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Chodov Restia" sheetId="1" r:id="rId5"/>
    <sheet state="visible" name="Chodov" sheetId="2" r:id="rId6"/>
    <sheet state="visible" name="Bolevec" sheetId="3" r:id="rId7"/>
    <sheet state="hidden" name="List 4" sheetId="4" r:id="rId8"/>
    <sheet state="hidden" name="Bolevec Restia" sheetId="5" r:id="rId9"/>
    <sheet state="visible" name="Zličín" sheetId="6" r:id="rId10"/>
    <sheet state="visible" name="Libuš" sheetId="7" r:id="rId11"/>
    <sheet state="hidden" name="List 5" sheetId="8" r:id="rId12"/>
    <sheet state="visible" name="Malešice" sheetId="9" r:id="rId13"/>
    <sheet state="hidden" name="List 3" sheetId="10" r:id="rId14"/>
    <sheet state="visible" name="Prosek" sheetId="11" r:id="rId15"/>
    <sheet state="visible" name="Bolevec Archiv" sheetId="12" r:id="rId16"/>
    <sheet state="visible" name="Chodov Archiv" sheetId="13" r:id="rId17"/>
    <sheet state="visible" name="Zličín Archiv" sheetId="14" r:id="rId18"/>
    <sheet state="visible" name="Zličín Restia" sheetId="15" r:id="rId19"/>
    <sheet state="visible" name="Libuš Archiv" sheetId="16" r:id="rId20"/>
    <sheet state="visible" name="Malešice Archiv" sheetId="17" r:id="rId21"/>
    <sheet state="visible" name="Prosek Archiv" sheetId="18" r:id="rId22"/>
    <sheet state="hidden" name="Libuš Restia" sheetId="19" r:id="rId23"/>
    <sheet state="hidden" name="Malešice Restia" sheetId="20" r:id="rId24"/>
    <sheet state="hidden" name="Prosek Restia" sheetId="21" r:id="rId25"/>
  </sheets>
  <definedNames>
    <definedName hidden="1" localSheetId="0" name="_xlnm._FilterDatabase">'Chodov Restia'!$A$1:$N$1205</definedName>
    <definedName hidden="1" localSheetId="14" name="_xlnm._FilterDatabase">'Zličín Restia'!$A$1:$P$1111</definedName>
  </definedNames>
  <calcPr/>
</workbook>
</file>

<file path=xl/sharedStrings.xml><?xml version="1.0" encoding="utf-8"?>
<sst xmlns="http://schemas.openxmlformats.org/spreadsheetml/2006/main" count="68874" uniqueCount="17146">
  <si>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</si>
  <si>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</si>
  <si>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</si>
  <si>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</si>
  <si>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</si>
  <si>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</si>
  <si>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</si>
  <si>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</si>
  <si>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</si>
  <si>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</si>
  <si>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</si>
  <si>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</si>
  <si>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Pobočka</t>
  </si>
  <si>
    <t>Poznámka</t>
  </si>
  <si>
    <t>Název profilu</t>
  </si>
  <si>
    <t>Položky</t>
  </si>
  <si>
    <t>manual</t>
  </si>
  <si>
    <t>delivered</t>
  </si>
  <si>
    <t>pickup</t>
  </si>
  <si>
    <t>cash</t>
  </si>
  <si>
    <t>2026-06-21T23:58:56.998+02:00</t>
  </si>
  <si>
    <t>2026-06-22T00:01:13.287+02:00</t>
  </si>
  <si>
    <t>Ručně zadané obj.</t>
  </si>
  <si>
    <t>[{"id":"45e86e69-d951-4cfa-82b7-297944319a30","count":1,"label":"Guarana classic","posId":"N142","price":5500,"isExtra":false,"creatorId":"3qii6GJGenQe54rK0GPI-","isPackging":0,"actualLabel":"Guarana classic"},{"id":"6ffd3545-72d2-4e40-9c4f-5ed137d1966b","count":1,"label":"Guarana kiwi a jablko","posId":"N144","price":5500,"isExtra":false,"creatorId":"qWVzhstaTYXsfDJqNx59n","isPackging":0,"actualLabel":"Guarana kiwi a jablko"}]</t>
  </si>
  <si>
    <t>wolt</t>
  </si>
  <si>
    <t>Wolt Kurýr</t>
  </si>
  <si>
    <t>external-delivery</t>
  </si>
  <si>
    <t>online</t>
  </si>
  <si>
    <t>2026-06-21T23:36:57.266+02:00</t>
  </si>
  <si>
    <t>2026-06-21T23:43:18.006+02:00</t>
  </si>
  <si>
    <t>Pizza comeback Chodov</t>
  </si>
  <si>
    <t>[{"id":"6748417db17528cb9bcae663","count":1,"label":"Mirinda 1l","posId":"N126","price":5900,"isExtra":false},{"id":"6748417db17528cb9bcae5fd","count":1,"label":"Margherita 32cm","posId":"112","price":16720,"isExtra":false},{"id":"bd23bb29ddc67d336ee4c95b","count":1,"label":"Balné","posId":"K0000","price":1500,"isExtra":true}]</t>
  </si>
  <si>
    <t>damejidlo</t>
  </si>
  <si>
    <t>2026-06-21T23:30:46.497+02:00</t>
  </si>
  <si>
    <t>2026-06-21T23:37:28.428+02:00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</si>
  <si>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54685164","note":"","count":1,"label":"Šunka","posId":"C106","price":4000,"KDSTags":["greenhighlight"],"isExtra":true},{"id":"54685171","note":"","count":1,"label":"Slanina","posId":"C108","price":4000,"KDSTags":["greenhighlight"],"isExtra":true}]</t>
  </si>
  <si>
    <t>2026-06-21T23:23:56.386+02:00</t>
  </si>
  <si>
    <t>2026-06-21T23:33:14.367+02:00</t>
  </si>
  <si>
    <t>[{"id":"6748417db17528cb9bcae603","count":1,"label":"Comeback 32cm 🌶️","posId":"121","price":19920,"isExtra":false},{"id":"bd23bb29ddc67d336ee4c95b","count":1,"label":"Balné","posId":"K0000","price":1500,"isExtra":true},{"id":"97278f8f579333a42d2bbe2f","count":1,"label":"BBQ základ","posId":"ZRB32","price":0,"isExtra":true}]</t>
  </si>
  <si>
    <t>2026-06-21T23:13:43.946+02:00</t>
  </si>
  <si>
    <t>2026-06-21T23:22:47.470+02:00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</si>
  <si>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54685150","note":"","count":1,"label":"Kukuřice","posId":"B115","price":2500,"KDSTags":["greenhighlight"],"isExtra":true}]</t>
  </si>
  <si>
    <t>2026-06-21T23:13:43.805+02:00</t>
  </si>
  <si>
    <t>2026-06-21T23:22:14.612+02:00</t>
  </si>
  <si>
    <t>[{"id":"54684983","note":"No CORN/ BEZ KUKURICE","size":"Veggieballs 40cm 🌶️🌶️","count":1,"label":"Veggieballs 40cm 🌶️🌶️","posId":"105","price":30900,"isExtra":false},{"id":"54685059","note":"","count":1,"label":"Balné","posId":"K0000","price":2000,"isExtra":true}]</t>
  </si>
  <si>
    <t>2026-06-21T23:04:58.030+02:00</t>
  </si>
  <si>
    <t>2026-06-21T23:14:12.282+02:00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</si>
  <si>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🌶️🌶️","posId":"108","price":30900,"isExtra":false},{"id":"9642908ce4c2f22954c8bbd6","count":1,"label":"Balné","posId":"K0000","price":2000,"isExtra":true},{"id":"6748417db17528cb9bcae635","count":1,"label":"Pečené brambory","posId":"P103","price":6900,"isExtra":false},{"id":"bd23bb29ddc67d336ee4c95b","count":1,"label":"Balné","posId":"K0000","price":1500,"isExtra":true}]</t>
  </si>
  <si>
    <t>generic</t>
  </si>
  <si>
    <t>Chlubna Tomáš</t>
  </si>
  <si>
    <t>delivery</t>
  </si>
  <si>
    <t>2026-06-21T22:58:03.559+02:00</t>
  </si>
  <si>
    <t>2026-06-21T23:10:41.657+02:00</t>
  </si>
  <si>
    <t>2026-06-21T23:18:48.970+02:00</t>
  </si>
  <si>
    <t>2026-06-21T22:58:04.962+02:00</t>
  </si>
  <si>
    <t>Adaptee</t>
  </si>
  <si>
    <t>[{"id":"72a788fd-2d10-4aa9-80c1-abbc9acb3570","note":"","count":1,"label":"Hawai 32 cm","posId":"138","price":24900,"isExtra":false},{"id":"0604cf40-24b5-4ad5-a9e4-e5834def96b8","note":"","count":1,"label":"Dip česnekový","posId":"P106","price":2000,"isExtra":false}]</t>
  </si>
  <si>
    <t>2026-06-21T22:56:51.778+02:00</t>
  </si>
  <si>
    <t>2026-06-21T23:08:08.481+02:00</t>
  </si>
  <si>
    <t>[{"id":"6748417db17528cb9bcae605","count":1,"label":"Pepperoni 32cm 🌶️🌶️","posId":"120","price":19920,"isExtra":false},{"id":"bd23bb29ddc67d336ee4c95b","count":1,"label":"Balné","posId":"K0000","price":1500,"isExtra":true},{"id":"18c190203278836a4d4b7095","count":1,"label":"Smetanový základ","posId":"ZRS32","price":0,"isExtra":true},{"id":"6748417db17528cb9bcae65f","count":1,"label":"Pepsi 1l","posId":"N124","price":5900,"isExtra":false}]</t>
  </si>
  <si>
    <t>2026-06-21T22:55:42.373+02:00</t>
  </si>
  <si>
    <t>2026-06-21T23:02:34.773+02:00</t>
  </si>
  <si>
    <t>[{"id":"45e86e69-d951-4cfa-82b7-297944319a30","count":2,"label":"Guarana classic","posId":"N142","price":5500,"isExtra":false,"creatorId":"-xNDLdmJGpVGsu8Re_9p2","isPackging":0,"actualLabel":"Guarana classic"}]</t>
  </si>
  <si>
    <t>2026-06-21T22:55:13.845+02:00</t>
  </si>
  <si>
    <t>2026-06-21T23:05:59.305+02:00</t>
  </si>
  <si>
    <t>[{"id":"84e0fbf137b501f8769d4619","count":1,"label":"Buchtičky se šodó","posId":"D12","price":7900,"isExtra":false},{"id":"bd23bb29ddc67d336ee4c95b","count":1,"label":"Balné","posId":"K0000","price":1500,"isExtra":true},{"id":"6748417db17528cb9bcae605","count":1,"label":"Pepperoni 32cm 🌶️🌶️","posId":"120","price":19920,"isExtra":false},{"id":"bd23bb29ddc67d336ee4c95b","count":1,"label":"Balné","posId":"K0000","price":1500,"isExtra":true}]</t>
  </si>
  <si>
    <t>bolt</t>
  </si>
  <si>
    <t>Tomáš</t>
  </si>
  <si>
    <t>2026-06-21T22:50:39.490+02:00</t>
  </si>
  <si>
    <t>2026-06-21T23:02:29.534+02:00</t>
  </si>
  <si>
    <t>[{"id":"103","note":"","count":1,"label":"Zeleninová 40cm","posId":"103","price":30900,"isExtra":false},{"id":"K0000","note":"","count":1,"label":"Balné","posId":"K0000","price":2000,"isExtra":true},{"id":"ZRB40","note":"","count":1,"label":"BBQ základ","posId":"ZRB40","price":0,"isExtra":true},{"id":"C102","note":"","count":1,"label":"Jalapeňos","posId":"C102","price":3500,"KDSTags":["greenhighlight"],"isExtra":true},{"id":"C114","note":"","count":1,"label":"Kuře","posId":"C114","price":4000,"KDSTags":["greenhighlight"],"isExtra":true}]</t>
  </si>
  <si>
    <t>2026-06-21T22:38:04.111+02:00</t>
  </si>
  <si>
    <t>2026-06-21T22:46:45.994+02:00</t>
  </si>
  <si>
    <t>[{"id":"faf7ff40-eef3-48bd-92c4-b33e5bbf095d","note":"","count":1,"label":"Quattro Formaggi 40 cm","posId":"111","price":30900,"isExtra":false}]</t>
  </si>
  <si>
    <t>2026-06-21T22:35:05.500+02:00</t>
  </si>
  <si>
    <t>2026-06-21T22:45:28.548+02:00</t>
  </si>
  <si>
    <t>[{"id":"6748417db17528cb9bcae5fd","count":1,"label":"Margherita 32cm","posId":"112","price":16720,"isExtra":false},{"id":"bd23bb29ddc67d336ee4c95b","count":1,"label":"Balné","posId":"K0000","price":1500,"isExtra":true}]</t>
  </si>
  <si>
    <t>2026-06-21T22:32:39.261+02:00</t>
  </si>
  <si>
    <t>2026-06-21T22:44:11.207+02:00</t>
  </si>
  <si>
    <t>[{"id":"54684977","note":"","size":"BBQ Texas 40cm","count":1,"label":"BBQ Texas 40cm","posId":"107","price":30900,"isExtra":false},{"id":"54685059","note":"","count":1,"label":"Balné","posId":"K0000","price":2000,"isExtra":true},{"id":"54685175","note":"","count":1,"label":"Gorgonzola","posId":"C101","price":4000,"KDSTags":["greenhighlight"],"isExtra":true},{"id":"57405719","note":"","size":"Pepsi zero sugar 1l","count":1,"label":"Pepsi zero sugar 1l","posId":"N125","price":5900,"isExtra":false},{"id":"59589715","note":"","size":"Capricciosa 32cm","count":1,"label":"Capricciosa 32cm","posId":"113","price":24900,"isExtra":false},{"id":"54685064","note":"","count":1,"label":"Balné","posId":"K0000","price":1500,"isExtra":true},{"id":"54685133","note":"","count":1,"label":"Ananas","posId":"B100","price":2500,"KDSTags":["greenhighlight"],"isExtra":true},{"id":"54685021","note":"","size":"Choco Rolls","count":1,"label":"Choco Rolls","posId":"chr100","price":8900,"isExtra":false},{"id":"54685064","note":"","count":1,"label":"Balné","posId":"K0000","price":1500,"isExtra":true}]</t>
  </si>
  <si>
    <t>2026-06-21T22:28:59.691+02:00</t>
  </si>
  <si>
    <t>2026-06-21T22:38:25.256+02:00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</si>
  <si>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40cm","posId":"111","price":30900,"isExtra":false},{"id":"54685059","note":"","count":1,"label":"Balné","posId":"K0000","price":2000,"isExtra":true},{"id":"54685132","note":"","count":1,"label":"Ananas","posId":"C100","price":3500,"KDSTags":["greenhighlight"],"isExtra":true}]</t>
  </si>
  <si>
    <t>Aleš</t>
  </si>
  <si>
    <t>2026-06-21T22:26:23.384+02:00</t>
  </si>
  <si>
    <t>2026-06-21T22:36:24.624+02:00</t>
  </si>
  <si>
    <t>[{"id":"121","note":"","count":1,"label":"Comeback 32cm 🌶️","posId":"121","price":24900,"isExtra":false},{"id":"K0000","note":"","count":1,"label":"Balné","posId":"K0000","price":1500,"isExtra":true}]</t>
  </si>
  <si>
    <t>2026-06-21T22:20:40.721+02:00</t>
  </si>
  <si>
    <t>2026-06-21T22:34:49.165+02:00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</si>
  <si>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🌶️","posId":"121","price":19920,"isExtra":false},{"id":"bd23bb29ddc67d336ee4c95b","count":1,"label":"Balné","posId":"K0000","price":1500,"isExtra":true},{"id":"55b2c2f0674ed75b2ab4794e","count":1,"label":"okraj hotdog, hořčice","posId":"A117","price":5700,"isExtra":true}]</t>
  </si>
  <si>
    <t>2026-06-21T22:18:54.462+02:00</t>
  </si>
  <si>
    <t>2026-06-21T22:30:26.241+02:00</t>
  </si>
  <si>
    <t>[{"id":"e3c2803b-7f1a-469b-99b1-979be30e115e","count":1,"label":"Pizza BBQ Texas 32","posId":"119","price":24900,"isExtra":false,"creatorId":"srHIwtdNyV5FtPnf_0yJX","isPackging":0,"actualLabel":"Pizza BBQ Texas 32"}]</t>
  </si>
  <si>
    <t>Machambet</t>
  </si>
  <si>
    <t>2026-06-21T22:18:33.365+02:00</t>
  </si>
  <si>
    <t>2026-06-21T22:26:31.212+02:00</t>
  </si>
  <si>
    <t>[{"id":"119","note":"","count":1,"label":"BBQ Texas 32cm","posId":"119","price":24900,"isExtra":false},{"id":"K0000","note":"","count":1,"label":"Balné","posId":"K0000","price":1500,"isExtra":true},{"id":"ZBS32","note":"","count":1,"label":"Smetanový základ","posId":"ZBS32","price":0,"isExtra":true},{"id":"X111","note":"","count":1,"label":"Bez papriky","posId":"X111","price":0,"KDSTags":["redhighlight"],"isExtra":true},{"id":"P106","note":"","count":1,"label":"Česnekový dip","posId":"P106","price":2000,"isExtra":false},{"id":"K0000","note":"","count":1,"label":"Balné","posId":"K0000","price":1500,"isExtra":true}]</t>
  </si>
  <si>
    <t>2026-06-21T22:18:31.407+02:00</t>
  </si>
  <si>
    <t>2026-06-21T22:28:10.109+02:00</t>
  </si>
  <si>
    <t>[{"id":"e3c2803b-7f1a-469b-99b1-979be30e115e","count":1,"label":"Pizza BBQ Texas 32","posId":"119","price":24900,"isExtra":false,"creatorId":"YojJ21NkxGpdHXRMGF1ar","isPackging":0,"actualLabel":"Pizza BBQ Texas 32"}]</t>
  </si>
  <si>
    <t>2026-06-21T22:15:24.572+02:00</t>
  </si>
  <si>
    <t>2026-06-21T22:25:10.212+02:00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</si>
  <si>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těsto","posId":"17","price":1000,"isExtra":true}]</t>
  </si>
  <si>
    <t>2026-06-21T22:15:05.394+02:00</t>
  </si>
  <si>
    <t>2026-06-21T22:24:54.902+02:00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</si>
  <si>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bylinky","posId":"A122","price":6500,"isExtra":true},{"id":"N125","note":"","count":1,"label":"Pepsi zero sugar 1l","posId":"N125","price":5900,"isExtra":false}]</t>
  </si>
  <si>
    <t>Hřebík Martin</t>
  </si>
  <si>
    <t>2026-06-21T22:09:03.875+02:00</t>
  </si>
  <si>
    <t>2026-06-21T22:17:12.162+02:00</t>
  </si>
  <si>
    <t>2026-06-21T22:24:29.989+02:00</t>
  </si>
  <si>
    <t>2026-06-21T22:09:04.980+02:00</t>
  </si>
  <si>
    <t>[{"id":"3ca6f105-5e70-48ee-bc31-76525f0a0b11","note":"","count":1,"label":"BBQ Texas 40 cm","posId":"107","price":30900,"isExtra":false}]</t>
  </si>
  <si>
    <t>ready_pickup</t>
  </si>
  <si>
    <t>Pavel</t>
  </si>
  <si>
    <t>2026-06-21T22:03:43.362+02:00</t>
  </si>
  <si>
    <t>2026-06-21T22:11:46.382+02:00</t>
  </si>
  <si>
    <t>[{"id":"111","note":"","count":1,"label":"Quattro Formaggi 40cm","posId":"111","price":30900,"isExtra":false},{"id":"K0000","note":"","count":1,"label":"Balné","posId":"K0000","price":2000,"isExtra":true}]</t>
  </si>
  <si>
    <t>2026-06-21T22:01:37.748+02:00</t>
  </si>
  <si>
    <t>2026-06-21T22:10:55.443+02:00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</si>
  <si>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</si>
  <si>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2026-06-21T22:00:57.405+02:00</t>
  </si>
  <si>
    <t>2026-06-21T22:10:52.134+02:00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</si>
  <si>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🌶️","posId":"121","price":24900,"isExtra":false},{"id":"54685064","note":"","count":1,"label":"Balné","posId":"K0000","price":1500,"isExtra":true},{"id":"57464194","note":"","size":"Jalapeňos dip","count":2,"label":"Jalapeňos dip","posId":"P107","price":2000,"isExtra":false},{"id":"54685064","note":"","count":2,"label":"Balné","posId":"K0000","price":1500,"isExtra":true},{"id":"54685020","note":"","size":"Jalapenos Rolls","count":1,"label":"Jalapenos Rolls","posId":"jpr200","price":8900,"isExtra":false},{"id":"54685064","note":"","count":1,"label":"Balné","posId":"K0000","price":1500,"isExtra":true}]</t>
  </si>
  <si>
    <t>card</t>
  </si>
  <si>
    <t>2026-06-21T21:50:04.500+02:00</t>
  </si>
  <si>
    <t>2026-06-21T22:00:23.920+02:00</t>
  </si>
  <si>
    <t>[{"id":"1da6e618-5f95-4707-b8bd-b1685e13f67a","note":"","count":1,"label":"Hawai 40 cm","posId":"102","price":30900,"isExtra":false},{"id":"55f8781c-97f6-4a21-abe6-3780ea7117ba","note":"","count":1,"label":"změna na Smetanový základ","posId":"A129","price":0,"isExtra":true}]</t>
  </si>
  <si>
    <t>2026-06-21T21:47:07.449+02:00</t>
  </si>
  <si>
    <t>2026-06-21T22:02:01.528+02:00</t>
  </si>
  <si>
    <t>[{"id":"6748417db17528cb9bcae5e5","count":1,"label":"Margherita 40cm","posId":"100","price":26900,"isExtra":false},{"id":"9642908ce4c2f22954c8bbd6","count":1,"label":"Balné","posId":"K0000","price":2000,"isExtra":true},{"id":"e71ba0387ffe86638fd95521","count":1,"label":"Šunka","posId":"C106","price":4000,"KDSTags":["greenhighlight"],"isExtra":true},{"id":"c8dbd54159dca400135e2ae8","count":1,"label":"Pepperoni salám","posId":"C109","price":4000,"KDSTags":["greenhighlight"],"isExtra":true}]</t>
  </si>
  <si>
    <t>2026-06-21T21:45:04.078+02:00</t>
  </si>
  <si>
    <t>2026-06-21T21:59:24.879+02:00</t>
  </si>
  <si>
    <t>[{"id":"faf7ff40-eef3-48bd-92c4-b33e5bbf095d","note":"","count":1,"label":"Quattro Formaggi 40 cm","posId":"111","price":30900,"isExtra":false},{"id":"0604cf40-24b5-4ad5-a9e4-e5834def96b8","note":"","count":1,"label":"Dip česnekový","posId":"P106","price":2000,"isExtra":false},{"id":"3ca6f105-5e70-48ee-bc31-76525f0a0b11","note":"","count":1,"label":"BBQ Texas 40 cm","posId":"107","price":30900,"isExtra":false},{"id":"05527ae0-b54e-44de-955c-e974dad0a79f","note":"","count":1,"label":"Šunka","posId":"C106","price":4000,"KDSTags":["greenhighlight"],"isExtra":true},{"id":"ea4ce1a4-078c-4572-96c4-02a16e7abbbc","note":"","count":1,"label":"Masové kuličky","posId":"C116","price":8900,"KDSTags":["greenhighlight"],"isExtra":true},{"id":"7f0c5098-18bf-4c65-bec8-dd6bf68eb768","note":"","count":1,"label":"Masové kuličky, 10 ks","posId":"P102","price":9900,"isExtra":false}]</t>
  </si>
  <si>
    <t>2026-06-21T21:41:02.942+02:00</t>
  </si>
  <si>
    <t>2026-06-21T21:52:31.319+02:00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</si>
  <si>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🌶️🌶️","posId":"120","price":19920,"isExtra":false},{"id":"bd23bb29ddc67d336ee4c95b","count":1,"label":"Balné","posId":"K0000","price":1500,"isExtra":true},{"id":"6748417db17528cb9bcae663","count":2,"label":"Mirinda 1l","posId":"N126","price":5900,"isExtra":false}]</t>
  </si>
  <si>
    <t>2026-06-21T21:34:03.126+02:00</t>
  </si>
  <si>
    <t>2026-06-21T21:51:21.318+02:00</t>
  </si>
  <si>
    <t>2026-06-21T21:59:26.733+02:00</t>
  </si>
  <si>
    <t>2026-06-21T21:34:04.390+02:00</t>
  </si>
  <si>
    <t>[{"id":"faf7ff40-eef3-48bd-92c4-b33e5bbf095d","note":"","count":1,"label":"Quattro Formaggi 40 cm","posId":"111","price":30900,"isExtra":false},{"id":"41f21dd3-e301-4232-8347-2fbf132057d4","note":"","count":1,"label":"změna na Rajčatový základ","posId":"A127","price":0,"isExtra":true},{"id":"a3af24f3-c3ce-4e93-83a5-9a3b7277f4fc","note":"","count":1,"label":"Okraj mozzarella, bylinky","posId":"A122","price":6500,"isExtra":true},{"id":"d620bc6b-ecfa-4465-a21e-5ad55002e77c","note":"","count":1,"label":"Žampiony","posId":"C105","price":3500,"KDSTags":["greenhighlight"],"isExtra":true},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bylinky","posId":"A121","price":5700,"isExtra":true},{"id":"e8a7b47a-70d2-4cc2-a375-1dab55125675","note":"","count":1,"label":"Quattro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česnekový","posId":"P106","price":2000,"isExtra":false},{"id":"2a9dc121-ec1e-4cbb-b8d5-66ce6a546664","note":"","count":3,"label":"DIP jalapenos","posId":"P107","price":2000,"isExtra":false}]</t>
  </si>
  <si>
    <t>2026-06-21T21:29:21.150+02:00</t>
  </si>
  <si>
    <t>2026-06-21T21:39:51.041+02:00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</si>
  <si>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🌶️","posId":"121","price":19920,"isExtra":false},{"id":"bd23bb29ddc67d336ee4c95b","count":1,"label":"Balné","posId":"K0000","price":1500,"isExtra":true},{"id":"6748417db17528cb9bcae5fd","count":1,"label":"Margherita 32cm","posId":"112","price":16720,"isExtra":false},{"id":"bd23bb29ddc67d336ee4c95b","count":1,"label":"Balné","posId":"K0000","price":1500,"isExtra":true},{"id":"3ff8bcf86a57647a3133c48e","count":1,"label":"Kukuřice","posId":"B115","price":2500,"KDSTags":["greenhighlight"],"isExtra":true},{"id":"852ca90f21026178d8052aaf","count":1,"label":"Mozzarella","posId":"B113","price":3000,"KDSTags":["greenhighlight"],"isExtra":true}]</t>
  </si>
  <si>
    <t>2026-06-21T21:26:21.317+02:00</t>
  </si>
  <si>
    <t>2026-06-21T21:36:54.295+02:00</t>
  </si>
  <si>
    <t>[{"id":"59589714","note":"","size":"Hawai 32cm","count":1,"label":"Hawai 32cm","posId":"114","price":24900,"isExtra":false},{"id":"54685064","note":"","count":1,"label":"Balné","posId":"K0000","price":1500,"isExtra":true}]</t>
  </si>
  <si>
    <t>2026-06-21T21:24:15.732+02:00</t>
  </si>
  <si>
    <t>2026-06-21T21:33:19.798+02:00</t>
  </si>
  <si>
    <t>[{"id":"18b2cf9c-d535-4344-b1d4-bdc9c26690c7","count":1,"label":"Spicy Wings","posId":"P101","price":11900,"isExtra":false,"creatorId":"CgS5Z00-MxuYb-3JBNDxZ","isPackging":0,"actualLabel":"Spicy Wings"},{"id":"c9521592-7a3a-4cfd-b49e-1f335d377596","count":1,"label":"Pečené brambory","posId":"P103","price":6900,"isExtra":false,"creatorId":"j2BVjorqZjhCFH7QV9pVG","isPackging":0,"actualLabel":"Pečené brambory"}]</t>
  </si>
  <si>
    <t>2026-06-21T21:22:11.136+02:00</t>
  </si>
  <si>
    <t>2026-06-21T21:34:46.230+02:00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</si>
  <si>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🌶️🌶️","posId":"108","price":30900,"isExtra":false},{"id":"54685059","note":"","count":1,"label":"Balné","posId":"K0000","price":2000,"isExtra":true},{"id":"54685083","note":"","count":1,"label":"okraj mozzarella, bylinky","posId":"A122","price":6500,"isExtra":true},{"id":"59589707","note":"","size":"Quattro Formaggi 32cm","count":1,"label":"Quattro Formaggi 32cm","posId":"123","price":24900,"isExtra":false},{"id":"54685064","note":"","count":1,"label":"Balné","posId":"K0000","price":1500,"isExtra":true}]</t>
  </si>
  <si>
    <t>2026-06-21T21:19:04.198+02:00</t>
  </si>
  <si>
    <t>2026-06-21T21:29:36.011+02:00</t>
  </si>
  <si>
    <t>2026-06-21T21:33:05.002+02:00</t>
  </si>
  <si>
    <t>2026-06-21T21:19:04.990+02:00</t>
  </si>
  <si>
    <t>[{"id":"f675967f-9acd-47eb-a0a7-8c1488c18315","note":"","count":1,"label":"Hot &amp; Spicy 40 cm","posId":"110","price":30900,"isExtra":false},{"id":"a3af24f3-c3ce-4e93-83a5-9a3b7277f4fc","note":"","count":1,"label":"Okraj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</si>
  <si>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2026-06-21T21:17:03.276+02:00</t>
  </si>
  <si>
    <t>2026-06-21T21:25:08.586+02:00</t>
  </si>
  <si>
    <t>2026-06-21T21:37:34.998+02:00</t>
  </si>
  <si>
    <t>2026-06-21T21:17:04.360+02:00</t>
  </si>
  <si>
    <t>[{"id":"faf7ff40-eef3-48bd-92c4-b33e5bbf095d","note":"","count":1,"label":"Quattro Formaggi 40 cm","posId":"111","price":30900,"isExtra":false},{"id":"41f21dd3-e301-4232-8347-2fbf132057d4","note":"","count":1,"label":"změna na Rajčatový základ","posId":"A127","price":0,"isExtra":true}]</t>
  </si>
  <si>
    <t>Martin</t>
  </si>
  <si>
    <t>2026-06-21T21:15:53.271+02:00</t>
  </si>
  <si>
    <t>2026-06-21T21:22:40.340+02:00</t>
  </si>
  <si>
    <t>[{"id":"M100","note":"","count":1,"label":"Spicy menu Comeback","posId":"M100","price":34900,"isExtra":false},{"id":"K0000","note":"","count":1,"label":"Balné","posId":"K0000","price":3000,"isExtra":true},{"id":"Y112","note":"","count":1,"label":"Margherita","posId":"Y112","price":0,"isExtra":true},{"id":"P101","note":"","count":1,"label":"spicy wings 🌶️","posId":"P101","price":0,"isExtra":true},{"id":"N124","note":"","count":1,"label":"Pepsi 1l","posId":"N124","price":0,"isExtra":true}]</t>
  </si>
  <si>
    <t>2026-06-21T21:06:03.643+02:00</t>
  </si>
  <si>
    <t>2026-06-21T21:17:20.671+02:00</t>
  </si>
  <si>
    <t>2026-06-21T21:33:00.650+02:00</t>
  </si>
  <si>
    <t>2026-06-21T21:06:04.459+02:00</t>
  </si>
  <si>
    <t>[{"id":"a06e0c47-2605-4f5a-ab13-91ede576c6cb","note":"","count":1,"label":"VEGGIE MENU COMEBACK","posId":"","price":34900,"isExtra":false},{"id":"6811aaba-f7a4-4268-bbf9-6e813398930e","note":"","count":1,"label":"*COMEBACK* 32","posId":"Y121","price":0,"isExtra":true},{"id":"162f5e68-6a58-4eeb-a2b7-ae88adf3f3c7","note":"","count":1,"label":"Italské těsto","posId":"15","price":0,"isExtra":true},{"id":"87ced9f8-48c2-4106-93c6-08088f902457","note":"","count":1,"label":"Pečené brambory","posId":"P103","price":0,"isExtra":true},{"id":"6f706e66-8eff-4ecb-9f5d-62da0d19c9b6","note":"","count":1,"label":"Mirinda 1l","posId":"N126","price":0,"isExtra":true}]</t>
  </si>
  <si>
    <t>Abdulaziz</t>
  </si>
  <si>
    <t>2026-06-21T21:05:35.279+02:00</t>
  </si>
  <si>
    <t>2026-06-21T21:21:55.107+02:00</t>
  </si>
  <si>
    <t>[{"id":"119","note":"","count":1,"label":"BBQ Texas 32cm","posId":"119","price":24900,"isExtra":false},{"id":"K0000","note":"","count":1,"label":"Balné","posId":"K0000","price":1500,"isExtra":true},{"id":"115","note":"","count":1,"label":"Zeleninová 32cm","posId":"115","price":24900,"isExtra":false},{"id":"K0000","note":"","count":1,"label":"Balné","posId":"K0000","price":1500,"isExtra":true}]</t>
  </si>
  <si>
    <t>2026-06-21T21:05:02.740+02:00</t>
  </si>
  <si>
    <t>2026-06-21T21:10:22.694+02:00</t>
  </si>
  <si>
    <t>[{"id":"c9c0bcd1-5065-4282-a709-cc2042a92228","note":"","count":1,"label":"Pečené brambory","posId":"P103","price":6900,"isExtra":false},{"id":"a78b511f-836b-415e-9285-dd47f293529b","note":"","count":1,"label":"Pepperoni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bylinky","posId":"A122","price":6500,"isExtra":true}]</t>
  </si>
  <si>
    <t>2026-06-21T21:03:58.675+02:00</t>
  </si>
  <si>
    <t>2026-06-21T21:11:53.100+02:00</t>
  </si>
  <si>
    <t>[{"id":"6748417db17528cb9bcae5ed","count":1,"label":"Pepperoni 40cm 🌶️🌶️","posId":"108","price":30900,"isExtra":false},{"id":"9642908ce4c2f22954c8bbd6","count":1,"label":"Balné","posId":"K0000","price":2000,"isExtra":true}]</t>
  </si>
  <si>
    <t>2026-06-21T21:01:33.181+02:00</t>
  </si>
  <si>
    <t>2026-06-21T21:10:25.963+02:00</t>
  </si>
  <si>
    <t>[{"id":"6748417db17528cb9bcae5f5","count":1,"label":"Hawai 40cm","posId":"102","price":30900,"isExtra":false},{"id":"9642908ce4c2f22954c8bbd6","count":1,"label":"Balné","posId":"K0000","price":2000,"isExtra":true},{"id":"a1bd46b9b8f83b8b50c57f27","count":1,"label":"okraj mozzarella, bylinky","posId":"A122","price":6500,"isExtra":true},{"id":"6748417db17528cb9bcae65f","count":1,"label":"Pepsi 1l","posId":"N124","price":5900,"isExtra":false}]</t>
  </si>
  <si>
    <t>2026-06-21T20:57:03.540+02:00</t>
  </si>
  <si>
    <t>2026-06-21T21:08:22.155+02:00</t>
  </si>
  <si>
    <t>2026-06-21T21:15:19.131+02:00</t>
  </si>
  <si>
    <t>2026-06-21T20:57:04.494+02:00</t>
  </si>
  <si>
    <t>[{"id":"1edf54fc-1032-442c-939f-e6e2033b2270","note":"","count":1,"label":"Comeback 40 cm","posId":"109","price":30900,"isExtra":false},{"id":"e1c5136d-42df-4209-a1d5-7b367060d3f2","note":"","count":1,"label":"Spicy Wings, 7 ks","posId":"P101","price":11900,"isExtra":false}]</t>
  </si>
  <si>
    <t>2026-06-21T20:56:19.109+02:00</t>
  </si>
  <si>
    <t>2026-06-21T21:04:46.996+02:00</t>
  </si>
  <si>
    <t>[{"id":"6748417db17528cb9bcae605","count":1,"label":"Pepperoni 32cm 🌶️🌶️","posId":"120","price":19920,"isExtra":false},{"id":"bd23bb29ddc67d336ee4c95b","count":1,"label":"Balné","posId":"K0000","price":1500,"isExtra":true},{"id":"066a3df44113592702f70f66","count":1,"label":"Jalapeňos","posId":"B102","price":2500,"KDSTags":["greenhighlight"],"isExtra":true}]</t>
  </si>
  <si>
    <t>2026-06-21T20:52:03.570+02:00</t>
  </si>
  <si>
    <t>2026-06-21T21:03:39.984+02:00</t>
  </si>
  <si>
    <t>[{"id":"1da6e618-5f95-4707-b8bd-b1685e13f67a","note":"","count":1,"label":"Hawai 40 cm","posId":"102","price":30900,"isExtra":false},{"id":"431e159e-af3b-4bad-9f72-f07001b572f8","note":"","count":1,"label":"Baby špenát &amp; kuře 40 cm","posId":"104","price":30900,"isExtra":false},{"id":"44f66fb9-fc80-46b2-b112-ecbf82d721e6","note":"","count":1,"label":"Zeleninová 40 cm","posId":"103","price":30900,"isExtra":false}]</t>
  </si>
  <si>
    <t>2026-06-21T20:47:54.664+02:00</t>
  </si>
  <si>
    <t>2026-06-21T20:57:57.136+02:00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</si>
  <si>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🌶️","posId":"121","price":19920,"isExtra":false},{"id":"bd23bb29ddc67d336ee4c95b","count":1,"label":"Balné","posId":"K0000","price":1500,"isExtra":true},{"id":"6748417db17528cb9bcae605","count":1,"label":"Pepperoni 32cm 🌶️🌶️","posId":"120","price":19920,"isExtra":false},{"id":"bd23bb29ddc67d336ee4c95b","count":1,"label":"Balné","posId":"K0000","price":1500,"isExtra":true}]</t>
  </si>
  <si>
    <t>2026-06-21T20:43:49.721+02:00</t>
  </si>
  <si>
    <t>2026-06-21T20:54:34.772+02:00</t>
  </si>
  <si>
    <t>[{"id":"4df4c5c0-abba-42b0-a63e-2a559be75166","count":1,"label":"Pizza Quattro Formaggi 32","posId":"123","price":24900,"isExtra":false,"creatorId":"FjUY7JUVHx1ubTM5b7OMp","isPackging":0,"actualLabel":"Pizza Quattro Formaggi 32"}]</t>
  </si>
  <si>
    <t>2026-06-21T20:38:53.983+02:00</t>
  </si>
  <si>
    <t>2026-06-21T20:50:50.858+02:00</t>
  </si>
  <si>
    <t>[{"id":"6748417db17528cb9bcae5f5","count":1,"label":"Hawai 40cm","posId":"102","price":30900,"isExtra":false},{"id":"9642908ce4c2f22954c8bbd6","count":1,"label":"Balné","posId":"K0000","price":2000,"isExtra":true}]</t>
  </si>
  <si>
    <t>2026-06-21T20:36:04.085+02:00</t>
  </si>
  <si>
    <t>2026-06-21T20:54:37.724+02:00</t>
  </si>
  <si>
    <t>2026-06-21T21:07:00.460+02:00</t>
  </si>
  <si>
    <t>2026-06-21T20:36:05.165+02:00</t>
  </si>
  <si>
    <t>[{"id":"1edf54fc-1032-442c-939f-e6e2033b2270","note":"","count":1,"label":"Comeback 40 cm","posId":"109","price":30900,"isExtra":false},{"id":"5dfcd7e6-75e9-4752-8a19-eab42ba37b6d","note":"","count":1,"label":"Kukuřice","posId":"C115","price":3500,"KDSTags":["greenhighlight"],"isExtra":true},{"id":"0604cf40-24b5-4ad5-a9e4-e5834def96b8","note":"","count":1,"label":"Dip česnekový","posId":"P106","price":2000,"isExtra":false}]</t>
  </si>
  <si>
    <t>2026-06-21T20:32:21.451+02:00</t>
  </si>
  <si>
    <t>2026-06-21T20:48:53.248+02:00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</si>
  <si>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🌶️🌶️","posId":"122","price":24900,"isExtra":false},{"id":"bd23bb29ddc67d336ee4c95b","count":1,"label":"Balné","posId":"K0000","price":1500,"isExtra":true},{"id":"18c190203278836a4d4b7095","count":1,"label":"Smetanový základ","posId":"ZRS32","price":0,"isExtra":true},{"id":"55b2c2f0674ed75b2ab4794e","count":1,"label":"okraj hotdog, hořčice","posId":"A117","price":5700,"isExtra":true},{"id":"6748417db17528cb9bcae5ff","count":1,"label":"Quattro Formaggi 32cm","posId":"123","price":24900,"isExtra":false},{"id":"bd23bb29ddc67d336ee4c95b","count":1,"label":"Balné","posId":"K0000","price":1500,"isExtra":true}]</t>
  </si>
  <si>
    <t>2026-06-21T20:31:03.493+02:00</t>
  </si>
  <si>
    <t>2026-06-21T20:44:35.446+02:00</t>
  </si>
  <si>
    <t>2026-06-21T20:56:47.798+02:00</t>
  </si>
  <si>
    <t>2026-06-21T20:31:04.666+02:00</t>
  </si>
  <si>
    <t>[{"id":"7ee7e3c8-2c54-4dc5-810f-2f52f62e2d14","note":"","count":1,"label":"Comeback 32 cm","posId":"121","price":24900,"isExtra":false},{"id":"6747ad56-2f52-4f5b-b96c-109c91cf97bd","note":"","count":1,"label":"Hawai 18 cm","posId":"126","price":11900,"isExtra":false},{"id":"2a9dc121-ec1e-4cbb-b8d5-66ce6a546664","note":"","count":1,"label":"DIP jalapenos","posId":"P107","price":2000,"isExtra":false}]</t>
  </si>
  <si>
    <t>2026-06-21T20:29:27.619+02:00</t>
  </si>
  <si>
    <t>2026-06-21T20:44:32.885+02:00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</si>
  <si>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32cm","posId":"123","price":24900,"isExtra":false},{"id":"bd23bb29ddc67d336ee4c95b","count":1,"label":"Balné","posId":"K0000","price":1500,"isExtra":true},{"id":"6748417db17528cb9bcae5fd","count":1,"label":"Margherita 32cm","posId":"112","price":16720,"isExtra":false},{"id":"bd23bb29ddc67d336ee4c95b","count":1,"label":"Balné","posId":"K0000","price":1500,"isExtra":true},{"id":"99e9f4d056eaabd3b4011712","count":1,"label":"Grana padano, pecorino, parmazán","posId":"B130","price":3000,"KDSTags":["greenhighlight"],"isExtra":true},{"id":"6748417db17528cb9bcae63f","count":1,"label":"Jalapenos Rolls","posId":"jpr200","price":8900,"isExtra":false},{"id":"bd23bb29ddc67d336ee4c95b","count":1,"label":"Balné","posId":"K0000","price":1500,"isExtra":true},{"id":"bb475ad18f251b8d75709561","count":1,"label":"Jalapeňos dip","posId":"P107","price":2000,"isExtra":false},{"id":"bd23bb29ddc67d336ee4c95b","count":1,"label":"Balné","posId":"K0000","price":1500,"isExtra":true},{"id":"6748417db17528cb9bcae661","count":1,"label":"Pepsi zero sugar 1l","posId":"N125","price":5900,"isExtra":false}]</t>
  </si>
  <si>
    <t>2026-06-21T20:23:03.876+02:00</t>
  </si>
  <si>
    <t>2026-06-21T20:33:01.725+02:00</t>
  </si>
  <si>
    <t>[{"id":"52687002-58c9-40ea-ba22-d2ae7a4b5889","note":"","count":1,"label":"Comeback 32 cm","posId":"145","price":24900,"isExtra":false},{"id":"78606be9-7e01-4fe9-a37c-d9a4b62d5696","note":"","count":1,"label":"změna na BBQ základ","posId":"A128","price":0,"isExtra":true}]</t>
  </si>
  <si>
    <t>2026-06-21T20:21:02.888+02:00</t>
  </si>
  <si>
    <t>2026-06-21T20:31:06.072+02:00</t>
  </si>
  <si>
    <t>2026-06-21T20:50:04.241+02:00</t>
  </si>
  <si>
    <t>2026-06-21T20:21:03.338+02:00</t>
  </si>
  <si>
    <t>[{"id":"e8a7b47a-70d2-4cc2-a375-1dab55125675","note":"","count":1,"label":"Quattro Formaggi 32 cm","posId":"123","price":24900,"isExtra":false}]</t>
  </si>
  <si>
    <t>2026-06-21T20:19:02.539+02:00</t>
  </si>
  <si>
    <t>2026-06-21T20:30:22.909+02:00</t>
  </si>
  <si>
    <t>[{"id":"896d2264-b315-4ee3-b331-0fa7b26bb96f","note":"","count":1,"label":"Hawai 32 cm","posId":"114","price":24900,"isExtra":false},{"id":"af2bee84-a445-45fc-8ca2-cf4fed0dcf38","note":"","count":1,"label":"okraj mozzarella bylinky","posId":"A121","price":5700,"isExtra":true}]</t>
  </si>
  <si>
    <t>2026-06-21T20:13:04.602+02:00</t>
  </si>
  <si>
    <t>2026-06-21T20:26:41.724+02:00</t>
  </si>
  <si>
    <t>2026-06-21T20:38:56.842+02:00</t>
  </si>
  <si>
    <t>2026-06-21T20:13:05.690+02:00</t>
  </si>
  <si>
    <t>[{"id":"896d2264-b315-4ee3-b331-0fa7b26bb96f","note":"","count":1,"label":"Hawai 32 cm","posId":"114","price":24900,"isExtra":false},{"id":"7ebac4a7-6cce-442e-b2bb-06b929c16076","note":"","count":1,"label":"Baby špenát &amp; kuře 32 cm","posId":"116","price":24900,"isExtra":false}]</t>
  </si>
  <si>
    <t>2026-06-21T20:10:16.858+02:00</t>
  </si>
  <si>
    <t>2026-06-21T20:22:55.936+02:00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</si>
  <si>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32cm","posId":"123","price":24900,"isExtra":false},{"id":"bd23bb29ddc67d336ee4c95b","count":1,"label":"Balné","posId":"K0000","price":1500,"isExtra":true},{"id":"6748417db17528cb9bcae60d","count":1,"label":"Hawai 32cm","posId":"114","price":19920,"isExtra":false},{"id":"bd23bb29ddc67d336ee4c95b","count":1,"label":"Balné","posId":"K0000","price":1500,"isExtra":true}]</t>
  </si>
  <si>
    <t>2026-06-21T20:08:54.512+02:00</t>
  </si>
  <si>
    <t>2026-06-21T20:21:38.924+02:00</t>
  </si>
  <si>
    <t>[{"id":"6748417db17528cb9bcae663","count":1,"label":"Mirinda 1l","posId":"N126","price":5900,"isExtra":false},{"id":"6748417db17528cb9bcae5e5","count":1,"label":"Margherita 40cm","posId":"100","price":26900,"isExtra":false},{"id":"9642908ce4c2f22954c8bbd6","count":1,"label":"Balné","posId":"K0000","price":2000,"isExtra":true},{"id":"e71ba0387ffe86638fd95521","count":1,"label":"Šunka","posId":"C106","price":4000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</si>
  <si>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2026-06-21T19:50:14.896+02:00</t>
  </si>
  <si>
    <t>2026-06-21T19:59:12.323+02:00</t>
  </si>
  <si>
    <t>[{"id":"59589709","note":"","size":"Comeback 32cm 🌶️","count":1,"label":"Comeback 32cm 🌶️","posId":"121","price":24900,"isExtra":false},{"id":"54685064","note":"","count":1,"label":"Balné","posId":"K0000","price":1500,"isExtra":true}]</t>
  </si>
  <si>
    <t>Matěj</t>
  </si>
  <si>
    <t>2026-06-21T19:50:02.989+02:00</t>
  </si>
  <si>
    <t>2026-06-21T20:03:43.905+02:00</t>
  </si>
  <si>
    <t>[{"id":"108","note":"","count":1,"label":"Pepperoni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,{"id":"C111","note":"","count":1,"label":"Paprika","posId":"C111","price":3500,"KDSTags":["greenhighlight"],"isExtra":true},{"id":"C103","note":"","count":1,"label":"Cibule","posId":"C103","price":3500,"KDSTags":["greenhighlight"],"isExtra":true},{"id":"C115","note":"","count":1,"label":"Kukuřice","posId":"C115","price":3500,"KDSTags":["greenhighlight"],"isExtra":true},{"id":"C106","note":"","count":1,"label":"Šunka","posId":"C106","price":4000,"KDSTags":["greenhighlight"],"isExtra":true}]</t>
  </si>
  <si>
    <t>2026-06-21T19:45:16.738+02:00</t>
  </si>
  <si>
    <t>2026-06-21T19:56:41.898+02:00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</si>
  <si>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🌶️","posId":"121","price":19920,"isExtra":false},{"id":"bd23bb29ddc67d336ee4c95b","count":1,"label":"Balné","posId":"K0000","price":1500,"isExtra":true},{"id":"6748417db17528cb9bcae631","count":1,"label":"Spicy Wings 🌶️","posId":"P101","price":9520,"isExtra":false},{"id":"bd23bb29ddc67d336ee4c95b","count":1,"label":"Balné","posId":"K0000","price":1500,"isExtra":true}]</t>
  </si>
  <si>
    <t>2026-06-21T19:43:33.934+02:00</t>
  </si>
  <si>
    <t>2026-06-21T19:53:23.837+02:00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</si>
  <si>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40cm","posId":"111","price":30900,"isExtra":false},{"id":"54685059","note":"","count":1,"label":"Balné","posId":"K0000","price":2000,"isExtra":true},{"id":"59555751","note":"","count":1,"label":"BBQ základ","posId":"ZSB49","price":0,"isExtra":true},{"id":"54685164","note":"","count":1,"label":"Šunka","posId":"C106","price":4000,"KDSTags":["greenhighlight"],"isExtra":true}]</t>
  </si>
  <si>
    <t>2026-06-21T19:29:37.585+02:00</t>
  </si>
  <si>
    <t>2026-06-21T19:45:59.761+02:00</t>
  </si>
  <si>
    <t>2026-06-21T19:27:02.919+02:00</t>
  </si>
  <si>
    <t>2026-06-21T19:49:25.637+02:00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</si>
  <si>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bylinky","posId":"A122","price":6500,"isExtra":true},{"id":"540c8d22-36ac-4503-9684-d23e3d647ff1","note":"","count":1,"label":"Pepperoni salám","posId":"C109","price":4000,"KDSTags":["greenhighlight"],"isExtra":true},{"id":"0604cf40-24b5-4ad5-a9e4-e5834def96b8","note":"","count":3,"label":"Dip česnekový","posId":"P106","price":2000,"isExtra":false},{"id":"7eae80af-3fb0-4484-825a-00dd12db3ff3","note":"","count":1,"label":"Jalapenos Rolls, 6 ks","posId":"jpr200","price":8900,"isExtra":false}]</t>
  </si>
  <si>
    <t>Masoud</t>
  </si>
  <si>
    <t>2026-06-21T19:22:50.890+02:00</t>
  </si>
  <si>
    <t>2026-06-21T19:44:51.383+02:00</t>
  </si>
  <si>
    <t>[{"id":"111","note":"","count":1,"label":"Quattro Formaggi 40cm","posId":"111","price":30900,"isExtra":false},{"id":"K0000","note":"","count":1,"label":"Balné","posId":"K0000","price":2000,"isExtra":true},{"id":"108","note":"","count":1,"label":"Pepperoni 40cm 🌶️🌶️","posId":"108","price":30900,"isExtra":false},{"id":"K0000","note":"","count":1,"label":"Balné","posId":"K0000","price":2000,"isExtra":true}]</t>
  </si>
  <si>
    <t>2026-06-21T19:19:03.038+02:00</t>
  </si>
  <si>
    <t>2026-06-21T19:42:59.752+02:00</t>
  </si>
  <si>
    <t>[{"id":"7ee7e3c8-2c54-4dc5-810f-2f52f62e2d14","note":"","count":1,"label":"Comeback 32 cm","posId":"121","price":24900,"isExtra":false},{"id":"cc07bf3f-3e6f-4df8-9018-c7e260233504","note":"","count":1,"label":"BEZ -cibule","posId":"X103","price":0,"KDSTags":["redhighlight"],"isExtra":true},{"id":"e8a7b47a-70d2-4cc2-a375-1dab55125675","note":"","count":1,"label":"Quattro Formaggi 32 cm","posId":"123","price":24900,"isExtra":false}]</t>
  </si>
  <si>
    <t>2026-06-21T19:18:04.325+02:00</t>
  </si>
  <si>
    <t>2026-06-21T19:40:20.874+02:00</t>
  </si>
  <si>
    <t>[{"id":"f675967f-9acd-47eb-a0a7-8c1488c18315","note":"","count":2,"label":"Hot &amp; Spicy 40 cm","posId":"110","price":30900,"isExtra":false},{"id":"78606be9-7e01-4fe9-a37c-d9a4b62d5696","note":"","count":2,"label":"změna na BBQ základ","posId":"A128","price":0,"isExtra":true}]</t>
  </si>
  <si>
    <t>2026-06-21T19:16:03.437+02:00</t>
  </si>
  <si>
    <t>2026-06-21T19:32:02.525+02:00</t>
  </si>
  <si>
    <t>2026-06-21T19:42:25.121+02:00</t>
  </si>
  <si>
    <t>2026-06-21T19:16:09.157+02:00</t>
  </si>
  <si>
    <t>[{"id":"28336e37-e634-4831-931e-6ff79348cc0a","note":"","count":1,"label":"Buchtičky se šodó","posId":"D12","price":7900,"isExtra":false},{"id":"a5c2ed4d-1e36-44a2-96f4-6b33a4c240fc","note":"","count":1,"label":"Comeback 18 cm","posId":"133","price":11900,"isExtra":false},{"id":"ddd88272-9f0a-4ca7-a4db-a3a7d157b54d","note":"","count":1,"label":"Pepsi zero sugar 1l","posId":"N125","price":5900,"isExtra":false}]</t>
  </si>
  <si>
    <t>2026-06-21T19:13:30.684+02:00</t>
  </si>
  <si>
    <t>2026-06-21T19:29:48.857+02:00</t>
  </si>
  <si>
    <t>[{"id":"6748417db17528cb9bcae65f","count":1,"label":"Pepsi 1l","posId":"N124","price":5900,"isExtra":false},{"id":"6748417db17528cb9bcae5f7","count":1,"label":"Capricciosa 40cm","posId":"101","price":30900,"isExtra":false},{"id":"9642908ce4c2f22954c8bbd6","count":1,"label":"Balné","posId":"K0000","price":2000,"isExtra":true},{"id":"ab913d629d9f294fba1c5a16","count":1,"label":"Jalapeňos","posId":"C102","price":3500,"KDSTags":["greenhighlight"],"isExtra":true}]</t>
  </si>
  <si>
    <t>2026-06-21T19:12:40.243+02:00</t>
  </si>
  <si>
    <t>2026-06-21T19:27:36.720+02:00</t>
  </si>
  <si>
    <t>[{"id":"6748417db17528cb9bcae605","count":1,"label":"Pepperoni 32cm 🌶️🌶️","posId":"120","price":19920,"isExtra":false},{"id":"bd23bb29ddc67d336ee4c95b","count":1,"label":"Balné","posId":"K0000","price":1500,"isExtra":true}]</t>
  </si>
  <si>
    <t>2026-06-21T19:12:16.681+02:00</t>
  </si>
  <si>
    <t>2026-06-21T19:26:50.778+02:00</t>
  </si>
  <si>
    <t>2026-06-21T19:10:03.392+02:00</t>
  </si>
  <si>
    <t>2026-06-21T19:36:17.534+02:00</t>
  </si>
  <si>
    <t>2026-06-21T19:55:54.379+02:00</t>
  </si>
  <si>
    <t>2026-06-21T19:10:04.091+02:00</t>
  </si>
  <si>
    <t>[{"id":"e8a7b47a-70d2-4cc2-a375-1dab55125675","note":"","count":1,"label":"Quattro Formaggi 32 cm","posId":"123","price":24900,"isExtra":false},{"id":"7ee7e3c8-2c54-4dc5-810f-2f52f62e2d14","note":"","count":1,"label":"Comeback 32 cm","posId":"121","price":24900,"isExtra":false},{"id":"088a7edc-ef1e-4c6b-b7a1-36c2c45ab0fe","note":"","count":1,"label":"Capricciosa 32 cm","posId":"113","price":24900,"isExtra":false},{"id":"5da54b98-3fa2-42c1-858f-7688afdae2fa","note":"","count":1,"label":"BEZ -žampiony","posId":"X105","price":0,"KDSTags":["redhighlight"],"isExtra":true},{"id":"0604cf40-24b5-4ad5-a9e4-e5834def96b8","note":"","count":2,"label":"Dip česnekový","posId":"P106","price":2000,"isExtra":false}]</t>
  </si>
  <si>
    <t>2026-06-21T19:03:04.012+02:00</t>
  </si>
  <si>
    <t>2026-06-21T19:25:29.475+02:00</t>
  </si>
  <si>
    <t>2026-06-21T19:37:43.259+02:00</t>
  </si>
  <si>
    <t>2026-06-21T19:03:05.421+02:00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</si>
  <si>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základ","posId":"A129","price":0,"isExtra":true},{"id":"83b0f9b5-ecd7-40a2-bb56-5895651d9558","note":"","count":1,"label":"Okraj Hotdog bez omáčky","posId":"A126","price":6500,"isExtra":true},{"id":"cc07bf3f-3e6f-4df8-9018-c7e260233504","note":"","count":1,"label":"BEZ -cibule","posId":"X103","price":0,"KDSTags":["redhighlight"],"isExtra":true},{"id":"0604cf40-24b5-4ad5-a9e4-e5834def96b8","note":"","count":1,"label":"Dip česnekový","posId":"P106","price":2000,"isExtra":false}]</t>
  </si>
  <si>
    <t>2026-06-21T19:03:03.998+02:00</t>
  </si>
  <si>
    <t>2026-06-21T19:19:12.098+02:00</t>
  </si>
  <si>
    <t>[{"id":"e8a7b47a-70d2-4cc2-a375-1dab55125675","note":"","count":1,"label":"Quattro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bylinky","posId":"A121","price":5700,"isExtra":true},{"id":"a78b511f-836b-415e-9285-dd47f293529b","note":"","count":1,"label":"Pepperoni 40 cm","posId":"108","price":30900,"isExtra":false},{"id":"83b0f9b5-ecd7-40a2-bb56-5895651d9558","note":"","count":1,"label":"Okraj Hotdog bez omáčky","posId":"A126","price":6500,"isExtra":true},{"id":"5baf9524-d195-4f98-ac4e-12383c85b672","note":"","count":1,"label":"Mozzarella","posId":"C113","price":4000,"KDSTags":["greenhighlight"],"isExtra":true},{"id":"540c8d22-36ac-4503-9684-d23e3d647ff1","note":"","count":1,"label":"Pepperoni salám","posId":"C109","price":4000,"KDSTags":["greenhighlight"],"isExtra":true}]</t>
  </si>
  <si>
    <t>2026-06-21T19:01:03.083+02:00</t>
  </si>
  <si>
    <t>2026-06-21T19:24:28.506+02:00</t>
  </si>
  <si>
    <t>2026-06-21T19:47:37.643+02:00</t>
  </si>
  <si>
    <t>2026-06-21T19:01:03.707+02:00</t>
  </si>
  <si>
    <t>[{"id":"389b26e5-2cae-411b-afde-ac1cec80674b","note":"","count":1,"label":"Margherita 40 cm","posId":"100","price":26900,"isExtra":false},{"id":"44f66fb9-fc80-46b2-b112-ecbf82d721e6","note":"","count":1,"label":"Zeleninová 40 cm","posId":"103","price":30900,"isExtra":false},{"id":"0604cf40-24b5-4ad5-a9e4-e5834def96b8","note":"","count":1,"label":"Dip česnekový","posId":"P106","price":2000,"isExtra":false}]</t>
  </si>
  <si>
    <t>2026-06-21T19:00:13.447+02:00</t>
  </si>
  <si>
    <t>2026-06-21T19:14:56.067+02:00</t>
  </si>
  <si>
    <t>[{"id":"54684982","note":"","size":"Capricciosa 40cm","count":1,"label":"Capricciosa 40cm","posId":"101","price":30900,"isExtra":false},{"id":"54685059","note":"","count":1,"label":"Balné","posId":"K0000","price":2000,"isExtra":true},{"id":"59555742","note":"","count":1,"label":"Smetanový základ","posId":"ZRS40","price":0,"isExtra":true},{"id":"54684981","note":"","size":"Hawai 40cm","count":1,"label":"Hawai 40cm","posId":"102","price":30900,"isExtra":false},{"id":"54685059","note":"","count":1,"label":"Balné","posId":"K0000","price":2000,"isExtra":true},{"id":"59555742","note":"","count":1,"label":"Smetanový základ","posId":"ZRS40","price":0,"isExtra":true},{"id":"57405718","note":"","size":"Pepsi 1l","count":1,"label":"Pepsi 1l","posId":"N124","price":5900,"isExtra":false}]</t>
  </si>
  <si>
    <t>2026-06-21T19:00:13.336+02:00</t>
  </si>
  <si>
    <t>2026-06-21T19:09:15.148+02:00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</si>
  <si>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32cm","posId":"123","price":24900,"isExtra":false},{"id":"54685064","note":"","count":1,"label":"Balné","posId":"K0000","price":1500,"isExtra":true}]</t>
  </si>
  <si>
    <t>2026-06-21T18:58:03.145+02:00</t>
  </si>
  <si>
    <t>2026-06-21T19:06:40.872+02:00</t>
  </si>
  <si>
    <t>2026-06-21T20:11:10.551+02:00</t>
  </si>
  <si>
    <t>2026-06-21T18:58:05.594+02:00</t>
  </si>
  <si>
    <t>[{"id":"389b26e5-2cae-411b-afde-ac1cec80674b","note":"","count":1,"label":"Margherita 40 cm","posId":"100","price":26900,"isExtra":false},{"id":"5dfcd7e6-75e9-4752-8a19-eab42ba37b6d","note":"","count":1,"label":"Kukuřice","posId":"C115","price":3500,"KDSTags":["greenhighlight"],"isExtra":true},{"id":"05527ae0-b54e-44de-955c-e974dad0a79f","note":"","count":1,"label":"Šunka","posId":"C106","price":4000,"KDSTags":["greenhighlight"],"isExtra":true}]</t>
  </si>
  <si>
    <t>2026-06-21T18:56:03.229+02:00</t>
  </si>
  <si>
    <t>2026-06-21T19:05:51.044+02:00</t>
  </si>
  <si>
    <t>2026-06-21T19:20:38.419+02:00</t>
  </si>
  <si>
    <t>2026-06-21T18:56:03.892+02:00</t>
  </si>
  <si>
    <t>[{"id":"1460d93c-4159-4d87-aaf2-4ef8fb5e31b1","note":"","count":1,"label":"Margherita 32 cm","posId":"112","price":20900,"isExtra":false},{"id":"088a7edc-ef1e-4c6b-b7a1-36c2c45ab0fe","note":"","count":1,"label":"Capricciosa 32 cm","posId":"113","price":24900,"isExtra":false}]</t>
  </si>
  <si>
    <t>2026-06-21T18:50:02.943+02:00</t>
  </si>
  <si>
    <t>2026-06-21T18:58:39.195+02:00</t>
  </si>
  <si>
    <t>[{"id":"c9c0bcd1-5065-4282-a709-cc2042a92228","note":"","count":1,"label":"Pečené brambory","posId":"P103","price":6900,"isExtra":false}]</t>
  </si>
  <si>
    <t>2026-06-21T18:49:03.723+02:00</t>
  </si>
  <si>
    <t>2026-06-21T19:03:23.396+02:00</t>
  </si>
  <si>
    <t>2026-06-21T19:18:09.268+02:00</t>
  </si>
  <si>
    <t>2026-06-21T18:49:04.341+02:00</t>
  </si>
  <si>
    <t>[{"id":"e8a7b47a-70d2-4cc2-a375-1dab55125675","note":"","count":1,"label":"Quattro Formaggi 32 cm","posId":"123","price":24900,"isExtra":false},{"id":"6005e30e-e6f5-411d-9c32-9a3cee117e94","note":"","count":1,"label":"slanina","posId":"B108","price":3000,"KDSTags":["greenhighlight"],"isExtra":true},{"id":"55ca227d-485c-4130-a44d-b26b939e8c03","note":"","count":1,"label":"Hot &amp; Spicy 32 cm","posId":"122","price":24900,"isExtra":false},{"id":"1460d93c-4159-4d87-aaf2-4ef8fb5e31b1","note":"","count":1,"label":"Margherita 32 cm","posId":"112","price":20900,"isExtra":false},{"id":"2a9dc121-ec1e-4cbb-b8d5-66ce6a546664","note":"","count":1,"label":"DIP jalapenos","posId":"P107","price":2000,"isExtra":false},{"id":"7eae80af-3fb0-4484-825a-00dd12db3ff3","note":"","count":1,"label":"Jalapenos Rolls, 6 ks","posId":"jpr200","price":8900,"isExtra":false},{"id":"909551f4-a7ff-428a-a062-708ec72d4824","note":"","count":1,"label":"Choco Rolls, 6 ks","posId":"chr100","price":8900,"isExtra":false}]</t>
  </si>
  <si>
    <t>2026-06-21T18:47:03.222+02:00</t>
  </si>
  <si>
    <t>2026-06-21T18:58:35.911+02:00</t>
  </si>
  <si>
    <t>[{"id":"a4e8ca23-fe36-4747-a603-19485eee7e76","note":"","count":1,"label":"Hot &amp; Spicy 32 cm","posId":"146","price":24900,"isExtra":false},{"id":"0604cf40-24b5-4ad5-a9e4-e5834def96b8","note":"","count":1,"label":"Dip česnekový","posId":"P106","price":2000,"isExtra":false}]</t>
  </si>
  <si>
    <t>2026-06-21T18:46:33.684+02:00</t>
  </si>
  <si>
    <t>2026-06-21T18:56:06.240+02:00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</si>
  <si>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🌶️","posId":"121","price":19920,"isExtra":false},{"id":"bd23bb29ddc67d336ee4c95b","count":1,"label":"Balné","posId":"K0000","price":1500,"isExtra":true},{"id":"6748417db17528cb9bcae63f","count":1,"label":"Jalapenos Rolls","posId":"jpr200","price":8900,"isExtra":false},{"id":"bd23bb29ddc67d336ee4c95b","count":1,"label":"Balné","posId":"K0000","price":1500,"isExtra":true},{"id":"518562551802af877dea3c52","count":2,"label":"Česnekový dip","posId":"P106","price":2000,"isExtra":false},{"id":"bd23bb29ddc67d336ee4c95b","count":2,"label":"Balné","posId":"K0000","price":1500,"isExtra":true}]</t>
  </si>
  <si>
    <t>2026-06-21T18:45:02.939+02:00</t>
  </si>
  <si>
    <t>2026-06-21T18:54:37.851+02:00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</si>
  <si>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základ","posId":"A129","price":0,"isExtra":true},{"id":"50a2c673-74cc-459a-b7e5-f5c332128443","note":"","count":1,"label":"mozzarella","posId":"B113","price":3000,"KDSTags":["greenhighlight"],"isExtra":true}]</t>
  </si>
  <si>
    <t>2026-06-21T18:44:03.438+02:00</t>
  </si>
  <si>
    <t>2026-06-21T18:51:19.327+02:00</t>
  </si>
  <si>
    <t>[{"id":"0b22568e-4d1c-45db-9aa3-de09ef6c293a","note":"","count":1,"label":"Pepperoni 32 cm","posId":"120","price":24900,"isExtra":false},{"id":"e8a7b47a-70d2-4cc2-a375-1dab55125675","note":"","count":1,"label":"Quattro Formaggi 32 cm","posId":"123","price":24900,"isExtra":false}]</t>
  </si>
  <si>
    <t>2026-06-21T18:40:58.366+02:00</t>
  </si>
  <si>
    <t>2026-06-21T18:46:43.953+02:00</t>
  </si>
  <si>
    <t>[{"id":"307f1b7d-52a0-408d-be47-4976c57475e7","count":1,"label":"Pizza Hawai 32 cm","posId":"114","price":24900,"isExtra":false,"creatorId":"H1nThkhE5Zi1VcnQFYeP9","isPackging":0,"actualLabel":"Pizza Hawai 32 cm"},{"id":"f13b1746-a76a-4145-9a9a-693f1c4daf33","count":1,"label":"Pepsi 1l","posId":"N124","price":5900,"isExtra":false,"creatorId":"w0_MLvfErvBr0iIUxOf5c","isPackging":0,"actualLabel":"Pepsi 1l"}]</t>
  </si>
  <si>
    <t>2026-06-21T18:32:20.447+02:00</t>
  </si>
  <si>
    <t>2026-06-21T18:41:51.442+02:00</t>
  </si>
  <si>
    <t>[{"id":"6748417db17528cb9bcae5fd","count":1,"label":"Margherita 32cm","posId":"112","price":16720,"isExtra":false},{"id":"bd23bb29ddc67d336ee4c95b","count":1,"label":"Balné","posId":"K0000","price":1500,"isExtra":true},{"id":"84e0fbf137b501f8769d4619","count":1,"label":"Buchtičky se šodó","posId":"D12","price":7900,"isExtra":false},{"id":"bd23bb29ddc67d336ee4c95b","count":1,"label":"Balné","posId":"K0000","price":1500,"isExtra":true}]</t>
  </si>
  <si>
    <t>2026-06-21T18:25:02.978+02:00</t>
  </si>
  <si>
    <t>2026-06-21T18:39:52.118+02:00</t>
  </si>
  <si>
    <t>[{"id":"6748417db17528cb9bcae603","count":1,"label":"Comeback 32cm 🌶️","posId":"121","price":19920,"isExtra":false},{"id":"bd23bb29ddc67d336ee4c95b","count":1,"label":"Balné","posId":"K0000","price":1500,"isExtra":true}]</t>
  </si>
  <si>
    <t>2026-06-21T18:13:02.849+02:00</t>
  </si>
  <si>
    <t>2026-06-21T18:28:48.898+02:00</t>
  </si>
  <si>
    <t>[{"id":"9b3fd0f9-6a36-4a8e-95ad-00dbae675705","note":"","count":1,"label":"Capricciosa 40 cm","posId":"101","price":30900,"isExtra":false},{"id":"0604cf40-24b5-4ad5-a9e4-e5834def96b8","note":"","count":1,"label":"Dip česnekový","posId":"P106","price":2000,"isExtra":false}]</t>
  </si>
  <si>
    <t>Bijender</t>
  </si>
  <si>
    <t>2026-06-21T18:12:54.553+02:00</t>
  </si>
  <si>
    <t>2026-06-21T18:37:19.276+02:00</t>
  </si>
  <si>
    <t>[{"id":"N125","note":"","count":1,"label":"Pepsi zero sugar 1l","posId":"N125","price":5900,"isExtra":false},{"id":"106","note":"","count":1,"label":"BBQ Meteor 40cm","posId":"106","price":30900,"isExtra":false},{"id":"K0000","note":"","count":1,"label":"Balné","posId":"K0000","price":2000,"isExtra":true},{"id":"P106","note":"","count":1,"label":"Česnekový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</si>
  <si>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2026-06-21T18:12:18.646+02:00</t>
  </si>
  <si>
    <t>2026-06-21T18:38:47.052+02:00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</si>
  <si>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🌶️","posId":"109","price":30900,"isExtra":false},{"id":"54685059","note":"","count":1,"label":"Balné","posId":"K0000","price":2000,"isExtra":true},{"id":"54685083","note":"","count":1,"label":"okraj mozzarella, bylinky","posId":"A122","price":6500,"isExtra":true}]</t>
  </si>
  <si>
    <t>2026-06-21T18:12:03.931+02:00</t>
  </si>
  <si>
    <t>2026-06-21T18:31:51.854+02:00</t>
  </si>
  <si>
    <t>2026-06-21T18:38:38.543+02:00</t>
  </si>
  <si>
    <t>2026-06-21T18:12:05.075+02:00</t>
  </si>
  <si>
    <t>[{"id":"3a5867b0-8da1-4c8b-bd1f-70418434cae8","note":"","count":1,"label":"BBQ Texas 32 cm","posId":"119","price":24900,"isExtra":false},{"id":"41f21dd3-e301-4232-8347-2fbf132057d4","note":"","count":1,"label":"změna na Rajčatový základ","posId":"A127","price":0,"isExtra":true},{"id":"088a7edc-ef1e-4c6b-b7a1-36c2c45ab0fe","note":"","count":1,"label":"Capricciosa 32 cm","posId":"113","price":24900,"isExtra":false}]</t>
  </si>
  <si>
    <t>2026-06-21T18:11:19.493+02:00</t>
  </si>
  <si>
    <t>2026-06-21T18:33:39.093+02:00</t>
  </si>
  <si>
    <t>[{"id":"59589706","note":"","size":"Margherita 32cm","count":1,"label":"Margherita 32cm","posId":"112","price":20900,"isExtra":false},{"id":"54685064","note":"","count":1,"label":"Balné","posId":"K0000","price":1500,"isExtra":true}]</t>
  </si>
  <si>
    <t>2026-06-21T18:11:18.656+02:00</t>
  </si>
  <si>
    <t>2026-06-21T18:28:54.978+02:00</t>
  </si>
  <si>
    <t>[{"id":"54684980","note":"","size":"Zeleninová 40cm","count":1,"label":"Zeleninová 40cm","posId":"103","price":30900,"isExtra":false},{"id":"54685059","note":"","count":1,"label":"Balné","posId":"K0000","price":2000,"isExtra":true}]</t>
  </si>
  <si>
    <t>2026-06-21T18:11:02.420+02:00</t>
  </si>
  <si>
    <t>2026-06-21T18:21:55.209+02:00</t>
  </si>
  <si>
    <t>[{"id":"1da6e618-5f95-4707-b8bd-b1685e13f67a","note":"","count":1,"label":"Hawai 40 cm","posId":"102","price":30900,"isExtra":false}]</t>
  </si>
  <si>
    <t>2026-06-21T18:07:29.937+02:00</t>
  </si>
  <si>
    <t>2026-06-21T18:19:26.986+02:00</t>
  </si>
  <si>
    <t>[{"id":"6748417db17528cb9bcae603","count":1,"label":"Comeback 32cm 🌶️","posId":"121","price":19920,"isExtra":false},{"id":"bd23bb29ddc67d336ee4c95b","count":1,"label":"Balné","posId":"K0000","price":1500,"isExtra":true},{"id":"54c94ccf91ad19f30c292b48","count":1,"label":"Paprika","posId":"B111","price":2500,"KDSTags":["greenhighlight"],"isExtra":true}]</t>
  </si>
  <si>
    <t>2026-06-21T18:07:25.377+02:00</t>
  </si>
  <si>
    <t>2026-06-21T18:18:12.020+02:00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</si>
  <si>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dip","posId":"P106","price":2000,"isExtra":false},{"id":"bd23bb29ddc67d336ee4c95b","count":1,"label":"Balné","posId":"K0000","price":1500,"isExtra":true},{"id":"6748417db17528cb9bcae605","count":1,"label":"Pepperoni 32cm 🌶️🌶️","posId":"120","price":19920,"isExtra":false},{"id":"bd23bb29ddc67d336ee4c95b","count":1,"label":"Balné","posId":"K0000","price":1500,"isExtra":true},{"id":"6748417db17528cb9bcae60d","count":1,"label":"Hawai 32cm","posId":"114","price":19920,"isExtra":false},{"id":"bd23bb29ddc67d336ee4c95b","count":1,"label":"Balné","posId":"K0000","price":1500,"isExtra":true}]</t>
  </si>
  <si>
    <t>2026-06-21T18:04:03.385+02:00</t>
  </si>
  <si>
    <t>2026-06-21T18:23:34.726+02:00</t>
  </si>
  <si>
    <t>2026-06-21T18:37:43.432+02:00</t>
  </si>
  <si>
    <t>2026-06-21T18:04:04.077+02:00</t>
  </si>
  <si>
    <t>[{"id":"44f66fb9-fc80-46b2-b112-ecbf82d721e6","note":"","count":1,"label":"Zeleninová 40 cm","posId":"103","price":30900,"isExtra":false},{"id":"bcd178ea-3d1f-4a44-9390-dbd57bcbce8c","note":"","count":1,"label":"Ananas","posId":"C100","price":3500,"KDSTags":["greenhighlight"],"isExtra":true},{"id":"7f0c5098-18bf-4c65-bec8-dd6bf68eb768","note":"","count":1,"label":"Masové kuličky, 10 ks","posId":"P102","price":9900,"isExtra":false}]</t>
  </si>
  <si>
    <t>2026-06-21T17:59:03.600+02:00</t>
  </si>
  <si>
    <t>2026-06-21T18:05:52.094+02:00</t>
  </si>
  <si>
    <t>[{"id":"7ee7e3c8-2c54-4dc5-810f-2f52f62e2d14","note":"","count":1,"label":"Comeback 32 cm","posId":"121","price":24900,"isExtra":false},{"id":"af2bee84-a445-45fc-8ca2-cf4fed0dcf38","note":"","count":1,"label":"okraj mozzarella bylinky","posId":"A121","price":5700,"isExtra":true}]</t>
  </si>
  <si>
    <t>2026-06-21T17:58:01.410+02:00</t>
  </si>
  <si>
    <t>2026-06-21T17:59:14.931+02:00</t>
  </si>
  <si>
    <t>[{"id":"f13b1746-a76a-4145-9a9a-693f1c4daf33","count":1,"label":"Pepsi 1l","posId":"N124","price":5900,"isExtra":false,"creatorId":"MzwLw0zLAGj8k1CIaneNT","isPackging":0,"actualLabel":"Pepsi 1l"}]</t>
  </si>
  <si>
    <t>2026-06-21T17:55:02.879+02:00</t>
  </si>
  <si>
    <t>2026-06-21T18:02:55.734+02:00</t>
  </si>
  <si>
    <t>2026-06-21T18:11:02.903+02:00</t>
  </si>
  <si>
    <t>2026-06-21T17:55:03.376+02:00</t>
  </si>
  <si>
    <t>[{"id":"55ca227d-485c-4130-a44d-b26b939e8c03","note":"","count":1,"label":"Hot &amp; Spicy 32 cm","posId":"122","price":24900,"isExtra":false}]</t>
  </si>
  <si>
    <t>2026-06-21T17:52:03.388+02:00</t>
  </si>
  <si>
    <t>2026-06-21T18:01:36.753+02:00</t>
  </si>
  <si>
    <t>2026-06-21T18:18:15.046+02:00</t>
  </si>
  <si>
    <t>2026-06-21T17:52:04.193+02:00</t>
  </si>
  <si>
    <t>[{"id":"1edf54fc-1032-442c-939f-e6e2033b2270","note":"","count":1,"label":"Comeback 40 cm","posId":"109","price":30900,"isExtra":false}]</t>
  </si>
  <si>
    <t>2026-06-21T17:49:02.979+02:00</t>
  </si>
  <si>
    <t>2026-06-21T17:59:12.010+02:00</t>
  </si>
  <si>
    <t>2026-06-21T18:11:15.947+02:00</t>
  </si>
  <si>
    <t>2026-06-21T17:49:03.495+02:00</t>
  </si>
  <si>
    <t>[{"id":"52687002-58c9-40ea-ba22-d2ae7a4b5889","note":"","count":1,"label":"Comeback 32 cm","posId":"145","price":24900,"isExtra":false},{"id":"78606be9-7e01-4fe9-a37c-d9a4b62d5696","note":"","count":1,"label":"změna na BBQ základ","posId":"A128","price":0,"isExtra":true},{"id":"af2bee84-a445-45fc-8ca2-cf4fed0dcf38","note":"","count":1,"label":"okraj mozzarella bylinky","posId":"A121","price":5700,"isExtra":true},{"id":"3316ecf4-07ea-4045-acd5-7383dd81145f","note":"","count":1,"label":"jalapeños","posId":"B102","price":2500,"KDSTags":["greenhighlight"],"isExtra":true},{"id":"0604cf40-24b5-4ad5-a9e4-e5834def96b8","note":"","count":1,"label":"Dip česnekový","posId":"P106","price":2000,"isExtra":false}]</t>
  </si>
  <si>
    <t>2026-06-21T17:47:03.306+02:00</t>
  </si>
  <si>
    <t>2026-06-21T18:27:03.069+02:00</t>
  </si>
  <si>
    <t>2026-06-21T18:50:01.475+02:00</t>
  </si>
  <si>
    <t>2026-06-21T17:47:04.207+02:00</t>
  </si>
  <si>
    <t>[{"id":"7ebac4a7-6cce-442e-b2bb-06b929c16076","note":"","count":1,"label":"Baby špenát &amp; kuře 32 cm","posId":"116","price":24900,"isExtra":false},{"id":"af2bee84-a445-45fc-8ca2-cf4fed0dcf38","note":"","count":1,"label":"okraj mozzarella bylinky","posId":"A121","price":5700,"isExtra":true},{"id":"0604cf40-24b5-4ad5-a9e4-e5834def96b8","note":"","count":2,"label":"Dip česnekový","posId":"P106","price":2000,"isExtra":false},{"id":"896d2264-b315-4ee3-b331-0fa7b26bb96f","note":"","count":1,"label":"Hawai 32 cm","posId":"114","price":24900,"isExtra":false},{"id":"fb380719-7e86-4a50-b0fc-8a72368b6991","note":"","count":1,"label":"kukuřice","posId":"B115","price":2500,"KDSTags":["greenhighlight"],"isExtra":true},{"id":"c10d36f8-acd3-4a8b-979d-b81c00d75c6f","note":"","count":1,"label":"BEZ -ananas","posId":"X100","price":0,"KDSTags":["redhighlight"],"isExtra":true}]</t>
  </si>
  <si>
    <t>2026-06-21T17:42:59.856+02:00</t>
  </si>
  <si>
    <t>2026-06-21T17:52:51.870+02:00</t>
  </si>
  <si>
    <t>[{"id":"6748417db17528cb9bcae609","count":1,"label":"BBQ Meteor 32cm","posId":"118","price":24900,"isExtra":false},{"id":"bd23bb29ddc67d336ee4c95b","count":1,"label":"Balné","posId":"K0000","price":1500,"isExtra":true},{"id":"6748417db17528cb9bcae661","count":1,"label":"Pepsi zero sugar 1l","posId":"N125","price":5900,"isExtra":false}]</t>
  </si>
  <si>
    <t>2026-06-21T17:42:55.493+02:00</t>
  </si>
  <si>
    <t>2026-06-21T17:49:51.840+02:00</t>
  </si>
  <si>
    <t>[{"id":"7fc95d28-5c0a-421a-9f5c-f72977e30b93","count":1,"label":"Pizza Quattro Formaggi 40","posId":"111","price":30900,"isExtra":false,"creatorId":"BK6m8bJSxsQSV65QrXiOn","isPackging":0,"actualLabel":"Pizza Quattro Formaggi 40"},{"id":"extra_20230331101812_100","count":1,"label":"Slanina","posId":"C108","price":4000,"KDSTags":["greenhighlight"],"isExtra":true,"mainItemId":"7fc95d28-5c0a-421a-9f5c-f72977e30b93"}]</t>
  </si>
  <si>
    <t>2026-06-21T17:42:45.053+02:00</t>
  </si>
  <si>
    <t>2026-06-21T17:51:22.897+02:00</t>
  </si>
  <si>
    <t>[{"id":"54684972","note":"","size":"Margherita 40cm","count":1,"label":"Margherita 40cm","posId":"100","price":26900,"isExtra":false},{"id":"54685059","note":"","count":1,"label":"Balné","posId":"K0000","price":2000,"isExtra":true},{"id":"54685083","note":"","count":1,"label":"okraj mozzarella, bylinky","posId":"A122","price":6500,"isExtra":true}]</t>
  </si>
  <si>
    <t>2026-06-21T17:34:13.095+02:00</t>
  </si>
  <si>
    <t>2026-06-21T17:42:25.929+02:00</t>
  </si>
  <si>
    <t>2026-06-21T17:29:03.868+02:00</t>
  </si>
  <si>
    <t>2026-06-21T17:36:19.606+02:00</t>
  </si>
  <si>
    <t>2026-06-21T17:43:37.466+02:00</t>
  </si>
  <si>
    <t>2026-06-21T17:29:04.680+02:00</t>
  </si>
  <si>
    <t>[{"id":"3a5867b0-8da1-4c8b-bd1f-70418434cae8","note":"","count":1,"label":"BBQ Texas 32 cm","posId":"119","price":24900,"isExtra":false},{"id":"0604cf40-24b5-4ad5-a9e4-e5834def96b8","note":"","count":1,"label":"Dip česnekový","posId":"P106","price":2000,"isExtra":false}]</t>
  </si>
  <si>
    <t>2026-06-21T17:19:04.014+02:00</t>
  </si>
  <si>
    <t>2026-06-21T17:28:57.654+02:00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</si>
  <si>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🌶️🌶️","posId":"108","price":30900,"isExtra":false},{"id":"9642908ce4c2f22954c8bbd6","count":1,"label":"Balné","posId":"K0000","price":2000,"isExtra":true},{"id":"6748417db17528cb9bcae5eb","count":1,"label":"Comeback 40cm 🌶️","posId":"109","price":30900,"isExtra":false},{"id":"9642908ce4c2f22954c8bbd6","count":1,"label":"Balné","posId":"K0000","price":2000,"isExtra":true}]</t>
  </si>
  <si>
    <t>2026-06-21T16:56:03.481+02:00</t>
  </si>
  <si>
    <t>2026-06-21T17:57:01.631+02:00</t>
  </si>
  <si>
    <t>2026-06-21T18:18:23.126+02:00</t>
  </si>
  <si>
    <t>2026-06-21T16:56:04.369+02:00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</si>
  <si>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,{"id":"5dfcd7e6-75e9-4752-8a19-eab42ba37b6d","note":"","count":1,"label":"Kukuřice","posId":"C115","price":3500,"KDSTags":["greenhighlight"],"isExtra":true},{"id":"d620bc6b-ecfa-4465-a21e-5ad55002e77c","note":"","count":1,"label":"Žampiony","posId":"C105","price":3500,"KDSTags":["greenhighlight"],"isExtra":true}]</t>
  </si>
  <si>
    <t>2026-06-21T16:51:30.954+02:00</t>
  </si>
  <si>
    <t>2026-06-21T17:06:50.768+02:00</t>
  </si>
  <si>
    <t>Ani Anto</t>
  </si>
  <si>
    <t>2026-06-21T16:50:13.920+02:00</t>
  </si>
  <si>
    <t>2026-06-21T17:04:44.802+02:00</t>
  </si>
  <si>
    <t>[{"id":"109","note":"","count":1,"label":"Comeback 40cm 🌶️","posId":"109","price":30900,"isExtra":false},{"id":"K0000","note":"","count":1,"label":"Balné","posId":"K0000","price":2000,"isExtra":true},{"id":"C105","note":"","count":1,"label":"Žampiony","posId":"C105","price":3500,"KDSTags":["greenhighlight"],"isExtra":true},{"id":"C112","note":"","count":1,"label":"Olivy","posId":"C112","price":3500,"KDSTags":["greenhighlight"],"isExtra":true},{"id":"C110","note":"","count":1,"label":"Párek","posId":"C110","price":4000,"KDSTags":["greenhighlight"],"isExtra":true},{"id":"101","note":"","count":1,"label":"Capricciosa 40cm","posId":"101","price":30900,"isExtra":false},{"id":"K0000","note":"","count":1,"label":"Balné","posId":"K0000","price":2000,"isExtra":true},{"id":"121","note":"","count":1,"label":"Comeback 32cm 🌶️","posId":"121","price":24900,"isExtra":false},{"id":"K0000","note":"","count":1,"label":"Balné","posId":"K0000","price":1500,"isExtra":true},{"id":"X108","note":"","count":1,"label":"Bez slaniny","posId":"X108","price":0,"KDSTags":["redhighlight"],"isExtra":true},{"id":"X103","note":"","count":1,"label":"Bez cibule","posId":"X103","price":0,"KDSTags":["redhighlight"],"isExtra":true}]</t>
  </si>
  <si>
    <t>2026-06-21T16:47:33.920+02:00</t>
  </si>
  <si>
    <t>2026-06-21T16:55:52.849+02:00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</si>
  <si>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základ","posId":"ZRB40","price":0,"isExtra":true}]</t>
  </si>
  <si>
    <t>2026-06-21T16:46:11.618+02:00</t>
  </si>
  <si>
    <t>2026-06-21T16:53:14.927+02:00</t>
  </si>
  <si>
    <t>[{"id":"6748417db17528cb9bcae5ef","count":1,"label":"BBQ Texas 40cm","posId":"107","price":30900,"isExtra":false},{"id":"9642908ce4c2f22954c8bbd6","count":1,"label":"Balné","posId":"K0000","price":2000,"isExtra":true}]</t>
  </si>
  <si>
    <t>2026-06-21T16:38:21.980+02:00</t>
  </si>
  <si>
    <t>2026-06-21T16:46:50.254+02:00</t>
  </si>
  <si>
    <t>[{"id":"7fc95d28-5c0a-421a-9f5c-f72977e30b93","count":1,"label":"Pizza Quattro Formaggi 40","posId":"111","price":30900,"isExtra":false,"creatorId":"Xz9pYL7Gh2QpP4wmXFEUC","isPackging":0,"actualLabel":"Pizza Quattro Formaggi 40"}]</t>
  </si>
  <si>
    <t>2026-06-21T16:37:03.712+02:00</t>
  </si>
  <si>
    <t>2026-06-21T16:49:30.259+02:00</t>
  </si>
  <si>
    <t>[{"id":"c17837f5-7a43-4caf-86f2-7f4c925f90fb","note":"","count":1,"label":"BBQ Meteor 32 cm","posId":"118","price":24900,"isExtra":false},{"id":"41f21dd3-e301-4232-8347-2fbf132057d4","note":"","count":1,"label":"změna na Rajčatový základ","posId":"A127","price":0,"isExtra":true},{"id":"55ca227d-485c-4130-a44d-b26b939e8c03","note":"","count":1,"label":"Hot &amp; Spicy 32 cm","posId":"122","price":24900,"isExtra":false},{"id":"72b7d8de-1f32-4c8d-8cfc-fd5ab0a54619","note":"","count":1,"label":"kuře","posId":"B114","price":3000,"KDSTags":["greenhighlight"],"isExtra":true}]</t>
  </si>
  <si>
    <t>2026-06-21T16:29:54.845+02:00</t>
  </si>
  <si>
    <t>2026-06-21T16:35:33.706+02:00</t>
  </si>
  <si>
    <t>[{"id":"307f1b7d-52a0-408d-be47-4976c57475e7","count":1,"label":"Pizza Hawai 32 cm","posId":"114","price":24900,"isExtra":false,"creatorId":"sGJtDjHMD1qJ2JixKD9OV","isPackging":0,"actualLabel":"Pizza Hawai 32 cm"},{"id":"RjnzJvFGQ7bViwxWS8fAW","count":1,"label":"Bez ananasu","posId":"X100","price":0,"KDSTags":["redhighlight"],"isExtra":true,"mainItemId":"307f1b7d-52a0-408d-be47-4976c57475e7"}]</t>
  </si>
  <si>
    <t>2026-06-21T16:28:03.637+02:00</t>
  </si>
  <si>
    <t>2026-06-21T16:33:48.254+02:00</t>
  </si>
  <si>
    <t>[{"id":"a4e8ca23-fe36-4747-a603-19485eee7e76","note":"","count":1,"label":"Hot &amp; Spicy 32 cm","posId":"146","price":24900,"isExtra":false}]</t>
  </si>
  <si>
    <t>2026-06-21T16:23:02.884+02:00</t>
  </si>
  <si>
    <t>2026-06-21T16:30:49.663+02:00</t>
  </si>
  <si>
    <t>2026-06-21T16:50:40.365+02:00</t>
  </si>
  <si>
    <t>2026-06-21T16:23:03.746+02:00</t>
  </si>
  <si>
    <t>2026-06-21T16:20:04.753+02:00</t>
  </si>
  <si>
    <t>2026-06-21T16:29:20.435+02:00</t>
  </si>
  <si>
    <t>2026-06-21T17:01:27.205+02:00</t>
  </si>
  <si>
    <t>2026-06-21T16:20:05.432+02:00</t>
  </si>
  <si>
    <t>[{"id":"1c4a575c-0a2c-4a58-a7c3-0328026cbcb1","note":"","count":1,"label":"Quattro Formaggi 18 cm","posId":"135","price":11900,"isExtra":false},{"id":"63c5589f-8110-48db-8be3-91da09368499","note":"","count":1,"label":"Capricciosa 18 cm","posId":"125","price":11900,"isExtra":false},{"id":"5d2371f1-a2a2-462f-9e8a-40af8e09e0d2","note":"","count":1,"label":"BEZ -olivy","posId":"X112","price":0,"KDSTags":["redhighlight"],"isExtra":true}]</t>
  </si>
  <si>
    <t>2026-06-21T16:16:03.168+02:00</t>
  </si>
  <si>
    <t>2026-06-21T16:27:57.391+02:00</t>
  </si>
  <si>
    <t>2026-06-21T16:37:56.306+02:00</t>
  </si>
  <si>
    <t>2026-06-21T16:16:03.993+02:00</t>
  </si>
  <si>
    <t>[{"id":"431e159e-af3b-4bad-9f72-f07001b572f8","note":"","count":1,"label":"Baby špenát &amp; kuře 40 cm","posId":"104","price":30900,"isExtra":false},{"id":"a3af24f3-c3ce-4e93-83a5-9a3b7277f4fc","note":"","count":1,"label":"Okraj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</si>
  <si>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2026-06-21T16:10:42.932+02:00</t>
  </si>
  <si>
    <t>2026-06-21T16:25:29.609+02:00</t>
  </si>
  <si>
    <t>[{"id":"59589715","note":"","size":"Capricciosa 32cm","count":1,"label":"Capricciosa 32cm","posId":"113","price":24900,"isExtra":false},{"id":"54685064","note":"","count":1,"label":"Balné","posId":"K0000","price":1500,"isExtra":true},{"id":"59589719","note":"","count":1,"label":"USA těsto","posId":"17","price":1000,"isExtra":true},{"id":"57279284","note":"","count":1,"label":"Smetanový základ","posId":"ZRS32","price":0,"isExtra":true},{"id":"54685099","note":"","count":1,"label":"Žampiony","posId":"B105","price":2500,"KDSTags":["greenhighlight"],"isExtra":true},{"id":"54685117","note":"","count":1,"label":"Olivy","posId":"B112","price":2500,"KDSTags":["greenhighlight"],"isExtra":true},{"id":"54685142","note":"","count":1,"label":"Paprika","posId":"B111","price":2500,"KDSTags":["greenhighlight"],"isExtra":true},{"id":"54685146","note":"","count":1,"label":"Cibule","posId":"B103","price":2500,"KDSTags":["greenhighlight"],"isExtra":true},{"id":"54685150","note":"","count":1,"label":"Kukuřice","posId":"B115","price":2500,"KDSTags":["greenhighlight"],"isExtra":true},{"id":"54685156","note":"","count":1,"label":"Špenát s česnekem","posId":"B107","price":2500,"KDSTags":["greenhighlight"],"isExtra":true},{"id":"54685167","note":"","count":1,"label":"Šunka","posId":"B106","price":3000,"KDSTags":["greenhighlight"],"isExtra":true},{"id":"54685170","note":"","count":1,"label":"Slanina","posId":"B108","price":3000,"KDSTags":["greenhighlight"],"isExtra":true},{"id":"54685177","note":"","count":1,"label":"Kuře","posId":"B114","price":3000,"KDSTags":["greenhighlight"],"isExtra":true},{"id":"54685181","note":"","count":1,"label":"Pepperoni salám","posId":"B109","price":3000,"KDSTags":["greenhighlight"],"isExtra":true}]</t>
  </si>
  <si>
    <t>2026-06-21T16:05:03.711+02:00</t>
  </si>
  <si>
    <t>2026-06-21T16:14:37.459+02:00</t>
  </si>
  <si>
    <t>2026-06-21T16:24:53.555+02:00</t>
  </si>
  <si>
    <t>2026-06-21T16:05:04.523+02:00</t>
  </si>
  <si>
    <t>[{"id":"a78b511f-836b-415e-9285-dd47f293529b","note":"","count":1,"label":"Pepperoni 40 cm","posId":"108","price":30900,"isExtra":false}]</t>
  </si>
  <si>
    <t>2026-06-21T16:00:02.699+02:00</t>
  </si>
  <si>
    <t>2026-06-21T16:13:50.410+02:00</t>
  </si>
  <si>
    <t>2026-06-21T16:22:45.440+02:00</t>
  </si>
  <si>
    <t>2026-06-21T16:00:03.844+02:00</t>
  </si>
  <si>
    <t>[{"id":"f7043b16-784c-4471-87d9-9c8cbc7d5ab8","note":"","count":1,"label":"Capricciosa 32 cm","posId":"137","price":24900,"isExtra":false},{"id":"55f8781c-97f6-4a21-abe6-3780ea7117ba","note":"","count":1,"label":"změna na Smetanový základ","posId":"A129","price":0,"isExtra":true}]</t>
  </si>
  <si>
    <t>2026-06-21T15:59:02.857+02:00</t>
  </si>
  <si>
    <t>2026-06-21T16:10:51.484+02:00</t>
  </si>
  <si>
    <t>[{"id":"6747ad56-2f52-4f5b-b96c-109c91cf97bd","note":"","count":1,"label":"Hawai 18 cm","posId":"126","price":11900,"isExtra":false},{"id":"c10d36f8-acd3-4a8b-979d-b81c00d75c6f","note":"","count":1,"label":"BEZ -ananas","posId":"X100","price":0,"KDSTags":["redhighlight"],"isExtra":true}]</t>
  </si>
  <si>
    <t>Kukaš</t>
  </si>
  <si>
    <t>2026-06-21T15:57:31.740+02:00</t>
  </si>
  <si>
    <t>2026-06-21T16:12:30.570+02:00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</si>
  <si>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základ","posId":"ZBR40","price":0,"isExtra":true},{"id":"C105","note":"","count":1,"label":"Žampiony","posId":"C105","price":3500,"KDSTags":["greenhighlight"],"isExtra":true}]</t>
  </si>
  <si>
    <t>2026-06-21T15:53:42.789+02:00</t>
  </si>
  <si>
    <t>2026-06-21T16:11:30.689+02:00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</si>
  <si>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🌶️","posId":"121","price":19920,"isExtra":false},{"id":"bd23bb29ddc67d336ee4c95b","count":1,"label":"Balné","posId":"K0000","price":1500,"isExtra":true},{"id":"6748417db17528cb9bcae60b","count":1,"label":"Zeleninová 32cm","posId":"115","price":19920,"isExtra":false},{"id":"bd23bb29ddc67d336ee4c95b","count":1,"label":"Balné","posId":"K0000","price":1500,"isExtra":true},{"id":"97278f8f579333a42d2bbe2f","count":1,"label":"BBQ základ","posId":"ZRB32","price":0,"isExtra":true}]</t>
  </si>
  <si>
    <t>2026-06-21T15:50:03.944+02:00</t>
  </si>
  <si>
    <t>2026-06-21T16:07:43.554+02:00</t>
  </si>
  <si>
    <t>2026-06-21T16:28:31.024+02:00</t>
  </si>
  <si>
    <t>2026-06-21T15:50:04.677+02:00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</si>
  <si>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bylinky","posId":"A122","price":6500,"isExtra":true},{"id":"7eae80af-3fb0-4484-825a-00dd12db3ff3","note":"","count":1,"label":"Jalapenos Rolls, 6 ks","posId":"jpr200","price":8900,"isExtra":false},{"id":"86f97e80-4313-45a1-88bb-cd090c233763","note":"","count":1,"label":"Pepsi 1l","posId":"N124","price":5900,"isExtra":false}]</t>
  </si>
  <si>
    <t>2026-06-21T15:46:16.720+02:00</t>
  </si>
  <si>
    <t>2026-06-21T16:04:07.505+02:00</t>
  </si>
  <si>
    <t>[{"id":"54684982","note":"","size":"Capricciosa 40cm","count":1,"label":"Capricciosa 40cm","posId":"101","price":30900,"isExtra":false},{"id":"54685059","note":"","count":1,"label":"Balné","posId":"K0000","price":2000,"isExtra":true},{"id":"54685083","note":"","count":1,"label":"okraj mozzarella, bylinky","posId":"A122","price":6500,"isExtra":true},{"id":"57405719","note":"","size":"Pepsi zero sugar 1l","count":1,"label":"Pepsi zero sugar 1l","posId":"N125","price":5900,"isExtra":false}]</t>
  </si>
  <si>
    <t>2026-06-21T15:45:03.553+02:00</t>
  </si>
  <si>
    <t>2026-06-21T16:01:07.364+02:00</t>
  </si>
  <si>
    <t>2026-06-21T16:16:43.035+02:00</t>
  </si>
  <si>
    <t>2026-06-21T15:45:04.084+02:00</t>
  </si>
  <si>
    <t>[{"id":"1460d93c-4159-4d87-aaf2-4ef8fb5e31b1","note":"","count":1,"label":"Margherita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,{"id":"923cca0f-b384-4647-b41a-b36c46b0c790","note":"","count":1,"label":"BBQ Meteor 32 cm","posId":"142","price":24900,"isExtra":false},{"id":"e8a7b47a-70d2-4cc2-a375-1dab55125675","note":"","count":1,"label":"Quattro Formaggi 32 cm","posId":"123","price":24900,"isExtra":false}]</t>
  </si>
  <si>
    <t>2026-06-21T15:40:17.488+02:00</t>
  </si>
  <si>
    <t>2026-06-21T15:46:54.269+02:00</t>
  </si>
  <si>
    <t>[{"id":"6748417db17528cb9bcae605","count":1,"label":"Pepperoni 32cm 🌶️🌶️","posId":"120","price":19920,"isExtra":false},{"id":"bd23bb29ddc67d336ee4c95b","count":1,"label":"Balné","posId":"K0000","price":1500,"isExtra":true},{"id":"ea995541ce843df6bdcbf98d","count":1,"label":"Gorgonzola","posId":"B101","price":3000,"KDSTags":["greenhighlight"],"isExtra":true}]</t>
  </si>
  <si>
    <t>2026-06-21T15:35:57.681+02:00</t>
  </si>
  <si>
    <t>2026-06-21T15:45:29.422+02:00</t>
  </si>
  <si>
    <t>[{"id":"107","note":"","count":1,"label":"BBQ Texas 40cm","posId":"107","price":30900,"isExtra":false},{"id":"K0000","note":"","count":1,"label":"Balné","posId":"K0000","price":2000,"isExtra":true}]</t>
  </si>
  <si>
    <t>2026-06-21T15:31:03.411+02:00</t>
  </si>
  <si>
    <t>2026-06-21T15:43:34.105+02:00</t>
  </si>
  <si>
    <t>[{"id":"088a7edc-ef1e-4c6b-b7a1-36c2c45ab0fe","note":"","count":1,"label":"Capricciosa 32 cm","posId":"113","price":24900,"isExtra":false}]</t>
  </si>
  <si>
    <t>2026-06-21T15:26:03.394+02:00</t>
  </si>
  <si>
    <t>2026-06-21T15:33:10.245+02:00</t>
  </si>
  <si>
    <t>2026-06-21T15:39:57.668+02:00</t>
  </si>
  <si>
    <t>2026-06-21T15:26:04.510+02:00</t>
  </si>
  <si>
    <t>[{"id":"0b22568e-4d1c-45db-9aa3-de09ef6c293a","note":"","count":1,"label":"Pepperoni 32 cm","posId":"120","price":24900,"isExtra":false}]</t>
  </si>
  <si>
    <t>2026-06-21T15:23:03.670+02:00</t>
  </si>
  <si>
    <t>2026-06-21T15:32:31.163+02:00</t>
  </si>
  <si>
    <t>[{"id":"1bf82332-f38e-4349-ab02-2ebafec00ff8","note":"","count":1,"label":"Zeleninová 32 cm","posId":"115","price":24900,"isExtra":false},{"id":"72b7d8de-1f32-4c8d-8cfc-fd5ab0a54619","note":"","count":1,"label":"kuře","posId":"B114","price":3000,"KDSTags":["greenhighlight"],"isExtra":true},{"id":"a5773fcd-36ce-4663-bc56-7015fafd6eca","note":"","count":1,"label":"BEZ -mozzarella","posId":"X113","price":0,"KDSTags":["redhighlight"],"isExtra":true}]</t>
  </si>
  <si>
    <t>2026-06-21T15:03:27.323+02:00</t>
  </si>
  <si>
    <t>2026-06-21T15:10:31.097+02:00</t>
  </si>
  <si>
    <t>[{"id":"f7ccfaaa-375d-469e-853e-9c205ca90e99","count":1,"label":"Pizza Margherita 40","posId":"100","price":26900,"isExtra":false,"creatorId":"QTN7-Rpp8COAyo3iYD10F","isPackging":0,"actualLabel":"Pizza Margherita 40"}]</t>
  </si>
  <si>
    <t>2026-06-21T14:49:04.594+02:00</t>
  </si>
  <si>
    <t>2026-06-21T15:04:29.030+02:00</t>
  </si>
  <si>
    <t>2026-06-21T15:22:38.062+02:00</t>
  </si>
  <si>
    <t>2026-06-21T14:49:05.466+02:00</t>
  </si>
  <si>
    <t>[{"id":"9069d980-0a24-408c-a214-618aed030839","note":"","count":1,"label":"BBQ Texas 32 cm","posId":"143","price":24900,"isExtra":false},{"id":"fb380719-7e86-4a50-b0fc-8a72368b6991","note":"","count":1,"label":"kukuřice","posId":"B115","price":2500,"KDSTags":["greenhighlight"],"isExtra":true},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,{"id":"0604cf40-24b5-4ad5-a9e4-e5834def96b8","note":"","count":1,"label":"Dip česnekový","posId":"P106","price":2000,"isExtra":false}]</t>
  </si>
  <si>
    <t>2026-06-21T14:41:05.088+02:00</t>
  </si>
  <si>
    <t>2026-06-21T14:49:13.094+02:00</t>
  </si>
  <si>
    <t>[{"id":"54684977","note":"","size":"BBQ Texas 40cm","count":1,"label":"BBQ Texas 40cm","posId":"107","price":30900,"isExtra":false},{"id":"54685059","note":"","count":1,"label":"Balné","posId":"K0000","price":2000,"isExtra":true}]</t>
  </si>
  <si>
    <t>2026-06-21T14:16:03.165+02:00</t>
  </si>
  <si>
    <t>2026-06-21T14:32:44.014+02:00</t>
  </si>
  <si>
    <t>2026-06-21T14:42:26.346+02:00</t>
  </si>
  <si>
    <t>2026-06-21T14:16:03.939+02:00</t>
  </si>
  <si>
    <t>[{"id":"389b26e5-2cae-411b-afde-ac1cec80674b","note":"","count":1,"label":"Margherita 40 cm","posId":"100","price":26900,"isExtra":false},{"id":"55f8781c-97f6-4a21-abe6-3780ea7117ba","note":"","count":1,"label":"změna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bylinky","posId":"A122","price":6500,"isExtra":true},{"id":"9069d980-0a24-408c-a214-618aed030839","note":"","count":1,"label":"BBQ Texas 32 cm","posId":"143","price":24900,"isExtra":false},{"id":"af2bee84-a445-45fc-8ca2-cf4fed0dcf38","note":"","count":1,"label":"okraj mozzarella bylinky","posId":"A121","price":5700,"isExtra":true}]</t>
  </si>
  <si>
    <t>2026-06-21T14:00:58.657+02:00</t>
  </si>
  <si>
    <t>2026-06-21T14:13:33.266+02:00</t>
  </si>
  <si>
    <t>2026-06-21T13:49:08.796+02:00</t>
  </si>
  <si>
    <t>2026-06-21T14:12:17.071+02:00</t>
  </si>
  <si>
    <t>[{"id":"6748417db17528cb9bcae605","count":1,"label":"Pepperoni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těsto","posId":"17","price":1000,"isExtra":true}]</t>
  </si>
  <si>
    <t>2026-06-21T13:46:42.321+02:00</t>
  </si>
  <si>
    <t>2026-06-21T14:10:54.132+02:00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</si>
  <si>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🌶️","posId":"121","price":19920,"isExtra":false},{"id":"bd23bb29ddc67d336ee4c95b","count":1,"label":"Balné","posId":"K0000","price":1500,"isExtra":true},{"id":"6748417db17528cb9bcae5e5","count":1,"label":"Margherita 40cm","posId":"100","price":26900,"isExtra":false},{"id":"9642908ce4c2f22954c8bbd6","count":1,"label":"Balné","posId":"K0000","price":2000,"isExtra":true},{"id":"901ba681c011b9d3732e92b1","count":1,"label":"Kukuřice","posId":"C115","price":3500,"KDSTags":["greenhighlight"],"isExtra":true},{"id":"e71ba0387ffe86638fd95521","count":1,"label":"Šunka","posId":"C106","price":4000,"KDSTags":["greenhighlight"],"isExtra":true}]</t>
  </si>
  <si>
    <t>2026-06-21T13:38:45.760+02:00</t>
  </si>
  <si>
    <t>2026-06-21T13:55:47.021+02:00</t>
  </si>
  <si>
    <t>[{"id":"59589712","note":"","size":"BBQ Meteor 32cm","count":1,"label":"BBQ Meteor 32cm","posId":"118","price":24900,"isExtra":false},{"id":"54685064","note":"","count":1,"label":"Balné","posId":"K0000","price":1500,"isExtra":true},{"id":"54685120","note":"","count":1,"label":"okraj hotdog, hořčice","posId":"A117","price":5700,"isExtra":true}]</t>
  </si>
  <si>
    <t>2026-06-21T13:38:35.035+02:00</t>
  </si>
  <si>
    <t>2026-06-21T14:07:42.801+02:00</t>
  </si>
  <si>
    <t>[{"id":"6748417db17528cb9bcae603","count":1,"label":"Comeback 32cm 🌶️","posId":"121","price":19920,"isExtra":false},{"id":"bd23bb29ddc67d336ee4c95b","count":1,"label":"Balné","posId":"K0000","price":1500,"isExtra":true},{"id":"fa857a88cef908bfe7a79dc0","count":1,"label":"Žampiony","posId":"B105","price":2500,"KDSTags":["greenhighlight"],"isExtra":true},{"id":"6748417db17528cb9bcae60d","count":1,"label":"Hawai 32cm","posId":"114","price":19920,"isExtra":false},{"id":"bd23bb29ddc67d336ee4c95b","count":1,"label":"Balné","posId":"K0000","price":1500,"isExtra":true}]</t>
  </si>
  <si>
    <t>2026-06-21T13:37:02.972+02:00</t>
  </si>
  <si>
    <t>2026-06-21T13:59:28.874+02:00</t>
  </si>
  <si>
    <t>2026-06-21T14:17:52.032+02:00</t>
  </si>
  <si>
    <t>2026-06-21T13:37:04.119+02:00</t>
  </si>
  <si>
    <t>[{"id":"f7043b16-784c-4471-87d9-9c8cbc7d5ab8","note":"","count":2,"label":"Capricciosa 32 cm","posId":"137","price":24900,"isExtra":false}]</t>
  </si>
  <si>
    <t>2026-06-21T13:30:03.244+02:00</t>
  </si>
  <si>
    <t>2026-06-21T13:53:30.799+02:00</t>
  </si>
  <si>
    <t>2026-06-21T14:10:17.017+02:00</t>
  </si>
  <si>
    <t>2026-06-21T13:30:04.007+02:00</t>
  </si>
  <si>
    <t>2026-06-21T13:29:52.458+02:00</t>
  </si>
  <si>
    <t>2026-06-21T13:33:53.715+02:00</t>
  </si>
  <si>
    <t>[{"id":"f13b1746-a76a-4145-9a9a-693f1c4daf33","count":1,"label":"Pepsi 1l","posId":"N124","price":5900,"isExtra":false,"creatorId":"GY5ggHSYG1U9K-ZMHCewT","isPackging":0,"actualLabel":"Pepsi 1l"}]</t>
  </si>
  <si>
    <t>2026-06-21T13:29:03.302+02:00</t>
  </si>
  <si>
    <t>2026-06-21T13:43:59.337+02:00</t>
  </si>
  <si>
    <t>2026-06-21T13:28:11.410+02:00</t>
  </si>
  <si>
    <t>2026-06-21T13:51:15.765+02:00</t>
  </si>
  <si>
    <t>[{"id":"4df4c5c0-abba-42b0-a63e-2a559be75166","count":1,"label":"Pizza Quattro Formaggi 32","posId":"123","price":24900,"isExtra":false,"creatorId":"VuIaQzrre_U5LCabR6k4F","isPackging":0,"actualLabel":"Pizza Quattro Formaggi 32"}]</t>
  </si>
  <si>
    <t>2026-06-21T13:26:51.101+02:00</t>
  </si>
  <si>
    <t>2026-06-21T13:50:05.175+02:00</t>
  </si>
  <si>
    <t>[{"id":"121","note":"","count":1,"label":"Comeback 32cm 🌶️","posId":"121","price":24900,"isExtra":false},{"id":"K0000","note":"","count":1,"label":"Balné","posId":"K0000","price":1500,"isExtra":true},{"id":"113","note":"","count":1,"label":"Capricciosa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32cm","posId":"114","price":24900,"isExtra":false},{"id":"K0000","note":"","count":1,"label":"Balné","posId":"K0000","price":1500,"isExtra":true},{"id":"119","note":"","count":1,"label":"BBQ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základ","posId":"ZBR32","price":0,"isExtra":true}]</t>
  </si>
  <si>
    <t>2026-06-21T13:26:22.205+02:00</t>
  </si>
  <si>
    <t>2026-06-21T13:42:14.012+02:00</t>
  </si>
  <si>
    <t>[{"id":"e3c2803b-7f1a-469b-99b1-979be30e115e","count":1,"label":"Pizza BBQ Texas 32","posId":"119","price":24900,"isExtra":false,"creatorId":"wo3eXk4H2eWD6Be2aaC2A","isPackging":0,"actualLabel":"Pizza BBQ Texas 32"}]</t>
  </si>
  <si>
    <t>2026-06-21T13:21:03.342+02:00</t>
  </si>
  <si>
    <t>2026-06-21T14:02:43.029+02:00</t>
  </si>
  <si>
    <t>[{"id":"9b3fd0f9-6a36-4a8e-95ad-00dbae675705","note":"","count":1,"label":"Capricciosa 40 cm","posId":"101","price":30900,"isExtra":false},{"id":"faf7ff40-eef3-48bd-92c4-b33e5bbf095d","note":"","count":1,"label":"Quattro Formaggi 40 cm","posId":"111","price":30900,"isExtra":false}]</t>
  </si>
  <si>
    <t>2026-06-21T13:18:04.437+02:00</t>
  </si>
  <si>
    <t>2026-06-21T13:40:14.662+02:00</t>
  </si>
  <si>
    <t>[{"id":"389b26e5-2cae-411b-afde-ac1cec80674b","note":"","count":1,"label":"Margherita 40 cm","posId":"100","price":26900,"isExtra":false},{"id":"308cac50-e720-45f7-9ab5-267a351b0d4a","note":"","count":1,"label":"Kuře","posId":"C114","price":4000,"KDSTags":["greenhighlight"],"isExtra":true}]</t>
  </si>
  <si>
    <t>2026-06-21T13:15:03.238+02:00</t>
  </si>
  <si>
    <t>2026-06-21T13:36:14.776+02:00</t>
  </si>
  <si>
    <t>2026-06-21T13:54:09.745+02:00</t>
  </si>
  <si>
    <t>2026-06-21T13:30:41.012+02:00</t>
  </si>
  <si>
    <t>[{"id":"52687002-58c9-40ea-ba22-d2ae7a4b5889","note":"","count":1,"label":"Comeback 32 cm","posId":"145","price":24900,"isExtra":false},{"id":"cc07bf3f-3e6f-4df8-9018-c7e260233504","note":"","count":1,"label":"BEZ -cibule","posId":"X103","price":0,"KDSTags":["redhighlight"],"isExtra":true},{"id":"524f3c3f-0c67-4b97-b499-20f8d3dbda4a","note":"","count":1,"label":"BEZ -slanina","posId":"X108","price":0,"KDSTags":["redhighlight"],"isExtra":true},{"id":"e8a7b47a-70d2-4cc2-a375-1dab55125675","note":"","count":1,"label":"Quattro Formaggi 32 cm","posId":"123","price":24900,"isExtra":false},{"id":"a5c2ed4d-1e36-44a2-96f4-6b33a4c240fc","note":"","count":1,"label":"Comeback 18 cm","posId":"133","price":11900,"isExtra":false},{"id":"3a660c29-8211-4a84-a27b-ef37a76953c6","note":"","count":1,"label":"Šunka.","posId":"A106","price":2000,"isExtra":true},{"id":"cc07bf3f-3e6f-4df8-9018-c7e260233504","note":"","count":1,"label":"BEZ -cibule","posId":"X103","price":0,"KDSTags":["redhighlight"],"isExtra":true},{"id":"a5773fcd-36ce-4663-bc56-7015fafd6eca","note":"","count":1,"label":"BEZ -mozzarella","posId":"X113","price":0,"KDSTags":["redhighlight"],"isExtra":true},{"id":"524f3c3f-0c67-4b97-b499-20f8d3dbda4a","note":"","count":1,"label":"BEZ -slanina","posId":"X108","price":0,"KDSTags":["redhighlight"],"isExtra":true}]</t>
  </si>
  <si>
    <t>2026-06-21T13:14:15.278+02:00</t>
  </si>
  <si>
    <t>2026-06-21T13:38:50.931+02:00</t>
  </si>
  <si>
    <t>[{"id":"54684978","note":"","size":"BBQ Meteor 40cm","count":1,"label":"BBQ Meteor 40cm","posId":"106","price":30900,"isExtra":false},{"id":"54685059","note":"","count":1,"label":"Balné","posId":"K0000","price":2000,"isExtra":true},{"id":"59555739","note":"","count":1,"label":"Rajčatový základ","posId":"ZBR40","price":0,"isExtra":true}]</t>
  </si>
  <si>
    <t>2026-06-21T13:07:03.636+02:00</t>
  </si>
  <si>
    <t>2026-06-21T13:19:40.857+02:00</t>
  </si>
  <si>
    <t>2026-06-21T13:35:10.402+02:00</t>
  </si>
  <si>
    <t>2026-06-21T13:07:04.141+02:00</t>
  </si>
  <si>
    <t>[{"id":"0b22568e-4d1c-45db-9aa3-de09ef6c293a","note":"","count":1,"label":"Pepperoni 32 cm","posId":"120","price":24900,"isExtra":false},{"id":"ed962e6c-452c-49d0-917e-cf0d04abe09a","note":"","count":1,"label":"BBQ Texas 18 cm","posId":"131","price":11900,"isExtra":false},{"id":"5df34067-0b6b-41dc-8528-5c379260b439","note":"","count":1,"label":"Mirinda 1l","posId":"N126","price":5900,"isExtra":false}]</t>
  </si>
  <si>
    <t>2026-06-21T13:05:25.839+02:00</t>
  </si>
  <si>
    <t>2026-06-21T13:16:19.879+02:00</t>
  </si>
  <si>
    <t>[{"id":"6748417db17528cb9bcae5fd","count":1,"label":"Margherita 32cm","posId":"112","price":16720,"isExtra":false},{"id":"bd23bb29ddc67d336ee4c95b","count":1,"label":"Balné","posId":"K0000","price":1500,"isExtra":true},{"id":"77106882b6d8ba4f0ccb4cc6","count":1,"label":"Šunka","posId":"B106","price":3000,"KDSTags":["greenhighlight"],"isExtra":true},{"id":"6748417db17528cb9bcae5ff","count":1,"label":"Quattro Formaggi 32cm","posId":"123","price":24900,"isExtra":false},{"id":"bd23bb29ddc67d336ee4c95b","count":1,"label":"Balné","posId":"K0000","price":1500,"isExtra":true},{"id":"6748417db17528cb9bcae60d","count":1,"label":"Hawai 32cm","posId":"114","price":19920,"isExtra":false},{"id":"bd23bb29ddc67d336ee4c95b","count":1,"label":"Balné","posId":"K0000","price":1500,"isExtra":true},{"id":"ccbaa201c998f5c98f2bca7f","count":1,"label":"Pepperoni salám","posId":"B109","price":3000,"KDSTags":["greenhighlight"],"isExtra":true}]</t>
  </si>
  <si>
    <t>2026-06-21T13:04:03.198+02:00</t>
  </si>
  <si>
    <t>2026-06-21T13:31:25.667+02:00</t>
  </si>
  <si>
    <t>2026-06-21T14:06:11.914+02:00</t>
  </si>
  <si>
    <t>2026-06-21T13:30:42.905+02:00</t>
  </si>
  <si>
    <t>[{"id":"389b26e5-2cae-411b-afde-ac1cec80674b","note":"","count":1,"label":"Margherita 40 cm","posId":"100","price":26900,"isExtra":false},{"id":"a78b511f-836b-415e-9285-dd47f293529b","note":"","count":1,"label":"Pepperoni 40 cm","posId":"108","price":30900,"isExtra":false},{"id":"6429499b-bd57-4ad7-b257-96da4ce175b3","note":"","count":1,"label":"Jalapeños","posId":"C102","price":3500,"KDSTags":["greenhighlight"],"isExtra":true}]</t>
  </si>
  <si>
    <t>2026-06-21T13:03:03.020+02:00</t>
  </si>
  <si>
    <t>2026-06-21T13:22:00.933+02:00</t>
  </si>
  <si>
    <t>2026-06-21T13:44:17.203+02:00</t>
  </si>
  <si>
    <t>2026-06-21T13:03:03.802+02:00</t>
  </si>
  <si>
    <t>[{"id":"68ba9085-6150-4d59-82e7-5c9241b2ee86","note":"","count":1,"label":"Veggieballs 32 cm","posId":"117","price":24900,"isExtra":false},{"id":"2a9dc121-ec1e-4cbb-b8d5-66ce6a546664","note":"","count":1,"label":"DIP jalapenos","posId":"P107","price":2000,"isExtra":false},{"id":"0604cf40-24b5-4ad5-a9e4-e5834def96b8","note":"","count":1,"label":"Dip česnekový","posId":"P106","price":2000,"isExtra":false}]</t>
  </si>
  <si>
    <t>2026-06-21T13:01:03.838+02:00</t>
  </si>
  <si>
    <t>2026-06-21T13:09:35.551+02:00</t>
  </si>
  <si>
    <t>[{"id":"0491ba2d-7c43-44f5-949a-e82693028cdb","note":"","count":1,"label":"Margherita 32 cm","posId":"136","price":20900,"isExtra":false},{"id":"4f6ede18-25d3-4c82-be03-84c9578ab8ce","note":"","count":1,"label":"Pepperoni 32 cm","posId":"144","price":24900,"isExtra":false}]</t>
  </si>
  <si>
    <t>2026-06-21T12:47:03.364+02:00</t>
  </si>
  <si>
    <t>2026-06-21T12:55:49.584+02:00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</si>
  <si>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bylinky","posId":"A122","price":6500,"isExtra":true},{"id":"0604cf40-24b5-4ad5-a9e4-e5834def96b8","note":"","count":2,"label":"Dip česnekový","posId":"P106","price":2000,"isExtra":false}]</t>
  </si>
  <si>
    <t>2026-06-21T12:37:40.808+02:00</t>
  </si>
  <si>
    <t>2026-06-21T12:51:04.943+02:00</t>
  </si>
  <si>
    <t>[{"id":"6748417db17528cb9bcae605","count":2,"label":"Pepperoni 32cm 🌶️🌶️","posId":"120","price":19920,"isExtra":false},{"id":"bd23bb29ddc67d336ee4c95b","count":2,"label":"Balné","posId":"K0000","price":1500,"isExtra":true},{"id":"6748417db17528cb9bcae63f","count":1,"label":"Jalapenos Rolls","posId":"jpr200","price":8900,"isExtra":false},{"id":"bd23bb29ddc67d336ee4c95b","count":1,"label":"Balné","posId":"K0000","price":1500,"isExtra":true},{"id":"6748417db17528cb9bcae60d","count":1,"label":"Hawai 32cm","posId":"114","price":19920,"isExtra":false},{"id":"bd23bb29ddc67d336ee4c95b","count":1,"label":"Balné","posId":"K0000","price":1500,"isExtra":true},{"id":"6748417db17528cb9bcae631","count":1,"label":"Spicy Wings 🌶️","posId":"P101","price":9520,"isExtra":false},{"id":"bd23bb29ddc67d336ee4c95b","count":1,"label":"Balné","posId":"K0000","price":1500,"isExtra":true},{"id":"6748417db17528cb9bcae64d","count":1,"label":"Opočno vanilková","posId":"D108","price":12900,"isExtra":false}]</t>
  </si>
  <si>
    <t>Serhii</t>
  </si>
  <si>
    <t>2026-06-21T12:31:34.974+02:00</t>
  </si>
  <si>
    <t>2026-06-21T12:40:33.974+02:00</t>
  </si>
  <si>
    <t>[{"id":"122","note":"","count":1,"label":"Hot &amp; Spicy 32cm 🌶️🌶️","posId":"122","price":24900,"isExtra":false},{"id":"K0000","note":"","count":1,"label":"Balné","posId":"K0000","price":1500,"isExtra":true},{"id":"116","note":"","count":1,"label":"Baby Špenát &amp; kuře 32cm","posId":"116","price":24900,"isExtra":false},{"id":"K0000","note":"","count":1,"label":"Balné","posId":"K0000","price":1500,"isExtra":true},{"id":"ZSR32","note":"","count":1,"label":"Rajčatový základ","posId":"ZSR32","price":0,"isExtra":true}]</t>
  </si>
  <si>
    <t>2026-06-21T12:08:04.444+02:00</t>
  </si>
  <si>
    <t>2026-06-21T12:20:39.374+02:00</t>
  </si>
  <si>
    <t>[{"id":"1edf54fc-1032-442c-939f-e6e2033b2270","note":"","count":1,"label":"Comeback 40 cm","posId":"109","price":30900,"isExtra":false},{"id":"2a9dc121-ec1e-4cbb-b8d5-66ce6a546664","note":"","count":1,"label":"DIP jalapenos","posId":"P107","price":2000,"isExtra":false}]</t>
  </si>
  <si>
    <t>2026-06-21T12:04:03.457+02:00</t>
  </si>
  <si>
    <t>2026-06-21T12:15:02.553+02:00</t>
  </si>
  <si>
    <t>2026-06-21T12:21:21.600+02:00</t>
  </si>
  <si>
    <t>2026-06-21T12:04:04.601+02:00</t>
  </si>
  <si>
    <t>[{"id":"7ee7e3c8-2c54-4dc5-810f-2f52f62e2d14","note":"","count":1,"label":"Comeback 32 cm","posId":"121","price":24900,"isExtra":false}]</t>
  </si>
  <si>
    <t>2026-06-21T11:58:21.643+02:00</t>
  </si>
  <si>
    <t>2026-06-21T12:07:34.371+02:00</t>
  </si>
  <si>
    <t>[{"id":"4df4c5c0-abba-42b0-a63e-2a559be75166","count":1,"label":"Pizza Quattro Formaggi 32","posId":"123","price":24900,"isExtra":false,"creatorId":"tXE7AgwLg0G7ZAxRgtPWA","isPackging":0,"actualLabel":"Pizza Quattro Formaggi 32"}]</t>
  </si>
  <si>
    <t>2026-06-21T11:58:10.126+02:00</t>
  </si>
  <si>
    <t>2026-06-21T12:05:43.400+02:00</t>
  </si>
  <si>
    <t>[{"id":"b5cd6d23-f361-4161-9aa5-cc25896b6767","count":1,"label":"Pizza Comeback 32","posId":"121","price":24900,"isExtra":false,"creatorId":"fOikimC7hQ1qA3fVBKlbc","isPackging":0,"actualLabel":"Pizza Comeback 32"}]</t>
  </si>
  <si>
    <t>2026-06-21T11:54:49.748+02:00</t>
  </si>
  <si>
    <t>2026-06-21T12:01:03.671+02:00</t>
  </si>
  <si>
    <t>[{"id":"59589706","note":"","size":"Margherita 32cm","count":1,"label":"Margherita 32cm","posId":"112","price":20900,"isExtra":false},{"id":"54685064","note":"","count":1,"label":"Balné","posId":"K0000","price":1500,"isExtra":true},{"id":"59589719","note":"","count":1,"label":"USA těsto","posId":"17","price":1000,"isExtra":true},{"id":"54685167","note":"","count":1,"label":"Šunka","posId":"B106","price":3000,"KDSTags":["greenhighlight"],"isExtra":true},{"id":"57405718","note":"","size":"Pepsi 1l","count":1,"label":"Pepsi 1l","posId":"N124","price":5900,"isExtra":false}]</t>
  </si>
  <si>
    <t>2026-06-21T11:52:02.671+02:00</t>
  </si>
  <si>
    <t>2026-06-21T12:13:14.388+02:00</t>
  </si>
  <si>
    <t>2026-06-21T12:34:22.772+02:00</t>
  </si>
  <si>
    <t>2026-06-21T11:52:03.436+02:00</t>
  </si>
  <si>
    <t>[{"id":"9b3fd0f9-6a36-4a8e-95ad-00dbae675705","note":"","count":1,"label":"Capricciosa 40 cm","posId":"101","price":30900,"isExtra":false},{"id":"99eaad34-9727-44a5-83f1-c3ecfb1e0313","note":"","count":1,"label":"Okraj mozzarella, BBQ","posId":"A124","price":6500,"isExtra":true},{"id":"5baf9524-d195-4f98-ac4e-12383c85b672","note":"","count":1,"label":"Mozzarella","posId":"C113","price":4000,"KDSTags":["greenhighlight"],"isExtra":true},{"id":"2da9e058-428b-42bc-bbe3-e7353c52c9e8","note":"","count":1,"label":"Cibule","posId":"C103","price":3500,"KDSTags":["greenhighlight"],"isExtra":true},{"id":"0604cf40-24b5-4ad5-a9e4-e5834def96b8","note":"","count":1,"label":"Dip česnekový","posId":"P106","price":2000,"isExtra":false}]</t>
  </si>
  <si>
    <t>2026-06-21T11:45:03.160+02:00</t>
  </si>
  <si>
    <t>2026-06-21T13:27:47.610+02:00</t>
  </si>
  <si>
    <t>[{"id":"faf7ff40-eef3-48bd-92c4-b33e5bbf095d","note":"","count":1,"label":"Quattro Formaggi 40 cm","posId":"111","price":30900,"isExtra":false},{"id":"41f21dd3-e301-4232-8347-2fbf132057d4","note":"","count":1,"label":"změna na Rajčatový základ","posId":"A127","price":0,"isExtra":true},{"id":"6fcfbe85-8ba4-468d-ab89-7147d4a9ffdb","note":"","count":1,"label":"Olivy","posId":"C112","price":3500,"KDSTags":["greenhighlight"],"isExtra":true},{"id":"d620bc6b-ecfa-4465-a21e-5ad55002e77c","note":"","count":1,"label":"Žampiony","posId":"C105","price":3500,"KDSTags":["greenhighlight"],"isExtra":true},{"id":"431e159e-af3b-4bad-9f72-f07001b572f8","note":"","count":1,"label":"Baby špenát &amp; kuře 40 cm","posId":"104","price":30900,"isExtra":false},{"id":"0491ba2d-7c43-44f5-949a-e82693028cdb","note":"","count":1,"label":"Margherita 32 cm","posId":"136","price":20900,"isExtra":false},{"id":"6e70115f-a0f1-42d6-aaca-1c1f7aa64cb8","note":"","count":1,"label":"šunka","posId":"B106","price":3000,"KDSTags":["greenhighlight"],"isExtra":true}]</t>
  </si>
  <si>
    <t>2026-06-21T11:42:03.069+02:00</t>
  </si>
  <si>
    <t>2026-06-21T11:51:24.590+02:00</t>
  </si>
  <si>
    <t>2026-06-21T12:04:30.773+02:00</t>
  </si>
  <si>
    <t>2026-06-21T11:42:35.287+02:00</t>
  </si>
  <si>
    <t>[{"id":"1da6e618-5f95-4707-b8bd-b1685e13f67a","note":"","count":1,"label":"Hawai 40 cm","posId":"102","price":30900,"isExtra":false},{"id":"78606be9-7e01-4fe9-a37c-d9a4b62d5696","note":"","count":1,"label":"změna na BBQ základ","posId":"A128","price":0,"isExtra":true},{"id":"f7043b16-784c-4471-87d9-9c8cbc7d5ab8","note":"","count":1,"label":"Capricciosa 32 cm","posId":"137","price":24900,"isExtra":false},{"id":"78606be9-7e01-4fe9-a37c-d9a4b62d5696","note":"","count":1,"label":"změna na BBQ základ","posId":"A128","price":0,"isExtra":true}]</t>
  </si>
  <si>
    <t>2026-06-21T11:36:03.123+02:00</t>
  </si>
  <si>
    <t>2026-06-21T11:54:16.418+02:00</t>
  </si>
  <si>
    <t>2026-06-21T12:00:32.664+02:00</t>
  </si>
  <si>
    <t>2026-06-21T11:36:03.732+02:00</t>
  </si>
  <si>
    <t>[{"id":"ef7489da-416c-4ccb-846f-0317489461fc","note":"","count":1,"label":"BBQ Meteor 40 cm","posId":"106","price":30900,"isExtra":false},{"id":"55f8781c-97f6-4a21-abe6-3780ea7117ba","note":"","count":1,"label":"změna na Smetanový základ","posId":"A129","price":0,"isExtra":true},{"id":"909551f4-a7ff-428a-a062-708ec72d4824","note":"","count":1,"label":"Choco Rolls, 6 ks","posId":"chr100","price":8900,"isExtra":false}]</t>
  </si>
  <si>
    <t>2026-06-21T11:35:14.653+02:00</t>
  </si>
  <si>
    <t>2026-06-21T11:43:50.999+02:00</t>
  </si>
  <si>
    <t>[{"id":"6748417db17528cb9bcae5e9","count":1,"label":"Hot &amp; Spicy 40cm 🌶️🌶️","posId":"110","price":30900,"isExtra":false},{"id":"9642908ce4c2f22954c8bbd6","count":1,"label":"Balné","posId":"K0000","price":2000,"isExtra":true}]</t>
  </si>
  <si>
    <t>2026-06-21T11:13:02.288+02:00</t>
  </si>
  <si>
    <t>2026-06-21T11:29:52.463+02:00</t>
  </si>
  <si>
    <t>2026-06-21T11:45:07.680+02:00</t>
  </si>
  <si>
    <t>2026-06-21T11:13:02.757+02:00</t>
  </si>
  <si>
    <t>[{"id":"9b3fd0f9-6a36-4a8e-95ad-00dbae675705","note":"","count":1,"label":"Capricciosa 40 cm","posId":"101","price":30900,"isExtra":false},{"id":"5dfcd7e6-75e9-4752-8a19-eab42ba37b6d","note":"","count":1,"label":"Kukuřice","posId":"C115","price":3500,"KDSTags":["greenhighlight"],"isExtra":true}]</t>
  </si>
  <si>
    <t>2026-06-21T11:12:02.844+02:00</t>
  </si>
  <si>
    <t>2026-06-21T11:37:17.475+02:00</t>
  </si>
  <si>
    <t>2026-06-21T11:56:35.281+02:00</t>
  </si>
  <si>
    <t>2026-06-21T11:12:03.700+02:00</t>
  </si>
  <si>
    <t>[{"id":"52687002-58c9-40ea-ba22-d2ae7a4b5889","note":"","count":1,"label":"Comeback 32 cm","posId":"145","price":24900,"isExtra":false},{"id":"ea19fb90-a0c3-4d7a-946a-81082fc1a3c2","note":"","count":1,"label":"okraj Hotdog hořčice","posId":"A117","price":5700,"isExtra":true},{"id":"978c26ec-8492-4979-8b1c-f7ff8381d413","note":"","count":2,"label":"Pepperoni Rolls, 6 ks","posId":"P100","price":8900,"isExtra":false},{"id":"7f0c5098-18bf-4c65-bec8-dd6bf68eb768","note":"","count":1,"label":"Masové kuličky, 10 ks","posId":"P102","price":9900,"isExtra":false},{"id":"0d7a09d5-0cc0-41d1-92da-1fd2b06b2d07","note":"","count":1,"label":"Česnekový chléb","posId":"P104","price":7900,"isExtra":false},{"id":"0604cf40-24b5-4ad5-a9e4-e5834def96b8","note":"","count":4,"label":"Dip česnekový","posId":"P106","price":2000,"isExtra":false}]</t>
  </si>
  <si>
    <t>2026-06-21T11:08:44.944+02:00</t>
  </si>
  <si>
    <t>2026-06-21T11:20:36.537+02:00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</si>
  <si>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🌶️","posId":"121","price":24900,"isExtra":false},{"id":"54685064","note":"","count":1,"label":"Balné","posId":"K0000","price":1500,"isExtra":true},{"id":"57279284","note":"","count":1,"label":"Smetanový základ","posId":"ZRS32","price":0,"isExtra":true}]</t>
  </si>
  <si>
    <t>2026-06-21T10:38:39.272+02:00</t>
  </si>
  <si>
    <t>2026-06-21T11:22:13.704+02:00</t>
  </si>
  <si>
    <t>[{"id":"6748417db17528cb9bcae5fd","count":1,"label":"Margherita 32cm","posId":"112","price":16720,"isExtra":false},{"id":"bd23bb29ddc67d336ee4c95b","count":1,"label":"Balné","posId":"K0000","price":1500,"isExtra":true},{"id":"1e0c03d5276c1896ca48520f","count":1,"label":"Kuře","posId":"B114","price":3000,"KDSTags":["greenhighlight"],"isExtra":true}]</t>
  </si>
  <si>
    <t>2026-06-21T10:05:05.803+02:00</t>
  </si>
  <si>
    <t>2026-06-21T11:17:18.351+02:00</t>
  </si>
  <si>
    <t>2026-06-21T11:24:48.168+02:00</t>
  </si>
  <si>
    <t>2026-06-21T10:05:06.432+02:00</t>
  </si>
  <si>
    <t>[{"id":"a06e0c47-2605-4f5a-ab13-91ede576c6cb","note":"","count":1,"label":"VEGGIE MENU COMEBACK","posId":"","price":34900,"isExtra":false},{"id":"b108c435-3469-4ce1-b8c2-1e8691de9fff","note":"","count":1,"label":"*HOT &amp; SPICY* 32","posId":"122","price":0,"isExtra":true},{"id":"162f5e68-6a58-4eeb-a2b7-ae88adf3f3c7","note":"","count":1,"label":"Italské těsto","posId":"15","price":0,"isExtra":true},{"id":"1427583d-c8f3-4f84-b54a-d23a9bc0052b","note":"","count":1,"label":"Rajčatový základ","posId":"i105","price":0,"isExtra":true},{"id":"239f9a43-c44c-403a-a3f8-de7adef9d4a9","note":"","count":1,"label":"ananas","posId":"B100","price":2500,"KDSTags":["greenhighlight"],"isExtra":true},{"id":"c62fdb6f-cd45-4519-9d27-24390be42b72","note":"","count":1,"label":"Česnekový chléb","posId":"P104","price":0,"isExtra":true},{"id":"6f706e66-8eff-4ecb-9f5d-62da0d19c9b6","note":"","count":1,"label":"Mirinda 1l","posId":"N126","price":0,"isExtra":true},{"id":"0604cf40-24b5-4ad5-a9e4-e5834def96b8","note":"","count":1,"label":"Dip česnekový","posId":"P106","price":2000,"isExtra":false}]</t>
  </si>
  <si>
    <t>2026-06-21T00:53:05.321+02:00</t>
  </si>
  <si>
    <t>2026-06-21T11:13:35.337+02:00</t>
  </si>
  <si>
    <t>2026-06-21T14:19:33.677+02:00</t>
  </si>
  <si>
    <t>2026-06-21T12:54:16.433+02:00</t>
  </si>
  <si>
    <t>[{"id":"1c4a575c-0a2c-4a58-a7c3-0328026cbcb1","note":"","count":1,"label":"Quattro Formaggi 18 cm","posId":"135","price":11900,"isExtra":false},{"id":"3a5867b0-8da1-4c8b-bd1f-70418434cae8","note":"","count":1,"label":"BBQ Texas 32 cm","posId":"119","price":24900,"isExtra":false}]</t>
  </si>
  <si>
    <t>2026-06-21T00:43:42.362+02:00</t>
  </si>
  <si>
    <t>2026-06-21T00:53:55.780+02:00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</si>
  <si>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🌶️🌶️","posId":"110","price":30900,"isExtra":false},{"id":"54685059","note":"","count":1,"label":"Balné","posId":"K0000","price":2000,"isExtra":true},{"id":"59555742","note":"","count":1,"label":"Smetanový základ","posId":"ZRS40","price":0,"isExtra":true},{"id":"54685109","note":"","count":1,"label":"Bez jalapenos","posId":"X102","price":0,"KDSTags":["redhighlight"],"isExtra":true},{"id":"54684981","note":"","size":"Hawai 40cm","count":1,"label":"Hawai 40cm","posId":"102","price":30900,"isExtra":false},{"id":"54685059","note":"","count":1,"label":"Balné","posId":"K0000","price":2000,"isExtra":true},{"id":"59589706","note":"","size":"Margherita 32cm","count":1,"label":"Margherita 32cm","posId":"112","price":20900,"isExtra":false},{"id":"54685064","note":"","count":1,"label":"Balné","posId":"K0000","price":1500,"isExtra":true}]</t>
  </si>
  <si>
    <t>2026-06-21T00:37:12.250+02:00</t>
  </si>
  <si>
    <t>2026-06-21T00:46:04.563+02:00</t>
  </si>
  <si>
    <t>[{"id":"6748417db17528cb9bcae605","count":1,"label":"Pepperoni 32cm 🌶️🌶️","posId":"120","price":19920,"isExtra":false},{"id":"bd23bb29ddc67d336ee4c95b","count":1,"label":"Balné","posId":"K0000","price":1500,"isExtra":true},{"id":"55b2c2f0674ed75b2ab4794e","count":1,"label":"okraj hotdog, hořčice","posId":"A117","price":5700,"isExtra":true},{"id":"9db05ed723de804bca9d0750","count":1,"label":"Olivy","posId":"B112","price":2500,"KDSTags":["greenhighlight"],"isExtra":true},{"id":"8dde9981318169cbedab97a6","count":1,"label":"Cibule","posId":"B103","price":2500,"KDSTags":["greenhighlight"],"isExtra":true},{"id":"3ff8bcf86a57647a3133c48e","count":1,"label":"Kukuřice","posId":"B115","price":2500,"KDSTags":["greenhighlight"],"isExtra":true},{"id":"518562551802af877dea3c52","count":1,"label":"Česnekový dip","posId":"P106","price":2000,"isExtra":false},{"id":"bd23bb29ddc67d336ee4c95b","count":1,"label":"Balné","posId":"K0000","price":1500,"isExtra":true},{"id":"bb475ad18f251b8d75709561","count":1,"label":"Jalapeňos dip","posId":"P107","price":2000,"isExtra":false},{"id":"bd23bb29ddc67d336ee4c95b","count":1,"label":"Balné","posId":"K0000","price":1500,"isExtra":true}]</t>
  </si>
  <si>
    <t>Vojta Fux</t>
  </si>
  <si>
    <t>2026-06-21T00:37:03.327+02:00</t>
  </si>
  <si>
    <t>2026-06-21T00:47:40.099+02:00</t>
  </si>
  <si>
    <t>2026-06-21T00:58:20.876+02:00</t>
  </si>
  <si>
    <t>2026-06-21T00:37:04.199+02:00</t>
  </si>
  <si>
    <t>2026-06-21T00:27:29.253+02:00</t>
  </si>
  <si>
    <t>2026-06-21T00:41:32.783+02:00</t>
  </si>
  <si>
    <t>[{"id":"6748417db17528cb9bcae603","count":1,"label":"Comeback 32cm 🌶️","posId":"121","price":19920,"isExtra":false},{"id":"bd23bb29ddc67d336ee4c95b","count":1,"label":"Balné","posId":"K0000","price":1500,"isExtra":true},{"id":"18c190203278836a4d4b7095","count":1,"label":"Smetanový základ","posId":"ZRS32","price":0,"isExtra":true},{"id":"6748417db17528cb9bcae631","count":1,"label":"Spicy Wings 🌶️","posId":"P101","price":9520,"isExtra":false},{"id":"bd23bb29ddc67d336ee4c95b","count":1,"label":"Balné","posId":"K0000","price":1500,"isExtra":true}]</t>
  </si>
  <si>
    <t>2026-06-21T00:14:01.581+02:00</t>
  </si>
  <si>
    <t>2026-06-21T00:24:24.645+02:00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</si>
  <si>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32cm","posId":"123","price":24900,"isExtra":false},{"id":"54685064","note":"","count":1,"label":"Balné","posId":"K0000","price":1500,"isExtra":true},{"id":"54684975","note":"","size":"Comeback 40cm 🌶️","count":1,"label":"Comeback 40cm 🌶️","posId":"109","price":30900,"isExtra":false},{"id":"54685059","note":"","count":1,"label":"Balné","posId":"K0000","price":2000,"isExtra":true}]</t>
  </si>
  <si>
    <t>2026-06-20T23:59:18.284+02:00</t>
  </si>
  <si>
    <t>2026-06-21T00:03:41.714+02:00</t>
  </si>
  <si>
    <t>[{"id":"2d776283-f92a-4ef0-8770-6771d3ddf4a2","count":1,"label":"Poděbradská malinovka 0,5l","posId":"N129","price":4900,"isExtra":false,"creatorId":"JuqMEw_kRxYXwPVa-FEG1","isPackging":0,"actualLabel":"Poděbradská malinovka 0,5l"}]</t>
  </si>
  <si>
    <t>2026-06-20T23:59:03.624+02:00</t>
  </si>
  <si>
    <t>2026-06-21T00:06:46.396+02:00</t>
  </si>
  <si>
    <t>2026-06-20T23:56:40.377+02:00</t>
  </si>
  <si>
    <t>2026-06-21T00:05:42.434+02:00</t>
  </si>
  <si>
    <t>[{"id":"54684975","note":"","size":"Comeback 40cm 🌶️","count":1,"label":"Comeback 40cm 🌶️","posId":"109","price":30900,"isExtra":false},{"id":"54685059","note":"","count":1,"label":"Balné","posId":"K0000","price":2000,"isExtra":true}]</t>
  </si>
  <si>
    <t>2026-06-20T23:53:04.054+02:00</t>
  </si>
  <si>
    <t>2026-06-21T00:03:35.292+02:00</t>
  </si>
  <si>
    <t>2026-06-21T00:33:44.175+02:00</t>
  </si>
  <si>
    <t>2026-06-20T23:53:04.730+02:00</t>
  </si>
  <si>
    <t>[{"id":"52687002-58c9-40ea-ba22-d2ae7a4b5889","note":"","count":1,"label":"Comeback 32 cm","posId":"145","price":24900,"isExtra":false},{"id":"55f8781c-97f6-4a21-abe6-3780ea7117ba","note":"","count":1,"label":"změna na Smetanový základ","posId":"A129","price":0,"isExtra":true},{"id":"af2bee84-a445-45fc-8ca2-cf4fed0dcf38","note":"","count":1,"label":"okraj mozzarella bylinky","posId":"A121","price":5700,"isExtra":true}]</t>
  </si>
  <si>
    <t>2026-06-20T23:49:19.332+02:00</t>
  </si>
  <si>
    <t>2026-06-20T23:55:40.452+02:00</t>
  </si>
  <si>
    <t>[{"id":"54684978","note":"","size":"BBQ Meteor 40cm","count":1,"label":"BBQ Meteor 40cm","posId":"106","price":30900,"isExtra":false},{"id":"54685059","note":"","count":1,"label":"Balné","posId":"K0000","price":2000,"isExtra":true}]</t>
  </si>
  <si>
    <t>2026-06-20T23:46:47.509+02:00</t>
  </si>
  <si>
    <t>2026-06-20T23:53:22.373+02:00</t>
  </si>
  <si>
    <t>[{"id":"6748417db17528cb9bcae5f7","count":1,"label":"Capricciosa 40cm","posId":"101","price":30900,"isExtra":false},{"id":"9642908ce4c2f22954c8bbd6","count":1,"label":"Balné","posId":"K0000","price":2000,"isExtra":true},{"id":"022d130960d35fd742057445","count":1,"label":"Smetanový základ","posId":"ZRS40","price":0,"isExtra":true},{"id":"518562551802af877dea3c52","count":1,"label":"Česnekový dip","posId":"P106","price":2000,"isExtra":false},{"id":"bd23bb29ddc67d336ee4c95b","count":1,"label":"Balné","posId":"K0000","price":1500,"isExtra":true}]</t>
  </si>
  <si>
    <t>2026-06-20T23:45:51.893+02:00</t>
  </si>
  <si>
    <t>2026-06-20T23:52:11.192+02:00</t>
  </si>
  <si>
    <t>[{"id":"938c5f48-ae6e-4f69-af1e-f02b510b7868","count":1,"label":"Pizza Hot &amp; Spicy 40","posId":"110","price":30900,"isExtra":false,"creatorId":"IeqNkS8F2dmRMCXCrugRg","isPackging":0,"actualLabel":"Pizza Hot &amp; Spicy 40"},{"id":"extra_20230331101812_96","count":1,"label":"Kukuřice","posId":"C115","price":3500,"KDSTags":["greenhighlight"],"isExtra":true,"mainItemId":"938c5f48-ae6e-4f69-af1e-f02b510b7868"}]</t>
  </si>
  <si>
    <t>2026-06-20T23:40:03.245+02:00</t>
  </si>
  <si>
    <t>2026-06-20T23:49:15.273+02:00</t>
  </si>
  <si>
    <t>2026-06-21T00:09:34.087+02:00</t>
  </si>
  <si>
    <t>2026-06-20T23:40:03.688+02:00</t>
  </si>
  <si>
    <t>[{"id":"55ca227d-485c-4130-a44d-b26b939e8c03","note":"","count":1,"label":"Hot &amp; Spicy 32 cm","posId":"122","price":24900,"isExtra":false},{"id":"af2bee84-a445-45fc-8ca2-cf4fed0dcf38","note":"","count":1,"label":"okraj mozzarella bylinky","posId":"A121","price":5700,"isExtra":true}]</t>
  </si>
  <si>
    <t>2026-06-20T23:38:38.374+02:00</t>
  </si>
  <si>
    <t>2026-06-20T23:46:05.232+02:00</t>
  </si>
  <si>
    <t>[{"id":"4df4c5c0-abba-42b0-a63e-2a559be75166","count":1,"label":"Pizza Quattro Formaggi 32","posId":"123","price":24900,"isExtra":false,"creatorId":"rmAsS6Hlg3RTx9e_4W5xD","isPackging":0,"actualLabel":"Pizza Quattro Formaggi 32"}]</t>
  </si>
  <si>
    <t>2026-06-20T23:32:26.313+02:00</t>
  </si>
  <si>
    <t>2026-06-20T23:45:23.550+02:00</t>
  </si>
  <si>
    <t>[{"id":"6748417db17528cb9bcae605","count":1,"label":"Pepperoni 32cm 🌶️🌶️","posId":"120","price":19920,"isExtra":false},{"id":"bd23bb29ddc67d336ee4c95b","count":1,"label":"Balné","posId":"K0000","price":1500,"isExtra":true},{"id":"3ff8bcf86a57647a3133c48e","count":1,"label":"Kukuřice","posId":"B115","price":2500,"KDSTags":["greenhighlight"],"isExtra":true}]</t>
  </si>
  <si>
    <t>2026-06-20T23:25:37.599+02:00</t>
  </si>
  <si>
    <t>2026-06-20T23:43:08.523+02:00</t>
  </si>
  <si>
    <t>[{"id":"54684978","note":"","size":"BBQ Meteor 40cm","count":1,"label":"BBQ Meteor 40cm","posId":"106","price":30900,"isExtra":false},{"id":"54685059","note":"","count":1,"label":"Balné","posId":"K0000","price":2000,"isExtra":true},{"id":"54685126","note":"","count":1,"label":"okraj hotdog, bbq omáčka","posId":"A120","price":6500,"isExtra":true}]</t>
  </si>
  <si>
    <t>2026-06-20T23:19:04.233+02:00</t>
  </si>
  <si>
    <t>2026-06-20T23:39:17.063+02:00</t>
  </si>
  <si>
    <t>2026-06-21T00:02:17.908+02:00</t>
  </si>
  <si>
    <t>2026-06-20T23:19:04.681+02:00</t>
  </si>
  <si>
    <t>2026-06-20T23:16:12.252+02:00</t>
  </si>
  <si>
    <t>2026-06-20T23:36:51.741+02:00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</si>
  <si>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🌶️🌶️","posId":"120","price":24900,"isExtra":false},{"id":"54685064","note":"","count":1,"label":"Balné","posId":"K0000","price":1500,"isExtra":true},{"id":"59589715","note":"","size":"Capricciosa 32cm","count":1,"label":"Capricciosa 32cm","posId":"113","price":24900,"isExtra":false},{"id":"54685064","note":"","count":1,"label":"Balné","posId":"K0000","price":1500,"isExtra":true}]</t>
  </si>
  <si>
    <t>2026-06-20T23:16:11.750+02:00</t>
  </si>
  <si>
    <t>2026-06-20T23:35:18.325+02:00</t>
  </si>
  <si>
    <t>[{"id":"54684981","note":"","size":"Hawai 40cm","count":1,"label":"Hawai 40cm","posId":"102","price":30900,"isExtra":false},{"id":"54685059","note":"","count":1,"label":"Balné","posId":"K0000","price":2000,"isExtra":true},{"id":"54684982","note":"","size":"Capricciosa 40cm","count":1,"label":"Capricciosa 40cm","posId":"101","price":30900,"isExtra":false},{"id":"54685059","note":"","count":1,"label":"Balné","posId":"K0000","price":2000,"isExtra":true}]</t>
  </si>
  <si>
    <t>2026-06-20T23:14:03.802+02:00</t>
  </si>
  <si>
    <t>2026-06-20T23:27:59.941+02:00</t>
  </si>
  <si>
    <t>[{"id":"9b3fd0f9-6a36-4a8e-95ad-00dbae675705","note":"","count":1,"label":"Capricciosa 40 cm","posId":"101","price":30900,"isExtra":false},{"id":"c9c0bcd1-5065-4282-a709-cc2042a92228","note":"","count":1,"label":"Pečené brambory","posId":"P103","price":6900,"isExtra":false}]</t>
  </si>
  <si>
    <t>2026-06-20T23:07:09.240+02:00</t>
  </si>
  <si>
    <t>2026-06-20T23:25:35.175+02:00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</si>
  <si>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🌶️🌶️","posId":"108","price":30900,"isExtra":false},{"id":"54685059","note":"","count":1,"label":"Balné","posId":"K0000","price":2000,"isExtra":true},{"id":"54685126","note":"","count":1,"label":"okraj hotdog, bbq omáčka","posId":"A120","price":6500,"isExtra":true},{"id":"59589712","note":"","size":"BBQ Meteor 32cm","count":1,"label":"BBQ Meteor 32cm","posId":"118","price":24900,"isExtra":false},{"id":"54685064","note":"","count":1,"label":"Balné","posId":"K0000","price":1500,"isExtra":true},{"id":"57279281","note":"","count":1,"label":"Smetanový základ","posId":"ZBS32","price":0,"isExtra":true},{"id":"54685124","note":"","count":1,"label":"okraj hotdog, bbq omáčka","posId":"A119","price":5700,"isExtra":true},{"id":"54685018","note":"","size":"Česnekový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</si>
  <si>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2026-06-20T23:06:48.516+02:00</t>
  </si>
  <si>
    <t>2026-06-20T23:21:32.140+02:00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</si>
  <si>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🌶️🌶️","posId":"110","price":30900,"isExtra":false},{"id":"54685059","note":"","count":1,"label":"Balné","posId":"K0000","price":2000,"isExtra":true},{"id":"59555742","note":"","count":1,"label":"Smetanový základ","posId":"ZRS40","price":0,"isExtra":true},{"id":"54685018","note":"","size":"Česnekový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</si>
  <si>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2026-06-20T22:56:04.085+02:00</t>
  </si>
  <si>
    <t>2026-06-20T23:08:28.044+02:00</t>
  </si>
  <si>
    <t>2026-06-20T23:19:21.202+02:00</t>
  </si>
  <si>
    <t>2026-06-20T22:56:04.516+02:00</t>
  </si>
  <si>
    <t>[{"id":"e8a7b47a-70d2-4cc2-a375-1dab55125675","note":"","count":1,"label":"Quattro Formaggi 32 cm","posId":"123","price":24900,"isExtra":false},{"id":"7ee7e3c8-2c54-4dc5-810f-2f52f62e2d14","note":"","count":1,"label":"Comeback 32 cm","posId":"121","price":24900,"isExtra":false},{"id":"78606be9-7e01-4fe9-a37c-d9a4b62d5696","note":"","count":1,"label":"změna na BBQ základ","posId":"A128","price":0,"isExtra":true},{"id":"0b22568e-4d1c-45db-9aa3-de09ef6c293a","note":"","count":1,"label":"Pepperoni 32 cm","posId":"120","price":24900,"isExtra":false},{"id":"7ee7e3c8-2c54-4dc5-810f-2f52f62e2d14","note":"","count":1,"label":"Comeback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základ","posId":"A129","price":0,"isExtra":true},{"id":"0604cf40-24b5-4ad5-a9e4-e5834def96b8","note":"","count":2,"label":"Dip česnekový","posId":"P106","price":2000,"isExtra":false}]</t>
  </si>
  <si>
    <t>2026-06-20T22:53:39.222+02:00</t>
  </si>
  <si>
    <t>2026-06-20T23:05:18.609+02:00</t>
  </si>
  <si>
    <t>[{"id":"57293697","note":"","size":"Opočno čokoládová","count":1,"label":"Opočno čokoládová","posId":"D107","price":12900,"isExtra":false},{"id":"59589707","note":"","size":"Quattro Formaggi 32cm","count":1,"label":"Quattro Formaggi 32cm","posId":"123","price":24900,"isExtra":false},{"id":"54685064","note":"","count":1,"label":"Balné","posId":"K0000","price":1500,"isExtra":true},{"id":"57405713","note":"","size":"Aquilla černý čaj a broskev 0,5l","count":2,"label":"Aquilla černý čaj a broskev 0,5l","posId":"N120","price":4900,"isExtra":false}]</t>
  </si>
  <si>
    <t>2026-06-20T22:43:58.931+02:00</t>
  </si>
  <si>
    <t>2026-06-20T22:55:39.034+02:00</t>
  </si>
  <si>
    <t>[{"id":"4df4c5c0-abba-42b0-a63e-2a559be75166","count":1,"label":"Pizza Quattro Formaggi 32","posId":"123","price":24900,"isExtra":false,"creatorId":"PFq4ZZQIPRE17DHK907G6","isPackging":0,"actualLabel":"Pizza Quattro Formaggi 32"},{"id":"2953bca7-e3ad-4817-982c-54d5472c44b8","count":1,"label":"Pizza Zeleninová 32 cm","posId":"115","price":24900,"isExtra":false,"creatorId":"t5rvKwkwN4kfGyQgrxJuj","isPackging":0,"actualLabel":"Pizza Zeleninová 32 cm"},{"id":"e3c2803b-7f1a-469b-99b1-979be30e115e","count":1,"label":"Pizza BBQ Texas 32","posId":"119","price":24900,"isExtra":false,"creatorId":"XnpiMawsIgCFLdMkLba69","isPackging":0,"actualLabel":"Pizza BBQ Texas 32"},{"id":"f13b1746-a76a-4145-9a9a-693f1c4daf33","count":1,"label":"Pepsi 1l","posId":"N124","price":5900,"isExtra":false,"creatorId":"21UTZj07ZBk5Ohqpm7HfY","isPackging":0,"actualLabel":"Pepsi 1l"}]</t>
  </si>
  <si>
    <t>2026-06-20T22:42:03.657+02:00</t>
  </si>
  <si>
    <t>2026-06-20T22:51:12.049+02:00</t>
  </si>
  <si>
    <t>2026-06-20T23:03:35.751+02:00</t>
  </si>
  <si>
    <t>2026-06-20T22:44:25.015+02:00</t>
  </si>
  <si>
    <t>[{"id":"0d7a09d5-0cc0-41d1-92da-1fd2b06b2d07","note":"","count":3,"label":"Česnekový chléb","posId":"P104","price":7900,"isExtra":false},{"id":"0604cf40-24b5-4ad5-a9e4-e5834def96b8","note":"","count":3,"label":"Dip česnekový","posId":"P106","price":2000,"isExtra":false}]</t>
  </si>
  <si>
    <t>2026-06-20T22:39:03.887+02:00</t>
  </si>
  <si>
    <t>2026-06-20T22:47:39.932+02:00</t>
  </si>
  <si>
    <t>2026-06-20T22:38:56.940+02:00</t>
  </si>
  <si>
    <t>2026-06-20T22:45:35.188+02:00</t>
  </si>
  <si>
    <t>2026-06-20T22:34:47.036+02:00</t>
  </si>
  <si>
    <t>2026-06-20T22:42:45.218+02:00</t>
  </si>
  <si>
    <t>[{"id":"54684973","note":"","size":"Quattro Formaggi 40cm","count":1,"label":"Quattro Formaggi 40cm","posId":"111","price":30900,"isExtra":false},{"id":"54685059","note":"","count":1,"label":"Balné","posId":"K0000","price":2000,"isExtra":true}]</t>
  </si>
  <si>
    <t>2026-06-20T22:34:22.608+02:00</t>
  </si>
  <si>
    <t>2026-06-20T22:41:14.775+02:00</t>
  </si>
  <si>
    <t>2026-06-20T22:32:03.557+02:00</t>
  </si>
  <si>
    <t>2026-06-20T22:37:13.818+02:00</t>
  </si>
  <si>
    <t>2026-06-20T23:01:34.483+02:00</t>
  </si>
  <si>
    <t>2026-06-20T22:32:04.279+02:00</t>
  </si>
  <si>
    <t>[{"id":"a78b511f-836b-415e-9285-dd47f293529b","note":"","count":1,"label":"Pepperoni 40 cm","posId":"108","price":30900,"isExtra":false},{"id":"0604cf40-24b5-4ad5-a9e4-e5834def96b8","note":"","count":1,"label":"Dip česnekový","posId":"P106","price":2000,"isExtra":false}]</t>
  </si>
  <si>
    <t>2026-06-20T22:29:41.157+02:00</t>
  </si>
  <si>
    <t>2026-06-20T22:38:04.095+02:00</t>
  </si>
  <si>
    <t>[{"id":"6748417db17528cb9bcae5f7","count":1,"label":"Capricciosa 40cm","posId":"101","price":30900,"isExtra":false},{"id":"9642908ce4c2f22954c8bbd6","count":1,"label":"Balné","posId":"K0000","price":2000,"isExtra":true},{"id":"518562551802af877dea3c52","count":1,"label":"Česnekový dip","posId":"P106","price":2000,"isExtra":false},{"id":"bd23bb29ddc67d336ee4c95b","count":1,"label":"Balné","posId":"K0000","price":1500,"isExtra":true}]</t>
  </si>
  <si>
    <t>2026-06-20T22:25:03.421+02:00</t>
  </si>
  <si>
    <t>2026-06-20T22:40:03.299+02:00</t>
  </si>
  <si>
    <t>2026-06-20T23:10:50.045+02:00</t>
  </si>
  <si>
    <t>2026-06-20T22:26:18.280+02:00</t>
  </si>
  <si>
    <t>2026-06-20T22:21:04.178+02:00</t>
  </si>
  <si>
    <t>2026-06-20T22:35:55.613+02:00</t>
  </si>
  <si>
    <t>2026-06-20T22:54:39.660+02:00</t>
  </si>
  <si>
    <t>2026-06-20T22:21:05.290+02:00</t>
  </si>
  <si>
    <t>[{"id":"7ee7e3c8-2c54-4dc5-810f-2f52f62e2d14","note":"","count":1,"label":"Comeback 32 cm","posId":"121","price":24900,"isExtra":false},{"id":"3316ecf4-07ea-4045-acd5-7383dd81145f","note":"","count":1,"label":"jalapeños","posId":"B102","price":2500,"KDSTags":["greenhighlight"],"isExtra":true},{"id":"86f97e80-4313-45a1-88bb-cd090c233763","note":"","count":1,"label":"Pepsi 1l","posId":"N124","price":5900,"isExtra":false}]</t>
  </si>
  <si>
    <t>2026-06-20T22:20:31.022+02:00</t>
  </si>
  <si>
    <t>2026-06-20T22:35:41.083+02:00</t>
  </si>
  <si>
    <t>[{"id":"6748417db17528cb9bcae60d","count":1,"label":"Hawai 32cm","posId":"114","price":19920,"isExtra":false},{"id":"bd23bb29ddc67d336ee4c95b","count":1,"label":"Balné","posId":"K0000","price":1500,"isExtra":true},{"id":"fd7b41a9636f70af3c1f4e97","count":1,"label":"USA těsto","posId":"17","price":1000,"isExtra":true},{"id":"18c190203278836a4d4b7095","count":1,"label":"Smetanový základ","posId":"ZRS32","price":0,"isExtra":true},{"id":"fa857a88cef908bfe7a79dc0","count":1,"label":"Žampiony","posId":"B105","price":2500,"KDSTags":["greenhighlight"],"isExtra":true},{"id":"1e0c03d5276c1896ca48520f","count":1,"label":"Kuře","posId":"B114","price":3000,"KDSTags":["greenhighlight"],"isExtra":true}]</t>
  </si>
  <si>
    <t>2026-06-20T22:18:11.724+02:00</t>
  </si>
  <si>
    <t>2026-06-20T22:33:49.337+02:00</t>
  </si>
  <si>
    <t>[{"id":"6748417db17528cb9bcae605","count":1,"label":"Pepperoni 32cm 🌶️🌶️","posId":"120","price":19920,"isExtra":false},{"id":"bd23bb29ddc67d336ee4c95b","count":1,"label":"Balné","posId":"K0000","price":1500,"isExtra":true},{"id":"18c190203278836a4d4b7095","count":1,"label":"Smetanový základ","posId":"ZRS32","price":0,"isExtra":true}]</t>
  </si>
  <si>
    <t>2026-06-20T22:18:03.487+02:00</t>
  </si>
  <si>
    <t>2026-06-20T22:30:25.082+02:00</t>
  </si>
  <si>
    <t>[{"id":"faf7ff40-eef3-48bd-92c4-b33e5bbf095d","note":"","count":1,"label":"Quattro Formaggi 40 cm","posId":"111","price":30900,"isExtra":false},{"id":"a3af24f3-c3ce-4e93-83a5-9a3b7277f4fc","note":"","count":1,"label":"Okraj mozzarella, bylinky","posId":"A122","price":6500,"isExtra":true}]</t>
  </si>
  <si>
    <t>2026-06-20T22:17:50.229+02:00</t>
  </si>
  <si>
    <t>2026-06-20T22:22:09.821+02:00</t>
  </si>
  <si>
    <t>[{"id":"21ae9e37-70e9-4350-8d5e-1ad83abea017","count":1,"label":"Pilsner Urquell 12","posId":"N20","price":6500,"isExtra":false,"creatorId":"7Ryusoe8p0d9QLmJSaPO3","isPackging":0,"actualLabel":"Pilsner Urquell 12"},{"id":"21ae9e37-70e9-4350-8d5e-1ad83abea017","count":1,"label":"Pilsner Urquell 12","posId":"N20","price":6500,"isExtra":false,"creatorId":"4eF7ECgtJ6AIRj3GWXQB6","isPackging":0,"actualLabel":"Pilsner Urquell 12"}]</t>
  </si>
  <si>
    <t>2026-06-20T22:15:44.206+02:00</t>
  </si>
  <si>
    <t>2026-06-20T22:28:50.880+02:00</t>
  </si>
  <si>
    <t>[{"id":"3f03490a-3c8c-4576-8dc3-f02b1307741c","count":1,"label":"Pizza Capricciosa 32","posId":"113","price":24900,"isExtra":false,"creatorId":"qhG6oV4wnHD8h_ckWBa9n","isPackging":0,"actualLabel":"Pizza Capricciosa 32"}]</t>
  </si>
  <si>
    <t>2026-06-20T22:15:02.185+02:00</t>
  </si>
  <si>
    <t>2026-06-20T22:32:37.867+02:00</t>
  </si>
  <si>
    <t>2026-06-20T22:43:17.485+02:00</t>
  </si>
  <si>
    <t>2026-06-20T22:15:02.843+02:00</t>
  </si>
  <si>
    <t>[{"id":"a06e0c47-2605-4f5a-ab13-91ede576c6cb","note":"","count":1,"label":"VEGGIE MENU COMEBACK","posId":"","price":34900,"isExtra":false},{"id":"20562929-f83a-41a7-a8ab-88526a155a56","note":"","count":1,"label":"*PEPPERONI* 32","posId":"120","price":0,"isExtra":true},{"id":"64d46855-0c2f-4030-b544-7bfacbec3164","note":"","count":1,"label":"Americké těsto","posId":"14","price":0,"isExtra":true},{"id":"1427583d-c8f3-4f84-b54a-d23a9bc0052b","note":"","count":1,"label":"Rajčatový základ","posId":"i105","price":0,"isExtra":true},{"id":"c62fdb6f-cd45-4519-9d27-24390be42b72","note":"","count":1,"label":"Česnekový chléb","posId":"P104","price":0,"isExtra":true},{"id":"6f706e66-8eff-4ecb-9f5d-62da0d19c9b6","note":"","count":1,"label":"Mirinda 1l","posId":"N126","price":0,"isExtra":true},{"id":"0604cf40-24b5-4ad5-a9e4-e5834def96b8","note":"","count":1,"label":"Dip česnekový","posId":"P106","price":2000,"isExtra":false}]</t>
  </si>
  <si>
    <t>2026-06-20T22:14:08.211+02:00</t>
  </si>
  <si>
    <t>2026-06-20T22:24:54.059+02:00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</si>
  <si>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🌶️🌶️","posId":"110","price":30900,"isExtra":false},{"id":"54685059","note":"","count":1,"label":"Balné","posId":"K0000","price":2000,"isExtra":true}]</t>
  </si>
  <si>
    <t>2026-06-20T22:13:14.126+02:00</t>
  </si>
  <si>
    <t>2026-06-20T22:28:48.066+02:00</t>
  </si>
  <si>
    <t>[{"id":"3f03490a-3c8c-4576-8dc3-f02b1307741c","count":1,"label":"Pizza Capricciosa 32","posId":"113","price":24900,"isExtra":false,"creatorId":"3B1K8ybnhoAadalY6UWI3","isPackging":0,"actualLabel":"Pizza Capricciosa 32"}]</t>
  </si>
  <si>
    <t>2026-06-20T22:12:06.080+02:00</t>
  </si>
  <si>
    <t>2026-06-20T22:23:01.239+02:00</t>
  </si>
  <si>
    <t>Amirkhon</t>
  </si>
  <si>
    <t>2026-06-20T22:08:29.119+02:00</t>
  </si>
  <si>
    <t>2026-06-20T22:22:07.509+02:00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</si>
  <si>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základ","posId":"ZRB40","price":0,"isExtra":true}]</t>
  </si>
  <si>
    <t>2026-06-20T22:07:19.952+02:00</t>
  </si>
  <si>
    <t>2026-06-20T22:17:47.013+02:00</t>
  </si>
  <si>
    <t>[{"id":"518562551802af877dea3c52","count":2,"label":"Česnekový dip","posId":"P106","price":2000,"isExtra":false},{"id":"bd23bb29ddc67d336ee4c95b","count":2,"label":"Balné","posId":"K0000","price":1500,"isExtra":true},{"id":"6748417db17528cb9bcae5f9","count":1,"label":"Baby špenát &amp; kuře 40cm","posId":"104","price":30900,"isExtra":false},{"id":"9642908ce4c2f22954c8bbd6","count":1,"label":"Balné","posId":"K0000","price":2000,"isExtra":true},{"id":"6748417db17528cb9bcae609","count":1,"label":"BBQ Meteor 32cm","posId":"118","price":24900,"isExtra":false},{"id":"bd23bb29ddc67d336ee4c95b","count":1,"label":"Balné","posId":"K0000","price":1500,"isExtra":true},{"id":"6748417db17528cb9bcae60d","count":1,"label":"Hawai 32cm","posId":"114","price":19920,"isExtra":false},{"id":"bd23bb29ddc67d336ee4c95b","count":1,"label":"Balné","posId":"K0000","price":1500,"isExtra":true},{"id":"fd7b41a9636f70af3c1f4e97","count":1,"label":"USA těsto","posId":"17","price":1000,"isExtra":true}]</t>
  </si>
  <si>
    <t>Jakub</t>
  </si>
  <si>
    <t>2026-06-20T21:59:05.182+02:00</t>
  </si>
  <si>
    <t>2026-06-20T22:14:14.396+02:00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</si>
  <si>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základ","posId":"ZRB40","price":0,"isExtra":true},{"id":"A122","note":"","count":1,"label":"okraj mozzarella, bylinky","posId":"A122","price":6500,"isExtra":true}]</t>
  </si>
  <si>
    <t>Manjinder</t>
  </si>
  <si>
    <t>2026-06-20T21:57:35.409+02:00</t>
  </si>
  <si>
    <t>2026-06-20T22:10:12.194+02:00</t>
  </si>
  <si>
    <t>[{"id":"112","note":"","count":1,"label":"Margherita 32cm","posId":"112","price":20900,"isExtra":false},{"id":"K0000","note":"","count":1,"label":"Balné","posId":"K0000","price":1500,"isExtra":true}]</t>
  </si>
  <si>
    <t>2026-06-20T21:54:02.616+02:00</t>
  </si>
  <si>
    <t>2026-06-20T22:09:06.080+02:00</t>
  </si>
  <si>
    <t>[{"id":"9b3fd0f9-6a36-4a8e-95ad-00dbae675705","note":"","count":1,"label":"Capricciosa 40 cm","posId":"101","price":30900,"isExtra":false},{"id":"a4e8ca23-fe36-4747-a603-19485eee7e76","note":"","count":1,"label":"Hot &amp; Spicy 32 cm","posId":"146","price":24900,"isExtra":false}]</t>
  </si>
  <si>
    <t>2026-06-20T21:53:03.683+02:00</t>
  </si>
  <si>
    <t>2026-06-20T22:04:52.040+02:00</t>
  </si>
  <si>
    <t>2026-06-20T21:52:56.573+02:00</t>
  </si>
  <si>
    <t>2026-06-20T22:03:34.968+02:00</t>
  </si>
  <si>
    <t>2026-06-20T21:52:55.316+02:00</t>
  </si>
  <si>
    <t>2026-06-20T22:03:31.966+02:00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</si>
  <si>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</si>
  <si>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2026-06-20T21:49:20.416+02:00</t>
  </si>
  <si>
    <t>2026-06-20T22:01:10.298+02:00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</si>
  <si>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🌶️","posId":"121","price":19920,"isExtra":false},{"id":"bd23bb29ddc67d336ee4c95b","count":1,"label":"Balné","posId":"K0000","price":1500,"isExtra":true},{"id":"55b2c2f0674ed75b2ab4794e","count":1,"label":"okraj hotdog, hořčice","posId":"A117","price":5700,"isExtra":true},{"id":"6748417db17528cb9bcae661","count":1,"label":"Pepsi zero sugar 1l","posId":"N125","price":5900,"isExtra":false},{"id":"6748417db17528cb9bcae667","count":1,"label":"Poděbradská malinovka 0,5l","posId":"N129","price":4900,"isExtra":false}]</t>
  </si>
  <si>
    <t>2026-06-20T21:47:04.684+02:00</t>
  </si>
  <si>
    <t>2026-06-20T21:55:45.852+02:00</t>
  </si>
  <si>
    <t>[{"id":"6748417db17528cb9bcae60d","count":1,"label":"Hawai 32cm","posId":"114","price":19920,"isExtra":false},{"id":"bd23bb29ddc67d336ee4c95b","count":1,"label":"Balné","posId":"K0000","price":1500,"isExtra":true},{"id":"fd7b41a9636f70af3c1f4e97","count":1,"label":"USA těsto","posId":"17","price":1000,"isExtra":true}]</t>
  </si>
  <si>
    <t>2026-06-20T21:42:09.560+02:00</t>
  </si>
  <si>
    <t>2026-06-20T21:53:32.956+02:00</t>
  </si>
  <si>
    <t>[{"id":"6748417db17528cb9bcae5fd","count":1,"label":"Margherita 32cm","posId":"112","price":16720,"isExtra":false},{"id":"bd23bb29ddc67d336ee4c95b","count":1,"label":"Balné","posId":"K0000","price":1500,"isExtra":true},{"id":"066a3df44113592702f70f66","count":1,"label":"Jalapeňos","posId":"B102","price":2500,"KDSTags":["greenhighlight"],"isExtra":true},{"id":"ac2fcd7a6fa96477bca0d9d2","count":1,"label":"Jablečno-skořicové rolls","posId":"18","price":8900,"isExtra":false},{"id":"bd23bb29ddc67d336ee4c95b","count":1,"label":"Balné","posId":"K0000","price":1500,"isExtra":true}]</t>
  </si>
  <si>
    <t>Vasil</t>
  </si>
  <si>
    <t>2026-06-20T21:39:16.849+02:00</t>
  </si>
  <si>
    <t>2026-06-20T21:50:05.203+02:00</t>
  </si>
  <si>
    <t>[{"id":"120","note":"","count":1,"label":"Pepperoni 32cm 🌶️🌶️","posId":"120","price":24900,"isExtra":false},{"id":"K0000","note":"","count":1,"label":"Balné","posId":"K0000","price":1500,"isExtra":true}]</t>
  </si>
  <si>
    <t>Davyd</t>
  </si>
  <si>
    <t>2026-06-20T21:38:10.989+02:00</t>
  </si>
  <si>
    <t>2026-06-20T21:45:10.175+02:00</t>
  </si>
  <si>
    <t>[{"id":"100","note":"","count":1,"label":"Margherita 40cm","posId":"100","price":26900,"isExtra":false},{"id":"K0000","note":"","count":1,"label":"Balné","posId":"K0000","price":2000,"isExtra":true},{"id":"C106","note":"","count":1,"label":"Šunka","posId":"C106","price":4000,"KDSTags":["greenhighlight"],"isExtra":true},{"id":"C108","note":"","count":1,"label":"Slanina","posId":"C108","price":4000,"KDSTags":["greenhighlight"],"isExtra":true}]</t>
  </si>
  <si>
    <t>2026-06-20T21:38:03.398+02:00</t>
  </si>
  <si>
    <t>2026-06-20T21:48:31.700+02:00</t>
  </si>
  <si>
    <t>2026-06-20T22:02:43.942+02:00</t>
  </si>
  <si>
    <t>2026-06-20T21:38:04.880+02:00</t>
  </si>
  <si>
    <t>[{"id":"163e77d4-5ceb-49e7-900a-6bd7d0635831","note":"","count":1,"label":"SPICY MENU COMEBACK","posId":"","price":34900,"isExtra":false},{"id":"b108c435-3469-4ce1-b8c2-1e8691de9fff","note":"","count":1,"label":"*HOT &amp; SPICY* 32","posId":"122","price":0,"isExtra":true},{"id":"64d46855-0c2f-4030-b544-7bfacbec3164","note":"","count":1,"label":"Americké těsto","posId":"14","price":0,"isExtra":true},{"id":"1427583d-c8f3-4f84-b54a-d23a9bc0052b","note":"","count":1,"label":"Rajčatový základ","posId":"i105","price":0,"isExtra":true},{"id":"af2bee84-a445-45fc-8ca2-cf4fed0dcf38","note":"","count":1,"label":"okraj mozzarella bylinky","posId":"A121","price":5700,"isExtra":true},{"id":"2c932c76-e932-479d-b476-ee55b747887e","note":"","count":1,"label":"žampiony","posId":"B105","price":2500,"KDSTags":["greenhighlight"],"isExtra":true},{"id":"4d811cb5-f2fa-4974-9e03-52f6b005bcba","note":"","count":1,"label":"Příloha: Masové kuličky","posId":"P102","price":0,"isExtra":true},{"id":"9d483893-163b-45c4-8166-559eb3152cff","note":"","count":1,"label":"Pepsi zero sugar 1l","posId":"N125","price":0,"isExtra":true}]</t>
  </si>
  <si>
    <t>2026-06-20T21:35:06.610+02:00</t>
  </si>
  <si>
    <t>2026-06-20T21:43:03.719+02:00</t>
  </si>
  <si>
    <t>[{"id":"2bf254be-a178-4f1d-bb54-104d648cbea9","count":1,"label":"Pizza Špenát kuře 18 cm","posId":"128","price":11900,"isExtra":false,"creatorId":"HMHIPbfAsB3IxqtbmC_lS","isPackging":0,"actualLabel":"Pizza Špenát kuře 18 cm"}]</t>
  </si>
  <si>
    <t>2026-06-20T21:30:03.592+02:00</t>
  </si>
  <si>
    <t>2026-06-20T21:39:40.948+02:00</t>
  </si>
  <si>
    <t>2026-06-20T21:52:27.639+02:00</t>
  </si>
  <si>
    <t>2026-06-20T21:30:04.397+02:00</t>
  </si>
  <si>
    <t>[{"id":"1da6e618-5f95-4707-b8bd-b1685e13f67a","note":"","count":1,"label":"Hawai 40 cm","posId":"102","price":30900,"isExtra":false},{"id":"05527ae0-b54e-44de-955c-e974dad0a79f","note":"","count":1,"label":"Šunka","posId":"C106","price":4000,"KDSTags":["greenhighlight"],"isExtra":true},{"id":"c10d36f8-acd3-4a8b-979d-b81c00d75c6f","note":"","count":1,"label":"BEZ -ananas","posId":"X100","price":0,"KDSTags":["redhighlight"],"isExtra":true},{"id":"a5773fcd-36ce-4663-bc56-7015fafd6eca","note":"","count":1,"label":"BEZ -mozzarella","posId":"X113","price":0,"KDSTags":["redhighlight"],"isExtra":true},{"id":"1da6e618-5f95-4707-b8bd-b1685e13f67a","note":"","count":1,"label":"Hawai 40 cm","posId":"102","price":30900,"isExtra":false}]</t>
  </si>
  <si>
    <t>2026-06-20T21:28:03.250+02:00</t>
  </si>
  <si>
    <t>2026-06-20T21:42:45.853+02:00</t>
  </si>
  <si>
    <t>2026-06-20T22:07:32.154+02:00</t>
  </si>
  <si>
    <t>2026-06-20T21:28:04.129+02:00</t>
  </si>
  <si>
    <t>[{"id":"f675967f-9acd-47eb-a0a7-8c1488c18315","note":"","count":1,"label":"Hot &amp; Spicy 40 cm","posId":"110","price":30900,"isExtra":false},{"id":"a3af24f3-c3ce-4e93-83a5-9a3b7277f4fc","note":"","count":1,"label":"Okraj mozzarella, bylinky","posId":"A122","price":6500,"isExtra":true},{"id":"cc07bf3f-3e6f-4df8-9018-c7e260233504","note":"","count":1,"label":"BEZ -cibule","posId":"X103","price":0,"KDSTags":["redhighlight"],"isExtra":true},{"id":"0604cf40-24b5-4ad5-a9e4-e5834def96b8","note":"","count":1,"label":"Dip česnekový","posId":"P106","price":2000,"isExtra":false}]</t>
  </si>
  <si>
    <t>2026-06-20T21:27:49.029+02:00</t>
  </si>
  <si>
    <t>2026-06-20T21:36:23.005+02:00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</si>
  <si>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těsto","posId":"17","price":1000,"isExtra":true},{"id":"97278f8f579333a42d2bbe2f","count":1,"label":"BBQ základ","posId":"ZRB32","price":0,"isExtra":true},{"id":"107edc5fe35cb7a843bf6a84","count":1,"label":"okraj hotdog, bbq omáčka","posId":"A119","price":5700,"isExtra":true},{"id":"518562551802af877dea3c52","count":1,"label":"Česnekový dip","posId":"P106","price":2000,"isExtra":false},{"id":"bd23bb29ddc67d336ee4c95b","count":1,"label":"Balné","posId":"K0000","price":1500,"isExtra":true},{"id":"6748417db17528cb9bcae639","count":1,"label":"Pepperoni Rolls 🌶️","posId":"P100","price":8900,"isExtra":false},{"id":"bd23bb29ddc67d336ee4c95b","count":1,"label":"Balné","posId":"K0000","price":1500,"isExtra":true}]</t>
  </si>
  <si>
    <t>2026-06-20T21:27:02.159+02:00</t>
  </si>
  <si>
    <t>2026-06-20T21:34:38.844+02:00</t>
  </si>
  <si>
    <t>2026-06-20T21:46:57.348+02:00</t>
  </si>
  <si>
    <t>2026-06-20T21:27:03.299+02:00</t>
  </si>
  <si>
    <t>[{"id":"e8a7b47a-70d2-4cc2-a375-1dab55125675","note":"","count":1,"label":"Quattro Formaggi 32 cm","posId":"123","price":24900,"isExtra":false},{"id":"50a2c673-74cc-459a-b7e5-f5c332128443","note":"","count":1,"label":"mozzarella","posId":"B113","price":3000,"KDSTags":["greenhighlight"],"isExtra":true},{"id":"704cb959-c203-4144-92d1-a1b154f3fdc1","note":"","count":1,"label":"gorgonzola","posId":"B101","price":3000,"KDSTags":["greenhighlight"],"isExtra":true},{"id":"6005e30e-e6f5-411d-9c32-9a3cee117e94","note":"","count":1,"label":"slanina","posId":"B108","price":3000,"KDSTags":["greenhighlight"],"isExtra":true},{"id":"2a9dc121-ec1e-4cbb-b8d5-66ce6a546664","note":"","count":1,"label":"DIP jalapenos","posId":"P107","price":2000,"isExtra":false}]</t>
  </si>
  <si>
    <t>2026-06-20T21:24:31.511+02:00</t>
  </si>
  <si>
    <t>2026-06-20T21:31:43.057+02:00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</si>
  <si>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🌶️🌶️","posId":"120","price":19920,"isExtra":false},{"id":"bd23bb29ddc67d336ee4c95b","count":1,"label":"Balné","posId":"K0000","price":1500,"isExtra":true},{"id":"6748417db17528cb9bcae65f","count":1,"label":"Pepsi 1l","posId":"N124","price":5900,"isExtra":false}]</t>
  </si>
  <si>
    <t>2026-06-20T21:20:07.288+02:00</t>
  </si>
  <si>
    <t>2026-06-20T21:30:12.892+02:00</t>
  </si>
  <si>
    <t>[{"id":"6748417db17528cb9bcae605","count":1,"label":"Pepperoni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těsto","posId":"17","price":1000,"isExtra":true},{"id":"3ff8bcf86a57647a3133c48e","count":1,"label":"Kukuřice","posId":"B115","price":2500,"KDSTags":["greenhighlight"],"isExtra":true},{"id":"6748417db17528cb9bcae603","count":1,"label":"Comeback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těsto","posId":"17","price":1000,"isExtra":true},{"id":"97278f8f579333a42d2bbe2f","count":1,"label":"BBQ základ","posId":"ZRB32","price":0,"isExtra":true},{"id":"066a3df44113592702f70f66","count":1,"label":"Jalapeňos","posId":"B102","price":2500,"KDSTags":["greenhighlight"],"isExtra":true}]</t>
  </si>
  <si>
    <t>2026-06-20T21:14:55.514+02:00</t>
  </si>
  <si>
    <t>2026-06-20T21:26:02.451+02:00</t>
  </si>
  <si>
    <t>[{"id":"59589707","note":"","size":"Quattro Formaggi 32cm","count":1,"label":"Quattro Formaggi 32cm","posId":"123","price":24900,"isExtra":false},{"id":"54685064","note":"","count":1,"label":"Balné","posId":"K0000","price":1500,"isExtra":true}]</t>
  </si>
  <si>
    <t>2026-06-20T21:11:04.807+02:00</t>
  </si>
  <si>
    <t>2026-06-20T21:25:59.716+02:00</t>
  </si>
  <si>
    <t>[{"id":"6748417db17528cb9bcae60d","count":1,"label":"Hawai 32cm","posId":"114","price":19920,"isExtra":false},{"id":"bd23bb29ddc67d336ee4c95b","count":1,"label":"Balné","posId":"K0000","price":1500,"isExtra":true}]</t>
  </si>
  <si>
    <t>2026-06-20T21:10:47.853+02:00</t>
  </si>
  <si>
    <t>2026-06-20T21:23:52.050+02:00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</si>
  <si>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40cm","posId":"101","price":30900,"isExtra":false},{"id":"9642908ce4c2f22954c8bbd6","count":1,"label":"Balné","posId":"K0000","price":2000,"isExtra":true},{"id":"6748417db17528cb9bcae631","count":1,"label":"Spicy Wings 🌶️","posId":"P101","price":9520,"isExtra":false},{"id":"bd23bb29ddc67d336ee4c95b","count":1,"label":"Balné","posId":"K0000","price":1500,"isExtra":true}]</t>
  </si>
  <si>
    <t>2026-06-20T21:08:52.424+02:00</t>
  </si>
  <si>
    <t>2026-06-20T21:21:20.827+02:00</t>
  </si>
  <si>
    <t>2026-06-20T21:03:23.017+02:00</t>
  </si>
  <si>
    <t>2026-06-20T21:20:15.227+02:00</t>
  </si>
  <si>
    <t>[{"id":"6748417db17528cb9bcae603","count":1,"label":"Comeback 32cm 🌶️","posId":"121","price":19920,"isExtra":false},{"id":"bd23bb29ddc67d336ee4c95b","count":1,"label":"Balné","posId":"K0000","price":1500,"isExtra":true},{"id":"97278f8f579333a42d2bbe2f","count":1,"label":"BBQ základ","posId":"ZRB32","price":0,"isExtra":true},{"id":"107edc5fe35cb7a843bf6a84","count":1,"label":"okraj hotdog, bbq omáčka","posId":"A119","price":5700,"isExtra":true}]</t>
  </si>
  <si>
    <t>2026-06-20T21:03:19.250+02:00</t>
  </si>
  <si>
    <t>2026-06-20T21:20:12.145+02:00</t>
  </si>
  <si>
    <t>[{"id":"6748417db17528cb9bcae5f7","count":1,"label":"Capricciosa 40cm","posId":"101","price":30900,"isExtra":false},{"id":"9642908ce4c2f22954c8bbd6","count":1,"label":"Balné","posId":"K0000","price":2000,"isExtra":true},{"id":"a1bd46b9b8f83b8b50c57f27","count":1,"label":"okraj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</si>
  <si>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2026-06-20T21:03:15.967+02:00</t>
  </si>
  <si>
    <t>2026-06-20T21:16:55.634+02:00</t>
  </si>
  <si>
    <t>[{"id":"c2401794-fce9-45ed-9a3e-cce43109fbcb","count":1,"label":"Pizza Zeleninová 40 cm","posId":"103","price":30900,"isExtra":false,"creatorId":"tuE8GJmLPLKavO39P8VIh","isPackging":0,"actualLabel":"Pizza Zeleninová 40 cm"},{"id":"30bb5aa6-1ad3-4178-916d-b791b5db157a","count":1,"label":"Aquilla zelený čaj/citron","posId":"N121","price":4900,"isExtra":false,"creatorId":"cV4HMKjlW-BuErO2SlWGD","isPackging":0,"actualLabel":"Aquilla zelený čaj/citron"}]</t>
  </si>
  <si>
    <t>2026-06-20T21:01:43.553+02:00</t>
  </si>
  <si>
    <t>2026-06-20T21:14:27.854+02:00</t>
  </si>
  <si>
    <t>2026-06-20T21:00:39.045+02:00</t>
  </si>
  <si>
    <t>2026-06-20T21:13:25.669+02:00</t>
  </si>
  <si>
    <t>[{"id":"54684979","note":"","size":"Baby špenát &amp; kuře 40cm","count":1,"label":"Baby špenát &amp; kuře 40cm","posId":"104","price":30900,"isExtra":false},{"id":"54685059","note":"","count":1,"label":"Balné","posId":"K0000","price":2000,"isExtra":true},{"id":"54685113","note":"","count":1,"label":"okraj hotdog, hořčice","posId":"A118","price":6500,"isExtra":true},{"id":"59777859","note":"","size":"Jablečno-skořicové rolls","count":1,"label":"Jablečno-skořicové rolls","posId":"18","price":8900,"isExtra":false},{"id":"54685064","note":"","count":1,"label":"Balné","posId":"K0000","price":1500,"isExtra":true},{"id":"57405718","note":"","size":"Pepsi 1l","count":1,"label":"Pepsi 1l","posId":"N124","price":5900,"isExtra":false},{"id":"54685018","note":"","size":"Česnekový dip","count":1,"label":"Česnekový dip","posId":"P106","price":2000,"isExtra":false},{"id":"54685064","note":"","count":1,"label":"Balné","posId":"K0000","price":1500,"isExtra":true}]</t>
  </si>
  <si>
    <t>2026-06-20T20:58:37.007+02:00</t>
  </si>
  <si>
    <t>2026-06-20T21:08:58.727+02:00</t>
  </si>
  <si>
    <t>[{"id":"4df4c5c0-abba-42b0-a63e-2a559be75166","count":1,"label":"Pizza Quattro Formaggi 32","posId":"123","price":24900,"isExtra":false,"creatorId":"-v2jstgR1-dF2je-r5ys7","isPackging":0,"actualLabel":"Pizza Quattro Formaggi 32"}]</t>
  </si>
  <si>
    <t>2026-06-20T20:49:03.187+02:00</t>
  </si>
  <si>
    <t>2026-06-20T21:00:27.770+02:00</t>
  </si>
  <si>
    <t>2026-06-20T20:45:49.213+02:00</t>
  </si>
  <si>
    <t>2026-06-20T20:56:52.920+02:00</t>
  </si>
  <si>
    <t>[{"id":"121","note":"","count":1,"label":"Comeback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základ","posId":"ZSR32","price":0,"isExtra":true}]</t>
  </si>
  <si>
    <t>2026-06-20T20:44:19.663+02:00</t>
  </si>
  <si>
    <t>2026-06-20T20:52:09.457+02:00</t>
  </si>
  <si>
    <t>[{"id":"6748417db17528cb9bcae611","count":1,"label":"Baby Špenát &amp; kuře 32cm","posId":"116","price":24900,"isExtra":false},{"id":"bd23bb29ddc67d336ee4c95b","count":1,"label":"Balné","posId":"K0000","price":1500,"isExtra":true}]</t>
  </si>
  <si>
    <t>2026-06-20T20:44:01.777+02:00</t>
  </si>
  <si>
    <t>2026-06-20T20:51:08.100+02:00</t>
  </si>
  <si>
    <t>[{"id":"54684982","note":"","size":"Capricciosa 40cm","count":1,"label":"Capricciosa 40cm","posId":"101","price":30900,"isExtra":false},{"id":"54685059","note":"","count":1,"label":"Balné","posId":"K0000","price":2000,"isExtra":true},{"id":"54685018","note":"","size":"Česnekový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</si>
  <si>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2026-06-20T20:39:20.279+02:00</t>
  </si>
  <si>
    <t>2026-06-20T20:49:12.765+02:00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</si>
  <si>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32cm","posId":"123","price":24900,"isExtra":false},{"id":"54685064","note":"","count":1,"label":"Balné","posId":"K0000","price":1500,"isExtra":true},{"id":"54685120","note":"","count":1,"label":"okraj hotdog, hořčice","posId":"A117","price":5700,"isExtra":true},{"id":"54685146","note":"","count":1,"label":"Cibule","posId":"B103","price":2500,"KDSTags":["greenhighlight"],"isExtra":true},{"id":"54685167","note":"","count":1,"label":"Šunka","posId":"B106","price":3000,"KDSTags":["greenhighlight"],"isExtra":true},{"id":"57405718","note":"","size":"Pepsi 1l","count":1,"label":"Pepsi 1l","posId":"N124","price":5900,"isExtra":false},{"id":"54685018","note":"","size":"Česnekový dip","count":3,"label":"Česnekový dip","posId":"P106","price":2000,"isExtra":false},{"id":"54685064","note":"","count":3,"label":"Balné","posId":"K0000","price":1500,"isExtra":true}]</t>
  </si>
  <si>
    <t>2026-06-20T20:36:14.936+02:00</t>
  </si>
  <si>
    <t>2026-06-20T20:42:51.022+02:00</t>
  </si>
  <si>
    <t>[{"id":"59589715","note":"","size":"Capricciosa 32cm","count":1,"label":"Capricciosa 32cm","posId":"113","price":24900,"isExtra":false},{"id":"54685064","note":"","count":1,"label":"Balné","posId":"K0000","price":1500,"isExtra":true}]</t>
  </si>
  <si>
    <t>2026-06-20T20:31:47.103+02:00</t>
  </si>
  <si>
    <t>2026-06-20T20:40:12.898+02:00</t>
  </si>
  <si>
    <t>[{"id":"113","note":"","count":1,"label":"Capricciosa 32cm","posId":"113","price":24900,"isExtra":false},{"id":"K0000","note":"","count":1,"label":"Balné","posId":"K0000","price":1500,"isExtra":true}]</t>
  </si>
  <si>
    <t>2026-06-20T20:31:03.659+02:00</t>
  </si>
  <si>
    <t>2026-06-20T20:38:52.639+02:00</t>
  </si>
  <si>
    <t>2026-06-20T20:45:25.270+02:00</t>
  </si>
  <si>
    <t>2026-06-20T20:31:04.449+02:00</t>
  </si>
  <si>
    <t>[{"id":"f7043b16-784c-4471-87d9-9c8cbc7d5ab8","note":"","count":1,"label":"Capricciosa 32 cm","posId":"137","price":24900,"isExtra":false},{"id":"7b506f1d-3b7d-4ca7-9767-75b5b6ff855b","note":"","count":1,"label":"okraj mozzarella BBQ","posId":"A123","price":5700,"isExtra":true}]</t>
  </si>
  <si>
    <t>2026-06-20T20:23:03.667+02:00</t>
  </si>
  <si>
    <t>2026-06-20T20:34:10.308+02:00</t>
  </si>
  <si>
    <t>[{"id":"c17837f5-7a43-4caf-86f2-7f4c925f90fb","note":"","count":1,"label":"BBQ Meteor 32 cm","posId":"118","price":24900,"isExtra":false},{"id":"86f97e80-4313-45a1-88bb-cd090c233763","note":"","count":1,"label":"Pepsi 1l","posId":"N124","price":5900,"isExtra":false}]</t>
  </si>
  <si>
    <t>2026-06-20T20:22:03.241+02:00</t>
  </si>
  <si>
    <t>2026-06-20T20:31:45.794+02:00</t>
  </si>
  <si>
    <t>2026-06-20T20:42:33.920+02:00</t>
  </si>
  <si>
    <t>2026-06-20T20:22:03.750+02:00</t>
  </si>
  <si>
    <t>[{"id":"6e4aed3e-b988-442a-8864-0b2ad4a4403d","note":"","count":1,"label":"Quattro Formaggi 32 cm","posId":"147","price":24900,"isExtra":false}]</t>
  </si>
  <si>
    <t>2026-06-20T20:18:02.859+02:00</t>
  </si>
  <si>
    <t>2026-06-20T20:32:40.574+02:00</t>
  </si>
  <si>
    <t>[{"id":"e8a7b47a-70d2-4cc2-a375-1dab55125675","note":"","count":2,"label":"Quattro Formaggi 32 cm","posId":"123","price":24900,"isExtra":false},{"id":"896d2264-b315-4ee3-b331-0fa7b26bb96f","note":"","count":1,"label":"Hawai 32 cm","posId":"114","price":24900,"isExtra":false}]</t>
  </si>
  <si>
    <t>2026-06-20T20:16:03.674+02:00</t>
  </si>
  <si>
    <t>2026-06-20T20:27:38.545+02:00</t>
  </si>
  <si>
    <t>2026-06-20T20:54:27.618+02:00</t>
  </si>
  <si>
    <t>2026-06-20T20:16:04.386+02:00</t>
  </si>
  <si>
    <t>[{"id":"52687002-58c9-40ea-ba22-d2ae7a4b5889","note":"","count":1,"label":"Comeback 32 cm","posId":"145","price":24900,"isExtra":false},{"id":"af2bee84-a445-45fc-8ca2-cf4fed0dcf38","note":"","count":1,"label":"okraj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česnekový","posId":"P106","price":2000,"isExtra":false},{"id":"0491ba2d-7c43-44f5-949a-e82693028cdb","note":"","count":1,"label":"Margherita 32 cm","posId":"136","price":20900,"isExtra":false},{"id":"af2bee84-a445-45fc-8ca2-cf4fed0dcf38","note":"","count":1,"label":"okraj mozzarella bylinky","posId":"A121","price":5700,"isExtra":true},{"id":"729a5bf7-1e81-474d-93e1-129401ad77bd","note":"","count":1,"label":"Dip BBQ","posId":"P105","price":2000,"isExtra":false},{"id":"2a9dc121-ec1e-4cbb-b8d5-66ce6a546664","note":"","count":1,"label":"DIP jalapenos","posId":"P107","price":2000,"isExtra":false},{"id":"86f97e80-4313-45a1-88bb-cd090c233763","note":"","count":1,"label":"Pepsi 1l","posId":"N124","price":5900,"isExtra":false},{"id":"ddd88272-9f0a-4ca7-a4db-a3a7d157b54d","note":"","count":1,"label":"Pepsi zero sugar 1l","posId":"N125","price":5900,"isExtra":false}]</t>
  </si>
  <si>
    <t>2026-06-20T20:12:03.640+02:00</t>
  </si>
  <si>
    <t>2026-06-20T20:19:42.456+02:00</t>
  </si>
  <si>
    <t>2026-06-20T20:40:12.264+02:00</t>
  </si>
  <si>
    <t>2026-06-20T20:12:04.738+02:00</t>
  </si>
  <si>
    <t>[{"id":"52687002-58c9-40ea-ba22-d2ae7a4b5889","note":"","count":1,"label":"Comeback 32 cm","posId":"145","price":24900,"isExtra":false},{"id":"cc07bf3f-3e6f-4df8-9018-c7e260233504","note":"","count":1,"label":"BEZ -cibule","posId":"X103","price":0,"KDSTags":["redhighlight"],"isExtra":true}]</t>
  </si>
  <si>
    <t>2026-06-20T20:05:42.691+02:00</t>
  </si>
  <si>
    <t>2026-06-20T20:17:14.639+02:00</t>
  </si>
  <si>
    <t>[{"id":"54684977","note":"Na 3 kusy nedávat cibuli","size":"BBQ Texas 40cm","count":1,"label":"BBQ Texas 40cm","posId":"107","price":30900,"isExtra":false},{"id":"54685059","note":"","count":1,"label":"Balné","posId":"K0000","price":2000,"isExtra":true}]</t>
  </si>
  <si>
    <t>2026-06-20T20:04:47.507+02:00</t>
  </si>
  <si>
    <t>2026-06-20T20:16:15.812+02:00</t>
  </si>
  <si>
    <t>[{"id":"108","note":"","count":1,"label":"Pepperoni 40cm 🌶️🌶️","posId":"108","price":30900,"isExtra":false},{"id":"K0000","note":"","count":1,"label":"Balné","posId":"K0000","price":2000,"isExtra":true}]</t>
  </si>
  <si>
    <t>2026-06-20T20:01:32.769+02:00</t>
  </si>
  <si>
    <t>2026-06-20T20:10:43.613+02:00</t>
  </si>
  <si>
    <t>[{"id":"e370f34b-aeaa-4f5c-80c1-33593f29ab88","count":1,"label":"Pizza Comeback 40","posId":"109","price":30900,"isExtra":false,"creatorId":"wX-UuWyZ1nVQjTaX0Ffxj","isPackging":0,"actualLabel":"Pizza Comeback 40"}]</t>
  </si>
  <si>
    <t>2026-06-20T20:00:03.422+02:00</t>
  </si>
  <si>
    <t>2026-06-20T20:07:58.683+02:00</t>
  </si>
  <si>
    <t>2026-06-20T20:21:01.914+02:00</t>
  </si>
  <si>
    <t>2026-06-20T20:00:04.185+02:00</t>
  </si>
  <si>
    <t>[{"id":"9b3fd0f9-6a36-4a8e-95ad-00dbae675705","note":"","count":1,"label":"Capricciosa 40 cm","posId":"101","price":30900,"isExtra":false}]</t>
  </si>
  <si>
    <t>2026-06-20T19:56:03.659+02:00</t>
  </si>
  <si>
    <t>2026-06-20T20:05:00.389+02:00</t>
  </si>
  <si>
    <t>2026-06-20T20:28:33.084+02:00</t>
  </si>
  <si>
    <t>2026-06-20T19:56:04.435+02:00</t>
  </si>
  <si>
    <t>[{"id":"389b26e5-2cae-411b-afde-ac1cec80674b","note":"","count":1,"label":"Margherita 40 cm","posId":"100","price":26900,"isExtra":false},{"id":"2da9e058-428b-42bc-bbe3-e7353c52c9e8","note":"","count":1,"label":"Cibule","posId":"C103","price":3500,"KDSTags":["greenhighlight"],"isExtra":true},{"id":"6fcfbe85-8ba4-468d-ab89-7147d4a9ffdb","note":"","count":1,"label":"Olivy","posId":"C112","price":3500,"KDSTags":["greenhighlight"],"isExtra":true},{"id":"05527ae0-b54e-44de-955c-e974dad0a79f","note":"","count":1,"label":"Šunka","posId":"C106","price":4000,"KDSTags":["greenhighlight"],"isExtra":true}]</t>
  </si>
  <si>
    <t>2026-06-20T19:51:20.988+02:00</t>
  </si>
  <si>
    <t>2026-06-20T19:59:44.665+02:00</t>
  </si>
  <si>
    <t>2026-06-20T19:49:02.812+02:00</t>
  </si>
  <si>
    <t>2026-06-20T19:55:31.363+02:00</t>
  </si>
  <si>
    <t>2026-06-20T19:46:10.919+02:00</t>
  </si>
  <si>
    <t>2026-06-20T21:10:43.757+02:00</t>
  </si>
  <si>
    <t>2026-06-20T19:39:00.354+02:00</t>
  </si>
  <si>
    <t>2026-06-20T19:52:14.854+02:00</t>
  </si>
  <si>
    <t>[{"id":"6748417db17528cb9bcae5fd","count":1,"label":"Margherita 32cm","posId":"112","price":16720,"isExtra":false},{"id":"bd23bb29ddc67d336ee4c95b","count":1,"label":"Balné","posId":"K0000","price":1500,"isExtra":true},{"id":"6748417db17528cb9bcae603","count":1,"label":"Comeback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🌶️","posId":"121","price":19920,"isExtra":false},{"id":"bd23bb29ddc67d336ee4c95b","count":1,"label":"Balné","posId":"K0000","price":1500,"isExtra":true},{"id":"55b2c2f0674ed75b2ab4794e","count":1,"label":"okraj hotdog, hořčice","posId":"A117","price":5700,"isExtra":true}]</t>
  </si>
  <si>
    <t>2026-06-20T19:33:02.984+02:00</t>
  </si>
  <si>
    <t>2026-06-20T19:45:56.109+02:00</t>
  </si>
  <si>
    <t>2026-06-20T20:05:01.577+02:00</t>
  </si>
  <si>
    <t>2026-06-20T19:33:03.602+02:00</t>
  </si>
  <si>
    <t>2026-06-20T19:32:03.259+02:00</t>
  </si>
  <si>
    <t>2026-06-20T19:43:38.011+02:00</t>
  </si>
  <si>
    <t>2026-06-20T19:51:37.428+02:00</t>
  </si>
  <si>
    <t>2026-06-20T19:32:03.820+02:00</t>
  </si>
  <si>
    <t>[{"id":"faf7ff40-eef3-48bd-92c4-b33e5bbf095d","note":"","count":1,"label":"Quattro Formaggi 40 cm","posId":"111","price":30900,"isExtra":false},{"id":"2a9dc121-ec1e-4cbb-b8d5-66ce6a546664","note":"","count":1,"label":"DIP jalapenos","posId":"P107","price":2000,"isExtra":false}]</t>
  </si>
  <si>
    <t>2026-06-20T19:23:25.551+02:00</t>
  </si>
  <si>
    <t>2026-06-20T19:35:13.563+02:00</t>
  </si>
  <si>
    <t>[{"id":"6748417db17528cb9bcae605","count":1,"label":"Pepperoni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,{"id":"9db05ed723de804bca9d0750","count":1,"label":"Olivy","posId":"B112","price":2500,"KDSTags":["greenhighlight"],"isExtra":true},{"id":"852ca90f21026178d8052aaf","count":1,"label":"Mozzarella","posId":"B113","price":3000,"KDSTags":["greenhighlight"],"isExtra":true},{"id":"77106882b6d8ba4f0ccb4cc6","count":1,"label":"Šunka","posId":"B106","price":3000,"KDSTags":["greenhighlight"],"isExtra":true},{"id":"6748417db17528cb9bcae65f","count":1,"label":"Pepsi 1l","posId":"N124","price":5900,"isExtra":false}]</t>
  </si>
  <si>
    <t>2026-06-20T19:20:03.225+02:00</t>
  </si>
  <si>
    <t>2026-06-20T19:41:43.349+02:00</t>
  </si>
  <si>
    <t>2026-06-20T20:10:51.118+02:00</t>
  </si>
  <si>
    <t>2026-06-20T19:20:05.841+02:00</t>
  </si>
  <si>
    <t>[{"id":"55ca227d-485c-4130-a44d-b26b939e8c03","note":"","count":1,"label":"Hot &amp; Spicy 32 cm","posId":"122","price":24900,"isExtra":false},{"id":"0604cf40-24b5-4ad5-a9e4-e5834def96b8","note":"","count":1,"label":"Dip česnekový","posId":"P106","price":2000,"isExtra":false},{"id":"0b22568e-4d1c-45db-9aa3-de09ef6c293a","note":"","count":1,"label":"Pepperoni 32 cm","posId":"120","price":24900,"isExtra":false}]</t>
  </si>
  <si>
    <t>2026-06-20T19:18:03.052+02:00</t>
  </si>
  <si>
    <t>2026-06-20T19:48:28.516+02:00</t>
  </si>
  <si>
    <t>2026-06-20T20:19:29.335+02:00</t>
  </si>
  <si>
    <t>2026-06-20T19:18:05.390+02:00</t>
  </si>
  <si>
    <t>[{"id":"0b22568e-4d1c-45db-9aa3-de09ef6c293a","note":"","count":1,"label":"Pepperoni 32 cm","posId":"120","price":24900,"isExtra":false},{"id":"7ee7e3c8-2c54-4dc5-810f-2f52f62e2d14","note":"","count":1,"label":"Comeback 32 cm","posId":"121","price":24900,"isExtra":false}]</t>
  </si>
  <si>
    <t>2026-06-20T19:14:55.895+02:00</t>
  </si>
  <si>
    <t>2026-06-20T19:32:16.642+02:00</t>
  </si>
  <si>
    <t>[{"id":"6748417db17528cb9bcae605","count":1,"label":"Pepperoni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těsto","posId":"17","price":1000,"isExtra":true},{"id":"6748417db17528cb9bcae60f","count":1,"label":"Capricciosa 32cm","posId":"113","price":24900,"isExtra":false},{"id":"bd23bb29ddc67d336ee4c95b","count":1,"label":"Balné","posId":"K0000","price":1500,"isExtra":true},{"id":"922ddc83e51aeaa699cd1155","count":1,"label":"Bez žampionů","posId":"X105","price":0,"KDSTags":["redhighlight"],"isExtra":true},{"id":"3ff8bcf86a57647a3133c48e","count":1,"label":"Kukuřice","posId":"B115","price":2500,"KDSTags":["greenhighlight"],"isExtra":true},{"id":"6748417db17528cb9bcae5fd","count":1,"label":"Margherita 32cm","posId":"112","price":16720,"isExtra":false},{"id":"bd23bb29ddc67d336ee4c95b","count":1,"label":"Balné","posId":"K0000","price":1500,"isExtra":true},{"id":"684ae924f72095697790619a","count":1,"label":"Guarana classic","posId":"N142","price":5500,"isExtra":false}]</t>
  </si>
  <si>
    <t>2026-06-20T19:14:43.779+02:00</t>
  </si>
  <si>
    <t>2026-06-20T19:29:39.536+02:00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</si>
  <si>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54685117","note":"","count":1,"label":"Olivy","posId":"B112","price":2500,"KDSTags":["greenhighlight"],"isExtra":true},{"id":"54685150","note":"","count":1,"label":"Kukuřice","posId":"B115","price":2500,"KDSTags":["greenhighlight"],"isExtra":true},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54685117","note":"","count":1,"label":"Olivy","posId":"B112","price":2500,"KDSTags":["greenhighlight"],"isExtra":true},{"id":"54685170","note":"","count":1,"label":"Slanina","posId":"B108","price":3000,"KDSTags":["greenhighlight"],"isExtra":true}]</t>
  </si>
  <si>
    <t>2026-06-20T19:14:22.644+02:00</t>
  </si>
  <si>
    <t>2026-06-20T19:28:28.566+02:00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</si>
  <si>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🌶️","posId":"109","price":30900,"isExtra":false},{"id":"54685059","note":"","count":1,"label":"Balné","posId":"K0000","price":2000,"isExtra":true},{"id":"54685083","note":"","count":1,"label":"okraj mozzarella, bylinky","posId":"A122","price":6500,"isExtra":true},{"id":"54685078","note":"","count":1,"label":"Jalapeňos","posId":"C102","price":3500,"KDSTags":["greenhighlight"],"isExtra":true}]</t>
  </si>
  <si>
    <t>2026-06-20T19:13:16.850+02:00</t>
  </si>
  <si>
    <t>2026-06-20T19:20:38.645+02:00</t>
  </si>
  <si>
    <t>[{"id":"b5cd6d23-f361-4161-9aa5-cc25896b6767","count":1,"label":"Pizza Comeback 32","posId":"121","price":24900,"isExtra":false,"creatorId":"luYXOW8_SUfaXUr5P3qq-","isPackging":0,"actualLabel":"Pizza Comeback 32"}]</t>
  </si>
  <si>
    <t>2026-06-20T19:09:49.562+02:00</t>
  </si>
  <si>
    <t>2026-06-20T19:23:39.602+02:00</t>
  </si>
  <si>
    <t>[{"id":"6748417db17528cb9bcae5ef","count":1,"label":"BBQ Texas 40cm","posId":"107","price":30900,"isExtra":false},{"id":"9642908ce4c2f22954c8bbd6","count":1,"label":"Balné","posId":"K0000","price":2000,"isExtra":true},{"id":"a1bd46b9b8f83b8b50c57f27","count":1,"label":"okraj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</si>
  <si>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2026-06-20T19:08:06.395+02:00</t>
  </si>
  <si>
    <t>2026-06-20T19:34:17.494+02:00</t>
  </si>
  <si>
    <t>2026-06-20T19:47:07.673+02:00</t>
  </si>
  <si>
    <t>2026-06-20T19:08:06.892+02:00</t>
  </si>
  <si>
    <t>[{"id":"49554361-bb09-484d-958c-c2640501b923","note":"","count":1,"label":"Margherita 18 cm","posId":"124","price":11900,"isExtra":false},{"id":"088a7edc-ef1e-4c6b-b7a1-36c2c45ab0fe","note":"","count":1,"label":"Capricciosa 32 cm","posId":"113","price":24900,"isExtra":false}]</t>
  </si>
  <si>
    <t>2026-06-20T19:01:38.238+02:00</t>
  </si>
  <si>
    <t>2026-06-20T19:17:23.798+02:00</t>
  </si>
  <si>
    <t>[{"id":"6748417db17528cb9bcae5ef","count":1,"label":"BBQ Texas 40cm","posId":"107","price":30900,"isExtra":false},{"id":"9642908ce4c2f22954c8bbd6","count":1,"label":"Balné","posId":"K0000","price":2000,"isExtra":true},{"id":"6748417db17528cb9bcae5f1","count":1,"label":"BBQ Meteor 40cm","posId":"106","price":30900,"isExtra":false},{"id":"9642908ce4c2f22954c8bbd6","count":1,"label":"Balné","posId":"K0000","price":2000,"isExtra":true},{"id":"6748417db17528cb9bcae5f9","count":1,"label":"Baby špenát &amp; kuře 40cm","posId":"104","price":30900,"isExtra":false},{"id":"9642908ce4c2f22954c8bbd6","count":1,"label":"Balné","posId":"K0000","price":2000,"isExtra":true},{"id":"6748417db17528cb9bcae5fd","count":1,"label":"Margherita 32cm","posId":"112","price":16720,"isExtra":false},{"id":"bd23bb29ddc67d336ee4c95b","count":1,"label":"Balné","posId":"K0000","price":1500,"isExtra":true},{"id":"6748417db17528cb9bcae605","count":1,"label":"Pepperoni 32cm 🌶️🌶️","posId":"120","price":19920,"isExtra":false},{"id":"bd23bb29ddc67d336ee4c95b","count":1,"label":"Balné","posId":"K0000","price":1500,"isExtra":true}]</t>
  </si>
  <si>
    <t>2026-06-20T18:55:33.320+02:00</t>
  </si>
  <si>
    <t>2026-06-20T19:10:28.291+02:00</t>
  </si>
  <si>
    <t>[{"id":"4df4c5c0-abba-42b0-a63e-2a559be75166","count":1,"label":"Pizza Quattro Formaggi 32","posId":"123","price":24900,"isExtra":false,"creatorId":"ZeirdTeXksMqHVOrZ88U2","isPackging":0,"actualLabel":"Pizza Quattro Formaggi 32"},{"id":"b5cd6d23-f361-4161-9aa5-cc25896b6767","count":1,"label":"Pizza Comeback 32","posId":"121","price":24900,"isExtra":false,"creatorId":"bA3upbBwOksBzePDOxdUe","isPackging":0,"actualLabel":"Pizza Comeback 32"}]</t>
  </si>
  <si>
    <t>2026-06-20T18:51:04.974+02:00</t>
  </si>
  <si>
    <t>2026-06-20T19:06:32.502+02:00</t>
  </si>
  <si>
    <t>[{"id":"6748417db17528cb9bcae5fd","count":1,"label":"Margherita 32cm","posId":"112","price":16720,"isExtra":false},{"id":"bd23bb29ddc67d336ee4c95b","count":1,"label":"Balné","posId":"K0000","price":1500,"isExtra":true},{"id":"18c190203278836a4d4b7095","count":1,"label":"Smetanový základ","posId":"ZRS32","price":0,"isExtra":true}]</t>
  </si>
  <si>
    <t>2026-06-20T18:44:12.215+02:00</t>
  </si>
  <si>
    <t>2026-06-20T19:06:20.678+02:00</t>
  </si>
  <si>
    <t>[{"id":"6748417db17528cb9bcae5fd","count":1,"label":"Margherita 32cm","posId":"112","price":16720,"isExtra":false},{"id":"bd23bb29ddc67d336ee4c95b","count":1,"label":"Balné","posId":"K0000","price":1500,"isExtra":true},{"id":"97278f8f579333a42d2bbe2f","count":1,"label":"BBQ základ","posId":"ZRB32","price":0,"isExtra":true}]</t>
  </si>
  <si>
    <t>2026-06-20T18:44:12.086+02:00</t>
  </si>
  <si>
    <t>2026-06-20T19:07:24.581+02:00</t>
  </si>
  <si>
    <t>[{"id":"6748417db17528cb9bcae603","count":1,"label":"Comeback 32cm 🌶️","posId":"121","price":19920,"isExtra":false},{"id":"bd23bb29ddc67d336ee4c95b","count":1,"label":"Balné","posId":"K0000","price":1500,"isExtra":true},{"id":"9db05ed723de804bca9d0750","count":1,"label":"Olivy","posId":"B112","price":2500,"KDSTags":["greenhighlight"],"isExtra":true},{"id":"6748417db17528cb9bcae65f","count":1,"label":"Pepsi 1l","posId":"N124","price":5900,"isExtra":false},{"id":"6748417db17528cb9bcae633","count":1,"label":"Masové kuličky","posId":"P102","price":9900,"isExtra":false},{"id":"bd23bb29ddc67d336ee4c95b","count":1,"label":"Balné","posId":"K0000","price":1500,"isExtra":true},{"id":"518562551802af877dea3c52","count":1,"label":"Česnekový dip","posId":"P106","price":2000,"isExtra":false},{"id":"bd23bb29ddc67d336ee4c95b","count":1,"label":"Balné","posId":"K0000","price":1500,"isExtra":true}]</t>
  </si>
  <si>
    <t>2026-06-20T18:43:16.501+02:00</t>
  </si>
  <si>
    <t>2026-06-20T19:06:01.519+02:00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</si>
  <si>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🌶️","posId":"121","price":24900,"isExtra":false},{"id":"54685064","note":"","count":1,"label":"Balné","posId":"K0000","price":1500,"isExtra":true},{"id":"57279284","note":"","count":1,"label":"Smetanový základ","posId":"ZRS32","price":0,"isExtra":true},{"id":"54685150","note":"","count":1,"label":"Kukuřice","posId":"B115","price":2500,"KDSTags":["greenhighlight"],"isExtra":true},{"id":"54685167","note":"","count":1,"label":"Šunka","posId":"B106","price":3000,"KDSTags":["greenhighlight"],"isExtra":true},{"id":"54685018","note":"","size":"Česnekový dip","count":1,"label":"Česnekový dip","posId":"P106","price":2000,"isExtra":false},{"id":"54685064","note":"","count":1,"label":"Balné","posId":"K0000","price":1500,"isExtra":true},{"id":"54685017","note":"","size":"Pepperoni Rolls 🌶️","count":1,"label":"Pepperoni Rolls 🌶️","posId":"P100","price":8900,"isExtra":false},{"id":"54685064","note":"","count":1,"label":"Balné","posId":"K0000","price":1500,"isExtra":true}]</t>
  </si>
  <si>
    <t>2026-06-20T18:40:56.294+02:00</t>
  </si>
  <si>
    <t>2026-06-20T19:02:50.402+02:00</t>
  </si>
  <si>
    <t>[{"id":"66679163","note":"","size":"Buchtičky se šodó","count":1,"label":"Buchtičky se šodó","posId":"D12","price":7900,"isExtra":false},{"id":"54685064","note":"","count":1,"label":"Balné","posId":"K0000","price":1500,"isExtra":true},{"id":"54685021","note":"","size":"Choco Rolls","count":1,"label":"Choco Rolls","posId":"chr100","price":8900,"isExtra":false},{"id":"54685064","note":"","count":1,"label":"Balné","posId":"K0000","price":1500,"isExtra":true},{"id":"59589710","note":"","size":"Pepperoni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</si>
  <si>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Kyrylo</t>
  </si>
  <si>
    <t>2026-06-20T18:39:14.887+02:00</t>
  </si>
  <si>
    <t>2026-06-20T18:54:01.747+02:00</t>
  </si>
  <si>
    <t>[{"id":"M200","note":"","count":1,"label":"Veggie menu Comeback","posId":"M200","price":34900,"isExtra":false},{"id":"K0000","note":"","count":1,"label":"Balné","posId":"K0000","price":3000,"isExtra":true},{"id":"Y118","note":"","count":1,"label":"BBQ Meteor","posId":"Y118","price":0,"isExtra":true},{"id":"P104","note":"","count":1,"label":"česnekový chléb","posId":"P104","price":0,"isExtra":true},{"id":"N124","note":"","count":1,"label":"Pepsi 1l","posId":"N124","price":0,"isExtra":true}]</t>
  </si>
  <si>
    <t>2026-06-20T18:35:04.632+02:00</t>
  </si>
  <si>
    <t>2026-06-20T18:56:22.248+02:00</t>
  </si>
  <si>
    <t>2026-06-20T19:01:27.917+02:00</t>
  </si>
  <si>
    <t>2026-06-20T18:35:05.446+02:00</t>
  </si>
  <si>
    <t>[{"id":"088a7edc-ef1e-4c6b-b7a1-36c2c45ab0fe","note":"","count":1,"label":"Capricciosa 32 cm","posId":"113","price":24900,"isExtra":false},{"id":"896d2264-b315-4ee3-b331-0fa7b26bb96f","note":"","count":1,"label":"Hawai 32 cm","posId":"114","price":24900,"isExtra":false},{"id":"c10d36f8-acd3-4a8b-979d-b81c00d75c6f","note":"","count":1,"label":"BEZ -ananas","posId":"X100","price":0,"KDSTags":["redhighlight"],"isExtra":true},{"id":"896d2264-b315-4ee3-b331-0fa7b26bb96f","note":"","count":1,"label":"Hawai 32 cm","posId":"114","price":24900,"isExtra":false},{"id":"c10d36f8-acd3-4a8b-979d-b81c00d75c6f","note":"","count":1,"label":"BEZ -ananas","posId":"X100","price":0,"KDSTags":["redhighlight"],"isExtra":true}]</t>
  </si>
  <si>
    <t>2026-06-20T18:33:11.955+02:00</t>
  </si>
  <si>
    <t>2026-06-20T18:46:35.767+02:00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</si>
  <si>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🌶️🌶️","posId":"120","price":19920,"isExtra":false},{"id":"bd23bb29ddc67d336ee4c95b","count":1,"label":"Balné","posId":"K0000","price":1500,"isExtra":true},{"id":"6748417db17528cb9bcae631","count":1,"label":"Spicy Wings 🌶️","posId":"P101","price":9520,"isExtra":false},{"id":"bd23bb29ddc67d336ee4c95b","count":1,"label":"Balné","posId":"K0000","price":1500,"isExtra":true},{"id":"518562551802af877dea3c52","count":1,"label":"Česnekový dip","posId":"P106","price":2000,"isExtra":false},{"id":"bd23bb29ddc67d336ee4c95b","count":1,"label":"Balné","posId":"K0000","price":1500,"isExtra":true},{"id":"6748417db17528cb9bcae639","count":1,"label":"Pepperoni Rolls 🌶️","posId":"P100","price":8900,"isExtra":false},{"id":"bd23bb29ddc67d336ee4c95b","count":1,"label":"Balné","posId":"K0000","price":1500,"isExtra":true}]</t>
  </si>
  <si>
    <t>2026-06-20T18:32:02.812+02:00</t>
  </si>
  <si>
    <t>2026-06-20T18:55:06.307+02:00</t>
  </si>
  <si>
    <t>2026-06-20T19:11:20.143+02:00</t>
  </si>
  <si>
    <t>2026-06-20T18:32:03.874+02:00</t>
  </si>
  <si>
    <t>[{"id":"1460d93c-4159-4d87-aaf2-4ef8fb5e31b1","note":"","count":1,"label":"Margherita 32 cm","posId":"112","price":20900,"isExtra":false},{"id":"50a2c673-74cc-459a-b7e5-f5c332128443","note":"","count":1,"label":"mozzarella","posId":"B113","price":3000,"KDSTags":["greenhighlight"],"isExtra":true},{"id":"6e70115f-a0f1-42d6-aaca-1c1f7aa64cb8","note":"","count":1,"label":"šunka","posId":"B106","price":3000,"KDSTags":["greenhighlight"],"isExtra":true},{"id":"bf272b1b-93ab-4050-9aff-ea1151ab5f41","note":"","count":1,"label":"pepperoni salám","posId":"B109","price":3000,"KDSTags":["greenhighlight"],"isExtra":true},{"id":"5e12eeee-b5aa-4c49-a6bd-974da981715a","note":"","count":1,"label":"grana padano","posId":"B130","price":3000,"KDSTags":["greenhighlight"],"isExtra":true},{"id":"0604cf40-24b5-4ad5-a9e4-e5834def96b8","note":"","count":1,"label":"Dip česnekový","posId":"P106","price":2000,"isExtra":false}]</t>
  </si>
  <si>
    <t>2026-06-20T18:31:12.793+02:00</t>
  </si>
  <si>
    <t>2026-06-20T18:42:49.401+02:00</t>
  </si>
  <si>
    <t>[{"id":"59589715","note":"","size":"Capricciosa 32cm","count":1,"label":"Capricciosa 32cm","posId":"113","price":24900,"isExtra":false},{"id":"54685064","note":"","count":1,"label":"Balné","posId":"K0000","price":1500,"isExtra":true},{"id":"57279284","note":"","count":1,"label":"Smetanový základ","posId":"ZRS32","price":0,"isExtra":true},{"id":"54685092","note":"","count":1,"label":"Bez žampionů","posId":"X105","price":0,"KDSTags":["redhighlight"],"isExtra":true},{"id":"54685111","note":"","count":1,"label":"Bez oliv","posId":"X112","price":0,"KDSTags":["redhighlight"],"isExtra":true},{"id":"54685018","note":"","size":"Česnekový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</si>
  <si>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2026-06-20T18:28:08.245+02:00</t>
  </si>
  <si>
    <t>2026-06-20T18:41:25.350+02:00</t>
  </si>
  <si>
    <t>[{"id":"6748417db17528cb9bcae5f9","count":1,"label":"Baby špenát &amp; kuře 40cm","posId":"104","price":30900,"isExtra":false},{"id":"9642908ce4c2f22954c8bbd6","count":1,"label":"Balné","posId":"K0000","price":2000,"isExtra":true},{"id":"22eba6bdc2dfa2f3925398ae","count":1,"label":"Rajčatový základ","posId":"ZSR40","price":0,"isExtra":true}]</t>
  </si>
  <si>
    <t>2026-06-20T18:26:03.210+02:00</t>
  </si>
  <si>
    <t>2026-06-20T18:35:19.238+02:00</t>
  </si>
  <si>
    <t>[{"id":"0b22568e-4d1c-45db-9aa3-de09ef6c293a","note":"","count":1,"label":"Pepperoni 32 cm","posId":"120","price":24900,"isExtra":false},{"id":"86f97e80-4313-45a1-88bb-cd090c233763","note":"","count":1,"label":"Pepsi 1l","posId":"N124","price":5900,"isExtra":false}]</t>
  </si>
  <si>
    <t>2026-06-20T18:25:02.950+02:00</t>
  </si>
  <si>
    <t>2026-06-20T18:36:07.151+02:00</t>
  </si>
  <si>
    <t>2026-06-20T18:50:33.059+02:00</t>
  </si>
  <si>
    <t>2026-06-20T18:25:04.519+02:00</t>
  </si>
  <si>
    <t>[{"id":"4f6ede18-25d3-4c82-be03-84c9578ab8ce","note":"","count":1,"label":"Pepperoni 32 cm","posId":"144","price":24900,"isExtra":false}]</t>
  </si>
  <si>
    <t>2026-06-20T18:25:02.932+02:00</t>
  </si>
  <si>
    <t>2026-06-20T18:38:55.283+02:00</t>
  </si>
  <si>
    <t>2026-06-20T18:47:20.325+02:00</t>
  </si>
  <si>
    <t>2026-06-20T18:25:04.786+02:00</t>
  </si>
  <si>
    <t>[{"id":"6747ad56-2f52-4f5b-b96c-109c91cf97bd","note":"","count":1,"label":"Hawai 18 cm","posId":"126","price":11900,"isExtra":false},{"id":"c10d36f8-acd3-4a8b-979d-b81c00d75c6f","note":"","count":1,"label":"BEZ -ananas","posId":"X100","price":0,"KDSTags":["redhighlight"],"isExtra":true},{"id":"088a7edc-ef1e-4c6b-b7a1-36c2c45ab0fe","note":"","count":1,"label":"Capricciosa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bylinky","posId":"A121","price":5700,"isExtra":true},{"id":"5d2371f1-a2a2-462f-9e8a-40af8e09e0d2","note":"","count":1,"label":"BEZ -olivy","posId":"X112","price":0,"KDSTags":["redhighlight"],"isExtra":true},{"id":"0604cf40-24b5-4ad5-a9e4-e5834def96b8","note":"","count":1,"label":"Dip česnekový","posId":"P106","price":2000,"isExtra":false}]</t>
  </si>
  <si>
    <t>2026-06-20T18:23:02.461+02:00</t>
  </si>
  <si>
    <t>2026-06-20T18:32:21.220+02:00</t>
  </si>
  <si>
    <t>2026-06-20T18:41:57.731+02:00</t>
  </si>
  <si>
    <t>2026-06-20T18:23:02.899+02:00</t>
  </si>
  <si>
    <t>2026-06-20T18:21:49.210+02:00</t>
  </si>
  <si>
    <t>2026-06-20T18:28:49.288+02:00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</si>
  <si>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🌶️🌶️","posId":"110","price":30900,"isExtra":false},{"id":"54685059","note":"","count":1,"label":"Balné","posId":"K0000","price":2000,"isExtra":true},{"id":"57464194","note":"","size":"Jalapeňos dip","count":1,"label":"Jalapeňos dip","posId":"P107","price":2000,"isExtra":false},{"id":"54685064","note":"","count":1,"label":"Balné","posId":"K0000","price":1500,"isExtra":true}]</t>
  </si>
  <si>
    <t>2026-06-20T18:15:40.994+02:00</t>
  </si>
  <si>
    <t>2026-06-20T18:16:10.983+02:00</t>
  </si>
  <si>
    <t>[{"id":"dcff22d6-e3c4-4d3c-b856-2a8238723c08","count":1,"label":"Aquilla neperlivá","posId":"N140","price":3900,"isExtra":false,"creatorId":"wvQuu2fFkw5ydS_wJMgzl","isPackging":0,"actualLabel":"Aquilla neperlivá"}]</t>
  </si>
  <si>
    <t>Bakhodirjon</t>
  </si>
  <si>
    <t>2026-06-20T18:14:24.620+02:00</t>
  </si>
  <si>
    <t>2026-06-20T18:22:39.479+02:00</t>
  </si>
  <si>
    <t>[{"id":"121","note":"","count":1,"label":"Comeback 32cm 🌶️","posId":"121","price":24900,"isExtra":false},{"id":"K0000","note":"","count":1,"label":"Balné","posId":"K0000","price":1500,"isExtra":true},{"id":"N144","note":"","count":1,"label":"Guarana kiwi a jablko","posId":"N144","price":5500,"isExtra":false}]</t>
  </si>
  <si>
    <t>2026-06-20T18:02:24.483+02:00</t>
  </si>
  <si>
    <t>2026-06-20T18:21:24.544+02:00</t>
  </si>
  <si>
    <t>[{"id":"54685012","note":"","size":"Veggie menu Comeback","count":1,"label":"Veggie menu Comeback","posId":"M200","price":34900,"isExtra":false},{"id":"54685128","note":"","count":1,"label":"Pepperoni","posId":"Y120","price":0,"isExtra":true},{"id":"54685049","note":"","count":1,"label":"Balné","posId":"K0000","price":3000,"isExtra":true},{"id":"57279289","note":"","count":1,"label":"BBQ základ","posId":"ZRB32","price":0,"isExtra":true},{"id":"54685069","note":"","count":1,"label":"česnekový chléb","posId":"P104","price":0,"isExtra":true},{"id":"57405732","note":"","count":1,"label":"Mirinda 1l","posId":"N126","price":0,"isExtra":true},{"id":"59589711","note":"","size":"BBQ Texas 32cm","count":1,"label":"BBQ Texas 32cm","posId":"119","price":24900,"isExtra":false},{"id":"54685064","note":"","count":1,"label":"Balné","posId":"K0000","price":1500,"isExtra":true},{"id":"59589709","note":"","size":"Comeback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🌶️","posId":"121","price":24900,"isExtra":false},{"id":"54685064","note":"","count":1,"label":"Balné","posId":"K0000","price":1500,"isExtra":true},{"id":"54684978","note":"","size":"BBQ Meteor 40cm","count":1,"label":"BBQ Meteor 40cm","posId":"106","price":30900,"isExtra":false},{"id":"54685059","note":"","count":1,"label":"Balné","posId":"K0000","price":2000,"isExtra":true}]</t>
  </si>
  <si>
    <t>2026-06-20T17:59:03.102+02:00</t>
  </si>
  <si>
    <t>2026-06-20T18:09:48.970+02:00</t>
  </si>
  <si>
    <t>2026-06-20T18:16:43.673+02:00</t>
  </si>
  <si>
    <t>2026-06-20T17:59:03.594+02:00</t>
  </si>
  <si>
    <t>[{"id":"49554361-bb09-484d-958c-c2640501b923","note":"","count":1,"label":"Margherita 18 cm","posId":"124","price":11900,"isExtra":false},{"id":"3a660c29-8211-4a84-a27b-ef37a76953c6","note":"","count":1,"label":"Šunka.","posId":"A106","price":2000,"isExtra":true},{"id":"a5773fcd-36ce-4663-bc56-7015fafd6eca","note":"","count":1,"label":"BEZ -mozzarella","posId":"X113","price":0,"KDSTags":["redhighlight"],"isExtra":true},{"id":"0663e926-2071-4402-b9ca-1a372f1ef96b","note":"","count":1,"label":"Zeleninová 32 cm","posId":"139","price":24900,"isExtra":false},{"id":"af2bee84-a445-45fc-8ca2-cf4fed0dcf38","note":"","count":1,"label":"okraj mozzarella bylinky","posId":"A121","price":5700,"isExtra":true},{"id":"2a9dc121-ec1e-4cbb-b8d5-66ce6a546664","note":"","count":1,"label":"DIP jalapenos","posId":"P107","price":2000,"isExtra":false}]</t>
  </si>
  <si>
    <t>2026-06-20T17:57:14.473+02:00</t>
  </si>
  <si>
    <t>2026-06-20T18:06:36.259+02:00</t>
  </si>
  <si>
    <t>2026-06-20T17:55:18.208+02:00</t>
  </si>
  <si>
    <t>2026-06-20T18:05:44.245+02:00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</si>
  <si>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🌶️","posId":"121","price":19920,"isExtra":false},{"id":"bd23bb29ddc67d336ee4c95b","count":1,"label":"Balné","posId":"K0000","price":1500,"isExtra":true},{"id":"6748417db17528cb9bcae60b","count":1,"label":"Zeleninová 32cm","posId":"115","price":19920,"isExtra":false},{"id":"bd23bb29ddc67d336ee4c95b","count":1,"label":"Balné","posId":"K0000","price":1500,"isExtra":true}]</t>
  </si>
  <si>
    <t>2026-06-20T17:42:48.119+02:00</t>
  </si>
  <si>
    <t>2026-06-20T17:51:21.265+02:00</t>
  </si>
  <si>
    <t>[{"id":"6748417db17528cb9bcae60d","count":1,"label":"Hawai 32cm","posId":"114","price":19920,"isExtra":false},{"id":"bd23bb29ddc67d336ee4c95b","count":1,"label":"Balné","posId":"K0000","price":1500,"isExtra":true},{"id":"066a3df44113592702f70f66","count":1,"label":"Jalapeňos","posId":"B102","price":2500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</si>
  <si>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2026-06-20T17:37:42.097+02:00</t>
  </si>
  <si>
    <t>2026-06-20T17:46:35.354+02:00</t>
  </si>
  <si>
    <t>[{"id":"6748417db17528cb9bcae603","count":1,"label":"Comeback 32cm 🌶️","posId":"121","price":19920,"isExtra":false},{"id":"bd23bb29ddc67d336ee4c95b","count":1,"label":"Balné","posId":"K0000","price":1500,"isExtra":true},{"id":"1cdf156d86c1b62a78276c67","count":1,"label":"okraj hotdog, bez omáčky","posId":"A125","price":5700,"isExtra":true},{"id":"744bcd4c7d138c57ba7e12d6","count":1,"label":"Bez slaniny","posId":"X108","price":0,"KDSTags":["redhighlight"],"isExtra":true},{"id":"3413d939fbb3d687083c022e","count":1,"label":"Bez cibule","posId":"X103","price":0,"KDSTags":["redhighlight"],"isExtra":true}]</t>
  </si>
  <si>
    <t>2026-06-20T17:22:36.595+02:00</t>
  </si>
  <si>
    <t>2026-06-20T17:35:53.093+02:00</t>
  </si>
  <si>
    <t>2026-06-20T17:15:03.182+02:00</t>
  </si>
  <si>
    <t>2026-06-20T17:33:18.933+02:00</t>
  </si>
  <si>
    <t>[{"id":"c17837f5-7a43-4caf-86f2-7f4c925f90fb","note":"","count":1,"label":"BBQ Meteor 32 cm","posId":"118","price":24900,"isExtra":false},{"id":"41f21dd3-e301-4232-8347-2fbf132057d4","note":"","count":1,"label":"změna na Rajčatový základ","posId":"A127","price":0,"isExtra":true}]</t>
  </si>
  <si>
    <t>2026-06-20T17:13:03.904+02:00</t>
  </si>
  <si>
    <t>2026-06-20T17:34:59.894+02:00</t>
  </si>
  <si>
    <t>2026-06-20T17:40:42.709+02:00</t>
  </si>
  <si>
    <t>2026-06-20T17:13:04.869+02:00</t>
  </si>
  <si>
    <t>[{"id":"ef7489da-416c-4ccb-846f-0317489461fc","note":"","count":1,"label":"BBQ Meteor 40 cm","posId":"106","price":30900,"isExtra":false},{"id":"0d7a09d5-0cc0-41d1-92da-1fd2b06b2d07","note":"","count":2,"label":"Česnekový chléb","posId":"P104","price":7900,"isExtra":false}]</t>
  </si>
  <si>
    <t>2026-06-20T17:12:52.191+02:00</t>
  </si>
  <si>
    <t>2026-06-20T17:30:27.073+02:00</t>
  </si>
  <si>
    <t>[{"id":"54684978","note":"","size":"BBQ Meteor 40cm","count":1,"label":"BBQ Meteor 40cm","posId":"106","price":30900,"isExtra":false},{"id":"54685059","note":"","count":1,"label":"Balné","posId":"K0000","price":2000,"isExtra":true},{"id":"54685083","note":"","count":1,"label":"okraj mozzarella, bylinky","posId":"A122","price":6500,"isExtra":true},{"id":"54685193","note":"","count":1,"label":"Masové kuličky","posId":"C116","price":8900,"KDSTags":["greenhighlight"],"isExtra":true},{"id":"54684973","note":"","size":"Quattro Formaggi 40cm","count":1,"label":"Quattro Formaggi 40cm","posId":"111","price":30900,"isExtra":false},{"id":"54685059","note":"","count":1,"label":"Balné","posId":"K0000","price":2000,"isExtra":true},{"id":"54685083","note":"","count":1,"label":"okraj mozzarella, bylinky","posId":"A122","price":6500,"isExtra":true},{"id":"59589714","note":"","size":"Hawai 32cm","count":1,"label":"Hawai 32cm","posId":"114","price":24900,"isExtra":false},{"id":"54685064","note":"","count":1,"label":"Balné","posId":"K0000","price":1500,"isExtra":true}]</t>
  </si>
  <si>
    <t>2026-06-20T17:11:34.266+02:00</t>
  </si>
  <si>
    <t>2026-06-20T17:21:15.131+02:00</t>
  </si>
  <si>
    <t>[{"id":"6748417db17528cb9bcae631","count":1,"label":"Spicy Wings 🌶️","posId":"P101","price":9520,"isExtra":false},{"id":"bd23bb29ddc67d336ee4c95b","count":1,"label":"Balné","posId":"K0000","price":1500,"isExtra":true},{"id":"6748417db17528cb9bcae605","count":1,"label":"Pepperoni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těsto","posId":"17","price":1000,"isExtra":true},{"id":"6748417db17528cb9bcae609","count":1,"label":"BBQ Meteor 32cm","posId":"118","price":24900,"isExtra":false},{"id":"bd23bb29ddc67d336ee4c95b","count":1,"label":"Balné","posId":"K0000","price":1500,"isExtra":true},{"id":"fd7b41a9636f70af3c1f4e97","count":1,"label":"USA těsto","posId":"17","price":1000,"isExtra":true}]</t>
  </si>
  <si>
    <t>2026-06-20T17:08:51.337+02:00</t>
  </si>
  <si>
    <t>2026-06-20T17:18:07.158+02:00</t>
  </si>
  <si>
    <t>[{"id":"59589714","note":"","size":"Hawai 32cm","count":1,"label":"Hawai 32cm","posId":"114","price":24900,"isExtra":false},{"id":"54685064","note":"","count":1,"label":"Balné","posId":"K0000","price":1500,"isExtra":true},{"id":"66679163","note":"","size":"Buchtičky se šodó","count":1,"label":"Buchtičky se šodó","posId":"D12","price":7900,"isExtra":false},{"id":"54685064","note":"","count":1,"label":"Balné","posId":"K0000","price":1500,"isExtra":true}]</t>
  </si>
  <si>
    <t>2026-06-20T17:01:02.959+02:00</t>
  </si>
  <si>
    <t>2026-06-20T17:12:57.776+02:00</t>
  </si>
  <si>
    <t>2026-06-20T17:19:47.200+02:00</t>
  </si>
  <si>
    <t>2026-06-20T17:01:03.504+02:00</t>
  </si>
  <si>
    <t>[{"id":"7805ed20-b7fb-4253-865d-b1d6ba10a291","note":"","count":1,"label":"Baby špenát &amp; kuře 32 cm","posId":"140","price":24900,"isExtra":false},{"id":"6005e30e-e6f5-411d-9c32-9a3cee117e94","note":"","count":1,"label":"slanina","posId":"B108","price":3000,"KDSTags":["greenhighlight"],"isExtra":true},{"id":"2c932c76-e932-479d-b476-ee55b747887e","note":"","count":1,"label":"žampiony","posId":"B105","price":2500,"KDSTags":["greenhighlight"],"isExtra":true},{"id":"7ee7e3c8-2c54-4dc5-810f-2f52f62e2d14","note":"","count":1,"label":"Comeback 32 cm","posId":"121","price":24900,"isExtra":false},{"id":"78606be9-7e01-4fe9-a37c-d9a4b62d5696","note":"","count":1,"label":"změna na BBQ základ","posId":"A128","price":0,"isExtra":true},{"id":"158f381e-7b09-45c4-95d8-d131055d3875","note":"","count":1,"label":"okraj Hotdog BBQ","posId":"A119","price":5700,"isExtra":true},{"id":"239f9a43-c44c-403a-a3f8-de7adef9d4a9","note":"","count":1,"label":"ananas","posId":"B100","price":2500,"KDSTags":["greenhighlight"],"isExtra":true}]</t>
  </si>
  <si>
    <t>2026-06-20T16:55:45.283+02:00</t>
  </si>
  <si>
    <t>2026-06-20T17:05:14.965+02:00</t>
  </si>
  <si>
    <t>[{"id":"6748417db17528cb9bcae603","count":1,"label":"Comeback 32cm 🌶️","posId":"121","price":19920,"isExtra":false},{"id":"bd23bb29ddc67d336ee4c95b","count":1,"label":"Balné","posId":"K0000","price":1500,"isExtra":true},{"id":"97278f8f579333a42d2bbe2f","count":1,"label":"BBQ základ","posId":"ZRB32","price":0,"isExtra":true},{"id":"518562551802af877dea3c52","count":1,"label":"Česnekový dip","posId":"P106","price":2000,"isExtra":false},{"id":"bd23bb29ddc67d336ee4c95b","count":1,"label":"Balné","posId":"K0000","price":1500,"isExtra":true}]</t>
  </si>
  <si>
    <t>2026-06-20T16:42:30.677+02:00</t>
  </si>
  <si>
    <t>2026-06-20T16:51:15.838+02:00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</si>
  <si>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40cm","posId":"111","price":30900,"isExtra":false},{"id":"9642908ce4c2f22954c8bbd6","count":1,"label":"Balné","posId":"K0000","price":2000,"isExtra":true},{"id":"6748417db17528cb9bcae63f","count":1,"label":"Jalapenos Rolls","posId":"jpr200","price":8900,"isExtra":false},{"id":"bd23bb29ddc67d336ee4c95b","count":1,"label":"Balné","posId":"K0000","price":1500,"isExtra":true}]</t>
  </si>
  <si>
    <t>2026-06-20T16:19:23.731+02:00</t>
  </si>
  <si>
    <t>2026-06-20T16:26:12.719+02:00</t>
  </si>
  <si>
    <t>[{"id":"54684982","note":"","size":"Capricciosa 40cm","count":1,"label":"Capricciosa 40cm","posId":"101","price":30900,"isExtra":false},{"id":"54685059","note":"","count":1,"label":"Balné","posId":"K0000","price":2000,"isExtra":true},{"id":"54685092","note":"","count":1,"label":"Bez žampionů","posId":"X105","price":0,"KDSTags":["redhighlight"],"isExtra":true},{"id":"54685018","note":"","size":"Česnekový dip","count":1,"label":"Česnekový dip","posId":"P106","price":2000,"isExtra":false},{"id":"54685064","note":"","count":1,"label":"Balné","posId":"K0000","price":1500,"isExtra":true},{"id":"57405714","note":"","size":"Aquilla zelený čaj/citron 0,5l","count":1,"label":"Aquilla zelený čaj/citron 0,5l","posId":"N121","price":4900,"isExtra":false}]</t>
  </si>
  <si>
    <t>2026-06-20T16:12:43.242+02:00</t>
  </si>
  <si>
    <t>2026-06-20T16:20:01.568+02:00</t>
  </si>
  <si>
    <t>[{"id":"6748417db17528cb9bcae605","count":1,"label":"Pepperoni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těsto","posId":"17","price":1000,"isExtra":true},{"id":"3ff8bcf86a57647a3133c48e","count":1,"label":"Kukuřice","posId":"B115","price":2500,"KDSTags":["greenhighlight"],"isExtra":true},{"id":"518562551802af877dea3c52","count":1,"label":"Česnekový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</si>
  <si>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2026-06-20T16:01:33.019+02:00</t>
  </si>
  <si>
    <t>2026-06-20T16:13:47.808+02:00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</si>
  <si>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🌶️","posId":"121","price":19920,"isExtra":false},{"id":"bd23bb29ddc67d336ee4c95b","count":1,"label":"Balné","posId":"K0000","price":1500,"isExtra":true},{"id":"6748417db17528cb9bcae631","count":1,"label":"Spicy Wings 🌶️","posId":"P101","price":9520,"isExtra":false},{"id":"bd23bb29ddc67d336ee4c95b","count":1,"label":"Balné","posId":"K0000","price":1500,"isExtra":true},{"id":"6748417db17528cb9bcae639","count":1,"label":"Pepperoni Rolls 🌶️","posId":"P100","price":8900,"isExtra":false},{"id":"bd23bb29ddc67d336ee4c95b","count":1,"label":"Balné","posId":"K0000","price":1500,"isExtra":true}]</t>
  </si>
  <si>
    <t>2026-06-20T16:01:04.493+02:00</t>
  </si>
  <si>
    <t>2026-06-20T16:10:13.571+02:00</t>
  </si>
  <si>
    <t>2026-06-20T16:16:43.593+02:00</t>
  </si>
  <si>
    <t>2026-06-20T16:01:05.329+02:00</t>
  </si>
  <si>
    <t>[{"id":"923cca0f-b384-4647-b41a-b36c46b0c790","note":"","count":1,"label":"BBQ Meteor 32 cm","posId":"142","price":24900,"isExtra":false},{"id":"b9c37006-14b3-4f43-8dc0-a8b3134437ad","note":"","count":1,"label":"cibule","posId":"B103","price":2500,"KDSTags":["greenhighlight"],"isExtra":true}]</t>
  </si>
  <si>
    <t>2026-06-20T15:47:41.361+02:00</t>
  </si>
  <si>
    <t>2026-06-20T15:59:43.855+02:00</t>
  </si>
  <si>
    <t>Vasyl</t>
  </si>
  <si>
    <t>2026-06-20T15:46:24.177+02:00</t>
  </si>
  <si>
    <t>2026-06-20T15:57:13.808+02:00</t>
  </si>
  <si>
    <t>[{"id":"100","note":"","count":1,"label":"Margherita 40cm","posId":"100","price":26900,"isExtra":false},{"id":"K0000","note":"","count":1,"label":"Balné","posId":"K0000","price":2000,"isExtra":true},{"id":"121","note":"","count":1,"label":"Comeback 32cm 🌶️","posId":"121","price":24900,"isExtra":false},{"id":"K0000","note":"","count":1,"label":"Balné","posId":"K0000","price":1500,"isExtra":true}]</t>
  </si>
  <si>
    <t>2026-06-20T15:30:18.509+02:00</t>
  </si>
  <si>
    <t>2026-06-20T15:38:49.625+02:00</t>
  </si>
  <si>
    <t>[{"id":"6748417db17528cb9bcae5ff","count":1,"label":"Quattro Formaggi 32cm","posId":"123","price":24900,"isExtra":false},{"id":"bd23bb29ddc67d336ee4c95b","count":1,"label":"Balné","posId":"K0000","price":1500,"isExtra":true}]</t>
  </si>
  <si>
    <t>2026-06-20T15:28:03.655+02:00</t>
  </si>
  <si>
    <t>2026-06-20T15:38:36.513+02:00</t>
  </si>
  <si>
    <t>2026-06-20T16:00:17.406+02:00</t>
  </si>
  <si>
    <t>2026-06-20T15:35:12.018+02:00</t>
  </si>
  <si>
    <t>[{"id":"faf7ff40-eef3-48bd-92c4-b33e5bbf095d","note":"","count":1,"label":"Quattro Formaggi 40 cm","posId":"111","price":30900,"isExtra":false},{"id":"78606be9-7e01-4fe9-a37c-d9a4b62d5696","note":"","count":1,"label":"změna na BBQ základ","posId":"A128","price":0,"isExtra":true}]</t>
  </si>
  <si>
    <t>2026-06-20T15:08:03.865+02:00</t>
  </si>
  <si>
    <t>2026-06-20T15:23:47.542+02:00</t>
  </si>
  <si>
    <t>2026-06-20T15:29:14.420+02:00</t>
  </si>
  <si>
    <t>2026-06-20T15:08:04.942+02:00</t>
  </si>
  <si>
    <t>[{"id":"0491ba2d-7c43-44f5-949a-e82693028cdb","note":"","count":1,"label":"Margherita 32 cm","posId":"136","price":20900,"isExtra":false},{"id":"af2bee84-a445-45fc-8ca2-cf4fed0dcf38","note":"","count":1,"label":"okraj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</si>
  <si>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2026-06-20T15:06:38.960+02:00</t>
  </si>
  <si>
    <t>2026-06-20T15:23:45.163+02:00</t>
  </si>
  <si>
    <t>2026-06-20T15:02:04.310+02:00</t>
  </si>
  <si>
    <t>2026-06-20T15:19:41.453+02:00</t>
  </si>
  <si>
    <t>[{"id":"ef7489da-416c-4ccb-846f-0317489461fc","note":"","count":1,"label":"BBQ Meteor 40 cm","posId":"106","price":30900,"isExtra":false},{"id":"41f21dd3-e301-4232-8347-2fbf132057d4","note":"","count":1,"label":"změna na Rajčatový základ","posId":"A127","price":0,"isExtra":true},{"id":"9a7bfd85-41fe-45c5-9da5-e57408965bbb","note":"","count":1,"label":"Okraj Hotdog, hořčice","posId":"A118","price":6500,"isExtra":true},{"id":"faf7ff40-eef3-48bd-92c4-b33e5bbf095d","note":"","count":1,"label":"Quattro Formaggi 40 cm","posId":"111","price":30900,"isExtra":false},{"id":"0bbe3e4c-aed0-42f9-b7cd-48a82140aea9","note":"","count":1,"label":"Gorgonzola","posId":"C101","price":4000,"KDSTags":["greenhighlight"],"isExtra":true}]</t>
  </si>
  <si>
    <t>2026-06-20T14:55:36.772+02:00</t>
  </si>
  <si>
    <t>2026-06-20T15:12:03.494+02:00</t>
  </si>
  <si>
    <t>[{"id":"84e0fbf137b501f8769d4619","count":1,"label":"Buchtičky se šodó","posId":"D12","price":7900,"isExtra":false},{"id":"bd23bb29ddc67d336ee4c95b","count":1,"label":"Balné","posId":"K0000","price":1500,"isExtra":true},{"id":"6748417db17528cb9bcae5ff","count":1,"label":"Quattro Formaggi 32cm","posId":"123","price":24900,"isExtra":false},{"id":"bd23bb29ddc67d336ee4c95b","count":1,"label":"Balné","posId":"K0000","price":1500,"isExtra":true},{"id":"3ff8bcf86a57647a3133c48e","count":1,"label":"Kukuřice","posId":"B115","price":2500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</si>
  <si>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2026-06-20T14:52:36.367+02:00</t>
  </si>
  <si>
    <t>2026-06-20T15:07:22.293+02:00</t>
  </si>
  <si>
    <t>[{"id":"4df4c5c0-abba-42b0-a63e-2a559be75166","count":1,"label":"Pizza Quattro Formaggi 32","posId":"123","price":24900,"isExtra":false,"creatorId":"4XlMe70mO6k53j1RC2vBj","isPackging":0,"actualLabel":"Pizza Quattro Formaggi 32"},{"id":"b5cd6d23-f361-4161-9aa5-cc25896b6767","count":1,"label":"Pizza Comeback 32","posId":"121","price":24900,"isExtra":false,"creatorId":"gA71MSmvKmEfV00qu1bMa","isPackging":0,"actualLabel":"Pizza Comeback 32"}]</t>
  </si>
  <si>
    <t>2026-06-20T14:45:04.587+02:00</t>
  </si>
  <si>
    <t>2026-06-20T15:03:40.265+02:00</t>
  </si>
  <si>
    <t>2026-06-20T15:15:40.046+02:00</t>
  </si>
  <si>
    <t>2026-06-20T14:45:05.054+02:00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</si>
  <si>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bylinky","posId":"A122","price":6500,"isExtra":true},{"id":"a78b511f-836b-415e-9285-dd47f293529b","note":"","count":1,"label":"Pepperoni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</si>
  <si>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2026-06-20T14:44:03.075+02:00</t>
  </si>
  <si>
    <t>2026-06-20T14:54:21.221+02:00</t>
  </si>
  <si>
    <t>2026-06-20T15:08:05.580+02:00</t>
  </si>
  <si>
    <t>2026-06-20T14:47:17.538+02:00</t>
  </si>
  <si>
    <t>[{"id":"1da6e618-5f95-4707-b8bd-b1685e13f67a","note":"","count":1,"label":"Hawai 40 cm","posId":"102","price":30900,"isExtra":false},{"id":"0604cf40-24b5-4ad5-a9e4-e5834def96b8","note":"","count":1,"label":"Dip česnekový","posId":"P106","price":2000,"isExtra":false}]</t>
  </si>
  <si>
    <t>2026-06-20T14:43:03.167+02:00</t>
  </si>
  <si>
    <t>2026-06-20T14:56:03.634+02:00</t>
  </si>
  <si>
    <t>2026-06-20T15:10:30.344+02:00</t>
  </si>
  <si>
    <t>2026-06-20T14:43:03.742+02:00</t>
  </si>
  <si>
    <t>[{"id":"0b22568e-4d1c-45db-9aa3-de09ef6c293a","note":"","count":1,"label":"Pepperoni 32 cm","posId":"120","price":24900,"isExtra":false},{"id":"0604cf40-24b5-4ad5-a9e4-e5834def96b8","note":"","count":1,"label":"Dip česnekový","posId":"P106","price":2000,"isExtra":false}]</t>
  </si>
  <si>
    <t>2026-06-20T14:41:13.766+02:00</t>
  </si>
  <si>
    <t>2026-06-20T14:53:17.550+02:00</t>
  </si>
  <si>
    <t>[{"id":"102","note":"","count":1,"label":"Hawai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základ","posId":"ZRB40","price":0,"isExtra":true}]</t>
  </si>
  <si>
    <t>2026-06-20T14:38:27.722+02:00</t>
  </si>
  <si>
    <t>2026-06-20T14:50:36.574+02:00</t>
  </si>
  <si>
    <t>[{"id":"108","note":"","count":2,"label":"Pepperoni 40cm 🌶️🌶️","posId":"108","price":30900,"isExtra":false},{"id":"K0000","note":"","count":2,"label":"Balné","posId":"K0000","price":2000,"isExtra":true}]</t>
  </si>
  <si>
    <t>2026-06-20T14:05:03.063+02:00</t>
  </si>
  <si>
    <t>2026-06-20T14:12:11.273+02:00</t>
  </si>
  <si>
    <t>2026-06-20T14:52:06.672+02:00</t>
  </si>
  <si>
    <t>2026-06-20T14:06:21.153+02:00</t>
  </si>
  <si>
    <t>[{"id":"3ca6f105-5e70-48ee-bc31-76525f0a0b11","note":"","count":1,"label":"BBQ Texas 40 cm","posId":"107","price":30900,"isExtra":false},{"id":"0604cf40-24b5-4ad5-a9e4-e5834def96b8","note":"","count":1,"label":"Dip česnekový","posId":"P106","price":2000,"isExtra":false}]</t>
  </si>
  <si>
    <t>2026-06-20T13:56:03.182+02:00</t>
  </si>
  <si>
    <t>2026-06-20T14:08:58.030+02:00</t>
  </si>
  <si>
    <t>[{"id":"faf7ff40-eef3-48bd-92c4-b33e5bbf095d","note":"","count":1,"label":"Quattro Formaggi 40 cm","posId":"111","price":30900,"isExtra":false},{"id":"0604cf40-24b5-4ad5-a9e4-e5834def96b8","note":"","count":1,"label":"Dip česnekový","posId":"P106","price":2000,"isExtra":false}]</t>
  </si>
  <si>
    <t>2026-06-20T13:53:49.366+02:00</t>
  </si>
  <si>
    <t>2026-06-20T14:07:43.306+02:00</t>
  </si>
  <si>
    <t>Jan</t>
  </si>
  <si>
    <t>2026-06-20T13:51:11.481+02:00</t>
  </si>
  <si>
    <t>2026-06-20T14:05:49.416+02:00</t>
  </si>
  <si>
    <t>[{"id":"109","note":"","count":1,"label":"Comeback 40cm 🌶️","posId":"109","price":30900,"isExtra":false},{"id":"K0000","note":"","count":1,"label":"Balné","posId":"K0000","price":2000,"isExtra":true},{"id":"N124","note":"","count":1,"label":"Pepsi 1l","posId":"N124","price":5900,"isExtra":false}]</t>
  </si>
  <si>
    <t>2026-06-20T13:47:03.019+02:00</t>
  </si>
  <si>
    <t>2026-06-20T14:02:10.079+02:00</t>
  </si>
  <si>
    <t>[{"id":"c5cd6366-75ae-472a-946a-ba481f78390e","count":1,"label":"Pizza Špenát kuře 40 cm","posId":"104","price":30900,"isExtra":false,"creatorId":"TZCpxAPvaw4qpcfWVD8MH","isPackging":0,"actualLabel":"Pizza Špenát kuře 40 cm"}]</t>
  </si>
  <si>
    <t>2026-06-20T13:40:50.317+02:00</t>
  </si>
  <si>
    <t>2026-06-20T13:59:13.190+02:00</t>
  </si>
  <si>
    <t>[{"id":"6748417db17528cb9bcae63f","count":1,"label":"Jalapenos Rolls","posId":"jpr200","price":8900,"isExtra":false},{"id":"bd23bb29ddc67d336ee4c95b","count":1,"label":"Balné","posId":"K0000","price":1500,"isExtra":true},{"id":"518562551802af877dea3c52","count":1,"label":"Česnekový dip","posId":"P106","price":2000,"isExtra":false},{"id":"bd23bb29ddc67d336ee4c95b","count":1,"label":"Balné","posId":"K0000","price":1500,"isExtra":true},{"id":"ceb1723d0ee6a485506f59b8","count":1,"label":"BBQ dip","posId":"P105","price":2000,"isExtra":false},{"id":"bd23bb29ddc67d336ee4c95b","count":1,"label":"Balné","posId":"K0000","price":1500,"isExtra":true},{"id":"6748417db17528cb9bcae5ef","count":1,"label":"BBQ Texas 40cm","posId":"107","price":30900,"isExtra":false},{"id":"9642908ce4c2f22954c8bbd6","count":1,"label":"Balné","posId":"K0000","price":2000,"isExtra":true},{"id":"2c762fac4d19106c6bd1dea8","count":1,"label":"Rajčatový základ","posId":"ZBR40","price":0,"isExtra":true}]</t>
  </si>
  <si>
    <t>2026-06-20T13:26:10.008+02:00</t>
  </si>
  <si>
    <t>2026-06-20T13:54:37.225+02:00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</si>
  <si>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🌶️🌶️","posId":"120","price":19920,"isExtra":false},{"id":"bd23bb29ddc67d336ee4c95b","count":1,"label":"Balné","posId":"K0000","price":1500,"isExtra":true},{"id":"6748417db17528cb9bcae5ff","count":1,"label":"Quattro Formaggi 32cm","posId":"123","price":24900,"isExtra":false},{"id":"bd23bb29ddc67d336ee4c95b","count":1,"label":"Balné","posId":"K0000","price":1500,"isExtra":true},{"id":"6748417db17528cb9bcae60d","count":2,"label":"Hawai 32cm","posId":"114","price":19920,"isExtra":false},{"id":"bd23bb29ddc67d336ee4c95b","count":2,"label":"Balné","posId":"K0000","price":1500,"isExtra":true},{"id":"6748417db17528cb9bcae5fd","count":1,"label":"Margherita 32cm","posId":"112","price":16720,"isExtra":false},{"id":"bd23bb29ddc67d336ee4c95b","count":1,"label":"Balné","posId":"K0000","price":1500,"isExtra":true}]</t>
  </si>
  <si>
    <t>2026-06-20T13:25:24.531+02:00</t>
  </si>
  <si>
    <t>2026-06-20T13:47:14.073+02:00</t>
  </si>
  <si>
    <t>[{"id":"2d136198-b3bb-40b1-9d2a-06ca31301965","count":1,"label":"Pizza Margherita 32","posId":"112","price":20900,"isExtra":false,"creatorId":"3UUhHbkl-kgaateMTCqxy","isPackging":0,"actualLabel":"Pizza Margherita 32"},{"id":"3f03490a-3c8c-4576-8dc3-f02b1307741c","count":1,"label":"Pizza Capricciosa 32","posId":"113","price":24900,"isExtra":false,"creatorId":"nF62B9dvYgedJQ_kNnRBq","isPackging":0,"actualLabel":"Pizza Capricciosa 32"},{"id":"GYSRqjuX_5GgPnyWxK3RZ","count":1,"label":"Bez oliv","posId":"X112","price":0,"KDSTags":["redhighlight"],"isExtra":true,"mainItemId":"3f03490a-3c8c-4576-8dc3-f02b1307741c"}]</t>
  </si>
  <si>
    <t>2026-06-20T13:20:04.007+02:00</t>
  </si>
  <si>
    <t>2026-06-20T13:44:47.217+02:00</t>
  </si>
  <si>
    <t>2026-06-20T14:03:42.353+02:00</t>
  </si>
  <si>
    <t>2026-06-20T13:32:02.655+02:00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</si>
  <si>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bylinky","posId":"A122","price":6500,"isExtra":true},{"id":"1edf54fc-1032-442c-939f-e6e2033b2270","note":"","count":1,"label":"Comeback 40 cm","posId":"109","price":30900,"isExtra":false},{"id":"78606be9-7e01-4fe9-a37c-d9a4b62d5696","note":"","count":1,"label":"změna na BBQ základ","posId":"A128","price":0,"isExtra":true},{"id":"a3af24f3-c3ce-4e93-83a5-9a3b7277f4fc","note":"","count":1,"label":"Okraj mozzarella, bylinky","posId":"A122","price":6500,"isExtra":true}]</t>
  </si>
  <si>
    <t>2026-06-20T13:19:09.670+02:00</t>
  </si>
  <si>
    <t>2026-06-20T13:38:08.357+02:00</t>
  </si>
  <si>
    <t>2026-06-20T13:16:17.155+02:00</t>
  </si>
  <si>
    <t>2026-06-20T13:38:40.224+02:00</t>
  </si>
  <si>
    <t>[{"id":"4d404c70-83e0-4d17-8dce-d711c6217316","count":1,"label":"Pizza Pepperoni 32","posId":"120","price":24900,"isExtra":false,"creatorId":"YhdN1ezRC8Mh3CSnsNmxN","isPackging":0,"actualLabel":"Pizza Pepperoni 32"},{"id":"3f03490a-3c8c-4576-8dc3-f02b1307741c","count":1,"label":"Pizza Capricciosa 32","posId":"113","price":24900,"isExtra":false,"creatorId":"t4erkyyFDFosqI5XeeCXI","isPackging":0,"actualLabel":"Pizza Capricciosa 32"},{"id":"20c9da7d-ee44-4aaa-baef-bdd9f8efd57d","count":1,"label":"Masové kuličky","posId":"P102","price":9900,"isExtra":false,"creatorId":"JGcTFyvKhk0pzeajFxyYM","isPackging":0,"actualLabel":"Masové kuličky"}]</t>
  </si>
  <si>
    <t>2026-06-20T13:10:21.006+02:00</t>
  </si>
  <si>
    <t>2026-06-20T13:18:10.819+02:00</t>
  </si>
  <si>
    <t>[{"id":"32b2a3ff-927f-4ec7-ba06-c837ec2d25f7","count":1,"label":"Mirinda 1l","posId":"N126","price":5900,"isExtra":false,"creatorId":"I8V1ScPFuawCIM4sQuCkz","isPackging":0,"actualLabel":"Mirinda 1l"}]</t>
  </si>
  <si>
    <t>Vojtěch</t>
  </si>
  <si>
    <t>2026-06-20T13:09:35.463+02:00</t>
  </si>
  <si>
    <t>2026-06-20T13:33:03.360+02:00</t>
  </si>
  <si>
    <t>[{"id":"M100","note":"","count":1,"label":"Spicy menu Comeback","posId":"M100","price":34900,"isExtra":false},{"id":"K0000","note":"","count":1,"label":"Balné","posId":"K0000","price":3000,"isExtra":true},{"id":"Y120","note":"","count":1,"label":"Pepperoni","posId":"Y120","price":0,"isExtra":true},{"id":"P102","note":"","count":1,"label":"masové kuličky","posId":"P102","price":0,"isExtra":true},{"id":"N126","note":"","count":1,"label":"Mirinda 1l","posId":"N126","price":0,"isExtra":true},{"id":"101","note":"","count":1,"label":"Capricciosa 40cm","posId":"101","price":30900,"isExtra":false},{"id":"K0000","note":"","count":1,"label":"Balné","posId":"K0000","price":2000,"isExtra":true},{"id":"P106","note":"","count":1,"label":"Česnekový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</si>
  <si>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2026-06-20T13:08:06.952+02:00</t>
  </si>
  <si>
    <t>2026-06-20T13:29:58.073+02:00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</si>
  <si>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těsto","posId":"17","price":1000,"isExtra":true},{"id":"18c190203278836a4d4b7095","count":1,"label":"Smetanový základ","posId":"ZRS32","price":0,"isExtra":true},{"id":"55b2c2f0674ed75b2ab4794e","count":1,"label":"okraj hotdog, hořčice","posId":"A117","price":5700,"isExtra":true},{"id":"bb475ad18f251b8d75709561","count":1,"label":"Jalapeňos dip","posId":"P107","price":2000,"isExtra":false},{"id":"bd23bb29ddc67d336ee4c95b","count":1,"label":"Balné","posId":"K0000","price":1500,"isExtra":true}]</t>
  </si>
  <si>
    <t>2026-06-20T13:07:38.462+02:00</t>
  </si>
  <si>
    <t>2026-06-20T13:26:37.293+02:00</t>
  </si>
  <si>
    <t>[{"id":"59589715","note":"","size":"Capricciosa 32cm","count":1,"label":"Capricciosa 32cm","posId":"113","price":24900,"isExtra":false},{"id":"54685064","note":"","count":1,"label":"Balné","posId":"K0000","price":1500,"isExtra":true},{"id":"57279284","note":"","count":1,"label":"Smetanový základ","posId":"ZRS32","price":0,"isExtra":true}]</t>
  </si>
  <si>
    <t>2026-06-20T12:58:03.052+02:00</t>
  </si>
  <si>
    <t>2026-06-20T13:23:05.195+02:00</t>
  </si>
  <si>
    <t>[{"id":"59589714","note":"","size":"Hawai 32cm","count":1,"label":"Hawai 32cm","posId":"114","price":24900,"isExtra":false},{"id":"54685064","note":"","count":1,"label":"Balné","posId":"K0000","price":1500,"isExtra":true},{"id":"57279284","note":"","count":1,"label":"Smetanový základ","posId":"ZRS32","price":0,"isExtra":true},{"id":"54685124","note":"","count":1,"label":"okraj hotdog, bbq omáčka","posId":"A119","price":5700,"isExtra":true}]</t>
  </si>
  <si>
    <t>2026-06-20T12:56:56.053+02:00</t>
  </si>
  <si>
    <t>2026-06-20T13:19:40.763+02:00</t>
  </si>
  <si>
    <t>[{"id":"e5f6c988-836c-41ea-a634-ad1eaa914158","count":1,"label":"Pizza Quattro Formaggi 18","posId":"135","price":11900,"isExtra":false,"creatorId":"Wbu75otte_TaOs16gVcFL","isPackging":0,"actualLabel":"Pizza Quattro Formaggi 18"},{"id":"4c69a2c3-8752-4e6e-bb52-549b83f49ac0","count":1,"label":"Pizza Pepperoni 18","posId":"132","price":11900,"isExtra":false,"creatorId":"p9TTu1TcXh_Z30xiNG0dO","isPackging":0,"actualLabel":"Pizza Pepperoni 18"},{"id":"b5cd6d23-f361-4161-9aa5-cc25896b6767","count":1,"label":"Pizza Comeback 32","posId":"121","price":24900,"isExtra":false,"creatorId":"-YzFFwq4k0jnmGq3luyP6","isPackging":0,"actualLabel":"Pizza Comeback 32"}]</t>
  </si>
  <si>
    <t>2026-06-20T12:51:53.636+02:00</t>
  </si>
  <si>
    <t>2026-06-20T13:14:44.624+02:00</t>
  </si>
  <si>
    <t>[{"id":"b5cd6d23-f361-4161-9aa5-cc25896b6767","count":1,"label":"Pizza Comeback 32","posId":"121","price":24900,"isExtra":false,"creatorId":"95TjdrHuwQO3rzriPjq1f","isPackging":0,"actualLabel":"Pizza Comeback 32"},{"id":"-Z-mOVANm0ixYVAY4s3sN","count":1,"label":"Bez cibule","posId":"X103","price":0,"KDSTags":["redhighlight"],"isExtra":true,"mainItemId":"b5cd6d23-f361-4161-9aa5-cc25896b6767"},{"id":"938c5f48-ae6e-4f69-af1e-f02b510b7868","count":1,"label":"Pizza Hot &amp; Spicy 40","posId":"110","price":30900,"isExtra":false,"creatorId":"2tkGnsa3RNz2AZtT6EJDx","isPackging":0,"actualLabel":"Pizza Hot &amp; Spicy 40"},{"id":"dcff22d6-e3c4-4d3c-b856-2a8238723c08","count":1,"label":"Aquilla neperlivá","posId":"N140","price":3900,"isExtra":false,"creatorId":"XgN7ARIxADWyobdWqu9T3","isPackging":0,"actualLabel":"Aquilla neperlivá"}]</t>
  </si>
  <si>
    <t>2026-06-20T12:38:19.592+02:00</t>
  </si>
  <si>
    <t>2026-06-20T13:08:02.093+02:00</t>
  </si>
  <si>
    <t>[{"id":"6748417db17528cb9bcae60d","count":1,"label":"Hawai 32cm","posId":"114","price":19920,"isExtra":false},{"id":"bd23bb29ddc67d336ee4c95b","count":1,"label":"Balné","posId":"K0000","price":1500,"isExtra":true},{"id":"737fae5d3b3af39cab3630a6","count":1,"label":"Bez ananasu","posId":"X100","price":0,"KDSTags":["redhighlight"],"isExtra":true}]</t>
  </si>
  <si>
    <t>2026-06-20T12:26:04.187+02:00</t>
  </si>
  <si>
    <t>2026-06-20T13:05:08.781+02:00</t>
  </si>
  <si>
    <t>2026-06-20T13:18:58.411+02:00</t>
  </si>
  <si>
    <t>2026-06-20T12:48:03.230+02:00</t>
  </si>
  <si>
    <t>2026-06-20T12:20:03.397+02:00</t>
  </si>
  <si>
    <t>2026-06-20T12:52:46.903+02:00</t>
  </si>
  <si>
    <t>2026-06-20T13:14:14.129+02:00</t>
  </si>
  <si>
    <t>2026-06-20T12:36:55.631+02:00</t>
  </si>
  <si>
    <t>Gokhan</t>
  </si>
  <si>
    <t>2026-06-20T12:17:47.132+02:00</t>
  </si>
  <si>
    <t>2026-06-20T13:03:14.167+02:00</t>
  </si>
  <si>
    <t>[{"id":"108","note":"","count":1,"label":"Pepperoni 40cm 🌶️🌶️","posId":"108","price":30900,"isExtra":false},{"id":"K0000","note":"","count":1,"label":"Balné","posId":"K0000","price":2000,"isExtra":true},{"id":"100","note":"","count":1,"label":"Margherita 40cm","posId":"100","price":26900,"isExtra":false},{"id":"K0000","note":"","count":1,"label":"Balné","posId":"K0000","price":2000,"isExtra":true},{"id":"123","note":"","count":1,"label":"Quattro Formaggi 32cm","posId":"123","price":24900,"isExtra":false},{"id":"K0000","note":"","count":1,"label":"Balné","posId":"K0000","price":1500,"isExtra":true},{"id":"113","note":"","count":1,"label":"Capricciosa 32cm","posId":"113","price":24900,"isExtra":false},{"id":"K0000","note":"","count":1,"label":"Balné","posId":"K0000","price":1500,"isExtra":true}]</t>
  </si>
  <si>
    <t>2026-06-20T12:16:03.124+02:00</t>
  </si>
  <si>
    <t>2026-06-20T12:33:51.739+02:00</t>
  </si>
  <si>
    <t>[{"id":"7ee7e3c8-2c54-4dc5-810f-2f52f62e2d14","note":"","count":1,"label":"Comeback 32 cm","posId":"121","price":24900,"isExtra":false},{"id":"af2bee84-a445-45fc-8ca2-cf4fed0dcf38","note":"","count":1,"label":"okraj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česnekový","posId":"P106","price":2000,"isExtra":false},{"id":"e8a7b47a-70d2-4cc2-a375-1dab55125675","note":"","count":1,"label":"Quattro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bylinky","posId":"A121","price":5700,"isExtra":true}]</t>
  </si>
  <si>
    <t>2026-06-20T12:15:14.863+02:00</t>
  </si>
  <si>
    <t>2026-06-20T12:47:09.163+02:00</t>
  </si>
  <si>
    <t>2026-06-20T12:15:03.039+02:00</t>
  </si>
  <si>
    <t>2026-06-20T12:45:42.710+02:00</t>
  </si>
  <si>
    <t>[{"id":"52687002-58c9-40ea-ba22-d2ae7a4b5889","note":"","count":1,"label":"Comeback 32 cm","posId":"145","price":24900,"isExtra":false},{"id":"a4e8ca23-fe36-4747-a603-19485eee7e76","note":"","count":1,"label":"Hot &amp; Spicy 32 cm","posId":"146","price":24900,"isExtra":false}]</t>
  </si>
  <si>
    <t>2026-06-20T12:14:03.888+02:00</t>
  </si>
  <si>
    <t>2026-06-20T12:41:55.778+02:00</t>
  </si>
  <si>
    <t>2026-06-20T12:57:38.620+02:00</t>
  </si>
  <si>
    <t>2026-06-20T12:14:04.612+02:00</t>
  </si>
  <si>
    <t>[{"id":"faf7ff40-eef3-48bd-92c4-b33e5bbf095d","note":"","count":1,"label":"Quattro Formaggi 40 cm","posId":"111","price":30900,"isExtra":false},{"id":"3ca6f105-5e70-48ee-bc31-76525f0a0b11","note":"","count":1,"label":"BBQ Texas 40 cm","posId":"107","price":30900,"isExtra":false},{"id":"ef7489da-416c-4ccb-846f-0317489461fc","note":"","count":1,"label":"BBQ Meteor 40 cm","posId":"106","price":30900,"isExtra":false}]</t>
  </si>
  <si>
    <t>2026-06-20T12:08:03.843+02:00</t>
  </si>
  <si>
    <t>2026-06-20T12:27:40.601+02:00</t>
  </si>
  <si>
    <t>2026-06-20T12:48:37.772+02:00</t>
  </si>
  <si>
    <t>2026-06-20T12:08:05.171+02:00</t>
  </si>
  <si>
    <t>[{"id":"8bd0b906-e87c-46d0-b0e9-aabfefa826cd","note":"","count":1,"label":"Česká zmrzlina z Opočna pistáciová","posId":"D109","price":12900,"isExtra":false},{"id":"0604cf40-24b5-4ad5-a9e4-e5834def96b8","note":"","count":3,"label":"Dip česnekový","posId":"P106","price":2000,"isExtra":false},{"id":"389b26e5-2cae-411b-afde-ac1cec80674b","note":"","count":1,"label":"Margherita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bylinky","posId":"A122","price":6500,"isExtra":true}]</t>
  </si>
  <si>
    <t>2026-06-20T12:02:02.787+02:00</t>
  </si>
  <si>
    <t>2026-06-20T12:18:03.741+02:00</t>
  </si>
  <si>
    <t>2026-06-20T12:47:35.730+02:00</t>
  </si>
  <si>
    <t>2026-06-20T12:16:17.296+02:00</t>
  </si>
  <si>
    <t>[{"id":"7ee7e3c8-2c54-4dc5-810f-2f52f62e2d14","note":"","count":1,"label":"Comeback 32 cm","posId":"121","price":24900,"isExtra":false},{"id":"e1c5136d-42df-4209-a1d5-7b367060d3f2","note":"","count":1,"label":"Spicy Wings, 7 ks","posId":"P101","price":11900,"isExtra":false}]</t>
  </si>
  <si>
    <t>2026-06-20T11:55:02.902+02:00</t>
  </si>
  <si>
    <t>2026-06-20T12:21:30.863+02:00</t>
  </si>
  <si>
    <t>2026-06-20T12:29:05.829+02:00</t>
  </si>
  <si>
    <t>2026-06-20T11:55:03.862+02:00</t>
  </si>
  <si>
    <t>[{"id":"63c5589f-8110-48db-8be3-91da09368499","note":"","count":1,"label":"Capricciosa 18 cm","posId":"125","price":11900,"isExtra":false},{"id":"5da54b98-3fa2-42c1-858f-7688afdae2fa","note":"","count":1,"label":"BEZ -žampiony","posId":"X105","price":0,"KDSTags":["redhighlight"],"isExtra":true},{"id":"52687002-58c9-40ea-ba22-d2ae7a4b5889","note":"","count":1,"label":"Comeback 32 cm","posId":"145","price":24900,"isExtra":false}]</t>
  </si>
  <si>
    <t>Mohammad</t>
  </si>
  <si>
    <t>2026-06-20T11:49:41.176+02:00</t>
  </si>
  <si>
    <t>2026-06-20T12:08:38.151+02:00</t>
  </si>
  <si>
    <t>[{"id":"121","note":"","count":1,"label":"Comeback 32cm 🌶️","posId":"121","price":24900,"isExtra":false},{"id":"K0000","note":"","count":1,"label":"Balné","posId":"K0000","price":1500,"isExtra":true},{"id":"N125","note":"","count":1,"label":"Pepsi zero sugar 1l","posId":"N125","price":5900,"isExtra":false}]</t>
  </si>
  <si>
    <t>2026-06-20T11:49:23.455+02:00</t>
  </si>
  <si>
    <t>2026-06-20T12:08:32.882+02:00</t>
  </si>
  <si>
    <t>2026-06-20T11:47:05.935+02:00</t>
  </si>
  <si>
    <t>2026-06-20T12:04:30.915+02:00</t>
  </si>
  <si>
    <t>2026-06-20T13:04:14.834+02:00</t>
  </si>
  <si>
    <t>2026-06-20T11:56:41.210+02:00</t>
  </si>
  <si>
    <t>[{"id":"7ee7e3c8-2c54-4dc5-810f-2f52f62e2d14","note":"","count":2,"label":"Comeback 32 cm","posId":"121","price":24900,"isExtra":false}]</t>
  </si>
  <si>
    <t>Pavol</t>
  </si>
  <si>
    <t>2026-06-20T11:36:04.912+02:00</t>
  </si>
  <si>
    <t>2026-06-20T12:01:34.999+02:00</t>
  </si>
  <si>
    <t>[{"id":"112","note":"","count":1,"label":"Margherita 32cm","posId":"112","price":20900,"isExtra":false},{"id":"K0000","note":"","count":1,"label":"Balné","posId":"K0000","price":1500,"isExtra":true},{"id":"P101","note":"","count":1,"label":"Spicy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🌶️","posId":"P101","price":11900,"isExtra":false},{"id":"K0000","note":"","count":1,"label":"Balné","posId":"K0000","price":1500,"isExtra":true},{"id":"N125","note":"","count":1,"label":"Pepsi zero sugar 1l","posId":"N125","price":5900,"isExtra":false}]</t>
  </si>
  <si>
    <t>2026-06-20T11:34:02.794+02:00</t>
  </si>
  <si>
    <t>2026-06-20T12:25:34.616+02:00</t>
  </si>
  <si>
    <t>2026-06-20T12:54:38.566+02:00</t>
  </si>
  <si>
    <t>2026-06-20T12:16:24.382+02:00</t>
  </si>
  <si>
    <t>[{"id":"0604cf40-24b5-4ad5-a9e4-e5834def96b8","note":"","count":1,"label":"Dip česnekový","posId":"P106","price":2000,"isExtra":false},{"id":"1edf54fc-1032-442c-939f-e6e2033b2270","note":"","count":1,"label":"Comeback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bylinky","posId":"A122","price":6500,"isExtra":true},{"id":"5dfcd7e6-75e9-4752-8a19-eab42ba37b6d","note":"","count":1,"label":"Kukuřice","posId":"C115","price":3500,"KDSTags":["greenhighlight"],"isExtra":true}]</t>
  </si>
  <si>
    <t>2026-06-20T11:32:06.587+02:00</t>
  </si>
  <si>
    <t>2026-06-20T11:58:27.716+02:00</t>
  </si>
  <si>
    <t>[{"id":"6748417db17528cb9bcae605","count":1,"label":"Pepperoni 32cm 🌶️🌶️","posId":"120","price":19920,"isExtra":false},{"id":"bd23bb29ddc67d336ee4c95b","count":1,"label":"Balné","posId":"K0000","price":1500,"isExtra":true},{"id":"1e0c03d5276c1896ca48520f","count":1,"label":"Kuře","posId":"B114","price":3000,"KDSTags":["greenhighlight"],"isExtra":true}]</t>
  </si>
  <si>
    <t>2026-06-20T11:30:48.018+02:00</t>
  </si>
  <si>
    <t>2026-06-20T11:56:15.777+02:00</t>
  </si>
  <si>
    <t>[{"id":"6748417db17528cb9bcae5e7","count":1,"label":"Quattro Formaggi 40cm","posId":"111","price":30900,"isExtra":false},{"id":"9642908ce4c2f22954c8bbd6","count":1,"label":"Balné","posId":"K0000","price":2000,"isExtra":true}]</t>
  </si>
  <si>
    <t>2026-06-20T11:27:37.650+02:00</t>
  </si>
  <si>
    <t>2026-06-20T11:47:41.873+02:00</t>
  </si>
  <si>
    <t>[{"id":"59589711","note":"","size":"BBQ Texas 32cm","count":1,"label":"BBQ Texas 32cm","posId":"119","price":24900,"isExtra":false},{"id":"54685064","note":"","count":1,"label":"Balné","posId":"K0000","price":1500,"isExtra":true},{"id":"59589707","note":"","size":"Quattro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32cm","posId":"123","price":24900,"isExtra":false},{"id":"54685064","note":"","count":1,"label":"Balné","posId":"K0000","price":1500,"isExtra":true},{"id":"54685124","note":"","count":1,"label":"okraj hotdog, bbq omáčka","posId":"A119","price":5700,"isExtra":true},{"id":"59589715","note":"","size":"Capricciosa 32cm","count":1,"label":"Capricciosa 32cm","posId":"113","price":24900,"isExtra":false},{"id":"54685064","note":"","count":1,"label":"Balné","posId":"K0000","price":1500,"isExtra":true},{"id":"54685017","note":"","size":"Pepperoni Rolls 🌶️","count":3,"label":"Pepperoni Rolls 🌶️","posId":"P100","price":8900,"isExtra":false},{"id":"54685064","note":"","count":3,"label":"Balné","posId":"K0000","price":1500,"isExtra":true}]</t>
  </si>
  <si>
    <t>2026-06-20T11:16:02.857+02:00</t>
  </si>
  <si>
    <t>2026-06-20T11:35:05.490+02:00</t>
  </si>
  <si>
    <t>[{"id":"1460d93c-4159-4d87-aaf2-4ef8fb5e31b1","note":"","count":1,"label":"Margherita 32 cm","posId":"112","price":20900,"isExtra":false},{"id":"f7043b16-784c-4471-87d9-9c8cbc7d5ab8","note":"","count":1,"label":"Capricciosa 32 cm","posId":"137","price":24900,"isExtra":false}]</t>
  </si>
  <si>
    <t>2026-06-20T11:14:03.338+02:00</t>
  </si>
  <si>
    <t>2026-06-20T11:54:34.698+02:00</t>
  </si>
  <si>
    <t>[{"id":"431e159e-af3b-4bad-9f72-f07001b572f8","note":"","count":1,"label":"Baby špenát &amp; kuře 40 cm","posId":"104","price":30900,"isExtra":false},{"id":"0491ba2d-7c43-44f5-949a-e82693028cdb","note":"","count":1,"label":"Margherita 32 cm","posId":"136","price":20900,"isExtra":false},{"id":"6e70115f-a0f1-42d6-aaca-1c1f7aa64cb8","note":"","count":1,"label":"šunka","posId":"B106","price":3000,"KDSTags":["greenhighlight"],"isExtra":true},{"id":"52687002-58c9-40ea-ba22-d2ae7a4b5889","note":"","count":1,"label":"Comeback 32 cm","posId":"145","price":24900,"isExtra":false}]</t>
  </si>
  <si>
    <t>2026-06-20T11:13:51.117+02:00</t>
  </si>
  <si>
    <t>2026-06-20T11:31:12.612+02:00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</si>
  <si>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40cm","posId":"111","price":30900,"isExtra":false},{"id":"54685059","note":"","count":1,"label":"Balné","posId":"K0000","price":2000,"isExtra":true},{"id":"59555745","note":"","count":1,"label":"Rajčatový základ","posId":"ZSR40","price":0,"isExtra":true},{"id":"54684982","note":"","size":"Capricciosa 40cm","count":1,"label":"Capricciosa 40cm","posId":"101","price":30900,"isExtra":false},{"id":"54685059","note":"","count":1,"label":"Balné","posId":"K0000","price":2000,"isExtra":true},{"id":"54684979","note":"","size":"Baby špenát &amp; kuře 40cm","count":1,"label":"Baby špenát &amp; kuře 40cm","posId":"104","price":30900,"isExtra":false},{"id":"54685059","note":"","count":1,"label":"Balné","posId":"K0000","price":2000,"isExtra":true}]</t>
  </si>
  <si>
    <t>2026-06-20T11:07:31.373+02:00</t>
  </si>
  <si>
    <t>2026-06-20T11:25:16.685+02:00</t>
  </si>
  <si>
    <t>[{"id":"54684981","note":"","size":"Hawai 40cm","count":1,"label":"Hawai 40cm","posId":"102","price":30900,"isExtra":false},{"id":"54685059","note":"","count":1,"label":"Balné","posId":"K0000","price":2000,"isExtra":true},{"id":"59555742","note":"","count":1,"label":"Smetanový základ","posId":"ZRS40","price":0,"isExtra":true},{"id":"54685143","note":"","count":1,"label":"okraj hotdog, bez omáčky","posId":"A126","price":6500,"isExtra":true},{"id":"54685094","note":"","count":1,"label":"Bez ananasu","posId":"X100","price":0,"KDSTags":["redhighlight"],"isExtra":true},{"id":"54685164","note":"","count":1,"label":"Šunka","posId":"C106","price":4000,"KDSTags":["greenhighlight"],"isExtra":true},{"id":"54685178","note":"","count":1,"label":"Kuře","posId":"C114","price":4000,"KDSTags":["greenhighlight"]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</si>
  <si>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2026-06-20T11:05:36.738+02:00</t>
  </si>
  <si>
    <t>2026-06-20T11:21:57.779+02:00</t>
  </si>
  <si>
    <t>[{"id":"6748417db17528cb9bcae60d","count":1,"label":"Hawai 32cm","posId":"114","price":19920,"isExtra":false},{"id":"bd23bb29ddc67d336ee4c95b","count":1,"label":"Balné","posId":"K0000","price":1500,"isExtra":true},{"id":"97278f8f579333a42d2bbe2f","count":1,"label":"BBQ základ","posId":"ZRB32","price":0,"isExtra":true}]</t>
  </si>
  <si>
    <t>2026-06-20T11:00:35.862+02:00</t>
  </si>
  <si>
    <t>2026-06-20T11:19:55.821+02:00</t>
  </si>
  <si>
    <t>[{"id":"6748417db17528cb9bcae605","count":1,"label":"Pepperoni 32cm 🌶️🌶️","posId":"120","price":19920,"isExtra":false},{"id":"bd23bb29ddc67d336ee4c95b","count":1,"label":"Balné","posId":"K0000","price":1500,"isExtra":true},{"id":"97278f8f579333a42d2bbe2f","count":1,"label":"BBQ základ","posId":"ZRB32","price":0,"isExtra":true},{"id":"066a3df44113592702f70f66","count":1,"label":"Jalapeňos","posId":"B102","price":2500,"KDSTags":["greenhighlight"],"isExtra":true}]</t>
  </si>
  <si>
    <t>2026-06-20T11:00:03.354+02:00</t>
  </si>
  <si>
    <t>2026-06-20T11:18:05.539+02:00</t>
  </si>
  <si>
    <t>[{"id":"6747ad56-2f52-4f5b-b96c-109c91cf97bd","note":"","count":1,"label":"Hawai 18 cm","posId":"126","price":11900,"isExtra":false},{"id":"d0d907b3-24d9-4ca1-bfa0-6af54e82b136","note":"","count":1,"label":"Ananas.","posId":"A100","price":1500,"isExtra":true},{"id":"c17837f5-7a43-4caf-86f2-7f4c925f90fb","note":"","count":1,"label":"BBQ Meteor 32 cm","posId":"118","price":24900,"isExtra":false},{"id":"158f381e-7b09-45c4-95d8-d131055d3875","note":"","count":1,"label":"okraj Hotdog BBQ","posId":"A119","price":5700,"isExtra":true}]</t>
  </si>
  <si>
    <t>2026-06-20T10:49:02.406+02:00</t>
  </si>
  <si>
    <t>2026-06-20T11:10:39.405+02:00</t>
  </si>
  <si>
    <t>[{"id":"4f6ede18-25d3-4c82-be03-84c9578ab8ce","note":"","count":1,"label":"Pepperoni 32 cm","posId":"144","price":24900,"isExtra":false},{"id":"6e4aed3e-b988-442a-8864-0b2ad4a4403d","note":"","count":1,"label":"Quattro Formaggi 32 cm","posId":"147","price":24900,"isExtra":false}]</t>
  </si>
  <si>
    <t>2026-06-20T10:39:03.857+02:00</t>
  </si>
  <si>
    <t>2026-06-20T11:06:40.575+02:00</t>
  </si>
  <si>
    <t>2026-06-20T00:35:45.530+02:00</t>
  </si>
  <si>
    <t>2026-06-20T00:42:50.241+02:00</t>
  </si>
  <si>
    <t>2026-06-20T00:20:03.727+02:00</t>
  </si>
  <si>
    <t>2026-06-20T00:26:49.762+02:00</t>
  </si>
  <si>
    <t>2026-06-20T00:29:49.098+02:00</t>
  </si>
  <si>
    <t>2026-06-20T00:20:04.269+02:00</t>
  </si>
  <si>
    <t>[{"id":"9b3fd0f9-6a36-4a8e-95ad-00dbae675705","note":"","count":1,"label":"Capricciosa 40 cm","posId":"101","price":30900,"isExtra":false},{"id":"0d7a09d5-0cc0-41d1-92da-1fd2b06b2d07","note":"","count":1,"label":"Česnekový chléb","posId":"P104","price":7900,"isExtra":false},{"id":"5df34067-0b6b-41dc-8528-5c379260b439","note":"","count":1,"label":"Mirinda 1l","posId":"N126","price":5900,"isExtra":false},{"id":"0604cf40-24b5-4ad5-a9e4-e5834def96b8","note":"","count":1,"label":"Dip česnekový","posId":"P106","price":2000,"isExtra":false}]</t>
  </si>
  <si>
    <t>2026-06-20T00:16:02.962+02:00</t>
  </si>
  <si>
    <t>2026-06-20T00:25:20.835+02:00</t>
  </si>
  <si>
    <t>[{"id":"c9c0bcd1-5065-4282-a709-cc2042a92228","note":"","count":1,"label":"Pečené brambory","posId":"P103","price":6900,"isExtra":false},{"id":"1460d93c-4159-4d87-aaf2-4ef8fb5e31b1","note":"","count":1,"label":"Margherita 32 cm","posId":"112","price":20900,"isExtra":false},{"id":"b9c37006-14b3-4f43-8dc0-a8b3134437ad","note":"","count":1,"label":"cibule","posId":"B103","price":2500,"KDSTags":["greenhighlight"],"isExtra":true}]</t>
  </si>
  <si>
    <t>2026-06-20T00:12:41.343+02:00</t>
  </si>
  <si>
    <t>2026-06-20T00:22:42.410+02:00</t>
  </si>
  <si>
    <t>Patabendi</t>
  </si>
  <si>
    <t>2026-06-20T00:10:02.192+02:00</t>
  </si>
  <si>
    <t>2026-06-20T00:22:03.172+02:00</t>
  </si>
  <si>
    <t>[{"id":"121","note":"","count":1,"label":"Comeback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základ","posId":"ZRS32","price":0,"isExtra":true},{"id":"X103","note":"","count":1,"label":"Bez cibule","posId":"X103","price":0,"KDSTags":["redhighlight"],"isExtra":true}]</t>
  </si>
  <si>
    <t>2026-06-20T00:05:46.571+02:00</t>
  </si>
  <si>
    <t>2026-06-20T00:19:12.120+02:00</t>
  </si>
  <si>
    <t>[{"id":"54685017","note":"","size":"Pepperoni Rolls 🌶️","count":1,"label":"Pepperoni Rolls 🌶️","posId":"P100","price":8900,"isExtra":false},{"id":"54685064","note":"","count":1,"label":"Balné","posId":"K0000","price":1500,"isExtra":true},{"id":"54685016","note":"","size":"Česnekový chléb 18cm","count":1,"label":"Česnekový chléb 18cm","posId":"P104","price":7900,"isExtra":false},{"id":"54685064","note":"","count":1,"label":"Balné","posId":"K0000","price":1500,"isExtra":true}]</t>
  </si>
  <si>
    <t>2026-06-20T00:05:46.140+02:00</t>
  </si>
  <si>
    <t>2026-06-20T00:20:45.024+02:00</t>
  </si>
  <si>
    <t>[{"id":"54685013","note":"","size":"Spicy Wings 🌶️","count":1,"label":"Spicy Wings 🌶️","posId":"P101","price":11900,"isExtra":false},{"id":"54685064","note":"","count":1,"label":"Balné","posId":"K0000","price":1500,"isExtra":true},{"id":"54685016","note":"","size":"Česnekový chléb 18cm","count":1,"label":"Česnekový chléb 18cm","posId":"P104","price":7900,"isExtra":false},{"id":"54685064","note":"","count":1,"label":"Balné","posId":"K0000","price":1500,"isExtra":true}]</t>
  </si>
  <si>
    <t>2026-06-19T23:59:37.116+02:00</t>
  </si>
  <si>
    <t>2026-06-20T00:07:23.902+02:00</t>
  </si>
  <si>
    <t>[{"id":"6748417db17528cb9bcae5e5","count":2,"label":"Margherita 40cm","posId":"100","price":26900,"isExtra":false},{"id":"9642908ce4c2f22954c8bbd6","count":2,"label":"Balné","posId":"K0000","price":2000,"isExtra":true}]</t>
  </si>
  <si>
    <t>2026-06-19T23:57:03.992+02:00</t>
  </si>
  <si>
    <t>2026-06-20T00:06:38.221+02:00</t>
  </si>
  <si>
    <t>2026-06-20T00:13:02.483+02:00</t>
  </si>
  <si>
    <t>2026-06-19T23:57:04.794+02:00</t>
  </si>
  <si>
    <t>[{"id":"3ca6f105-5e70-48ee-bc31-76525f0a0b11","note":"","count":1,"label":"BBQ Texas 40 cm","posId":"107","price":30900,"isExtra":false},{"id":"2f7a90d0-99ad-4d18-9e52-1aedcd045e55","note":"","count":1,"label":"BEZ -paprika","posId":"X111","price":0,"KDSTags":["redhighlight"],"isExtra":true}]</t>
  </si>
  <si>
    <t>2026-06-19T23:55:04.109+02:00</t>
  </si>
  <si>
    <t>2026-06-20T00:04:15.988+02:00</t>
  </si>
  <si>
    <t>2026-06-19T23:53:43.735+02:00</t>
  </si>
  <si>
    <t>2026-06-20T00:04:29.079+02:00</t>
  </si>
  <si>
    <t>[{"id":"6748417db17528cb9bcae607","count":1,"label":"BBQ Texas 32cm","posId":"119","price":24900,"isExtra":false},{"id":"bd23bb29ddc67d336ee4c95b","count":1,"label":"Balné","posId":"K0000","price":1500,"isExtra":true},{"id":"fd7b41a9636f70af3c1f4e97","count":1,"label":"USA těsto","posId":"17","price":1000,"isExtra":true},{"id":"490e085a6331904efa54615b","count":1,"label":"Rajčatový základ","posId":"ZBR32","price":0,"isExtra":true},{"id":"af8f7ea07fb17f238476b783","count":1,"label":"Bez mozzarelly","posId":"X113","price":0,"KDSTags":["redhighlight"],"isExtra":true}]</t>
  </si>
  <si>
    <t>2026-06-19T23:53:40.360+02:00</t>
  </si>
  <si>
    <t>2026-06-20T00:00:27.097+02:00</t>
  </si>
  <si>
    <t>Karel</t>
  </si>
  <si>
    <t>2026-06-19T23:53:36.115+02:00</t>
  </si>
  <si>
    <t>2026-06-20T00:01:37.487+02:00</t>
  </si>
  <si>
    <t>[{"id":"104","note":"","count":1,"label":"Baby špenát &amp; kuře 40cm","posId":"104","price":30900,"isExtra":false},{"id":"K0000","note":"","count":1,"label":"Balné","posId":"K0000","price":2000,"isExtra":true}]</t>
  </si>
  <si>
    <t>2026-06-19T23:46:08.837+02:00</t>
  </si>
  <si>
    <t>2026-06-19T23:59:01.208+02:00</t>
  </si>
  <si>
    <t>[{"id":"dcff22d6-e3c4-4d3c-b856-2a8238723c08","count":1,"label":"Aquilla neperlivá","posId":"N140","price":3900,"isExtra":false,"creatorId":"IOaLHKyWpLpDVJQzI9xbc","isPackging":0,"actualLabel":"Aquilla neperlivá"}]</t>
  </si>
  <si>
    <t>2026-06-19T23:33:02.766+02:00</t>
  </si>
  <si>
    <t>2026-06-19T23:40:33.633+02:00</t>
  </si>
  <si>
    <t>[{"id":"e46b4866-d64f-423e-bbd9-d5f3dd7b7619","count":1,"label":"Aquilla černý čaj a broskev","posId":"N120","price":4900,"isExtra":false,"creatorId":"HcWB0_WbW6gTXSVz2e2sH","isPackging":0,"actualLabel":"Aquilla černý čaj a broskev"}]</t>
  </si>
  <si>
    <t>2026-06-19T23:32:23.841+02:00</t>
  </si>
  <si>
    <t>2026-06-19T23:58:30.298+02:00</t>
  </si>
  <si>
    <t>2026-06-19T23:31:56.770+02:00</t>
  </si>
  <si>
    <t>2026-06-19T23:55:07.807+02:00</t>
  </si>
  <si>
    <t>[{"id":"2d136198-b3bb-40b1-9d2a-06ca31301965","count":1,"label":"Pizza Margherita 32","posId":"112","price":20900,"isExtra":false,"creatorId":"8OkFgnFXUdPjLRVrxBF5Q","isPackging":0,"actualLabel":"Pizza Margherita 32"},{"id":"extra_20230331101812_78","count":1,"label":"Šunka","posId":"B106","price":3000,"KDSTags":["greenhighlight"],"isExtra":true,"mainItemId":"2d136198-b3bb-40b1-9d2a-06ca31301965"},{"id":"extra_20230331101812_79","count":1,"label":"Slanina","posId":"B108","price":3000,"KDSTags":["greenhighlight"],"isExtra":true,"mainItemId":"2d136198-b3bb-40b1-9d2a-06ca31301965"},{"id":"4d404c70-83e0-4d17-8dce-d711c6217316","count":1,"label":"Pizza Pepperoni 32","posId":"120","price":24900,"isExtra":false,"creatorId":"GrsTZKuZxTizICEcoTb4k","isPackging":0,"actualLabel":"Pizza Pepperoni 32"},{"id":"aEhGN0F1eP1ffk52R-6IM","count":1,"label":"okraj mozzarella, bylinky","posId":"A121","price":5700,"isExtra":true,"mainItemId":"4d404c70-83e0-4d17-8dce-d711c6217316"},{"id":"f13b1746-a76a-4145-9a9a-693f1c4daf33","count":1,"label":"Pepsi 1l","posId":"N124","price":5900,"isExtra":false,"creatorId":"X_tnAIhIQTkTF6x1ZPNp-","isPackging":0,"actualLabel":"Pepsi 1l"}]</t>
  </si>
  <si>
    <t>2026-06-19T23:30:57.727+02:00</t>
  </si>
  <si>
    <t>2026-06-19T23:57:46.881+02:00</t>
  </si>
  <si>
    <t>[{"id":"6748417db17528cb9bcae5ef","count":1,"label":"BBQ Texas 40cm","posId":"107","price":30900,"isExtra":false},{"id":"9642908ce4c2f22954c8bbd6","count":1,"label":"Balné","posId":"K0000","price":2000,"isExtra":true},{"id":"2c762fac4d19106c6bd1dea8","count":1,"label":"Rajčatový základ","posId":"ZBR40","price":0,"isExtra":true},{"id":"2e4ad0e1c65a1f75ea4c127d","count":1,"label":"Slanina","posId":"C108","price":4000,"KDSTags":["greenhighlight"],"isExtra":true},{"id":"f61310b8fc37c2c21bf76d86","count":1,"label":"Kuře","posId":"C114","price":4000,"KDSTags":["greenhighlight"],"isExtra":true}]</t>
  </si>
  <si>
    <t>2026-06-19T23:30:28.113+02:00</t>
  </si>
  <si>
    <t>2026-06-19T23:52:51.229+02:00</t>
  </si>
  <si>
    <t>[{"id":"6748417db17528cb9bcae5e7","count":1,"label":"Quattro Formaggi 40cm","posId":"111","price":30900,"isExtra":false},{"id":"9642908ce4c2f22954c8bbd6","count":1,"label":"Balné","posId":"K0000","price":2000,"isExtra":true},{"id":"22eba6bdc2dfa2f3925398ae","count":1,"label":"Rajčatový základ","posId":"ZSR40","price":0,"isExtra":true},{"id":"a1bd46b9b8f83b8b50c57f27","count":1,"label":"okraj mozzarella, bylinky","posId":"A122","price":6500,"isExtra":true},{"id":"6748417db17528cb9bcae5f5","count":1,"label":"Hawai 40cm","posId":"102","price":30900,"isExtra":false},{"id":"9642908ce4c2f22954c8bbd6","count":1,"label":"Balné","posId":"K0000","price":2000,"isExtra":true},{"id":"a1bd46b9b8f83b8b50c57f27","count":1,"label":"okraj mozzarella, bylinky","posId":"A122","price":6500,"isExtra":true},{"id":"6748417db17528cb9bcae5ff","count":1,"label":"Quattro Formaggi 32cm","posId":"123","price":24900,"isExtra":false},{"id":"bd23bb29ddc67d336ee4c95b","count":1,"label":"Balné","posId":"K0000","price":1500,"isExtra":true},{"id":"60ce9805191515c9cc4a617a","count":1,"label":"Rajčatový základ","posId":"ZSR32","price":0,"isExtra":true}]</t>
  </si>
  <si>
    <t>2026-06-19T23:30:00.213+02:00</t>
  </si>
  <si>
    <t>2026-06-19T23:46:44.639+02:00</t>
  </si>
  <si>
    <t>[{"id":"6748417db17528cb9bcae5ef","count":1,"label":"BBQ Texas 40cm","posId":"107","price":30900,"isExtra":false},{"id":"9642908ce4c2f22954c8bbd6","count":1,"label":"Balné","posId":"K0000","price":2000,"isExtra":true},{"id":"a1bd46b9b8f83b8b50c57f27","count":1,"label":"okraj mozzarella, bylinky","posId":"A122","price":6500,"isExtra":true},{"id":"901ba681c011b9d3732e92b1","count":1,"label":"Kukuřice","posId":"C115","price":3500,"KDSTags":["greenhighlight"],"isExtra":true},{"id":"1598382a01472484a7de8c4a","count":1,"label":"Mozzarella","posId":"C113","price":4000,"KDSTags":["greenhighlight"],"isExtra":true}]</t>
  </si>
  <si>
    <t>2026-06-19T23:27:31.352+02:00</t>
  </si>
  <si>
    <t>2026-06-19T23:44:22.835+02:00</t>
  </si>
  <si>
    <t>2026-06-19T23:25:23.699+02:00</t>
  </si>
  <si>
    <t>2026-06-19T23:41:50.975+02:00</t>
  </si>
  <si>
    <t>[{"id":"66679163","note":"","size":"Buchtičky se šodó","count":1,"label":"Buchtičky se šodó","posId":"D12","price":7900,"isExtra":false},{"id":"54685064","note":"","count":1,"label":"Balné","posId":"K0000","price":1500,"isExtra":true},{"id":"59589709","note":"","size":"Comeback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🌶️","posId":"121","price":24900,"isExtra":false},{"id":"54685064","note":"","count":1,"label":"Balné","posId":"K0000","price":1500,"isExtra":true},{"id":"54685134","note":"","count":1,"label":"Bez cibule","posId":"X103","price":0,"KDSTags":["redhighlight"],"isExtra":true}]</t>
  </si>
  <si>
    <t>2026-06-19T23:20:37.991+02:00</t>
  </si>
  <si>
    <t>2026-06-19T23:30:27.856+02:00</t>
  </si>
  <si>
    <t>[{"id":"2d776283-f92a-4ef0-8770-6771d3ddf4a2","count":1,"label":"Poděbradská malinovka 0,5l","posId":"N129","price":4900,"isExtra":false,"creatorId":"dSnLf0yMkRNiMhwqGUY9C","isPackging":0,"actualLabel":"Poděbradská malinovka 0,5l"}]</t>
  </si>
  <si>
    <t>2026-06-19T23:18:50.143+02:00</t>
  </si>
  <si>
    <t>2026-06-19T23:41:05.043+02:00</t>
  </si>
  <si>
    <t>[{"id":"6748417db17528cb9bcae62f","count":1,"label":"Spicy menu Comeback","posId":"M100","price":34900,"isExtra":false},{"id":"f754e56b2f80799b5c377f43","count":1,"label":"Balné","posId":"K0000","price":3000,"isExtra":true},{"id":"5aa7edd6b1903a798343361a","count":1,"label":"Pepperoni","posId":"Y120","price":0,"isExtra":true},{"id":"97278f8f579333a42d2bbe2f","count":1,"label":"BBQ základ","posId":"ZRB32","price":0,"isExtra":true},{"id":"514cb20e5d1f69b74ac053dd","count":1,"label":"spicy wings 🌶️","posId":"P101","price":0,"isExtra":true},{"id":"a2d25f9c5bc32e5bd2b5ea70","count":1,"label":"Mirinda 1l","posId":"N126","price":0,"isExtra":true}]</t>
  </si>
  <si>
    <t>2026-06-19T23:14:59.249+02:00</t>
  </si>
  <si>
    <t>2026-06-19T23:36:35.621+02:00</t>
  </si>
  <si>
    <t>[{"id":"4d996833-341f-48f8-945e-9507b5d29594","count":2,"label":"Pizza Comeback 18","posId":"133","price":11900,"isExtra":false,"creatorId":"Qd2dyZtEzYzm58P8E9xpp","isPackging":0,"actualLabel":"Pizza Comeback 18"},{"id":"extra_20230331101812_48","count":2,"label":"Jalapeňos","posId":"A102","price":1500,"isExtra":true,"mainItemId":"4d996833-341f-48f8-945e-9507b5d29594"}]</t>
  </si>
  <si>
    <t>2026-06-19T23:12:14.267+02:00</t>
  </si>
  <si>
    <t>2026-06-19T23:30:05.192+02:00</t>
  </si>
  <si>
    <t>2026-06-19T23:10:51.079+02:00</t>
  </si>
  <si>
    <t>2026-06-19T23:34:31.867+02:00</t>
  </si>
  <si>
    <t>[{"id":"e5451f2b-b3cd-46cc-9299-d98fd3b2ef12","count":1,"label":"Pizza Hawai 40 cm","posId":"102","price":30900,"isExtra":false,"creatorId":"bD9MRXpFSa3b2u-TfQHhk","isPackging":0,"actualLabel":"Pizza Hawai 40 cm"},{"id":"c5cd6366-75ae-472a-946a-ba481f78390e","count":1,"label":"Pizza Špenát kuře 40 cm","posId":"104","price":30900,"isExtra":false,"creatorId":"R5U6AjMoQVFzIfLx5iaa2","isPackging":0,"actualLabel":"Pizza Špenát kuře 40 cm"},{"id":"ad41b401-fc7f-449d-87be-dfb46bf9a126","count":4,"label":"Dip česnekový","posId":"P106","price":2000,"isExtra":false,"creatorId":"KpABt-HkYrobEwUbhFZcN","isPackging":0,"actualLabel":"Dip česnekový"}]</t>
  </si>
  <si>
    <t>2026-06-19T23:06:42.777+02:00</t>
  </si>
  <si>
    <t>2026-06-19T23:28:59.147+02:00</t>
  </si>
  <si>
    <t>canceled</t>
  </si>
  <si>
    <t>2026-06-19T23:04:09.158+02:00</t>
  </si>
  <si>
    <t>[{"id":"307f1b7d-52a0-408d-be47-4976c57475e7","count":1,"label":"Pizza Hawai 32 cm","posId":"114","price":24900,"isExtra":false,"creatorId":"h0gWsqUaUs9tmdub83mzz","isPackging":0,"actualLabel":"Pizza Hawai 32 cm"}]</t>
  </si>
  <si>
    <t>Vikas</t>
  </si>
  <si>
    <t>2026-06-19T23:03:27.964+02:00</t>
  </si>
  <si>
    <t>2026-06-19T23:28:05.731+02:00</t>
  </si>
  <si>
    <t>[{"id":"121","note":"","count":2,"label":"Comeback 32cm 🌶️","posId":"121","price":24900,"isExtra":false},{"id":"K0000","note":"","count":2,"label":"Balné","posId":"K0000","price":1500,"isExtra":true},{"id":"ZRS32","note":"","count":2,"label":"Smetanový základ","posId":"ZRS32","price":0,"isExtra":true}]</t>
  </si>
  <si>
    <t>2026-06-19T23:03:04.434+02:00</t>
  </si>
  <si>
    <t>2026-06-19T23:25:47.096+02:00</t>
  </si>
  <si>
    <t>[{"id":"a78b511f-836b-415e-9285-dd47f293529b","note":"","count":1,"label":"Pepperoni 40 cm","posId":"108","price":30900,"isExtra":false},{"id":"0604cf40-24b5-4ad5-a9e4-e5834def96b8","note":"","count":1,"label":"Dip česnekový","posId":"P106","price":2000,"isExtra":false},{"id":"978c26ec-8492-4979-8b1c-f7ff8381d413","note":"","count":1,"label":"Pepperoni Rolls, 6 ks","posId":"P100","price":8900,"isExtra":false}]</t>
  </si>
  <si>
    <t>2026-06-19T23:01:30.296+02:00</t>
  </si>
  <si>
    <t>2026-06-19T23:24:48.893+02:00</t>
  </si>
  <si>
    <t>[{"id":"6748417db17528cb9bcae5ed","count":1,"label":"Pepperoni 40cm 🌶️🌶️","posId":"108","price":30900,"isExtra":false},{"id":"9642908ce4c2f22954c8bbd6","count":1,"label":"Balné","posId":"K0000","price":2000,"isExtra":true},{"id":"fdf2a6779c626ea2d009a331","count":1,"label":"okraj hotdog, hořčice","posId":"A118","price":6500,"isExtra":true}]</t>
  </si>
  <si>
    <t>2026-06-19T22:58:41.169+02:00</t>
  </si>
  <si>
    <t>2026-06-19T23:11:38.786+02:00</t>
  </si>
  <si>
    <t>[{"id":"6748417db17528cb9bcae5e5","count":1,"label":"Margherita 40cm","posId":"100","price":26900,"isExtra":false},{"id":"9642908ce4c2f22954c8bbd6","count":1,"label":"Balné","posId":"K0000","price":2000,"isExtra":true},{"id":"022d130960d35fd742057445","count":1,"label":"Smetanový základ","posId":"ZRS40","price":0,"isExtra":true},{"id":"901ba681c011b9d3732e92b1","count":1,"label":"Kukuřice","posId":"C115","price":3500,"KDSTags":["greenhighlight"],"isExtra":true},{"id":"2e4ad0e1c65a1f75ea4c127d","count":1,"label":"Slanina","posId":"C108","price":4000,"KDSTags":["greenhighlight"],"isExtra":true}]</t>
  </si>
  <si>
    <t>Stanislav</t>
  </si>
  <si>
    <t>2026-06-19T22:58:07.908+02:00</t>
  </si>
  <si>
    <t>2026-06-19T23:09:56.004+02:00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</si>
  <si>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základ","posId":"ZBR40","price":0,"isExtra":true}]</t>
  </si>
  <si>
    <t>2026-06-19T22:57:01.841+02:00</t>
  </si>
  <si>
    <t>2026-06-19T23:05:22.870+02:00</t>
  </si>
  <si>
    <t>[{"id":"59589712","note":"","size":"BBQ Meteor 32cm","count":1,"label":"BBQ Meteor 32cm","posId":"118","price":24900,"isExtra":false},{"id":"54685064","note":"","count":1,"label":"Balné","posId":"K0000","price":1500,"isExtra":true},{"id":"54685124","note":"","count":1,"label":"okraj hotdog, bbq omáčka","posId":"A119","price":5700,"isExtra":true},{"id":"54685170","note":"","count":1,"label":"Slanina","posId":"B108","price":3000,"KDSTags":["greenhighlight"],"isExtra":true}]</t>
  </si>
  <si>
    <t>2026-06-19T22:55:28.309+02:00</t>
  </si>
  <si>
    <t>2026-06-19T23:02:49.998+02:00</t>
  </si>
  <si>
    <t>[{"id":"6748417db17528cb9bcae605","count":1,"label":"Pepperoni 32cm 🌶️🌶️","posId":"120","price":19920,"isExtra":false},{"id":"bd23bb29ddc67d336ee4c95b","count":1,"label":"Balné","posId":"K0000","price":1500,"isExtra":true},{"id":"55b2c2f0674ed75b2ab4794e","count":1,"label":"okraj hotdog, hořčice","posId":"A117","price":5700,"isExtra":true},{"id":"518562551802af877dea3c52","count":2,"label":"Česnekový dip","posId":"P106","price":2000,"isExtra":false},{"id":"bd23bb29ddc67d336ee4c95b","count":2,"label":"Balné","posId":"K0000","price":1500,"isExtra":true}]</t>
  </si>
  <si>
    <t>2026-06-19T22:55:02.845+02:00</t>
  </si>
  <si>
    <t>2026-06-19T23:21:42.738+02:00</t>
  </si>
  <si>
    <t>2026-06-19T23:43:54.223+02:00</t>
  </si>
  <si>
    <t>2026-06-19T22:55:03.722+02:00</t>
  </si>
  <si>
    <t>[{"id":"6747ad56-2f52-4f5b-b96c-109c91cf97bd","note":"","count":1,"label":"Hawai 18 cm","posId":"126","price":11900,"isExtra":false},{"id":"0604cf40-24b5-4ad5-a9e4-e5834def96b8","note":"","count":2,"label":"Dip česnekový","posId":"P106","price":2000,"isExtra":false},{"id":"896d2264-b315-4ee3-b331-0fa7b26bb96f","note":"","count":1,"label":"Hawai 32 cm","posId":"114","price":24900,"isExtra":false}]</t>
  </si>
  <si>
    <t>2026-06-19T22:54:06.929+02:00</t>
  </si>
  <si>
    <t>2026-06-19T23:00:23.854+02:00</t>
  </si>
  <si>
    <t>[{"id":"df58a837-7738-491b-9667-43334eccf250","count":1,"label":"Pizza BBQ Meteor 18","posId":"130","price":11900,"isExtra":false,"creatorId":"b4QuEhCKjlqCX8peJ1HCE","isPackging":0,"actualLabel":"Pizza BBQ Meteor 18"},{"id":"extra_20230331101812_62","count":1,"label":"Grana padano, pecorino, parmazán","posId":"A130","price":2000,"isExtra":true,"mainItemId":"df58a837-7738-491b-9667-43334eccf250"}]</t>
  </si>
  <si>
    <t>2026-06-19T22:51:25.726+02:00</t>
  </si>
  <si>
    <t>2026-06-19T23:30:19.695+02:00</t>
  </si>
  <si>
    <t>[{"id":"4c69a2c3-8752-4e6e-bb52-549b83f49ac0","count":1,"label":"Pizza Pepperoni 18","posId":"132","price":11900,"isExtra":false,"creatorId":"siUrNwlUHeC8gR_lYmOdE","isPackging":0,"actualLabel":"Pizza Pepperoni 18"}]</t>
  </si>
  <si>
    <t>2026-06-19T22:49:03.951+02:00</t>
  </si>
  <si>
    <t>2026-06-19T23:19:12.624+02:00</t>
  </si>
  <si>
    <t>2026-06-19T23:38:24.096+02:00</t>
  </si>
  <si>
    <t>2026-06-19T22:49:04.659+02:00</t>
  </si>
  <si>
    <t>[{"id":"faf7ff40-eef3-48bd-92c4-b33e5bbf095d","note":"","count":1,"label":"Quattro Formaggi 40 cm","posId":"111","price":30900,"isExtra":false},{"id":"5dfcd7e6-75e9-4752-8a19-eab42ba37b6d","note":"","count":1,"label":"Kukuřice","posId":"C115","price":3500,"KDSTags":["greenhighlight"],"isExtra":true},{"id":"3ca6f105-5e70-48ee-bc31-76525f0a0b11","note":"","count":1,"label":"BBQ Texas 40 cm","posId":"107","price":30900,"isExtra":false},{"id":"6429499b-bd57-4ad7-b257-96da4ce175b3","note":"","count":1,"label":"Jalapeños","posId":"C102","price":3500,"KDSTags":["greenhighlight"],"isExtra":true},{"id":"0604cf40-24b5-4ad5-a9e4-e5834def96b8","note":"","count":2,"label":"Dip česnekový","posId":"P106","price":2000,"isExtra":false},{"id":"9b3fd0f9-6a36-4a8e-95ad-00dbae675705","note":"","count":1,"label":"Capricciosa 40 cm","posId":"101","price":30900,"isExtra":false},{"id":"5dfcd7e6-75e9-4752-8a19-eab42ba37b6d","note":"","count":1,"label":"Kukuřice","posId":"C115","price":3500,"KDSTags":["greenhighlight"],"isExtra":true},{"id":"ff723d64-e63f-4adc-8ba8-0eb65d271b41","note":"","count":1,"label":"Sweet passion 40 cm","posId":"31","price":26900,"isExtra":false},{"id":"86f97e80-4313-45a1-88bb-cd090c233763","note":"","count":1,"label":"Pepsi 1l","posId":"N124","price":5900,"isExtra":false},{"id":"ddd88272-9f0a-4ca7-a4db-a3a7d157b54d","note":"","count":1,"label":"Pepsi zero sugar 1l","posId":"N125","price":5900,"isExtra":false}]</t>
  </si>
  <si>
    <t>Kozimjon</t>
  </si>
  <si>
    <t>2026-06-19T22:40:21.835+02:00</t>
  </si>
  <si>
    <t>2026-06-19T22:48:17.963+02:00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</si>
  <si>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základ","posId":"ZRB40","price":0,"isExtra":true}]</t>
  </si>
  <si>
    <t>2026-06-19T22:38:05.261+02:00</t>
  </si>
  <si>
    <t>2026-06-19T22:49:58.409+02:00</t>
  </si>
  <si>
    <t>2026-06-19T23:06:29.019+02:00</t>
  </si>
  <si>
    <t>2026-06-19T22:38:06.134+02:00</t>
  </si>
  <si>
    <t>[{"id":"1c4a575c-0a2c-4a58-a7c3-0328026cbcb1","note":"","count":2,"label":"Quattro Formaggi 18 cm","posId":"135","price":11900,"isExtra":false},{"id":"75667a6e-daec-4fb6-917e-f318f7121924","note":"","count":1,"label":"Pepperoni 18 cm","posId":"132","price":11900,"isExtra":false}]</t>
  </si>
  <si>
    <t>2026-06-19T22:32:31.250+02:00</t>
  </si>
  <si>
    <t>2026-06-19T22:41:28.762+02:00</t>
  </si>
  <si>
    <t>[{"id":"95635f56-6c73-4fc1-9e7d-eddf1d15f4e3","count":1,"label":"Pizza Capricciosa 40","posId":"101","price":30900,"isExtra":false,"creatorId":"m87h6s94r0IQFc4lz45GD","isPackging":0,"actualLabel":"Pizza Capricciosa 40"},{"id":"extra_20230331101812_99","count":1,"label":"Šunka","posId":"C106","price":4000,"KDSTags":["greenhighlight"],"isExtra":true,"mainItemId":"95635f56-6c73-4fc1-9e7d-eddf1d15f4e3"},{"id":"extra_20230331101812_104","count":1,"label":"Grana padano, pecorino, parmazán","posId":"C130","price":4000,"KDSTags":["greenhighlight"],"isExtra":true,"mainItemId":"95635f56-6c73-4fc1-9e7d-eddf1d15f4e3"},{"id":"30bb5aa6-1ad3-4178-916d-b791b5db157a","count":1,"label":"Aquilla zelený čaj/citron","posId":"N121","price":4900,"isExtra":false,"creatorId":"MCHYN-NqPpHV-4SwDijFi","isPackging":0,"actualLabel":"Aquilla zelený čaj/citron"}]</t>
  </si>
  <si>
    <t>2026-06-19T22:18:17.830+02:00</t>
  </si>
  <si>
    <t>2026-06-19T22:24:28.658+02:00</t>
  </si>
  <si>
    <t>2026-06-19T22:14:37.582+02:00</t>
  </si>
  <si>
    <t>2026-06-19T22:24:05.443+02:00</t>
  </si>
  <si>
    <t>[{"id":"54684978","note":"","size":"BBQ Meteor 40cm","count":1,"label":"BBQ Meteor 40cm","posId":"106","price":30900,"isExtra":false},{"id":"54685059","note":"","count":1,"label":"Balné","posId":"K0000","price":2000,"isExtra":true},{"id":"54685126","note":"","count":1,"label":"okraj hotdog, bbq omáčka","posId":"A120","price":6500,"isExtra":true},{"id":"54685179","note":"","count":1,"label":"Pepperoni salám","posId":"C109","price":4000,"KDSTags":["greenhighlight"],"isExtra":true},{"id":"57405719","note":"","size":"Pepsi zero sugar 1l","count":1,"label":"Pepsi zero sugar 1l","posId":"N125","price":5900,"isExtra":false},{"id":"54685014","note":"","size":"Masové kuličky","count":1,"label":"Masové kuličky","posId":"P102","price":9900,"isExtra":false},{"id":"54685064","note":"","count":1,"label":"Balné","posId":"K0000","price":1500,"isExtra":true},{"id":"54685019","note":"","size":"BBQ dip","count":1,"label":"BBQ dip","posId":"P105","price":2000,"isExtra":false},{"id":"54685064","note":"","count":1,"label":"Balné","posId":"K0000","price":1500,"isExtra":true}]</t>
  </si>
  <si>
    <t>Mykhailo</t>
  </si>
  <si>
    <t>2026-06-19T22:10:43.755+02:00</t>
  </si>
  <si>
    <t>2026-06-19T22:21:34.736+02:00</t>
  </si>
  <si>
    <t>[{"id":"103","note":"","count":1,"label":"Zeleninová 40cm","posId":"103","price":30900,"isExtra":false},{"id":"K0000","note":"","count":1,"label":"Balné","posId":"K0000","price":2000,"isExtra":true}]</t>
  </si>
  <si>
    <t>2026-06-19T22:09:39.200+02:00</t>
  </si>
  <si>
    <t>2026-06-19T22:19:45.812+02:00</t>
  </si>
  <si>
    <t>[{"id":"6748417db17528cb9bcae60d","count":1,"label":"Hawai 32cm","posId":"114","price":19920,"isExtra":false},{"id":"bd23bb29ddc67d336ee4c95b","count":1,"label":"Balné","posId":"K0000","price":1500,"isExtra":true},{"id":"6748417db17528cb9bcae667","count":1,"label":"Poděbradská malinovka 0,5l","posId":"N129","price":4900,"isExtra":false},{"id":"1b76aa47f83cc96e2e5bf27d","count":1,"label":"Choco Rolls","posId":"chr100","price":8900,"isExtra":false},{"id":"bd23bb29ddc67d336ee4c95b","count":1,"label":"Balné","posId":"K0000","price":1500,"isExtra":true},{"id":"6748417db17528cb9bcae631","count":1,"label":"Spicy Wings 🌶️","posId":"P101","price":9520,"isExtra":false},{"id":"bd23bb29ddc67d336ee4c95b","count":1,"label":"Balné","posId":"K0000","price":1500,"isExtra":true},{"id":"ac2fcd7a6fa96477bca0d9d2","count":1,"label":"Jablečno-skořicové rolls","posId":"18","price":8900,"isExtra":false},{"id":"bd23bb29ddc67d336ee4c95b","count":1,"label":"Balné","posId":"K0000","price":1500,"isExtra":true}]</t>
  </si>
  <si>
    <t>2026-06-19T22:08:07.161+02:00</t>
  </si>
  <si>
    <t>2026-06-19T22:16:36.803+02:00</t>
  </si>
  <si>
    <t>2026-06-19T22:07:03.415+02:00</t>
  </si>
  <si>
    <t>2026-06-19T22:15:08.862+02:00</t>
  </si>
  <si>
    <t>[{"id":"a5c2ed4d-1e36-44a2-96f4-6b33a4c240fc","note":"","count":1,"label":"Comeback 18 cm","posId":"133","price":11900,"isExtra":false},{"id":"cc07bf3f-3e6f-4df8-9018-c7e260233504","note":"","count":1,"label":"BEZ -cibule","posId":"X103","price":0,"KDSTags":["redhighlight"],"isExtra":true},{"id":"0604cf40-24b5-4ad5-a9e4-e5834def96b8","note":"","count":1,"label":"Dip česnekový","posId":"P106","price":2000,"isExtra":false},{"id":"b4e39ebb-68be-4db2-9b80-cb84eab48ada","note":"","count":1,"label":"Aquilla tea zelený čaj/citron 0,5l","posId":"N121","price":4900,"isExtra":false}]</t>
  </si>
  <si>
    <t>2026-06-19T22:04:03.984+02:00</t>
  </si>
  <si>
    <t>2026-06-19T22:14:06.526+02:00</t>
  </si>
  <si>
    <t>2026-06-19T22:32:48.667+02:00</t>
  </si>
  <si>
    <t>2026-06-19T22:04:05.536+02:00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</si>
  <si>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základ","posId":"A128","price":0,"isExtra":true},{"id":"431e159e-af3b-4bad-9f72-f07001b572f8","note":"","count":1,"label":"Baby špenát &amp; kuře 40 cm","posId":"104","price":30900,"isExtra":false}]</t>
  </si>
  <si>
    <t>2026-06-19T22:00:48.451+02:00</t>
  </si>
  <si>
    <t>2026-06-19T22:11:03.991+02:00</t>
  </si>
  <si>
    <t>[{"id":"6748417db17528cb9bcae60b","count":1,"label":"Zeleninová 32cm","posId":"115","price":19920,"isExtra":false},{"id":"bd23bb29ddc67d336ee4c95b","count":1,"label":"Balné","posId":"K0000","price":1500,"isExtra":true},{"id":"18c190203278836a4d4b7095","count":1,"label":"Smetanový základ","posId":"ZRS32","price":0,"isExtra":true}]</t>
  </si>
  <si>
    <t>2026-06-19T22:00:03.347+02:00</t>
  </si>
  <si>
    <t>2026-06-19T22:10:54.733+02:00</t>
  </si>
  <si>
    <t>2026-06-19T22:25:30.199+02:00</t>
  </si>
  <si>
    <t>2026-06-19T22:00:04.063+02:00</t>
  </si>
  <si>
    <t>[{"id":"c17837f5-7a43-4caf-86f2-7f4c925f90fb","note":"","count":1,"label":"BBQ Meteor 32 cm","posId":"118","price":24900,"isExtra":false},{"id":"e1c5136d-42df-4209-a1d5-7b367060d3f2","note":"","count":1,"label":"Spicy Wings, 7 ks","posId":"P101","price":11900,"isExtra":false},{"id":"86f97e80-4313-45a1-88bb-cd090c233763","note":"","count":1,"label":"Pepsi 1l","posId":"N124","price":5900,"isExtra":false}]</t>
  </si>
  <si>
    <t>2026-06-19T21:54:53.754+02:00</t>
  </si>
  <si>
    <t>2026-06-19T22:05:17.665+02:00</t>
  </si>
  <si>
    <t>2026-06-19T21:52:32.627+02:00</t>
  </si>
  <si>
    <t>2026-06-19T22:06:33.847+02:00</t>
  </si>
  <si>
    <t>[{"id":"6748417db17528cb9bcae5ef","count":1,"label":"BBQ Texas 40cm","posId":"107","price":30900,"isExtra":false},{"id":"9642908ce4c2f22954c8bbd6","count":1,"label":"Balné","posId":"K0000","price":2000,"isExtra":true},{"id":"69a242bc70119032f914ed29","count":1,"label":"okraj mozzarella, bbq omáčka","posId":"A124","price":6500,"isExtra":true},{"id":"737694feac02220c1ba9726b","count":1,"label":"Žampiony","posId":"C105","price":3500,"KDSTags":["greenhighlight"],"isExtra":true},{"id":"6748417db17528cb9bcae661","count":1,"label":"Pepsi zero sugar 1l","posId":"N125","price":5900,"isExtra":false}]</t>
  </si>
  <si>
    <t>Nekolný Vladimír</t>
  </si>
  <si>
    <t>2026-06-19T21:51:03.814+02:00</t>
  </si>
  <si>
    <t>2026-06-19T22:02:59.600+02:00</t>
  </si>
  <si>
    <t>2026-06-19T22:14:38.106+02:00</t>
  </si>
  <si>
    <t>2026-06-19T21:51:05.554+02:00</t>
  </si>
  <si>
    <t>[{"id":"e8a7b47a-70d2-4cc2-a375-1dab55125675","note":"","count":1,"label":"Quattro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bylinky","posId":"A122","price":6500,"isExtra":true},{"id":"ddd88272-9f0a-4ca7-a4db-a3a7d157b54d","note":"","count":1,"label":"Pepsi zero sugar 1l","posId":"N125","price":5900,"isExtra":false}]</t>
  </si>
  <si>
    <t>2026-06-19T21:49:09.626+02:00</t>
  </si>
  <si>
    <t>2026-06-19T22:00:02.036+02:00</t>
  </si>
  <si>
    <t>[{"id":"103","note":"","count":1,"label":"Zeleninová 40cm","posId":"103","price":30900,"isExtra":false},{"id":"K0000","note":"","count":1,"label":"Balné","posId":"K0000","price":2000,"isExtra":true},{"id":"ZRS40","note":"","count":1,"label":"Smetanový základ","posId":"ZRS40","price":0,"isExtra":true},{"id":"P106","note":"","count":2,"label":"Česnekový dip","posId":"P106","price":2000,"isExtra":false},{"id":"K0000","note":"","count":2,"label":"Balné","posId":"K0000","price":1500,"isExtra":true}]</t>
  </si>
  <si>
    <t>2026-06-19T21:45:18.039+02:00</t>
  </si>
  <si>
    <t>2026-06-19T21:51:17.391+02:00</t>
  </si>
  <si>
    <t>[{"id":"f13b1746-a76a-4145-9a9a-693f1c4daf33","count":1,"label":"Pepsi 1l","posId":"N124","price":5900,"isExtra":false,"creatorId":"MqHeFMwgNYJJPjzif7AWV","isPackging":0,"actualLabel":"Pepsi 1l"}]</t>
  </si>
  <si>
    <t>2026-06-19T21:42:20.097+02:00</t>
  </si>
  <si>
    <t>2026-06-19T21:57:49.646+02:00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</si>
  <si>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🌶️🌶️","posId":"108","price":30900,"isExtra":false},{"id":"54685059","note":"","count":1,"label":"Balné","posId":"K0000","price":2000,"isExtra":true},{"id":"54685083","note":"","count":1,"label":"okraj mozzarella, bylinky","posId":"A122","price":6500,"isExtra":true}]</t>
  </si>
  <si>
    <t>2026-06-19T21:40:24.407+02:00</t>
  </si>
  <si>
    <t>2026-06-19T21:55:46.537+02:00</t>
  </si>
  <si>
    <t>2026-06-19T21:37:23.647+02:00</t>
  </si>
  <si>
    <t>2026-06-19T21:43:20.275+02:00</t>
  </si>
  <si>
    <t>[{"id":"f13b1746-a76a-4145-9a9a-693f1c4daf33","count":1,"label":"Pepsi 1l","posId":"N124","price":5900,"isExtra":false,"creatorId":"mtPRnqMZCuxGStNaJ5aoR","isPackging":0,"actualLabel":"Pepsi 1l"}]</t>
  </si>
  <si>
    <t>2026-06-19T21:34:24.757+02:00</t>
  </si>
  <si>
    <t>2026-06-19T21:46:45.329+02:00</t>
  </si>
  <si>
    <t>[{"id":"2bf254be-a178-4f1d-bb54-104d648cbea9","count":1,"label":"Pizza Špenát kuře 18 cm","posId":"128","price":11900,"isExtra":false,"creatorId":"aMkvm3HSe5uiFVVxwvvzc","isPackging":0,"actualLabel":"Pizza Špenát kuře 18 cm"}]</t>
  </si>
  <si>
    <t>2026-06-19T21:33:41.531+02:00</t>
  </si>
  <si>
    <t>2026-06-19T21:53:51.835+02:00</t>
  </si>
  <si>
    <t>[{"id":"119","note":"","count":1,"label":"BBQ Texas 32cm","posId":"119","price":24900,"isExtra":false},{"id":"K0000","note":"","count":1,"label":"Balné","posId":"K0000","price":1500,"isExtra":true},{"id":"ZBS32","note":"","count":1,"label":"Smetanový základ","posId":"ZBS32","price":0,"isExtra":true},{"id":"A119","note":"","count":1,"label":"okraj hotdog, bbq omáčka","posId":"A119","price":5700,"isExtra":true}]</t>
  </si>
  <si>
    <t>2026-06-19T21:33:26.798+02:00</t>
  </si>
  <si>
    <t>2026-06-19T21:52:04.638+02:00</t>
  </si>
  <si>
    <t>[{"id":"518562551802af877dea3c52","count":2,"label":"Česnekový dip","posId":"P106","price":2000,"isExtra":false},{"id":"bd23bb29ddc67d336ee4c95b","count":2,"label":"Balné","posId":"K0000","price":1500,"isExtra":true},{"id":"6748417db17528cb9bcae603","count":1,"label":"Comeback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🌶️","posId":"121","price":19920,"isExtra":false},{"id":"bd23bb29ddc67d336ee4c95b","count":1,"label":"Balné","posId":"K0000","price":1500,"isExtra":true},{"id":"18c190203278836a4d4b7095","count":1,"label":"Smetanový základ","posId":"ZRS32","price":0,"isExtra":true},{"id":"3413d939fbb3d687083c022e","count":1,"label":"Bez cibule","posId":"X103","price":0,"KDSTags":["redhighlight"],"isExtra":true},{"id":"6748417db17528cb9bcae60f","count":1,"label":"Capricciosa 32cm","posId":"113","price":24900,"isExtra":false},{"id":"bd23bb29ddc67d336ee4c95b","count":1,"label":"Balné","posId":"K0000","price":1500,"isExtra":true},{"id":"97278f8f579333a42d2bbe2f","count":1,"label":"BBQ základ","posId":"ZRB32","price":0,"isExtra":true}]</t>
  </si>
  <si>
    <t>2026-06-19T21:33:01.286+02:00</t>
  </si>
  <si>
    <t>2026-06-19T21:49:46.850+02:00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</si>
  <si>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32cm","posId":"123","price":24900,"isExtra":false},{"id":"bd23bb29ddc67d336ee4c95b","count":1,"label":"Balné","posId":"K0000","price":1500,"isExtra":true},{"id":"6748417db17528cb9bcae609","count":1,"label":"BBQ Meteor 32cm","posId":"118","price":24900,"isExtra":false},{"id":"bd23bb29ddc67d336ee4c95b","count":1,"label":"Balné","posId":"K0000","price":1500,"isExtra":true}]</t>
  </si>
  <si>
    <t>2026-06-19T21:29:50.690+02:00</t>
  </si>
  <si>
    <t>2026-06-19T21:45:24.512+02:00</t>
  </si>
  <si>
    <t>[{"id":"6748417db17528cb9bcae60f","count":1,"label":"Capricciosa 32cm","posId":"113","price":24900,"isExtra":false},{"id":"bd23bb29ddc67d336ee4c95b","count":1,"label":"Balné","posId":"K0000","price":1500,"isExtra":true}]</t>
  </si>
  <si>
    <t>2026-06-19T21:28:42.568+02:00</t>
  </si>
  <si>
    <t>2026-06-19T21:37:24.516+02:00</t>
  </si>
  <si>
    <t>[{"id":"6748417db17528cb9bcae5f5","count":1,"label":"Hawai 40cm","posId":"102","price":30900,"isExtra":false},{"id":"9642908ce4c2f22954c8bbd6","count":1,"label":"Balné","posId":"K0000","price":2000,"isExtra":true},{"id":"a1bd46b9b8f83b8b50c57f27","count":1,"label":"okraj mozzarella, bylinky","posId":"A122","price":6500,"isExtra":true},{"id":"6748417db17528cb9bcae661","count":1,"label":"Pepsi zero sugar 1l","posId":"N125","price":5900,"isExtra":false}]</t>
  </si>
  <si>
    <t>2026-06-19T21:27:35.563+02:00</t>
  </si>
  <si>
    <t>2026-06-19T21:46:07.453+02:00</t>
  </si>
  <si>
    <t>[{"id":"6748417db17528cb9bcae663","count":1,"label":"Mirinda 1l","posId":"N126","price":5900,"isExtra":false},{"id":"6748417db17528cb9bcae603","count":1,"label":"Comeback 32cm 🌶️","posId":"121","price":19920,"isExtra":false},{"id":"bd23bb29ddc67d336ee4c95b","count":1,"label":"Balné","posId":"K0000","price":1500,"isExtra":true}]</t>
  </si>
  <si>
    <t>2026-06-19T21:23:07.211+02:00</t>
  </si>
  <si>
    <t>2026-06-19T21:43:09.898+02:00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</si>
  <si>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🌶️🌶️","posId":"108","price":30900,"isExtra":false},{"id":"54685059","note":"","count":1,"label":"Balné","posId":"K0000","price":2000,"isExtra":true}]</t>
  </si>
  <si>
    <t>2026-06-19T21:23:03.761+02:00</t>
  </si>
  <si>
    <t>2026-06-19T21:41:28.530+02:00</t>
  </si>
  <si>
    <t>2026-06-19T21:48:34.794+02:00</t>
  </si>
  <si>
    <t>2026-06-19T21:23:05.652+02:00</t>
  </si>
  <si>
    <t>[{"id":"7ee7e3c8-2c54-4dc5-810f-2f52f62e2d14","note":"","count":1,"label":"Comeback 32 cm","posId":"121","price":24900,"isExtra":false},{"id":"ea19fb90-a0c3-4d7a-946a-81082fc1a3c2","note":"","count":1,"label":"okraj Hotdog hořčice","posId":"A117","price":5700,"isExtra":true},{"id":"0604cf40-24b5-4ad5-a9e4-e5834def96b8","note":"","count":1,"label":"Dip česnekový","posId":"P106","price":2000,"isExtra":false}]</t>
  </si>
  <si>
    <t>2026-06-19T21:23:03.748+02:00</t>
  </si>
  <si>
    <t>2026-06-19T21:39:43.494+02:00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</si>
  <si>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,{"id":"bf272b1b-93ab-4050-9aff-ea1151ab5f41","note":"","count":1,"label":"pepperoni salám","posId":"B109","price":3000,"KDSTags":["greenhighlight"],"isExtra":true},{"id":"86f97e80-4313-45a1-88bb-cd090c233763","note":"","count":1,"label":"Pepsi 1l","posId":"N124","price":5900,"isExtra":false}]</t>
  </si>
  <si>
    <t>2026-06-19T21:22:03.741+02:00</t>
  </si>
  <si>
    <t>2026-06-19T21:38:09.289+02:00</t>
  </si>
  <si>
    <t>2026-06-19T21:58:11.430+02:00</t>
  </si>
  <si>
    <t>2026-06-19T21:22:04.611+02:00</t>
  </si>
  <si>
    <t>[{"id":"3a5867b0-8da1-4c8b-bd1f-70418434cae8","note":"","count":1,"label":"BBQ Texas 32 cm","posId":"119","price":24900,"isExtra":false}]</t>
  </si>
  <si>
    <t>2026-06-19T21:21:25.284+02:00</t>
  </si>
  <si>
    <t>2026-06-19T21:34:21.772+02:00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</si>
  <si>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40cm","posId":"111","price":30900,"isExtra":false},{"id":"54685059","note":"","count":1,"label":"Balné","posId":"K0000","price":2000,"isExtra":true},{"id":"54685018","note":"","size":"Česnekový dip","count":1,"label":"Česnekový dip","posId":"P106","price":2000,"isExtra":false},{"id":"54685064","note":"","count":1,"label":"Balné","posId":"K0000","price":1500,"isExtra":true},{"id":"57405719","note":"","size":"Pepsi zero sugar 1l","count":1,"label":"Pepsi zero sugar 1l","posId":"N125","price":5900,"isExtra":false}]</t>
  </si>
  <si>
    <t>2026-06-19T21:21:25.237+02:00</t>
  </si>
  <si>
    <t>2026-06-19T21:33:22.860+02:00</t>
  </si>
  <si>
    <t>[{"id":"59589706","note":"","size":"Margherita 32cm","count":1,"label":"Margherita 32cm","posId":"112","price":20900,"isExtra":false},{"id":"54685064","note":"","count":1,"label":"Balné","posId":"K0000","price":1500,"isExtra":true},{"id":"59589715","note":"","size":"Capricciosa 32cm","count":1,"label":"Capricciosa 32cm","posId":"113","price":24900,"isExtra":false},{"id":"54685064","note":"","count":1,"label":"Balné","posId":"K0000","price":1500,"isExtra":true}]</t>
  </si>
  <si>
    <t>2026-06-19T21:19:00.410+02:00</t>
  </si>
  <si>
    <t>2026-06-19T21:30:59.401+02:00</t>
  </si>
  <si>
    <t>2026-06-19T21:18:27.497+02:00</t>
  </si>
  <si>
    <t>2026-06-19T21:29:50.716+02:00</t>
  </si>
  <si>
    <t>2026-06-19T21:16:03.663+02:00</t>
  </si>
  <si>
    <t>2026-06-19T21:26:59.202+02:00</t>
  </si>
  <si>
    <t>[{"id":"f675967f-9acd-47eb-a0a7-8c1488c18315","note":"","count":1,"label":"Hot &amp; Spicy 40 cm","posId":"110","price":30900,"isExtra":false},{"id":"7eae80af-3fb0-4484-825a-00dd12db3ff3","note":"","count":1,"label":"Jalapenos Rolls, 6 ks","posId":"jpr200","price":8900,"isExtra":false}]</t>
  </si>
  <si>
    <t>2026-06-19T21:14:03.163+02:00</t>
  </si>
  <si>
    <t>2026-06-19T21:25:40.297+02:00</t>
  </si>
  <si>
    <t>2026-06-19T21:43:28.567+02:00</t>
  </si>
  <si>
    <t>2026-06-19T21:14:03.897+02:00</t>
  </si>
  <si>
    <t>[{"id":"0b22568e-4d1c-45db-9aa3-de09ef6c293a","note":"","count":1,"label":"Pepperoni 32 cm","posId":"120","price":24900,"isExtra":false},{"id":"af2bee84-a445-45fc-8ca2-cf4fed0dcf38","note":"","count":1,"label":"okraj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česnekový","posId":"P106","price":2000,"isExtra":false},{"id":"978c26ec-8492-4979-8b1c-f7ff8381d413","note":"","count":1,"label":"Pepperoni Rolls, 6 ks","posId":"P100","price":8900,"isExtra":false}]</t>
  </si>
  <si>
    <t>2026-06-19T21:12:31.486+02:00</t>
  </si>
  <si>
    <t>2026-06-19T21:19:04.502+02:00</t>
  </si>
  <si>
    <t>[{"id":"6748417db17528cb9bcae605","count":1,"label":"Pepperoni 32cm 🌶️🌶️","posId":"120","price":19920,"isExtra":false},{"id":"bd23bb29ddc67d336ee4c95b","count":1,"label":"Balné","posId":"K0000","price":1500,"isExtra":true},{"id":"fa857a88cef908bfe7a79dc0","count":1,"label":"Žampiony","posId":"B105","price":2500,"KDSTags":["greenhighlight"],"isExtra":true}]</t>
  </si>
  <si>
    <t>2026-06-19T21:02:13.409+02:00</t>
  </si>
  <si>
    <t>2026-06-19T21:03:02.542+02:00</t>
  </si>
  <si>
    <t>[{"id":"dcff22d6-e3c4-4d3c-b856-2a8238723c08","count":1,"label":"Aquilla neperlivá","posId":"N140","price":3900,"isExtra":false,"discount":{"type":"percentage","value":50},"creatorId":"sDF2OFKazBtZkTe-91VWt","isPackging":0,"actualLabel":"Aquilla neperlivá"}]</t>
  </si>
  <si>
    <t>2026-06-19T21:00:32.059+02:00</t>
  </si>
  <si>
    <t>2026-06-19T21:06:46.449+02:00</t>
  </si>
  <si>
    <t>[{"id":"6748417db17528cb9bcae603","count":1,"label":"Comeback 32cm 🌶️","posId":"121","price":19920,"isExtra":false},{"id":"bd23bb29ddc67d336ee4c95b","count":1,"label":"Balné","posId":"K0000","price":1500,"isExtra":true},{"id":"18c190203278836a4d4b7095","count":1,"label":"Smetanový základ","posId":"ZRS32","price":0,"isExtra":true}]</t>
  </si>
  <si>
    <t>2026-06-19T20:56:02.797+02:00</t>
  </si>
  <si>
    <t>2026-06-19T21:04:23.217+02:00</t>
  </si>
  <si>
    <t>[{"id":"c17837f5-7a43-4caf-86f2-7f4c925f90fb","note":"","count":1,"label":"BBQ Meteor 32 cm","posId":"118","price":24900,"isExtra":false},{"id":"af2bee84-a445-45fc-8ca2-cf4fed0dcf38","note":"","count":1,"label":"okraj mozzarella bylinky","posId":"A121","price":5700,"isExtra":true},{"id":"b4e39ebb-68be-4db2-9b80-cb84eab48ada","note":"","count":1,"label":"Aquilla tea zelený čaj/citron 0,5l","posId":"N121","price":4900,"isExtra":false}]</t>
  </si>
  <si>
    <t>2026-06-19T20:48:03.893+02:00</t>
  </si>
  <si>
    <t>2026-06-19T20:57:31.228+02:00</t>
  </si>
  <si>
    <t>2026-06-19T21:05:39.477+02:00</t>
  </si>
  <si>
    <t>2026-06-19T20:48:04.818+02:00</t>
  </si>
  <si>
    <t>[{"id":"f7043b16-784c-4471-87d9-9c8cbc7d5ab8","note":"","count":1,"label":"Capricciosa 32 cm","posId":"137","price":24900,"isExtra":false}]</t>
  </si>
  <si>
    <t>2026-06-19T20:46:40.745+02:00</t>
  </si>
  <si>
    <t>2026-06-19T20:55:50.496+02:00</t>
  </si>
  <si>
    <t>2026-06-19T20:39:29.884+02:00</t>
  </si>
  <si>
    <t>2026-06-19T20:53:12.225+02:00</t>
  </si>
  <si>
    <t>[{"id":"3654fcca-a595-4089-9fe2-d7d761645ac1","count":1,"label":"Pizza BBQ Meteor 40","posId":"106","price":30900,"isExtra":false,"creatorId":"tv8aa2IFpmB7DPgPWB1tu","isPackging":0,"actualLabel":"Pizza BBQ Meteor 40"}]</t>
  </si>
  <si>
    <t>2026-06-19T20:34:25.888+02:00</t>
  </si>
  <si>
    <t>2026-06-19T20:51:36.453+02:00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</si>
  <si>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32cm","posId":"123","price":24900,"isExtra":false},{"id":"bd23bb29ddc67d336ee4c95b","count":1,"label":"Balné","posId":"K0000","price":1500,"isExtra":true},{"id":"6748417db17528cb9bcae607","count":1,"label":"BBQ Texas 32cm","posId":"119","price":24900,"isExtra":false},{"id":"bd23bb29ddc67d336ee4c95b","count":1,"label":"Balné","posId":"K0000","price":1500,"isExtra":true},{"id":"3ff8bcf86a57647a3133c48e","count":1,"label":"Kukuřice","posId":"B115","price":2500,"KDSTags":["greenhighlight"],"isExtra":true},{"id":"6748417db17528cb9bcae633","count":1,"label":"Masové kuličky","posId":"P102","price":9900,"isExtra":false},{"id":"bd23bb29ddc67d336ee4c95b","count":1,"label":"Balné","posId":"K0000","price":1500,"isExtra":true}]</t>
  </si>
  <si>
    <t>2026-06-19T20:33:35.716+02:00</t>
  </si>
  <si>
    <t>2026-06-19T20:45:18.283+02:00</t>
  </si>
  <si>
    <t>2026-06-19T20:24:23.107+02:00</t>
  </si>
  <si>
    <t>2026-06-19T20:39:36.123+02:00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</si>
  <si>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40cm","posId":"111","price":30900,"isExtra":false},{"id":"54685059","note":"","count":1,"label":"Balné","posId":"K0000","price":2000,"isExtra":true},{"id":"54685126","note":"","count":1,"label":"okraj hotdog, bbq omáčka","posId":"A120","price":6500,"isExtra":true},{"id":"54685152","note":"","count":1,"label":"Kukuřice","posId":"C115","price":3500,"KDSTags":["greenhighlight"],"isExtra":true},{"id":"54685179","note":"","count":1,"label":"Pepperoni salám","posId":"C109","price":4000,"KDSTags":["greenhighlight"],"isExtra":true},{"id":"54685014","note":"","size":"Masové kuličky","count":1,"label":"Masové kuličky","posId":"P102","price":9900,"isExtra":false},{"id":"54685064","note":"","count":1,"label":"Balné","posId":"K0000","price":1500,"isExtra":true}]</t>
  </si>
  <si>
    <t>2026-06-19T20:20:38.141+02:00</t>
  </si>
  <si>
    <t>2026-06-19T20:36:05.365+02:00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</si>
  <si>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</si>
  <si>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2026-06-19T20:16:04.234+02:00</t>
  </si>
  <si>
    <t>2026-06-19T20:43:22.171+02:00</t>
  </si>
  <si>
    <t>2026-06-19T20:53:36.266+02:00</t>
  </si>
  <si>
    <t>2026-06-19T20:16:05.217+02:00</t>
  </si>
  <si>
    <t>[{"id":"e8a7b47a-70d2-4cc2-a375-1dab55125675","note":"","count":1,"label":"Quattro Formaggi 32 cm","posId":"123","price":24900,"isExtra":false},{"id":"0b22568e-4d1c-45db-9aa3-de09ef6c293a","note":"","count":1,"label":"Pepperoni 32 cm","posId":"120","price":24900,"isExtra":false},{"id":"978c26ec-8492-4979-8b1c-f7ff8381d413","note":"","count":2,"label":"Pepperoni Rolls, 6 ks","posId":"P100","price":8900,"isExtra":false}]</t>
  </si>
  <si>
    <t>2026-06-19T20:12:53.572+02:00</t>
  </si>
  <si>
    <t>2026-06-19T20:20:57.043+02:00</t>
  </si>
  <si>
    <t>[{"id":"6748417db17528cb9bcae607","count":1,"label":"BBQ Texas 32cm","posId":"119","price":24900,"isExtra":false},{"id":"bd23bb29ddc67d336ee4c95b","count":1,"label":"Balné","posId":"K0000","price":1500,"isExtra":true}]</t>
  </si>
  <si>
    <t>2026-06-19T19:54:03.035+02:00</t>
  </si>
  <si>
    <t>2026-06-19T20:07:55.824+02:00</t>
  </si>
  <si>
    <t>2026-06-19T20:22:21.409+02:00</t>
  </si>
  <si>
    <t>2026-06-19T19:54:03.849+02:00</t>
  </si>
  <si>
    <t>[{"id":"7ee7e3c8-2c54-4dc5-810f-2f52f62e2d14","note":"","count":1,"label":"Comeback 32 cm","posId":"121","price":24900,"isExtra":false},{"id":"a8b296cb-224d-46e2-b4ca-40d9cb21295a","note":"","count":1,"label":"BEZ -šunka","posId":"X106","price":0,"KDSTags":["redhighlight"],"isExtra":true}]</t>
  </si>
  <si>
    <t>2026-06-19T19:49:04.054+02:00</t>
  </si>
  <si>
    <t>2026-06-19T20:06:54.085+02:00</t>
  </si>
  <si>
    <t>2026-06-19T20:17:28.448+02:00</t>
  </si>
  <si>
    <t>2026-06-19T19:49:04.548+02:00</t>
  </si>
  <si>
    <t>[{"id":"f4e62f0e-27eb-456f-a59a-dac515570142","note":"","count":1,"label":"Jablečno-skořicové rolls, 8ks","posId":"18","price":8900,"isExtra":false},{"id":"7ebac4a7-6cce-442e-b2bb-06b929c16076","note":"","count":1,"label":"Baby špenát &amp; kuře 32 cm","posId":"116","price":24900,"isExtra":false},{"id":"1c4a575c-0a2c-4a58-a7c3-0328026cbcb1","note":"","count":1,"label":"Quattro Formaggi 18 cm","posId":"135","price":11900,"isExtra":false}]</t>
  </si>
  <si>
    <t>2026-06-19T19:49:03.269+02:00</t>
  </si>
  <si>
    <t>2026-06-19T20:18:07.125+02:00</t>
  </si>
  <si>
    <t>[{"id":"54684980","note":"","size":"Zeleninová 40cm","count":1,"label":"Zeleninová 40cm","posId":"103","price":30900,"isExtra":false},{"id":"54685059","note":"","count":1,"label":"Balné","posId":"K0000","price":2000,"isExtra":true},{"id":"54685171","note":"","count":1,"label":"Slanina","posId":"C108","price":4000,"KDSTags":["greenhighlight"],"isExtra":true},{"id":"57405718","note":"","size":"Pepsi 1l","count":1,"label":"Pepsi 1l","posId":"N124","price":5900,"isExtra":false},{"id":"54685018","note":"","size":"Česnekový dip","count":3,"label":"Česnekový dip","posId":"P106","price":2000,"isExtra":false},{"id":"54685064","note":"","count":3,"label":"Balné","posId":"K0000","price":1500,"isExtra":true},{"id":"54685015","note":"","size":"Pečené brambory","count":2,"label":"Pečené brambory","posId":"P103","price":6900,"isExtra":false},{"id":"54685064","note":"","count":2,"label":"Balné","posId":"K0000","price":1500,"isExtra":true},{"id":"54685013","note":"","size":"Spicy Wings 🌶️","count":2,"label":"Spicy Wings 🌶️","posId":"P101","price":11900,"isExtra":false},{"id":"54685064","note":"","count":2,"label":"Balné","posId":"K0000","price":1500,"isExtra":true},{"id":"54684977","note":"","size":"BBQ Texas 40cm","count":1,"label":"BBQ Texas 40cm","posId":"107","price":30900,"isExtra":false},{"id":"54685059","note":"","count":1,"label":"Balné","posId":"K0000","price":2000,"isExtra":true},{"id":"54685143","note":"","count":1,"label":"okraj hotdog, bez omáčky","posId":"A126","price":6500,"isExtra":true},{"id":"54684981","note":"","size":"Hawai 40cm","count":1,"label":"Hawai 40cm","posId":"102","price":30900,"isExtra":false},{"id":"54685059","note":"","count":1,"label":"Balné","posId":"K0000","price":2000,"isExtra":true}]</t>
  </si>
  <si>
    <t>2026-06-19T19:48:03.501+02:00</t>
  </si>
  <si>
    <t>2026-06-19T20:04:09.863+02:00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</si>
  <si>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bylinky","posId":"A122","price":6500,"isExtra":true},{"id":"540c8d22-36ac-4503-9684-d23e3d647ff1","note":"","count":1,"label":"Pepperoni salám","posId":"C109","price":4000,"KDSTags":["greenhighlight"],"isExtra":true},{"id":"0604cf40-24b5-4ad5-a9e4-e5834def96b8","note":"","count":2,"label":"Dip česnekový","posId":"P106","price":2000,"isExtra":false}]</t>
  </si>
  <si>
    <t>2026-06-19T19:47:18.640+02:00</t>
  </si>
  <si>
    <t>2026-06-19T20:02:58.301+02:00</t>
  </si>
  <si>
    <t>[{"id":"54684982","note":"","size":"Capricciosa 40cm","count":1,"label":"Capricciosa 40cm","posId":"101","price":30900,"isExtra":false},{"id":"54685059","note":"","count":1,"label":"Balné","posId":"K0000","price":2000,"isExtra":true},{"id":"59555742","note":"","count":1,"label":"Smetanový základ","posId":"ZRS40","price":0,"isExtra":true}]</t>
  </si>
  <si>
    <t>2026-06-19T19:43:03.200+02:00</t>
  </si>
  <si>
    <t>2026-06-19T19:59:09.322+02:00</t>
  </si>
  <si>
    <t>2026-06-19T20:08:13.596+02:00</t>
  </si>
  <si>
    <t>2026-06-19T19:43:03.915+02:00</t>
  </si>
  <si>
    <t>2026-06-19T19:39:35.959+02:00</t>
  </si>
  <si>
    <t>2026-06-19T19:56:19.342+02:00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</si>
  <si>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🌶️🌶️","posId":"122","price":24900,"isExtra":false},{"id":"54685064","note":"","count":1,"label":"Balné","posId":"K0000","price":1500,"isExtra":true},{"id":"54685112","note":"","count":1,"label":"Bez cibule","posId":"X103","price":0,"KDSTags":["redhighlight"],"isExtra":true}]</t>
  </si>
  <si>
    <t>2026-06-19T19:36:12.531+02:00</t>
  </si>
  <si>
    <t>2026-06-19T19:56:37.380+02:00</t>
  </si>
  <si>
    <t>[{"id":"54684981","note":"","size":"Hawai 40cm","count":1,"label":"Hawai 40cm","posId":"102","price":30900,"isExtra":false},{"id":"54685059","note":"","count":1,"label":"Balné","posId":"K0000","price":2000,"isExtra":true},{"id":"59555742","note":"","count":1,"label":"Smetanový základ","posId":"ZRS40","price":0,"isExtra":true},{"id":"54685132","note":"","count":1,"label":"Ananas","posId":"C100","price":3500,"KDSTags":["greenhighlight"],"isExtra":true},{"id":"54685160","note":"","count":1,"label":"Mozzarella","posId":"C113","price":4000,"KDSTags":["greenhighlight"],"isExtra":true}]</t>
  </si>
  <si>
    <t>2026-06-19T19:31:03.743+02:00</t>
  </si>
  <si>
    <t>2026-06-19T19:54:34.803+02:00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</si>
  <si>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základ","posId":"A128","price":0,"isExtra":true}]</t>
  </si>
  <si>
    <t>2026-06-19T19:31:03.681+02:00</t>
  </si>
  <si>
    <t>2026-06-19T19:51:56.916+02:00</t>
  </si>
  <si>
    <t>2026-06-19T20:08:34.253+02:00</t>
  </si>
  <si>
    <t>2026-06-19T19:31:04.869+02:00</t>
  </si>
  <si>
    <t>[{"id":"2a9dc121-ec1e-4cbb-b8d5-66ce6a546664","note":"","count":3,"label":"DIP jalapenos","posId":"P107","price":2000,"isExtra":false},{"id":"faf7ff40-eef3-48bd-92c4-b33e5bbf095d","note":"","count":1,"label":"Quattro Formaggi 40 cm","posId":"111","price":30900,"isExtra":false},{"id":"9a7bfd85-41fe-45c5-9da5-e57408965bbb","note":"","count":1,"label":"Okraj Hotdog, hořčice","posId":"A118","price":6500,"isExtra":true},{"id":"5fc1255c-e26e-4454-9620-7eea5d2454f6","note":"","count":1,"label":"Slanina","posId":"C108","price":4000,"KDSTags":["greenhighlight"],"isExtra":true},{"id":"6429499b-bd57-4ad7-b257-96da4ce175b3","note":"","count":1,"label":"Jalapeños","posId":"C102","price":3500,"KDSTags":["greenhighlight"],"isExtra":true},{"id":"7eae80af-3fb0-4484-825a-00dd12db3ff3","note":"","count":1,"label":"Jalapenos Rolls, 6 ks","posId":"jpr200","price":8900,"isExtra":false}]</t>
  </si>
  <si>
    <t>2026-06-19T19:30:48.043+02:00</t>
  </si>
  <si>
    <t>2026-06-19T19:49:13.486+02:00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</si>
  <si>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40cm","posId":"111","price":30900,"isExtra":false},{"id":"9642908ce4c2f22954c8bbd6","count":1,"label":"Balné","posId":"K0000","price":2000,"isExtra":true},{"id":"6748417db17528cb9bcae5ed","count":1,"label":"Pepperoni 40cm 🌶️🌶️","posId":"108","price":30900,"isExtra":false},{"id":"9642908ce4c2f22954c8bbd6","count":1,"label":"Balné","posId":"K0000","price":2000,"isExtra":true},{"id":"6748417db17528cb9bcae601","count":1,"label":"Hot &amp; Spicy 32cm 🌶️🌶️","posId":"122","price":24900,"isExtra":false},{"id":"bd23bb29ddc67d336ee4c95b","count":1,"label":"Balné","posId":"K0000","price":1500,"isExtra":true},{"id":"6748417db17528cb9bcae60f","count":1,"label":"Capricciosa 32cm","posId":"113","price":24900,"isExtra":false},{"id":"bd23bb29ddc67d336ee4c95b","count":1,"label":"Balné","posId":"K0000","price":1500,"isExtra":true},{"id":"6748417db17528cb9bcae661","count":1,"label":"Pepsi zero sugar 1l","posId":"N125","price":5900,"isExtra":false}]</t>
  </si>
  <si>
    <t>2026-06-19T19:30:04.137+02:00</t>
  </si>
  <si>
    <t>2026-06-19T20:19:52.921+02:00</t>
  </si>
  <si>
    <t>2026-06-19T20:30:53.191+02:00</t>
  </si>
  <si>
    <t>2026-06-19T19:30:04.610+02:00</t>
  </si>
  <si>
    <t>[{"id":"1c4a575c-0a2c-4a58-a7c3-0328026cbcb1","note":"","count":2,"label":"Quattro Formaggi 18 cm","posId":"135","price":11900,"isExtra":false},{"id":"15882222-eb55-420b-a563-1fd60403ece7","note":"","count":1,"label":"Hot &amp; Spicy 18 cm","posId":"134","price":11900,"isExtra":false},{"id":"ed962e6c-452c-49d0-917e-cf0d04abe09a","note":"","count":1,"label":"BBQ Texas 18 cm","posId":"131","price":11900,"isExtra":false},{"id":"0604cf40-24b5-4ad5-a9e4-e5834def96b8","note":"","count":2,"label":"Dip česnekový","posId":"P106","price":2000,"isExtra":false}]</t>
  </si>
  <si>
    <t>2026-06-19T19:26:42.275+02:00</t>
  </si>
  <si>
    <t>2026-06-19T19:45:20.420+02:00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</si>
  <si>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🌶️","posId":"121","price":19920,"isExtra":false},{"id":"bd23bb29ddc67d336ee4c95b","count":1,"label":"Balné","posId":"K0000","price":1500,"isExtra":true},{"id":"107edc5fe35cb7a843bf6a84","count":1,"label":"okraj hotdog, bbq omáčka","posId":"A119","price":5700,"isExtra":true},{"id":"6748417db17528cb9bcae631","count":1,"label":"Spicy Wings 🌶️","posId":"P101","price":9520,"isExtra":false},{"id":"bd23bb29ddc67d336ee4c95b","count":1,"label":"Balné","posId":"K0000","price":1500,"isExtra":true},{"id":"684ae924f72095697790619a","count":1,"label":"Guarana classic","posId":"N142","price":5500,"isExtra":false},{"id":"684ae924f72095697790619e","count":1,"label":"Guarana kiwi a jablko","posId":"N144","price":5500,"isExtra":false}]</t>
  </si>
  <si>
    <t>2026-06-19T19:22:03.188+02:00</t>
  </si>
  <si>
    <t>2026-06-19T19:41:09.945+02:00</t>
  </si>
  <si>
    <t>2026-06-19T19:58:31.570+02:00</t>
  </si>
  <si>
    <t>2026-06-19T19:22:06.081+02:00</t>
  </si>
  <si>
    <t>[{"id":"7805ed20-b7fb-4253-865d-b1d6ba10a291","note":"","count":1,"label":"Baby špenát &amp; kuře 32 cm","posId":"140","price":24900,"isExtra":false},{"id":"49554361-bb09-484d-958c-c2640501b923","note":"","count":1,"label":"Margherita 18 cm","posId":"124","price":11900,"isExtra":false},{"id":"d0d907b3-24d9-4ca1-bfa0-6af54e82b136","note":"","count":1,"label":"Ananas.","posId":"A100","price":1500,"isExtra":true},{"id":"a365aee9-9a52-4cc7-af63-efe2182c1456","note":"","count":1,"label":"Cibule.","posId":"A103","price":1500,"isExtra":true},{"id":"02ab11f4-6d14-43c4-a24c-c6c8e44458ff","note":"","count":1,"label":"Grana padano","posId":"A130","price":2000,"isExtra":true},{"id":"a5773fcd-36ce-4663-bc56-7015fafd6eca","note":"","count":1,"label":"BEZ -mozzarella","posId":"X113","price":0,"KDSTags":["redhighlight"],"isExtra":true},{"id":"49554361-bb09-484d-958c-c2640501b923","note":"","count":1,"label":"Margherita 18 cm","posId":"124","price":11900,"isExtra":false}]</t>
  </si>
  <si>
    <t>2026-06-19T19:21:40.918+02:00</t>
  </si>
  <si>
    <t>2026-06-19T19:34:06.855+02:00</t>
  </si>
  <si>
    <t>[{"id":"2bf254be-a178-4f1d-bb54-104d648cbea9","count":1,"label":"Pizza Špenát kuře 18 cm","posId":"128","price":11900,"isExtra":false,"creatorId":"qctoP0dJU1ocwiQJDPvmW","isPackging":0,"actualLabel":"Pizza Špenát kuře 18 cm"}]</t>
  </si>
  <si>
    <t>2026-06-19T19:20:45.064+02:00</t>
  </si>
  <si>
    <t>2026-06-19T19:38:28.407+02:00</t>
  </si>
  <si>
    <t>[{"id":"111","note":"","count":1,"label":"Quattro Formaggi 40cm","posId":"111","price":30900,"isExtra":false},{"id":"K0000","note":"","count":1,"label":"Balné","posId":"K0000","price":2000,"isExtra":true},{"id":"101","note":"","count":1,"label":"Capricciosa 40cm","posId":"101","price":30900,"isExtra":false},{"id":"K0000","note":"","count":1,"label":"Balné","posId":"K0000","price":2000,"isExtra":true}]</t>
  </si>
  <si>
    <t>2026-06-19T19:15:49.365+02:00</t>
  </si>
  <si>
    <t>2026-06-19T19:33:57.073+02:00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</si>
  <si>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těsto","posId":"17","price":1000,"isExtra":true}]</t>
  </si>
  <si>
    <t>2026-06-19T19:10:03.576+02:00</t>
  </si>
  <si>
    <t>2026-06-19T19:31:52.852+02:00</t>
  </si>
  <si>
    <t>2026-06-19T19:49:29.469+02:00</t>
  </si>
  <si>
    <t>2026-06-19T19:10:04.078+02:00</t>
  </si>
  <si>
    <t>[{"id":"163e77d4-5ceb-49e7-900a-6bd7d0635831","note":"","count":1,"label":"SPICY MENU COMEBACK","posId":"","price":34900,"isExtra":false},{"id":"b108c435-3469-4ce1-b8c2-1e8691de9fff","note":"","count":1,"label":"*HOT &amp; SPICY* 32","posId":"122","price":0,"isExtra":true},{"id":"162f5e68-6a58-4eeb-a2b7-ae88adf3f3c7","note":"","count":1,"label":"Italské těsto","posId":"15","price":0,"isExtra":true},{"id":"1427583d-c8f3-4f84-b54a-d23a9bc0052b","note":"","count":1,"label":"Rajčatový základ","posId":"i105","price":0,"isExtra":true},{"id":"7b506f1d-3b7d-4ca7-9767-75b5b6ff855b","note":"","count":1,"label":"okraj mozzarella BBQ","posId":"A123","price":5700,"isExtra":true},{"id":"4d811cb5-f2fa-4974-9e03-52f6b005bcba","note":"","count":1,"label":"Příloha: Masové kuličky","posId":"P102","price":0,"isExtra":true},{"id":"f7cfc843-d7ae-4a8c-902f-e0235d69ad59","note":"","count":1,"label":"Guarana classic 0,5l","posId":"N142","price":0,"isExtra":true},{"id":"e8a7b47a-70d2-4cc2-a375-1dab55125675","note":"","count":1,"label":"Quattro Formaggi 32 cm","posId":"123","price":24900,"isExtra":false},{"id":"51742ea4-2dd0-45e1-9eee-08e8ee1273fe","note":"","count":1,"label":"okraj Hotdog bez omáčky","posId":"A125","price":5700,"isExtra":true}]</t>
  </si>
  <si>
    <t>2026-06-19T19:09:02.956+02:00</t>
  </si>
  <si>
    <t>2026-06-19T19:28:55.794+02:00</t>
  </si>
  <si>
    <t>2026-06-19T19:40:56.198+02:00</t>
  </si>
  <si>
    <t>2026-06-19T19:09:03.639+02:00</t>
  </si>
  <si>
    <t>[{"id":"9b3fd0f9-6a36-4a8e-95ad-00dbae675705","note":"","count":1,"label":"Capricciosa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</si>
  <si>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2026-06-19T19:08:53.289+02:00</t>
  </si>
  <si>
    <t>2026-06-19T19:26:14.438+02:00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</si>
  <si>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základ","posId":"ZRB40","price":0,"isExtra":true},{"id":"54685126","note":"","count":1,"label":"okraj hotdog, bbq omáčka","posId":"A120","price":6500,"isExtra":true},{"id":"54685134","note":"","count":1,"label":"Bez cibule","posId":"X103","price":0,"KDSTags":["redhighlight"],"isExtra":true},{"id":"54685100","note":"","count":1,"label":"Žampiony","posId":"C105","price":3500,"KDSTags":["greenhighlight"],"isExtra":true},{"id":"59589714","note":"","size":"Hawai 32cm","count":1,"label":"Hawai 32cm","posId":"114","price":24900,"isExtra":false},{"id":"54685064","note":"","count":1,"label":"Balné","posId":"K0000","price":1500,"isExtra":true},{"id":"54685124","note":"","count":1,"label":"okraj hotdog, bbq omáčka","posId":"A119","price":5700,"isExtra":true},{"id":"54684975","note":"","size":"Comeback 40cm 🌶️","count":1,"label":"Comeback 40cm 🌶️","posId":"109","price":30900,"isExtra":false},{"id":"54685059","note":"","count":1,"label":"Balné","posId":"K0000","price":2000,"isExtra":true},{"id":"54685083","note":"","count":1,"label":"okraj mozzarella, bylinky","posId":"A122","price":6500,"isExtra":true}]</t>
  </si>
  <si>
    <t>2026-06-19T19:06:36.913+02:00</t>
  </si>
  <si>
    <t>2026-06-19T19:19:39.351+02:00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</si>
  <si>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🌶️🌶️","posId":"120","price":19920,"isExtra":false},{"id":"bd23bb29ddc67d336ee4c95b","count":1,"label":"Balné","posId":"K0000","price":1500,"isExtra":true},{"id":"6748417db17528cb9bcae60d","count":1,"label":"Hawai 32cm","posId":"114","price":19920,"isExtra":false},{"id":"bd23bb29ddc67d336ee4c95b","count":1,"label":"Balné","posId":"K0000","price":1500,"isExtra":true},{"id":"6748417db17528cb9bcae60b","count":1,"label":"Zeleninová 32cm","posId":"115","price":19920,"isExtra":false},{"id":"bd23bb29ddc67d336ee4c95b","count":1,"label":"Balné","posId":"K0000","price":1500,"isExtra":true}]</t>
  </si>
  <si>
    <t>2026-06-19T19:05:03.386+02:00</t>
  </si>
  <si>
    <t>2026-06-19T19:16:44.796+02:00</t>
  </si>
  <si>
    <t>[{"id":"6747ad56-2f52-4f5b-b96c-109c91cf97bd","note":"","count":1,"label":"Hawai 18 cm","posId":"126","price":11900,"isExtra":false},{"id":"c10d36f8-acd3-4a8b-979d-b81c00d75c6f","note":"","count":1,"label":"BEZ -ananas","posId":"X100","price":0,"KDSTags":["redhighlight"],"isExtra":true},{"id":"0604cf40-24b5-4ad5-a9e4-e5834def96b8","note":"","count":1,"label":"Dip česnekový","posId":"P106","price":2000,"isExtra":false},{"id":"1c4a575c-0a2c-4a58-a7c3-0328026cbcb1","note":"","count":1,"label":"Quattro Formaggi 18 cm","posId":"135","price":11900,"isExtra":false}]</t>
  </si>
  <si>
    <t>2026-06-19T19:04:03.301+02:00</t>
  </si>
  <si>
    <t>2026-06-19T19:15:40.812+02:00</t>
  </si>
  <si>
    <t>[{"id":"faf7ff40-eef3-48bd-92c4-b33e5bbf095d","note":"","count":1,"label":"Quattro Formaggi 40 cm","posId":"111","price":30900,"isExtra":false},{"id":"5dfcd7e6-75e9-4752-8a19-eab42ba37b6d","note":"","count":1,"label":"Kukuřice","posId":"C115","price":3500,"KDSTags":["greenhighlight"],"isExtra":true}]</t>
  </si>
  <si>
    <t>2026-06-19T19:03:03.037+02:00</t>
  </si>
  <si>
    <t>2026-06-19T19:11:16.680+02:00</t>
  </si>
  <si>
    <t>2026-06-19T19:37:29.374+02:00</t>
  </si>
  <si>
    <t>2026-06-19T19:03:04.122+02:00</t>
  </si>
  <si>
    <t>[{"id":"faf7ff40-eef3-48bd-92c4-b33e5bbf095d","note":"","count":1,"label":"Quattro Formaggi 40 cm","posId":"111","price":30900,"isExtra":false},{"id":"9b3fd0f9-6a36-4a8e-95ad-00dbae675705","note":"","count":1,"label":"Capricciosa 40 cm","posId":"101","price":30900,"isExtra":false}]</t>
  </si>
  <si>
    <t>2026-06-19T19:02:02.028+02:00</t>
  </si>
  <si>
    <t>2026-06-19T19:13:04.807+02:00</t>
  </si>
  <si>
    <t>2026-06-19T18:53:03.044+02:00</t>
  </si>
  <si>
    <t>2026-06-19T19:02:13.621+02:00</t>
  </si>
  <si>
    <t>2026-06-19T19:27:02.260+02:00</t>
  </si>
  <si>
    <t>2026-06-19T18:53:03.971+02:00</t>
  </si>
  <si>
    <t>[{"id":"7ee7e3c8-2c54-4dc5-810f-2f52f62e2d14","note":"","count":1,"label":"Comeback 32 cm","posId":"121","price":24900,"isExtra":false},{"id":"3316ecf4-07ea-4045-acd5-7383dd81145f","note":"","count":1,"label":"jalapeños","posId":"B102","price":2500,"KDSTags":["greenhighlight"],"isExtra":true},{"id":"cc07bf3f-3e6f-4df8-9018-c7e260233504","note":"","count":1,"label":"BEZ -cibule","posId":"X103","price":0,"KDSTags":["redhighlight"],"isExtra":true},{"id":"55ca227d-485c-4130-a44d-b26b939e8c03","note":"","count":1,"label":"Hot &amp; Spicy 32 cm","posId":"122","price":24900,"isExtra":false},{"id":"3316ecf4-07ea-4045-acd5-7383dd81145f","note":"","count":1,"label":"jalapeños","posId":"B102","price":2500,"KDSTags":["greenhighlight"],"isExtra":true},{"id":"cc07bf3f-3e6f-4df8-9018-c7e260233504","note":"","count":1,"label":"BEZ -cibule","posId":"X103","price":0,"KDSTags":["redhighlight"],"isExtra":true},{"id":"0604cf40-24b5-4ad5-a9e4-e5834def96b8","note":"","count":2,"label":"Dip česnekový","posId":"P106","price":2000,"isExtra":false},{"id":"86f97e80-4313-45a1-88bb-cd090c233763","note":"","count":1,"label":"Pepsi 1l","posId":"N124","price":5900,"isExtra":false},{"id":"5df34067-0b6b-41dc-8528-5c379260b439","note":"","count":1,"label":"Mirinda 1l","posId":"N126","price":5900,"isExtra":false}]</t>
  </si>
  <si>
    <t>2026-06-19T18:47:14.533+02:00</t>
  </si>
  <si>
    <t>2026-06-19T18:54:35.658+02:00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</si>
  <si>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těsto","posId":"17","price":1000,"isExtra":true},{"id":"066a3df44113592702f70f66","count":1,"label":"Jalapeňos","posId":"B102","price":2500,"KDSTags":["greenhighlight"],"isExtra":true}]</t>
  </si>
  <si>
    <t>2026-06-19T18:35:04.049+02:00</t>
  </si>
  <si>
    <t>2026-06-19T18:49:18.596+02:00</t>
  </si>
  <si>
    <t>[{"id":"3ca6f105-5e70-48ee-bc31-76525f0a0b11","note":"","count":1,"label":"BBQ Texas 40 cm","posId":"107","price":30900,"isExtra":false},{"id":"a3af24f3-c3ce-4e93-83a5-9a3b7277f4fc","note":"","count":1,"label":"Okraj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</si>
  <si>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2026-06-19T18:31:20.014+02:00</t>
  </si>
  <si>
    <t>2026-06-19T18:42:58.791+02:00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</si>
  <si>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🌶️🌶️","posId":"110","price":30900,"isExtra":false},{"id":"9642908ce4c2f22954c8bbd6","count":1,"label":"Balné","posId":"K0000","price":2000,"isExtra":true},{"id":"6748417db17528cb9bcae5f7","count":1,"label":"Capricciosa 40cm","posId":"101","price":30900,"isExtra":false},{"id":"9642908ce4c2f22954c8bbd6","count":1,"label":"Balné","posId":"K0000","price":2000,"isExtra":true}]</t>
  </si>
  <si>
    <t>2026-06-19T18:31:16.795+02:00</t>
  </si>
  <si>
    <t>2026-06-19T18:38:49.819+02:00</t>
  </si>
  <si>
    <t>[{"id":"6748417db17528cb9bcae639","count":1,"label":"Pepperoni Rolls 🌶️","posId":"P100","price":8900,"isExtra":false},{"id":"bd23bb29ddc67d336ee4c95b","count":1,"label":"Balné","posId":"K0000","price":1500,"isExtra":true},{"id":"6748417db17528cb9bcae605","count":1,"label":"Pepperoni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těsto","posId":"17","price":1000,"isExtra":true},{"id":"518562551802af877dea3c52","count":1,"label":"Česnekový dip","posId":"P106","price":2000,"isExtra":false},{"id":"bd23bb29ddc67d336ee4c95b","count":1,"label":"Balné","posId":"K0000","price":1500,"isExtra":true}]</t>
  </si>
  <si>
    <t>2026-06-19T18:26:03.117+02:00</t>
  </si>
  <si>
    <t>2026-06-19T18:32:43.518+02:00</t>
  </si>
  <si>
    <t>2026-06-19T18:40:01.179+02:00</t>
  </si>
  <si>
    <t>2026-06-19T18:26:04.030+02:00</t>
  </si>
  <si>
    <t>[{"id":"1460d93c-4159-4d87-aaf2-4ef8fb5e31b1","note":"","count":1,"label":"Margherita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,{"id":"0604cf40-24b5-4ad5-a9e4-e5834def96b8","note":"","count":1,"label":"Dip česnekový","posId":"P106","price":2000,"isExtra":false}]</t>
  </si>
  <si>
    <t>2026-06-19T18:24:26.482+02:00</t>
  </si>
  <si>
    <t>2026-06-19T18:31:18.627+02:00</t>
  </si>
  <si>
    <t>[{"id":"2953bca7-e3ad-4817-982c-54d5472c44b8","count":1,"label":"Pizza Zeleninová 32 cm","posId":"115","price":24900,"isExtra":false,"creatorId":"V93EzytAGUUT5A-_224FF","isPackging":0,"actualLabel":"Pizza Zeleninová 32 cm"},{"id":"aEhGN0F1eP1ffk52R-6IM","count":1,"label":"okraj mozzarella, bylinky","posId":"A121","price":5700,"isExtra":true,"mainItemId":"2953bca7-e3ad-4817-982c-54d5472c44b8"}]</t>
  </si>
  <si>
    <t>2026-06-19T18:11:40.299+02:00</t>
  </si>
  <si>
    <t>2026-06-19T18:18:29.705+02:00</t>
  </si>
  <si>
    <t>2026-06-19T18:11:07.996+02:00</t>
  </si>
  <si>
    <t>2026-06-19T18:18:24.849+02:00</t>
  </si>
  <si>
    <t>2026-06-19T18:03:02.873+02:00</t>
  </si>
  <si>
    <t>2026-06-19T18:13:18.849+02:00</t>
  </si>
  <si>
    <t>[{"id":"52687002-58c9-40ea-ba22-d2ae7a4b5889","note":"","count":1,"label":"Comeback 32 cm","posId":"145","price":24900,"isExtra":false},{"id":"af2bee84-a445-45fc-8ca2-cf4fed0dcf38","note":"","count":1,"label":"okraj mozzarella bylinky","posId":"A121","price":5700,"isExtra":true}]</t>
  </si>
  <si>
    <t>2026-06-19T17:54:03.873+02:00</t>
  </si>
  <si>
    <t>2026-06-19T18:01:55.538+02:00</t>
  </si>
  <si>
    <t>2026-06-19T18:16:34.482+02:00</t>
  </si>
  <si>
    <t>2026-06-19T17:54:04.729+02:00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</si>
  <si>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základ","posId":"A129","price":0,"isExtra":true},{"id":"0604cf40-24b5-4ad5-a9e4-e5834def96b8","note":"","count":1,"label":"Dip česnekový","posId":"P106","price":2000,"isExtra":false},{"id":"e8a7b47a-70d2-4cc2-a375-1dab55125675","note":"","count":1,"label":"Quattro Formaggi 32 cm","posId":"123","price":24900,"isExtra":false},{"id":"2a9dc121-ec1e-4cbb-b8d5-66ce6a546664","note":"","count":1,"label":"DIP jalapenos","posId":"P107","price":2000,"isExtra":false}]</t>
  </si>
  <si>
    <t>2026-06-19T17:51:03.457+02:00</t>
  </si>
  <si>
    <t>2026-06-19T17:57:49.397+02:00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</si>
  <si>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cm","posId":"100","price":26900,"isExtra":false},{"id":"05527ae0-b54e-44de-955c-e974dad0a79f","note":"","count":1,"label":"Šunka","posId":"C106","price":4000,"KDSTags":["greenhighlight"],"isExtra":true}]</t>
  </si>
  <si>
    <t>2026-06-19T17:48:27.009+02:00</t>
  </si>
  <si>
    <t>2026-06-19T17:56:59.746+02:00</t>
  </si>
  <si>
    <t>[{"id":"938c5f48-ae6e-4f69-af1e-f02b510b7868","count":1,"label":"Pizza Hot &amp; Spicy 40","posId":"110","price":30900,"isExtra":false,"creatorId":"cgpvau8AH-qHv7qD_Kj_-","isPackging":0,"actualLabel":"Pizza Hot &amp; Spicy 40"},{"id":"ad41b401-fc7f-449d-87be-dfb46bf9a126","count":1,"label":"Dip česnekový","posId":"P106","price":2000,"isExtra":false,"creatorId":"oYe7rTtD8HStLBAi5Qkl-","isPackging":0,"actualLabel":"Dip česnekový"}]</t>
  </si>
  <si>
    <t>2026-06-19T17:28:03.347+02:00</t>
  </si>
  <si>
    <t>2026-06-19T17:38:45.268+02:00</t>
  </si>
  <si>
    <t>2026-06-19T17:54:48.407+02:00</t>
  </si>
  <si>
    <t>2026-06-19T17:28:03.833+02:00</t>
  </si>
  <si>
    <t>[{"id":"896d2264-b315-4ee3-b331-0fa7b26bb96f","note":"","count":1,"label":"Hawai 32 cm","posId":"114","price":24900,"isExtra":false},{"id":"55f8781c-97f6-4a21-abe6-3780ea7117ba","note":"","count":1,"label":"změna na Smetanový základ","posId":"A129","price":0,"isExtra":true},{"id":"51742ea4-2dd0-45e1-9eee-08e8ee1273fe","note":"","count":1,"label":"okraj Hotdog bez omáčky","posId":"A125","price":5700,"isExtra":true},{"id":"c10d36f8-acd3-4a8b-979d-b81c00d75c6f","note":"","count":1,"label":"BEZ -ananas","posId":"X100","price":0,"KDSTags":["redhighlight"],"isExtra":true},{"id":"e8a7b47a-70d2-4cc2-a375-1dab55125675","note":"","count":1,"label":"Quattro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bylinky","posId":"A121","price":5700,"isExtra":true}]</t>
  </si>
  <si>
    <t>2026-06-19T17:27:46.433+02:00</t>
  </si>
  <si>
    <t>2026-06-19T17:34:07.528+02:00</t>
  </si>
  <si>
    <t>2026-06-19T17:23:48.455+02:00</t>
  </si>
  <si>
    <t>2026-06-19T17:32:14.073+02:00</t>
  </si>
  <si>
    <t>[{"id":"113","note":"","count":1,"label":"Capricciosa 32cm","posId":"113","price":24900,"isExtra":false},{"id":"K0000","note":"","count":1,"label":"Balné","posId":"K0000","price":1500,"isExtra":true},{"id":"A119","note":"","count":1,"label":"okraj hotdog, bbq omáčka","posId":"A119","price":5700,"isExtra":true},{"id":"114","note":"","count":1,"label":"Hawai 32cm","posId":"114","price":24900,"isExtra":false},{"id":"K0000","note":"","count":1,"label":"Balné","posId":"K0000","price":1500,"isExtra":true},{"id":"A117","note":"","count":1,"label":"okraj hotdog, hořčice","posId":"A117","price":5700,"isExtra":true}]</t>
  </si>
  <si>
    <t>2026-06-19T17:08:02.736+02:00</t>
  </si>
  <si>
    <t>2026-06-19T17:17:36.146+02:00</t>
  </si>
  <si>
    <t>2026-06-19T17:05:17.771+02:00</t>
  </si>
  <si>
    <t>2026-06-19T17:15:39.496+02:00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</si>
  <si>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🌶️","posId":"121","price":24900,"isExtra":false},{"id":"54685064","note":"","count":1,"label":"Balné","posId":"K0000","price":1500,"isExtra":true},{"id":"57279284","note":"","count":1,"label":"Smetanový základ","posId":"ZRS32","price":0,"isExtra":true},{"id":"59589715","note":"","size":"Capricciosa 32cm","count":1,"label":"Capricciosa 32cm","posId":"113","price":24900,"isExtra":false},{"id":"54685064","note":"","count":1,"label":"Balné","posId":"K0000","price":1500,"isExtra":true},{"id":"54685020","note":"","size":"Jalapenos Rolls","count":1,"label":"Jalapenos Rolls","posId":"jpr200","price":8900,"isExtra":false},{"id":"54685064","note":"","count":1,"label":"Balné","posId":"K0000","price":1500,"isExtra":true}]</t>
  </si>
  <si>
    <t>Vadym</t>
  </si>
  <si>
    <t>2026-06-19T16:50:40.224+02:00</t>
  </si>
  <si>
    <t>2026-06-19T17:04:19.421+02:00</t>
  </si>
  <si>
    <t>2026-06-19T16:26:59.293+02:00</t>
  </si>
  <si>
    <t>2026-06-19T16:50:49.180+02:00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</si>
  <si>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🌶️","posId":"109","price":30900,"isExtra":false},{"id":"54685059","note":"","count":1,"label":"Balné","posId":"K0000","price":2000,"isExtra":true},{"id":"54685134","note":"","count":1,"label":"Bez cibule","posId":"X103","price":0,"KDSTags":["redhighlight"],"isExtra":true},{"id":"57405719","note":"","size":"Pepsi zero sugar 1l","count":1,"label":"Pepsi zero sugar 1l","posId":"N125","price":5900,"isExtra":false}]</t>
  </si>
  <si>
    <t>2026-06-19T16:26:02.828+02:00</t>
  </si>
  <si>
    <t>2026-06-19T16:50:45.007+02:00</t>
  </si>
  <si>
    <t>2026-06-19T17:04:26.119+02:00</t>
  </si>
  <si>
    <t>2026-06-19T16:26:03.459+02:00</t>
  </si>
  <si>
    <t>[{"id":"1460d93c-4159-4d87-aaf2-4ef8fb5e31b1","note":"","count":2,"label":"Margherita 32 cm","posId":"112","price":20900,"isExtra":false},{"id":"50a2c673-74cc-459a-b7e5-f5c332128443","note":"","count":2,"label":"mozzarella","posId":"B113","price":3000,"KDSTags":["greenhighlight"],"isExtra":true},{"id":"0604cf40-24b5-4ad5-a9e4-e5834def96b8","note":"","count":2,"label":"Dip česnekový","posId":"P106","price":2000,"isExtra":false}]</t>
  </si>
  <si>
    <t>2026-06-19T16:23:52.910+02:00</t>
  </si>
  <si>
    <t>2026-06-19T16:45:05.381+02:00</t>
  </si>
  <si>
    <t>[{"id":"54684982","note":"","size":"Capricciosa 40cm","count":2,"label":"Capricciosa 40cm","posId":"101","price":30900,"isExtra":false},{"id":"54685059","note":"","count":2,"label":"Balné","posId":"K0000","price":2000,"isExtra":true},{"id":"54685092","note":"","count":2,"label":"Bez žampionů","posId":"X105","price":0,"KDSTags":["redhighlight"],"isExtra":true}]</t>
  </si>
  <si>
    <t>2026-06-19T16:20:03.208+02:00</t>
  </si>
  <si>
    <t>2026-06-19T16:36:40.920+02:00</t>
  </si>
  <si>
    <t>[{"id":"a78b511f-836b-415e-9285-dd47f293529b","note":"","count":1,"label":"Pepperoni 40 cm","posId":"108","price":30900,"isExtra":false},{"id":"0604cf40-24b5-4ad5-a9e4-e5834def96b8","note":"","count":1,"label":"Dip česnekový","posId":"P106","price":2000,"isExtra":false},{"id":"978c26ec-8492-4979-8b1c-f7ff8381d413","note":"","count":1,"label":"Pepperoni Rolls, 6 ks","posId":"P100","price":8900,"isExtra":false},{"id":"ddd88272-9f0a-4ca7-a4db-a3a7d157b54d","note":"","count":1,"label":"Pepsi zero sugar 1l","posId":"N125","price":5900,"isExtra":false}]</t>
  </si>
  <si>
    <t>Pervyz</t>
  </si>
  <si>
    <t>2026-06-19T16:18:06.127+02:00</t>
  </si>
  <si>
    <t>2026-06-19T16:32:13.069+02:00</t>
  </si>
  <si>
    <t>2026-06-19T16:16:34.238+02:00</t>
  </si>
  <si>
    <t>2026-06-19T16:26:58.185+02:00</t>
  </si>
  <si>
    <t>[{"id":"123","note":"","count":1,"label":"Quattro Formaggi 32cm","posId":"123","price":24900,"isExtra":false},{"id":"K0000","note":"","count":1,"label":"Balné","posId":"K0000","price":1500,"isExtra":true},{"id":"P100","note":"","count":1,"label":"Pepperoni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🌶️","posId":"P100","price":8900,"isExtra":false},{"id":"K0000","note":"","count":1,"label":"Balné","posId":"K0000","price":1500,"isExtra":true}]</t>
  </si>
  <si>
    <t>2026-06-19T16:05:03.519+02:00</t>
  </si>
  <si>
    <t>2026-06-19T16:20:41.770+02:00</t>
  </si>
  <si>
    <t>2026-06-19T16:29:02.137+02:00</t>
  </si>
  <si>
    <t>2026-06-19T16:05:04.145+02:00</t>
  </si>
  <si>
    <t>[{"id":"1da6e618-5f95-4707-b8bd-b1685e13f67a","note":"","count":1,"label":"Hawai 40 cm","posId":"102","price":30900,"isExtra":false},{"id":"86f97e80-4313-45a1-88bb-cd090c233763","note":"","count":1,"label":"Pepsi 1l","posId":"N124","price":5900,"isExtra":false}]</t>
  </si>
  <si>
    <t>2026-06-19T16:02:46.782+02:00</t>
  </si>
  <si>
    <t>2026-06-19T16:18:02.766+02:00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</si>
  <si>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32cm","posId":"123","price":24900,"isExtra":false},{"id":"54685064","note":"","count":1,"label":"Balné","posId":"K0000","price":1500,"isExtra":true},{"id":"59589715","note":"","size":"Capricciosa 32cm","count":1,"label":"Capricciosa 32cm","posId":"113","price":24900,"isExtra":false},{"id":"54685064","note":"","count":1,"label":"Balné","posId":"K0000","price":1500,"isExtra":true}]</t>
  </si>
  <si>
    <t>2026-06-19T15:58:35.021+02:00</t>
  </si>
  <si>
    <t>2026-06-19T16:08:36.944+02:00</t>
  </si>
  <si>
    <t>[{"id":"6748417db17528cb9bcae603","count":1,"label":"Comeback 32cm 🌶️","posId":"121","price":19920,"isExtra":false},{"id":"bd23bb29ddc67d336ee4c95b","count":1,"label":"Balné","posId":"K0000","price":1500,"isExtra":true},{"id":"3413d939fbb3d687083c022e","count":1,"label":"Bez cibule","posId":"X103","price":0,"KDSTags":["redhighlight"],"isExtra":true}]</t>
  </si>
  <si>
    <t>2026-06-19T15:45:04.004+02:00</t>
  </si>
  <si>
    <t>2026-06-19T15:55:52.891+02:00</t>
  </si>
  <si>
    <t>2026-06-19T17:02:54.202+02:00</t>
  </si>
  <si>
    <t>2026-06-19T15:45:53.935+02:00</t>
  </si>
  <si>
    <t>[{"id":"49554361-bb09-484d-958c-c2640501b923","note":"","count":1,"label":"Margherita 18 cm","posId":"124","price":11900,"isExtra":false},{"id":"55f8781c-97f6-4a21-abe6-3780ea7117ba","note":"","count":1,"label":"změna na Smetanový základ","posId":"A129","price":0,"isExtra":true},{"id":"1da6e618-5f95-4707-b8bd-b1685e13f67a","note":"","count":2,"label":"Hawai 40 cm","posId":"102","price":30900,"isExtra":false}]</t>
  </si>
  <si>
    <t>2026-06-19T15:45:03.975+02:00</t>
  </si>
  <si>
    <t>2026-06-19T16:00:25.623+02:00</t>
  </si>
  <si>
    <t>2026-06-19T16:18:10.423+02:00</t>
  </si>
  <si>
    <t>2026-06-19T15:45:04.899+02:00</t>
  </si>
  <si>
    <t>[{"id":"1460d93c-4159-4d87-aaf2-4ef8fb5e31b1","note":"","count":1,"label":"Margherita 32 cm","posId":"112","price":20900,"isExtra":false},{"id":"fb380719-7e86-4a50-b0fc-8a72368b6991","note":"","count":1,"label":"kukuřice","posId":"B115","price":2500,"KDSTags":["greenhighlight"],"isExtra":true},{"id":"6e70115f-a0f1-42d6-aaca-1c1f7aa64cb8","note":"","count":1,"label":"šunka","posId":"B106","price":3000,"KDSTags":["greenhighlight"],"isExtra":true},{"id":"f7043b16-784c-4471-87d9-9c8cbc7d5ab8","note":"","count":1,"label":"Capricciosa 32 cm","posId":"137","price":24900,"isExtra":false}]</t>
  </si>
  <si>
    <t>2026-06-19T15:37:53.353+02:00</t>
  </si>
  <si>
    <t>2026-06-19T15:48:38.908+02:00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</si>
  <si>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🌶️🌶️","posId":"110","price":30900,"isExtra":false},{"id":"9642908ce4c2f22954c8bbd6","count":1,"label":"Balné","posId":"K0000","price":2000,"isExtra":true},{"id":"6748417db17528cb9bcae5f5","count":1,"label":"Hawai 40cm","posId":"102","price":30900,"isExtra":false},{"id":"9642908ce4c2f22954c8bbd6","count":1,"label":"Balné","posId":"K0000","price":2000,"isExtra":true}]</t>
  </si>
  <si>
    <t>2026-06-19T15:34:29.945+02:00</t>
  </si>
  <si>
    <t>2026-06-19T15:42:59.813+02:00</t>
  </si>
  <si>
    <t>[{"id":"6748417db17528cb9bcae5fd","count":1,"label":"Margherita 32cm","posId":"112","price":16720,"isExtra":false},{"id":"bd23bb29ddc67d336ee4c95b","count":1,"label":"Balné","posId":"K0000","price":1500,"isExtra":true},{"id":"1e328d4770b5438d3b0cbfce","count":1,"label":"Ananas","posId":"B100","price":2500,"KDSTags":["greenhighlight"],"isExtra":true}]</t>
  </si>
  <si>
    <t>2026-06-19T15:33:04.310+02:00</t>
  </si>
  <si>
    <t>2026-06-19T15:41:37.021+02:00</t>
  </si>
  <si>
    <t>[{"id":"66679163","note":"","size":"Buchtičky se šodó","count":1,"label":"Buchtičky se šodó","posId":"D12","price":7900,"isExtra":false},{"id":"54685064","note":"","count":1,"label":"Balné","posId":"K0000","price":1500,"isExtra":true},{"id":"59589707","note":"","size":"Quattro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32cm","posId":"123","price":24900,"isExtra":false},{"id":"54685064","note":"","count":1,"label":"Balné","posId":"K0000","price":1500,"isExtra":true},{"id":"59555752","note":"","count":1,"label":"Rajčatový základ","posId":"ZSR32","price":0,"isExtra":true},{"id":"54685181","note":"","count":1,"label":"Pepperoni salám","posId":"B109","price":3000,"KDSTags":["greenhighlight"],"isExtra":true}]</t>
  </si>
  <si>
    <t>2026-06-19T15:09:21.644+02:00</t>
  </si>
  <si>
    <t>2026-06-19T15:18:41.719+02:00</t>
  </si>
  <si>
    <t>[{"id":"518562551802af877dea3c52","count":2,"label":"Česnekový dip","posId":"P106","price":2000,"isExtra":false},{"id":"bd23bb29ddc67d336ee4c95b","count":2,"label":"Balné","posId":"K0000","price":1500,"isExtra":true},{"id":"6748417db17528cb9bcae5ed","count":1,"label":"Pepperoni 40cm 🌶️🌶️","posId":"108","price":30900,"isExtra":false},{"id":"9642908ce4c2f22954c8bbd6","count":1,"label":"Balné","posId":"K0000","price":2000,"isExtra":true},{"id":"df4580263335a960a82908d9","count":1,"label":"BBQ základ","posId":"ZRB40","price":0,"isExtra":true},{"id":"6748417db17528cb9bcae5f5","count":1,"label":"Hawai 40cm","posId":"102","price":30900,"isExtra":false},{"id":"9642908ce4c2f22954c8bbd6","count":1,"label":"Balné","posId":"K0000","price":2000,"isExtra":true},{"id":"737fae5d3b3af39cab3630a6","count":1,"label":"Bez ananasu","posId":"X100","price":0,"KDSTags":["redhighlight"],"isExtra":true},{"id":"901ba681c011b9d3732e92b1","count":2,"label":"Kukuřice","posId":"C115","price":3500,"KDSTags":["greenhighlight"],"isExtra":true},{"id":"6748417db17528cb9bcae663","count":1,"label":"Mirinda 1l","posId":"N126","price":5900,"isExtra":false}]</t>
  </si>
  <si>
    <t>2026-06-19T15:01:37.402+02:00</t>
  </si>
  <si>
    <t>2026-06-19T15:05:41.450+02:00</t>
  </si>
  <si>
    <t>[{"id":"bd1f5dc2-2bc0-4db9-bb66-a76a132adbc3","count":1,"label":"Aquilla jemně perlivá","posId":"N141","price":3900,"isExtra":false,"creatorId":"eVfKbp9TxFThudZnrxeRt","isPackging":0,"actualLabel":"Aquilla jemně perlivá"}]</t>
  </si>
  <si>
    <t>2026-06-19T14:59:03.061+02:00</t>
  </si>
  <si>
    <t>2026-06-19T15:13:11.040+02:00</t>
  </si>
  <si>
    <t>2026-06-19T15:27:13.608+02:00</t>
  </si>
  <si>
    <t>2026-06-19T14:59:03.681+02:00</t>
  </si>
  <si>
    <t>[{"id":"faf7ff40-eef3-48bd-92c4-b33e5bbf095d","note":"","count":2,"label":"Quattro Formaggi 40 cm","posId":"111","price":30900,"isExtra":false},{"id":"1edf54fc-1032-442c-939f-e6e2033b2270","note":"","count":1,"label":"Comeback 40 cm","posId":"109","price":30900,"isExtra":false},{"id":"05527ae0-b54e-44de-955c-e974dad0a79f","note":"","count":1,"label":"Šunka","posId":"C106","price":4000,"KDSTags":["greenhighlight"],"isExtra":true},{"id":"28e96b57-144a-4147-bd66-1530a9858e97","note":"","count":1,"label":"BEZ -pepperoni salám","posId":"X109","price":0,"KDSTags":["redhighlight"],"isExtra":true}]</t>
  </si>
  <si>
    <t>Vít</t>
  </si>
  <si>
    <t>2026-06-19T14:46:23.724+02:00</t>
  </si>
  <si>
    <t>2026-06-19T14:56:38.920+02:00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</si>
  <si>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těsto","posId":"17","price":1000,"isExtra":true}]</t>
  </si>
  <si>
    <t>2026-06-19T14:45:49.976+02:00</t>
  </si>
  <si>
    <t>2026-06-19T14:53:24.456+02:00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</si>
  <si>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54685146","note":"","count":1,"label":"Cibule","posId":"B103","price":2500,"KDSTags":["greenhighlight"],"isExtra":true},{"id":"54685177","note":"","count":1,"label":"Kuře","posId":"B114","price":3000,"KDSTags":["greenhighlight"],"isExtra":true},{"id":"54685181","note":"","count":1,"label":"Pepperoni salám","posId":"B109","price":3000,"KDSTags":["greenhighlight"],"isExtra":true}]</t>
  </si>
  <si>
    <t>2026-06-19T14:33:01.348+02:00</t>
  </si>
  <si>
    <t>2026-06-19T14:43:44.022+02:00</t>
  </si>
  <si>
    <t>[{"id":"518562551802af877dea3c52","count":2,"label":"Česnekový dip","posId":"P106","price":2000,"isExtra":false},{"id":"bd23bb29ddc67d336ee4c95b","count":2,"label":"Balné","posId":"K0000","price":1500,"isExtra":true},{"id":"6748417db17528cb9bcae605","count":1,"label":"Pepperoni 32cm 🌶️🌶️","posId":"120","price":19920,"isExtra":false},{"id":"bd23bb29ddc67d336ee4c95b","count":1,"label":"Balné","posId":"K0000","price":1500,"isExtra":true},{"id":"6748417db17528cb9bcae60f","count":1,"label":"Capricciosa 32cm","posId":"113","price":24900,"isExtra":false},{"id":"bd23bb29ddc67d336ee4c95b","count":1,"label":"Balné","posId":"K0000","price":1500,"isExtra":true}]</t>
  </si>
  <si>
    <t>2026-06-19T14:25:15.309+02:00</t>
  </si>
  <si>
    <t>2026-06-19T14:35:30.663+02:00</t>
  </si>
  <si>
    <t>[{"id":"59589712","note":"","size":"BBQ Meteor 32cm","count":1,"label":"BBQ Meteor 32cm","posId":"118","price":24900,"isExtra":false},{"id":"54685064","note":"","count":1,"label":"Balné","posId":"K0000","price":1500,"isExtra":true},{"id":"54685167","note":"","count":1,"label":"Šunka","posId":"B106","price":3000,"KDSTags":["greenhighlight"],"isExtra":true}]</t>
  </si>
  <si>
    <t>2026-06-19T14:21:02.589+02:00</t>
  </si>
  <si>
    <t>2026-06-19T14:32:19.297+02:00</t>
  </si>
  <si>
    <t>[{"id":"7ee7e3c8-2c54-4dc5-810f-2f52f62e2d14","note":"","count":1,"label":"Comeback 32 cm","posId":"121","price":24900,"isExtra":false},{"id":"088a7edc-ef1e-4c6b-b7a1-36c2c45ab0fe","note":"","count":1,"label":"Capricciosa 32 cm","posId":"113","price":24900,"isExtra":false},{"id":"964de064-9473-45d2-a921-18d4e9308b80","note":"","count":1,"label":"Sweet passion 32 cm","posId":"29","price":20900,"isExtra":false},{"id":"0604cf40-24b5-4ad5-a9e4-e5834def96b8","note":"","count":1,"label":"Dip česnekový","posId":"P106","price":2000,"isExtra":false}]</t>
  </si>
  <si>
    <t>2026-06-19T14:16:18.763+02:00</t>
  </si>
  <si>
    <t>2026-06-19T14:16:58.269+02:00</t>
  </si>
  <si>
    <t>[{"id":"6ffd3545-72d2-4e40-9c4f-5ed137d1966b","count":1,"label":"Guarana kiwi a jablko","posId":"N144","price":5500,"isExtra":false,"creatorId":"xOo0AUThNW35GEo2EVSir","isPackging":0,"actualLabel":"Guarana kiwi a jablko"}]</t>
  </si>
  <si>
    <t>2026-06-19T14:02:59.758+02:00</t>
  </si>
  <si>
    <t>2026-06-19T14:10:22.673+02:00</t>
  </si>
  <si>
    <t>[{"id":"110","note":"","count":1,"label":"Hot &amp; Spicy 40cm 🌶️🌶️","posId":"110","price":30900,"isExtra":false},{"id":"K0000","note":"","count":1,"label":"Balné","posId":"K0000","price":2000,"isExtra":true},{"id":"X103","note":"","count":1,"label":"Bez cibule","posId":"X103","price":0,"KDSTags":["redhighlight"],"isExtra":true},{"id":"C115","note":"","count":1,"label":"Kukuřice","posId":"C115","price":3500,"KDSTags":["greenhighlight"],"isExtra":true},{"id":"P106","note":"","count":1,"label":"Česnekový dip","posId":"P106","price":2000,"isExtra":false},{"id":"K0000","note":"","count":1,"label":"Balné","posId":"K0000","price":1500,"isExtra":true},{"id":"P107","note":"","count":1,"label":"Jalapeňos dip","posId":"P107","price":2000,"isExtra":false},{"id":"K0000","note":"","count":1,"label":"Balné","posId":"K0000","price":1500,"isExtra":true}]</t>
  </si>
  <si>
    <t>2026-06-19T13:34:53.717+02:00</t>
  </si>
  <si>
    <t>2026-06-19T13:45:59.686+02:00</t>
  </si>
  <si>
    <t>[{"id":"1b76aa47f83cc96e2e5bf27d","count":1,"label":"Choco Rolls","posId":"chr100","price":8900,"isExtra":false},{"id":"bd23bb29ddc67d336ee4c95b","count":1,"label":"Balné","posId":"K0000","price":1500,"isExtra":true},{"id":"6748417db17528cb9bcae5fd","count":1,"label":"Margherita 32cm","posId":"112","price":16720,"isExtra":false},{"id":"bd23bb29ddc67d336ee4c95b","count":1,"label":"Balné","posId":"K0000","price":1500,"isExtra":true},{"id":"107edc5fe35cb7a843bf6a84","count":1,"label":"okraj hotdog, bbq omáčka","posId":"A119","price":5700,"isExtra":true}]</t>
  </si>
  <si>
    <t>2026-06-19T13:26:36.371+02:00</t>
  </si>
  <si>
    <t>2026-06-19T13:27:23.270+02:00</t>
  </si>
  <si>
    <t>[{"id":"45e86e69-d951-4cfa-82b7-297944319a30","count":1,"label":"Guarana classic","posId":"N142","price":5500,"isExtra":false,"creatorId":"Yjj6oOk5pDgCEViucAtNA","isPackging":0,"actualLabel":"Guarana classic"}]</t>
  </si>
  <si>
    <t>2026-06-19T13:26:03.169+02:00</t>
  </si>
  <si>
    <t>2026-06-19T13:36:00.299+02:00</t>
  </si>
  <si>
    <t>[{"id":"7805ed20-b7fb-4253-865d-b1d6ba10a291","note":"","count":1,"label":"Baby špenát &amp; kuře 32 cm","posId":"140","price":24900,"isExtra":false},{"id":"bf272b1b-93ab-4050-9aff-ea1151ab5f41","note":"","count":1,"label":"pepperoni salám","posId":"B109","price":3000,"KDSTags":["greenhighlight"],"isExtra":true}]</t>
  </si>
  <si>
    <t>2026-06-19T13:24:03.157+02:00</t>
  </si>
  <si>
    <t>2026-06-19T13:36:56.228+02:00</t>
  </si>
  <si>
    <t>[{"id":"b98b13a4-28e7-4c43-90f2-32f5a9a58eb3","note":"","count":1,"label":"Baby špenát &amp; kuře 18 cm","posId":"128","price":11900,"isExtra":false},{"id":"589b9a47-8bb5-4be9-87f1-c9a8737217b2","note":"","count":1,"label":"Žampiony.","posId":"A105","price":1500,"isExtra":true},{"id":"0604cf40-24b5-4ad5-a9e4-e5834def96b8","note":"","count":1,"label":"Dip česnekový","posId":"P106","price":2000,"isExtra":false}]</t>
  </si>
  <si>
    <t>2026-06-19T13:22:03.769+02:00</t>
  </si>
  <si>
    <t>2026-06-19T13:33:56.771+02:00</t>
  </si>
  <si>
    <t>[{"id":"923cca0f-b384-4647-b41a-b36c46b0c790","note":"","count":1,"label":"BBQ Meteor 32 cm","posId":"142","price":24900,"isExtra":false},{"id":"0604cf40-24b5-4ad5-a9e4-e5834def96b8","note":"","count":1,"label":"Dip česnekový","posId":"P106","price":2000,"isExtra":false}]</t>
  </si>
  <si>
    <t>2026-06-19T13:19:57.841+02:00</t>
  </si>
  <si>
    <t>2026-06-19T13:33:54.449+02:00</t>
  </si>
  <si>
    <t>2026-06-19T13:12:33.799+02:00</t>
  </si>
  <si>
    <t>2026-06-19T13:26:33.381+02:00</t>
  </si>
  <si>
    <t>[{"id":"54684977","note":"","size":"BBQ Texas 40cm","count":1,"label":"BBQ Texas 40cm","posId":"107","price":30900,"isExtra":false},{"id":"54685059","note":"","count":1,"label":"Balné","posId":"K0000","price":2000,"isExtra":true},{"id":"54685018","note":"","size":"Česnekový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</si>
  <si>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2026-06-19T13:05:01.395+02:00</t>
  </si>
  <si>
    <t>2026-06-19T13:21:53.615+02:00</t>
  </si>
  <si>
    <t>[{"id":"101","note":"","count":1,"label":"Capricciosa 40cm","posId":"101","price":30900,"isExtra":false},{"id":"K0000","note":"","count":1,"label":"Balné","posId":"K0000","price":2000,"isExtra":true},{"id":"X105","note":"","count":1,"label":"Bez žampionů","posId":"X105","price":0,"KDSTags":["redhighlight"],"isExtra":true},{"id":"P100","note":"","count":1,"label":"Pepperoni Rolls 🌶️","posId":"P100","price":8900,"isExtra":false},{"id":"K0000","note":"","count":1,"label":"Balné","posId":"K0000","price":1500,"isExtra":true}]</t>
  </si>
  <si>
    <t>2026-06-19T13:01:28.871+02:00</t>
  </si>
  <si>
    <t>2026-06-19T13:15:33.558+02:00</t>
  </si>
  <si>
    <t>[{"id":"6748417db17528cb9bcae605","count":2,"label":"Pepperoni 32cm 🌶️🌶️","posId":"120","price":19920,"isExtra":false},{"id":"bd23bb29ddc67d336ee4c95b","count":2,"label":"Balné","posId":"K0000","price":1500,"isExtra":true}]</t>
  </si>
  <si>
    <t>2026-06-19T13:01:01.971+02:00</t>
  </si>
  <si>
    <t>2026-06-19T13:11:11.500+02:00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</si>
  <si>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40cm","posId":"111","price":30900,"isExtra":false},{"id":"54685059","note":"","count":1,"label":"Balné","posId":"K0000","price":2000,"isExtra":true},{"id":"54685083","note":"","count":1,"label":"okraj mozzarella, bylinky","posId":"A122","price":6500,"isExtra":true},{"id":"54685021","note":"","size":"Choco Rolls","count":1,"label":"Choco Rolls","posId":"chr100","price":8900,"isExtra":false},{"id":"54685064","note":"","count":1,"label":"Balné","posId":"K0000","price":1500,"isExtra":true}]</t>
  </si>
  <si>
    <t>2026-06-19T12:51:03.695+02:00</t>
  </si>
  <si>
    <t>2026-06-19T13:41:42.288+02:00</t>
  </si>
  <si>
    <t>[{"id":"389b26e5-2cae-411b-afde-ac1cec80674b","note":"","count":1,"label":"Margherita 40 cm","posId":"100","price":26900,"isExtra":false},{"id":"0604cf40-24b5-4ad5-a9e4-e5834def96b8","note":"","count":2,"label":"Dip česnekový","posId":"P106","price":2000,"isExtra":false},{"id":"a78b511f-836b-415e-9285-dd47f293529b","note":"","count":1,"label":"Pepperoni 40 cm","posId":"108","price":30900,"isExtra":false}]</t>
  </si>
  <si>
    <t>Sergei</t>
  </si>
  <si>
    <t>2026-06-19T12:32:11.162+02:00</t>
  </si>
  <si>
    <t>2026-06-19T13:02:03.453+02:00</t>
  </si>
  <si>
    <t>[{"id":"101","note":"","count":1,"label":"Capricciosa 40cm","posId":"101","price":30900,"isExtra":false},{"id":"K0000","note":"","count":1,"label":"Balné","posId":"K0000","price":2000,"isExtra":true},{"id":"A122","note":"","count":1,"label":"okraj mozzarella, bylinky","posId":"A122","price":6500,"isExtra":true},{"id":"121","note":"","count":1,"label":"Comeback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těsto","posId":"17","price":1000,"isExtra":true},{"id":"A117","note":"","count":1,"label":"okraj hotdog, hořčice","posId":"A117","price":5700,"isExtra":true}]</t>
  </si>
  <si>
    <t>2026-06-19T12:28:02.991+02:00</t>
  </si>
  <si>
    <t>2026-06-19T12:49:29.065+02:00</t>
  </si>
  <si>
    <t>2026-06-19T12:26:03.489+02:00</t>
  </si>
  <si>
    <t>2026-06-19T12:48:49.056+02:00</t>
  </si>
  <si>
    <t>2026-06-19T12:56:52.573+02:00</t>
  </si>
  <si>
    <t>2026-06-19T12:37:22.505+02:00</t>
  </si>
  <si>
    <t>[{"id":"7805ed20-b7fb-4253-865d-b1d6ba10a291","note":"","count":1,"label":"Baby špenát &amp; kuře 32 cm","posId":"140","price":24900,"isExtra":false},{"id":"3a5867b0-8da1-4c8b-bd1f-70418434cae8","note":"","count":1,"label":"BBQ Texas 32 cm","posId":"119","price":24900,"isExtra":false}]</t>
  </si>
  <si>
    <t>2026-06-19T12:23:52.820+02:00</t>
  </si>
  <si>
    <t>2026-06-19T12:51:19.331+02:00</t>
  </si>
  <si>
    <t>[{"id":"6748417db17528cb9bcae5fd","count":1,"label":"Margherita 32cm","posId":"112","price":16720,"isExtra":false},{"id":"bd23bb29ddc67d336ee4c95b","count":1,"label":"Balné","posId":"K0000","price":1500,"isExtra":true},{"id":"9db05ed723de804bca9d0750","count":1,"label":"Olivy","posId":"B112","price":2500,"KDSTags":["greenhighlight"],"isExtra":true}]</t>
  </si>
  <si>
    <t>2026-06-19T12:20:15.325+02:00</t>
  </si>
  <si>
    <t>2026-06-19T12:32:24.287+02:00</t>
  </si>
  <si>
    <t>[{"id":"6748417db17528cb9bcae5fd","count":1,"label":"Margherita 32cm","posId":"112","price":16720,"isExtra":false},{"id":"bd23bb29ddc67d336ee4c95b","count":1,"label":"Balné","posId":"K0000","price":1500,"isExtra":true},{"id":"6748417db17528cb9bcae5fd","count":1,"label":"Margherita 32cm","posId":"112","price":16720,"isExtra":false},{"id":"bd23bb29ddc67d336ee4c95b","count":1,"label":"Balné","posId":"K0000","price":1500,"isExtra":true},{"id":"3ff8bcf86a57647a3133c48e","count":1,"label":"Kukuřice","posId":"B115","price":2500,"KDSTags":["greenhighlight"],"isExtra":true}]</t>
  </si>
  <si>
    <t>2026-06-19T12:17:43.733+02:00</t>
  </si>
  <si>
    <t>2026-06-19T12:28:33.173+02:00</t>
  </si>
  <si>
    <t>[{"id":"e370f34b-aeaa-4f5c-80c1-33593f29ab88","count":1,"label":"Pizza Comeback 40","posId":"109","price":30900,"isExtra":false,"creatorId":"6CYMPaMjg2wAlzcrjti0-","isPackging":0,"actualLabel":"Pizza Comeback 40"},{"id":"extra_20230331101812_91","count":1,"label":"Žampiony","posId":"C105","price":3500,"KDSTags":["greenhighlight"],"isExtra":true,"mainItemId":"e370f34b-aeaa-4f5c-80c1-33593f29ab88"}]</t>
  </si>
  <si>
    <t>2026-06-19T12:17:02.990+02:00</t>
  </si>
  <si>
    <t>2026-06-19T12:25:15.264+02:00</t>
  </si>
  <si>
    <t>[{"id":"54684972","note":"","size":"Margherita 40cm","count":1,"label":"Margherita 40cm","posId":"100","price":26900,"isExtra":false},{"id":"54685059","note":"","count":1,"label":"Balné","posId":"K0000","price":2000,"isExtra":true},{"id":"59555742","note":"","count":1,"label":"Smetanový základ","posId":"ZRS40","price":0,"isExtra":true}]</t>
  </si>
  <si>
    <t>2026-06-19T12:09:04.242+02:00</t>
  </si>
  <si>
    <t>2026-06-19T12:18:34.009+02:00</t>
  </si>
  <si>
    <t>2026-06-19T12:31:47.720+02:00</t>
  </si>
  <si>
    <t>2026-06-19T12:09:05.123+02:00</t>
  </si>
  <si>
    <t>[{"id":"1460d93c-4159-4d87-aaf2-4ef8fb5e31b1","note":"","count":1,"label":"Margherita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cm","posId":"112","price":20900,"isExtra":false},{"id":"6e70115f-a0f1-42d6-aaca-1c1f7aa64cb8","note":"","count":1,"label":"šunka","posId":"B106","price":3000,"KDSTags":["greenhighlight"],"isExtra":true}]</t>
  </si>
  <si>
    <t>2026-06-19T12:03:03.943+02:00</t>
  </si>
  <si>
    <t>2026-06-19T12:16:53.957+02:00</t>
  </si>
  <si>
    <t>[{"id":"b98b13a4-28e7-4c43-90f2-32f5a9a58eb3","note":"","count":1,"label":"Baby špenát &amp; kuře 18 cm","posId":"128","price":11900,"isExtra":false},{"id":"e1743159-a15a-4b43-ae72-099e065432af","note":"","count":1,"label":"BEZ -špenát s česnekem","posId":"X107","price":0,"KDSTags":["redhighlight"],"isExtra":true},{"id":"b98b13a4-28e7-4c43-90f2-32f5a9a58eb3","note":"","count":1,"label":"Baby špenát &amp; kuře 18 cm","posId":"128","price":11900,"isExtra":false},{"id":"e1743159-a15a-4b43-ae72-099e065432af","note":"","count":1,"label":"BEZ -špenát s česnekem","posId":"X107","price":0,"KDSTags":["redhighlight"],"isExtra":true}]</t>
  </si>
  <si>
    <t>2026-06-19T11:55:42.348+02:00</t>
  </si>
  <si>
    <t>2026-06-19T12:10:45.189+02:00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</si>
  <si>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🌶️","posId":"109","price":30900,"isExtra":false},{"id":"54685059","note":"","count":1,"label":"Balné","posId":"K0000","price":2000,"isExtra":true},{"id":"59555742","note":"","count":1,"label":"Smetanový základ","posId":"ZRS40","price":0,"isExtra":true},{"id":"54685083","note":"","count":1,"label":"okraj mozzarella, bylinky","posId":"A122","price":6500,"isExtra":true},{"id":"54685100","note":"","count":1,"label":"Žampiony","posId":"C105","price":3500,"KDSTags":["greenhighlight"],"isExtra":true}]</t>
  </si>
  <si>
    <t>2026-06-19T11:53:03.429+02:00</t>
  </si>
  <si>
    <t>2026-06-19T12:04:52.921+02:00</t>
  </si>
  <si>
    <t>2026-06-19T12:14:19.378+02:00</t>
  </si>
  <si>
    <t>2026-06-19T11:53:04.353+02:00</t>
  </si>
  <si>
    <t>[{"id":"0b22568e-4d1c-45db-9aa3-de09ef6c293a","note":"","count":1,"label":"Pepperoni 32 cm","posId":"120","price":24900,"isExtra":false},{"id":"6747ad56-2f52-4f5b-b96c-109c91cf97bd","note":"","count":1,"label":"Hawai 18 cm","posId":"126","price":11900,"isExtra":false},{"id":"c10d36f8-acd3-4a8b-979d-b81c00d75c6f","note":"","count":1,"label":"BEZ -ananas","posId":"X100","price":0,"KDSTags":["redhighlight"],"isExtra":true}]</t>
  </si>
  <si>
    <t>2026-06-19T11:52:18.399+02:00</t>
  </si>
  <si>
    <t>2026-06-19T11:59:31.492+02:00</t>
  </si>
  <si>
    <t>2026-06-19T11:44:03.776+02:00</t>
  </si>
  <si>
    <t>2026-06-19T12:42:58.144+02:00</t>
  </si>
  <si>
    <t>[{"id":"896d2264-b315-4ee3-b331-0fa7b26bb96f","note":"","count":1,"label":"Hawai 32 cm","posId":"114","price":24900,"isExtra":false},{"id":"7b506f1d-3b7d-4ca7-9767-75b5b6ff855b","note":"","count":1,"label":"okraj mozzarella BBQ","posId":"A123","price":5700,"isExtra":true},{"id":"6e70115f-a0f1-42d6-aaca-1c1f7aa64cb8","note":"","count":1,"label":"šunka","posId":"B106","price":3000,"KDSTags":["greenhighlight"],"isExtra":true},{"id":"c10d36f8-acd3-4a8b-979d-b81c00d75c6f","note":"","count":1,"label":"BEZ -ananas","posId":"X100","price":0,"KDSTags":["redhighlight"],"isExtra":true},{"id":"c9c0bcd1-5065-4282-a709-cc2042a92228","note":"","count":1,"label":"Pečené brambory","posId":"P103","price":6900,"isExtra":false},{"id":"7eae80af-3fb0-4484-825a-00dd12db3ff3","note":"","count":1,"label":"Jalapenos Rolls, 6 ks","posId":"jpr200","price":8900,"isExtra":false},{"id":"49554361-bb09-484d-958c-c2640501b923","note":"","count":1,"label":"Margherita 18 cm","posId":"124","price":11900,"isExtra":false}]</t>
  </si>
  <si>
    <t>2026-06-19T11:31:03.433+02:00</t>
  </si>
  <si>
    <t>2026-06-19T11:45:59.580+02:00</t>
  </si>
  <si>
    <t>2026-06-19T11:59:54.819+02:00</t>
  </si>
  <si>
    <t>2026-06-19T11:31:04.057+02:00</t>
  </si>
  <si>
    <t>2026-06-19T11:22:57.889+02:00</t>
  </si>
  <si>
    <t>2026-06-19T11:39:54.601+02:00</t>
  </si>
  <si>
    <t>[{"id":"307f1b7d-52a0-408d-be47-4976c57475e7","count":1,"label":"Pizza Hawai 32 cm","posId":"114","price":24900,"isExtra":false,"creatorId":"IcippJwjC8nGlsX5gIG1J","isPackging":0,"actualLabel":"Pizza Hawai 32 cm"},{"id":"4df4c5c0-abba-42b0-a63e-2a559be75166","count":1,"label":"Pizza Quattro Formaggi 32","posId":"123","price":24900,"isExtra":false,"creatorId":"Hr-14RIui9YP87u8DGKbl","isPackging":0,"actualLabel":"Pizza Quattro Formaggi 32"}]</t>
  </si>
  <si>
    <t>2026-06-19T11:13:38.069+02:00</t>
  </si>
  <si>
    <t>2026-06-19T11:31:26.847+02:00</t>
  </si>
  <si>
    <t>2026-06-19T11:12:02.876+02:00</t>
  </si>
  <si>
    <t>2026-06-19T11:36:03.549+02:00</t>
  </si>
  <si>
    <t>2026-06-19T11:45:12.144+02:00</t>
  </si>
  <si>
    <t>2026-06-19T11:12:03.803+02:00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</si>
  <si>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bylinky","posId":"A122","price":6500,"isExtra":true},{"id":"0604cf40-24b5-4ad5-a9e4-e5834def96b8","note":"","count":3,"label":"Dip česnekový","posId":"P106","price":2000,"isExtra":false}]</t>
  </si>
  <si>
    <t>2026-06-19T11:08:55.768+02:00</t>
  </si>
  <si>
    <t>2026-06-19T11:26:11.786+02:00</t>
  </si>
  <si>
    <t>2026-06-19T11:05:48.344+02:00</t>
  </si>
  <si>
    <t>2026-06-19T11:07:21.495+02:00</t>
  </si>
  <si>
    <t>[{"id":"f13b1746-a76a-4145-9a9a-693f1c4daf33","count":1,"label":"Pepsi 1l","posId":"N124","price":5900,"isExtra":false,"creatorId":"YnCrFeD1L81dRljzUWiip","isPackging":0,"actualLabel":"Pepsi 1l"}]</t>
  </si>
  <si>
    <t>2026-06-19T10:57:03.171+02:00</t>
  </si>
  <si>
    <t>2026-06-19T11:25:38.538+02:00</t>
  </si>
  <si>
    <t>[{"id":"68ba9085-6150-4d59-82e7-5c9241b2ee86","note":"","count":1,"label":"Veggieballs 32 cm","posId":"117","price":24900,"isExtra":false},{"id":"9069d980-0a24-408c-a214-618aed030839","note":"","count":2,"label":"BBQ Texas 32 cm","posId":"143","price":24900,"isExtra":false}]</t>
  </si>
  <si>
    <t>2026-06-19T09:38:03.253+02:00</t>
  </si>
  <si>
    <t>2026-06-19T11:13:12.845+02:00</t>
  </si>
  <si>
    <t>2026-06-19T11:23:37.341+02:00</t>
  </si>
  <si>
    <t>2026-06-19T09:50:00.821+02:00</t>
  </si>
  <si>
    <t>[{"id":"7ee7e3c8-2c54-4dc5-810f-2f52f62e2d14","note":"","count":1,"label":"Comeback 32 cm","posId":"121","price":24900,"isExtra":false},{"id":"cc07bf3f-3e6f-4df8-9018-c7e260233504","note":"","count":1,"label":"BEZ -cibule","posId":"X103","price":0,"KDSTags":["redhighlight"],"isExtra":true}]</t>
  </si>
  <si>
    <t>2026-06-18T23:56:23.034+02:00</t>
  </si>
  <si>
    <t>2026-06-18T23:58:32.895+02:00</t>
  </si>
  <si>
    <t>[{"id":"45e86e69-d951-4cfa-82b7-297944319a30","count":1,"label":"Guarana classic","posId":"N142","price":5500,"isExtra":false,"creatorId":"AIoV0_2qzO3LCRhJTN90r","isPackging":0,"actualLabel":"Guarana classic"}]</t>
  </si>
  <si>
    <t>2026-06-18T23:42:38.193+02:00</t>
  </si>
  <si>
    <t>2026-06-18T23:51:14.206+02:00</t>
  </si>
  <si>
    <t>2026-06-18T23:35:37.389+02:00</t>
  </si>
  <si>
    <t>2026-06-18T23:44:00.859+02:00</t>
  </si>
  <si>
    <t>[{"id":"54684979","note":"","size":"Baby špenát &amp; kuře 40cm","count":1,"label":"Baby špenát &amp; kuře 40cm","posId":"104","price":30900,"isExtra":false},{"id":"54685059","note":"","count":1,"label":"Balné","posId":"K0000","price":2000,"isExtra":true},{"id":"54685152","note":"","count":1,"label":"Kukuřice","posId":"C115","price":3500,"KDSTags":["greenhighlight"],"isExtra":true}]</t>
  </si>
  <si>
    <t>2026-06-18T23:26:04.444+02:00</t>
  </si>
  <si>
    <t>2026-06-18T23:39:12.378+02:00</t>
  </si>
  <si>
    <t>2026-06-18T23:59:29.666+02:00</t>
  </si>
  <si>
    <t>2026-06-18T23:26:05.832+02:00</t>
  </si>
  <si>
    <t>[{"id":"1da6e618-5f95-4707-b8bd-b1685e13f67a","note":"","count":1,"label":"Hawai 40 cm","posId":"102","price":30900,"isExtra":false},{"id":"55f8781c-97f6-4a21-abe6-3780ea7117ba","note":"","count":1,"label":"změna na Smetanový základ","posId":"A129","price":0,"isExtra":true},{"id":"54460675-d5c5-4a63-8c02-6840fe066f86","note":"","count":1,"label":"Okraj Hotdog, BBQ","posId":"A120","price":6500,"isExtra":true},{"id":"5dfcd7e6-75e9-4752-8a19-eab42ba37b6d","note":"","count":1,"label":"Kukuřice","posId":"C115","price":3500,"KDSTags":["greenhighlight"],"isExtra":true},{"id":"0604cf40-24b5-4ad5-a9e4-e5834def96b8","note":"","count":1,"label":"Dip česnekový","posId":"P106","price":2000,"isExtra":false},{"id":"2a9dc121-ec1e-4cbb-b8d5-66ce6a546664","note":"","count":1,"label":"DIP jalapenos","posId":"P107","price":2000,"isExtra":false}]</t>
  </si>
  <si>
    <t>2026-06-18T23:11:01.827+02:00</t>
  </si>
  <si>
    <t>2026-06-18T23:21:44.901+02:00</t>
  </si>
  <si>
    <t>[{"id":"6748417db17528cb9bcae5eb","count":1,"label":"Comeback 40cm 🌶️","posId":"109","price":30900,"isExtra":false},{"id":"9642908ce4c2f22954c8bbd6","count":1,"label":"Balné","posId":"K0000","price":2000,"isExtra":true},{"id":"1598382a01472484a7de8c4a","count":1,"label":"Mozzarella","posId":"C113","price":4000,"KDSTags":["greenhighlight"],"isExtra":true}]</t>
  </si>
  <si>
    <t>2026-06-18T23:07:34.459+02:00</t>
  </si>
  <si>
    <t>2026-06-18T23:18:33.618+02:00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</si>
  <si>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bylinky","posId":"A122","price":6500,"isExtra":true}]</t>
  </si>
  <si>
    <t>2026-06-18T23:03:10.471+02:00</t>
  </si>
  <si>
    <t>2026-06-18T23:12:18.504+02:00</t>
  </si>
  <si>
    <t>[{"id":"4d996833-341f-48f8-945e-9507b5d29594","count":1,"label":"Pizza Comeback 18","posId":"133","price":11900,"isExtra":false,"creatorId":"DZVJv_mKyZRgkDRBIMtsE","isPackging":0,"actualLabel":"Pizza Comeback 18"}]</t>
  </si>
  <si>
    <t>2026-06-18T23:00:13.709+02:00</t>
  </si>
  <si>
    <t>2026-06-18T23:13:54.548+02:00</t>
  </si>
  <si>
    <t>2026-06-18T22:56:28.736+02:00</t>
  </si>
  <si>
    <t>2026-06-18T23:11:08.675+02:00</t>
  </si>
  <si>
    <t>[{"id":"6748417db17528cb9bcae661","count":1,"label":"Pepsi zero sugar 1l","posId":"N125","price":5900,"isExtra":false},{"id":"ac2fcd7a6fa96477bca0d9d2","count":1,"label":"Jablečno-skořicové rolls","posId":"18","price":8900,"isExtra":false},{"id":"bd23bb29ddc67d336ee4c95b","count":1,"label":"Balné","posId":"K0000","price":1500,"isExtra":true},{"id":"6748417db17528cb9bcae5fd","count":1,"label":"Margherita 32cm","posId":"112","price":16720,"isExtra":false},{"id":"bd23bb29ddc67d336ee4c95b","count":1,"label":"Balné","posId":"K0000","price":1500,"isExtra":true}]</t>
  </si>
  <si>
    <t>2026-06-18T22:54:03.352+02:00</t>
  </si>
  <si>
    <t>2026-06-18T23:03:57.478+02:00</t>
  </si>
  <si>
    <t>2026-06-18T23:25:18.299+02:00</t>
  </si>
  <si>
    <t>2026-06-18T22:54:03.956+02:00</t>
  </si>
  <si>
    <t>[{"id":"1bf82332-f38e-4349-ab02-2ebafec00ff8","note":"","count":1,"label":"Zeleninová 32 cm","posId":"115","price":24900,"isExtra":false},{"id":"5d2371f1-a2a2-462f-9e8a-40af8e09e0d2","note":"","count":1,"label":"BEZ -olivy","posId":"X112","price":0,"KDSTags":["redhighlight"],"isExtra":true},{"id":"0604cf40-24b5-4ad5-a9e4-e5834def96b8","note":"","count":1,"label":"Dip česnekový","posId":"P106","price":2000,"isExtra":false}]</t>
  </si>
  <si>
    <t>2026-06-18T22:49:03.072+02:00</t>
  </si>
  <si>
    <t>2026-06-18T23:00:04.481+02:00</t>
  </si>
  <si>
    <t>2026-06-18T23:19:18.639+02:00</t>
  </si>
  <si>
    <t>2026-06-18T22:49:55.751+02:00</t>
  </si>
  <si>
    <t>[{"id":"f7043b16-784c-4471-87d9-9c8cbc7d5ab8","note":"","count":1,"label":"Capricciosa 32 cm","posId":"137","price":24900,"isExtra":false},{"id":"55f8781c-97f6-4a21-abe6-3780ea7117ba","note":"","count":1,"label":"změna na Smetanový základ","posId":"A129","price":0,"isExtra":true},{"id":"51742ea4-2dd0-45e1-9eee-08e8ee1273fe","note":"","count":1,"label":"okraj Hotdog bez omáčky","posId":"A125","price":5700,"isExtra":true},{"id":"f7043b16-784c-4471-87d9-9c8cbc7d5ab8","note":"","count":1,"label":"Capricciosa 32 cm","posId":"137","price":24900,"isExtra":false},{"id":"51742ea4-2dd0-45e1-9eee-08e8ee1273fe","note":"","count":1,"label":"okraj Hotdog bez omáčky","posId":"A125","price":5700,"isExtra":true},{"id":"0604cf40-24b5-4ad5-a9e4-e5834def96b8","note":"","count":1,"label":"Dip česnekový","posId":"P106","price":2000,"isExtra":false},{"id":"7f0c5098-18bf-4c65-bec8-dd6bf68eb768","note":"","count":1,"label":"Masové kuličky, 10 ks","posId":"P102","price":9900,"isExtra":false},{"id":"86f97e80-4313-45a1-88bb-cd090c233763","note":"","count":1,"label":"Pepsi 1l","posId":"N124","price":5900,"isExtra":false}]</t>
  </si>
  <si>
    <t>2026-06-18T22:48:38.956+02:00</t>
  </si>
  <si>
    <t>2026-06-18T22:49:00.250+02:00</t>
  </si>
  <si>
    <t>[{"id":"dcff22d6-e3c4-4d3c-b856-2a8238723c08","count":2,"label":"Aquilla neperlivá","posId":"N140","price":3900,"isExtra":false,"creatorId":"6v0GXBBDNI_2TWBzOsJEX","isPackging":0,"actualLabel":"Aquilla neperlivá"}]</t>
  </si>
  <si>
    <t>2026-06-18T22:46:53.896+02:00</t>
  </si>
  <si>
    <t>2026-06-18T22:55:33.607+02:00</t>
  </si>
  <si>
    <t>[{"id":"54684981","note":"","size":"Hawai 40cm","count":1,"label":"Hawai 40cm","posId":"102","price":30900,"isExtra":false},{"id":"54685059","note":"","count":1,"label":"Balné","posId":"K0000","price":2000,"isExtra":true},{"id":"54685094","note":"","count":1,"label":"Bez ananasu","posId":"X100","price":0,"KDSTags":["redhighlight"],"isExtra":true},{"id":"54685021","note":"","size":"Choco Rolls","count":1,"label":"Choco Rolls","posId":"chr100","price":8900,"isExtra":false},{"id":"54685064","note":"","count":1,"label":"Balné","posId":"K0000","price":1500,"isExtra":true},{"id":"54685018","note":"","size":"Česnekový dip","count":3,"label":"Česnekový dip","posId":"P106","price":2000,"isExtra":false},{"id":"54685064","note":"","count":3,"label":"Balné","posId":"K0000","price":1500,"isExtra":true}]</t>
  </si>
  <si>
    <t>2026-06-18T22:41:10.594+02:00</t>
  </si>
  <si>
    <t>2026-06-18T22:51:25.581+02:00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</si>
  <si>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🌶️🌶️","posId":"110","price":30900,"isExtra":false},{"id":"54685059","note":"","count":1,"label":"Balné","posId":"K0000","price":2000,"isExtra":true},{"id":"59555742","note":"","count":1,"label":"Smetanový základ","posId":"ZRS40","price":0,"isExtra":true},{"id":"54685143","note":"","count":1,"label":"okraj hotdog, bez omáčky","posId":"A126","price":6500,"isExtra":true}]</t>
  </si>
  <si>
    <t>2026-06-18T22:37:03.614+02:00</t>
  </si>
  <si>
    <t>2026-06-18T22:46:14.256+02:00</t>
  </si>
  <si>
    <t>2026-06-18T23:04:50.467+02:00</t>
  </si>
  <si>
    <t>2026-06-18T22:37:05.043+02:00</t>
  </si>
  <si>
    <t>[{"id":"72a788fd-2d10-4aa9-80c1-abbc9acb3570","note":"","count":1,"label":"Hawai 32 cm","posId":"138","price":24900,"isExtra":false},{"id":"c10d36f8-acd3-4a8b-979d-b81c00d75c6f","note":"","count":1,"label":"BEZ -ananas","posId":"X100","price":0,"KDSTags":["redhighlight"],"isExtra":true},{"id":"0604cf40-24b5-4ad5-a9e4-e5834def96b8","note":"","count":1,"label":"Dip česnekový","posId":"P106","price":2000,"isExtra":false}]</t>
  </si>
  <si>
    <t>2026-06-18T22:37:03.595+02:00</t>
  </si>
  <si>
    <t>2026-06-18T22:50:06.432+02:00</t>
  </si>
  <si>
    <t>2026-06-18T22:58:28.809+02:00</t>
  </si>
  <si>
    <t>2026-06-18T22:37:05.146+02:00</t>
  </si>
  <si>
    <t>[{"id":"7f0c5098-18bf-4c65-bec8-dd6bf68eb768","note":"","count":1,"label":"Masové kuličky, 10 ks","posId":"P102","price":9900,"isExtra":false},{"id":"0604cf40-24b5-4ad5-a9e4-e5834def96b8","note":"","count":2,"label":"Dip česnekový","posId":"P106","price":2000,"isExtra":false},{"id":"c9c0bcd1-5065-4282-a709-cc2042a92228","note":"","count":1,"label":"Pečené brambory","posId":"P103","price":6900,"isExtra":false},{"id":"ddd88272-9f0a-4ca7-a4db-a3a7d157b54d","note":"","count":1,"label":"Pepsi zero sugar 1l","posId":"N125","price":5900,"isExtra":false},{"id":"e8a7b47a-70d2-4cc2-a375-1dab55125675","note":"","count":1,"label":"Quattro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bylinky","posId":"A121","price":5700,"isExtra":true},{"id":"fb380719-7e86-4a50-b0fc-8a72368b6991","note":"","count":1,"label":"kukuřice","posId":"B115","price":2500,"KDSTags":["greenhighlight"],"isExtra":true}]</t>
  </si>
  <si>
    <t>2026-06-18T22:36:04.245+02:00</t>
  </si>
  <si>
    <t>2026-06-18T23:03:50.571+02:00</t>
  </si>
  <si>
    <t>[{"id":"1da6e618-5f95-4707-b8bd-b1685e13f67a","note":"","count":1,"label":"Hawai 40 cm","posId":"102","price":30900,"isExtra":false},{"id":"55f8781c-97f6-4a21-abe6-3780ea7117ba","note":"","count":1,"label":"změna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bylinky","posId":"A122","price":6500,"isExtra":true},{"id":"5dfcd7e6-75e9-4752-8a19-eab42ba37b6d","note":"","count":1,"label":"Kukuřice","posId":"C115","price":3500,"KDSTags":["greenhighlight"],"isExtra":true}]</t>
  </si>
  <si>
    <t>2026-06-18T22:36:04.222+02:00</t>
  </si>
  <si>
    <t>2026-06-18T23:05:41.340+02:00</t>
  </si>
  <si>
    <t>[{"id":"c17837f5-7a43-4caf-86f2-7f4c925f90fb","note":"","count":1,"label":"BBQ Meteor 32 cm","posId":"118","price":24900,"isExtra":false},{"id":"af2bee84-a445-45fc-8ca2-cf4fed0dcf38","note":"","count":1,"label":"okraj mozzarella bylinky","posId":"A121","price":5700,"isExtra":true}]</t>
  </si>
  <si>
    <t>2026-06-18T22:35:35.347+02:00</t>
  </si>
  <si>
    <t>2026-06-18T22:36:31.728+02:00</t>
  </si>
  <si>
    <t>[{"id":"dcff22d6-e3c4-4d3c-b856-2a8238723c08","count":1,"label":"Aquilla neperlivá","posId":"N140","price":3900,"isExtra":false,"creatorId":"S923lHgsoTzE6w2RE-OaI","isPackging":0,"actualLabel":"Aquilla neperlivá"}]</t>
  </si>
  <si>
    <t>2026-06-18T22:33:47.918+02:00</t>
  </si>
  <si>
    <t>2026-06-18T22:43:39.442+02:00</t>
  </si>
  <si>
    <t>2026-06-18T22:32:28.050+02:00</t>
  </si>
  <si>
    <t>2026-06-18T22:42:45.610+02:00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</si>
  <si>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🌶️","posId":"109","price":30900,"isExtra":false},{"id":"54685059","note":"","count":1,"label":"Balné","posId":"K0000","price":2000,"isExtra":true},{"id":"57405718","note":"","size":"Pepsi 1l","count":1,"label":"Pepsi 1l","posId":"N124","price":5900,"isExtra":false}]</t>
  </si>
  <si>
    <t>2026-06-18T22:30:37.996+02:00</t>
  </si>
  <si>
    <t>2026-06-18T22:41:29.325+02:00</t>
  </si>
  <si>
    <t>[{"id":"e370f34b-aeaa-4f5c-80c1-33593f29ab88","count":1,"label":"Pizza Comeback 40","posId":"109","price":30900,"isExtra":false,"creatorId":"jr1MKHPEZ7sDcgX-B9Slc","isPackging":0,"actualLabel":"Pizza Comeback 40"},{"id":"a5Gkj2FqUAnwgAU4Vmosn","count":1,"label":"Smetanový základ","posId":"ZRS40","price":0,"isExtra":true,"mainItemId":"e370f34b-aeaa-4f5c-80c1-33593f29ab88"},{"id":"extra_20230331101812_7","count":1,"label":"okraj hotdog, bez omáčky","posId":"A126","price":6500,"isExtra":true,"mainItemId":"e370f34b-aeaa-4f5c-80c1-33593f29ab88"},{"id":"a39011cb-e79e-4b4e-861e-3cd64c0049b7","count":1,"label":"Dip jalapenos","posId":"P107","price":2000,"isExtra":false,"creatorId":"Yidxy2nNuXgUFs4tAIiHZ","isPackging":0,"actualLabel":"Dip jalapenos"},{"id":"ad41b401-fc7f-449d-87be-dfb46bf9a126","count":4,"label":"Dip česnekový","posId":"P106","price":2000,"isExtra":false,"creatorId":"_euq1mpJHm67ozy3uS7mU","isPackging":0,"actualLabel":"Dip česnekový"}]</t>
  </si>
  <si>
    <t>2026-06-18T22:28:51.102+02:00</t>
  </si>
  <si>
    <t>2026-06-18T22:37:11.678+02:00</t>
  </si>
  <si>
    <t>[{"id":"54684982","note":"","size":"Capricciosa 40cm","count":1,"label":"Capricciosa 40cm","posId":"101","price":30900,"isExtra":false},{"id":"54685059","note":"","count":1,"label":"Balné","posId":"K0000","price":2000,"isExtra":true}]</t>
  </si>
  <si>
    <t>2026-06-18T22:23:14.083+02:00</t>
  </si>
  <si>
    <t>2026-06-18T22:36:03.568+02:00</t>
  </si>
  <si>
    <t>[{"id":"6748417db17528cb9bcae5ff","count":1,"label":"Quattro Formaggi 32cm","posId":"123","price":24900,"isExtra":false},{"id":"bd23bb29ddc67d336ee4c95b","count":1,"label":"Balné","posId":"K0000","price":1500,"isExtra":true},{"id":"60ce9805191515c9cc4a617a","count":1,"label":"Rajčatový základ","posId":"ZSR32","price":0,"isExtra":true},{"id":"066a3df44113592702f70f66","count":1,"label":"Jalapeňos","posId":"B102","price":2500,"KDSTags":["greenhighlight"],"isExtra":true},{"id":"8dde9981318169cbedab97a6","count":1,"label":"Cibule","posId":"B103","price":2500,"KDSTags":["greenhighlight"],"isExtra":true},{"id":"3ff8bcf86a57647a3133c48e","count":1,"label":"Kukuřice","posId":"B115","price":2500,"KDSTags":["greenhighlight"],"isExtra":true}]</t>
  </si>
  <si>
    <t>2026-06-18T22:18:10.583+02:00</t>
  </si>
  <si>
    <t>2026-06-18T22:25:38.337+02:00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</si>
  <si>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dip","posId":"P106","price":2000,"isExtra":false},{"id":"bd23bb29ddc67d336ee4c95b","count":1,"label":"Balné","posId":"K0000","price":1500,"isExtra":true},{"id":"6748417db17528cb9bcae65f","count":1,"label":"Pepsi 1l","posId":"N124","price":5900,"isExtra":false},{"id":"6748417db17528cb9bcae5f7","count":1,"label":"Capricciosa 40cm","posId":"101","price":30900,"isExtra":false},{"id":"9642908ce4c2f22954c8bbd6","count":1,"label":"Balné","posId":"K0000","price":2000,"isExtra":true},{"id":"0f1fc8ec91fb479324d22876","count":1,"label":"Bez šunky","posId":"X106","price":0,"KDSTags":["redhighlight"],"isExtra":true},{"id":"901ba681c011b9d3732e92b1","count":1,"label":"Kukuřice","posId":"C115","price":3500,"KDSTags":["greenhighlight"],"isExtra":true},{"id":"f61310b8fc37c2c21bf76d86","count":1,"label":"Kuře","posId":"C114","price":4000,"KDSTags":["greenhighlight"],"isExtra":true}]</t>
  </si>
  <si>
    <t>2026-06-18T22:14:16.275+02:00</t>
  </si>
  <si>
    <t>2026-06-18T22:23:38.459+02:00</t>
  </si>
  <si>
    <t>[{"id":"59589715","note":"","size":"Capricciosa 32cm","count":1,"label":"Capricciosa 32cm","posId":"113","price":24900,"isExtra":false},{"id":"54685064","note":"","count":1,"label":"Balné","posId":"K0000","price":1500,"isExtra":true},{"id":"59589716","note":"","size":"Baby Špenát &amp; kuře 32cm","count":1,"label":"Baby Špenát &amp; kuře 32cm","posId":"116","price":24900,"isExtra":false},{"id":"54685064","note":"","count":1,"label":"Balné","posId":"K0000","price":1500,"isExtra":true}]</t>
  </si>
  <si>
    <t>2026-06-18T22:03:29.018+02:00</t>
  </si>
  <si>
    <t>2026-06-18T22:10:13.421+02:00</t>
  </si>
  <si>
    <t>[{"id":"54684981","note":"","size":"Hawai 40cm","count":1,"label":"Hawai 40cm","posId":"102","price":30900,"isExtra":false},{"id":"54685059","note":"","count":1,"label":"Balné","posId":"K0000","price":2000,"isExtra":true}]</t>
  </si>
  <si>
    <t>2026-06-18T21:57:04.257+02:00</t>
  </si>
  <si>
    <t>2026-06-18T22:06:52.328+02:00</t>
  </si>
  <si>
    <t>2026-06-18T22:31:07.170+02:00</t>
  </si>
  <si>
    <t>2026-06-18T21:57:04.800+02:00</t>
  </si>
  <si>
    <t>[{"id":"ef7489da-416c-4ccb-846f-0317489461fc","note":"","count":1,"label":"BBQ Meteor 40 cm","posId":"106","price":30900,"isExtra":false}]</t>
  </si>
  <si>
    <t>2026-06-18T21:57:01.519+02:00</t>
  </si>
  <si>
    <t>2026-06-18T22:04:51.394+02:00</t>
  </si>
  <si>
    <t>2026-06-18T21:55:06.790+02:00</t>
  </si>
  <si>
    <t>2026-06-18T22:04:00.366+02:00</t>
  </si>
  <si>
    <t>[{"id":"59589714","note":"","size":"Hawai 32cm","count":1,"label":"Hawai 32cm","posId":"114","price":24900,"isExtra":false},{"id":"54685064","note":"","count":1,"label":"Balné","posId":"K0000","price":1500,"isExtra":true},{"id":"54685018","note":"","size":"Česnekový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</si>
  <si>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2026-06-18T21:50:35.603+02:00</t>
  </si>
  <si>
    <t>2026-06-18T22:07:00.466+02:00</t>
  </si>
  <si>
    <t>[{"id":"7fc95d28-5c0a-421a-9f5c-f72977e30b93","count":1,"label":"Pizza Quattro Formaggi 40","posId":"111","price":30900,"isExtra":false,"creatorId":"jRaDI8QCNy7zWcASTX9Mq","isPackging":0,"actualLabel":"Pizza Quattro Formaggi 40"},{"id":"d3d45011-38ff-4409-9f5f-709db0005c2e","count":1,"label":"Pepsi zero sugar 1l","posId":"N125","price":5900,"isExtra":false,"creatorId":"AImWvmrN32JsUaluFr1ym","isPackging":0,"actualLabel":"Pepsi zero sugar 1l"}]</t>
  </si>
  <si>
    <t>2026-06-18T21:46:08.395+02:00</t>
  </si>
  <si>
    <t>2026-06-18T22:00:05.353+02:00</t>
  </si>
  <si>
    <t>[{"id":"54684977","note":"","size":"BBQ Texas 40cm","count":1,"label":"BBQ Texas 40cm","posId":"107","price":30900,"isExtra":false},{"id":"54685059","note":"","count":1,"label":"Balné","posId":"K0000","price":2000,"isExtra":true},{"id":"54685018","note":"","size":"Česnekový dip","count":2,"label":"Česnekový dip","posId":"P106","price":2000,"isExtra":false},{"id":"54685064","note":"","count":2,"label":"Balné","posId":"K0000","price":1500,"isExtra":true},{"id":"54685016","note":"","size":"Česnekový chléb 18cm","count":1,"label":"Česnekový chléb 18cm","posId":"P104","price":7900,"isExtra":false},{"id":"54685064","note":"","count":1,"label":"Balné","posId":"K0000","price":1500,"isExtra":true}]</t>
  </si>
  <si>
    <t>2026-06-18T21:44:06.613+02:00</t>
  </si>
  <si>
    <t>2026-06-18T21:58:54.367+02:00</t>
  </si>
  <si>
    <t>2026-06-18T21:43:45.930+02:00</t>
  </si>
  <si>
    <t>2026-06-18T21:56:34.378+02:00</t>
  </si>
  <si>
    <t>[{"id":"54684982","note":"","size":"Capricciosa 40cm","count":1,"label":"Capricciosa 40cm","posId":"101","price":30900,"isExtra":false},{"id":"54685059","note":"","count":1,"label":"Balné","posId":"K0000","price":2000,"isExtra":true},{"id":"54684979","note":"","size":"Baby špenát &amp; kuře 40cm","count":1,"label":"Baby špenát &amp; kuře 40cm","posId":"104","price":30900,"isExtra":false},{"id":"54685059","note":"","count":1,"label":"Balné","posId":"K0000","price":2000,"isExtra":true},{"id":"54685175","note":"","count":1,"label":"Gorgonzola","posId":"C101","price":4000,"KDSTags":["greenhighlight"],"isExtra":true}]</t>
  </si>
  <si>
    <t>2026-06-18T21:24:58.666+02:00</t>
  </si>
  <si>
    <t>2026-06-18T21:35:15.349+02:00</t>
  </si>
  <si>
    <t>[{"id":"6748417db17528cb9bcae603","count":1,"label":"Comeback 32cm 🌶️","posId":"121","price":19920,"isExtra":false},{"id":"bd23bb29ddc67d336ee4c95b","count":1,"label":"Balné","posId":"K0000","price":1500,"isExtra":true},{"id":"852ca90f21026178d8052aaf","count":1,"label":"Mozzarella","posId":"B113","price":3000,"KDSTags":["greenhighlight"],"isExtra":true},{"id":"6748417db17528cb9bcae60d","count":1,"label":"Hawai 32cm","posId":"114","price":19920,"isExtra":false},{"id":"bd23bb29ddc67d336ee4c95b","count":1,"label":"Balné","posId":"K0000","price":1500,"isExtra":true},{"id":"fd7b41a9636f70af3c1f4e97","count":1,"label":"USA těsto","posId":"17","price":1000,"isExtra":true},{"id":"737fae5d3b3af39cab3630a6","count":1,"label":"Bez ananasu","posId":"X100","price":0,"KDSTags":["redhighlight"],"isExtra":true},{"id":"6748417db17528cb9bcae631","count":1,"label":"Spicy Wings 🌶️","posId":"P101","price":9520,"isExtra":false},{"id":"bd23bb29ddc67d336ee4c95b","count":1,"label":"Balné","posId":"K0000","price":1500,"isExtra":true},{"id":"518562551802af877dea3c52","count":1,"label":"Česnekový dip","posId":"P106","price":2000,"isExtra":false},{"id":"bd23bb29ddc67d336ee4c95b","count":1,"label":"Balné","posId":"K0000","price":1500,"isExtra":true}]</t>
  </si>
  <si>
    <t>2026-06-18T21:23:03.138+02:00</t>
  </si>
  <si>
    <t>2026-06-18T21:31:29.286+02:00</t>
  </si>
  <si>
    <t>[{"id":"9069d980-0a24-408c-a214-618aed030839","note":"","count":1,"label":"BBQ Texas 32 cm","posId":"143","price":24900,"isExtra":false}]</t>
  </si>
  <si>
    <t>2026-06-18T21:21:44.569+02:00</t>
  </si>
  <si>
    <t>2026-06-18T21:28:33.283+02:00</t>
  </si>
  <si>
    <t>Bardi</t>
  </si>
  <si>
    <t>2026-06-18T21:11:20.294+02:00</t>
  </si>
  <si>
    <t>2026-06-18T21:23:19.501+02:00</t>
  </si>
  <si>
    <t>2026-06-18T21:10:31.804+02:00</t>
  </si>
  <si>
    <t>2026-06-18T21:22:14.306+02:00</t>
  </si>
  <si>
    <t>2026-06-18T21:09:03.753+02:00</t>
  </si>
  <si>
    <t>2026-06-18T21:21:24.235+02:00</t>
  </si>
  <si>
    <t>[{"id":"1c4a575c-0a2c-4a58-a7c3-0328026cbcb1","note":"","count":1,"label":"Quattro Formaggi 18 cm","posId":"135","price":11900,"isExtra":false},{"id":"f49b9715-de71-43e1-bdf7-7c2e61b62591","note":"","count":1,"label":"Kuře.","posId":"A114","price":2000,"isExtra":true}]</t>
  </si>
  <si>
    <t>Hyský Aleš</t>
  </si>
  <si>
    <t>2026-06-18T21:06:02.913+02:00</t>
  </si>
  <si>
    <t>2026-06-18T21:41:29.383+02:00</t>
  </si>
  <si>
    <t>2026-06-18T21:55:16.502+02:00</t>
  </si>
  <si>
    <t>2026-06-18T21:06:03.883+02:00</t>
  </si>
  <si>
    <t>[{"id":"9b3fd0f9-6a36-4a8e-95ad-00dbae675705","note":"","count":1,"label":"Capricciosa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,{"id":"5fc1255c-e26e-4454-9620-7eea5d2454f6","note":"","count":1,"label":"Slanina","posId":"C108","price":4000,"KDSTags":["greenhighlight"],"isExtra":true},{"id":"d620bc6b-ecfa-4465-a21e-5ad55002e77c","note":"","count":1,"label":"Žampiony","posId":"C105","price":3500,"KDSTags":["greenhighlight"],"isExtra":true}]</t>
  </si>
  <si>
    <t>2026-06-18T21:04:03.679+02:00</t>
  </si>
  <si>
    <t>2026-06-18T21:18:20.069+02:00</t>
  </si>
  <si>
    <t>2026-06-18T21:27:21.729+02:00</t>
  </si>
  <si>
    <t>2026-06-18T21:04:04.431+02:00</t>
  </si>
  <si>
    <t>[{"id":"4f6ede18-25d3-4c82-be03-84c9578ab8ce","note":"","count":1,"label":"Pepperoni 32 cm","posId":"144","price":24900,"isExtra":false},{"id":"239f9a43-c44c-403a-a3f8-de7adef9d4a9","note":"","count":1,"label":"ananas","posId":"B100","price":2500,"KDSTags":["greenhighlight"],"isExtra":true},{"id":"704cb959-c203-4144-92d1-a1b154f3fdc1","note":"","count":1,"label":"gorgonzola","posId":"B101","price":3000,"KDSTags":["greenhighlight"],"isExtra":true}]</t>
  </si>
  <si>
    <t>2026-06-18T21:02:03.232+02:00</t>
  </si>
  <si>
    <t>2026-06-18T21:21:09.350+02:00</t>
  </si>
  <si>
    <t>2026-06-18T21:37:39.561+02:00</t>
  </si>
  <si>
    <t>2026-06-18T21:02:04.353+02:00</t>
  </si>
  <si>
    <t>[{"id":"088a7edc-ef1e-4c6b-b7a1-36c2c45ab0fe","note":"","count":1,"label":"Capricciosa 32 cm","posId":"113","price":24900,"isExtra":false},{"id":"e8a7b47a-70d2-4cc2-a375-1dab55125675","note":"","count":1,"label":"Quattro Formaggi 32 cm","posId":"123","price":24900,"isExtra":false},{"id":"7f0c5098-18bf-4c65-bec8-dd6bf68eb768","note":"","count":1,"label":"Masové kuličky, 10 ks","posId":"P102","price":9900,"isExtra":false}]</t>
  </si>
  <si>
    <t>2026-06-18T20:59:04.026+02:00</t>
  </si>
  <si>
    <t>2026-06-18T21:15:45.097+02:00</t>
  </si>
  <si>
    <t>2026-06-18T21:25:46.962+02:00</t>
  </si>
  <si>
    <t>2026-06-18T20:59:04.515+02:00</t>
  </si>
  <si>
    <t>[{"id":"431e159e-af3b-4bad-9f72-f07001b572f8","note":"","count":1,"label":"Baby špenát &amp; kuře 40 cm","posId":"104","price":30900,"isExtra":false}]</t>
  </si>
  <si>
    <t>2026-06-18T20:52:27.656+02:00</t>
  </si>
  <si>
    <t>2026-06-18T21:00:31.349+02:00</t>
  </si>
  <si>
    <t>[{"id":"59589714","note":"","size":"Hawai 32cm","count":2,"label":"Hawai 32cm","posId":"114","price":24900,"isExtra":false},{"id":"54685064","note":"","count":2,"label":"Balné","posId":"K0000","price":1500,"isExtra":true},{"id":"54685094","note":"","count":2,"label":"Bez ananasu","posId":"X100","price":0,"KDSTags":["redhighlight"],"isExtra":true}]</t>
  </si>
  <si>
    <t>2026-06-18T20:42:07.324+02:00</t>
  </si>
  <si>
    <t>2026-06-18T20:55:36.974+02:00</t>
  </si>
  <si>
    <t>[{"id":"6748417db17528cb9bcae60d","count":1,"label":"Hawai 32cm","posId":"114","price":19920,"isExtra":false},{"id":"bd23bb29ddc67d336ee4c95b","count":1,"label":"Balné","posId":"K0000","price":1500,"isExtra":true},{"id":"6748417db17528cb9bcae603","count":1,"label":"Comeback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🌶️","posId":"121","price":19920,"isExtra":false},{"id":"bd23bb29ddc67d336ee4c95b","count":1,"label":"Balné","posId":"K0000","price":1500,"isExtra":true},{"id":"3413d939fbb3d687083c022e","count":1,"label":"Bez cibule","posId":"X103","price":0,"KDSTags":["redhighlight"],"isExtra":true}]</t>
  </si>
  <si>
    <t>2026-06-18T20:41:03.068+02:00</t>
  </si>
  <si>
    <t>2026-06-18T20:53:52.470+02:00</t>
  </si>
  <si>
    <t>[{"id":"54685011","note":"","size":"Spicy menu Comeback","count":1,"label":"Spicy menu Comeback","posId":"M100","price":34900,"isExtra":false},{"id":"54685042","note":"","count":1,"label":"Hot &amp; Spicy","posId":"Y122","price":0,"isExtra":true},{"id":"54685049","note":"","count":1,"label":"Balné","posId":"K0000","price":3000,"isExtra":true},{"id":"54685052","note":"","count":1,"label":"spicy wings 🌶️","posId":"P101","price":0,"isExtra":true},{"id":"57405732","note":"","count":1,"label":"Mirinda 1l","posId":"N126","price":0,"isExtra":true}]</t>
  </si>
  <si>
    <t>2026-06-18T20:37:46.691+02:00</t>
  </si>
  <si>
    <t>2026-06-18T20:52:02.487+02:00</t>
  </si>
  <si>
    <t>[{"id":"6748417db17528cb9bcae60b","count":1,"label":"Zeleninová 32cm","posId":"115","price":19920,"isExtra":false},{"id":"bd23bb29ddc67d336ee4c95b","count":1,"label":"Balné","posId":"K0000","price":1500,"isExtra":true}]</t>
  </si>
  <si>
    <t>2026-06-18T20:23:02.799+02:00</t>
  </si>
  <si>
    <t>2026-06-18T20:34:52.005+02:00</t>
  </si>
  <si>
    <t>2026-06-18T20:51:41.290+02:00</t>
  </si>
  <si>
    <t>2026-06-18T20:23:03.277+02:00</t>
  </si>
  <si>
    <t>[{"id":"e8a7b47a-70d2-4cc2-a375-1dab55125675","note":"","count":1,"label":"Quattro Formaggi 32 cm","posId":"123","price":24900,"isExtra":false},{"id":"6005e30e-e6f5-411d-9c32-9a3cee117e94","note":"","count":1,"label":"slanina","posId":"B108","price":3000,"KDSTags":["greenhighlight"],"isExtra":true},{"id":"3316ecf4-07ea-4045-acd5-7383dd81145f","note":"","count":1,"label":"jalapeños","posId":"B102","price":2500,"KDSTags":["greenhighlight"],"isExtra":true},{"id":"66ee9e23-f41b-4175-a255-1e2fcec5e863","note":"","count":1,"label":"Pilsner Urquell 0,5l","posId":"N20","price":6500,"isExtra":false}]</t>
  </si>
  <si>
    <t>2026-06-18T20:19:03.251+02:00</t>
  </si>
  <si>
    <t>2026-06-18T20:32:40.193+02:00</t>
  </si>
  <si>
    <t>2026-06-18T20:45:38.371+02:00</t>
  </si>
  <si>
    <t>2026-06-18T20:19:03.997+02:00</t>
  </si>
  <si>
    <t>2026-06-18T20:18:02.892+02:00</t>
  </si>
  <si>
    <t>2026-06-18T20:30:04.958+02:00</t>
  </si>
  <si>
    <t>[{"id":"f675967f-9acd-47eb-a0a7-8c1488c18315","note":"","count":1,"label":"Hot &amp; Spicy 40 cm","posId":"110","price":30900,"isExtra":false}]</t>
  </si>
  <si>
    <t>2026-06-18T20:18:02.879+02:00</t>
  </si>
  <si>
    <t>2026-06-18T20:37:42.097+02:00</t>
  </si>
  <si>
    <t>[{"id":"8b9c68e8-a0b2-4bfa-91fc-c25b4a58ded9","count":1,"label":"Spicy Menu Comeback","posId":"M100","price":34900,"isExtra":false,"creatorId":"ThIqeY9c3gCb2Y9pP7WjW","actualLabel":"Spicy Menu Comeback"},{"id":"extra_20230331101812_15","count":1,"label":"Pepperoni","posId":"Y120","price":0,"isExtra":true,"mainItemId":"8b9c68e8-a0b2-4bfa-91fc-c25b4a58ded9"},{"id":"extra_20230331101812_43","count":1,"label":"spicy wings 🌶️","posId":"P101","price":0,"isExtra":true,"mainItemId":"8b9c68e8-a0b2-4bfa-91fc-c25b4a58ded9"},{"id":"y1QPRP1bpclXs8TGzyQ7_","count":1,"label":"Mirinda 1l","posId":"N126","price":0,"isExtra":true,"mainItemId":"8b9c68e8-a0b2-4bfa-91fc-c25b4a58ded9"}]</t>
  </si>
  <si>
    <t>2026-06-18T20:10:53.229+02:00</t>
  </si>
  <si>
    <t>2026-06-18T20:28:06.246+02:00</t>
  </si>
  <si>
    <t>[{"id":"6748417db17528cb9bcae5ed","count":1,"label":"Pepperoni 40cm 🌶️🌶️","posId":"108","price":30900,"isExtra":false},{"id":"9642908ce4c2f22954c8bbd6","count":1,"label":"Balné","posId":"K0000","price":2000,"isExtra":true},{"id":"518562551802af877dea3c52","count":2,"label":"Česnekový dip","posId":"P106","price":2000,"isExtra":false},{"id":"bd23bb29ddc67d336ee4c95b","count":2,"label":"Balné","posId":"K0000","price":1500,"isExtra":true},{"id":"6748417db17528cb9bcae631","count":1,"label":"Spicy Wings 🌶️","posId":"P101","price":9520,"isExtra":false},{"id":"bd23bb29ddc67d336ee4c95b","count":1,"label":"Balné","posId":"K0000","price":1500,"isExtra":true}]</t>
  </si>
  <si>
    <t>2026-06-18T20:07:18.818+02:00</t>
  </si>
  <si>
    <t>2026-06-18T20:24:38.917+02:00</t>
  </si>
  <si>
    <t>[{"id":"6748417db17528cb9bcae60d","count":1,"label":"Hawai 32cm","posId":"114","price":19920,"isExtra":false},{"id":"bd23bb29ddc67d336ee4c95b","count":1,"label":"Balné","posId":"K0000","price":1500,"isExtra":true},{"id":"fd7b41a9636f70af3c1f4e97","count":1,"label":"USA těsto","posId":"17","price":1000,"isExtra":true},{"id":"6748417db17528cb9bcae603","count":1,"label":"Comeback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těsto","posId":"17","price":1000,"isExtra":true}]</t>
  </si>
  <si>
    <t>2026-06-18T20:07:17.190+02:00</t>
  </si>
  <si>
    <t>2026-06-18T20:19:28.100+02:00</t>
  </si>
  <si>
    <t>[{"id":"6748417db17528cb9bcae60b","count":1,"label":"Zeleninová 32cm","posId":"115","price":19920,"isExtra":false},{"id":"bd23bb29ddc67d336ee4c95b","count":1,"label":"Balné","posId":"K0000","price":1500,"isExtra":true},{"id":"18c190203278836a4d4b7095","count":1,"label":"Smetanový základ","posId":"ZRS32","price":0,"isExtra":true},{"id":"6748417db17528cb9bcae5fd","count":1,"label":"Margherita 32cm","posId":"112","price":16720,"isExtra":false},{"id":"bd23bb29ddc67d336ee4c95b","count":1,"label":"Balné","posId":"K0000","price":1500,"isExtra":true}]</t>
  </si>
  <si>
    <t>2026-06-18T19:58:58.624+02:00</t>
  </si>
  <si>
    <t>2026-06-18T20:05:41.065+02:00</t>
  </si>
  <si>
    <t>[{"id":"6748417db17528cb9bcae5fd","count":1,"label":"Margherita 32cm","posId":"112","price":16720,"isExtra":false},{"id":"bd23bb29ddc67d336ee4c95b","count":1,"label":"Balné","posId":"K0000","price":1500,"isExtra":true},{"id":"fd7b41a9636f70af3c1f4e97","count":1,"label":"USA těsto","posId":"17","price":1000,"isExtra":true}]</t>
  </si>
  <si>
    <t>2026-06-18T19:53:25.468+02:00</t>
  </si>
  <si>
    <t>2026-06-18T20:04:09.170+02:00</t>
  </si>
  <si>
    <t>[{"id":"54684972","note":"","size":"Margherita 40cm","count":1,"label":"Margherita 40cm","posId":"100","price":26900,"isExtra":false},{"id":"54685059","note":"","count":1,"label":"Balné","posId":"K0000","price":2000,"isExtra":true},{"id":"54685090","note":"","count":1,"label":"okraj mozzarella, bbq omáčka","posId":"A124","price":6500,"isExtra":true},{"id":"54685164","note":"","count":1,"label":"Šunka","posId":"C106","price":4000,"KDSTags":["greenhighlight"],"isExtra":true},{"id":"54685171","note":"","count":1,"label":"Slanina","posId":"C108","price":4000,"KDSTags":["greenhighlight"],"isExtra":true},{"id":"54685018","note":"","size":"Česnekový dip","count":2,"label":"Česnekový dip","posId":"P106","price":2000,"isExtra":false},{"id":"54685064","note":"","count":2,"label":"Balné","posId":"K0000","price":1500,"isExtra":true},{"id":"57293697","note":"","size":"Opočno čokoládová","count":1,"label":"Opočno čokoládová","posId":"D107","price":12900,"isExtra":false}]</t>
  </si>
  <si>
    <t>2026-06-18T19:52:01.040+02:00</t>
  </si>
  <si>
    <t>2026-06-18T19:58:55.825+02:00</t>
  </si>
  <si>
    <t>[{"id":"775bd6c1-f6f7-4e11-998d-2327662837c0","count":1,"label":"Pizza Quattro Formaggi 40 0,5","posId":"H111","price":15450,"isExtra":false,"creatorId":"cJDD67-qkBHPtbL2YtGyr","isPackging":0,"actualLabel":"Pizza Quattro Formaggi 40 0,5"},{"id":"2lwz8DLnxAE2XXPjpySDo","count":1,"label":"Bez plněných okrajů","posId":"X1000","price":0,"isExtra":true,"mainItemId":"775bd6c1-f6f7-4e11-998d-2327662837c0"},{"id":"75ddbcea-bf0e-4f4d-b9b6-b05121407bee","count":1,"label":"Pizza Špenát kuře 40 cm 0,5","posId":"H104","price":15450,"isExtra":false,"creatorId":"sqk3PtAO3sC_o9fA41hEo","isPackging":0,"actualLabel":"Pizza Špenát kuře 40 cm 0,5"},{"id":"2lwz8DLnxAE2XXPjpySDo","count":1,"label":"Bez plněných okrajů","posId":"X1000","price":0,"isExtra":true,"mainItemId":"75ddbcea-bf0e-4f4d-b9b6-b05121407bee"}]</t>
  </si>
  <si>
    <t>2026-06-18T19:46:03.150+02:00</t>
  </si>
  <si>
    <t>2026-06-18T19:57:48.005+02:00</t>
  </si>
  <si>
    <t>[{"id":"f675967f-9acd-47eb-a0a7-8c1488c18315","note":"","count":1,"label":"Hot &amp; Spicy 40 cm","posId":"110","price":30900,"isExtra":false},{"id":"78606be9-7e01-4fe9-a37c-d9a4b62d5696","note":"","count":1,"label":"změna na BBQ základ","posId":"A128","price":0,"isExtra":true},{"id":"99eaad34-9727-44a5-83f1-c3ecfb1e0313","note":"","count":1,"label":"Okraj mozzarella, BBQ","posId":"A124","price":6500,"isExtra":true},{"id":"0604cf40-24b5-4ad5-a9e4-e5834def96b8","note":"","count":2,"label":"Dip česnekový","posId":"P106","price":2000,"isExtra":false}]</t>
  </si>
  <si>
    <t>2026-06-18T19:34:41.631+02:00</t>
  </si>
  <si>
    <t>2026-06-18T19:54:49.995+02:00</t>
  </si>
  <si>
    <t>[{"id":"54685011","note":"","size":"Spicy menu Comeback","count":1,"label":"Spicy menu Comeback","posId":"M100","price":34900,"isExtra":false},{"id":"54685042","note":"","count":1,"label":"Hot &amp; Spicy","posId":"Y122","price":0,"isExtra":true},{"id":"54685049","note":"","count":1,"label":"Balné","posId":"K0000","price":3000,"isExtra":true},{"id":"54685052","note":"","count":1,"label":"spicy wings 🌶️","posId":"P101","price":0,"isExtra":true},{"id":"57405730","note":"","count":1,"label":"Pepsi 1l","posId":"N124","price":0,"isExtra":true},{"id":"59589707","note":"","size":"Quattro Formaggi 32cm","count":1,"label":"Quattro Formaggi 32cm","posId":"123","price":24900,"isExtra":false},{"id":"54685064","note":"","count":1,"label":"Balné","posId":"K0000","price":1500,"isExtra":true}]</t>
  </si>
  <si>
    <t>2026-06-18T19:32:44.131+02:00</t>
  </si>
  <si>
    <t>2026-06-18T19:52:57.987+02:00</t>
  </si>
  <si>
    <t>[{"id":"54685015","note":"","size":"Pečené brambory","count":1,"label":"Pečené brambory","posId":"P103","price":6900,"isExtra":false},{"id":"54685064","note":"","count":1,"label":"Balné","posId":"K0000","price":1500,"isExtra":true},{"id":"57293696","note":"","size":"Opočno vanilková","count":1,"label":"Opočno vanilková","posId":"D108","price":12900,"isExtra":false},{"id":"54684973","note":"","size":"Quattro Formaggi 40cm","count":1,"label":"Quattro Formaggi 40cm","posId":"111","price":30900,"isExtra":false},{"id":"54685059","note":"","count":1,"label":"Balné","posId":"K0000","price":2000,"isExtra":true},{"id":"54685083","note":"","count":1,"label":"okraj mozzarella, bylinky","posId":"A122","price":6500,"isExtra":true},{"id":"54685118","note":"","count":1,"label":"Olivy","posId":"C112","price":3500,"KDSTags":["greenhighlight"],"isExtra":true},{"id":"54685148","note":"","count":1,"label":"Cibule","posId":"C103","price":3500,"KDSTags":["greenhighlight"],"isExtra":true},{"id":"54685152","note":"","count":1,"label":"Kukuřice","posId":"C115","price":3500,"KDSTags":["greenhighlight"],"isExtra":true},{"id":"54685164","note":"","count":1,"label":"Šunka","posId":"C106","price":4000,"KDSTags":["greenhighlight"],"isExtra":true}]</t>
  </si>
  <si>
    <t>2026-06-18T19:31:04.390+02:00</t>
  </si>
  <si>
    <t>2026-06-18T19:53:14.761+02:00</t>
  </si>
  <si>
    <t>2026-06-18T20:03:26.703+02:00</t>
  </si>
  <si>
    <t>2026-06-18T19:31:05.169+02:00</t>
  </si>
  <si>
    <t>[{"id":"0b22568e-4d1c-45db-9aa3-de09ef6c293a","note":"","count":1,"label":"Pepperoni 32 cm","posId":"120","price":24900,"isExtra":false},{"id":"15882222-eb55-420b-a563-1fd60403ece7","note":"","count":1,"label":"Hot &amp; Spicy 18 cm","posId":"134","price":11900,"isExtra":false}]</t>
  </si>
  <si>
    <t>2026-06-18T19:29:26.605+02:00</t>
  </si>
  <si>
    <t>2026-06-18T19:47:17.367+02:00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</si>
  <si>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🌶️","posId":"109","price":30900,"isExtra":false},{"id":"54685059","note":"","count":1,"label":"Balné","posId":"K0000","price":2000,"isExtra":true},{"id":"54685083","note":"","count":1,"label":"okraj mozzarella, bylinky","posId":"A122","price":6500,"isExtra":true},{"id":"54685078","note":"","count":1,"label":"Jalapeňos","posId":"C102","price":3500,"KDSTags":["greenhighlight"],"isExtra":true},{"id":"54685152","note":"","count":1,"label":"Kukuřice","posId":"C115","price":3500,"KDSTags":["greenhighlight"],"isExtra":true}]</t>
  </si>
  <si>
    <t>2026-06-18T19:28:39.997+02:00</t>
  </si>
  <si>
    <t>2026-06-18T19:43:04.840+02:00</t>
  </si>
  <si>
    <t>[{"id":"6748417db17528cb9bcae603","count":1,"label":"Comeback 32cm 🌶️","posId":"121","price":19920,"isExtra":false},{"id":"bd23bb29ddc67d336ee4c95b","count":1,"label":"Balné","posId":"K0000","price":1500,"isExtra":true},{"id":"684ae924f72095697790619a","count":1,"label":"Guarana classic","posId":"N142","price":5500,"isExtra":false}]</t>
  </si>
  <si>
    <t>2026-06-18T19:26:08.123+02:00</t>
  </si>
  <si>
    <t>2026-06-18T19:41:09.527+02:00</t>
  </si>
  <si>
    <t>[{"id":"54684972","note":"","size":"Margherita 40cm","count":1,"label":"Margherita 40cm","posId":"100","price":26900,"isExtra":false},{"id":"54685059","note":"","count":1,"label":"Balné","posId":"K0000","price":2000,"isExtra":true},{"id":"54685018","note":"","size":"Česnekový dip","count":2,"label":"Česnekový dip","posId":"P106","price":2000,"isExtra":false},{"id":"54685064","note":"","count":2,"label":"Balné","posId":"K0000","price":1500,"isExtra":true},{"id":"59589707","note":"","size":"Quattro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těsto","posId":"17","price":1000,"isExtra":true},{"id":"54684981","note":"","size":"Hawai 40cm","count":1,"label":"Hawai 40cm","posId":"102","price":30900,"isExtra":false},{"id":"54685059","note":"","count":1,"label":"Balné","posId":"K0000","price":2000,"isExtra":true},{"id":"59589710","note":"","size":"Pepperoni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</si>
  <si>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2026-06-18T19:26:02.985+02:00</t>
  </si>
  <si>
    <t>2026-06-18T19:48:51.002+02:00</t>
  </si>
  <si>
    <t>2026-06-18T20:12:43.938+02:00</t>
  </si>
  <si>
    <t>2026-06-18T19:26:03.543+02:00</t>
  </si>
  <si>
    <t>[{"id":"98a5b6a2-10e1-4a02-be2f-817d404d4582","note":"","count":1,"label":"Veggieballs 32 cm","posId":"141","price":24900,"isExtra":false},{"id":"af2bee84-a445-45fc-8ca2-cf4fed0dcf38","note":"","count":1,"label":"okraj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</si>
  <si>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2026-06-18T19:21:33.396+02:00</t>
  </si>
  <si>
    <t>2026-06-18T19:29:45.927+02:00</t>
  </si>
  <si>
    <t>[{"id":"6748417db17528cb9bcae60d","count":1,"label":"Hawai 32cm","posId":"114","price":19920,"isExtra":false},{"id":"bd23bb29ddc67d336ee4c95b","count":1,"label":"Balné","posId":"K0000","price":1500,"isExtra":true},{"id":"6748417db17528cb9bcae5ff","count":1,"label":"Quattro Formaggi 32cm","posId":"123","price":24900,"isExtra":false},{"id":"bd23bb29ddc67d336ee4c95b","count":1,"label":"Balné","posId":"K0000","price":1500,"isExtra":true}]</t>
  </si>
  <si>
    <t>2026-06-18T19:18:19.354+02:00</t>
  </si>
  <si>
    <t>2026-06-18T19:26:17.503+02:00</t>
  </si>
  <si>
    <t>[{"id":"69e85ae6-75dc-45f1-8c49-46de64b18a8e","count":1,"label":"Pizza BBQ Texas 40","posId":"107","price":30900,"isExtra":false,"creatorId":"xUoBj8pAU9AeEr0Zni-d_","isPackging":0,"actualLabel":"Pizza BBQ Texas 40"}]</t>
  </si>
  <si>
    <t>2026-06-18T19:15:03.050+02:00</t>
  </si>
  <si>
    <t>2026-06-18T19:22:28.496+02:00</t>
  </si>
  <si>
    <t>2026-06-18T19:08:23.156+02:00</t>
  </si>
  <si>
    <t>2026-06-18T19:17:11.228+02:00</t>
  </si>
  <si>
    <t>[{"id":"59589711","note":"","size":"BBQ Texas 32cm","count":1,"label":"BBQ Texas 32cm","posId":"119","price":24900,"isExtra":false},{"id":"54685064","note":"","count":1,"label":"Balné","posId":"K0000","price":1500,"isExtra":true},{"id":"57279281","note":"","count":1,"label":"Smetanový základ","posId":"ZBS32","price":0,"isExtra":true}]</t>
  </si>
  <si>
    <t>2026-06-18T19:04:56.080+02:00</t>
  </si>
  <si>
    <t>2026-06-18T19:12:34.628+02:00</t>
  </si>
  <si>
    <t>2026-06-18T19:00:03.645+02:00</t>
  </si>
  <si>
    <t>2026-06-18T19:09:43.327+02:00</t>
  </si>
  <si>
    <t>2026-06-18T18:56:02.756+02:00</t>
  </si>
  <si>
    <t>2026-06-18T19:08:00.331+02:00</t>
  </si>
  <si>
    <t>[{"id":"896d2264-b315-4ee3-b331-0fa7b26bb96f","note":"","count":1,"label":"Hawai 32 cm","posId":"114","price":24900,"isExtra":false},{"id":"d79a29ea-c5ce-49c2-9a5d-787665203983","note":"","count":1,"label":"paprika","posId":"B111","price":2500,"KDSTags":["greenhighlight"],"isExtra":true},{"id":"c10d36f8-acd3-4a8b-979d-b81c00d75c6f","note":"","count":1,"label":"BEZ -ananas","posId":"X100","price":0,"KDSTags":["redhighlight"],"isExtra":true},{"id":"896d2264-b315-4ee3-b331-0fa7b26bb96f","note":"","count":1,"label":"Hawai 32 cm","posId":"114","price":24900,"isExtra":false},{"id":"fb380719-7e86-4a50-b0fc-8a72368b6991","note":"","count":1,"label":"kukuřice","posId":"B115","price":2500,"KDSTags":["greenhighlight"],"isExtra":true},{"id":"c10d36f8-acd3-4a8b-979d-b81c00d75c6f","note":"","count":1,"label":"BEZ -ananas","posId":"X100","price":0,"KDSTags":["redhighlight"],"isExtra":true}]</t>
  </si>
  <si>
    <t>2026-06-18T18:55:30.437+02:00</t>
  </si>
  <si>
    <t>2026-06-18T19:04:45.623+02:00</t>
  </si>
  <si>
    <t>[{"id":"6748417db17528cb9bcae663","count":1,"label":"Mirinda 1l","posId":"N126","price":5900,"isExtra":false},{"id":"6748417db17528cb9bcae639","count":1,"label":"Pepperoni Rolls 🌶️","posId":"P100","price":8900,"isExtra":false},{"id":"bd23bb29ddc67d336ee4c95b","count":1,"label":"Balné","posId":"K0000","price":1500,"isExtra":true},{"id":"6748417db17528cb9bcae64d","count":1,"label":"Opočno vanilková","posId":"D108","price":12900,"isExtra":false}]</t>
  </si>
  <si>
    <t>2026-06-18T18:53:03.596+02:00</t>
  </si>
  <si>
    <t>2026-06-18T19:04:01.450+02:00</t>
  </si>
  <si>
    <t>[{"id":"0b22568e-4d1c-45db-9aa3-de09ef6c293a","note":"","count":1,"label":"Pepperoni 32 cm","posId":"120","price":24900,"isExtra":false},{"id":"af2bee84-a445-45fc-8ca2-cf4fed0dcf38","note":"","count":1,"label":"okraj mozzarella bylinky","posId":"A121","price":5700,"isExtra":true},{"id":"6005e30e-e6f5-411d-9c32-9a3cee117e94","note":"","count":1,"label":"slanina","posId":"B108","price":3000,"KDSTags":["greenhighlight"],"isExtra":true},{"id":"1c4a575c-0a2c-4a58-a7c3-0328026cbcb1","note":"","count":1,"label":"Quattro Formaggi 18 cm","posId":"135","price":11900,"isExtra":false}]</t>
  </si>
  <si>
    <t>2026-06-18T18:49:29.046+02:00</t>
  </si>
  <si>
    <t>2026-06-18T18:54:36.357+02:00</t>
  </si>
  <si>
    <t>[{"id":"bd1f5dc2-2bc0-4db9-bb66-a76a132adbc3","count":1,"label":"Aquilla jemně perlivá","posId":"N141","price":3900,"isExtra":false,"creatorId":"nQqBJ2MkKxbxM7r6SsNGv","isPackging":0,"actualLabel":"Aquilla jemně perlivá"}]</t>
  </si>
  <si>
    <t>2026-06-18T18:48:04.014+02:00</t>
  </si>
  <si>
    <t>2026-06-18T19:01:15.364+02:00</t>
  </si>
  <si>
    <t>2026-06-18T18:43:27.302+02:00</t>
  </si>
  <si>
    <t>2026-06-18T18:59:46.129+02:00</t>
  </si>
  <si>
    <t>[{"id":"6748417db17528cb9bcae5f7","count":1,"label":"Capricciosa 40cm","posId":"101","price":30900,"isExtra":false},{"id":"9642908ce4c2f22954c8bbd6","count":1,"label":"Balné","posId":"K0000","price":2000,"isExtra":true}]</t>
  </si>
  <si>
    <t>2026-06-18T18:41:49.234+02:00</t>
  </si>
  <si>
    <t>2026-06-18T18:57:20.932+02:00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</si>
  <si>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32cm","posId":"123","price":24900,"isExtra":false},{"id":"54685064","note":"","count":1,"label":"Balné","posId":"K0000","price":1500,"isExtra":true},{"id":"59555752","note":"","count":1,"label":"Rajčatový základ","posId":"ZSR32","price":0,"isExtra":true},{"id":"59589709","note":"","size":"Comeback 32cm 🌶️","count":1,"label":"Comeback 32cm 🌶️","posId":"121","price":24900,"isExtra":false},{"id":"54685064","note":"","count":1,"label":"Balné","posId":"K0000","price":1500,"isExtra":true},{"id":"57279289","note":"","count":1,"label":"BBQ základ","posId":"ZRB32","price":0,"isExtra":true}]</t>
  </si>
  <si>
    <t>2026-06-18T18:40:49.231+02:00</t>
  </si>
  <si>
    <t>2026-06-18T18:54:25.536+02:00</t>
  </si>
  <si>
    <t>[{"id":"6748417db17528cb9bcae60b","count":1,"label":"Zeleninová 32cm","posId":"115","price":19920,"isExtra":false},{"id":"bd23bb29ddc67d336ee4c95b","count":1,"label":"Balné","posId":"K0000","price":1500,"isExtra":true},{"id":"6748417db17528cb9bcae65f","count":1,"label":"Pepsi 1l","posId":"N124","price":5900,"isExtra":false},{"id":"84e0fbf137b501f8769d4619","count":3,"label":"Buchtičky se šodó","posId":"D12","price":7900,"isExtra":false},{"id":"bd23bb29ddc67d336ee4c95b","count":3,"label":"Balné","posId":"K0000","price":1500,"isExtra":true}]</t>
  </si>
  <si>
    <t>2026-06-18T18:36:02.404+02:00</t>
  </si>
  <si>
    <t>2026-06-18T18:43:58.582+02:00</t>
  </si>
  <si>
    <t>2026-06-18T18:59:27.741+02:00</t>
  </si>
  <si>
    <t>2026-06-18T18:36:02.907+02:00</t>
  </si>
  <si>
    <t>[{"id":"a4e8ca23-fe36-4747-a603-19485eee7e76","note":"","count":1,"label":"Hot &amp; Spicy 32 cm","posId":"146","price":24900,"isExtra":false},{"id":"7805ed20-b7fb-4253-865d-b1d6ba10a291","note":"","count":1,"label":"Baby špenát &amp; kuře 32 cm","posId":"140","price":24900,"isExtra":false}]</t>
  </si>
  <si>
    <t>2026-06-18T18:34:03.462+02:00</t>
  </si>
  <si>
    <t>2026-06-18T18:45:00.359+02:00</t>
  </si>
  <si>
    <t>2026-06-18T19:14:50.144+02:00</t>
  </si>
  <si>
    <t>2026-06-18T18:34:04.012+02:00</t>
  </si>
  <si>
    <t>[{"id":"389b26e5-2cae-411b-afde-ac1cec80674b","note":"","count":1,"label":"Margherita 40 cm","posId":"100","price":26900,"isExtra":false}]</t>
  </si>
  <si>
    <t>2026-06-18T18:28:20.930+02:00</t>
  </si>
  <si>
    <t>2026-06-18T18:42:06.572+02:00</t>
  </si>
  <si>
    <t>[{"id":"59589715","note":"","size":"Capricciosa 32cm","count":1,"label":"Capricciosa 32cm","posId":"113","price":24900,"isExtra":false},{"id":"54685064","note":"","count":1,"label":"Balné","posId":"K0000","price":1500,"isExtra":true},{"id":"57279289","note":"","count":1,"label":"BBQ základ","posId":"ZRB32","price":0,"isExtra":true},{"id":"54685137","note":"","count":1,"label":"okraj hotdog, bez omáčky","posId":"A125","price":5700,"isExtra":true},{"id":"54685161","note":"","count":1,"label":"Mozzarella","posId":"B113","price":3000,"KDSTags":["greenhighlight"],"isExtra":true},{"id":"54685170","note":"","count":1,"label":"Slanina","posId":"B108","price":3000,"KDSTags":["greenhighlight"],"isExtra":true},{"id":"54685174","note":"","count":1,"label":"Gorgonzola","posId":"B101","price":3000,"KDSTags":["greenhighlight"],"isExtra":true},{"id":"54685018","note":"","size":"Česnekový dip","count":2,"label":"Česnekový dip","posId":"P106","price":2000,"isExtra":false},{"id":"54685064","note":"","count":2,"label":"Balné","posId":"K0000","price":1500,"isExtra":true}]</t>
  </si>
  <si>
    <t>2026-06-18T18:12:12.152+02:00</t>
  </si>
  <si>
    <t>2026-06-18T18:27:26.309+02:00</t>
  </si>
  <si>
    <t>[{"id":"54684982","note":"Prosím ne moc opečenu. Hodně  šampionu prosím! Děkuji :-)","size":"Capricciosa 40cm","count":1,"label":"Capricciosa 40cm","posId":"101","price":30900,"isExtra":false},{"id":"54685059","note":"","count":1,"label":"Balné","posId":"K0000","price":2000,"isExtra":true},{"id":"54685100","note":"","count":1,"label":"Žampiony","posId":"C105","price":3500,"KDSTags":["greenhighlight"],"isExtra":true}]</t>
  </si>
  <si>
    <t>2026-06-18T18:10:07.153+02:00</t>
  </si>
  <si>
    <t>2026-06-18T18:25:43.402+02:00</t>
  </si>
  <si>
    <t>[{"id":"59589711","note":"","size":"BBQ Texas 32cm","count":1,"label":"BBQ Texas 32cm","posId":"119","price":24900,"isExtra":false},{"id":"54685064","note":"","count":1,"label":"Balné","posId":"K0000","price":1500,"isExtra":true},{"id":"59589709","note":"","size":"Comeback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🌶️","posId":"121","price":24900,"isExtra":false},{"id":"54685064","note":"","count":1,"label":"Balné","posId":"K0000","price":1500,"isExtra":true},{"id":"54684978","note":"","size":"BBQ Meteor 40cm","count":1,"label":"BBQ Meteor 40cm","posId":"106","price":30900,"isExtra":false},{"id":"54685059","note":"","count":1,"label":"Balné","posId":"K0000","price":2000,"isExtra":true},{"id":"54685018","note":"","size":"Česnekový dip","count":3,"label":"Česnekový dip","posId":"P106","price":2000,"isExtra":false},{"id":"54685064","note":"","count":3,"label":"Balné","posId":"K0000","price":1500,"isExtra":true},{"id":"59589710","note":"","size":"Pepperoni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</si>
  <si>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2026-06-18T18:09:55.828+02:00</t>
  </si>
  <si>
    <t>2026-06-18T18:21:09.496+02:00</t>
  </si>
  <si>
    <t>2026-06-18T18:04:04.227+02:00</t>
  </si>
  <si>
    <t>2026-06-18T18:18:36.175+02:00</t>
  </si>
  <si>
    <t>2026-06-18T18:43:04.510+02:00</t>
  </si>
  <si>
    <t>2026-06-18T18:04:05.540+02:00</t>
  </si>
  <si>
    <t>[{"id":"9b3fd0f9-6a36-4a8e-95ad-00dbae675705","note":"","count":1,"label":"Capricciosa 40 cm","posId":"101","price":30900,"isExtra":false},{"id":"49554361-bb09-484d-958c-c2640501b923","note":"","count":1,"label":"Margherita 18 cm","posId":"124","price":11900,"isExtra":false},{"id":"ddd88272-9f0a-4ca7-a4db-a3a7d157b54d","note":"","count":1,"label":"Pepsi zero sugar 1l","posId":"N125","price":5900,"isExtra":false},{"id":"86f97e80-4313-45a1-88bb-cd090c233763","note":"","count":1,"label":"Pepsi 1l","posId":"N124","price":5900,"isExtra":false}]</t>
  </si>
  <si>
    <t>2026-06-18T18:04:04.194+02:00</t>
  </si>
  <si>
    <t>2026-06-18T18:16:14.283+02:00</t>
  </si>
  <si>
    <t>2026-06-18T18:30:21.759+02:00</t>
  </si>
  <si>
    <t>2026-06-18T18:04:05.483+02:00</t>
  </si>
  <si>
    <t>[{"id":"e8a7b47a-70d2-4cc2-a375-1dab55125675","note":"","count":1,"label":"Quattro Formaggi 32 cm","posId":"123","price":24900,"isExtra":false},{"id":"239f9a43-c44c-403a-a3f8-de7adef9d4a9","note":"","count":1,"label":"ananas","posId":"B100","price":2500,"KDSTags":["greenhighlight"],"isExtra":true},{"id":"e8a7b47a-70d2-4cc2-a375-1dab55125675","note":"","count":1,"label":"Quattro Formaggi 32 cm","posId":"123","price":24900,"isExtra":false}]</t>
  </si>
  <si>
    <t>2026-06-18T18:04:04.180+02:00</t>
  </si>
  <si>
    <t>2026-06-18T18:12:51.300+02:00</t>
  </si>
  <si>
    <t>2026-06-18T17:59:11.896+02:00</t>
  </si>
  <si>
    <t>2026-06-18T18:12:17.409+02:00</t>
  </si>
  <si>
    <t>[{"id":"6748417db17528cb9bcae605","count":1,"label":"Pepperoni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těsto","posId":"17","price":1000,"isExtra":true},{"id":"97278f8f579333a42d2bbe2f","count":1,"label":"BBQ základ","posId":"ZRB32","price":0,"isExtra":true},{"id":"107edc5fe35cb7a843bf6a84","count":1,"label":"okraj hotdog, bbq omáčka","posId":"A119","price":5700,"isExtra":true},{"id":"3ff8bcf86a57647a3133c48e","count":1,"label":"Kukuřice","posId":"B115","price":2500,"KDSTags":["greenhighlight"],"isExtra":true}]</t>
  </si>
  <si>
    <t>2026-06-18T17:59:03.128+02:00</t>
  </si>
  <si>
    <t>2026-06-18T19:18:51.793+02:00</t>
  </si>
  <si>
    <t>[{"id":"1460d93c-4159-4d87-aaf2-4ef8fb5e31b1","note":"","count":1,"label":"Margherita 32 cm","posId":"112","price":20900,"isExtra":false},{"id":"50a2c673-74cc-459a-b7e5-f5c332128443","note":"","count":1,"label":"mozzarella","posId":"B113","price":3000,"KDSTags":["greenhighlight"],"isExtra":true},{"id":"6e70115f-a0f1-42d6-aaca-1c1f7aa64cb8","note":"","count":1,"label":"šunka","posId":"B106","price":3000,"KDSTags":["greenhighlight"],"isExtra":true},{"id":"e8a7b47a-70d2-4cc2-a375-1dab55125675","note":"","count":1,"label":"Quattro Formaggi 32 cm","posId":"123","price":24900,"isExtra":false}]</t>
  </si>
  <si>
    <t>2026-06-18T17:58:03.199+02:00</t>
  </si>
  <si>
    <t>2026-06-18T18:10:00.189+02:00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</si>
  <si>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0bbe3e4c-aed0-42f9-b7cd-48a82140aea9","note":"","count":1,"label":"Gorgonzola","posId":"C101","price":4000,"KDSTags":["greenhighlight"],"isExtra":true},{"id":"6429499b-bd57-4ad7-b257-96da4ce175b3","note":"","count":1,"label":"Jalapeños","posId":"C102","price":3500,"KDSTags":["greenhighlight"],"isExtra":true}]</t>
  </si>
  <si>
    <t>2026-06-18T17:49:14.064+02:00</t>
  </si>
  <si>
    <t>2026-06-18T18:02:17.269+02:00</t>
  </si>
  <si>
    <t>2026-06-18T17:48:03.646+02:00</t>
  </si>
  <si>
    <t>2026-06-18T18:00:38.368+02:00</t>
  </si>
  <si>
    <t>2026-06-18T18:10:12.637+02:00</t>
  </si>
  <si>
    <t>2026-06-18T17:48:04.205+02:00</t>
  </si>
  <si>
    <t>[{"id":"4f6ede18-25d3-4c82-be03-84c9578ab8ce","note":"","count":1,"label":"Pepperoni 32 cm","posId":"144","price":24900,"isExtra":false},{"id":"0604cf40-24b5-4ad5-a9e4-e5834def96b8","note":"","count":1,"label":"Dip česnekový","posId":"P106","price":2000,"isExtra":false}]</t>
  </si>
  <si>
    <t>2026-06-18T17:47:03.453+02:00</t>
  </si>
  <si>
    <t>2026-06-18T18:00:00.202+02:00</t>
  </si>
  <si>
    <t>2026-06-18T17:46:38.718+02:00</t>
  </si>
  <si>
    <t>2026-06-18T17:47:03.174+02:00</t>
  </si>
  <si>
    <t>[{"id":"f13b1746-a76a-4145-9a9a-693f1c4daf33","count":1,"label":"Pepsi 1l","posId":"N124","price":5900,"isExtra":false,"creatorId":"muo-HtJIukpemk2iK8zZy","isPackging":0,"actualLabel":"Pepsi 1l"}]</t>
  </si>
  <si>
    <t>2026-06-18T17:37:55.530+02:00</t>
  </si>
  <si>
    <t>2026-06-18T17:44:48.371+02:00</t>
  </si>
  <si>
    <t>2026-06-18T17:36:44.287+02:00</t>
  </si>
  <si>
    <t>2026-06-18T17:42:45.198+02:00</t>
  </si>
  <si>
    <t>2026-06-18T17:27:28.734+02:00</t>
  </si>
  <si>
    <t>2026-06-18T17:41:43.273+02:00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</si>
  <si>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těsto","posId":"17","price":1000,"isExtra":true},{"id":"55b2c2f0674ed75b2ab4794e","count":1,"label":"okraj hotdog, hořčice","posId":"A117","price":5700,"isExtra":true},{"id":"8dde9981318169cbedab97a6","count":1,"label":"Cibule","posId":"B103","price":2500,"KDSTags":["greenhighlight"],"isExtra":true},{"id":"6748417db17528cb9bcae607","count":1,"label":"BBQ Texas 32cm","posId":"119","price":24900,"isExtra":false},{"id":"bd23bb29ddc67d336ee4c95b","count":1,"label":"Balné","posId":"K0000","price":1500,"isExtra":true},{"id":"fd7b41a9636f70af3c1f4e97","count":1,"label":"USA těsto","posId":"17","price":1000,"isExtra":true},{"id":"107edc5fe35cb7a843bf6a84","count":1,"label":"okraj hotdog, bbq omáčka","posId":"A119","price":5700,"isExtra":true},{"id":"6748417db17528cb9bcae631","count":1,"label":"Spicy Wings 🌶️","posId":"P101","price":9520,"isExtra":false},{"id":"bd23bb29ddc67d336ee4c95b","count":1,"label":"Balné","posId":"K0000","price":1500,"isExtra":true},{"id":"6748417db17528cb9bcae639","count":1,"label":"Pepperoni Rolls 🌶️","posId":"P100","price":8900,"isExtra":false},{"id":"bd23bb29ddc67d336ee4c95b","count":1,"label":"Balné","posId":"K0000","price":1500,"isExtra":true}]</t>
  </si>
  <si>
    <t>2026-06-18T17:19:52.020+02:00</t>
  </si>
  <si>
    <t>2026-06-18T17:28:17.249+02:00</t>
  </si>
  <si>
    <t>2026-06-18T17:14:03.907+02:00</t>
  </si>
  <si>
    <t>2026-06-18T17:27:24.002+02:00</t>
  </si>
  <si>
    <t>2026-06-18T17:13:53.829+02:00</t>
  </si>
  <si>
    <t>2026-06-18T17:24:36.580+02:00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</si>
  <si>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🌶️🌶️","posId":"110","price":30900,"isExtra":false},{"id":"9642908ce4c2f22954c8bbd6","count":1,"label":"Balné","posId":"K0000","price":2000,"isExtra":true},{"id":"df4580263335a960a82908d9","count":1,"label":"BBQ základ","posId":"ZRB40","price":0,"isExtra":true}]</t>
  </si>
  <si>
    <t>2026-06-18T17:13:03.369+02:00</t>
  </si>
  <si>
    <t>2026-06-18T17:19:52.450+02:00</t>
  </si>
  <si>
    <t>[{"id":"896d2264-b315-4ee3-b331-0fa7b26bb96f","note":"","count":1,"label":"Hawai 32 cm","posId":"114","price":24900,"isExtra":false}]</t>
  </si>
  <si>
    <t>2026-06-18T17:11:02.594+02:00</t>
  </si>
  <si>
    <t>2026-06-18T17:22:58.464+02:00</t>
  </si>
  <si>
    <t>2026-06-18T17:37:42.681+02:00</t>
  </si>
  <si>
    <t>2026-06-18T17:11:04.125+02:00</t>
  </si>
  <si>
    <t>2026-06-18T17:11:02.582+02:00</t>
  </si>
  <si>
    <t>2026-06-18T17:23:17.952+02:00</t>
  </si>
  <si>
    <t>2026-06-18T17:37:20.275+02:00</t>
  </si>
  <si>
    <t>2026-06-18T17:11:04.137+02:00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</si>
  <si>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704cb959-c203-4144-92d1-a1b154f3fdc1","note":"","count":1,"label":"gorgonzola","posId":"B101","price":3000,"KDSTags":["greenhighlight"],"isExtra":true},{"id":"2c932c76-e932-479d-b476-ee55b747887e","note":"","count":1,"label":"žampiony","posId":"B105","price":2500,"KDSTags":["greenhighlight"],"isExtra":true},{"id":"86f97e80-4313-45a1-88bb-cd090c233763","note":"","count":1,"label":"Pepsi 1l","posId":"N124","price":5900,"isExtra":false}]</t>
  </si>
  <si>
    <t>2026-06-18T17:02:40.743+02:00</t>
  </si>
  <si>
    <t>2026-06-18T17:11:48.085+02:00</t>
  </si>
  <si>
    <t>2026-06-18T16:36:32.606+02:00</t>
  </si>
  <si>
    <t>2026-06-18T16:42:22.969+02:00</t>
  </si>
  <si>
    <t>2026-06-18T16:31:07.128+02:00</t>
  </si>
  <si>
    <t>2026-06-18T16:37:12.043+02:00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</si>
  <si>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🌶️🌶️","posId":"120","price":24900,"isExtra":false},{"id":"54685064","note":"","count":1,"label":"Balné","posId":"K0000","price":1500,"isExtra":true},{"id":"54685018","note":"","size":"Česnekový dip","count":2,"label":"Česnekový dip","posId":"P106","price":2000,"isExtra":false},{"id":"54685064","note":"","count":2,"label":"Balné","posId":"K0000","price":1500,"isExtra":true},{"id":"57405722","note":"","size":"Poděbradská malinovka 0,5l","count":1,"label":"Poděbradská malinovka 0,5l","posId":"N129","price":4900,"isExtra":false}]</t>
  </si>
  <si>
    <t>2026-06-18T15:50:03.092+02:00</t>
  </si>
  <si>
    <t>2026-06-18T16:10:15.437+02:00</t>
  </si>
  <si>
    <t>[{"id":"a4e8ca23-fe36-4747-a603-19485eee7e76","note":"","count":1,"label":"Hot &amp; Spicy 32 cm","posId":"146","price":24900,"isExtra":false},{"id":"729a5bf7-1e81-474d-93e1-129401ad77bd","note":"","count":1,"label":"Dip BBQ","posId":"P105","price":2000,"isExtra":false}]</t>
  </si>
  <si>
    <t>2026-06-18T15:45:57.606+02:00</t>
  </si>
  <si>
    <t>2026-06-18T15:51:30.531+02:00</t>
  </si>
  <si>
    <t>[{"id":"36b96f89-b9b4-476e-90ba-86f4bab6b6b4","count":1,"label":"Pizza Hawai 18 cm","posId":"126","price":11900,"isExtra":false,"creatorId":"3zY2aWJb70o4gb7CsKg16","isPackging":0,"actualLabel":"Pizza Hawai 18 cm"},{"id":"RjnzJvFGQ7bViwxWS8fAW","count":1,"label":"Bez ananasu","posId":"X100","price":0,"KDSTags":["redhighlight"],"isExtra":true,"mainItemId":"36b96f89-b9b4-476e-90ba-86f4bab6b6b4"}]</t>
  </si>
  <si>
    <t>Abdulsalam Mokhtar Ibr</t>
  </si>
  <si>
    <t>2026-06-18T15:34:57.147+02:00</t>
  </si>
  <si>
    <t>2026-06-18T15:41:25.923+02:00</t>
  </si>
  <si>
    <t>[{"id":"100","note":"","count":1,"label":"Margherita 40cm","posId":"100","price":26900,"isExtra":false},{"id":"K0000","note":"","count":1,"label":"Balné","posId":"K0000","price":2000,"isExtra":true}]</t>
  </si>
  <si>
    <t>Navrátil Ondřej</t>
  </si>
  <si>
    <t>2026-06-18T15:26:02.716+02:00</t>
  </si>
  <si>
    <t>2026-06-18T15:33:09.095+02:00</t>
  </si>
  <si>
    <t>2026-06-18T15:41:53.563+02:00</t>
  </si>
  <si>
    <t>2026-06-18T15:26:03.289+02:00</t>
  </si>
  <si>
    <t>[{"id":"088a7edc-ef1e-4c6b-b7a1-36c2c45ab0fe","note":"","count":1,"label":"Capricciosa 32 cm","posId":"113","price":24900,"isExtra":false},{"id":"5da54b98-3fa2-42c1-858f-7688afdae2fa","note":"","count":1,"label":"BEZ -žampiony","posId":"X105","price":0,"KDSTags":["redhighlight"],"isExtra":true}]</t>
  </si>
  <si>
    <t>2026-06-18T15:18:44.948+02:00</t>
  </si>
  <si>
    <t>2026-06-18T15:25:55.975+02:00</t>
  </si>
  <si>
    <t>[{"id":"6748417db17528cb9bcae603","count":1,"label":"Comeback 32cm 🌶️","posId":"121","price":19920,"isExtra":false},{"id":"bd23bb29ddc67d336ee4c95b","count":1,"label":"Balné","posId":"K0000","price":1500,"isExtra":true},{"id":"8bc8a15e176394a98e5956d0","count":1,"label":"Slanina","posId":"B108","price":3000,"KDSTags":["greenhighlight"],"isExtra":true}]</t>
  </si>
  <si>
    <t>Taras</t>
  </si>
  <si>
    <t>2026-06-18T14:58:38.633+02:00</t>
  </si>
  <si>
    <t>2026-06-18T15:08:34.844+02:00</t>
  </si>
  <si>
    <t>[{"id":"112","note":"","count":2,"label":"Margherita 32cm","posId":"112","price":20900,"isExtra":false},{"id":"K0000","note":"","count":2,"label":"Balné","posId":"K0000","price":1500,"isExtra":true},{"id":"ZRS32","note":"","count":2,"label":"Smetanový základ","posId":"ZRS32","price":0,"isExtra":true}]</t>
  </si>
  <si>
    <t>2026-06-18T14:55:10.555+02:00</t>
  </si>
  <si>
    <t>2026-06-18T15:07:10.918+02:00</t>
  </si>
  <si>
    <t>[{"id":"59589706","note":"","size":"Margherita 32cm","count":1,"label":"Margherita 32cm","posId":"112","price":20900,"isExtra":false},{"id":"54685064","note":"","count":1,"label":"Balné","posId":"K0000","price":1500,"isExtra":true},{"id":"54684981","note":"","size":"Hawai 40cm","count":1,"label":"Hawai 40cm","posId":"102","price":30900,"isExtra":false},{"id":"54685059","note":"","count":1,"label":"Balné","posId":"K0000","price":2000,"isExtra":true},{"id":"59555742","note":"","count":1,"label":"Smetanový základ","posId":"ZRS40","price":0,"isExtra":true},{"id":"54685083","note":"","count":1,"label":"okraj mozzarella, bylinky","posId":"A122","price":6500,"isExtra":true},{"id":"54685018","note":"","size":"Česnekový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</si>
  <si>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2026-06-18T14:15:04.193+02:00</t>
  </si>
  <si>
    <t>2026-06-18T14:27:52.536+02:00</t>
  </si>
  <si>
    <t>[{"id":"964de064-9473-45d2-a921-18d4e9308b80","note":"","count":1,"label":"Sweet passion 32 cm","posId":"29","price":20900,"isExtra":false}]</t>
  </si>
  <si>
    <t>2026-06-18T13:49:56.261+02:00</t>
  </si>
  <si>
    <t>2026-06-18T14:12:32.094+02:00</t>
  </si>
  <si>
    <t>[{"id":"P106","note":"","count":3,"label":"Česnekový dip","posId":"P106","price":2000,"isExtra":false},{"id":"K0000","note":"","count":3,"label":"Balné","posId":"K0000","price":1500,"isExtra":true},{"id":"111","note":"","count":2,"label":"Quattro Formaggi 40cm","posId":"111","price":30900,"isExtra":false},{"id":"K0000","note":"","count":2,"label":"Balné","posId":"K0000","price":2000,"isExtra":true},{"id":"ZSR40","note":"","count":2,"label":"Rajčatový základ","posId":"ZSR40","price":0,"isExtra":true},{"id":"A120","note":"","count":2,"label":"okraj hotdog, bbq omáčka","posId":"A120","price":6500,"isExtra":true},{"id":"110","note":"","count":1,"label":"Hot &amp; Spicy 40cm 🌶️🌶️","posId":"110","price":30900,"isExtra":false},{"id":"K0000","note":"","count":1,"label":"Balné","posId":"K0000","price":2000,"isExtra":true},{"id":"ZRS40","note":"","count":1,"label":"Smetanový základ","posId":"ZRS40","price":0,"isExtra":true},{"id":"A118","note":"","count":1,"label":"okraj hotdog, hořčice","posId":"A118","price":6500,"isExtra":true},{"id":"102","note":"","count":1,"label":"Hawai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základ","posId":"ZRS40","price":0,"isExtra":true},{"id":"A120","note":"","count":1,"label":"okraj hotdog, bbq omáčka","posId":"A120","price":6500,"isExtra":true}]</t>
  </si>
  <si>
    <t>2026-06-18T12:46:03.925+02:00</t>
  </si>
  <si>
    <t>2026-06-18T12:52:41.219+02:00</t>
  </si>
  <si>
    <t>2026-06-18T12:37:52.613+02:00</t>
  </si>
  <si>
    <t>2026-06-18T12:43:08.942+02:00</t>
  </si>
  <si>
    <t>[{"id":"6748417db17528cb9bcae605","count":1,"label":"Pepperoni 32cm 🌶️🌶️","posId":"120","price":19920,"isExtra":false},{"id":"bd23bb29ddc67d336ee4c95b","count":1,"label":"Balné","posId":"K0000","price":1500,"isExtra":true},{"id":"684ae924f72095697790619e","count":1,"label":"Guarana kiwi a jablko","posId":"N144","price":5500,"isExtra":false}]</t>
  </si>
  <si>
    <t>2026-06-18T12:19:06.709+02:00</t>
  </si>
  <si>
    <t>2026-06-18T12:25:13.872+02:00</t>
  </si>
  <si>
    <t>[{"id":"95635f56-6c73-4fc1-9e7d-eddf1d15f4e3","count":1,"label":"Pizza Capricciosa 40","posId":"101","price":30900,"isExtra":false,"creatorId":"j4lrlvr4i2fxnL1P-t7IX","isPackging":0,"actualLabel":"Pizza Capricciosa 40"}]</t>
  </si>
  <si>
    <t>2026-06-18T12:03:02.658+02:00</t>
  </si>
  <si>
    <t>2026-06-18T12:22:07.860+02:00</t>
  </si>
  <si>
    <t>2026-06-18T12:35:26.216+02:00</t>
  </si>
  <si>
    <t>2026-06-18T12:03:03.422+02:00</t>
  </si>
  <si>
    <t>[{"id":"7ee7e3c8-2c54-4dc5-810f-2f52f62e2d14","note":"","count":1,"label":"Comeback 32 cm","posId":"121","price":24900,"isExtra":false},{"id":"0604cf40-24b5-4ad5-a9e4-e5834def96b8","note":"","count":1,"label":"Dip česnekový","posId":"P106","price":2000,"isExtra":false},{"id":"1460d93c-4159-4d87-aaf2-4ef8fb5e31b1","note":"","count":1,"label":"Margherita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50a2c673-74cc-459a-b7e5-f5c332128443","note":"","count":1,"label":"mozzarella","posId":"B113","price":3000,"KDSTags":["greenhighlight"],"isExtra":true},{"id":"704cb959-c203-4144-92d1-a1b154f3fdc1","note":"","count":1,"label":"gorgonzola","posId":"B101","price":3000,"KDSTags":["greenhighlight"],"isExtra":true}]</t>
  </si>
  <si>
    <t>David</t>
  </si>
  <si>
    <t>2026-06-18T12:01:08.520+02:00</t>
  </si>
  <si>
    <t>2026-06-18T12:18:15.318+02:00</t>
  </si>
  <si>
    <t>[{"id":"107","note":"","count":1,"label":"BBQ Texas 40cm","posId":"107","price":30900,"isExtra":false},{"id":"K0000","note":"","count":1,"label":"Balné","posId":"K0000","price":2000,"isExtra":true},{"id":"108","note":"","count":1,"label":"Pepperoni 40cm 🌶️🌶️","posId":"108","price":30900,"isExtra":false},{"id":"K0000","note":"","count":1,"label":"Balné","posId":"K0000","price":2000,"isExtra":true}]</t>
  </si>
  <si>
    <t>Svitlana</t>
  </si>
  <si>
    <t>2026-06-18T11:58:38.394+02:00</t>
  </si>
  <si>
    <t>2026-06-18T12:14:36.376+02:00</t>
  </si>
  <si>
    <t>[{"id":"119","note":"","count":1,"label":"BBQ Texas 32cm","posId":"119","price":24900,"isExtra":false},{"id":"K0000","note":"","count":1,"label":"Balné","posId":"K0000","price":1500,"isExtra":true}]</t>
  </si>
  <si>
    <t>2026-06-18T11:52:03.458+02:00</t>
  </si>
  <si>
    <t>2026-06-18T12:02:40.630+02:00</t>
  </si>
  <si>
    <t>2026-06-18T11:51:05.164+02:00</t>
  </si>
  <si>
    <t>2026-06-18T12:13:41.113+02:00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</si>
  <si>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bylinky","posId":"A122","price":6500,"isExtra":true},{"id":"54684978","note":"","size":"BBQ Meteor 40cm","count":1,"label":"BBQ Meteor 40cm","posId":"106","price":30900,"isExtra":false},{"id":"54685059","note":"","count":1,"label":"Balné","posId":"K0000","price":2000,"isExtra":true},{"id":"54685126","note":"","count":1,"label":"okraj hotdog, bbq omáčka","posId":"A120","price":6500,"isExtra":true},{"id":"59589709","note":"","size":"Comeback 32cm 🌶️","count":1,"label":"Comeback 32cm 🌶️","posId":"121","price":24900,"isExtra":false},{"id":"54685064","note":"","count":1,"label":"Balné","posId":"K0000","price":1500,"isExtra":true},{"id":"57279284","note":"","count":1,"label":"Smetanový základ","posId":"ZRS32","price":0,"isExtra":true},{"id":"59589707","note":"","size":"Quattro Formaggi 32cm","count":1,"label":"Quattro Formaggi 32cm","posId":"123","price":24900,"isExtra":false},{"id":"54685064","note":"","count":1,"label":"Balné","posId":"K0000","price":1500,"isExtra":true}]</t>
  </si>
  <si>
    <t>2026-06-18T11:42:36.690+02:00</t>
  </si>
  <si>
    <t>2026-06-18T11:53:21.468+02:00</t>
  </si>
  <si>
    <t>2026-06-18T11:40:03.950+02:00</t>
  </si>
  <si>
    <t>2026-06-18T11:51:21.673+02:00</t>
  </si>
  <si>
    <t>[{"id":"3ca6f105-5e70-48ee-bc31-76525f0a0b11","note":"","count":1,"label":"BBQ Texas 40 cm","posId":"107","price":30900,"isExtra":false},{"id":"54460675-d5c5-4a63-8c02-6840fe066f86","note":"","count":1,"label":"Okraj Hotdog, BBQ","posId":"A120","price":6500,"isExtra":true}]</t>
  </si>
  <si>
    <t>2026-06-18T11:35:42.586+02:00</t>
  </si>
  <si>
    <t>2026-06-18T11:43:13.490+02:00</t>
  </si>
  <si>
    <t>[{"id":"6748417db17528cb9bcae661","count":1,"label":"Pepsi zero sugar 1l","posId":"N125","price":5900,"isExtra":false},{"id":"6748417db17528cb9bcae60d","count":1,"label":"Hawai 32cm","posId":"114","price":19920,"isExtra":false},{"id":"bd23bb29ddc67d336ee4c95b","count":1,"label":"Balné","posId":"K0000","price":1500,"isExtra":true}]</t>
  </si>
  <si>
    <t>2026-06-18T11:21:06.361+02:00</t>
  </si>
  <si>
    <t>2026-06-18T11:28:37.533+02:00</t>
  </si>
  <si>
    <t>2026-06-18T11:14:43.680+02:00</t>
  </si>
  <si>
    <t>2026-06-18T11:25:17.330+02:00</t>
  </si>
  <si>
    <t>2026-06-18T11:09:32.490+02:00</t>
  </si>
  <si>
    <t>2026-06-18T12:00:18.026+02:00</t>
  </si>
  <si>
    <t>[{"id":"6748417db17528cb9bcae603","count":1,"label":"Comeback 32cm 🌶️","posId":"121","price":19920,"isExtra":false},{"id":"bd23bb29ddc67d336ee4c95b","count":1,"label":"Balné","posId":"K0000","price":1500,"isExtra":true},{"id":"8dde9981318169cbedab97a6","count":1,"label":"Cibule","posId":"B103","price":2500,"KDSTags":["greenhighlight"],"isExtra":true},{"id":"6748417db17528cb9bcae60d","count":1,"label":"Hawai 32cm","posId":"114","price":19920,"isExtra":false},{"id":"bd23bb29ddc67d336ee4c95b","count":1,"label":"Balné","posId":"K0000","price":1500,"isExtra":true},{"id":"18c190203278836a4d4b7095","count":1,"label":"Smetanový základ","posId":"ZRS32","price":0,"isExtra":true},{"id":"107edc5fe35cb7a843bf6a84","count":1,"label":"okraj hotdog, bbq omáčka","posId":"A119","price":5700,"isExtra":true},{"id":"1e328d4770b5438d3b0cbfce","count":1,"label":"Ananas","posId":"B100","price":2500,"KDSTags":["greenhighlight"],"isExtra":true},{"id":"6748417db17528cb9bcae60d","count":1,"label":"Hawai 32cm","posId":"114","price":19920,"isExtra":false},{"id":"bd23bb29ddc67d336ee4c95b","count":1,"label":"Balné","posId":"K0000","price":1500,"isExtra":true},{"id":"fd7b41a9636f70af3c1f4e97","count":1,"label":"USA těsto","posId":"17","price":1000,"isExtra":true},{"id":"737fae5d3b3af39cab3630a6","count":1,"label":"Bez ananasu","posId":"X100","price":0,"KDSTags":["redhighlight"],"isExtra":true},{"id":"6748417db17528cb9bcae633","count":1,"label":"Masové kuličky","posId":"P102","price":9900,"isExtra":false},{"id":"bd23bb29ddc67d336ee4c95b","count":1,"label":"Balné","posId":"K0000","price":1500,"isExtra":true},{"id":"6748417db17528cb9bcae65f","count":1,"label":"Pepsi 1l","posId":"N124","price":5900,"isExtra":false}]</t>
  </si>
  <si>
    <t>2026-06-18T11:09:06.571+02:00</t>
  </si>
  <si>
    <t>2026-06-18T11:22:39.502+02:00</t>
  </si>
  <si>
    <t>[{"id":"6748417db17528cb9bcae605","count":1,"label":"Pepperoni 32cm 🌶️🌶️","posId":"120","price":19920,"isExtra":false},{"id":"bd23bb29ddc67d336ee4c95b","count":1,"label":"Balné","posId":"K0000","price":1500,"isExtra":true},{"id":"1cdf156d86c1b62a78276c67","count":1,"label":"okraj hotdog, bez omáčky","posId":"A125","price":5700,"isExtra":true}]</t>
  </si>
  <si>
    <t>2026-06-18T10:55:02.667+02:00</t>
  </si>
  <si>
    <t>2026-06-18T11:20:33.108+02:00</t>
  </si>
  <si>
    <t>2026-06-17T23:42:23.699+02:00</t>
  </si>
  <si>
    <t>2026-06-17T23:57:33.402+02:00</t>
  </si>
  <si>
    <t>[{"id":"6748417db17528cb9bcae605","count":1,"label":"Pepperoni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těsto","posId":"17","price":1000,"isExtra":true},{"id":"18c190203278836a4d4b7095","count":1,"label":"Smetanový základ","posId":"ZRS32","price":0,"isExtra":true},{"id":"ea995541ce843df6bdcbf98d","count":1,"label":"Gorgonzola","posId":"B101","price":3000,"KDSTags":["greenhighlight"],"isExtra":true},{"id":"518562551802af877dea3c52","count":1,"label":"Česnekový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</si>
  <si>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2026-06-17T23:34:04.812+02:00</t>
  </si>
  <si>
    <t>2026-06-17T23:55:46.372+02:00</t>
  </si>
  <si>
    <t>[{"id":"6748417db17528cb9bcae603","count":1,"label":"Comeback 32cm 🌶️","posId":"121","price":19920,"isExtra":false},{"id":"bd23bb29ddc67d336ee4c95b","count":1,"label":"Balné","posId":"K0000","price":1500,"isExtra":true},{"id":"066a3df44113592702f70f66","count":1,"label":"Jalapeňos","posId":"B102","price":2500,"KDSTags":["greenhighlight"],"isExtra":true},{"id":"841a83417d24d622a013c500","count":1,"label":"Masové kuličky","posId":"B116","price":5900,"KDSTags":["greenhighlight"],"isExtra":true}]</t>
  </si>
  <si>
    <t>2026-06-17T23:32:12.918+02:00</t>
  </si>
  <si>
    <t>2026-06-17T23:56:31.458+02:00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</si>
  <si>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základ","posId":"ZRS40","price":0,"isExtra":true},{"id":"A120","note":"","count":1,"label":"okraj hotdog, bbq omáčka","posId":"A120","price":6500,"isExtra":true}]</t>
  </si>
  <si>
    <t>2026-06-17T23:24:25.845+02:00</t>
  </si>
  <si>
    <t>2026-06-17T23:46:59.108+02:00</t>
  </si>
  <si>
    <t>[{"id":"307f1b7d-52a0-408d-be47-4976c57475e7","count":1,"label":"Pizza Hawai 32 cm","posId":"114","price":24900,"isExtra":false,"creatorId":"0Tm8xyKNBhUirqpIphE0B","isPackging":0,"actualLabel":"Pizza Hawai 32 cm"}]</t>
  </si>
  <si>
    <t>2026-06-17T23:23:17.670+02:00</t>
  </si>
  <si>
    <t>2026-06-17T23:47:19.232+02:00</t>
  </si>
  <si>
    <t>[{"id":"2d136198-b3bb-40b1-9d2a-06ca31301965","count":1,"label":"Pizza Margherita 32","posId":"112","price":20900,"isExtra":false,"creatorId":"ftK8AKPeOXv0cBIlHcSwT","isPackging":0,"actualLabel":"Pizza Margherita 32"},{"id":"extra_20230331101812_78","count":1,"label":"Šunka","posId":"B106","price":3000,"KDSTags":["greenhighlight"],"isExtra":true,"mainItemId":"2d136198-b3bb-40b1-9d2a-06ca31301965"},{"id":"extra_20230331101812_79","count":1,"label":"Slanina","posId":"B108","price":3000,"KDSTags":["greenhighlight"],"isExtra":true,"mainItemId":"2d136198-b3bb-40b1-9d2a-06ca31301965"}]</t>
  </si>
  <si>
    <t>2026-06-17T23:22:40.948+02:00</t>
  </si>
  <si>
    <t>2026-06-17T23:46:23.300+02:00</t>
  </si>
  <si>
    <t>[{"id":"4d404c70-83e0-4d17-8dce-d711c6217316","count":1,"label":"Pizza Pepperoni 32","posId":"120","price":24900,"isExtra":false,"creatorId":"dTO2eTbMESxD8NqHKaAnM","isPackging":0,"actualLabel":"Pizza Pepperoni 32"}]</t>
  </si>
  <si>
    <t>2026-06-17T23:17:06.130+02:00</t>
  </si>
  <si>
    <t>2026-06-17T23:41:33.118+02:00</t>
  </si>
  <si>
    <t>[{"id":"6748417db17528cb9bcae607","count":1,"label":"BBQ Texas 32cm","posId":"119","price":24900,"isExtra":false},{"id":"bd23bb29ddc67d336ee4c95b","count":1,"label":"Balné","posId":"K0000","price":1500,"isExtra":true},{"id":"107edc5fe35cb7a843bf6a84","count":1,"label":"okraj hotdog, bbq omáčka","posId":"A119","price":5700,"isExtra":true},{"id":"c81968a3c7772f3ee0f2f32b","count":1,"label":"Bez papriky","posId":"X111","price":0,"KDSTags":["redhighlight"],"isExtra":true},{"id":"6748417db17528cb9bcae5ff","count":1,"label":"Quattro Formaggi 32cm","posId":"123","price":24900,"isExtra":false},{"id":"bd23bb29ddc67d336ee4c95b","count":1,"label":"Balné","posId":"K0000","price":1500,"isExtra":true},{"id":"60ce9805191515c9cc4a617a","count":1,"label":"Rajčatový základ","posId":"ZSR32","price":0,"isExtra":true},{"id":"3ff8bcf86a57647a3133c48e","count":1,"label":"Kukuřice","posId":"B115","price":2500,"KDSTags":["greenhighlight"],"isExtra":true},{"id":"6748417db17528cb9bcae611","count":1,"label":"Baby Špenát &amp; kuře 32cm","posId":"116","price":24900,"isExtra":false},{"id":"bd23bb29ddc67d336ee4c95b","count":1,"label":"Balné","posId":"K0000","price":1500,"isExtra":true},{"id":"518562551802af877dea3c52","count":3,"label":"Česnekový dip","posId":"P106","price":2000,"isExtra":false},{"id":"bd23bb29ddc67d336ee4c95b","count":3,"label":"Balné","posId":"K0000","price":1500,"isExtra":true}]</t>
  </si>
  <si>
    <t>2026-06-17T23:12:49.484+02:00</t>
  </si>
  <si>
    <t>2026-06-17T23:38:29.484+02:00</t>
  </si>
  <si>
    <t>2026-06-17T23:10:49.146+02:00</t>
  </si>
  <si>
    <t>2026-06-17T23:33:21.621+02:00</t>
  </si>
  <si>
    <t>[{"id":"59589716","note":"","size":"Baby Špenát &amp; kuře 32cm","count":1,"label":"Baby Špenát &amp; kuře 32cm","posId":"116","price":24900,"isExtra":false},{"id":"54685064","note":"","count":1,"label":"Balné","posId":"K0000","price":1500,"isExtra":true},{"id":"54684979","note":"","size":"Baby špenát &amp; kuře 40cm","count":1,"label":"Baby špenát &amp; kuře 40cm","posId":"104","price":30900,"isExtra":false},{"id":"54685059","note":"","count":1,"label":"Balné","posId":"K0000","price":2000,"isExtra":true},{"id":"54684974","note":"","size":"Hot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🌶️🌶️","posId":"110","price":30900,"isExtra":false},{"id":"54685059","note":"","count":1,"label":"Balné","posId":"K0000","price":2000,"isExtra":true},{"id":"59589707","note":"","size":"Quattro Formaggi 32cm","count":1,"label":"Quattro Formaggi 32cm","posId":"123","price":24900,"isExtra":false},{"id":"54685064","note":"","count":1,"label":"Balné","posId":"K0000","price":1500,"isExtra":true}]</t>
  </si>
  <si>
    <t>2026-06-17T23:10:19.560+02:00</t>
  </si>
  <si>
    <t>2026-06-17T23:24:04.469+02:00</t>
  </si>
  <si>
    <t>[{"id":"6748417db17528cb9bcae60f","count":1,"label":"Capricciosa 32cm","posId":"113","price":24900,"isExtra":false},{"id":"bd23bb29ddc67d336ee4c95b","count":1,"label":"Balné","posId":"K0000","price":1500,"isExtra":true},{"id":"922ddc83e51aeaa699cd1155","count":1,"label":"Bez žampionů","posId":"X105","price":0,"KDSTags":["redhighlight"],"isExtra":true},{"id":"3a8c81df4b4e610c1946ed84","count":1,"label":"Bez oliv","posId":"X112","price":0,"KDSTags":["redhighlight"],"isExtra":true},{"id":"6748417db17528cb9bcae60d","count":1,"label":"Hawai 32cm","posId":"114","price":19920,"isExtra":false},{"id":"bd23bb29ddc67d336ee4c95b","count":1,"label":"Balné","posId":"K0000","price":1500,"isExtra":true}]</t>
  </si>
  <si>
    <t>2026-06-17T23:02:48.972+02:00</t>
  </si>
  <si>
    <t>2026-06-17T23:12:58.523+02:00</t>
  </si>
  <si>
    <t>[{"id":"57405719","note":"","size":"Pepsi zero sugar 1l","count":1,"label":"Pepsi zero sugar 1l","posId":"N125","price":5900,"isExtra":false},{"id":"59589708","note":"","size":"Hot &amp; Spicy 32cm 🌶️🌶️","count":1,"label":"Hot &amp; Spicy 32cm 🌶️🌶️","posId":"122","price":24900,"isExtra":false},{"id":"54685064","note":"","count":1,"label":"Balné","posId":"K0000","price":1500,"isExtra":true}]</t>
  </si>
  <si>
    <t>2026-06-17T23:01:03.810+02:00</t>
  </si>
  <si>
    <t>2026-06-17T23:11:58.032+02:00</t>
  </si>
  <si>
    <t>Bacem</t>
  </si>
  <si>
    <t>2026-06-17T22:58:28.749+02:00</t>
  </si>
  <si>
    <t>2026-06-17T23:10:07.384+02:00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</si>
  <si>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těsto","posId":"17","price":1000,"isExtra":true},{"id":"B115","note":"","count":1,"label":"Kukuřice","posId":"B115","price":2500,"KDSTags":["greenhighlight"],"isExtra":true},{"id":"P107","note":"","count":1,"label":"Jalapeňos dip","posId":"P107","price":2000,"isExtra":false},{"id":"K0000","note":"","count":1,"label":"Balné","posId":"K0000","price":1500,"isExtra":true}]</t>
  </si>
  <si>
    <t>2026-06-17T22:57:18.520+02:00</t>
  </si>
  <si>
    <t>2026-06-17T23:10:54.349+02:00</t>
  </si>
  <si>
    <t>[{"id":"6748417db17528cb9bcae5ed","count":1,"label":"Pepperoni 40cm 🌶️🌶️","posId":"108","price":30900,"isExtra":false},{"id":"9642908ce4c2f22954c8bbd6","count":1,"label":"Balné","posId":"K0000","price":2000,"isExtra":true},{"id":"df4580263335a960a82908d9","count":1,"label":"BBQ základ","posId":"ZRB40","price":0,"isExtra":true},{"id":"1598382a01472484a7de8c4a","count":1,"label":"Mozzarella","posId":"C113","price":4000,"KDSTags":["greenhighlight"],"isExtra":true},{"id":"6748417db17528cb9bcae65f","count":1,"label":"Pepsi 1l","posId":"N124","price":5900,"isExtra":false}]</t>
  </si>
  <si>
    <t>2026-06-17T22:55:03.501+02:00</t>
  </si>
  <si>
    <t>2026-06-17T23:06:12.285+02:00</t>
  </si>
  <si>
    <t>[{"id":"1460d93c-4159-4d87-aaf2-4ef8fb5e31b1","note":"","count":1,"label":"Margherita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,{"id":"a4e8ca23-fe36-4747-a603-19485eee7e76","note":"","count":1,"label":"Hot &amp; Spicy 32 cm","posId":"146","price":24900,"isExtra":false},{"id":"cc07bf3f-3e6f-4df8-9018-c7e260233504","note":"","count":1,"label":"BEZ -cibule","posId":"X103","price":0,"KDSTags":["redhighlight"],"isExtra":true},{"id":"0604cf40-24b5-4ad5-a9e4-e5834def96b8","note":"","count":1,"label":"Dip česnekový","posId":"P106","price":2000,"isExtra":false}]</t>
  </si>
  <si>
    <t>2026-06-17T22:52:50.749+02:00</t>
  </si>
  <si>
    <t>2026-06-17T23:05:19.621+02:00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</si>
  <si>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základ","posId":"ZBR40","price":0,"isExtra":true},{"id":"A124","note":"","count":1,"label":"okraj mozzarella, bbq omáčka","posId":"A124","price":6500,"isExtra":true},{"id":"C114","note":"","count":1,"label":"Kuře","posId":"C114","price":4000,"KDSTags":["greenhighlight"],"isExtra":true}]</t>
  </si>
  <si>
    <t>2026-06-17T22:51:57.114+02:00</t>
  </si>
  <si>
    <t>2026-06-17T22:58:54.224+02:00</t>
  </si>
  <si>
    <t>[{"id":"7f82f3c7-a196-405e-a5a3-264cab5dab7a","count":1,"label":"Pizza Špenát kuře 32 cm","posId":"116","price":24900,"isExtra":false,"creatorId":"z2567RMwCgr92mOcV32YH","isPackging":0,"actualLabel":"Pizza Špenát kuře 32 cm"}]</t>
  </si>
  <si>
    <t>Lanský Zoltan</t>
  </si>
  <si>
    <t>2026-06-17T22:45:03.553+02:00</t>
  </si>
  <si>
    <t>2026-06-17T22:55:13.996+02:00</t>
  </si>
  <si>
    <t>2026-06-17T23:09:10.201+02:00</t>
  </si>
  <si>
    <t>2026-06-17T22:45:04.110+02:00</t>
  </si>
  <si>
    <t>2026-06-17T22:43:07.151+02:00</t>
  </si>
  <si>
    <t>2026-06-17T22:53:02.146+02:00</t>
  </si>
  <si>
    <t>[{"id":"54684977","note":"","size":"BBQ Texas 40cm","count":1,"label":"BBQ Texas 40cm","posId":"107","price":30900,"isExtra":false},{"id":"54685059","note":"","count":1,"label":"Balné","posId":"K0000","price":2000,"isExtra":true},{"id":"54685126","note":"","count":1,"label":"okraj hotdog, bbq omáčka","posId":"A120","price":6500,"isExtra":true},{"id":"54685119","note":"","count":1,"label":"Bez papriky","posId":"X111","price":0,"KDSTags":["redhighlight"],"isExtra":true},{"id":"57405720","note":"","size":"Mirinda 1l","count":1,"label":"Mirinda 1l","posId":"N126","price":5900,"isExtra":false}]</t>
  </si>
  <si>
    <t>2026-06-17T22:41:03.594+02:00</t>
  </si>
  <si>
    <t>2026-06-17T22:49:46.185+02:00</t>
  </si>
  <si>
    <t>2026-06-17T22:38:06.119+02:00</t>
  </si>
  <si>
    <t>2026-06-17T22:48:20.247+02:00</t>
  </si>
  <si>
    <t>2026-06-17T22:23:24.202+02:00</t>
  </si>
  <si>
    <t>2026-06-17T22:28:25.910+02:00</t>
  </si>
  <si>
    <t>2026-06-17T22:17:31.841+02:00</t>
  </si>
  <si>
    <t>2026-06-17T22:26:57.889+02:00</t>
  </si>
  <si>
    <t>2026-06-17T22:17:10.636+02:00</t>
  </si>
  <si>
    <t>2026-06-17T22:17:41.893+02:00</t>
  </si>
  <si>
    <t>[{"id":"d3d45011-38ff-4409-9f5f-709db0005c2e","count":1,"label":"Pepsi zero sugar 1l","posId":"N125","price":5900,"isExtra":false,"creatorId":"1ETAwJ9G8qOin0vSC6CVG","isPackging":0,"actualLabel":"Pepsi zero sugar 1l"}]</t>
  </si>
  <si>
    <t>2026-06-17T22:09:34.476+02:00</t>
  </si>
  <si>
    <t>2026-06-17T22:20:32.115+02:00</t>
  </si>
  <si>
    <t>[{"id":"307f1b7d-52a0-408d-be47-4976c57475e7","count":1,"label":"Pizza Hawai 32 cm","posId":"114","price":24900,"isExtra":false,"creatorId":"Z4pQTQjs95OvzdH360ipl","isPackging":0,"actualLabel":"Pizza Hawai 32 cm"}]</t>
  </si>
  <si>
    <t>2026-06-17T22:07:05.767+02:00</t>
  </si>
  <si>
    <t>2026-06-17T22:23:09.994+02:00</t>
  </si>
  <si>
    <t>2026-06-17T22:07:05.155+02:00</t>
  </si>
  <si>
    <t>2026-06-17T22:22:24.691+02:00</t>
  </si>
  <si>
    <t>2026-06-17T22:31:26.101+02:00</t>
  </si>
  <si>
    <t>2026-06-17T22:07:06.265+02:00</t>
  </si>
  <si>
    <t>2026-06-17T22:03:04.061+02:00</t>
  </si>
  <si>
    <t>2026-06-17T22:20:37.741+02:00</t>
  </si>
  <si>
    <t>2026-06-17T22:33:16.608+02:00</t>
  </si>
  <si>
    <t>2026-06-17T22:03:04.761+02:00</t>
  </si>
  <si>
    <t>[{"id":"163e77d4-5ceb-49e7-900a-6bd7d0635831","note":"","count":1,"label":"SPICY MENU COMEBACK","posId":"","price":34900,"isExtra":false},{"id":"b108c435-3469-4ce1-b8c2-1e8691de9fff","note":"","count":1,"label":"*HOT &amp; SPICY* 32","posId":"122","price":0,"isExtra":true},{"id":"64d46855-0c2f-4030-b544-7bfacbec3164","note":"","count":1,"label":"Americké těsto","posId":"14","price":0,"isExtra":true},{"id":"1427583d-c8f3-4f84-b54a-d23a9bc0052b","note":"","count":1,"label":"Rajčatový základ","posId":"i105","price":0,"isExtra":true},{"id":"af2bee84-a445-45fc-8ca2-cf4fed0dcf38","note":"","count":1,"label":"okraj mozzarella bylinky","posId":"A121","price":5700,"isExtra":true},{"id":"2c932c76-e932-479d-b476-ee55b747887e","note":"","count":1,"label":"žampiony","posId":"B105","price":2500,"KDSTags":["greenhighlight"],"isExtra":true},{"id":"3b2e5070-fa8a-41ec-bb06-8e61fd8fa5e3","note":"","count":1,"label":"Spicy wings","posId":"P101","price":0,"isExtra":true},{"id":"d74c98fa-2a62-4915-9035-3e21422a791a","note":"","count":1,"label":"Pepsi 1l","posId":"N124","price":0,"isExtra":true}]</t>
  </si>
  <si>
    <t>2026-06-17T21:55:53.612+02:00</t>
  </si>
  <si>
    <t>2026-06-17T22:06:12.093+02:00</t>
  </si>
  <si>
    <t>2026-06-17T21:53:12.181+02:00</t>
  </si>
  <si>
    <t>2026-06-17T22:00:12.889+02:00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</si>
  <si>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🌶️🌶️","posId":"120","price":19920,"isExtra":false},{"id":"bd23bb29ddc67d336ee4c95b","count":1,"label":"Balné","posId":"K0000","price":1500,"isExtra":true},{"id":"6748417db17528cb9bcae663","count":1,"label":"Mirinda 1l","posId":"N126","price":5900,"isExtra":false},{"id":"ceb1723d0ee6a485506f59b8","count":1,"label":"BBQ dip","posId":"P105","price":2000,"isExtra":false},{"id":"bd23bb29ddc67d336ee4c95b","count":1,"label":"Balné","posId":"K0000","price":1500,"isExtra":true}]</t>
  </si>
  <si>
    <t>2026-06-17T21:49:20.735+02:00</t>
  </si>
  <si>
    <t>2026-06-17T21:57:17.780+02:00</t>
  </si>
  <si>
    <t>2026-06-17T21:47:03.547+02:00</t>
  </si>
  <si>
    <t>2026-06-17T21:55:59.573+02:00</t>
  </si>
  <si>
    <t>2026-06-17T22:07:53.783+02:00</t>
  </si>
  <si>
    <t>2026-06-17T21:47:04.303+02:00</t>
  </si>
  <si>
    <t>[{"id":"5df34067-0b6b-41dc-8528-5c379260b439","note":"","count":1,"label":"Mirinda 1l","posId":"N126","price":5900,"isExtra":false},{"id":"1edf54fc-1032-442c-939f-e6e2033b2270","note":"","count":1,"label":"Comeback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bylinky","posId":"A122","price":6500,"isExtra":true},{"id":"cc07bf3f-3e6f-4df8-9018-c7e260233504","note":"","count":1,"label":"BEZ -cibule","posId":"X103","price":0,"KDSTags":["redhighlight"],"isExtra":true}]</t>
  </si>
  <si>
    <t>2026-06-17T21:41:10.349+02:00</t>
  </si>
  <si>
    <t>2026-06-17T21:53:15.877+02:00</t>
  </si>
  <si>
    <t>Simon Carter</t>
  </si>
  <si>
    <t>2026-06-17T21:36:12.877+02:00</t>
  </si>
  <si>
    <t>2026-06-17T21:50:35.347+02:00</t>
  </si>
  <si>
    <t>[{"id":"121","note":"","count":1,"label":"Comeback 32cm 🌶️","posId":"121","price":24900,"isExtra":false},{"id":"K0000","note":"","count":1,"label":"Balné","posId":"K0000","price":1500,"isExtra":true},{"id":"122","note":"","count":1,"label":"Hot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🌶️🌶️","posId":"122","price":24900,"isExtra":false},{"id":"K0000","note":"","count":1,"label":"Balné","posId":"K0000","price":1500,"isExtra":true}]</t>
  </si>
  <si>
    <t>2026-06-17T21:33:03.813+02:00</t>
  </si>
  <si>
    <t>2026-06-17T22:25:51.099+02:00</t>
  </si>
  <si>
    <t>2026-06-17T21:30:03.881+02:00</t>
  </si>
  <si>
    <t>2026-06-17T21:43:03.265+02:00</t>
  </si>
  <si>
    <t>[{"id":"7805ed20-b7fb-4253-865d-b1d6ba10a291","note":"","count":1,"label":"Baby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bylinky","posId":"A121","price":5700,"isExtra":true},{"id":"0604cf40-24b5-4ad5-a9e4-e5834def96b8","note":"","count":2,"label":"Dip česnekový","posId":"P106","price":2000,"isExtra":false}]</t>
  </si>
  <si>
    <t>2026-06-17T21:30:03.861+02:00</t>
  </si>
  <si>
    <t>2026-06-17T21:45:19.594+02:00</t>
  </si>
  <si>
    <t>[{"id":"1c4a575c-0a2c-4a58-a7c3-0328026cbcb1","note":"","count":1,"label":"Quattro Formaggi 18 cm","posId":"135","price":11900,"isExtra":false},{"id":"f4e62f0e-27eb-456f-a59a-dac515570142","note":"","count":1,"label":"Jablečno-skořicové rolls, 8ks","posId":"18","price":8900,"isExtra":false}]</t>
  </si>
  <si>
    <t>2026-06-17T21:28:03.091+02:00</t>
  </si>
  <si>
    <t>2026-06-17T21:39:59.859+02:00</t>
  </si>
  <si>
    <t>[{"id":"7805ed20-b7fb-4253-865d-b1d6ba10a291","note":"","count":1,"label":"Baby špenát &amp; kuře 32 cm","posId":"140","price":24900,"isExtra":false},{"id":"239f9a43-c44c-403a-a3f8-de7adef9d4a9","note":"","count":1,"label":"ananas","posId":"B100","price":2500,"KDSTags":["greenhighlight"],"isExtra":true}]</t>
  </si>
  <si>
    <t>2026-06-17T21:26:16.912+02:00</t>
  </si>
  <si>
    <t>2026-06-17T21:38:18.906+02:00</t>
  </si>
  <si>
    <t>[{"id":"6748417db17528cb9bcae5f7","count":1,"label":"Capricciosa 40cm","posId":"101","price":30900,"isExtra":false},{"id":"9642908ce4c2f22954c8bbd6","count":1,"label":"Balné","posId":"K0000","price":2000,"isExtra":true},{"id":"022d130960d35fd742057445","count":1,"label":"Smetanový základ","posId":"ZRS40","price":0,"isExtra":true},{"id":"3578bbee466ee96839bfe57d","count":1,"label":"Bez mozzarelly","posId":"X113","price":0,"KDSTags":["redhighlight"],"isExtra":true},{"id":"0f1fc8ec91fb479324d22876","count":1,"label":"Bez šunky","posId":"X106","price":0,"KDSTags":["redhighlight"],"isExtra":true},{"id":"922ddc83e51aeaa699cd1155","count":1,"label":"Bez žampionů","posId":"X105","price":0,"KDSTags":["redhighlight"],"isExtra":true},{"id":"3a8c81df4b4e610c1946ed84","count":1,"label":"Bez oliv","posId":"X112","price":0,"KDSTags":["redhighlight"],"isExtra":true}]</t>
  </si>
  <si>
    <t>2026-06-17T21:22:42.508+02:00</t>
  </si>
  <si>
    <t>2026-06-17T21:35:50.959+02:00</t>
  </si>
  <si>
    <t>[{"id":"1b76aa47f83cc96e2e5bf27d","count":1,"label":"Choco Rolls","posId":"chr100","price":8900,"isExtra":false},{"id":"bd23bb29ddc67d336ee4c95b","count":1,"label":"Balné","posId":"K0000","price":1500,"isExtra":true},{"id":"6748417db17528cb9bcae667","count":1,"label":"Poděbradská malinovka 0,5l","posId":"N129","price":4900,"isExtra":false},{"id":"6748417db17528cb9bcae603","count":1,"label":"Comeback 32cm 🌶️","posId":"121","price":19920,"isExtra":false},{"id":"bd23bb29ddc67d336ee4c95b","count":1,"label":"Balné","posId":"K0000","price":1500,"isExtra":true}]</t>
  </si>
  <si>
    <t>2026-06-17T21:21:18.307+02:00</t>
  </si>
  <si>
    <t>2026-06-17T21:28:21.548+02:00</t>
  </si>
  <si>
    <t>[{"id":"4d996833-341f-48f8-945e-9507b5d29594","count":1,"label":"Pizza Comeback 18","posId":"133","price":11900,"isExtra":false,"creatorId":"eY3taJgONihCg0cr3mEsZ","isPackging":0,"actualLabel":"Pizza Comeback 18"}]</t>
  </si>
  <si>
    <t>2026-06-17T21:19:16.427+02:00</t>
  </si>
  <si>
    <t>2026-06-17T21:32:52.063+02:00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</si>
  <si>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základ","posId":"ZRS40","price":0,"isExtra":true},{"id":"X103","note":"","count":1,"label":"Bez cibule","posId":"X103","price":0,"KDSTags":["redhighlight"],"isExtra":true}]</t>
  </si>
  <si>
    <t>2026-06-17T21:16:03.663+02:00</t>
  </si>
  <si>
    <t>2026-06-17T21:26:53.534+02:00</t>
  </si>
  <si>
    <t>2026-06-17T21:39:39.987+02:00</t>
  </si>
  <si>
    <t>2026-06-17T21:16:04.521+02:00</t>
  </si>
  <si>
    <t>[{"id":"72a788fd-2d10-4aa9-80c1-abbc9acb3570","note":"","count":1,"label":"Hawai 32 cm","posId":"138","price":24900,"isExtra":false}]</t>
  </si>
  <si>
    <t>2026-06-17T21:01:03.888+02:00</t>
  </si>
  <si>
    <t>2026-06-17T21:08:38.490+02:00</t>
  </si>
  <si>
    <t>2026-06-17T20:54:03.449+02:00</t>
  </si>
  <si>
    <t>2026-06-17T21:06:56.901+02:00</t>
  </si>
  <si>
    <t>2026-06-17T21:25:43.794+02:00</t>
  </si>
  <si>
    <t>2026-06-17T20:54:04.025+02:00</t>
  </si>
  <si>
    <t>[{"id":"ef7489da-416c-4ccb-846f-0317489461fc","note":"","count":1,"label":"BBQ Meteor 40 cm","posId":"106","price":30900,"isExtra":false},{"id":"0604cf40-24b5-4ad5-a9e4-e5834def96b8","note":"","count":3,"label":"Dip česnekový","posId":"P106","price":2000,"isExtra":false}]</t>
  </si>
  <si>
    <t>2026-06-17T20:52:18.858+02:00</t>
  </si>
  <si>
    <t>2026-06-17T21:04:11.968+02:00</t>
  </si>
  <si>
    <t>2026-06-17T20:50:20.406+02:00</t>
  </si>
  <si>
    <t>2026-06-17T21:03:15.794+02:00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</si>
  <si>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🌶️🌶️","posId":"110","price":30900,"isExtra":false},{"id":"54685059","note":"","count":1,"label":"Balné","posId":"K0000","price":2000,"isExtra":true},{"id":"59555742","note":"","count":1,"label":"Smetanový základ","posId":"ZRS40","price":0,"isExtra":true},{"id":"54685160","note":"","count":1,"label":"Mozzarella","posId":"C113","price":4000,"KDSTags":["greenhighlight"],"isExtra":true}]</t>
  </si>
  <si>
    <t>2026-06-17T20:47:39.379+02:00</t>
  </si>
  <si>
    <t>2026-06-17T21:01:25.960+02:00</t>
  </si>
  <si>
    <t>2026-06-17T20:47:07.598+02:00</t>
  </si>
  <si>
    <t>2026-06-17T20:56:58.555+02:00</t>
  </si>
  <si>
    <t>[{"id":"b5cd6d23-f361-4161-9aa5-cc25896b6767","count":1,"label":"Pizza Comeback 32","posId":"121","price":24900,"isExtra":false,"creatorId":"KO5vLG5b2cfUuXTzNInWr","isPackging":0,"actualLabel":"Pizza Comeback 32"},{"id":"c9521592-7a3a-4cfd-b49e-1f335d377596","count":1,"label":"Pečené brambory","posId":"P103","price":6900,"isExtra":false,"creatorId":"9IKQOrS5Z34PxERvWTjox","isPackging":0,"actualLabel":"Pečené brambory"}]</t>
  </si>
  <si>
    <t>2026-06-17T20:44:37.336+02:00</t>
  </si>
  <si>
    <t>2026-06-17T20:59:15.753+02:00</t>
  </si>
  <si>
    <t>[{"id":"54685012","note":"","size":"Veggie menu Comeback","count":1,"label":"Veggie menu Comeback","posId":"M200","price":34900,"isExtra":false},{"id":"54685107","note":"","count":1,"label":"Comeback","posId":"Y121","price":0,"isExtra":true},{"id":"54685049","note":"","count":1,"label":"Balné","posId":"K0000","price":3000,"isExtra":true},{"id":"54685069","note":"","count":1,"label":"česnekový chléb","posId":"P104","price":0,"isExtra":true},{"id":"57405732","note":"","count":1,"label":"Mirinda 1l","posId":"N126","price":0,"isExtra":true}]</t>
  </si>
  <si>
    <t>2026-06-17T20:41:35.729+02:00</t>
  </si>
  <si>
    <t>2026-06-17T20:56:04.085+02:00</t>
  </si>
  <si>
    <t>[{"id":"6748417db17528cb9bcae5eb","count":1,"label":"Comeback 40cm 🌶️","posId":"109","price":30900,"isExtra":false},{"id":"9642908ce4c2f22954c8bbd6","count":1,"label":"Balné","posId":"K0000","price":2000,"isExtra":true},{"id":"3413d939fbb3d687083c022e","count":1,"label":"Bez cibule","posId":"X103","price":0,"KDSTags":["redhighlight"],"isExtra":true},{"id":"c8060258bf0fd7cbef66bb7b","count":1,"label":"Gorgonzola","posId":"C101","price":4000,"KDSTags":["greenhighlight"],"isExtra":true}]</t>
  </si>
  <si>
    <t>2026-06-17T20:39:17.274+02:00</t>
  </si>
  <si>
    <t>2026-06-17T20:52:57.738+02:00</t>
  </si>
  <si>
    <t>[{"id":"59589714","note":"","size":"Hawai 32cm","count":1,"label":"Hawai 32cm","posId":"114","price":24900,"isExtra":false},{"id":"54685064","note":"","count":1,"label":"Balné","posId":"K0000","price":1500,"isExtra":true},{"id":"59589710","note":"","size":"Pepperoni 32cm 🌶️🌶️","count":1,"label":"Pepperoni 32cm 🌶️🌶️","posId":"120","price":24900,"isExtra":false},{"id":"54685064","note":"","count":1,"label":"Balné","posId":"K0000","price":1500,"isExtra":true},{"id":"59589707","note":"","size":"Quattro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32cm","posId":"123","price":24900,"isExtra":false},{"id":"54685064","note":"","count":1,"label":"Balné","posId":"K0000","price":1500,"isExtra":true}]</t>
  </si>
  <si>
    <t>2026-06-17T20:30:36.205+02:00</t>
  </si>
  <si>
    <t>2026-06-17T20:45:28.668+02:00</t>
  </si>
  <si>
    <t>[{"id":"54684982","note":"","size":"Capricciosa 40cm","count":1,"label":"Capricciosa 40cm","posId":"101","price":30900,"isExtra":false},{"id":"54685059","note":"","count":1,"label":"Balné","posId":"K0000","price":2000,"isExtra":true},{"id":"54684976","note":"","size":"Pepperoni 40cm 🌶️🌶️","count":1,"label":"Pepperoni 40cm 🌶️🌶️","posId":"108","price":30900,"isExtra":false},{"id":"54685059","note":"","count":1,"label":"Balné","posId":"K0000","price":2000,"isExtra":true}]</t>
  </si>
  <si>
    <t>2026-06-17T20:23:03.480+02:00</t>
  </si>
  <si>
    <t>2026-06-17T20:34:49.544+02:00</t>
  </si>
  <si>
    <t>2026-06-17T20:39:59.353+02:00</t>
  </si>
  <si>
    <t>2026-06-17T20:23:04.694+02:00</t>
  </si>
  <si>
    <t>[{"id":"9b3fd0f9-6a36-4a8e-95ad-00dbae675705","note":"","count":1,"label":"Capricciosa 40 cm","posId":"101","price":30900,"isExtra":false},{"id":"0bbe3e4c-aed0-42f9-b7cd-48a82140aea9","note":"","count":1,"label":"Gorgonzola","posId":"C101","price":4000,"KDSTags":["greenhighlight"],"isExtra":true},{"id":"5d2371f1-a2a2-462f-9e8a-40af8e09e0d2","note":"","count":1,"label":"BEZ -olivy","posId":"X112","price":0,"KDSTags":["redhighlight"],"isExtra":true},{"id":"2a9dc121-ec1e-4cbb-b8d5-66ce6a546664","note":"","count":1,"label":"DIP jalapenos","posId":"P107","price":2000,"isExtra":false}]</t>
  </si>
  <si>
    <t>2026-06-17T20:20:48.602+02:00</t>
  </si>
  <si>
    <t>2026-06-17T20:31:30.632+02:00</t>
  </si>
  <si>
    <t>[{"id":"bb475ad18f251b8d75709561","count":2,"label":"Jalapeňos dip","posId":"P107","price":2000,"isExtra":false},{"id":"bd23bb29ddc67d336ee4c95b","count":2,"label":"Balné","posId":"K0000","price":1500,"isExtra":true},{"id":"6748417db17528cb9bcae605","count":1,"label":"Pepperoni 32cm 🌶️🌶️","posId":"120","price":19920,"isExtra":false},{"id":"bd23bb29ddc67d336ee4c95b","count":1,"label":"Balné","posId":"K0000","price":1500,"isExtra":true},{"id":"066a3df44113592702f70f66","count":1,"label":"Jalapeňos","posId":"B102","price":2500,"KDSTags":["greenhighlight"],"isExtra":true},{"id":"6748417db17528cb9bcae5fd","count":1,"label":"Margherita 32cm","posId":"112","price":16720,"isExtra":false},{"id":"bd23bb29ddc67d336ee4c95b","count":1,"label":"Balné","posId":"K0000","price":1500,"isExtra":true},{"id":"066a3df44113592702f70f66","count":1,"label":"Jalapeňos","posId":"B102","price":2500,"KDSTags":["greenhighlight"],"isExtra":true},{"id":"99e9f4d056eaabd3b4011712","count":1,"label":"Grana padano, pecorino, parmazán","posId":"B130","price":3000,"KDSTags":["greenhighlight"],"isExtra":true},{"id":"6748417db17528cb9bcae63f","count":2,"label":"Jalapenos Rolls","posId":"jpr200","price":8900,"isExtra":false},{"id":"bd23bb29ddc67d336ee4c95b","count":2,"label":"Balné","posId":"K0000","price":1500,"isExtra":true}]</t>
  </si>
  <si>
    <t>2026-06-17T20:15:35.050+02:00</t>
  </si>
  <si>
    <t>2026-06-17T20:24:01.278+02:00</t>
  </si>
  <si>
    <t>[{"id":"7f82f3c7-a196-405e-a5a3-264cab5dab7a","count":1,"label":"Pizza Špenát kuře 32 cm","posId":"116","price":24900,"isExtra":false,"creatorId":"0FXVAchmdc8ZdGSlb_V-W","isPackging":0,"actualLabel":"Pizza Špenát kuře 32 cm"},{"id":"e5451f2b-b3cd-46cc-9299-d98fd3b2ef12","count":1,"label":"Pizza Hawai 40 cm","posId":"102","price":30900,"isExtra":false,"creatorId":"q7vciKfRuU-roGzb2QAD4","isPackging":0,"actualLabel":"Pizza Hawai 40 cm"},{"id":"ad41b401-fc7f-449d-87be-dfb46bf9a126","count":4,"label":"Dip česnekový","posId":"P106","price":2000,"isExtra":false,"creatorId":"IrdjvVZF4Qj-DVjjzvme6","isPackging":0,"actualLabel":"Dip česnekový"}]</t>
  </si>
  <si>
    <t>2026-06-17T20:12:34.924+02:00</t>
  </si>
  <si>
    <t>2026-06-17T20:21:18.633+02:00</t>
  </si>
  <si>
    <t>[{"id":"59589706","note":"","size":"Margherita 32cm","count":1,"label":"Margherita 32cm","posId":"112","price":20900,"isExtra":false},{"id":"54685064","note":"","count":1,"label":"Balné","posId":"K0000","price":1500,"isExtra":true},{"id":"54685054","note":"","count":1,"label":"Bez mozzarelly","posId":"X113","price":0,"KDSTags":["redhighlight"],"isExtra":true},{"id":"54685150","note":"","count":1,"label":"Kukuřice","posId":"B115","price":2500,"KDSTags":["greenhighlight"],"isExtra":true},{"id":"54685167","note":"","count":1,"label":"Šunka","posId":"B106","price":3000,"KDSTags":["greenhighlight"],"isExtra":true},{"id":"54685182","note":"","count":1,"label":"Grana padano, pecorino, parmazán","posId":"B130","price":3000,"KDSTags":["greenhighlight"],"isExtra":true},{"id":"59589713","note":"","size":"Zeleninová 32cm","count":1,"label":"Zeleninová 32cm","posId":"115","price":24900,"isExtra":false},{"id":"54685064","note":"","count":1,"label":"Balné","posId":"K0000","price":1500,"isExtra":true},{"id":"57279289","note":"","count":1,"label":"BBQ základ","posId":"ZRB32","price":0,"isExtra":true}]</t>
  </si>
  <si>
    <t>2026-06-17T19:56:38.258+02:00</t>
  </si>
  <si>
    <t>2026-06-17T20:19:46.489+02:00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</si>
  <si>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těsto","posId":"17","price":1000,"isExtra":true},{"id":"518562551802af877dea3c52","count":1,"label":"Česnekový dip","posId":"P106","price":2000,"isExtra":false},{"id":"bd23bb29ddc67d336ee4c95b","count":1,"label":"Balné","posId":"K0000","price":1500,"isExtra":true}]</t>
  </si>
  <si>
    <t>2026-06-17T19:55:55.776+02:00</t>
  </si>
  <si>
    <t>2026-06-17T20:17:14.945+02:00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</si>
  <si>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🌶️🌶️","posId":"108","price":30900,"isExtra":false},{"id":"54685059","note":"","count":1,"label":"Balné","posId":"K0000","price":2000,"isExtra":true},{"id":"59555749","note":"","count":1,"label":"BBQ základ","posId":"ZRB40","price":0,"isExtra":true},{"id":"57405718","note":"","size":"Pepsi 1l","count":1,"label":"Pepsi 1l","posId":"N124","price":5900,"isExtra":false}]</t>
  </si>
  <si>
    <t>2026-06-17T19:47:03.064+02:00</t>
  </si>
  <si>
    <t>2026-06-17T20:16:20.325+02:00</t>
  </si>
  <si>
    <t>2026-06-17T20:33:47.257+02:00</t>
  </si>
  <si>
    <t>2026-06-17T19:57:41.808+02:00</t>
  </si>
  <si>
    <t>[{"id":"faf7ff40-eef3-48bd-92c4-b33e5bbf095d","note":"","count":1,"label":"Quattro Formaggi 40 cm","posId":"111","price":30900,"isExtra":false},{"id":"a3af24f3-c3ce-4e93-83a5-9a3b7277f4fc","note":"","count":1,"label":"Okraj mozzarella, bylinky","posId":"A122","price":6500,"isExtra":true},{"id":"a78b511f-836b-415e-9285-dd47f293529b","note":"","count":1,"label":"Pepperoni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bylinky","posId":"A122","price":6500,"isExtra":true}]</t>
  </si>
  <si>
    <t>2026-06-17T19:45:35.302+02:00</t>
  </si>
  <si>
    <t>2026-06-17T20:13:06.589+02:00</t>
  </si>
  <si>
    <t>[{"id":"6748417db17528cb9bcae605","count":1,"label":"Pepperoni 32cm 🌶️🌶️","posId":"120","price":19920,"isExtra":false},{"id":"bd23bb29ddc67d336ee4c95b","count":1,"label":"Balné","posId":"K0000","price":1500,"isExtra":true},{"id":"8dde9981318169cbedab97a6","count":1,"label":"Cibule","posId":"B103","price":2500,"KDSTags":["greenhighlight"],"isExtra":true}]</t>
  </si>
  <si>
    <t>2026-06-17T19:44:07.698+02:00</t>
  </si>
  <si>
    <t>2026-06-17T20:10:14.649+02:00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</si>
  <si>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dip","posId":"P106","price":2000,"isExtra":false},{"id":"bd23bb29ddc67d336ee4c95b","count":1,"label":"Balné","posId":"K0000","price":1500,"isExtra":true},{"id":"6748417db17528cb9bcae5e5","count":1,"label":"Margherita 40cm","posId":"100","price":26900,"isExtra":false},{"id":"9642908ce4c2f22954c8bbd6","count":1,"label":"Balné","posId":"K0000","price":2000,"isExtra":true},{"id":"e71ba0387ffe86638fd95521","count":1,"label":"Šunka","posId":"C106","price":4000,"KDSTags":["greenhighlight"],"isExtra":true},{"id":"6748417db17528cb9bcae639","count":1,"label":"Pepperoni Rolls 🌶️","posId":"P100","price":8900,"isExtra":false},{"id":"bd23bb29ddc67d336ee4c95b","count":1,"label":"Balné","posId":"K0000","price":1500,"isExtra":true}]</t>
  </si>
  <si>
    <t>2026-06-17T19:44:03.160+02:00</t>
  </si>
  <si>
    <t>2026-06-17T20:12:16.529+02:00</t>
  </si>
  <si>
    <t>2026-06-17T20:23:38.460+02:00</t>
  </si>
  <si>
    <t>2026-06-17T19:44:03.891+02:00</t>
  </si>
  <si>
    <t>[{"id":"0d7a09d5-0cc0-41d1-92da-1fd2b06b2d07","note":"","count":1,"label":"Česnekový chléb","posId":"P104","price":7900,"isExtra":false},{"id":"0604cf40-24b5-4ad5-a9e4-e5834def96b8","note":"","count":1,"label":"Dip česnekový","posId":"P106","price":2000,"isExtra":false},{"id":"28336e37-e634-4831-931e-6ff79348cc0a","note":"","count":2,"label":"Buchtičky se šodó","posId":"D12","price":7900,"isExtra":false}]</t>
  </si>
  <si>
    <t>2026-06-17T19:42:02.892+02:00</t>
  </si>
  <si>
    <t>2026-06-17T20:08:59.384+02:00</t>
  </si>
  <si>
    <t>2026-06-17T20:18:06.956+02:00</t>
  </si>
  <si>
    <t>2026-06-17T19:42:03.466+02:00</t>
  </si>
  <si>
    <t>[{"id":"1edf54fc-1032-442c-939f-e6e2033b2270","note":"","count":1,"label":"Comeback 40 cm","posId":"109","price":30900,"isExtra":false},{"id":"faf7ff40-eef3-48bd-92c4-b33e5bbf095d","note":"","count":1,"label":"Quattro Formaggi 40 cm","posId":"111","price":30900,"isExtra":false},{"id":"4f6ede18-25d3-4c82-be03-84c9578ab8ce","note":"","count":1,"label":"Pepperoni 32 cm","posId":"144","price":24900,"isExtra":false},{"id":"0604cf40-24b5-4ad5-a9e4-e5834def96b8","note":"","count":1,"label":"Dip česnekový","posId":"P106","price":2000,"isExtra":false},{"id":"2a9dc121-ec1e-4cbb-b8d5-66ce6a546664","note":"","count":1,"label":"DIP jalapenos","posId":"P107","price":2000,"isExtra":false}]</t>
  </si>
  <si>
    <t>2026-06-17T19:41:30.357+02:00</t>
  </si>
  <si>
    <t>2026-06-17T20:03:12.291+02:00</t>
  </si>
  <si>
    <t>[{"id":"4df4c5c0-abba-42b0-a63e-2a559be75166","count":1,"label":"Pizza Quattro Formaggi 32","posId":"123","price":24900,"isExtra":false,"creatorId":"we73i86mO8cE4bGebqdOL","isPackging":0,"actualLabel":"Pizza Quattro Formaggi 32"}]</t>
  </si>
  <si>
    <t>2026-06-17T19:37:01.297+02:00</t>
  </si>
  <si>
    <t>2026-06-17T19:39:59.359+02:00</t>
  </si>
  <si>
    <t>[{"id":"32b2a3ff-927f-4ec7-ba06-c837ec2d25f7","count":1,"label":"Mirinda 1l","posId":"N126","price":5900,"isExtra":false,"creatorId":"s86K6yTXTuLecOkY_-Rkp","isPackging":0,"actualLabel":"Mirinda 1l"}]</t>
  </si>
  <si>
    <t>2026-06-17T19:36:56.806+02:00</t>
  </si>
  <si>
    <t>2026-06-17T20:05:36.600+02:00</t>
  </si>
  <si>
    <t>2026-06-17T19:36:02.946+02:00</t>
  </si>
  <si>
    <t>2026-06-17T20:02:26.344+02:00</t>
  </si>
  <si>
    <t>[{"id":"0b22568e-4d1c-45db-9aa3-de09ef6c293a","note":"","count":1,"label":"Pepperoni 32 cm","posId":"120","price":24900,"isExtra":false},{"id":"7ee7e3c8-2c54-4dc5-810f-2f52f62e2d14","note":"","count":1,"label":"Comeback 32 cm","posId":"121","price":24900,"isExtra":false},{"id":"e8a7b47a-70d2-4cc2-a375-1dab55125675","note":"","count":1,"label":"Quattro Formaggi 32 cm","posId":"123","price":24900,"isExtra":false}]</t>
  </si>
  <si>
    <t>Daniel</t>
  </si>
  <si>
    <t>2026-06-17T19:35:24.422+02:00</t>
  </si>
  <si>
    <t>2026-06-17T19:58:45.153+02:00</t>
  </si>
  <si>
    <t>[{"id":"D12","note":"","count":1,"label":"Buchtičky se šodó","posId":"D12","price":7900,"isExtra":false},{"id":"K0000","note":"","count":1,"label":"Balné","posId":"K0000","price":1500,"isExtra":true},{"id":"112","note":"","count":1,"label":"Margherita 32cm","posId":"112","price":20900,"isExtra":false},{"id":"K0000","note":"","count":1,"label":"Balné","posId":"K0000","price":1500,"isExtra":true}]</t>
  </si>
  <si>
    <t>2026-06-17T19:31:16.931+02:00</t>
  </si>
  <si>
    <t>2026-06-17T19:54:57.494+02:00</t>
  </si>
  <si>
    <t>2026-06-17T19:28:16.670+02:00</t>
  </si>
  <si>
    <t>2026-06-17T19:51:06.279+02:00</t>
  </si>
  <si>
    <t>2026-06-17T19:27:13.294+02:00</t>
  </si>
  <si>
    <t>2026-06-17T19:51:34.017+02:00</t>
  </si>
  <si>
    <t>[{"id":"6748417db17528cb9bcae5e5","count":1,"label":"Margherita 40cm","posId":"100","price":26900,"isExtra":false},{"id":"9642908ce4c2f22954c8bbd6","count":1,"label":"Balné","posId":"K0000","price":2000,"isExtra":true},{"id":"6748417db17528cb9bcae60d","count":1,"label":"Hawai 32cm","posId":"114","price":19920,"isExtra":false},{"id":"bd23bb29ddc67d336ee4c95b","count":1,"label":"Balné","posId":"K0000","price":1500,"isExtra":true}]</t>
  </si>
  <si>
    <t>2026-06-17T19:23:12.730+02:00</t>
  </si>
  <si>
    <t>2026-06-17T19:52:59.612+02:00</t>
  </si>
  <si>
    <t>[{"id":"6748417db17528cb9bcae5ed","count":1,"label":"Pepperoni 40cm 🌶️🌶️","posId":"108","price":30900,"isExtra":false},{"id":"9642908ce4c2f22954c8bbd6","count":1,"label":"Balné","posId":"K0000","price":2000,"isExtra":true},{"id":"a1bd46b9b8f83b8b50c57f27","count":1,"label":"okraj mozzarella, bylinky","posId":"A122","price":6500,"isExtra":true},{"id":"518562551802af877dea3c52","count":2,"label":"Česnekový dip","posId":"P106","price":2000,"isExtra":false},{"id":"bd23bb29ddc67d336ee4c95b","count":2,"label":"Balné","posId":"K0000","price":1500,"isExtra":true},{"id":"6748417db17528cb9bcae655","count":1,"label":"Aquilla černý čaj a broskev 0,5l","posId":"N120","price":4900,"isExtra":false},{"id":"6748417db17528cb9bcae5e9","count":1,"label":"Hot &amp; Spicy 40cm 🌶️🌶️","posId":"110","price":30900,"isExtra":false},{"id":"9642908ce4c2f22954c8bbd6","count":1,"label":"Balné","posId":"K0000","price":2000,"isExtra":true},{"id":"a1bd46b9b8f83b8b50c57f27","count":1,"label":"okraj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</si>
  <si>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2026-06-17T19:20:02.971+02:00</t>
  </si>
  <si>
    <t>2026-06-17T19:36:37.166+02:00</t>
  </si>
  <si>
    <t>[{"id":"0b22568e-4d1c-45db-9aa3-de09ef6c293a","note":"","count":1,"label":"Pepperoni 32 cm","posId":"120","price":24900,"isExtra":false},{"id":"896d2264-b315-4ee3-b331-0fa7b26bb96f","note":"","count":1,"label":"Hawai 32 cm","posId":"114","price":24900,"isExtra":false}]</t>
  </si>
  <si>
    <t>2026-06-17T19:19:54.216+02:00</t>
  </si>
  <si>
    <t>2026-06-17T19:33:33.386+02:00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</si>
  <si>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těsto","posId":"17","price":1000,"isExtra":true},{"id":"97278f8f579333a42d2bbe2f","count":1,"label":"BBQ základ","posId":"ZRB32","price":0,"isExtra":true},{"id":"066a3df44113592702f70f66","count":1,"label":"Jalapeňos","posId":"B102","price":2500,"KDSTags":["greenhighlight"],"isExtra":true}]</t>
  </si>
  <si>
    <t>2026-06-17T19:18:04.065+02:00</t>
  </si>
  <si>
    <t>2026-06-17T19:31:54.402+02:00</t>
  </si>
  <si>
    <t>[{"id":"7ebac4a7-6cce-442e-b2bb-06b929c16076","note":"","count":1,"label":"Baby špenát &amp; kuře 32 cm","posId":"116","price":24900,"isExtra":false},{"id":"68ba9085-6150-4d59-82e7-5c9241b2ee86","note":"","count":1,"label":"Veggieballs 32 cm","posId":"117","price":24900,"isExtra":false}]</t>
  </si>
  <si>
    <t>2026-06-17T19:17:03.188+02:00</t>
  </si>
  <si>
    <t>2026-06-17T19:25:59.291+02:00</t>
  </si>
  <si>
    <t>[{"id":"1da6e618-5f95-4707-b8bd-b1685e13f67a","note":"","count":1,"label":"Hawai 40 cm","posId":"102","price":30900,"isExtra":false},{"id":"c10d36f8-acd3-4a8b-979d-b81c00d75c6f","note":"","count":1,"label":"BEZ -ananas","posId":"X100","price":0,"KDSTags":["redhighlight"],"isExtra":true},{"id":"0604cf40-24b5-4ad5-a9e4-e5834def96b8","note":"","count":1,"label":"Dip česnekový","posId":"P106","price":2000,"isExtra":false}]</t>
  </si>
  <si>
    <t>2026-06-17T19:16:53.765+02:00</t>
  </si>
  <si>
    <t>2026-06-17T19:27:13.576+02:00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</si>
  <si>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32cm","posId":"123","price":24900,"isExtra":false},{"id":"54685064","note":"","count":1,"label":"Balné","posId":"K0000","price":1500,"isExtra":true},{"id":"59589714","note":"","size":"Hawai 32cm","count":1,"label":"Hawai 32cm","posId":"114","price":24900,"isExtra":false},{"id":"54685064","note":"","count":1,"label":"Balné","posId":"K0000","price":1500,"isExtra":true}]</t>
  </si>
  <si>
    <t>2026-06-17T19:11:03.513+02:00</t>
  </si>
  <si>
    <t>2026-06-17T19:24:45.226+02:00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</si>
  <si>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základ","posId":"A129","price":0,"isExtra":true}]</t>
  </si>
  <si>
    <t>2026-06-17T18:59:03.455+02:00</t>
  </si>
  <si>
    <t>2026-06-17T19:39:48.287+02:00</t>
  </si>
  <si>
    <t>[{"id":"f4e62f0e-27eb-456f-a59a-dac515570142","note":"","count":1,"label":"Jablečno-skořicové rolls, 8ks","posId":"18","price":8900,"isExtra":false},{"id":"978c26ec-8492-4979-8b1c-f7ff8381d413","note":"","count":1,"label":"Pepperoni Rolls, 6 ks","posId":"P100","price":8900,"isExtra":false},{"id":"0604cf40-24b5-4ad5-a9e4-e5834def96b8","note":"","count":1,"label":"Dip česnekový","posId":"P106","price":2000,"isExtra":false},{"id":"940e6ebd-e2ff-4690-a136-8a5402d93339","note":"","count":1,"label":"Dip vanilkový","posId":"vanila","price":2000,"isExtra":false}]</t>
  </si>
  <si>
    <t>2026-06-17T18:57:07.680+02:00</t>
  </si>
  <si>
    <t>2026-06-17T19:14:35.920+02:00</t>
  </si>
  <si>
    <t>2026-06-17T18:55:51.206+02:00</t>
  </si>
  <si>
    <t>2026-06-17T19:12:19.925+02:00</t>
  </si>
  <si>
    <t>[{"id":"6748417db17528cb9bcae5e5","count":1,"label":"Margherita 40cm","posId":"100","price":26900,"isExtra":false},{"id":"9642908ce4c2f22954c8bbd6","count":1,"label":"Balné","posId":"K0000","price":2000,"isExtra":true},{"id":"a1bd46b9b8f83b8b50c57f27","count":1,"label":"okraj mozzarella, bylinky","posId":"A122","price":6500,"isExtra":true},{"id":"6748417db17528cb9bcae639","count":1,"label":"Pepperoni Rolls 🌶️","posId":"P100","price":8900,"isExtra":false},{"id":"bd23bb29ddc67d336ee4c95b","count":1,"label":"Balné","posId":"K0000","price":1500,"isExtra":true}]</t>
  </si>
  <si>
    <t>2026-06-17T18:55:02.075+02:00</t>
  </si>
  <si>
    <t>2026-06-17T19:05:52.860+02:00</t>
  </si>
  <si>
    <t>2026-06-17T18:54:03.185+02:00</t>
  </si>
  <si>
    <t>2026-06-17T19:37:29.264+02:00</t>
  </si>
  <si>
    <t>2026-06-17T18:52:54.987+02:00</t>
  </si>
  <si>
    <t>2026-06-17T19:09:31.692+02:00</t>
  </si>
  <si>
    <t>[{"id":"4d404c70-83e0-4d17-8dce-d711c6217316","count":1,"label":"Pizza Pepperoni 32","posId":"120","price":24900,"isExtra":false,"creatorId":"VtchKMLCoB_aivRlDEAb7","isPackging":0,"actualLabel":"Pizza Pepperoni 32"},{"id":"307f1b7d-52a0-408d-be47-4976c57475e7","count":1,"label":"Pizza Hawai 32 cm","posId":"114","price":24900,"isExtra":false,"creatorId":"bs7g-32Pf4Hgth1Bg_L6b","isPackging":0,"actualLabel":"Pizza Hawai 32 cm"}]</t>
  </si>
  <si>
    <t>2026-06-17T18:51:07.468+02:00</t>
  </si>
  <si>
    <t>2026-06-17T19:03:14.027+02:00</t>
  </si>
  <si>
    <t>[{"id":"59589716","note":"","size":"Baby Špenát &amp; kuře 32cm","count":1,"label":"Baby Špenát &amp; kuře 32cm","posId":"116","price":24900,"isExtra":false},{"id":"54685064","note":"","count":1,"label":"Balné","posId":"K0000","price":1500,"isExtra":true}]</t>
  </si>
  <si>
    <t>2026-06-17T18:45:47.342+02:00</t>
  </si>
  <si>
    <t>2026-06-17T19:01:54.039+02:00</t>
  </si>
  <si>
    <t>2026-06-17T18:41:22.170+02:00</t>
  </si>
  <si>
    <t>2026-06-17T19:00:05.929+02:00</t>
  </si>
  <si>
    <t>2026-06-17T18:38:45.857+02:00</t>
  </si>
  <si>
    <t>2026-06-17T18:59:18.962+02:00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</si>
  <si>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🌶️🌶️","posId":"120","price":24900,"isExtra":false},{"id":"54685064","note":"","count":1,"label":"Balné","posId":"K0000","price":1500,"isExtra":true},{"id":"57279284","note":"","count":1,"label":"Smetanový základ","posId":"ZRS32","price":0,"isExtra":true},{"id":"59589716","note":"","size":"Baby Špenát &amp; kuře 32cm","count":1,"label":"Baby Špenát &amp; kuře 32cm","posId":"116","price":24900,"isExtra":false},{"id":"54685064","note":"","count":1,"label":"Balné","posId":"K0000","price":1500,"isExtra":true},{"id":"59777859","note":"","size":"Jablečno-skořicové rolls","count":1,"label":"Jablečno-skořicové rolls","posId":"18","price":8900,"isExtra":false},{"id":"54685064","note":"","count":1,"label":"Balné","posId":"K0000","price":1500,"isExtra":true}]</t>
  </si>
  <si>
    <t>2026-06-17T18:36:02.919+02:00</t>
  </si>
  <si>
    <t>2026-06-17T18:54:04.921+02:00</t>
  </si>
  <si>
    <t>2026-06-17T18:35:30.635+02:00</t>
  </si>
  <si>
    <t>2026-06-17T18:52:58.614+02:00</t>
  </si>
  <si>
    <t>[{"id":"d0b4da65-56e2-444e-b81f-865254dcc811","count":1,"label":"Pizza BBQ Meteor 32","posId":"118","price":24900,"isExtra":false,"creatorId":"QYVVbEVMmoYvV56tyase8","isPackging":0,"actualLabel":"Pizza BBQ Meteor 32"},{"id":"4df4c5c0-abba-42b0-a63e-2a559be75166","count":1,"label":"Pizza Quattro Formaggi 32","posId":"123","price":24900,"isExtra":false,"creatorId":"35nL_o3RKoJUZfW4HTIvC","isPackging":0,"actualLabel":"Pizza Quattro Formaggi 32"},{"id":"KHkqvH4nrpVi3rmWB6xsU","count":1,"label":"Bez gorgonzoly","posId":"X101","price":0,"KDSTags":["redhighlight"],"isExtra":true,"mainItemId":"4df4c5c0-abba-42b0-a63e-2a559be75166"}]</t>
  </si>
  <si>
    <t>2026-06-17T18:25:54.962+02:00</t>
  </si>
  <si>
    <t>2026-06-17T18:39:15.730+02:00</t>
  </si>
  <si>
    <t>[{"id":"6748417db17528cb9bcae5e5","count":1,"label":"Margherita 40cm","posId":"100","price":26900,"isExtra":false},{"id":"9642908ce4c2f22954c8bbd6","count":1,"label":"Balné","posId":"K0000","price":2000,"isExtra":true},{"id":"a1bd46b9b8f83b8b50c57f27","count":1,"label":"okraj mozzarella, bylinky","posId":"A122","price":6500,"isExtra":true},{"id":"901ba681c011b9d3732e92b1","count":1,"label":"Kukuřice","posId":"C115","price":3500,"KDSTags":["greenhighlight"],"isExtra":true}]</t>
  </si>
  <si>
    <t>2026-06-17T18:23:03.244+02:00</t>
  </si>
  <si>
    <t>2026-06-17T18:50:02.723+02:00</t>
  </si>
  <si>
    <t>2026-06-17T18:51:26.421+02:00</t>
  </si>
  <si>
    <t>2026-06-17T18:23:03.765+02:00</t>
  </si>
  <si>
    <t>[{"id":"7686bc6d-289e-4e5c-a90d-990f071c04d2","note":"","count":2,"label":"BBQ Meteor 18 cm","posId":"130","price":11900,"isExtra":false},{"id":"1c4a575c-0a2c-4a58-a7c3-0328026cbcb1","note":"","count":1,"label":"Quattro Formaggi 18 cm","posId":"135","price":11900,"isExtra":false},{"id":"0604cf40-24b5-4ad5-a9e4-e5834def96b8","note":"","count":2,"label":"Dip česnekový","posId":"P106","price":2000,"isExtra":false},{"id":"ed962e6c-452c-49d0-917e-cf0d04abe09a","note":"","count":1,"label":"BBQ Texas 18 cm","posId":"131","price":11900,"isExtra":false},{"id":"7f0c5098-18bf-4c65-bec8-dd6bf68eb768","note":"","count":1,"label":"Masové kuličky, 10 ks","posId":"P102","price":9900,"isExtra":false},{"id":"0d7a09d5-0cc0-41d1-92da-1fd2b06b2d07","note":"","count":1,"label":"Česnekový chléb","posId":"P104","price":7900,"isExtra":false},{"id":"63c5589f-8110-48db-8be3-91da09368499","note":"","count":1,"label":"Capricciosa 18 cm","posId":"125","price":11900,"isExtra":false},{"id":"b98b13a4-28e7-4c43-90f2-32f5a9a58eb3","note":"","count":1,"label":"Baby špenát &amp; kuře 18 cm","posId":"128","price":11900,"isExtra":false},{"id":"909551f4-a7ff-428a-a062-708ec72d4824","note":"","count":1,"label":"Choco Rolls, 6 ks","posId":"chr100","price":8900,"isExtra":false}]</t>
  </si>
  <si>
    <t>2026-06-17T18:19:44.653+02:00</t>
  </si>
  <si>
    <t>2026-06-17T18:37:17.654+02:00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</si>
  <si>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těsto","posId":"17","price":1000,"isExtra":true},{"id":"77106882b6d8ba4f0ccb4cc6","count":1,"label":"Šunka","posId":"B106","price":3000,"KDSTags":["greenhighlight"],"isExtra":true}]</t>
  </si>
  <si>
    <t>2026-06-17T18:19:03.186+02:00</t>
  </si>
  <si>
    <t>2026-06-17T18:31:39.444+02:00</t>
  </si>
  <si>
    <t>2026-06-17T18:40:57.098+02:00</t>
  </si>
  <si>
    <t>2026-06-17T18:19:04.679+02:00</t>
  </si>
  <si>
    <t>[{"id":"a78b511f-836b-415e-9285-dd47f293529b","note":"","count":1,"label":"Pepperoni 40 cm","posId":"108","price":30900,"isExtra":false},{"id":"1da6e618-5f95-4707-b8bd-b1685e13f67a","note":"","count":1,"label":"Hawai 40 cm","posId":"102","price":30900,"isExtra":false},{"id":"0604cf40-24b5-4ad5-a9e4-e5834def96b8","note":"","count":1,"label":"Dip česnekový","posId":"P106","price":2000,"isExtra":false}]</t>
  </si>
  <si>
    <t>2026-06-17T18:17:16.460+02:00</t>
  </si>
  <si>
    <t>2026-06-17T18:27:31.705+02:00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</si>
  <si>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🌶️","posId":"121","price":19920,"isExtra":false},{"id":"bd23bb29ddc67d336ee4c95b","count":1,"label":"Balné","posId":"K0000","price":1500,"isExtra":true}]</t>
  </si>
  <si>
    <t>2026-06-17T18:16:03.590+02:00</t>
  </si>
  <si>
    <t>2026-06-17T18:33:26.409+02:00</t>
  </si>
  <si>
    <t>2026-06-17T18:52:06.497+02:00</t>
  </si>
  <si>
    <t>2026-06-17T18:16:04.080+02:00</t>
  </si>
  <si>
    <t>[{"id":"9b3fd0f9-6a36-4a8e-95ad-00dbae675705","note":"","count":1,"label":"Capricciosa 40 cm","posId":"101","price":30900,"isExtra":false},{"id":"5dfcd7e6-75e9-4752-8a19-eab42ba37b6d","note":"","count":1,"label":"Kukuřice","posId":"C115","price":3500,"KDSTags":["greenhighlight"],"isExtra":true},{"id":"5d2371f1-a2a2-462f-9e8a-40af8e09e0d2","note":"","count":1,"label":"BEZ -olivy","posId":"X112","price":0,"KDSTags":["redhighlight"],"isExtra":true},{"id":"55ca227d-485c-4130-a44d-b26b939e8c03","note":"","count":1,"label":"Hot &amp; Spicy 32 cm","posId":"122","price":24900,"isExtra":false}]</t>
  </si>
  <si>
    <t>2026-06-17T18:13:57.496+02:00</t>
  </si>
  <si>
    <t>2026-06-17T18:25:01.697+02:00</t>
  </si>
  <si>
    <t>[{"id":"6748417db17528cb9bcae631","count":1,"label":"Spicy Wings 🌶️","posId":"P101","price":9520,"isExtra":false},{"id":"bd23bb29ddc67d336ee4c95b","count":1,"label":"Balné","posId":"K0000","price":1500,"isExtra":true},{"id":"6748417db17528cb9bcae5fd","count":1,"label":"Margherita 32cm","posId":"112","price":16720,"isExtra":false},{"id":"bd23bb29ddc67d336ee4c95b","count":1,"label":"Balné","posId":"K0000","price":1500,"isExtra":true}]</t>
  </si>
  <si>
    <t>2026-06-17T18:12:20.472+02:00</t>
  </si>
  <si>
    <t>2026-06-17T18:22:40.853+02:00</t>
  </si>
  <si>
    <t>2026-06-17T18:05:03.044+02:00</t>
  </si>
  <si>
    <t>2026-06-17T18:20:33.359+02:00</t>
  </si>
  <si>
    <t>[{"id":"a06e0c47-2605-4f5a-ab13-91ede576c6cb","note":"","count":1,"label":"VEGGIE MENU COMEBACK","posId":"","price":34900,"isExtra":false},{"id":"58d82516-d8a1-4854-a515-308b4c6e3f46","note":"","count":1,"label":"*BBQ TEXAS* 32","posId":"Y119","price":0,"isExtra":true},{"id":"162f5e68-6a58-4eeb-a2b7-ae88adf3f3c7","note":"","count":1,"label":"Italské těsto","posId":"15","price":0,"isExtra":true},{"id":"87ced9f8-48c2-4106-93c6-08088f902457","note":"","count":1,"label":"Pečené brambory","posId":"P103","price":0,"isExtra":true},{"id":"6f706e66-8eff-4ecb-9f5d-62da0d19c9b6","note":"","count":1,"label":"Mirinda 1l","posId":"N126","price":0,"isExtra":true}]</t>
  </si>
  <si>
    <t>2026-06-17T17:57:37.209+02:00</t>
  </si>
  <si>
    <t>2026-06-17T18:13:04.411+02:00</t>
  </si>
  <si>
    <t>[{"id":"4c69a2c3-8752-4e6e-bb52-549b83f49ac0","count":1,"label":"Pizza Pepperoni 18","posId":"132","price":11900,"isExtra":false,"creatorId":"rBB_qpdcEDb_G0lCdlBwL","isPackging":0,"actualLabel":"Pizza Pepperoni 18"}]</t>
  </si>
  <si>
    <t>2026-06-17T17:56:10.935+02:00</t>
  </si>
  <si>
    <t>2026-06-17T18:18:57.520+02:00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</si>
  <si>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🌶️","posId":"121","price":19920,"isExtra":false},{"id":"bd23bb29ddc67d336ee4c95b","count":1,"label":"Balné","posId":"K0000","price":1500,"isExtra":true},{"id":"3413d939fbb3d687083c022e","count":1,"label":"Bez cibule","posId":"X103","price":0,"KDSTags":["redhighlight"],"isExtra":true},{"id":"6748417db17528cb9bcae5fd","count":1,"label":"Margherita 32cm","posId":"112","price":16720,"isExtra":false},{"id":"bd23bb29ddc67d336ee4c95b","count":1,"label":"Balné","posId":"K0000","price":1500,"isExtra":true},{"id":"77106882b6d8ba4f0ccb4cc6","count":1,"label":"Šunka","posId":"B106","price":3000,"KDSTags":["greenhighlight"],"isExtra":true}]</t>
  </si>
  <si>
    <t>2026-06-17T17:55:04.092+02:00</t>
  </si>
  <si>
    <t>2026-06-17T18:06:10.986+02:00</t>
  </si>
  <si>
    <t>2026-06-17T18:20:42.381+02:00</t>
  </si>
  <si>
    <t>2026-06-17T17:55:04.937+02:00</t>
  </si>
  <si>
    <t>2026-06-17T17:54:25.046+02:00</t>
  </si>
  <si>
    <t>2026-06-17T18:09:19.464+02:00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</si>
  <si>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🌶️🌶️","posId":"110","price":30900,"isExtra":false},{"id":"54685059","note":"","count":1,"label":"Balné","posId":"K0000","price":2000,"isExtra":true},{"id":"54685083","note":"","count":1,"label":"okraj mozzarella, bylinky","posId":"A122","price":6500,"isExtra":true},{"id":"54685160","note":"","count":1,"label":"Mozzarella","posId":"C113","price":4000,"KDSTags":["greenhighlight"],"isExtra":true},{"id":"54685184","note":"","count":1,"label":"Grana padano, pecorino, parmazán","posId":"C130","price":4000,"KDSTags":["greenhighlight"],"isExtra":true},{"id":"57405718","note":"","size":"Pepsi 1l","count":1,"label":"Pepsi 1l","posId":"N124","price":5900,"isExtra":false}]</t>
  </si>
  <si>
    <t>2026-06-17T17:54:14.067+02:00</t>
  </si>
  <si>
    <t>2026-06-17T18:12:09.461+02:00</t>
  </si>
  <si>
    <t>[{"id":"4d404c70-83e0-4d17-8dce-d711c6217316","count":1,"label":"Pizza Pepperoni 32","posId":"120","price":24900,"isExtra":false,"creatorId":"cyaO7vB6lxlXiNNM2XWAw","isPackging":0,"actualLabel":"Pizza Pepperoni 32"}]</t>
  </si>
  <si>
    <t>2026-06-17T17:48:06.609+02:00</t>
  </si>
  <si>
    <t>2026-06-17T18:03:19.585+02:00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</si>
  <si>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32cm","posId":"123","price":24900,"isExtra":false},{"id":"54685064","note":"","count":1,"label":"Balné","posId":"K0000","price":1500,"isExtra":true},{"id":"59555752","note":"","count":1,"label":"Rajčatový základ","posId":"ZSR32","price":0,"isExtra":true},{"id":"59589715","note":"","size":"Capricciosa 32cm","count":1,"label":"Capricciosa 32cm","posId":"113","price":24900,"isExtra":false},{"id":"54685064","note":"","count":1,"label":"Balné","posId":"K0000","price":1500,"isExtra":true},{"id":"54685092","note":"","count":1,"label":"Bez žampionů","posId":"X105","price":0,"KDSTags":["redhighlight"],"isExtra":true},{"id":"54685174","note":"","count":1,"label":"Gorgonzola","posId":"B101","price":3000,"KDSTags":["greenhighlight"],"isExtra":true},{"id":"59589709","note":"","size":"Comeback 32cm 🌶️","count":1,"label":"Comeback 32cm 🌶️","posId":"121","price":24900,"isExtra":false},{"id":"54685064","note":"","count":1,"label":"Balné","posId":"K0000","price":1500,"isExtra":true}]</t>
  </si>
  <si>
    <t>2026-06-17T17:47:03.313+02:00</t>
  </si>
  <si>
    <t>2026-06-17T18:10:48.955+02:00</t>
  </si>
  <si>
    <t>2026-06-17T18:27:30.557+02:00</t>
  </si>
  <si>
    <t>2026-06-17T17:47:04.182+02:00</t>
  </si>
  <si>
    <t>[{"id":"55ca227d-485c-4130-a44d-b26b939e8c03","note":"","count":1,"label":"Hot &amp; Spicy 32 cm","posId":"122","price":24900,"isExtra":false},{"id":"af2bee84-a445-45fc-8ca2-cf4fed0dcf38","note":"","count":1,"label":"okraj mozzarella bylinky","posId":"A121","price":5700,"isExtra":true},{"id":"0604cf40-24b5-4ad5-a9e4-e5834def96b8","note":"","count":2,"label":"Dip česnekový","posId":"P106","price":2000,"isExtra":false},{"id":"7ee7e3c8-2c54-4dc5-810f-2f52f62e2d14","note":"","count":1,"label":"Comeback 32 cm","posId":"121","price":24900,"isExtra":false}]</t>
  </si>
  <si>
    <t>2026-06-17T17:44:02.669+02:00</t>
  </si>
  <si>
    <t>2026-06-17T17:59:15.607+02:00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</si>
  <si>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🌶️🌶️","posId":"120","price":24900,"isExtra":false},{"id":"54685064","note":"","count":1,"label":"Balné","posId":"K0000","price":1500,"isExtra":true},{"id":"54685013","note":"","size":"Spicy Wings 🌶️","count":1,"label":"Spicy Wings 🌶️","posId":"P101","price":11900,"isExtra":false},{"id":"54685064","note":"","count":1,"label":"Balné","posId":"K0000","price":1500,"isExtra":true},{"id":"59589709","note":"","size":"Comeback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🌶️","posId":"121","price":24900,"isExtra":false},{"id":"54685064","note":"","count":1,"label":"Balné","posId":"K0000","price":1500,"isExtra":true},{"id":"59589708","note":"","size":"Hot &amp; Spicy 32cm 🌶️🌶️","count":1,"label":"Hot &amp; Spicy 32cm 🌶️🌶️","posId":"122","price":24900,"isExtra":false},{"id":"54685064","note":"","count":1,"label":"Balné","posId":"K0000","price":1500,"isExtra":true}]</t>
  </si>
  <si>
    <t>2026-06-17T17:42:15.792+02:00</t>
  </si>
  <si>
    <t>2026-06-17T17:53:39.692+02:00</t>
  </si>
  <si>
    <t>2026-06-17T17:41:02.499+02:00</t>
  </si>
  <si>
    <t>2026-06-17T17:51:39.429+02:00</t>
  </si>
  <si>
    <t>[{"id":"72a788fd-2d10-4aa9-80c1-abbc9acb3570","note":"","count":1,"label":"Hawai 32 cm","posId":"138","price":24900,"isExtra":false},{"id":"52687002-58c9-40ea-ba22-d2ae7a4b5889","note":"","count":1,"label":"Comeback 32 cm","posId":"145","price":24900,"isExtra":false}]</t>
  </si>
  <si>
    <t>2026-06-17T17:38:03.157+02:00</t>
  </si>
  <si>
    <t>2026-06-17T17:48:15.517+02:00</t>
  </si>
  <si>
    <t>[{"id":"0b22568e-4d1c-45db-9aa3-de09ef6c293a","note":"","count":1,"label":"Pepperoni 32 cm","posId":"120","price":24900,"isExtra":false},{"id":"50a2c673-74cc-459a-b7e5-f5c332128443","note":"","count":1,"label":"mozzarella","posId":"B113","price":3000,"KDSTags":["greenhighlight"],"isExtra":true},{"id":"d79a29ea-c5ce-49c2-9a5d-787665203983","note":"","count":1,"label":"paprika","posId":"B111","price":2500,"KDSTags":["greenhighlight"],"isExtra":true}]</t>
  </si>
  <si>
    <t>2026-06-17T17:29:03.708+02:00</t>
  </si>
  <si>
    <t>2026-06-17T17:35:15.313+02:00</t>
  </si>
  <si>
    <t>[{"id":"c17837f5-7a43-4caf-86f2-7f4c925f90fb","note":"","count":1,"label":"BBQ Meteor 32 cm","posId":"118","price":24900,"isExtra":false}]</t>
  </si>
  <si>
    <t>2026-06-17T17:24:03.627+02:00</t>
  </si>
  <si>
    <t>2026-06-17T17:30:24.166+02:00</t>
  </si>
  <si>
    <t>2026-06-17T17:52:16.303+02:00</t>
  </si>
  <si>
    <t>2026-06-17T17:24:04.305+02:00</t>
  </si>
  <si>
    <t>[{"id":"49554361-bb09-484d-958c-c2640501b923","note":"","count":2,"label":"Margherita 18 cm","posId":"124","price":11900,"isExtra":false},{"id":"7ebac4a7-6cce-442e-b2bb-06b929c16076","note":"","count":1,"label":"Baby špenát &amp; kuře 32 cm","posId":"116","price":24900,"isExtra":false},{"id":"088a7edc-ef1e-4c6b-b7a1-36c2c45ab0fe","note":"","count":1,"label":"Capricciosa 32 cm","posId":"113","price":24900,"isExtra":false},{"id":"5da54b98-3fa2-42c1-858f-7688afdae2fa","note":"","count":1,"label":"BEZ -žampiony","posId":"X105","price":0,"KDSTags":["redhighlight"],"isExtra":true}]</t>
  </si>
  <si>
    <t>2026-06-17T17:17:03.002+02:00</t>
  </si>
  <si>
    <t>2026-06-17T17:25:30.109+02:00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</si>
  <si>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,{"id":"86f97e80-4313-45a1-88bb-cd090c233763","note":"","count":1,"label":"Pepsi 1l","posId":"N124","price":5900,"isExtra":false}]</t>
  </si>
  <si>
    <t>2026-06-17T17:12:42.312+02:00</t>
  </si>
  <si>
    <t>2026-06-17T17:23:07.781+02:00</t>
  </si>
  <si>
    <t>2026-06-17T17:11:03.020+02:00</t>
  </si>
  <si>
    <t>2026-06-17T17:16:08.662+02:00</t>
  </si>
  <si>
    <t>2026-06-17T17:07:03.865+02:00</t>
  </si>
  <si>
    <t>2026-06-17T17:21:12.096+02:00</t>
  </si>
  <si>
    <t>2026-06-17T17:36:17.082+02:00</t>
  </si>
  <si>
    <t>2026-06-17T17:07:04.844+02:00</t>
  </si>
  <si>
    <t>[{"id":"6e4aed3e-b988-442a-8864-0b2ad4a4403d","note":"","count":1,"label":"Quattro Formaggi 32 cm","posId":"147","price":24900,"isExtra":false},{"id":"af2bee84-a445-45fc-8ca2-cf4fed0dcf38","note":"","count":1,"label":"okraj mozzarella bylinky","posId":"A121","price":5700,"isExtra":true}]</t>
  </si>
  <si>
    <t>2026-06-17T17:05:55.696+02:00</t>
  </si>
  <si>
    <t>2026-06-17T17:18:23.372+02:00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</si>
  <si>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🌶️","posId":"121","price":19920,"isExtra":false},{"id":"bd23bb29ddc67d336ee4c95b","count":1,"label":"Balné","posId":"K0000","price":1500,"isExtra":true},{"id":"6748417db17528cb9bcae60d","count":1,"label":"Hawai 32cm","posId":"114","price":19920,"isExtra":false},{"id":"bd23bb29ddc67d336ee4c95b","count":1,"label":"Balné","posId":"K0000","price":1500,"isExtra":true}]</t>
  </si>
  <si>
    <t>2026-06-17T17:05:54.749+02:00</t>
  </si>
  <si>
    <t>2026-06-17T17:16:25.390+02:00</t>
  </si>
  <si>
    <t>[{"id":"54685013","note":"","size":"Spicy Wings 🌶️","count":1,"label":"Spicy Wings 🌶️","posId":"P101","price":11900,"isExtra":false},{"id":"54685064","note":"","count":1,"label":"Balné","posId":"K0000","price":1500,"isExtra":true},{"id":"59589714","note":"","size":"Hawai 32cm","count":1,"label":"Hawai 32cm","posId":"114","price":24900,"isExtra":false},{"id":"54685064","note":"","count":1,"label":"Balné","posId":"K0000","price":1500,"isExtra":true}]</t>
  </si>
  <si>
    <t>2026-06-17T16:54:54.241+02:00</t>
  </si>
  <si>
    <t>2026-06-17T17:02:20.452+02:00</t>
  </si>
  <si>
    <t>2026-06-17T16:35:20.356+02:00</t>
  </si>
  <si>
    <t>2026-06-17T16:44:14.466+02:00</t>
  </si>
  <si>
    <t>[{"id":"59589712","note":"","size":"BBQ Meteor 32cm","count":1,"label":"BBQ Meteor 32cm","posId":"118","price":24900,"isExtra":false},{"id":"54685064","note":"","count":1,"label":"Balné","posId":"K0000","price":1500,"isExtra":true},{"id":"57405718","note":"","size":"Pepsi 1l","count":1,"label":"Pepsi 1l","posId":"N124","price":5900,"isExtra":false}]</t>
  </si>
  <si>
    <t>2026-06-17T16:21:11.577+02:00</t>
  </si>
  <si>
    <t>2026-06-17T16:33:22.054+02:00</t>
  </si>
  <si>
    <t>[{"id":"6748417db17528cb9bcae65f","count":1,"label":"Pepsi 1l","posId":"N124","price":5900,"isExtra":false},{"id":"6748417db17528cb9bcae5e7","count":1,"label":"Quattro Formaggi 40cm","posId":"111","price":30900,"isExtra":false},{"id":"9642908ce4c2f22954c8bbd6","count":1,"label":"Balné","posId":"K0000","price":2000,"isExtra":true}]</t>
  </si>
  <si>
    <t>2026-06-17T16:20:31.963+02:00</t>
  </si>
  <si>
    <t>2026-06-17T16:30:03.067+02:00</t>
  </si>
  <si>
    <t>2026-06-17T16:19:26.478+02:00</t>
  </si>
  <si>
    <t>2026-06-17T16:19:30.394+02:00</t>
  </si>
  <si>
    <t>[{"id":"bd1f5dc2-2bc0-4db9-bb66-a76a132adbc3","count":1,"label":"Aquilla jemně perlivá","posId":"N141","price":3900,"isExtra":false,"creatorId":"WGO19nKwGIxVEucouTmcM","isPackging":0,"actualLabel":"Aquilla jemně perlivá"}]</t>
  </si>
  <si>
    <t>2026-06-17T16:04:47.271+02:00</t>
  </si>
  <si>
    <t>2026-06-17T16:10:56.885+02:00</t>
  </si>
  <si>
    <t>[{"id":"4c69a2c3-8752-4e6e-bb52-549b83f49ac0","count":1,"label":"Pizza Pepperoni 18","posId":"132","price":11900,"isExtra":false,"creatorId":"wUABEYKFVkbpv1NWxfdH4","isPackging":0,"actualLabel":"Pizza Pepperoni 18"}]</t>
  </si>
  <si>
    <t>2026-06-17T15:53:03.013+02:00</t>
  </si>
  <si>
    <t>2026-06-17T16:02:32.167+02:00</t>
  </si>
  <si>
    <t>2026-06-17T16:09:44.493+02:00</t>
  </si>
  <si>
    <t>2026-06-17T15:53:03.717+02:00</t>
  </si>
  <si>
    <t>[{"id":"3a5867b0-8da1-4c8b-bd1f-70418434cae8","note":"","count":1,"label":"BBQ Texas 32 cm","posId":"119","price":24900,"isExtra":false},{"id":"41f21dd3-e301-4232-8347-2fbf132057d4","note":"","count":1,"label":"změna na Rajčatový základ","posId":"A127","price":0,"isExtra":true},{"id":"2f7a90d0-99ad-4d18-9e52-1aedcd045e55","note":"","count":1,"label":"BEZ -paprika","posId":"X111","price":0,"KDSTags":["redhighlight"],"isExtra":true}]</t>
  </si>
  <si>
    <t>2026-06-17T15:46:03.603+02:00</t>
  </si>
  <si>
    <t>2026-06-17T15:59:26.838+02:00</t>
  </si>
  <si>
    <t>[{"id":"63c5589f-8110-48db-8be3-91da09368499","note":"","count":1,"label":"Capricciosa 18 cm","posId":"125","price":11900,"isExtra":false}]</t>
  </si>
  <si>
    <t>Lukáš</t>
  </si>
  <si>
    <t>2026-06-17T15:32:04.176+02:00</t>
  </si>
  <si>
    <t>2026-06-17T15:41:29.481+02:00</t>
  </si>
  <si>
    <t>2026-06-17T15:25:02.746+02:00</t>
  </si>
  <si>
    <t>2026-06-17T15:39:36.661+02:00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</si>
  <si>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bylinky","posId":"A122","price":6500,"isExtra":true},{"id":"0604cf40-24b5-4ad5-a9e4-e5834def96b8","note":"","count":3,"label":"Dip česnekový","posId":"P106","price":2000,"isExtra":false}]</t>
  </si>
  <si>
    <t>2026-06-17T15:08:29.447+02:00</t>
  </si>
  <si>
    <t>2026-06-17T15:08:50.504+02:00</t>
  </si>
  <si>
    <t>[{"id":"45e86e69-d951-4cfa-82b7-297944319a30","count":1,"label":"Guarana classic","posId":"N142","price":5500,"isExtra":false,"creatorId":"QhB8h3IpHZYU-N60gfCce","isPackging":0,"actualLabel":"Guarana classic"}]</t>
  </si>
  <si>
    <t>2026-06-17T15:00:02.750+02:00</t>
  </si>
  <si>
    <t>2026-06-17T15:10:14.590+02:00</t>
  </si>
  <si>
    <t>2026-06-17T15:18:07.177+02:00</t>
  </si>
  <si>
    <t>2026-06-17T15:00:03.232+02:00</t>
  </si>
  <si>
    <t>[{"id":"55ca227d-485c-4130-a44d-b26b939e8c03","note":"","count":1,"label":"Hot &amp; Spicy 32 cm","posId":"122","price":24900,"isExtra":false},{"id":"0604cf40-24b5-4ad5-a9e4-e5834def96b8","note":"","count":1,"label":"Dip česnekový","posId":"P106","price":2000,"isExtra":false}]</t>
  </si>
  <si>
    <t>2026-06-17T14:12:04.210+02:00</t>
  </si>
  <si>
    <t>2026-06-17T14:27:45.300+02:00</t>
  </si>
  <si>
    <t>2026-06-17T14:34:50.508+02:00</t>
  </si>
  <si>
    <t>2026-06-17T14:12:05.028+02:00</t>
  </si>
  <si>
    <t>[{"id":"163e77d4-5ceb-49e7-900a-6bd7d0635831","note":"","count":1,"label":"SPICY MENU COMEBACK","posId":"","price":34900,"isExtra":false},{"id":"20562929-f83a-41a7-a8ab-88526a155a56","note":"","count":1,"label":"*PEPPERONI* 32","posId":"120","price":0,"isExtra":true},{"id":"162f5e68-6a58-4eeb-a2b7-ae88adf3f3c7","note":"","count":1,"label":"Italské těsto","posId":"15","price":0,"isExtra":true},{"id":"1427583d-c8f3-4f84-b54a-d23a9bc0052b","note":"","count":1,"label":"Rajčatový základ","posId":"i105","price":0,"isExtra":true},{"id":"4d811cb5-f2fa-4974-9e03-52f6b005bcba","note":"","count":1,"label":"Příloha: Masové kuličky","posId":"P102","price":0,"isExtra":true},{"id":"6f706e66-8eff-4ecb-9f5d-62da0d19c9b6","note":"","count":1,"label":"Mirinda 1l","posId":"N126","price":0,"isExtra":true}]</t>
  </si>
  <si>
    <t>2026-06-17T14:08:45.108+02:00</t>
  </si>
  <si>
    <t>2026-06-17T14:25:47.558+02:00</t>
  </si>
  <si>
    <t>[{"id":"54684982","note":"","size":"Capricciosa 40cm","count":1,"label":"Capricciosa 40cm","posId":"101","price":30900,"isExtra":false},{"id":"54685059","note":"","count":1,"label":"Balné","posId":"K0000","price":2000,"isExtra":true},{"id":"54685092","note":"","count":1,"label":"Bez žampionů","posId":"X105","price":0,"KDSTags":["redhighlight"],"isExtra":true}]</t>
  </si>
  <si>
    <t>2026-06-17T14:07:08.144+02:00</t>
  </si>
  <si>
    <t>2026-06-17T14:24:26.277+02:00</t>
  </si>
  <si>
    <t>[{"id":"7f82f3c7-a196-405e-a5a3-264cab5dab7a","count":1,"label":"Pizza Špenát kuře 32 cm","posId":"116","price":24900,"isExtra":false,"creatorId":"Qmz3UJt10rEGR6eTulDBl","isPackging":0,"actualLabel":"Pizza Špenát kuře 32 cm"}]</t>
  </si>
  <si>
    <t>2026-06-17T14:05:03.241+02:00</t>
  </si>
  <si>
    <t>2026-06-17T14:17:30.466+02:00</t>
  </si>
  <si>
    <t>[{"id":"6748417db17528cb9bcae605","count":1,"label":"Pepperoni 32cm 🌶️🌶️","posId":"120","price":19920,"isExtra":false},{"id":"bd23bb29ddc67d336ee4c95b","count":1,"label":"Balné","posId":"K0000","price":1500,"isExtra":true},{"id":"518562551802af877dea3c52","count":2,"label":"Česnekový dip","posId":"P106","price":2000,"isExtra":false},{"id":"bd23bb29ddc67d336ee4c95b","count":2,"label":"Balné","posId":"K0000","price":1500,"isExtra":true},{"id":"6748417db17528cb9bcae637","count":1,"label":"Česnekový chléb 18cm","posId":"P104","price":7900,"isExtra":false},{"id":"bd23bb29ddc67d336ee4c95b","count":1,"label":"Balné","posId":"K0000","price":1500,"isExtra":true}]</t>
  </si>
  <si>
    <t>2026-06-17T14:01:02.552+02:00</t>
  </si>
  <si>
    <t>2026-06-17T14:11:57.161+02:00</t>
  </si>
  <si>
    <t>2026-06-17T14:17:37.933+02:00</t>
  </si>
  <si>
    <t>2026-06-17T14:01:03.657+02:00</t>
  </si>
  <si>
    <t>2026-06-17T13:37:03.026+02:00</t>
  </si>
  <si>
    <t>2026-06-17T13:45:55.154+02:00</t>
  </si>
  <si>
    <t>2026-06-17T13:22:21.035+02:00</t>
  </si>
  <si>
    <t>2026-06-17T13:31:48.128+02:00</t>
  </si>
  <si>
    <t>[{"id":"e5f6c988-836c-41ea-a634-ad1eaa914158","count":1,"label":"Pizza Quattro Formaggi 18","posId":"135","price":11900,"isExtra":false,"creatorId":"XsXBR9NttJSlhF-6yftij","isPackging":0,"actualLabel":"Pizza Quattro Formaggi 18"}]</t>
  </si>
  <si>
    <t>2026-06-17T13:15:22.406+02:00</t>
  </si>
  <si>
    <t>2026-06-17T13:28:47.130+02:00</t>
  </si>
  <si>
    <t>[{"id":"3f03490a-3c8c-4576-8dc3-f02b1307741c","count":1,"label":"Pizza Capricciosa 32","posId":"113","price":24900,"isExtra":false,"creatorId":"Md0PpNzLbMH_oQVn8pLs1","isPackging":0,"actualLabel":"Pizza Capricciosa 32"},{"id":"GYSRqjuX_5GgPnyWxK3RZ","count":1,"label":"Bez oliv","posId":"X112","price":0,"KDSTags":["redhighlight"],"isExtra":true,"mainItemId":"3f03490a-3c8c-4576-8dc3-f02b1307741c"},{"id":"4d404c70-83e0-4d17-8dce-d711c6217316","count":1,"label":"Pizza Pepperoni 32","posId":"120","price":24900,"isExtra":false,"creatorId":"1ezX5ThPr6_ERQIJdPgd1","isPackging":0,"actualLabel":"Pizza Pepperoni 32"}]</t>
  </si>
  <si>
    <t>2026-06-17T13:09:04.221+02:00</t>
  </si>
  <si>
    <t>2026-06-17T13:17:11.413+02:00</t>
  </si>
  <si>
    <t>2026-06-17T13:21:55.057+02:00</t>
  </si>
  <si>
    <t>2026-06-17T13:09:24.271+02:00</t>
  </si>
  <si>
    <t>[{"id":"389b26e5-2cae-411b-afde-ac1cec80674b","note":"","count":1,"label":"Margherita 40 cm","posId":"100","price":26900,"isExtra":false},{"id":"0604cf40-24b5-4ad5-a9e4-e5834def96b8","note":"","count":1,"label":"Dip česnekový","posId":"P106","price":2000,"isExtra":false}]</t>
  </si>
  <si>
    <t>2026-06-17T13:06:23.188+02:00</t>
  </si>
  <si>
    <t>2026-06-17T13:16:17.488+02:00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</si>
  <si>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🌶️","posId":"109","price":30900,"isExtra":false},{"id":"54685059","note":"","count":1,"label":"Balné","posId":"K0000","price":2000,"isExtra":true},{"id":"54685114","note":"","count":1,"label":"Bez salámu","posId":"X109","price":0,"KDSTags":["redhighlight"],"isExtra":true},{"id":"54685132","note":"","count":1,"label":"Ananas","posId":"C100","price":3500,"KDSTags":["greenhighlight"],"isExtra":true},{"id":"54685018","note":"","size":"Česnekový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</si>
  <si>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2026-06-17T13:01:02.907+02:00</t>
  </si>
  <si>
    <t>2026-06-17T13:08:43.027+02:00</t>
  </si>
  <si>
    <t>2026-06-17T13:25:43.243+02:00</t>
  </si>
  <si>
    <t>2026-06-17T13:01:03.764+02:00</t>
  </si>
  <si>
    <t>[{"id":"1460d93c-4159-4d87-aaf2-4ef8fb5e31b1","note":"","count":1,"label":"Margherita 32 cm","posId":"112","price":20900,"isExtra":false}]</t>
  </si>
  <si>
    <t>2026-06-17T12:53:03.131+02:00</t>
  </si>
  <si>
    <t>2026-06-17T13:06:54.082+02:00</t>
  </si>
  <si>
    <t>2026-06-17T13:21:03.984+02:00</t>
  </si>
  <si>
    <t>2026-06-17T12:53:03.992+02:00</t>
  </si>
  <si>
    <t>[{"id":"1c4a575c-0a2c-4a58-a7c3-0328026cbcb1","note":"","count":3,"label":"Quattro Formaggi 18 cm","posId":"135","price":11900,"isExtra":false}]</t>
  </si>
  <si>
    <t>2026-06-17T12:49:17.865+02:00</t>
  </si>
  <si>
    <t>2026-06-17T13:05:32.024+02:00</t>
  </si>
  <si>
    <t>[{"id":"6748417db17528cb9bcae603","count":1,"label":"Comeback 32cm 🌶️","posId":"121","price":19920,"isExtra":false},{"id":"bd23bb29ddc67d336ee4c95b","count":1,"label":"Balné","posId":"K0000","price":1500,"isExtra":true},{"id":"852ca90f21026178d8052aaf","count":1,"label":"Mozzarella","posId":"B113","price":3000,"KDSTags":["greenhighlight"],"isExtra":true}]</t>
  </si>
  <si>
    <t>2026-06-17T12:41:02.514+02:00</t>
  </si>
  <si>
    <t>2026-06-17T13:02:15.663+02:00</t>
  </si>
  <si>
    <t>2026-06-17T13:16:02.287+02:00</t>
  </si>
  <si>
    <t>2026-06-17T12:41:03.008+02:00</t>
  </si>
  <si>
    <t>2026-06-17T12:38:06.147+02:00</t>
  </si>
  <si>
    <t>2026-06-17T12:59:04.070+02:00</t>
  </si>
  <si>
    <t>2026-06-17T12:35:03.294+02:00</t>
  </si>
  <si>
    <t>2026-06-17T12:52:53.756+02:00</t>
  </si>
  <si>
    <t>2026-06-17T12:26:22.789+02:00</t>
  </si>
  <si>
    <t>2026-06-17T12:57:41.941+02:00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</si>
  <si>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40cm","posId":"111","price":30900,"isExtra":false},{"id":"9642908ce4c2f22954c8bbd6","count":1,"label":"Balné","posId":"K0000","price":2000,"isExtra":true},{"id":"6748417db17528cb9bcae5f5","count":1,"label":"Hawai 40cm","posId":"102","price":30900,"isExtra":false},{"id":"9642908ce4c2f22954c8bbd6","count":1,"label":"Balné","posId":"K0000","price":2000,"isExtra":true}]</t>
  </si>
  <si>
    <t>2026-06-17T12:25:03.552+02:00</t>
  </si>
  <si>
    <t>2026-06-17T12:47:03.824+02:00</t>
  </si>
  <si>
    <t>[{"id":"ef7489da-416c-4ccb-846f-0317489461fc","note":"","count":1,"label":"BBQ Meteor 40 cm","posId":"106","price":30900,"isExtra":false},{"id":"896d2264-b315-4ee3-b331-0fa7b26bb96f","note":"","count":1,"label":"Hawai 32 cm","posId":"114","price":24900,"isExtra":false},{"id":"55f8781c-97f6-4a21-abe6-3780ea7117ba","note":"","count":1,"label":"změna na Smetanový základ","posId":"A129","price":0,"isExtra":true},{"id":"239f9a43-c44c-403a-a3f8-de7adef9d4a9","note":"","count":1,"label":"ananas","posId":"B100","price":2500,"KDSTags":["greenhighlight"],"isExtra":true},{"id":"f4e62f0e-27eb-456f-a59a-dac515570142","note":"","count":1,"label":"Jablečno-skořicové rolls, 8ks","posId":"18","price":8900,"isExtra":false}]</t>
  </si>
  <si>
    <t>2026-06-17T12:21:38.192+02:00</t>
  </si>
  <si>
    <t>2026-06-17T12:50:25.329+02:00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</si>
  <si>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🌶️🌶️","posId":"108","price":30900,"isExtra":false},{"id":"54685059","note":"","count":1,"label":"Balné","posId":"K0000","price":2000,"isExtra":true},{"id":"59589714","note":"","size":"Hawai 32cm","count":1,"label":"Hawai 32cm","posId":"114","price":24900,"isExtra":false},{"id":"54685064","note":"","count":1,"label":"Balné","posId":"K0000","price":1500,"isExtra":true},{"id":"54685020","note":"","size":"Jalapenos Rolls","count":1,"label":"Jalapenos Rolls","posId":"jpr200","price":8900,"isExtra":false},{"id":"54685064","note":"","count":1,"label":"Balné","posId":"K0000","price":1500,"isExtra":true},{"id":"57405720","note":"","size":"Mirinda 1l","count":1,"label":"Mirinda 1l","posId":"N126","price":5900,"isExtra":false}]</t>
  </si>
  <si>
    <t>2026-06-17T12:13:02.975+02:00</t>
  </si>
  <si>
    <t>2026-06-17T12:30:58.582+02:00</t>
  </si>
  <si>
    <t>2026-06-17T12:43:32.724+02:00</t>
  </si>
  <si>
    <t>2026-06-17T12:23:02.354+02:00</t>
  </si>
  <si>
    <t>2026-06-17T12:04:03.590+02:00</t>
  </si>
  <si>
    <t>2026-06-17T12:26:18.665+02:00</t>
  </si>
  <si>
    <t>[{"id":"088a7edc-ef1e-4c6b-b7a1-36c2c45ab0fe","note":"","count":1,"label":"Capricciosa 32 cm","posId":"113","price":24900,"isExtra":false},{"id":"0b22568e-4d1c-45db-9aa3-de09ef6c293a","note":"","count":2,"label":"Pepperoni 32 cm","posId":"120","price":24900,"isExtra":false},{"id":"a78b511f-836b-415e-9285-dd47f293529b","note":"","count":1,"label":"Pepperoni 40 cm","posId":"108","price":30900,"isExtra":false},{"id":"78606be9-7e01-4fe9-a37c-d9a4b62d5696","note":"","count":1,"label":"změna na BBQ základ","posId":"A128","price":0,"isExtra":true},{"id":"c17837f5-7a43-4caf-86f2-7f4c925f90fb","note":"","count":1,"label":"BBQ Meteor 32 cm","posId":"118","price":24900,"isExtra":false}]</t>
  </si>
  <si>
    <t>2026-06-17T11:50:03.241+02:00</t>
  </si>
  <si>
    <t>2026-06-17T12:02:48.500+02:00</t>
  </si>
  <si>
    <t>2026-06-17T12:20:55.818+02:00</t>
  </si>
  <si>
    <t>2026-06-17T11:50:03.948+02:00</t>
  </si>
  <si>
    <t>2026-06-17T11:49:03.225+02:00</t>
  </si>
  <si>
    <t>2026-06-17T12:00:27.637+02:00</t>
  </si>
  <si>
    <t>2026-06-17T12:29:52.011+02:00</t>
  </si>
  <si>
    <t>2026-06-17T11:49:04.225+02:00</t>
  </si>
  <si>
    <t>[{"id":"f7043b16-784c-4471-87d9-9c8cbc7d5ab8","note":"","count":1,"label":"Capricciosa 32 cm","posId":"137","price":24900,"isExtra":false},{"id":"55f8781c-97f6-4a21-abe6-3780ea7117ba","note":"","count":1,"label":"změna na Smetanový základ","posId":"A129","price":0,"isExtra":true},{"id":"0604cf40-24b5-4ad5-a9e4-e5834def96b8","note":"","count":1,"label":"Dip česnekový","posId":"P106","price":2000,"isExtra":false}]</t>
  </si>
  <si>
    <t>2026-06-17T10:56:03.530+02:00</t>
  </si>
  <si>
    <t>2026-06-17T11:19:30.349+02:00</t>
  </si>
  <si>
    <t>[{"id":"088a7edc-ef1e-4c6b-b7a1-36c2c45ab0fe","note":"","count":1,"label":"Capricciosa 32 cm","posId":"113","price":24900,"isExtra":false},{"id":"704cb959-c203-4144-92d1-a1b154f3fdc1","note":"","count":1,"label":"gorgonzola","posId":"B101","price":3000,"KDSTags":["greenhighlight"],"isExtra":true}]</t>
  </si>
  <si>
    <t>2026-06-17T10:09:04.897+02:00</t>
  </si>
  <si>
    <t>2026-06-17T11:26:48.330+02:00</t>
  </si>
  <si>
    <t>2026-06-17T11:27:53.180+02:00</t>
  </si>
  <si>
    <t>2026-06-17T10:09:05.620+02:00</t>
  </si>
  <si>
    <t>[{"id":"1460d93c-4159-4d87-aaf2-4ef8fb5e31b1","count":1,"label":"Margherita 32 cm","posId":"112","price":20900,"isExtra":false},{"id":"e8a7b47a-70d2-4cc2-a375-1dab55125675","count":1,"label":"Quattro Formaggi 32 cm","posId":"123","price":24900,"isExtra":false},{"id":"0b22568e-4d1c-45db-9aa3-de09ef6c293a","count":1,"label":"Pepperoni 32 cm","posId":"120","price":24900,"isExtra":false}]</t>
  </si>
  <si>
    <t>2026-06-16T23:42:59.274+02:00</t>
  </si>
  <si>
    <t>2026-06-16T23:51:22.979+02:00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</si>
  <si>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těsto","posId":"17","price":1000,"isExtra":true},{"id":"18c190203278836a4d4b7095","count":1,"label":"Smetanový základ","posId":"ZRS32","price":0,"isExtra":true},{"id":"3ff8bcf86a57647a3133c48e","count":1,"label":"Kukuřice","posId":"B115","price":2500,"KDSTags":["greenhighlight"],"isExtra":true}]</t>
  </si>
  <si>
    <t>2026-06-16T23:39:08.838+02:00</t>
  </si>
  <si>
    <t>2026-06-16T23:48:54.107+02:00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</si>
  <si>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základ","posId":"ZSR40","price":0,"isExtra":true},{"id":"A124","note":"","count":1,"label":"okraj mozzarella, bbq omáčka","posId":"A124","price":6500,"isExtra":true}]</t>
  </si>
  <si>
    <t>2026-06-16T23:36:05.543+02:00</t>
  </si>
  <si>
    <t>2026-06-16T23:44:45.582+02:00</t>
  </si>
  <si>
    <t>2026-06-16T23:48:59.930+02:00</t>
  </si>
  <si>
    <t>2026-06-16T23:36:06.763+02:00</t>
  </si>
  <si>
    <t>[{"id":"7ebac4a7-6cce-442e-b2bb-06b929c16076","note":"","count":1,"label":"Baby špenát &amp; kuře 32 cm","posId":"116","price":24900,"isExtra":false}]</t>
  </si>
  <si>
    <t>2026-06-16T23:33:33.409+02:00</t>
  </si>
  <si>
    <t>2026-06-16T23:42:10.190+02:00</t>
  </si>
  <si>
    <t>2026-06-16T23:29:58.373+02:00</t>
  </si>
  <si>
    <t>2026-06-16T23:40:36.148+02:00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</si>
  <si>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🌶️🌶️","posId":"120","price":24900,"isExtra":false},{"id":"54685064","note":"","count":1,"label":"Balné","posId":"K0000","price":1500,"isExtra":true},{"id":"57279284","note":"","count":1,"label":"Smetanový základ","posId":"ZRS32","price":0,"isExtra":true}]</t>
  </si>
  <si>
    <t>2026-06-16T23:27:52.822+02:00</t>
  </si>
  <si>
    <t>2026-06-16T23:40:32.842+02:00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</si>
  <si>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40cm","posId":"101","price":30900,"isExtra":false},{"id":"9642908ce4c2f22954c8bbd6","count":1,"label":"Balné","posId":"K0000","price":2000,"isExtra":true},{"id":"6748417db17528cb9bcae661","count":1,"label":"Pepsi zero sugar 1l","posId":"N125","price":5900,"isExtra":false}]</t>
  </si>
  <si>
    <t>2026-06-16T23:24:31.746+02:00</t>
  </si>
  <si>
    <t>2026-06-16T23:25:29.745+02:00</t>
  </si>
  <si>
    <t>[{"id":"f13b1746-a76a-4145-9a9a-693f1c4daf33","count":1,"label":"Pepsi 1l","posId":"N124","price":5900,"isExtra":false,"creatorId":"GniQV5Oj1NjxnhOZBkFoi","isPackging":0,"actualLabel":"Pepsi 1l"}]</t>
  </si>
  <si>
    <t>2026-06-16T23:20:46.719+02:00</t>
  </si>
  <si>
    <t>2026-06-16T23:26:33.767+02:00</t>
  </si>
  <si>
    <t>2026-06-16T23:19:05.400+02:00</t>
  </si>
  <si>
    <t>2026-06-16T23:25:33.208+02:00</t>
  </si>
  <si>
    <t>[{"id":"088a7edc-ef1e-4c6b-b7a1-36c2c45ab0fe","note":"","count":1,"label":"Capricciosa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základ","posId":"A129","price":0,"isExtra":true}]</t>
  </si>
  <si>
    <t>2026-06-16T23:13:04.823+02:00</t>
  </si>
  <si>
    <t>2026-06-16T23:22:54.238+02:00</t>
  </si>
  <si>
    <t>2026-06-16T23:12:39.442+02:00</t>
  </si>
  <si>
    <t>2026-06-16T23:20:49.727+02:00</t>
  </si>
  <si>
    <t>[{"id":"518562551802af877dea3c52","count":2,"label":"Česnekový dip","posId":"P106","price":2000,"isExtra":false},{"id":"bd23bb29ddc67d336ee4c95b","count":2,"label":"Balné","posId":"K0000","price":1500,"isExtra":true},{"id":"6748417db17528cb9bcae60d","count":1,"label":"Hawai 32cm","posId":"114","price":19920,"isExtra":false},{"id":"bd23bb29ddc67d336ee4c95b","count":1,"label":"Balné","posId":"K0000","price":1500,"isExtra":true},{"id":"6748417db17528cb9bcae657","count":1,"label":"Aquilla zelený čaj/citron 0,5l","posId":"N121","price":4900,"isExtra":false}]</t>
  </si>
  <si>
    <t>2026-06-16T23:10:38.784+02:00</t>
  </si>
  <si>
    <t>2026-06-16T23:18:48.905+02:00</t>
  </si>
  <si>
    <t>[{"id":"112","note":"","count":1,"label":"Margherita 32cm","posId":"112","price":20900,"isExtra":false},{"id":"K0000","note":"","count":1,"label":"Balné","posId":"K0000","price":1500,"isExtra":true},{"id":"A125","note":"","count":1,"label":"okraj hotdog, bez omáčky","posId":"A125","price":5700,"isExtra":true},{"id":"B106","note":"","count":1,"label":"Šunka","posId":"B106","price":3000,"KDSTags":["greenhighlight"],"isExtra":true},{"id":"P106","note":"","count":1,"label":"Česnekový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</si>
  <si>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2026-06-16T23:08:03.933+02:00</t>
  </si>
  <si>
    <t>2026-06-16T23:16:18.395+02:00</t>
  </si>
  <si>
    <t>2026-06-16T23:06:53.059+02:00</t>
  </si>
  <si>
    <t>2026-06-16T23:13:42.711+02:00</t>
  </si>
  <si>
    <t>[{"id":"6748417db17528cb9bcae605","count":1,"label":"Pepperoni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těsto","posId":"17","price":1000,"isExtra":true},{"id":"18c190203278836a4d4b7095","count":1,"label":"Smetanový základ","posId":"ZRS32","price":0,"isExtra":true},{"id":"2f78d9c94838c98e08d95112","count":1,"label":"Bez salámu","posId":"X109","price":0,"KDSTags":["redhighlight"],"isExtra":true},{"id":"8dde9981318169cbedab97a6","count":1,"label":"Cibule","posId":"B103","price":2500,"KDSTags":["greenhighlight"],"isExtra":true},{"id":"1e0c03d5276c1896ca48520f","count":1,"label":"Kuře","posId":"B114","price":3000,"KDSTags":["greenhighlight"],"isExtra":true}]</t>
  </si>
  <si>
    <t>2026-06-16T23:03:04.399+02:00</t>
  </si>
  <si>
    <t>2026-06-16T23:10:14.332+02:00</t>
  </si>
  <si>
    <t>[{"id":"1460d93c-4159-4d87-aaf2-4ef8fb5e31b1","note":"","count":1,"label":"Margherita 32 cm","posId":"112","price":20900,"isExtra":false},{"id":"e8a7b47a-70d2-4cc2-a375-1dab55125675","note":"","count":1,"label":"Quattro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bylinky","posId":"A121","price":5700,"isExtra":true}]</t>
  </si>
  <si>
    <t>2026-06-16T22:58:04.241+02:00</t>
  </si>
  <si>
    <t>2026-06-16T23:04:14.386+02:00</t>
  </si>
  <si>
    <t>2026-06-16T23:15:24.209+02:00</t>
  </si>
  <si>
    <t>2026-06-16T22:58:04.864+02:00</t>
  </si>
  <si>
    <t>[{"id":"63c5589f-8110-48db-8be3-91da09368499","note":"","count":1,"label":"Capricciosa 18 cm","posId":"125","price":11900,"isExtra":false},{"id":"78606be9-7e01-4fe9-a37c-d9a4b62d5696","note":"","count":1,"label":"změna na BBQ základ","posId":"A128","price":0,"isExtra":true},{"id":"a365aee9-9a52-4cc7-af63-efe2182c1456","note":"","count":1,"label":"Cibule.","posId":"A103","price":1500,"isExtra":true},{"id":"0604cf40-24b5-4ad5-a9e4-e5834def96b8","note":"","count":1,"label":"Dip česnekový","posId":"P106","price":2000,"isExtra":false}]</t>
  </si>
  <si>
    <t>2026-06-16T22:51:04.613+02:00</t>
  </si>
  <si>
    <t>2026-06-16T23:01:20.369+02:00</t>
  </si>
  <si>
    <t>[{"id":"9b3fd0f9-6a36-4a8e-95ad-00dbae675705","note":"","count":1,"label":"Capricciosa 40 cm","posId":"101","price":30900,"isExtra":false},{"id":"5da54b98-3fa2-42c1-858f-7688afdae2fa","note":"","count":1,"label":"BEZ -žampiony","posId":"X105","price":0,"KDSTags":["redhighlight"],"isExtra":true},{"id":"0604cf40-24b5-4ad5-a9e4-e5834def96b8","note":"","count":1,"label":"Dip česnekový","posId":"P106","price":2000,"isExtra":false}]</t>
  </si>
  <si>
    <t>2026-06-16T22:46:30.584+02:00</t>
  </si>
  <si>
    <t>2026-06-16T23:00:13.691+02:00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</si>
  <si>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🌶️","posId":"121","price":24900,"isExtra":false},{"id":"54685064","note":"","count":1,"label":"Balné","posId":"K0000","price":1500,"isExtra":true},{"id":"57405719","note":"","size":"Pepsi zero sugar 1l","count":1,"label":"Pepsi zero sugar 1l","posId":"N125","price":5900,"isExtra":false}]</t>
  </si>
  <si>
    <t>2026-06-16T22:43:19.331+02:00</t>
  </si>
  <si>
    <t>2026-06-16T22:58:52.536+02:00</t>
  </si>
  <si>
    <t>[{"id":"6748417db17528cb9bcae5fd","count":1,"label":"Margherita 32cm","posId":"112","price":16720,"isExtra":false},{"id":"bd23bb29ddc67d336ee4c95b","count":1,"label":"Balné","posId":"K0000","price":1500,"isExtra":true},{"id":"6748417db17528cb9bcae631","count":1,"label":"Spicy Wings 🌶️","posId":"P101","price":9520,"isExtra":false},{"id":"bd23bb29ddc67d336ee4c95b","count":1,"label":"Balné","posId":"K0000","price":1500,"isExtra":true},{"id":"6748417db17528cb9bcae5f9","count":1,"label":"Baby špenát &amp; kuře 40cm","posId":"104","price":30900,"isExtra":false},{"id":"9642908ce4c2f22954c8bbd6","count":1,"label":"Balné","posId":"K0000","price":2000,"isExtra":true},{"id":"6748417db17528cb9bcae65f","count":1,"label":"Pepsi 1l","posId":"N124","price":5900,"isExtra":false},{"id":"6748417db17528cb9bcae661","count":1,"label":"Pepsi zero sugar 1l","posId":"N125","price":5900,"isExtra":false},{"id":"6748417db17528cb9bcae663","count":1,"label":"Mirinda 1l","posId":"N126","price":5900,"isExtra":false}]</t>
  </si>
  <si>
    <t>2026-06-16T22:41:19.661+02:00</t>
  </si>
  <si>
    <t>2026-06-16T22:57:06.396+02:00</t>
  </si>
  <si>
    <t>[{"id":"6748417db17528cb9bcae60f","count":1,"label":"Capricciosa 32cm","posId":"113","price":24900,"isExtra":false},{"id":"bd23bb29ddc67d336ee4c95b","count":1,"label":"Balné","posId":"K0000","price":1500,"isExtra":true},{"id":"18c190203278836a4d4b7095","count":1,"label":"Smetanový základ","posId":"ZRS32","price":0,"isExtra":true}]</t>
  </si>
  <si>
    <t>2026-06-16T22:36:24.411+02:00</t>
  </si>
  <si>
    <t>2026-06-16T22:55:02.961+02:00</t>
  </si>
  <si>
    <t>[{"id":"6748417db17528cb9bcae5e5","count":1,"label":"Margherita 40cm","posId":"100","price":26900,"isExtra":false},{"id":"9642908ce4c2f22954c8bbd6","count":1,"label":"Balné","posId":"K0000","price":2000,"isExtra":true},{"id":"6748417db17528cb9bcae605","count":1,"label":"Pepperoni 32cm 🌶️🌶️","posId":"120","price":19920,"isExtra":false},{"id":"bd23bb29ddc67d336ee4c95b","count":1,"label":"Balné","posId":"K0000","price":1500,"isExtra":true}]</t>
  </si>
  <si>
    <t>2026-06-16T22:36:04.488+02:00</t>
  </si>
  <si>
    <t>2026-06-16T22:51:12.515+02:00</t>
  </si>
  <si>
    <t>[{"id":"1da6e618-5f95-4707-b8bd-b1685e13f67a","note":"","count":1,"label":"Hawai 40 cm","posId":"102","price":30900,"isExtra":false},{"id":"55f8781c-97f6-4a21-abe6-3780ea7117ba","note":"","count":1,"label":"změna na Smetanový základ","posId":"A129","price":0,"isExtra":true},{"id":"7a90b738-046b-4892-b62f-85f6328dd6b7","note":"","count":1,"label":"Veggieballs 40 cm","posId":"105","price":30900,"isExtra":false},{"id":"a3af24f3-c3ce-4e93-83a5-9a3b7277f4fc","note":"","count":1,"label":"Okraj mozzarella, bylinky","posId":"A122","price":6500,"isExtra":true},{"id":"308cac50-e720-45f7-9ab5-267a351b0d4a","note":"","count":1,"label":"Kuře","posId":"C114","price":4000,"KDSTags":["greenhighlight"],"isExtra":true},{"id":"6fcfbe85-8ba4-468d-ab89-7147d4a9ffdb","note":"","count":1,"label":"Olivy","posId":"C112","price":3500,"KDSTags":["greenhighlight"],"isExtra":true},{"id":"2f7a90d0-99ad-4d18-9e52-1aedcd045e55","note":"","count":1,"label":"BEZ -paprika","posId":"X111","price":0,"KDSTags":["redhighlight"],"isExtra":true}]</t>
  </si>
  <si>
    <t>2026-06-16T22:35:37.882+02:00</t>
  </si>
  <si>
    <t>2026-06-16T22:51:24.385+02:00</t>
  </si>
  <si>
    <t>[{"id":"54684981","note":"","size":"Hawai 40cm","count":1,"label":"Hawai 40cm","posId":"102","price":30900,"isExtra":false},{"id":"54685059","note":"","count":1,"label":"Balné","posId":"K0000","price":2000,"isExtra":true},{"id":"54685083","note":"","count":1,"label":"okraj mozzarella, bylinky","posId":"A122","price":6500,"isExtra":true},{"id":"54685015","note":"","size":"Pečené brambory","count":1,"label":"Pečené brambory","posId":"P103","price":6900,"isExtra":false},{"id":"54685064","note":"","count":1,"label":"Balné","posId":"K0000","price":1500,"isExtra":true}]</t>
  </si>
  <si>
    <t>2026-06-16T22:33:59.564+02:00</t>
  </si>
  <si>
    <t>2026-06-16T22:43:54.649+02:00</t>
  </si>
  <si>
    <t>[{"id":"6748417db17528cb9bcae605","count":1,"label":"Pepperoni 32cm 🌶️🌶️","posId":"120","price":19920,"isExtra":false},{"id":"bd23bb29ddc67d336ee4c95b","count":1,"label":"Balné","posId":"K0000","price":1500,"isExtra":true},{"id":"18c190203278836a4d4b7095","count":1,"label":"Smetanový základ","posId":"ZRS32","price":0,"isExtra":true},{"id":"518562551802af877dea3c52","count":1,"label":"Česnekový dip","posId":"P106","price":2000,"isExtra":false},{"id":"bd23bb29ddc67d336ee4c95b","count":1,"label":"Balné","posId":"K0000","price":1500,"isExtra":true}]</t>
  </si>
  <si>
    <t>2026-06-16T22:31:03.272+02:00</t>
  </si>
  <si>
    <t>2026-06-16T22:44:24.172+02:00</t>
  </si>
  <si>
    <t>2026-06-16T22:29:14.165+02:00</t>
  </si>
  <si>
    <t>2026-06-16T22:42:06.475+02:00</t>
  </si>
  <si>
    <t>[{"id":"7f82f3c7-a196-405e-a5a3-264cab5dab7a","count":1,"label":"Pizza Špenát kuře 32 cm","posId":"116","price":24900,"isExtra":false,"creatorId":"C8y7YfoqqpTKU-FasctwB","isPackging":0,"actualLabel":"Pizza Špenát kuře 32 cm"}]</t>
  </si>
  <si>
    <t>2026-06-16T22:26:30.291+02:00</t>
  </si>
  <si>
    <t>2026-06-16T22:40:46.453+02:00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</si>
  <si>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těsto","posId":"17","price":1000,"isExtra":true},{"id":"6748417db17528cb9bcae60d","count":1,"label":"Hawai 32cm","posId":"114","price":19920,"isExtra":false},{"id":"bd23bb29ddc67d336ee4c95b","count":1,"label":"Balné","posId":"K0000","price":1500,"isExtra":true},{"id":"18c190203278836a4d4b7095","count":1,"label":"Smetanový základ","posId":"ZRS32","price":0,"isExtra":true},{"id":"1e328d4770b5438d3b0cbfce","count":1,"label":"Ananas","posId":"B100","price":2500,"KDSTags":["greenhighlight"],"isExtra":true}]</t>
  </si>
  <si>
    <t>2026-06-16T22:22:11.125+02:00</t>
  </si>
  <si>
    <t>2026-06-16T22:37:57.728+02:00</t>
  </si>
  <si>
    <t>[{"id":"6748417db17528cb9bcae609","count":2,"label":"BBQ Meteor 32cm","posId":"118","price":24900,"isExtra":false},{"id":"bd23bb29ddc67d336ee4c95b","count":2,"label":"Balné","posId":"K0000","price":1500,"isExtra":true},{"id":"490e085a6331904efa54615b","count":2,"label":"Rajčatový základ","posId":"ZBR32","price":0,"isExtra":true}]</t>
  </si>
  <si>
    <t>2026-06-16T22:21:50.957+02:00</t>
  </si>
  <si>
    <t>2026-06-16T22:26:28.144+02:00</t>
  </si>
  <si>
    <t>[{"id":"21ae9e37-70e9-4350-8d5e-1ad83abea017","count":2,"label":"Pilsner Urquell 12","posId":"N20","price":6500,"isExtra":false,"creatorId":"UgxnjssQAcQ4V-v1Lg1Ly","isPackging":0,"actualLabel":"Pilsner Urquell 12"}]</t>
  </si>
  <si>
    <t>2026-06-16T22:19:10.789+02:00</t>
  </si>
  <si>
    <t>2026-06-16T22:33:35.421+02:00</t>
  </si>
  <si>
    <t>[{"id":"59589714","note":"","size":"Hawai 32cm","count":1,"label":"Hawai 32cm","posId":"114","price":24900,"isExtra":false},{"id":"54685064","note":"","count":1,"label":"Balné","posId":"K0000","price":1500,"isExtra":true},{"id":"59589710","note":"","size":"Pepperoni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</si>
  <si>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2026-06-16T22:19:06.017+02:00</t>
  </si>
  <si>
    <t>2026-06-16T22:27:43.065+02:00</t>
  </si>
  <si>
    <t>2026-06-16T22:39:08.317+02:00</t>
  </si>
  <si>
    <t>2026-06-16T22:19:06.647+02:00</t>
  </si>
  <si>
    <t>[{"id":"7ee7e3c8-2c54-4dc5-810f-2f52f62e2d14","note":"","count":1,"label":"Comeback 32 cm","posId":"121","price":24900,"isExtra":false},{"id":"978c26ec-8492-4979-8b1c-f7ff8381d413","note":"","count":1,"label":"Pepperoni Rolls, 6 ks","posId":"P100","price":8900,"isExtra":false},{"id":"0d7a09d5-0cc0-41d1-92da-1fd2b06b2d07","note":"","count":1,"label":"Česnekový chléb","posId":"P104","price":7900,"isExtra":false}]</t>
  </si>
  <si>
    <t>Yehor</t>
  </si>
  <si>
    <t>2026-06-16T22:18:14.519+02:00</t>
  </si>
  <si>
    <t>2026-06-16T22:31:21.470+02:00</t>
  </si>
  <si>
    <t>[{"id":"110","note":"Rajčatovy zaklad prosim","count":1,"label":"Hot &amp; Spicy 40cm 🌶️🌶️","posId":"110","price":30900,"isExtra":false},{"id":"K0000","note":"","count":1,"label":"Balné","posId":"K0000","price":2000,"isExtra":true},{"id":"X102","note":"","count":1,"label":"Bez jalapenos","posId":"X102","price":0,"KDSTags":["redhighlight"],"isExtra":true}]</t>
  </si>
  <si>
    <t>2026-06-16T22:18:13.111+02:00</t>
  </si>
  <si>
    <t>2026-06-16T22:29:38.319+02:00</t>
  </si>
  <si>
    <t>Rodion</t>
  </si>
  <si>
    <t>2026-06-16T22:13:56.499+02:00</t>
  </si>
  <si>
    <t>2026-06-16T22:20:32.345+02:00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</si>
  <si>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základ","posId":"ZRS32","price":0,"isExtra":true},{"id":"X105","note":"","count":1,"label":"Bez žampionů","posId":"X105","price":0,"KDSTags":["redhighlight"],"isExtra":true},{"id":"X112","note":"","count":1,"label":"Bez oliv","posId":"X112","price":0,"KDSTags":["redhighlight"],"isExtra":true},{"id":"P106","note":"","count":1,"label":"Česnekový dip","posId":"P106","price":2000,"isExtra":false},{"id":"K0000","note":"","count":1,"label":"Balné","posId":"K0000","price":1500,"isExtra":true}]</t>
  </si>
  <si>
    <t>2026-06-16T22:08:04.869+02:00</t>
  </si>
  <si>
    <t>2026-06-16T22:14:56.345+02:00</t>
  </si>
  <si>
    <t>2026-06-16T22:24:19.687+02:00</t>
  </si>
  <si>
    <t>2026-06-16T22:08:05.359+02:00</t>
  </si>
  <si>
    <t>[{"id":"7ee7e3c8-2c54-4dc5-810f-2f52f62e2d14","note":"","count":1,"label":"Comeback 32 cm","posId":"121","price":24900,"isExtra":false},{"id":"af2bee84-a445-45fc-8ca2-cf4fed0dcf38","note":"","count":1,"label":"okraj mozzarella bylinky","posId":"A121","price":5700,"isExtra":true},{"id":"cc07bf3f-3e6f-4df8-9018-c7e260233504","note":"","count":1,"label":"BEZ -cibule","posId":"X103","price":0,"KDSTags":["redhighlight"],"isExtra":true}]</t>
  </si>
  <si>
    <t>2026-06-16T22:00:48.618+02:00</t>
  </si>
  <si>
    <t>2026-06-16T22:12:40.347+02:00</t>
  </si>
  <si>
    <t>[{"id":"59589714","note":"","size":"Hawai 32cm","count":1,"label":"Hawai 32cm","posId":"114","price":24900,"isExtra":false},{"id":"54685064","note":"","count":1,"label":"Balné","posId":"K0000","price":1500,"isExtra":true},{"id":"54685094","note":"","count":1,"label":"Bez ananasu","posId":"X100","price":0,"KDSTags":["redhighlight"],"isExtra":true}]</t>
  </si>
  <si>
    <t>2026-06-16T22:00:04.814+02:00</t>
  </si>
  <si>
    <t>2026-06-16T22:12:36.247+02:00</t>
  </si>
  <si>
    <t>[{"id":"7ee7e3c8-2c54-4dc5-810f-2f52f62e2d14","note":"","count":1,"label":"Comeback 32 cm","posId":"121","price":24900,"isExtra":false},{"id":"fb380719-7e86-4a50-b0fc-8a72368b6991","note":"","count":1,"label":"kukuřice","posId":"B115","price":2500,"KDSTags":["greenhighlight"],"isExtra":true}]</t>
  </si>
  <si>
    <t>2026-06-16T21:59:05.096+02:00</t>
  </si>
  <si>
    <t>2026-06-16T22:09:42.256+02:00</t>
  </si>
  <si>
    <t>[{"id":"a4e8ca23-fe36-4747-a603-19485eee7e76","note":"","count":1,"label":"Hot &amp; Spicy 32 cm","posId":"146","price":24900,"isExtra":false},{"id":"af2bee84-a445-45fc-8ca2-cf4fed0dcf38","note":"","count":1,"label":"okraj mozzarella bylinky","posId":"A121","price":5700,"isExtra":true}]</t>
  </si>
  <si>
    <t>2026-06-16T21:53:03.817+02:00</t>
  </si>
  <si>
    <t>2026-06-16T22:05:08.155+02:00</t>
  </si>
  <si>
    <t>[{"id":"b98b13a4-28e7-4c43-90f2-32f5a9a58eb3","note":"","count":1,"label":"Baby špenát &amp; kuře 18 cm","posId":"128","price":11900,"isExtra":false},{"id":"75667a6e-daec-4fb6-917e-f318f7121924","note":"","count":1,"label":"Pepperoni 18 cm","posId":"132","price":11900,"isExtra":false}]</t>
  </si>
  <si>
    <t>2026-06-16T21:51:29.627+02:00</t>
  </si>
  <si>
    <t>2026-06-16T22:01:50.356+02:00</t>
  </si>
  <si>
    <t>[{"id":"6748417db17528cb9bcae5f7","count":1,"label":"Capricciosa 40cm","posId":"101","price":30900,"isExtra":false},{"id":"9642908ce4c2f22954c8bbd6","count":1,"label":"Balné","posId":"K0000","price":2000,"isExtra":true},{"id":"f1a46dd1a5f0686c93013f2f","count":1,"label":"Cibule","posId":"C103","price":3500,"KDSTags":["greenhighlight"],"isExtra":true}]</t>
  </si>
  <si>
    <t>2026-06-16T21:51:11.140+02:00</t>
  </si>
  <si>
    <t>2026-06-16T21:59:45.500+02:00</t>
  </si>
  <si>
    <t>[{"id":"6748417db17528cb9bcae609","count":1,"label":"BBQ Meteor 32cm","posId":"118","price":24900,"isExtra":false},{"id":"bd23bb29ddc67d336ee4c95b","count":1,"label":"Balné","posId":"K0000","price":1500,"isExtra":true},{"id":"518562551802af877dea3c52","count":3,"label":"Česnekový dip","posId":"P106","price":2000,"isExtra":false},{"id":"bd23bb29ddc67d336ee4c95b","count":3,"label":"Balné","posId":"K0000","price":1500,"isExtra":true},{"id":"bb475ad18f251b8d75709561","count":1,"label":"Jalapeňos dip","posId":"P107","price":2000,"isExtra":false},{"id":"bd23bb29ddc67d336ee4c95b","count":1,"label":"Balné","posId":"K0000","price":1500,"isExtra":true},{"id":"6748417db17528cb9bcae607","count":1,"label":"BBQ Texas 32cm","posId":"119","price":24900,"isExtra":false},{"id":"bd23bb29ddc67d336ee4c95b","count":1,"label":"Balné","posId":"K0000","price":1500,"isExtra":true},{"id":"6748417db17528cb9bcae663","count":1,"label":"Mirinda 1l","posId":"N126","price":5900,"isExtra":false}]</t>
  </si>
  <si>
    <t>2026-06-16T21:47:47.940+02:00</t>
  </si>
  <si>
    <t>2026-06-16T21:53:33.359+02:00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</si>
  <si>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🌶️🌶️","posId":"120","price":24900,"isExtra":false},{"id":"54685064","note":"","count":1,"label":"Balné","posId":"K0000","price":1500,"isExtra":true},{"id":"59589719","note":"","count":1,"label":"USA těsto","posId":"17","price":1000,"isExtra":true}]</t>
  </si>
  <si>
    <t>2026-06-16T21:39:26.361+02:00</t>
  </si>
  <si>
    <t>2026-06-16T21:48:50.456+02:00</t>
  </si>
  <si>
    <t>2026-06-16T21:38:26.944+02:00</t>
  </si>
  <si>
    <t>2026-06-16T21:48:04.301+02:00</t>
  </si>
  <si>
    <t>[{"id":"59589711","note":"","size":"BBQ Texas 32cm","count":1,"label":"BBQ Texas 32cm","posId":"119","price":24900,"isExtra":false},{"id":"54685064","note":"","count":1,"label":"Balné","posId":"K0000","price":1500,"isExtra":true},{"id":"57279281","note":"","count":1,"label":"Smetanový základ","posId":"ZBS32","price":0,"isExtra":true},{"id":"54685105","note":"","count":1,"label":"Bez kuřete","posId":"X114","price":0,"KDSTags":["redhighlight"],"isExtra":true},{"id":"59589714","note":"","size":"Hawai 32cm","count":1,"label":"Hawai 32cm","posId":"114","price":24900,"isExtra":false},{"id":"54685064","note":"","count":1,"label":"Balné","posId":"K0000","price":1500,"isExtra":true}]</t>
  </si>
  <si>
    <t>2026-06-16T21:32:03.472+02:00</t>
  </si>
  <si>
    <t>2026-06-16T21:43:50.337+02:00</t>
  </si>
  <si>
    <t>2026-06-16T22:01:10.024+02:00</t>
  </si>
  <si>
    <t>2026-06-16T21:32:04.132+02:00</t>
  </si>
  <si>
    <t>2026-06-16T21:29:04.508+02:00</t>
  </si>
  <si>
    <t>2026-06-16T21:42:34.073+02:00</t>
  </si>
  <si>
    <t>2026-06-16T21:50:08.571+02:00</t>
  </si>
  <si>
    <t>2026-06-16T21:29:06.017+02:00</t>
  </si>
  <si>
    <t>[{"id":"964de064-9473-45d2-a921-18d4e9308b80","note":"","count":1,"label":"Sweet passion 32 cm","posId":"29","price":20900,"isExtra":false},{"id":"940e6ebd-e2ff-4690-a136-8a5402d93339","note":"","count":1,"label":"Dip vanilkový","posId":"vanila","price":2000,"isExtra":false},{"id":"0d7a09d5-0cc0-41d1-92da-1fd2b06b2d07","note":"","count":1,"label":"Česnekový chléb","posId":"P104","price":7900,"isExtra":false}]</t>
  </si>
  <si>
    <t>2026-06-16T21:26:03.899+02:00</t>
  </si>
  <si>
    <t>2026-06-16T21:34:28.025+02:00</t>
  </si>
  <si>
    <t>2026-06-16T21:47:34.082+02:00</t>
  </si>
  <si>
    <t>2026-06-16T21:27:36.571+02:00</t>
  </si>
  <si>
    <t>[{"id":"7ee7e3c8-2c54-4dc5-810f-2f52f62e2d14","note":"","count":1,"label":"Comeback 32 cm","posId":"121","price":24900,"isExtra":false},{"id":"0604cf40-24b5-4ad5-a9e4-e5834def96b8","note":"","count":1,"label":"Dip česnekový","posId":"P106","price":2000,"isExtra":false}]</t>
  </si>
  <si>
    <t>2026-06-16T21:25:05.471+02:00</t>
  </si>
  <si>
    <t>2026-06-16T21:37:33.003+02:00</t>
  </si>
  <si>
    <t>2026-06-16T21:56:32.457+02:00</t>
  </si>
  <si>
    <t>2026-06-16T21:25:05.989+02:00</t>
  </si>
  <si>
    <t>[{"id":"0b22568e-4d1c-45db-9aa3-de09ef6c293a","note":"","count":1,"label":"Pepperoni 32 cm","posId":"120","price":24900,"isExtra":false},{"id":"e8a7b47a-70d2-4cc2-a375-1dab55125675","note":"","count":1,"label":"Quattro Formaggi 32 cm","posId":"123","price":24900,"isExtra":false},{"id":"41f21dd3-e301-4232-8347-2fbf132057d4","note":"","count":1,"label":"změna na Rajčatový základ","posId":"A127","price":0,"isExtra":true},{"id":"50a2c673-74cc-459a-b7e5-f5c332128443","note":"","count":1,"label":"mozzarella","posId":"B113","price":3000,"KDSTags":["greenhighlight"],"isExtra":true},{"id":"ed962e6c-452c-49d0-917e-cf0d04abe09a","note":"","count":1,"label":"BBQ Texas 18 cm","posId":"131","price":11900,"isExtra":false}]</t>
  </si>
  <si>
    <t>2026-06-16T21:16:58.528+02:00</t>
  </si>
  <si>
    <t>2026-06-16T21:26:24.318+02:00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</si>
  <si>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🌶️🌶️","posId":"122","price":24900,"isExtra":false},{"id":"bd23bb29ddc67d336ee4c95b","count":1,"label":"Balné","posId":"K0000","price":1500,"isExtra":true},{"id":"43f64e0583bb6360be514a9b","count":1,"label":"Bez salámu","posId":"X109","price":0,"KDSTags":["redhighlight"],"isExtra":true},{"id":"53959fcb92f30582ba30aeb6","count":1,"label":"Špenát s česnekem","posId":"B107","price":2500,"KDSTags":["greenhighlight"],"isExtra":true},{"id":"8bc8a15e176394a98e5956d0","count":1,"label":"Slanina","posId":"B108","price":3000,"KDSTags":["greenhighlight"],"isExtra":true}]</t>
  </si>
  <si>
    <t>2026-06-16T21:10:03.107+02:00</t>
  </si>
  <si>
    <t>2026-06-16T21:17:33.039+02:00</t>
  </si>
  <si>
    <t>2026-06-16T21:09:32.155+02:00</t>
  </si>
  <si>
    <t>2026-06-16T21:20:20.252+02:00</t>
  </si>
  <si>
    <t>[{"id":"51e7787c-cf56-4298-9a5c-60e17574712f","count":1,"label":"Pizza Pepperoni 40","posId":"108","price":30900,"isExtra":false,"creatorId":"KrRz81zWShGCaKTql8eRk","isPackging":0,"actualLabel":"Pizza Pepperoni 40"},{"id":"e370f34b-aeaa-4f5c-80c1-33593f29ab88","count":1,"label":"Pizza Comeback 40","posId":"109","price":30900,"isExtra":false,"creatorId":"HjpNYUo8qoB_DKtu1hwMP","isPackging":0,"actualLabel":"Pizza Comeback 40"}]</t>
  </si>
  <si>
    <t>2026-06-16T21:08:46.760+02:00</t>
  </si>
  <si>
    <t>2026-06-16T21:20:24.285+02:00</t>
  </si>
  <si>
    <t>[{"id":"6748417db17528cb9bcae609","count":1,"label":"BBQ Meteor 32cm","posId":"118","price":24900,"isExtra":false},{"id":"bd23bb29ddc67d336ee4c95b","count":1,"label":"Balné","posId":"K0000","price":1500,"isExtra":true},{"id":"6748417db17528cb9bcae605","count":1,"label":"Pepperoni 32cm 🌶️🌶️","posId":"120","price":19920,"isExtra":false},{"id":"bd23bb29ddc67d336ee4c95b","count":1,"label":"Balné","posId":"K0000","price":1500,"isExtra":true}]</t>
  </si>
  <si>
    <t>2026-06-16T21:01:03.157+02:00</t>
  </si>
  <si>
    <t>2026-06-16T21:12:02.124+02:00</t>
  </si>
  <si>
    <t>2026-06-16T21:37:57.796+02:00</t>
  </si>
  <si>
    <t>2026-06-16T21:01:03.831+02:00</t>
  </si>
  <si>
    <t>[{"id":"1edf54fc-1032-442c-939f-e6e2033b2270","note":"","count":1,"label":"Comeback 40 cm","posId":"109","price":30900,"isExtra":false},{"id":"cc07bf3f-3e6f-4df8-9018-c7e260233504","note":"","count":1,"label":"BEZ -cibule","posId":"X103","price":0,"KDSTags":["redhighlight"],"isExtra":true},{"id":"524f3c3f-0c67-4b97-b499-20f8d3dbda4a","note":"","count":1,"label":"BEZ -slanina","posId":"X108","price":0,"KDSTags":["redhighlight"],"isExtra":true}]</t>
  </si>
  <si>
    <t>2026-06-16T21:00:02.824+02:00</t>
  </si>
  <si>
    <t>2026-06-16T21:11:59.105+02:00</t>
  </si>
  <si>
    <t>2026-06-16T21:25:28.325+02:00</t>
  </si>
  <si>
    <t>2026-06-16T21:00:03.939+02:00</t>
  </si>
  <si>
    <t>[{"id":"4f6ede18-25d3-4c82-be03-84c9578ab8ce","note":"","count":1,"label":"Pepperoni 32 cm","posId":"144","price":24900,"isExtra":false},{"id":"c9c0bcd1-5065-4282-a709-cc2042a92228","note":"","count":1,"label":"Pečené brambory","posId":"P103","price":6900,"isExtra":false}]</t>
  </si>
  <si>
    <t>2026-06-16T20:54:02.851+02:00</t>
  </si>
  <si>
    <t>2026-06-16T21:00:25.047+02:00</t>
  </si>
  <si>
    <t>2026-06-16T21:09:29.810+02:00</t>
  </si>
  <si>
    <t>2026-06-16T20:54:03.632+02:00</t>
  </si>
  <si>
    <t>2026-06-16T20:53:56.939+02:00</t>
  </si>
  <si>
    <t>2026-06-16T21:02:21.250+02:00</t>
  </si>
  <si>
    <t>[{"id":"6748417db17528cb9bcae605","count":1,"label":"Pepperoni 32cm 🌶️🌶️","posId":"120","price":19920,"isExtra":false},{"id":"bd23bb29ddc67d336ee4c95b","count":1,"label":"Balné","posId":"K0000","price":1500,"isExtra":true},{"id":"518562551802af877dea3c52","count":2,"label":"Česnekový dip","posId":"P106","price":2000,"isExtra":false},{"id":"bd23bb29ddc67d336ee4c95b","count":2,"label":"Balné","posId":"K0000","price":1500,"isExtra":true}]</t>
  </si>
  <si>
    <t>2026-06-16T20:26:48.745+02:00</t>
  </si>
  <si>
    <t>2026-06-16T20:39:19.208+02:00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</si>
  <si>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🌶️🌶️","posId":"108","price":30900,"isExtra":false},{"id":"54685059","note":"","count":1,"label":"Balné","posId":"K0000","price":2000,"isExtra":true},{"id":"54685143","note":"","count":1,"label":"okraj hotdog, bez omáčky","posId":"A126","price":6500,"isExtra":true}]</t>
  </si>
  <si>
    <t>2026-06-16T20:23:03.276+02:00</t>
  </si>
  <si>
    <t>2026-06-16T20:34:50.803+02:00</t>
  </si>
  <si>
    <t>[{"id":"7ebac4a7-6cce-442e-b2bb-06b929c16076","note":"","count":1,"label":"Baby špenát &amp; kuře 32 cm","posId":"116","price":24900,"isExtra":false},{"id":"7ee7e3c8-2c54-4dc5-810f-2f52f62e2d14","note":"","count":1,"label":"Comeback 32 cm","posId":"121","price":24900,"isExtra":false},{"id":"fb380719-7e86-4a50-b0fc-8a72368b6991","note":"","count":1,"label":"kukuřice","posId":"B115","price":2500,"KDSTags":["greenhighlight"],"isExtra":true},{"id":"e8a7b47a-70d2-4cc2-a375-1dab55125675","note":"","count":1,"label":"Quattro Formaggi 32 cm","posId":"123","price":24900,"isExtra":false},{"id":"41f21dd3-e301-4232-8347-2fbf132057d4","note":"","count":1,"label":"změna na Rajčatový základ","posId":"A127","price":0,"isExtra":true},{"id":"af2bee84-a445-45fc-8ca2-cf4fed0dcf38","note":"","count":1,"label":"okraj mozzarella bylinky","posId":"A121","price":5700,"isExtra":true},{"id":"3316ecf4-07ea-4045-acd5-7383dd81145f","note":"","count":1,"label":"jalapeños","posId":"B102","price":2500,"KDSTags":["greenhighlight"],"isExtra":true},{"id":"2a9dc121-ec1e-4cbb-b8d5-66ce6a546664","note":"","count":1,"label":"DIP jalapenos","posId":"P107","price":2000,"isExtra":false},{"id":"7eae80af-3fb0-4484-825a-00dd12db3ff3","note":"","count":1,"label":"Jalapenos Rolls, 6 ks","posId":"jpr200","price":8900,"isExtra":false}]</t>
  </si>
  <si>
    <t>2026-06-16T20:16:35.346+02:00</t>
  </si>
  <si>
    <t>2026-06-16T20:22:29.165+02:00</t>
  </si>
  <si>
    <t>[{"id":"6748417db17528cb9bcae605","count":1,"label":"Pepperoni 32cm 🌶️🌶️","posId":"120","price":19920,"isExtra":false},{"id":"bd23bb29ddc67d336ee4c95b","count":1,"label":"Balné","posId":"K0000","price":1500,"isExtra":true},{"id":"97278f8f579333a42d2bbe2f","count":1,"label":"BBQ základ","posId":"ZRB32","price":0,"isExtra":true}]</t>
  </si>
  <si>
    <t>2026-06-16T20:13:38.285+02:00</t>
  </si>
  <si>
    <t>2026-06-16T20:21:36.000+02:00</t>
  </si>
  <si>
    <t>[{"id":"6748417db17528cb9bcae5ef","count":1,"label":"BBQ Texas 40cm","posId":"107","price":30900,"isExtra":false},{"id":"9642908ce4c2f22954c8bbd6","count":1,"label":"Balné","posId":"K0000","price":2000,"isExtra":true},{"id":"a1bd46b9b8f83b8b50c57f27","count":1,"label":"okraj mozzarella, bylinky","posId":"A122","price":6500,"isExtra":true},{"id":"6748417db17528cb9bcae661","count":1,"label":"Pepsi zero sugar 1l","posId":"N125","price":5900,"isExtra":false},{"id":"518562551802af877dea3c52","count":1,"label":"Česnekový dip","posId":"P106","price":2000,"isExtra":false},{"id":"bd23bb29ddc67d336ee4c95b","count":1,"label":"Balné","posId":"K0000","price":1500,"isExtra":true}]</t>
  </si>
  <si>
    <t>2026-06-16T20:11:03.335+02:00</t>
  </si>
  <si>
    <t>2026-06-16T20:19:22.781+02:00</t>
  </si>
  <si>
    <t>2026-06-16T20:04:09.603+02:00</t>
  </si>
  <si>
    <t>2026-06-16T20:10:55.527+02:00</t>
  </si>
  <si>
    <t>[{"id":"d3d45011-38ff-4409-9f5f-709db0005c2e","count":1,"label":"Pepsi zero sugar 1l","posId":"N125","price":5900,"isExtra":false,"creatorId":"gWs0eVCBOVCjiJLcL7X9f","isPackging":0,"actualLabel":"Pepsi zero sugar 1l"},{"id":"f13b1746-a76a-4145-9a9a-693f1c4daf33","count":1,"label":"Pepsi 1l","posId":"N124","price":5900,"isExtra":false,"creatorId":"PypRvEYVJ6zOCH1KFeAsy","isPackging":0,"actualLabel":"Pepsi 1l"}]</t>
  </si>
  <si>
    <t>2026-06-16T20:01:38.407+02:00</t>
  </si>
  <si>
    <t>2026-06-16T20:17:52.464+02:00</t>
  </si>
  <si>
    <t>2026-06-16T20:00:55.791+02:00</t>
  </si>
  <si>
    <t>2026-06-16T20:17:31.047+02:00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</si>
  <si>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dip","posId":"P106","price":2000,"isExtra":false},{"id":"bd23bb29ddc67d336ee4c95b","count":1,"label":"Balné","posId":"K0000","price":1500,"isExtra":true},{"id":"6748417db17528cb9bcae5ef","count":1,"label":"BBQ Texas 40cm","posId":"107","price":30900,"isExtra":false},{"id":"9642908ce4c2f22954c8bbd6","count":1,"label":"Balné","posId":"K0000","price":2000,"isExtra":true},{"id":"a1bd46b9b8f83b8b50c57f27","count":1,"label":"okraj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</si>
  <si>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2026-06-16T19:56:19.948+02:00</t>
  </si>
  <si>
    <t>2026-06-16T20:14:07.093+02:00</t>
  </si>
  <si>
    <t>2026-06-16T19:55:28.966+02:00</t>
  </si>
  <si>
    <t>2026-06-16T20:13:08.763+02:00</t>
  </si>
  <si>
    <t>[{"id":"6748417db17528cb9bcae603","count":1,"label":"Comeback 32cm 🌶️","posId":"121","price":19920,"isExtra":false},{"id":"bd23bb29ddc67d336ee4c95b","count":1,"label":"Balné","posId":"K0000","price":1500,"isExtra":true},{"id":"55b2c2f0674ed75b2ab4794e","count":1,"label":"okraj hotdog, hořčice","posId":"A117","price":5700,"isExtra":true}]</t>
  </si>
  <si>
    <t>2026-06-16T19:54:31.809+02:00</t>
  </si>
  <si>
    <t>2026-06-16T20:11:26.959+02:00</t>
  </si>
  <si>
    <t>2026-06-16T19:53:33.155+02:00</t>
  </si>
  <si>
    <t>2026-06-16T20:09:10.928+02:00</t>
  </si>
  <si>
    <t>Ege</t>
  </si>
  <si>
    <t>2026-06-16T19:52:15.987+02:00</t>
  </si>
  <si>
    <t>2026-06-16T20:08:33.314+02:00</t>
  </si>
  <si>
    <t>[{"id":"109","note":"","count":1,"label":"Comeback 40cm 🌶️","posId":"109","price":30900,"isExtra":false},{"id":"K0000","note":"","count":1,"label":"Balné","posId":"K0000","price":2000,"isExtra":true},{"id":"116","note":"","count":1,"label":"Baby Špenát &amp; kuře 32cm","posId":"116","price":24900,"isExtra":false},{"id":"K0000","note":"","count":1,"label":"Balné","posId":"K0000","price":1500,"isExtra":true},{"id":"P106","note":"","count":2,"label":"Česnekový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</si>
  <si>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2026-06-16T19:52:00.410+02:00</t>
  </si>
  <si>
    <t>2026-06-16T20:05:34.109+02:00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</si>
  <si>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bylinky","posId":"A122","price":6500,"isExtra":true},{"id":"54685160","note":"","count":1,"label":"Mozzarella","posId":"C113","price":4000,"KDSTags":["greenhighlight"],"isExtra":true},{"id":"54685018","note":"","size":"Česnekový dip","count":2,"label":"Česnekový dip","posId":"P106","price":2000,"isExtra":false},{"id":"54685064","note":"","count":2,"label":"Balné","posId":"K0000","price":1500,"isExtra":true}]</t>
  </si>
  <si>
    <t>2026-06-16T19:44:54.261+02:00</t>
  </si>
  <si>
    <t>2026-06-16T20:03:19.823+02:00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</si>
  <si>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🌶️","posId":"109","price":30900,"isExtra":false},{"id":"54685059","note":"","count":1,"label":"Balné","posId":"K0000","price":2000,"isExtra":true},{"id":"54685083","note":"","count":1,"label":"okraj mozzarella, bylinky","posId":"A122","price":6500,"isExtra":true},{"id":"54685018","note":"","size":"Česnekový dip","count":1,"label":"Česnekový dip","posId":"P106","price":2000,"isExtra":false},{"id":"54685064","note":"","count":1,"label":"Balné","posId":"K0000","price":1500,"isExtra":true}]</t>
  </si>
  <si>
    <t>Filip Tomáš</t>
  </si>
  <si>
    <t>2026-06-16T19:43:11.936+02:00</t>
  </si>
  <si>
    <t>2026-06-16T19:55:40.225+02:00</t>
  </si>
  <si>
    <t>[{"id":"100","note":"","count":1,"label":"Margherita 40cm","posId":"100","price":26900,"isExtra":false},{"id":"K0000","note":"","count":1,"label":"Balné","posId":"K0000","price":2000,"isExtra":true},{"id":"110","note":"","count":1,"label":"Hot &amp; Spicy 40cm 🌶️🌶️","posId":"110","price":30900,"isExtra":false},{"id":"K0000","note":"","count":1,"label":"Balné","posId":"K0000","price":2000,"isExtra":true},{"id":"X103","note":"","count":1,"label":"Bez cibule","posId":"X103","price":0,"KDSTags":["redhighlight"],"isExtra":true}]</t>
  </si>
  <si>
    <t>2026-06-16T19:41:32.878+02:00</t>
  </si>
  <si>
    <t>2026-06-16T19:53:14.914+02:00</t>
  </si>
  <si>
    <t>2026-06-16T19:41:03.238+02:00</t>
  </si>
  <si>
    <t>2026-06-16T19:51:44.939+02:00</t>
  </si>
  <si>
    <t>2026-06-16T19:28:03.280+02:00</t>
  </si>
  <si>
    <t>2026-06-16T19:50:19.652+02:00</t>
  </si>
  <si>
    <t>[{"id":"3a5867b0-8da1-4c8b-bd1f-70418434cae8","note":"","count":1,"label":"BBQ Texas 32 cm","posId":"119","price":24900,"isExtra":false},{"id":"41f21dd3-e301-4232-8347-2fbf132057d4","note":"","count":1,"label":"změna na Rajčatový základ","posId":"A127","price":0,"isExtra":true},{"id":"7b506f1d-3b7d-4ca7-9767-75b5b6ff855b","note":"","count":1,"label":"okraj mozzarella BBQ","posId":"A123","price":5700,"isExtra":true},{"id":"2c932c76-e932-479d-b476-ee55b747887e","note":"","count":1,"label":"žampiony","posId":"B105","price":2500,"KDSTags":["greenhighlight"],"isExtra":true},{"id":"524f3c3f-0c67-4b97-b499-20f8d3dbda4a","note":"","count":1,"label":"BEZ -slanina","posId":"X108","price":0,"KDSTags":["redhighlight"],"isExtra":true},{"id":"896d2264-b315-4ee3-b331-0fa7b26bb96f","note":"","count":1,"label":"Hawai 32 cm","posId":"114","price":24900,"isExtra":false},{"id":"af2bee84-a445-45fc-8ca2-cf4fed0dcf38","note":"","count":1,"label":"okraj mozzarella bylinky","posId":"A121","price":5700,"isExtra":true}]</t>
  </si>
  <si>
    <t>2026-06-16T19:25:04.166+02:00</t>
  </si>
  <si>
    <t>2026-06-16T19:38:15.721+02:00</t>
  </si>
  <si>
    <t>[{"id":"923cca0f-b384-4647-b41a-b36c46b0c790","note":"","count":1,"label":"BBQ Meteor 32 cm","posId":"142","price":24900,"isExtra":false}]</t>
  </si>
  <si>
    <t>Nadyia</t>
  </si>
  <si>
    <t>2026-06-16T19:20:53.934+02:00</t>
  </si>
  <si>
    <t>2026-06-16T19:36:22.965+02:00</t>
  </si>
  <si>
    <t>[{"id":"122","note":"","count":1,"label":"Hot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základ","posId":"ZRB32","price":0,"isExtra":true},{"id":"P100","note":"","count":1,"label":"Pepperoni Rolls 🌶️","posId":"P100","price":8900,"isExtra":false},{"id":"K0000","note":"","count":1,"label":"Balné","posId":"K0000","price":1500,"isExtra":true},{"id":"P106","note":"","count":1,"label":"Česnekový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</si>
  <si>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2026-06-16T19:20:19.171+02:00</t>
  </si>
  <si>
    <t>2026-06-16T19:34:56.753+02:00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</si>
  <si>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40cm","posId":"111","price":30900,"isExtra":false},{"id":"54685059","note":"","count":1,"label":"Balné","posId":"K0000","price":2000,"isExtra":true},{"id":"54685090","note":"","count":1,"label":"okraj mozzarella, bbq omáčka","posId":"A124","price":6500,"isExtra":true},{"id":"57405717","note":"","size":"BIRGO grapefruit 0,5l","count":1,"label":"BIRGO grapefruit 0,5l","posId":"N131","price":4900,"isExtra":false}]</t>
  </si>
  <si>
    <t>2026-06-16T19:18:54.868+02:00</t>
  </si>
  <si>
    <t>2026-06-16T19:32:05.776+02:00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</si>
  <si>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🌶️","posId":"109","price":30900,"isExtra":false},{"id":"54685059","note":"","count":1,"label":"Balné","posId":"K0000","price":2000,"isExtra":true},{"id":"54684982","note":"","size":"Capricciosa 40cm","count":1,"label":"Capricciosa 40cm","posId":"101","price":30900,"isExtra":false},{"id":"54685059","note":"","count":1,"label":"Balné","posId":"K0000","price":2000,"isExtra":true},{"id":"54685018","note":"","size":"Česnekový dip","count":2,"label":"Česnekový dip","posId":"P106","price":2000,"isExtra":false},{"id":"54685064","note":"","count":2,"label":"Balné","posId":"K0000","price":1500,"isExtra":true}]</t>
  </si>
  <si>
    <t>2026-06-16T19:18:03.350+02:00</t>
  </si>
  <si>
    <t>2026-06-16T19:28:15.607+02:00</t>
  </si>
  <si>
    <t>[{"id":"0b22568e-4d1c-45db-9aa3-de09ef6c293a","note":"","count":1,"label":"Pepperoni 32 cm","posId":"120","price":24900,"isExtra":false},{"id":"088a7edc-ef1e-4c6b-b7a1-36c2c45ab0fe","note":"","count":1,"label":"Capricciosa 32 cm","posId":"113","price":24900,"isExtra":false},{"id":"fb380719-7e86-4a50-b0fc-8a72368b6991","note":"","count":1,"label":"kukuřice","posId":"B115","price":2500,"KDSTags":["greenhighlight"],"isExtra":true},{"id":"5da54b98-3fa2-42c1-858f-7688afdae2fa","note":"","count":1,"label":"BEZ -žampiony","posId":"X105","price":0,"KDSTags":["redhighlight"],"isExtra":true}]</t>
  </si>
  <si>
    <t>2026-06-16T19:16:03.033+02:00</t>
  </si>
  <si>
    <t>2026-06-16T19:23:32.567+02:00</t>
  </si>
  <si>
    <t>2026-06-16T19:38:04.453+02:00</t>
  </si>
  <si>
    <t>2026-06-16T19:16:08.432+02:00</t>
  </si>
  <si>
    <t>[{"id":"896d2264-b315-4ee3-b331-0fa7b26bb96f","note":"","count":1,"label":"Hawai 32 cm","posId":"114","price":24900,"isExtra":false},{"id":"78606be9-7e01-4fe9-a37c-d9a4b62d5696","note":"","count":1,"label":"změna na BBQ základ","posId":"A128","price":0,"isExtra":true},{"id":"0604cf40-24b5-4ad5-a9e4-e5834def96b8","note":"","count":1,"label":"Dip česnekový","posId":"P106","price":2000,"isExtra":false}]</t>
  </si>
  <si>
    <t>2026-06-16T19:14:32.733+02:00</t>
  </si>
  <si>
    <t>2026-06-16T19:21:10.266+02:00</t>
  </si>
  <si>
    <t>2026-06-16T19:04:55.667+02:00</t>
  </si>
  <si>
    <t>2026-06-16T19:10:48.643+02:00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</si>
  <si>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dip","posId":"P106","price":2000,"isExtra":false},{"id":"bd23bb29ddc67d336ee4c95b","count":1,"label":"Balné","posId":"K0000","price":1500,"isExtra":true},{"id":"6748417db17528cb9bcae601","count":1,"label":"Hot &amp; Spicy 32cm 🌶️🌶️","posId":"122","price":24900,"isExtra":false},{"id":"bd23bb29ddc67d336ee4c95b","count":1,"label":"Balné","posId":"K0000","price":1500,"isExtra":true}]</t>
  </si>
  <si>
    <t>2026-06-16T18:51:03.386+02:00</t>
  </si>
  <si>
    <t>2026-06-16T18:58:45.348+02:00</t>
  </si>
  <si>
    <t>[{"id":"1460d93c-4159-4d87-aaf2-4ef8fb5e31b1","note":"","count":1,"label":"Margherita 32 cm","posId":"112","price":20900,"isExtra":false},{"id":"4f6ede18-25d3-4c82-be03-84c9578ab8ce","note":"","count":1,"label":"Pepperoni 32 cm","posId":"144","price":24900,"isExtra":false}]</t>
  </si>
  <si>
    <t>2026-06-16T18:45:03.430+02:00</t>
  </si>
  <si>
    <t>2026-06-16T18:53:31.271+02:00</t>
  </si>
  <si>
    <t>[{"id":"9b3fd0f9-6a36-4a8e-95ad-00dbae675705","note":"","count":1,"label":"Capricciosa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bylinky","posId":"A122","price":6500,"isExtra":true}]</t>
  </si>
  <si>
    <t>2026-06-16T18:40:25.860+02:00</t>
  </si>
  <si>
    <t>2026-06-16T18:48:21.545+02:00</t>
  </si>
  <si>
    <t>[{"id":"121","note":"Hodně rajčatového zakladu","count":1,"label":"Comeback 32cm 🌶️","posId":"121","price":24900,"isExtra":false},{"id":"K0000","note":"","count":1,"label":"Balné","posId":"K0000","price":1500,"isExtra":true},{"id":"17","note":"","count":1,"label":"USA těsto","posId":"17","price":1000,"isExtra":true}]</t>
  </si>
  <si>
    <t>2026-06-16T18:33:03.852+02:00</t>
  </si>
  <si>
    <t>2026-06-16T18:44:44.626+02:00</t>
  </si>
  <si>
    <t>2026-06-16T18:54:18.955+02:00</t>
  </si>
  <si>
    <t>2026-06-16T18:33:04.971+02:00</t>
  </si>
  <si>
    <t>[{"id":"ef7489da-416c-4ccb-846f-0317489461fc","note":"","count":1,"label":"BBQ Meteor 40 cm","posId":"106","price":30900,"isExtra":false},{"id":"f675967f-9acd-47eb-a0a7-8c1488c18315","note":"","count":1,"label":"Hot &amp; Spicy 40 cm","posId":"110","price":30900,"isExtra":false},{"id":"0604cf40-24b5-4ad5-a9e4-e5834def96b8","note":"","count":1,"label":"Dip česnekový","posId":"P106","price":2000,"isExtra":false},{"id":"2a9dc121-ec1e-4cbb-b8d5-66ce6a546664","note":"","count":2,"label":"DIP jalapenos","posId":"P107","price":2000,"isExtra":false}]</t>
  </si>
  <si>
    <t>2026-06-16T18:33:03.839+02:00</t>
  </si>
  <si>
    <t>2026-06-16T18:40:28.291+02:00</t>
  </si>
  <si>
    <t>2026-06-16T18:28:50.631+02:00</t>
  </si>
  <si>
    <t>2026-06-16T18:35:58.530+02:00</t>
  </si>
  <si>
    <t>2026-06-16T18:28:02.886+02:00</t>
  </si>
  <si>
    <t>2026-06-16T18:38:23.202+02:00</t>
  </si>
  <si>
    <t>2026-06-16T18:22:03.022+02:00</t>
  </si>
  <si>
    <t>2026-06-16T18:31:38.332+02:00</t>
  </si>
  <si>
    <t>2026-06-16T18:36:08.361+02:00</t>
  </si>
  <si>
    <t>2026-06-16T18:22:04.166+02:00</t>
  </si>
  <si>
    <t>[{"id":"faf7ff40-eef3-48bd-92c4-b33e5bbf095d","note":"","count":1,"label":"Quattro Formaggi 40 cm","posId":"111","price":30900,"isExtra":false},{"id":"0604cf40-24b5-4ad5-a9e4-e5834def96b8","note":"","count":2,"label":"Dip česnekový","posId":"P106","price":2000,"isExtra":false}]</t>
  </si>
  <si>
    <t>2026-06-16T18:15:07.633+02:00</t>
  </si>
  <si>
    <t>2026-06-16T18:29:08.533+02:00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</si>
  <si>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32cm","posId":"123","price":24900,"isExtra":false},{"id":"54685064","note":"","count":1,"label":"Balné","posId":"K0000","price":1500,"isExtra":true},{"id":"59555752","note":"","count":1,"label":"Rajčatový základ","posId":"ZSR32","price":0,"isExtra":true},{"id":"54685167","note":"","count":1,"label":"Šunka","posId":"B106","price":3000,"KDSTags":["greenhighlight"],"isExtra":true}]</t>
  </si>
  <si>
    <t>2026-06-16T18:14:11.820+02:00</t>
  </si>
  <si>
    <t>2026-06-16T18:27:22.377+02:00</t>
  </si>
  <si>
    <t>[{"id":"6748417db17528cb9bcae603","count":1,"label":"Comeback 32cm 🌶️","posId":"121","price":19920,"isExtra":false},{"id":"bd23bb29ddc67d336ee4c95b","count":1,"label":"Balné","posId":"K0000","price":1500,"isExtra":true},{"id":"9db05ed723de804bca9d0750","count":1,"label":"Olivy","posId":"B112","price":2500,"KDSTags":["greenhighlight"],"isExtra":true},{"id":"518562551802af877dea3c52","count":1,"label":"Česnekový dip","posId":"P106","price":2000,"isExtra":false},{"id":"bd23bb29ddc67d336ee4c95b","count":1,"label":"Balné","posId":"K0000","price":1500,"isExtra":true},{"id":"6748417db17528cb9bcae663","count":1,"label":"Mirinda 1l","posId":"N126","price":5900,"isExtra":false},{"id":"6748417db17528cb9bcae633","count":1,"label":"Masové kuličky","posId":"P102","price":9900,"isExtra":false},{"id":"bd23bb29ddc67d336ee4c95b","count":1,"label":"Balné","posId":"K0000","price":1500,"isExtra":true}]</t>
  </si>
  <si>
    <t>2026-06-16T18:14:02.551+02:00</t>
  </si>
  <si>
    <t>2026-06-16T18:23:51.157+02:00</t>
  </si>
  <si>
    <t>2026-06-16T18:42:10.398+02:00</t>
  </si>
  <si>
    <t>2026-06-16T18:14:03.271+02:00</t>
  </si>
  <si>
    <t>[{"id":"163e77d4-5ceb-49e7-900a-6bd7d0635831","note":"","count":1,"label":"SPICY MENU COMEBACK","posId":"","price":34900,"isExtra":false},{"id":"10495eb9-3438-478a-aa0e-a579acbbd57a","note":"","count":1,"label":"*HAWAI* 32","posId":"Y114","price":0,"isExtra":true},{"id":"162f5e68-6a58-4eeb-a2b7-ae88adf3f3c7","note":"","count":1,"label":"Italské těsto","posId":"15","price":0,"isExtra":true},{"id":"3b2e5070-fa8a-41ec-bb06-8e61fd8fa5e3","note":"","count":1,"label":"Spicy wings","posId":"P101","price":0,"isExtra":true},{"id":"6f706e66-8eff-4ecb-9f5d-62da0d19c9b6","note":"","count":1,"label":"Mirinda 1l","posId":"N126","price":0,"isExtra":true}]</t>
  </si>
  <si>
    <t>2026-06-16T18:10:40.690+02:00</t>
  </si>
  <si>
    <t>2026-06-16T18:21:38.717+02:00</t>
  </si>
  <si>
    <t>[{"id":"6748417db17528cb9bcae607","count":1,"label":"BBQ Texas 32cm","posId":"119","price":24900,"isExtra":false},{"id":"bd23bb29ddc67d336ee4c95b","count":1,"label":"Balné","posId":"K0000","price":1500,"isExtra":true},{"id":"fd7b41a9636f70af3c1f4e97","count":1,"label":"USA těsto","posId":"17","price":1000,"isExtra":true}]</t>
  </si>
  <si>
    <t>2026-06-16T18:06:55.611+02:00</t>
  </si>
  <si>
    <t>2026-06-16T18:19:28.387+02:00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</si>
  <si>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🌶️🌶️","posId":"120","price":19920,"isExtra":false},{"id":"bd23bb29ddc67d336ee4c95b","count":1,"label":"Balné","posId":"K0000","price":1500,"isExtra":true},{"id":"6748417db17528cb9bcae5ff","count":1,"label":"Quattro Formaggi 32cm","posId":"123","price":24900,"isExtra":false},{"id":"bd23bb29ddc67d336ee4c95b","count":1,"label":"Balné","posId":"K0000","price":1500,"isExtra":true}]</t>
  </si>
  <si>
    <t>2026-06-16T17:57:21.416+02:00</t>
  </si>
  <si>
    <t>2026-06-16T18:15:58.723+02:00</t>
  </si>
  <si>
    <t>[{"id":"6748417db17528cb9bcae603","count":2,"label":"Comeback 32cm 🌶️","posId":"121","price":19920,"isExtra":false},{"id":"bd23bb29ddc67d336ee4c95b","count":2,"label":"Balné","posId":"K0000","price":1500,"isExtra":true},{"id":"107edc5fe35cb7a843bf6a84","count":2,"label":"okraj hotdog, bbq omáčka","posId":"A119","price":5700,"isExtra":true},{"id":"6748417db17528cb9bcae60b","count":1,"label":"Zeleninová 32cm","posId":"115","price":19920,"isExtra":false},{"id":"bd23bb29ddc67d336ee4c95b","count":1,"label":"Balné","posId":"K0000","price":1500,"isExtra":true}]</t>
  </si>
  <si>
    <t>2026-06-16T17:49:02.657+02:00</t>
  </si>
  <si>
    <t>2026-06-16T18:02:07.993+02:00</t>
  </si>
  <si>
    <t>2026-06-16T18:10:39.286+02:00</t>
  </si>
  <si>
    <t>2026-06-16T17:49:03.180+02:00</t>
  </si>
  <si>
    <t>[{"id":"e8a7b47a-70d2-4cc2-a375-1dab55125675","note":"","count":1,"label":"Quattro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bylinky","posId":"A121","price":5700,"isExtra":true}]</t>
  </si>
  <si>
    <t>2026-06-16T17:39:29.569+02:00</t>
  </si>
  <si>
    <t>2026-06-16T18:02:05.413+02:00</t>
  </si>
  <si>
    <t>[{"id":"59589715","note":"","size":"Capricciosa 32cm","count":1,"label":"Capricciosa 32cm","posId":"113","price":24900,"isExtra":false},{"id":"54685064","note":"","count":1,"label":"Balné","posId":"K0000","price":1500,"isExtra":true},{"id":"59589719","note":"","count":1,"label":"USA těsto","posId":"17","price":1000,"isExtra":true},{"id":"57279284","note":"","count":1,"label":"Smetanový základ","posId":"ZRS32","price":0,"isExtra":true},{"id":"59589709","note":"Moc prosím cibule jen maličko","size":"Comeback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těsto","posId":"17","price":1000,"isExtra":true},{"id":"57279284","note":"","count":1,"label":"Smetanový základ","posId":"ZRS32","price":0,"isExtra":true},{"id":"54685018","note":"","size":"Česnekový dip","count":2,"label":"Česnekový dip","posId":"P106","price":2000,"isExtra":false},{"id":"54685064","note":"","count":2,"label":"Balné","posId":"K0000","price":1500,"isExtra":true}]</t>
  </si>
  <si>
    <t>2026-06-16T17:36:04.027+02:00</t>
  </si>
  <si>
    <t>2026-06-16T17:57:51.000+02:00</t>
  </si>
  <si>
    <t>[{"id":"a78b511f-836b-415e-9285-dd47f293529b","note":"","count":1,"label":"Pepperoni 40 cm","posId":"108","price":30900,"isExtra":false},{"id":"1edf54fc-1032-442c-939f-e6e2033b2270","note":"","count":1,"label":"Comeback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bylinky","posId":"A122","price":6500,"isExtra":true},{"id":"6e4aed3e-b988-442a-8864-0b2ad4a4403d","note":"","count":1,"label":"Quattro Formaggi 32 cm","posId":"147","price":24900,"isExtra":false},{"id":"0604cf40-24b5-4ad5-a9e4-e5834def96b8","note":"","count":1,"label":"Dip česnekový","posId":"P106","price":2000,"isExtra":false}]</t>
  </si>
  <si>
    <t>2026-06-16T17:34:02.869+02:00</t>
  </si>
  <si>
    <t>2026-06-16T17:43:47.103+02:00</t>
  </si>
  <si>
    <t>[{"id":"088a7edc-ef1e-4c6b-b7a1-36c2c45ab0fe","note":"","count":1,"label":"Capricciosa 32 cm","posId":"113","price":24900,"isExtra":false},{"id":"431e159e-af3b-4bad-9f72-f07001b572f8","note":"","count":1,"label":"Baby špenát &amp; kuře 40 cm","posId":"104","price":30900,"isExtra":false}]</t>
  </si>
  <si>
    <t>2026-06-16T17:22:19.822+02:00</t>
  </si>
  <si>
    <t>2026-06-16T17:30:37.362+02:00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</si>
  <si>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</si>
  <si>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2026-06-16T17:18:02.253+02:00</t>
  </si>
  <si>
    <t>2026-06-16T17:26:22.100+02:00</t>
  </si>
  <si>
    <t>2026-06-16T17:11:09.944+02:00</t>
  </si>
  <si>
    <t>2026-06-16T17:25:44.222+02:00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</si>
  <si>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těsto","posId":"17","price":1000,"isExtra":true},{"id":"59589708","note":"","size":"Hot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🌶️🌶️","posId":"122","price":24900,"isExtra":false},{"id":"54685064","note":"","count":1,"label":"Balné","posId":"K0000","price":1500,"isExtra":true},{"id":"59589719","note":"","count":1,"label":"USA těsto","posId":"17","price":1000,"isExtra":true},{"id":"54685182","note":"","count":1,"label":"Grana padano, pecorino, parmazán","posId":"B130","price":3000,"KDSTags":["greenhighlight"],"isExtra":true},{"id":"59589709","note":"","size":"Comeback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54685161","note":"","count":1,"label":"Mozzarella","posId":"B113","price":3000,"KDSTags":["greenhighlight"],"isExtra":true},{"id":"54685177","note":"","count":1,"label":"Kuře","posId":"B114","price":3000,"KDSTags":["greenhighlight"],"isExtra":true},{"id":"54685182","note":"","count":1,"label":"Grana padano, pecorino, parmazán","posId":"B130","price":3000,"KDSTags":["greenhighlight"],"isExtra":true}]</t>
  </si>
  <si>
    <t>2026-06-16T17:01:02.886+02:00</t>
  </si>
  <si>
    <t>2026-06-16T17:21:07.133+02:00</t>
  </si>
  <si>
    <t>2026-06-16T17:34:15.564+02:00</t>
  </si>
  <si>
    <t>2026-06-16T17:01:03.508+02:00</t>
  </si>
  <si>
    <t>[{"id":"e1c5136d-42df-4209-a1d5-7b367060d3f2","note":"","count":1,"label":"Spicy Wings, 7 ks","posId":"P101","price":11900,"isExtra":false},{"id":"1da6e618-5f95-4707-b8bd-b1685e13f67a","note":"","count":1,"label":"Hawai 40 cm","posId":"102","price":30900,"isExtra":false},{"id":"05527ae0-b54e-44de-955c-e974dad0a79f","note":"","count":1,"label":"Šunka","posId":"C106","price":4000,"KDSTags":["greenhighlight"],"isExtra":true},{"id":"c10d36f8-acd3-4a8b-979d-b81c00d75c6f","note":"","count":1,"label":"BEZ -ananas","posId":"X100","price":0,"KDSTags":["redhighlight"],"isExtra":true},{"id":"a5773fcd-36ce-4663-bc56-7015fafd6eca","note":"","count":1,"label":"BEZ -mozzarella","posId":"X113","price":0,"KDSTags":["redhighlight"],"isExtra":true},{"id":"896d2264-b315-4ee3-b331-0fa7b26bb96f","note":"","count":1,"label":"Hawai 32 cm","posId":"114","price":24900,"isExtra":false}]</t>
  </si>
  <si>
    <t>2026-06-16T16:58:03.138+02:00</t>
  </si>
  <si>
    <t>2026-06-16T17:04:34.341+02:00</t>
  </si>
  <si>
    <t>2026-06-16T17:18:15.364+02:00</t>
  </si>
  <si>
    <t>2026-06-16T16:58:03.621+02:00</t>
  </si>
  <si>
    <t>2026-06-16T16:57:56.004+02:00</t>
  </si>
  <si>
    <t>2026-06-16T17:17:59.490+02:00</t>
  </si>
  <si>
    <t>[{"id":"6748417db17528cb9bcae603","count":1,"label":"Comeback 32cm 🌶️","posId":"121","price":19920,"isExtra":false},{"id":"bd23bb29ddc67d336ee4c95b","count":1,"label":"Balné","posId":"K0000","price":1500,"isExtra":true},{"id":"107edc5fe35cb7a843bf6a84","count":1,"label":"okraj hotdog, bbq omáčka","posId":"A119","price":5700,"isExtra":true},{"id":"518562551802af877dea3c52","count":3,"label":"Česnekový dip","posId":"P106","price":2000,"isExtra":false},{"id":"bd23bb29ddc67d336ee4c95b","count":3,"label":"Balné","posId":"K0000","price":1500,"isExtra":true}]</t>
  </si>
  <si>
    <t>2026-06-16T16:50:53.239+02:00</t>
  </si>
  <si>
    <t>2026-06-16T16:58:19.248+02:00</t>
  </si>
  <si>
    <t>2026-06-16T16:31:44.652+02:00</t>
  </si>
  <si>
    <t>2026-06-16T16:39:02.179+02:00</t>
  </si>
  <si>
    <t>[{"id":"2d136198-b3bb-40b1-9d2a-06ca31301965","count":1,"label":"Pizza Margherita 32","posId":"112","price":20900,"isExtra":false,"creatorId":"E7dhe-XdWvkMbpcDt8R-R","isPackging":0,"actualLabel":"Pizza Margherita 32"}]</t>
  </si>
  <si>
    <t>2026-06-16T16:03:30.486+02:00</t>
  </si>
  <si>
    <t>2026-06-16T16:10:16.936+02:00</t>
  </si>
  <si>
    <t>[{"id":"1650715e-9099-4e63-81ed-97ea363e83f1","count":1,"label":"Pizza Zeleninová 18 cm","posId":"127","price":11900,"isExtra":false,"creatorId":"gjGG6ZqNRfHwBNW-vGAqO","isPackging":0,"actualLabel":"Pizza Zeleninová 18 cm"}]</t>
  </si>
  <si>
    <t>Maksym</t>
  </si>
  <si>
    <t>2026-06-16T16:01:37.347+02:00</t>
  </si>
  <si>
    <t>2026-06-16T16:07:39.145+02:00</t>
  </si>
  <si>
    <t>2026-06-16T15:55:04.236+02:00</t>
  </si>
  <si>
    <t>2026-06-16T15:59:12.857+02:00</t>
  </si>
  <si>
    <t>2026-06-16T16:11:39.920+02:00</t>
  </si>
  <si>
    <t>2026-06-16T15:55:05.050+02:00</t>
  </si>
  <si>
    <t>[{"id":"088a7edc-ef1e-4c6b-b7a1-36c2c45ab0fe","note":"","count":1,"label":"Capricciosa 32 cm","posId":"113","price":24900,"isExtra":false},{"id":"5d2371f1-a2a2-462f-9e8a-40af8e09e0d2","note":"","count":1,"label":"BEZ -olivy","posId":"X112","price":0,"KDSTags":["redhighlight"],"isExtra":true},{"id":"0604cf40-24b5-4ad5-a9e4-e5834def96b8","note":"","count":1,"label":"Dip česnekový","posId":"P106","price":2000,"isExtra":false}]</t>
  </si>
  <si>
    <t>2026-06-16T15:51:24.851+02:00</t>
  </si>
  <si>
    <t>2026-06-16T15:58:56.224+02:00</t>
  </si>
  <si>
    <t>2026-06-16T15:47:39.247+02:00</t>
  </si>
  <si>
    <t>2026-06-16T15:56:36.181+02:00</t>
  </si>
  <si>
    <t>[{"id":"111","note":"","count":1,"label":"Quattro Formaggi 40cm","posId":"111","price":30900,"isExtra":false},{"id":"K0000","note":"","count":1,"label":"Balné","posId":"K0000","price":2000,"isExtra":true},{"id":"A120","note":"","count":1,"label":"okraj hotdog, bbq omáčka","posId":"A120","price":6500,"isExtra":true},{"id":"C108","note":"","count":1,"label":"Slanina","posId":"C108","price":4000,"KDSTags":["greenhighlight"],"isExtra":true},{"id":"P106","note":"","count":1,"label":"Česnekový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</si>
  <si>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2026-06-16T15:21:05.554+02:00</t>
  </si>
  <si>
    <t>2026-06-16T15:29:55.742+02:00</t>
  </si>
  <si>
    <t>Dennis</t>
  </si>
  <si>
    <t>2026-06-16T15:18:01.909+02:00</t>
  </si>
  <si>
    <t>2026-06-16T15:27:25.064+02:00</t>
  </si>
  <si>
    <t>[{"id":"116","note":"","count":1,"label":"Baby Špenát &amp; kuře 32cm","posId":"116","price":24900,"isExtra":false},{"id":"K0000","note":"","count":1,"label":"Balné","posId":"K0000","price":1500,"isExtra":true},{"id":"A125","note":"","count":1,"label":"okraj hotdog, bez omáčky","posId":"A125","price":5700,"isExtra":true},{"id":"X114","note":"","count":1,"label":"Bez kuřete","posId":"X114","price":0,"KDSTags":["redhighlight"],"isExtra":true},{"id":"B115","note":"","count":1,"label":"Kukuřice","posId":"B115","price":2500,"KDSTags":["greenhighlight"],"isExtra":true}]</t>
  </si>
  <si>
    <t>2026-06-16T14:57:59.217+02:00</t>
  </si>
  <si>
    <t>2026-06-16T15:06:29.741+02:00</t>
  </si>
  <si>
    <t>[{"id":"6748417db17528cb9bcae605","count":1,"label":"Pepperoni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těsto","posId":"17","price":1000,"isExtra":true},{"id":"066a3df44113592702f70f66","count":1,"label":"Jalapeňos","posId":"B102","price":2500,"KDSTags":["greenhighlight"],"isExtra":true},{"id":"6748417db17528cb9bcae631","count":1,"label":"Spicy Wings 🌶️","posId":"P101","price":9520,"isExtra":false},{"id":"bd23bb29ddc67d336ee4c95b","count":1,"label":"Balné","posId":"K0000","price":1500,"isExtra":true},{"id":"518562551802af877dea3c52","count":1,"label":"Česnekový dip","posId":"P106","price":2000,"isExtra":false},{"id":"bd23bb29ddc67d336ee4c95b","count":1,"label":"Balné","posId":"K0000","price":1500,"isExtra":true}]</t>
  </si>
  <si>
    <t>Beksultan</t>
  </si>
  <si>
    <t>2026-06-16T14:54:37.833+02:00</t>
  </si>
  <si>
    <t>2026-06-16T15:02:26.011+02:00</t>
  </si>
  <si>
    <t>[{"id":"101","note":"","count":1,"label":"Capricciosa 40cm","posId":"101","price":30900,"isExtra":false},{"id":"K0000","note":"","count":1,"label":"Balné","posId":"K0000","price":2000,"isExtra":true}]</t>
  </si>
  <si>
    <t>2026-06-16T14:46:37.200+02:00</t>
  </si>
  <si>
    <t>2026-06-16T15:04:12.967+02:00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</si>
  <si>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bylinky","posId":"A122","price":6500,"isExtra":true},{"id":"54684979","note":"","size":"Baby špenát &amp; kuře 40cm","count":1,"label":"Baby špenát &amp; kuře 40cm","posId":"104","price":30900,"isExtra":false},{"id":"54685059","note":"","count":1,"label":"Balné","posId":"K0000","price":2000,"isExtra":true},{"id":"59555745","note":"","count":1,"label":"Rajčatový základ","posId":"ZSR40","price":0,"isExtra":true},{"id":"54685083","note":"","count":1,"label":"okraj mozzarella, bylinky","posId":"A122","price":6500,"isExtra":true},{"id":"54685020","note":"","size":"Jalapenos Rolls","count":2,"label":"Jalapenos Rolls","posId":"jpr200","price":8900,"isExtra":false},{"id":"54685064","note":"","count":2,"label":"Balné","posId":"K0000","price":1500,"isExtra":true}]</t>
  </si>
  <si>
    <t>2026-06-16T14:30:14.144+02:00</t>
  </si>
  <si>
    <t>2026-06-16T14:41:22.591+02:00</t>
  </si>
  <si>
    <t>[{"id":"6748417db17528cb9bcae60b","count":1,"label":"Zeleninová 32cm","posId":"115","price":19920,"isExtra":false},{"id":"bd23bb29ddc67d336ee4c95b","count":1,"label":"Balné","posId":"K0000","price":1500,"isExtra":true},{"id":"954e929eaf8c0b6b9a76b80d","count":1,"label":"Bez žampionů","posId":"X105","price":0,"KDSTags":["redhighlight"],"isExtra":true},{"id":"77106882b6d8ba4f0ccb4cc6","count":1,"label":"Šunka","posId":"B106","price":3000,"KDSTags":["greenhighlight"],"isExtra":true},{"id":"6748417db17528cb9bcae603","count":1,"label":"Comeback 32cm 🌶️","posId":"121","price":19920,"isExtra":false},{"id":"bd23bb29ddc67d336ee4c95b","count":1,"label":"Balné","posId":"K0000","price":1500,"isExtra":true}]</t>
  </si>
  <si>
    <t>2026-06-16T14:25:03.276+02:00</t>
  </si>
  <si>
    <t>2026-06-16T14:31:45.441+02:00</t>
  </si>
  <si>
    <t>2026-06-16T14:16:02.890+02:00</t>
  </si>
  <si>
    <t>2026-06-16T14:27:23.815+02:00</t>
  </si>
  <si>
    <t>2026-06-16T14:16:00.645+02:00</t>
  </si>
  <si>
    <t>2026-06-16T14:24:13.769+02:00</t>
  </si>
  <si>
    <t>[{"id":"6748417db17528cb9bcae5e7","count":1,"label":"Quattro Formaggi 40cm","posId":"111","price":30900,"isExtra":false},{"id":"9642908ce4c2f22954c8bbd6","count":1,"label":"Balné","posId":"K0000","price":2000,"isExtra":true},{"id":"518562551802af877dea3c52","count":1,"label":"Česnekový dip","posId":"P106","price":2000,"isExtra":false},{"id":"bd23bb29ddc67d336ee4c95b","count":1,"label":"Balné","posId":"K0000","price":1500,"isExtra":true}]</t>
  </si>
  <si>
    <t>2026-06-16T14:05:03.244+02:00</t>
  </si>
  <si>
    <t>2026-06-16T14:15:34.546+02:00</t>
  </si>
  <si>
    <t>2026-06-16T14:26:30.862+02:00</t>
  </si>
  <si>
    <t>2026-06-16T14:05:03.774+02:00</t>
  </si>
  <si>
    <t>2026-06-16T13:46:24.479+02:00</t>
  </si>
  <si>
    <t>2026-06-16T13:46:40.089+02:00</t>
  </si>
  <si>
    <t>[{"id":"6ffd3545-72d2-4e40-9c4f-5ed137d1966b","count":1,"label":"Guarana kiwi a jablko","posId":"N144","price":5500,"isExtra":false,"discount":{"type":"absolute","value":35},"creatorId":"oQnErkHxL7ce3NkRAgbfM","isPackging":0,"actualLabel":"Guarana kiwi a jablko"}]</t>
  </si>
  <si>
    <t>2026-06-16T13:38:03.121+02:00</t>
  </si>
  <si>
    <t>2026-06-16T13:48:31.235+02:00</t>
  </si>
  <si>
    <t>2026-06-16T13:54:24.333+02:00</t>
  </si>
  <si>
    <t>2026-06-16T13:38:04.327+02:00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</si>
  <si>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bylinky","posId":"A122","price":6500,"isExtra":true},{"id":"ddd88272-9f0a-4ca7-a4db-a3a7d157b54d","note":"","count":1,"label":"Pepsi zero sugar 1l","posId":"N125","price":5900,"isExtra":false},{"id":"978c26ec-8492-4979-8b1c-f7ff8381d413","note":"","count":1,"label":"Pepperoni Rolls, 6 ks","posId":"P100","price":8900,"isExtra":false}]</t>
  </si>
  <si>
    <t>2026-06-16T13:27:46.914+02:00</t>
  </si>
  <si>
    <t>2026-06-16T13:34:03.723+02:00</t>
  </si>
  <si>
    <t>[{"id":"6748417db17528cb9bcae605","count":1,"label":"Pepperoni 32cm 🌶️🌶️","posId":"120","price":19920,"isExtra":false},{"id":"bd23bb29ddc67d336ee4c95b","count":1,"label":"Balné","posId":"K0000","price":1500,"isExtra":true},{"id":"518562551802af877dea3c52","count":1,"label":"Česnekový dip","posId":"P106","price":2000,"isExtra":false},{"id":"bd23bb29ddc67d336ee4c95b","count":1,"label":"Balné","posId":"K0000","price":1500,"isExtra":true}]</t>
  </si>
  <si>
    <t>2026-06-16T13:24:14.583+02:00</t>
  </si>
  <si>
    <t>2026-06-16T13:32:19.661+02:00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</si>
  <si>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těsto","posId":"17","price":1000,"isExtra":true},{"id":"97278f8f579333a42d2bbe2f","count":1,"label":"BBQ základ","posId":"ZRB32","price":0,"isExtra":true}]</t>
  </si>
  <si>
    <t>2026-06-16T13:23:43.489+02:00</t>
  </si>
  <si>
    <t>2026-06-16T13:32:08.612+02:00</t>
  </si>
  <si>
    <t>2026-06-16T13:17:05.536+02:00</t>
  </si>
  <si>
    <t>2026-06-16T13:24:37.467+02:00</t>
  </si>
  <si>
    <t>[{"id":"59589717","note":"","size":"Veggieballs 32cm 🌶️🌶️","count":1,"label":"Veggieballs 32cm 🌶️🌶️","posId":"117","price":24900,"isExtra":false},{"id":"54685064","note":"","count":1,"label":"Balné","posId":"K0000","price":1500,"isExtra":true}]</t>
  </si>
  <si>
    <t>2026-06-16T13:14:21.468+02:00</t>
  </si>
  <si>
    <t>2026-06-16T13:23:08.420+02:00</t>
  </si>
  <si>
    <t>2026-06-16T13:11:25.137+02:00</t>
  </si>
  <si>
    <t>2026-06-16T13:22:02.413+02:00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</si>
  <si>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těsto","posId":"17","price":1000,"isExtra":true},{"id":"107edc5fe35cb7a843bf6a84","count":1,"label":"okraj hotdog, bbq omáčka","posId":"A119","price":5700,"isExtra":true},{"id":"99e9f4d056eaabd3b4011712","count":1,"label":"Grana padano, pecorino, parmazán","posId":"B130","price":3000,"KDSTags":["greenhighlight"],"isExtra":true}]</t>
  </si>
  <si>
    <t>2026-06-16T12:50:02.663+02:00</t>
  </si>
  <si>
    <t>2026-06-16T13:02:58.194+02:00</t>
  </si>
  <si>
    <t>2026-06-16T13:11:50.897+02:00</t>
  </si>
  <si>
    <t>2026-06-16T12:50:03.545+02:00</t>
  </si>
  <si>
    <t>[{"id":"923cca0f-b384-4647-b41a-b36c46b0c790","note":"","count":1,"label":"BBQ Meteor 32 cm","posId":"142","price":24900,"isExtra":false},{"id":"f675967f-9acd-47eb-a0a7-8c1488c18315","note":"","count":1,"label":"Hot &amp; Spicy 40 cm","posId":"110","price":30900,"isExtra":false},{"id":"83b0f9b5-ecd7-40a2-bb56-5895651d9558","note":"","count":1,"label":"Okraj Hotdog bez omáčky","posId":"A126","price":6500,"isExtra":true}]</t>
  </si>
  <si>
    <t>2026-06-16T12:46:03.371+02:00</t>
  </si>
  <si>
    <t>2026-06-16T12:55:06.680+02:00</t>
  </si>
  <si>
    <t>2026-06-16T13:13:52.224+02:00</t>
  </si>
  <si>
    <t>2026-06-16T12:46:15.602+02:00</t>
  </si>
  <si>
    <t>[{"id":"52687002-58c9-40ea-ba22-d2ae7a4b5889","note":"","count":1,"label":"Comeback 32 cm","posId":"145","price":24900,"isExtra":false},{"id":"0604cf40-24b5-4ad5-a9e4-e5834def96b8","note":"","count":2,"label":"Dip česnekový","posId":"P106","price":2000,"isExtra":false}]</t>
  </si>
  <si>
    <t>2026-06-16T12:43:53.001+02:00</t>
  </si>
  <si>
    <t>2026-06-16T12:52:57.344+02:00</t>
  </si>
  <si>
    <t>[{"id":"6748417db17528cb9bcae5ed","count":1,"label":"Pepperoni 40cm 🌶️🌶️","posId":"108","price":30900,"isExtra":false},{"id":"9642908ce4c2f22954c8bbd6","count":1,"label":"Balné","posId":"K0000","price":2000,"isExtra":true},{"id":"df4580263335a960a82908d9","count":1,"label":"BBQ základ","posId":"ZRB40","price":0,"isExtra":true},{"id":"901ba681c011b9d3732e92b1","count":1,"label":"Kukuřice","posId":"C115","price":3500,"KDSTags":["greenhighlight"],"isExtra":true},{"id":"a6f5a4f2c024720ff5c3f553","count":1,"label":"Grana padano, pecorino, parmazán","posId":"C130","price":4000,"KDSTags":["greenhighlight"],"isExtra":true}]</t>
  </si>
  <si>
    <t>2026-06-16T12:25:45.349+02:00</t>
  </si>
  <si>
    <t>2026-06-16T12:26:17.127+02:00</t>
  </si>
  <si>
    <t>[{"id":"f13b1746-a76a-4145-9a9a-693f1c4daf33","count":1,"label":"Pepsi 1l","posId":"N124","price":5900,"isExtra":false,"creatorId":"U-WNfynrl3SSk8kYZJH1d","isPackging":0,"actualLabel":"Pepsi 1l"}]</t>
  </si>
  <si>
    <t>2026-06-16T12:25:03.274+02:00</t>
  </si>
  <si>
    <t>2026-06-16T12:33:58.015+02:00</t>
  </si>
  <si>
    <t>[{"id":"6748417db17528cb9bcae5fd","count":1,"label":"Margherita 32cm","posId":"112","price":16720,"isExtra":false},{"id":"bd23bb29ddc67d336ee4c95b","count":1,"label":"Balné","posId":"K0000","price":1500,"isExtra":true},{"id":"18c190203278836a4d4b7095","count":1,"label":"Smetanový základ","posId":"ZRS32","price":0,"isExtra":true},{"id":"99e9f4d056eaabd3b4011712","count":1,"label":"Grana padano, pecorino, parmazán","posId":"B130","price":3000,"KDSTags":["greenhighlight"],"isExtra":true}]</t>
  </si>
  <si>
    <t>2026-06-16T12:16:47.187+02:00</t>
  </si>
  <si>
    <t>2026-06-16T12:25:59.670+02:00</t>
  </si>
  <si>
    <t>2026-06-16T12:10:03.639+02:00</t>
  </si>
  <si>
    <t>2026-06-16T12:18:50.038+02:00</t>
  </si>
  <si>
    <t>[{"id":"0b22568e-4d1c-45db-9aa3-de09ef6c293a","note":"","count":1,"label":"Pepperoni 32 cm","posId":"120","price":24900,"isExtra":false},{"id":"78606be9-7e01-4fe9-a37c-d9a4b62d5696","note":"","count":1,"label":"změna na BBQ základ","posId":"A128","price":0,"isExtra":true},{"id":"e8a7b47a-70d2-4cc2-a375-1dab55125675","note":"","count":1,"label":"Quattro Formaggi 32 cm","posId":"123","price":24900,"isExtra":false}]</t>
  </si>
  <si>
    <t>2026-06-16T12:02:59.915+02:00</t>
  </si>
  <si>
    <t>2026-06-16T12:11:14.175+02:00</t>
  </si>
  <si>
    <t>[{"id":"e3c2803b-7f1a-469b-99b1-979be30e115e","count":1,"label":"Pizza BBQ Texas 32","posId":"119","price":24900,"isExtra":false,"creatorId":"VuEeyf35lKIPJksgB1MkJ","isPackging":0,"actualLabel":"Pizza BBQ Texas 32"},{"id":"aEhGN0F1eP1ffk52R-6IM","count":1,"label":"okraj mozzarella, bylinky","posId":"A121","price":5700,"isExtra":true,"mainItemId":"e3c2803b-7f1a-469b-99b1-979be30e115e"},{"id":"ad41b401-fc7f-449d-87be-dfb46bf9a126","count":1,"label":"Dip česnekový","posId":"P106","price":2000,"isExtra":false,"creatorId":"6PlgIXHXd9NptPvrxhmq5","isPackging":0,"actualLabel":"Dip česnekový"}]</t>
  </si>
  <si>
    <t>2026-06-16T11:58:41.325+02:00</t>
  </si>
  <si>
    <t>2026-06-16T12:04:38.385+02:00</t>
  </si>
  <si>
    <t>[{"id":"6748417db17528cb9bcae605","count":1,"label":"Pepperoni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těsto","posId":"17","price":1000,"isExtra":true},{"id":"518562551802af877dea3c52","count":1,"label":"Česnekový dip","posId":"P106","price":2000,"isExtra":false},{"id":"bd23bb29ddc67d336ee4c95b","count":1,"label":"Balné","posId":"K0000","price":1500,"isExtra":true}]</t>
  </si>
  <si>
    <t>2026-06-16T11:44:03.356+02:00</t>
  </si>
  <si>
    <t>2026-06-16T11:50:55.285+02:00</t>
  </si>
  <si>
    <t>2026-06-16T11:55:57.246+02:00</t>
  </si>
  <si>
    <t>2026-06-16T11:44:04.748+02:00</t>
  </si>
  <si>
    <t>[{"id":"55ca227d-485c-4130-a44d-b26b939e8c03","note":"","count":1,"label":"Hot &amp; Spicy 32 cm","posId":"122","price":24900,"isExtra":false},{"id":"cc07bf3f-3e6f-4df8-9018-c7e260233504","note":"","count":1,"label":"BEZ -cibule","posId":"X103","price":0,"KDSTags":["redhighlight"],"isExtra":true}]</t>
  </si>
  <si>
    <t>2026-06-16T11:36:17.123+02:00</t>
  </si>
  <si>
    <t>2026-06-16T11:49:42.146+02:00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</si>
  <si>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32cm","posId":"123","price":24900,"isExtra":false},{"id":"bd23bb29ddc67d336ee4c95b","count":1,"label":"Balné","posId":"K0000","price":1500,"isExtra":true},{"id":"6748417db17528cb9bcae5fd","count":1,"label":"Margherita 32cm","posId":"112","price":16720,"isExtra":false},{"id":"bd23bb29ddc67d336ee4c95b","count":1,"label":"Balné","posId":"K0000","price":1500,"isExtra":true},{"id":"8dde9981318169cbedab97a6","count":1,"label":"Cibule","posId":"B103","price":2500,"KDSTags":["greenhighlight"],"isExtra":true},{"id":"3ff8bcf86a57647a3133c48e","count":1,"label":"Kukuřice","posId":"B115","price":2500,"KDSTags":["greenhighlight"],"isExtra":true}]</t>
  </si>
  <si>
    <t>Berat</t>
  </si>
  <si>
    <t>2026-06-16T11:36:00.823+02:00</t>
  </si>
  <si>
    <t>2026-06-16T11:44:51.914+02:00</t>
  </si>
  <si>
    <t>2026-06-16T11:30:17.562+02:00</t>
  </si>
  <si>
    <t>2026-06-16T11:41:42.261+02:00</t>
  </si>
  <si>
    <t>2026-06-16T11:27:44.792+02:00</t>
  </si>
  <si>
    <t>2026-06-16T11:35:53.335+02:00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</si>
  <si>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40cm","posId":"111","price":30900,"isExtra":false},{"id":"54685059","note":"","count":1,"label":"Balné","posId":"K0000","price":2000,"isExtra":true},{"id":"59555745","note":"","count":1,"label":"Rajčatový základ","posId":"ZSR40","price":0,"isExtra":true}]</t>
  </si>
  <si>
    <t>2026-06-16T10:51:02.498+02:00</t>
  </si>
  <si>
    <t>2026-06-16T11:11:30.020+02:00</t>
  </si>
  <si>
    <t>[{"id":"e8a7b47a-70d2-4cc2-a375-1dab55125675","note":"","count":1,"label":"Quattro Formaggi 32 cm","posId":"123","price":24900,"isExtra":false},{"id":"50a2c673-74cc-459a-b7e5-f5c332128443","note":"","count":1,"label":"mozzarella","posId":"B113","price":3000,"KDSTags":["greenhighlight"],"isExtra":true}]</t>
  </si>
  <si>
    <t>2026-06-15T23:40:31.914+02:00</t>
  </si>
  <si>
    <t>2026-06-15T23:41:07.610+02:00</t>
  </si>
  <si>
    <t>[{"id":"45e86e69-d951-4cfa-82b7-297944319a30","count":1,"label":"Guarana classic","posId":"N142","price":5500,"isExtra":false,"creatorId":"3ygRomAIUbF2iJnLoPgxw","isPackging":0,"actualLabel":"Guarana classic"}]</t>
  </si>
  <si>
    <t>Manindra</t>
  </si>
  <si>
    <t>2026-06-15T23:27:18.516+02:00</t>
  </si>
  <si>
    <t>2026-06-15T23:40:05.271+02:00</t>
  </si>
  <si>
    <t>[{"id":"121","note":"","count":1,"label":"Comeback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základ","posId":"ZRS32","price":0,"isExtra":true}]</t>
  </si>
  <si>
    <t>2026-06-15T23:27:04.192+02:00</t>
  </si>
  <si>
    <t>2026-06-15T23:37:28.989+02:00</t>
  </si>
  <si>
    <t>[{"id":"52687002-58c9-40ea-ba22-d2ae7a4b5889","note":"","count":1,"label":"Comeback 32 cm","posId":"145","price":24900,"isExtra":false},{"id":"55f8781c-97f6-4a21-abe6-3780ea7117ba","note":"","count":1,"label":"změna na Smetanový základ","posId":"A129","price":0,"isExtra":true},{"id":"0604cf40-24b5-4ad5-a9e4-e5834def96b8","note":"","count":1,"label":"Dip česnekový","posId":"P106","price":2000,"isExtra":false}]</t>
  </si>
  <si>
    <t>2026-06-15T23:23:48.047+02:00</t>
  </si>
  <si>
    <t>2026-06-15T23:35:39.284+02:00</t>
  </si>
  <si>
    <t>[{"id":"6748417db17528cb9bcae5e5","count":1,"label":"Margherita 40cm","posId":"100","price":26900,"isExtra":false},{"id":"9642908ce4c2f22954c8bbd6","count":1,"label":"Balné","posId":"K0000","price":2000,"isExtra":true},{"id":"a1bd46b9b8f83b8b50c57f27","count":1,"label":"okraj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</si>
  <si>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2026-06-15T23:20:53.718+02:00</t>
  </si>
  <si>
    <t>2026-06-15T23:30:05.181+02:00</t>
  </si>
  <si>
    <t>[{"id":"6748417db17528cb9bcae605","count":1,"label":"Pepperoni 32cm 🌶️🌶️","posId":"120","price":19920,"isExtra":false},{"id":"bd23bb29ddc67d336ee4c95b","count":1,"label":"Balné","posId":"K0000","price":1500,"isExtra":true},{"id":"3ff8bcf86a57647a3133c48e","count":1,"label":"Kukuřice","posId":"B115","price":2500,"KDSTags":["greenhighlight"],"isExtra":true},{"id":"6748417db17528cb9bcae5ff","count":1,"label":"Quattro Formaggi 32cm","posId":"123","price":24900,"isExtra":false},{"id":"bd23bb29ddc67d336ee4c95b","count":1,"label":"Balné","posId":"K0000","price":1500,"isExtra":true}]</t>
  </si>
  <si>
    <t>2026-06-15T23:09:14.389+02:00</t>
  </si>
  <si>
    <t>2026-06-15T23:15:50.676+02:00</t>
  </si>
  <si>
    <t>[{"id":"6748417db17528cb9bcae5e7","count":1,"label":"Quattro Formaggi 40cm","posId":"111","price":30900,"isExtra":false},{"id":"9642908ce4c2f22954c8bbd6","count":1,"label":"Balné","posId":"K0000","price":2000,"isExtra":true},{"id":"215debf6ce8c38457410d8fc","count":1,"label":"BBQ základ","posId":"ZSB49","price":0,"isExtra":true},{"id":"6748417db17528cb9bcae663","count":1,"label":"Mirinda 1l","posId":"N126","price":5900,"isExtra":false},{"id":"6748417db17528cb9bcae667","count":1,"label":"Poděbradská malinovka 0,5l","posId":"N129","price":4900,"isExtra":false}]</t>
  </si>
  <si>
    <t>2026-06-15T23:06:25.813+02:00</t>
  </si>
  <si>
    <t>2026-06-15T23:13:18.864+02:00</t>
  </si>
  <si>
    <t>2026-06-15T22:53:33.405+02:00</t>
  </si>
  <si>
    <t>2026-06-15T23:01:09.754+02:00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</si>
  <si>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🌶️","posId":"121","price":19920,"isExtra":false},{"id":"bd23bb29ddc67d336ee4c95b","count":1,"label":"Balné","posId":"K0000","price":1500,"isExtra":true},{"id":"6748417db17528cb9bcae663","count":1,"label":"Mirinda 1l","posId":"N126","price":5900,"isExtra":false}]</t>
  </si>
  <si>
    <t>2026-06-15T22:32:38.988+02:00</t>
  </si>
  <si>
    <t>2026-06-15T22:42:49.166+02:00</t>
  </si>
  <si>
    <t>[{"id":"59777859","note":"","size":"Jablečno-skořicové rolls","count":1,"label":"Jablečno-skořicové rolls","posId":"18","price":8900,"isExtra":false},{"id":"54685064","note":"","count":1,"label":"Balné","posId":"K0000","price":1500,"isExtra":true},{"id":"57293697","note":"","size":"Opočno čokoládová","count":1,"label":"Opočno čokoládová","posId":"D107","price":12900,"isExtra":false},{"id":"54685014","note":"","size":"Masové kuličky","count":1,"label":"Masové kuličky","posId":"P102","price":9900,"isExtra":false},{"id":"54685064","note":"","count":1,"label":"Balné","posId":"K0000","price":1500,"isExtra":true},{"id":"59589707","note":"","size":"Quattro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32cm","posId":"123","price":24900,"isExtra":false},{"id":"54685064","note":"","count":1,"label":"Balné","posId":"K0000","price":1500,"isExtra":true},{"id":"57405713","note":"","size":"Aquilla černý čaj a broskev 0,5l","count":2,"label":"Aquilla černý čaj a broskev 0,5l","posId":"N120","price":4900,"isExtra":false}]</t>
  </si>
  <si>
    <t>2026-06-15T22:18:56.280+02:00</t>
  </si>
  <si>
    <t>2026-06-15T22:25:57.970+02:00</t>
  </si>
  <si>
    <t>2026-06-15T22:14:41.807+02:00</t>
  </si>
  <si>
    <t>2026-06-15T22:24:03.238+02:00</t>
  </si>
  <si>
    <t>[{"id":"59589714","note":"","size":"Hawai 32cm","count":1,"label":"Hawai 32cm","posId":"114","price":24900,"isExtra":false},{"id":"54685064","note":"","count":1,"label":"Balné","posId":"K0000","price":1500,"isExtra":true},{"id":"57279284","note":"","count":1,"label":"Smetanový základ","posId":"ZRS32","price":0,"isExtra":true}]</t>
  </si>
  <si>
    <t>2026-06-15T22:13:00.309+02:00</t>
  </si>
  <si>
    <t>2026-06-15T22:22:06.066+02:00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</si>
  <si>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🌶️","posId":"121","price":19920,"isExtra":false},{"id":"bd23bb29ddc67d336ee4c95b","count":1,"label":"Balné","posId":"K0000","price":1500,"isExtra":true},{"id":"6748417db17528cb9bcae5fd","count":1,"label":"Margherita 32cm","posId":"112","price":16720,"isExtra":false},{"id":"bd23bb29ddc67d336ee4c95b","count":1,"label":"Balné","posId":"K0000","price":1500,"isExtra":true}]</t>
  </si>
  <si>
    <t>2026-06-15T22:09:39.307+02:00</t>
  </si>
  <si>
    <t>2026-06-15T22:16:51.755+02:00</t>
  </si>
  <si>
    <t>[{"id":"54684980","note":"","size":"Zeleninová 40cm","count":1,"label":"Zeleninová 40cm","posId":"103","price":30900,"isExtra":false},{"id":"54685059","note":"","count":1,"label":"Balné","posId":"K0000","price":2000,"isExtra":true},{"id":"54685082","note":"","count":1,"label":"Bez kukuřice","posId":"X115","price":0,"KDSTags":["redhighlight"],"isExtra":true},{"id":"54685122","note":"","count":1,"label":"Bez cibule","posId":"X103","price":0,"KDSTags":["redhighlight"],"isExtra":true}]</t>
  </si>
  <si>
    <t>2026-06-15T21:57:58.870+02:00</t>
  </si>
  <si>
    <t>2026-06-15T22:12:34.774+02:00</t>
  </si>
  <si>
    <t>2026-06-15T21:57:14.136+02:00</t>
  </si>
  <si>
    <t>2026-06-15T22:07:49.964+02:00</t>
  </si>
  <si>
    <t>2026-06-15T21:47:18.789+02:00</t>
  </si>
  <si>
    <t>2026-06-15T21:59:27.430+02:00</t>
  </si>
  <si>
    <t>[{"id":"4d404c70-83e0-4d17-8dce-d711c6217316","count":1,"label":"Pizza Pepperoni 32","posId":"120","price":24900,"isExtra":false,"creatorId":"sUhUA0PtD9SAsBWuibHvD","isPackging":0,"actualLabel":"Pizza Pepperoni 32"},{"id":"ad41b401-fc7f-449d-87be-dfb46bf9a126","count":1,"label":"Dip česnekový","posId":"P106","price":2000,"isExtra":false,"creatorId":"DxD6sDYCsA3F9fYhOrC2z","isPackging":0,"actualLabel":"Dip česnekový"}]</t>
  </si>
  <si>
    <t>2026-06-15T21:43:36.544+02:00</t>
  </si>
  <si>
    <t>2026-06-15T22:05:49.184+02:00</t>
  </si>
  <si>
    <t>[{"id":"106","note":"","count":1,"label":"BBQ Meteor 40cm","posId":"106","price":30900,"isExtra":false},{"id":"K0000","note":"","count":1,"label":"Balné","posId":"K0000","price":2000,"isExtra":true},{"id":"111","note":"","count":1,"label":"Quattro Formaggi 40cm","posId":"111","price":30900,"isExtra":false},{"id":"K0000","note":"","count":1,"label":"Balné","posId":"K0000","price":2000,"isExtra":true},{"id":"C108","note":"","count":1,"label":"Slanina","posId":"C108","price":4000,"KDSTags":["greenhighlight"],"isExtra":true}]</t>
  </si>
  <si>
    <t>2026-06-15T21:41:25.474+02:00</t>
  </si>
  <si>
    <t>2026-06-15T21:57:52.531+02:00</t>
  </si>
  <si>
    <t>2026-06-15T21:38:39.493+02:00</t>
  </si>
  <si>
    <t>2026-06-15T21:55:01.725+02:00</t>
  </si>
  <si>
    <t>2026-06-15T21:35:43.914+02:00</t>
  </si>
  <si>
    <t>2026-06-15T21:53:27.964+02:00</t>
  </si>
  <si>
    <t>[{"id":"307f1b7d-52a0-408d-be47-4976c57475e7","count":1,"label":"Pizza Hawai 32 cm","posId":"114","price":24900,"isExtra":false,"creatorId":"ksn8rCz-VrkEXBObP_-Hr","isPackging":0,"actualLabel":"Pizza Hawai 32 cm"}]</t>
  </si>
  <si>
    <t>2026-06-15T21:34:42.158+02:00</t>
  </si>
  <si>
    <t>2026-06-15T21:51:44.329+02:00</t>
  </si>
  <si>
    <t>[{"id":"ec50fcfd-e97c-4d15-b2c3-73efbedb22e1","count":1,"label":"Pizza Quattro Formaggi 32 0,5","posId":"H123","price":12450,"isExtra":false,"creatorId":"PAdxdbfCJU9Nv8VCfcx1m","isPackging":0,"actualLabel":"Pizza Quattro Formaggi 32 0,5"},{"id":"ZMn0kE3IRVJjsfXstBxZb","count":1,"label":"Bez plněných okrajů","posId":"X1000","price":0,"isExtra":true,"mainItemId":"ec50fcfd-e97c-4d15-b2c3-73efbedb22e1"},{"id":"aRPAiqbCW3Z9trz5KoEBF","count":1,"label":"Těsto italské","posId":"H32","price":0,"isExtra":true,"mainItemId":"ec50fcfd-e97c-4d15-b2c3-73efbedb22e1"},{"id":"18be692c-34c0-47ad-bb47-9cd69a0088f2","count":1,"label":"Pizza Špenát kuře 32 cm 0,5","posId":"H116","price":12450,"isExtra":false,"creatorId":"WPu7PKoElb5kwVft0277f","isPackging":0,"actualLabel":"Pizza Špenát kuře 32 cm 0,5"},{"id":"ZMn0kE3IRVJjsfXstBxZb","count":1,"label":"Bez plněných okrajů","posId":"X1000","price":0,"isExtra":true,"mainItemId":"18be692c-34c0-47ad-bb47-9cd69a0088f2"},{"id":"aRPAiqbCW3Z9trz5KoEBF","count":1,"label":"Těsto italské","posId":"H32","price":0,"isExtra":true,"mainItemId":"18be692c-34c0-47ad-bb47-9cd69a0088f2"}]</t>
  </si>
  <si>
    <t>2026-06-15T21:32:22.020+02:00</t>
  </si>
  <si>
    <t>2026-06-15T21:50:15.703+02:00</t>
  </si>
  <si>
    <t>2026-06-15T21:26:03.500+02:00</t>
  </si>
  <si>
    <t>2026-06-15T21:48:49.297+02:00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</si>
  <si>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základ","posId":"A128","price":0,"isExtra":true},{"id":"1edf54fc-1032-442c-939f-e6e2033b2270","note":"","count":1,"label":"Comeback 40 cm","posId":"109","price":30900,"isExtra":false},{"id":"2a9dc121-ec1e-4cbb-b8d5-66ce6a546664","note":"","count":2,"label":"DIP jalapenos","posId":"P107","price":2000,"isExtra":false}]</t>
  </si>
  <si>
    <t>2026-06-15T21:25:38.610+02:00</t>
  </si>
  <si>
    <t>2026-06-15T21:43:45.687+02:00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</si>
  <si>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základ","posId":"ZRB40","price":0,"isExtra":true},{"id":"54685126","note":"","count":1,"label":"okraj hotdog, bbq omáčka","posId":"A120","price":6500,"isExtra":true},{"id":"59589708","note":"","size":"Hot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🌶️🌶️","posId":"122","price":24900,"isExtra":false},{"id":"54685064","note":"","count":1,"label":"Balné","posId":"K0000","price":1500,"isExtra":true},{"id":"54685124","note":"","count":1,"label":"okraj hotdog, bbq omáčka","posId":"A119","price":5700,"isExtra":true}]</t>
  </si>
  <si>
    <t>2026-06-15T21:17:38.981+02:00</t>
  </si>
  <si>
    <t>2026-06-15T21:22:59.621+02:00</t>
  </si>
  <si>
    <t>2026-06-15T21:06:55.242+02:00</t>
  </si>
  <si>
    <t>2026-06-15T21:22:01.632+02:00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</si>
  <si>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32cm","posId":"113","price":24900,"isExtra":false},{"id":"bd23bb29ddc67d336ee4c95b","count":1,"label":"Balné","posId":"K0000","price":1500,"isExtra":true},{"id":"3a8c81df4b4e610c1946ed84","count":1,"label":"Bez oliv","posId":"X112","price":0,"KDSTags":["redhighlight"],"isExtra":true},{"id":"3ff8bcf86a57647a3133c48e","count":1,"label":"Kukuřice","posId":"B115","price":2500,"KDSTags":["greenhighlight"],"isExtra":true}]</t>
  </si>
  <si>
    <t>2026-06-15T21:02:47.985+02:00</t>
  </si>
  <si>
    <t>2026-06-15T21:03:20.364+02:00</t>
  </si>
  <si>
    <t>[{"id":"45e86e69-d951-4cfa-82b7-297944319a30","count":2,"label":"Guarana classic","posId":"N142","price":5500,"isExtra":false,"creatorId":"F4WA53pL_Jl51iUGPF7Yc","isPackging":0,"actualLabel":"Guarana classic"}]</t>
  </si>
  <si>
    <t>2026-06-15T20:39:02.979+02:00</t>
  </si>
  <si>
    <t>2026-06-15T20:47:59.200+02:00</t>
  </si>
  <si>
    <t>[{"id":"52687002-58c9-40ea-ba22-d2ae7a4b5889","note":"","count":1,"label":"Comeback 32 cm","posId":"145","price":24900,"isExtra":false}]</t>
  </si>
  <si>
    <t>2026-06-15T20:36:03.936+02:00</t>
  </si>
  <si>
    <t>2026-06-15T20:44:35.223+02:00</t>
  </si>
  <si>
    <t>2026-06-15T20:34:57.542+02:00</t>
  </si>
  <si>
    <t>2026-06-15T20:42:30.453+02:00</t>
  </si>
  <si>
    <t>[{"id":"6748417db17528cb9bcae65f","count":1,"label":"Pepsi 1l","posId":"N124","price":5900,"isExtra":false},{"id":"6748417db17528cb9bcae5ff","count":1,"label":"Quattro Formaggi 32cm","posId":"123","price":24900,"isExtra":false},{"id":"bd23bb29ddc67d336ee4c95b","count":1,"label":"Balné","posId":"K0000","price":1500,"isExtra":true}]</t>
  </si>
  <si>
    <t>2026-06-15T20:25:17.258+02:00</t>
  </si>
  <si>
    <t>2026-06-15T20:34:16.697+02:00</t>
  </si>
  <si>
    <t>[{"id":"6748417db17528cb9bcae5fd","count":1,"label":"Margherita 32cm","posId":"112","price":16720,"isExtra":false},{"id":"bd23bb29ddc67d336ee4c95b","count":1,"label":"Balné","posId":"K0000","price":1500,"isExtra":true},{"id":"6748417db17528cb9bcae603","count":1,"label":"Comeback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🌶️","posId":"121","price":19920,"isExtra":false},{"id":"bd23bb29ddc67d336ee4c95b","count":1,"label":"Balné","posId":"K0000","price":1500,"isExtra":true}]</t>
  </si>
  <si>
    <t>2026-06-15T20:15:03.472+02:00</t>
  </si>
  <si>
    <t>2026-06-15T20:30:31.975+02:00</t>
  </si>
  <si>
    <t>2026-06-15T20:58:32.182+02:00</t>
  </si>
  <si>
    <t>2026-06-15T20:15:04.892+02:00</t>
  </si>
  <si>
    <t>[{"id":"1460d93c-4159-4d87-aaf2-4ef8fb5e31b1","note":"","count":1,"label":"Margherita 32 cm","posId":"112","price":20900,"isExtra":false},{"id":"b9c37006-14b3-4f43-8dc0-a8b3134437ad","note":"","count":1,"label":"cibule","posId":"B103","price":2500,"KDSTags":["greenhighlight"],"isExtra":true},{"id":"6005e30e-e6f5-411d-9c32-9a3cee117e94","note":"","count":1,"label":"slanina","posId":"B108","price":3000,"KDSTags":["greenhighlight"],"isExtra":true},{"id":"6e70115f-a0f1-42d6-aaca-1c1f7aa64cb8","note":"","count":1,"label":"šunka","posId":"B106","price":3000,"KDSTags":["greenhighlight"],"isExtra":true},{"id":"0604cf40-24b5-4ad5-a9e4-e5834def96b8","note":"","count":4,"label":"Dip česnekový","posId":"P106","price":2000,"isExtra":false},{"id":"1bf82332-f38e-4349-ab02-2ebafec00ff8","note":"","count":1,"label":"Zeleninová 32 cm","posId":"115","price":24900,"isExtra":false},{"id":"b9c37006-14b3-4f43-8dc0-a8b3134437ad","note":"","count":1,"label":"cibule","posId":"B103","price":2500,"KDSTags":["greenhighlight"],"isExtra":true},{"id":"6e70115f-a0f1-42d6-aaca-1c1f7aa64cb8","note":"","count":1,"label":"šunka","posId":"B106","price":3000,"KDSTags":["greenhighlight"],"isExtra":true},{"id":"2f2888f9-edc2-4bf7-aa2c-22fd227d0016","note":"","count":1,"label":"BEZ -kukuřice","posId":"X115","price":0,"KDSTags":["redhighlight"],"isExtra":true},{"id":"d11df2a7-ee73-4810-82a3-c626c2d4443c","note":"","count":1,"label":"BEZ -paprika","posId":"X111","price":0,"KDSTags":["redhighlight"],"isExtra":true},{"id":"ed962e6c-452c-49d0-917e-cf0d04abe09a","note":"","count":1,"label":"BBQ Texas 18 cm","posId":"131","price":11900,"isExtra":false},{"id":"55f8781c-97f6-4a21-abe6-3780ea7117ba","note":"","count":1,"label":"změna na Smetanový základ","posId":"A129","price":0,"isExtra":true},{"id":"a365aee9-9a52-4cc7-af63-efe2182c1456","note":"","count":1,"label":"Cibule.","posId":"A103","price":1500,"isExtra":true},{"id":"5425cbb2-f522-48c5-99e1-c8f43fa08c3e","note":"","count":1,"label":"Špenát s česnekem.","posId":"A107","price":1500,"isExtra":true},{"id":"afce463b-1c31-4a31-a709-6e086c66ade9","note":"","count":1,"label":"BEZ -kuře","posId":"X114","price":0,"KDSTags":["redhighlight"],"isExtra":true},{"id":"d11df2a7-ee73-4810-82a3-c626c2d4443c","note":"","count":1,"label":"BEZ -paprika","posId":"X111","price":0,"KDSTags":["redhighlight"],"isExtra":true}]</t>
  </si>
  <si>
    <t>2026-06-15T19:59:26.621+02:00</t>
  </si>
  <si>
    <t>2026-06-15T20:12:02.738+02:00</t>
  </si>
  <si>
    <t>[{"id":"54685018","note":"","size":"Česnekový dip","count":1,"label":"Česnekový dip","posId":"P106","price":2000,"isExtra":false},{"id":"54685064","note":"","count":1,"label":"Balné","posId":"K0000","price":1500,"isExtra":true},{"id":"54685014","note":"","size":"Masové kuličky","count":1,"label":"Masové kuličky","posId":"P102","price":9900,"isExtra":false},{"id":"54685064","note":"","count":1,"label":"Balné","posId":"K0000","price":1500,"isExtra":true},{"id":"57293697","note":"","size":"Opočno čokoládová","count":1,"label":"Opočno čokoládová","posId":"D107","price":12900,"isExtra":false},{"id":"54685011","note":"","size":"Spicy menu Comeback","count":1,"label":"Spicy menu Comeback","posId":"M100","price":34900,"isExtra":false},{"id":"54685107","note":"","count":1,"label":"Comeback","posId":"Y121","price":0,"isExtra":true},{"id":"54685049","note":"","count":1,"label":"Balné","posId":"K0000","price":3000,"isExtra":true},{"id":"57279289","note":"","count":1,"label":"BBQ základ","posId":"ZRB32","price":0,"isExtra":true},{"id":"54685120","note":"","count":1,"label":"okraj hotdog, hořčice","posId":"A117","price":5700,"isExtra":true},{"id":"54685052","note":"","count":1,"label":"spicy wings 🌶️","posId":"P101","price":0,"isExtra":true},{"id":"57405732","note":"","count":1,"label":"Mirinda 1l","posId":"N126","price":0,"isExtra":true}]</t>
  </si>
  <si>
    <t>2026-06-15T19:55:34.399+02:00</t>
  </si>
  <si>
    <t>2026-06-15T20:08:22.475+02:00</t>
  </si>
  <si>
    <t>2026-06-15T19:53:05.467+02:00</t>
  </si>
  <si>
    <t>2026-06-15T20:05:59.158+02:00</t>
  </si>
  <si>
    <t>2026-06-15T20:18:24.086+02:00</t>
  </si>
  <si>
    <t>2026-06-15T19:54:23.037+02:00</t>
  </si>
  <si>
    <t>[{"id":"6747ad56-2f52-4f5b-b96c-109c91cf97bd","note":"","count":1,"label":"Hawai 18 cm","posId":"126","price":11900,"isExtra":false},{"id":"c10d36f8-acd3-4a8b-979d-b81c00d75c6f","note":"","count":1,"label":"BEZ -ananas","posId":"X100","price":0,"KDSTags":["redhighlight"],"isExtra":true},{"id":"52687002-58c9-40ea-ba22-d2ae7a4b5889","note":"","count":1,"label":"Comeback 32 cm","posId":"145","price":24900,"isExtra":false},{"id":"55f8781c-97f6-4a21-abe6-3780ea7117ba","note":"","count":1,"label":"změna na Smetanový základ","posId":"A129","price":0,"isExtra":true},{"id":"cc07bf3f-3e6f-4df8-9018-c7e260233504","note":"","count":1,"label":"BEZ -cibule","posId":"X103","price":0,"KDSTags":["redhighlight"],"isExtra":true},{"id":"0604cf40-24b5-4ad5-a9e4-e5834def96b8","note":"","count":1,"label":"Dip česnekový","posId":"P106","price":2000,"isExtra":false},{"id":"ddd88272-9f0a-4ca7-a4db-a3a7d157b54d","note":"","count":1,"label":"Pepsi zero sugar 1l","posId":"N125","price":5900,"isExtra":false}]</t>
  </si>
  <si>
    <t>2026-06-15T19:41:22.325+02:00</t>
  </si>
  <si>
    <t>2026-06-15T19:55:38.564+02:00</t>
  </si>
  <si>
    <t>[{"id":"307f1b7d-52a0-408d-be47-4976c57475e7","count":1,"label":"Pizza Hawai 32 cm","posId":"114","price":24900,"isExtra":false,"creatorId":"Ndc208SxuV7GWuRK9Ozgv","isPackging":0,"actualLabel":"Pizza Hawai 32 cm"}]</t>
  </si>
  <si>
    <t>2026-06-15T19:39:02.044+02:00</t>
  </si>
  <si>
    <t>2026-06-15T19:59:15.808+02:00</t>
  </si>
  <si>
    <t>2026-06-15T19:38:58.315+02:00</t>
  </si>
  <si>
    <t>2026-06-15T19:55:00.275+02:00</t>
  </si>
  <si>
    <t>[{"id":"54685012","note":"","size":"Veggie menu Comeback","count":1,"label":"Veggie menu Comeback","posId":"M200","price":34900,"isExtra":false},{"id":"54685079","note":"","count":1,"label":"BBQ Texas","posId":"Y119","price":0,"isExtra":true},{"id":"54685049","note":"","count":1,"label":"Balné","posId":"K0000","price":3000,"isExtra":true},{"id":"54685045","note":"","count":1,"label":"pečené brambory","posId":"P103","price":0,"isExtra":true},{"id":"57405731","note":"","count":1,"label":"Pepsi zero sugar 1l","posId":"N125","price":0,"isExtra":true}]</t>
  </si>
  <si>
    <t>2026-06-15T19:32:13.908+02:00</t>
  </si>
  <si>
    <t>2026-06-15T19:41:00.351+02:00</t>
  </si>
  <si>
    <t>[{"id":"4c69a2c3-8752-4e6e-bb52-549b83f49ac0","count":1,"label":"Pizza Pepperoni 18","posId":"132","price":11900,"isExtra":false,"creatorId":"J31rGngmJyj2o6Adf287E","isPackging":0,"actualLabel":"Pizza Pepperoni 18"}]</t>
  </si>
  <si>
    <t>2026-06-15T19:30:03.572+02:00</t>
  </si>
  <si>
    <t>2026-06-15T19:50:19.744+02:00</t>
  </si>
  <si>
    <t>2026-06-15T20:06:57.563+02:00</t>
  </si>
  <si>
    <t>2026-06-15T19:30:05.775+02:00</t>
  </si>
  <si>
    <t>[{"id":"ef7489da-416c-4ccb-846f-0317489461fc","note":"","count":1,"label":"BBQ Meteor 40 cm","posId":"106","price":30900,"isExtra":false},{"id":"0604cf40-24b5-4ad5-a9e4-e5834def96b8","note":"","count":1,"label":"Dip česnekový","posId":"P106","price":2000,"isExtra":false},{"id":"389b26e5-2cae-411b-afde-ac1cec80674b","note":"","count":1,"label":"Margherita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cm","posId":"100","price":26900,"isExtra":false},{"id":"05527ae0-b54e-44de-955c-e974dad0a79f","note":"","count":1,"label":"Šunka","posId":"C106","price":4000,"KDSTags":["greenhighlight"],"isExtra":true}]</t>
  </si>
  <si>
    <t>2026-06-15T19:28:57.523+02:00</t>
  </si>
  <si>
    <t>2026-06-15T19:43:08.714+02:00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</si>
  <si>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🌶️","posId":"109","price":30900,"isExtra":false},{"id":"54685059","note":"","count":1,"label":"Balné","posId":"K0000","price":2000,"isExtra":true},{"id":"59555742","note":"","count":1,"label":"Smetanový základ","posId":"ZRS40","price":0,"isExtra":true}]</t>
  </si>
  <si>
    <t>2026-06-15T19:22:57.616+02:00</t>
  </si>
  <si>
    <t>2026-06-15T19:38:22.571+02:00</t>
  </si>
  <si>
    <t>[{"id":"113","note":"","count":1,"label":"Capricciosa 32cm","posId":"113","price":24900,"isExtra":false},{"id":"K0000","note":"","count":1,"label":"Balné","posId":"K0000","price":1500,"isExtra":true},{"id":"B103","note":"","count":1,"label":"Cibule","posId":"B103","price":2500,"KDSTags":["greenhighlight"],"isExtra":true},{"id":"121","note":"","count":1,"label":"Comeback 32cm 🌶️","posId":"121","price":24900,"isExtra":false},{"id":"K0000","note":"","count":1,"label":"Balné","posId":"K0000","price":1500,"isExtra":true},{"id":"B115","note":"","count":1,"label":"Kukuřice","posId":"B115","price":2500,"KDSTags":["greenhighlight"],"isExtra":true}]</t>
  </si>
  <si>
    <t>2026-06-15T19:19:14.374+02:00</t>
  </si>
  <si>
    <t>2026-06-15T19:32:37.120+02:00</t>
  </si>
  <si>
    <t>[{"id":"57464194","note":"","size":"Jalapeňos dip","count":1,"label":"Jalapeňos dip","posId":"P107","price":2000,"isExtra":false},{"id":"54685064","note":"","count":1,"label":"Balné","posId":"K0000","price":1500,"isExtra":true},{"id":"54685018","note":"","size":"Česnekový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dip","posId":"P106","price":2000,"isExtra":false},{"id":"54685064","note":"","count":1,"label":"Balné","posId":"K0000","price":1500,"isExtra":true},{"id":"54685020","note":"","size":"Jalapenos Rolls","count":1,"label":"Jalapenos Rolls","posId":"jpr200","price":8900,"isExtra":false},{"id":"54685064","note":"","count":1,"label":"Balné","posId":"K0000","price":1500,"isExtra":true},{"id":"54685014","note":"","size":"Masové kuličky","count":1,"label":"Masové kuličky","posId":"P102","price":9900,"isExtra":false},{"id":"54685064","note":"","count":1,"label":"Balné","posId":"K0000","price":1500,"isExtra":true},{"id":"66426845","note":"","size":"Pilsner Urquell 12","count":4,"label":"Pilsner Urquell 12","posId":"N20","price":6500,"isExtra":false},{"id":"59589710","note":"","size":"Pepperoni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</si>
  <si>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2026-06-15T19:07:00.680+02:00</t>
  </si>
  <si>
    <t>2026-06-15T19:29:47.599+02:00</t>
  </si>
  <si>
    <t>[{"id":"6748417db17528cb9bcae5fd","count":1,"label":"Margherita 32cm","posId":"112","price":16720,"isExtra":false},{"id":"bd23bb29ddc67d336ee4c95b","count":1,"label":"Balné","posId":"K0000","price":1500,"isExtra":true},{"id":"6748417db17528cb9bcae613","count":1,"label":"Veggieballs 32cm 🌶️🌶️","posId":"117","price":24900,"isExtra":false},{"id":"bd23bb29ddc67d336ee4c95b","count":1,"label":"Balné","posId":"K0000","price":1500,"isExtra":true},{"id":"6748417db17528cb9bcae60b","count":1,"label":"Zeleninová 32cm","posId":"115","price":19920,"isExtra":false},{"id":"bd23bb29ddc67d336ee4c95b","count":1,"label":"Balné","posId":"K0000","price":1500,"isExtra":true}]</t>
  </si>
  <si>
    <t>2026-06-15T19:05:28.713+02:00</t>
  </si>
  <si>
    <t>2026-06-15T19:14:01.600+02:00</t>
  </si>
  <si>
    <t>[{"id":"e3c2803b-7f1a-469b-99b1-979be30e115e","count":1,"label":"Pizza BBQ Texas 32","posId":"119","price":24900,"isExtra":false,"creatorId":"zQ6Ho8fQQs3d-Jmcfer0B","isPackging":0,"actualLabel":"Pizza BBQ Texas 32"}]</t>
  </si>
  <si>
    <t>2026-06-15T19:02:04.277+02:00</t>
  </si>
  <si>
    <t>2026-06-15T19:11:28.866+02:00</t>
  </si>
  <si>
    <t>2026-06-15T19:18:28.875+02:00</t>
  </si>
  <si>
    <t>2026-06-15T19:02:05.528+02:00</t>
  </si>
  <si>
    <t>2026-06-15T18:58:03.946+02:00</t>
  </si>
  <si>
    <t>2026-06-15T19:45:29.009+02:00</t>
  </si>
  <si>
    <t>2026-06-15T19:57:05.073+02:00</t>
  </si>
  <si>
    <t>2026-06-15T18:58:05.481+02:00</t>
  </si>
  <si>
    <t>2026-06-15T18:55:19.315+02:00</t>
  </si>
  <si>
    <t>2026-06-15T19:04:40.603+02:00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</si>
  <si>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32cm","posId":"123","price":24900,"isExtra":false},{"id":"54685064","note":"","count":1,"label":"Balné","posId":"K0000","price":1500,"isExtra":true},{"id":"54685181","note":"","count":1,"label":"Pepperoni salám","posId":"B109","price":3000,"KDSTags":["greenhighlight"],"isExtra":true},{"id":"54685020","note":"","size":"Jalapenos Rolls","count":1,"label":"Jalapenos Rolls","posId":"jpr200","price":8900,"isExtra":false},{"id":"54685064","note":"","count":1,"label":"Balné","posId":"K0000","price":1500,"isExtra":true}]</t>
  </si>
  <si>
    <t>2026-06-15T18:52:53.438+02:00</t>
  </si>
  <si>
    <t>2026-06-15T18:59:49.051+02:00</t>
  </si>
  <si>
    <t>[{"id":"69e85ae6-75dc-45f1-8c49-46de64b18a8e","count":1,"label":"Pizza BBQ Texas 40","posId":"107","price":30900,"isExtra":false,"creatorId":"p_CpFCkz4zsTV_YDzkcem","isPackging":0,"actualLabel":"Pizza BBQ Texas 40"}]</t>
  </si>
  <si>
    <t>2026-06-15T18:45:34.020+02:00</t>
  </si>
  <si>
    <t>2026-06-15T18:56:37.783+02:00</t>
  </si>
  <si>
    <t>2026-06-15T18:45:03.233+02:00</t>
  </si>
  <si>
    <t>2026-06-15T18:55:29.335+02:00</t>
  </si>
  <si>
    <t>2026-06-15T19:23:03.607+02:00</t>
  </si>
  <si>
    <t>2026-06-15T18:46:28.364+02:00</t>
  </si>
  <si>
    <t>[{"id":"088a7edc-ef1e-4c6b-b7a1-36c2c45ab0fe","note":"","count":1,"label":"Capricciosa 32 cm","posId":"113","price":24900,"isExtra":false},{"id":"50a2c673-74cc-459a-b7e5-f5c332128443","note":"","count":1,"label":"mozzarella","posId":"B113","price":3000,"KDSTags":["greenhighlight"],"isExtra":true},{"id":"b9c37006-14b3-4f43-8dc0-a8b3134437ad","note":"","count":1,"label":"cibule","posId":"B103","price":2500,"KDSTags":["greenhighlight"],"isExtra":true},{"id":"6e70115f-a0f1-42d6-aaca-1c1f7aa64cb8","note":"","count":1,"label":"šunka","posId":"B106","price":3000,"KDSTags":["greenhighlight"],"isExtra":true},{"id":"2c932c76-e932-479d-b476-ee55b747887e","note":"","count":1,"label":"žampiony","posId":"B105","price":2500,"KDSTags":["greenhighlight"],"isExtra":true}]</t>
  </si>
  <si>
    <t>2026-06-15T18:34:38.015+02:00</t>
  </si>
  <si>
    <t>2026-06-15T18:51:26.993+02:00</t>
  </si>
  <si>
    <t>[{"id":"6748417db17528cb9bcae605","count":1,"label":"Pepperoni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těsto","posId":"17","price":1000,"isExtra":true},{"id":"6748417db17528cb9bcae60f","count":1,"label":"Capricciosa 32cm","posId":"113","price":24900,"isExtra":false},{"id":"bd23bb29ddc67d336ee4c95b","count":1,"label":"Balné","posId":"K0000","price":1500,"isExtra":true}]</t>
  </si>
  <si>
    <t>2026-06-15T18:32:36.018+02:00</t>
  </si>
  <si>
    <t>2026-06-15T18:45:11.605+02:00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</si>
  <si>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🌶️🌶️","posId":"120","price":24900,"isExtra":false},{"id":"54685064","note":"","count":1,"label":"Balné","posId":"K0000","price":1500,"isExtra":true},{"id":"59589714","note":"","size":"Hawai 32cm","count":1,"label":"Hawai 32cm","posId":"114","price":24900,"isExtra":false},{"id":"54685064","note":"","count":1,"label":"Balné","posId":"K0000","price":1500,"isExtra":true},{"id":"59589715","note":"","size":"Capricciosa 32cm","count":1,"label":"Capricciosa 32cm","posId":"113","price":24900,"isExtra":false},{"id":"54685064","note":"","count":1,"label":"Balné","posId":"K0000","price":1500,"isExtra":true}]</t>
  </si>
  <si>
    <t>2026-06-15T18:24:03.089+02:00</t>
  </si>
  <si>
    <t>2026-06-15T18:38:38.744+02:00</t>
  </si>
  <si>
    <t>[{"id":"59589706","note":"","size":"Margherita 32cm","count":1,"label":"Margherita 32cm","posId":"112","price":20900,"isExtra":false},{"id":"54685064","note":"","count":1,"label":"Balné","posId":"K0000","price":1500,"isExtra":true},{"id":"54685070","note":"","count":1,"label":"Jalapeňos","posId":"B102","price":2500,"KDSTags":["greenhighlight"],"isExtra":true},{"id":"54685099","note":"","count":1,"label":"Žampiony","posId":"B105","price":2500,"KDSTags":["greenhighlight"],"isExtra":true},{"id":"54685150","note":"","count":1,"label":"Kukuřice","posId":"B115","price":2500,"KDSTags":["greenhighlight"],"isExtra":true},{"id":"54684975","note":"","size":"Comeback 40cm 🌶️","count":1,"label":"Comeback 40cm 🌶️","posId":"109","price":30900,"isExtra":false},{"id":"54685059","note":"","count":1,"label":"Balné","posId":"K0000","price":2000,"isExtra":true}]</t>
  </si>
  <si>
    <t>2026-06-15T18:18:03.217+02:00</t>
  </si>
  <si>
    <t>2026-06-15T19:20:17.173+02:00</t>
  </si>
  <si>
    <t>2026-06-15T19:30:05.987+02:00</t>
  </si>
  <si>
    <t>2026-06-15T18:18:04.491+02:00</t>
  </si>
  <si>
    <t>[{"id":"896d2264-b315-4ee3-b331-0fa7b26bb96f","note":"","count":1,"label":"Hawai 32 cm","posId":"114","price":24900,"isExtra":false},{"id":"7ee7e3c8-2c54-4dc5-810f-2f52f62e2d14","note":"","count":1,"label":"Comeback 32 cm","posId":"121","price":24900,"isExtra":false}]</t>
  </si>
  <si>
    <t>2026-06-15T18:15:03.673+02:00</t>
  </si>
  <si>
    <t>2026-06-15T18:32:40.144+02:00</t>
  </si>
  <si>
    <t>2026-06-15T18:53:11.158+02:00</t>
  </si>
  <si>
    <t>2026-06-15T18:15:04.765+02:00</t>
  </si>
  <si>
    <t>[{"id":"088a7edc-ef1e-4c6b-b7a1-36c2c45ab0fe","note":"","count":1,"label":"Capricciosa 32 cm","posId":"113","price":24900,"isExtra":false},{"id":"0b22568e-4d1c-45db-9aa3-de09ef6c293a","note":"","count":1,"label":"Pepperoni 32 cm","posId":"120","price":24900,"isExtra":false},{"id":"6e4aed3e-b988-442a-8864-0b2ad4a4403d","note":"","count":2,"label":"Quattro Formaggi 32 cm","posId":"147","price":24900,"isExtra":false},{"id":"923cca0f-b384-4647-b41a-b36c46b0c790","note":"","count":1,"label":"BBQ Meteor 32 cm","posId":"142","price":24900,"isExtra":false}]</t>
  </si>
  <si>
    <t>2026-06-15T18:09:03.743+02:00</t>
  </si>
  <si>
    <t>2026-06-15T18:18:11.104+02:00</t>
  </si>
  <si>
    <t>2026-06-15T18:43:44.315+02:00</t>
  </si>
  <si>
    <t>2026-06-15T18:09:04.628+02:00</t>
  </si>
  <si>
    <t>[{"id":"4f6ede18-25d3-4c82-be03-84c9578ab8ce","note":"","count":1,"label":"Pepperoni 32 cm","posId":"144","price":24900,"isExtra":false},{"id":"72b7d8de-1f32-4c8d-8cfc-fd5ab0a54619","note":"","count":1,"label":"kuře","posId":"B114","price":3000,"KDSTags":["greenhighlight"],"isExtra":true},{"id":"704cb959-c203-4144-92d1-a1b154f3fdc1","note":"","count":1,"label":"gorgonzola","posId":"B101","price":3000,"KDSTags":["greenhighlight"],"isExtra":true}]</t>
  </si>
  <si>
    <t>2026-06-15T18:00:03.765+02:00</t>
  </si>
  <si>
    <t>2026-06-15T18:09:39.046+02:00</t>
  </si>
  <si>
    <t>2026-06-15T17:56:03.096+02:00</t>
  </si>
  <si>
    <t>2026-06-15T18:07:29.874+02:00</t>
  </si>
  <si>
    <t>Yaman</t>
  </si>
  <si>
    <t>2026-06-15T17:38:17.209+02:00</t>
  </si>
  <si>
    <t>2026-06-15T17:46:48.508+02:00</t>
  </si>
  <si>
    <t>[{"id":"123","note":"","count":1,"label":"Quattro Formaggi 32cm","posId":"123","price":24900,"isExtra":false},{"id":"K0000","note":"","count":1,"label":"Balné","posId":"K0000","price":1500,"isExtra":true}]</t>
  </si>
  <si>
    <t>2026-06-15T17:37:02.675+02:00</t>
  </si>
  <si>
    <t>2026-06-15T17:43:29.266+02:00</t>
  </si>
  <si>
    <t>2026-06-15T17:19:02.859+02:00</t>
  </si>
  <si>
    <t>2026-06-15T17:27:39.668+02:00</t>
  </si>
  <si>
    <t>[{"id":"1edf54fc-1032-442c-939f-e6e2033b2270","note":"","count":1,"label":"Comeback 40 cm","posId":"109","price":30900,"isExtra":false},{"id":"0604cf40-24b5-4ad5-a9e4-e5834def96b8","note":"","count":1,"label":"Dip česnekový","posId":"P106","price":2000,"isExtra":false}]</t>
  </si>
  <si>
    <t>2026-06-15T16:37:03.476+02:00</t>
  </si>
  <si>
    <t>2026-06-15T16:45:08.730+02:00</t>
  </si>
  <si>
    <t>2026-06-15T17:13:53.629+02:00</t>
  </si>
  <si>
    <t>2026-06-15T16:37:04.178+02:00</t>
  </si>
  <si>
    <t>[{"id":"faf7ff40-eef3-48bd-92c4-b33e5bbf095d","note":"","count":1,"label":"Quattro Formaggi 40 cm","posId":"111","price":30900,"isExtra":false},{"id":"e8a7b47a-70d2-4cc2-a375-1dab55125675","note":"","count":1,"label":"Quattro Formaggi 32 cm","posId":"123","price":24900,"isExtra":false}]</t>
  </si>
  <si>
    <t>2026-06-15T16:34:02.889+02:00</t>
  </si>
  <si>
    <t>2026-06-15T16:42:02.853+02:00</t>
  </si>
  <si>
    <t>2026-06-15T16:53:18.767+02:00</t>
  </si>
  <si>
    <t>2026-06-15T16:34:04.029+02:00</t>
  </si>
  <si>
    <t>[{"id":"7ee7e3c8-2c54-4dc5-810f-2f52f62e2d14","note":"","count":1,"label":"Comeback 32 cm","posId":"121","price":24900,"isExtra":false},{"id":"978c26ec-8492-4979-8b1c-f7ff8381d413","note":"","count":1,"label":"Pepperoni Rolls, 6 ks","posId":"P100","price":8900,"isExtra":false}]</t>
  </si>
  <si>
    <t>2026-06-15T16:10:17.847+02:00</t>
  </si>
  <si>
    <t>2026-06-15T16:19:12.068+02:00</t>
  </si>
  <si>
    <t>2026-06-15T16:10:02.727+02:00</t>
  </si>
  <si>
    <t>2026-06-15T16:17:10.419+02:00</t>
  </si>
  <si>
    <t>2026-06-15T15:48:03.785+02:00</t>
  </si>
  <si>
    <t>2026-06-15T15:56:08.583+02:00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</si>
  <si>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bylinky","posId":"A122","price":6500,"isExtra":true}]</t>
  </si>
  <si>
    <t>2026-06-15T15:44:03.240+02:00</t>
  </si>
  <si>
    <t>2026-06-15T15:50:45.865+02:00</t>
  </si>
  <si>
    <t>2026-06-15T15:54:29.531+02:00</t>
  </si>
  <si>
    <t>2026-06-15T15:44:04.820+02:00</t>
  </si>
  <si>
    <t>2026-06-15T15:43:27.433+02:00</t>
  </si>
  <si>
    <t>2026-06-15T15:49:24.012+02:00</t>
  </si>
  <si>
    <t>[{"id":"36b96f89-b9b4-476e-90ba-86f4bab6b6b4","count":1,"label":"Pizza Hawai 18 cm","posId":"126","price":11900,"isExtra":false,"creatorId":"2QDa7DWJyH1da3tvCHGBO","isPackging":0,"actualLabel":"Pizza Hawai 18 cm"},{"id":"RjnzJvFGQ7bViwxWS8fAW","count":1,"label":"Bez ananasu","posId":"X100","price":0,"KDSTags":["redhighlight"],"isExtra":true,"mainItemId":"36b96f89-b9b4-476e-90ba-86f4bab6b6b4"}]</t>
  </si>
  <si>
    <t>2026-06-15T15:22:47.719+02:00</t>
  </si>
  <si>
    <t>2026-06-15T15:33:05.018+02:00</t>
  </si>
  <si>
    <t>[{"id":"6748417db17528cb9bcae60d","count":1,"label":"Hawai 32cm","posId":"114","price":19920,"isExtra":false},{"id":"bd23bb29ddc67d336ee4c95b","count":1,"label":"Balné","posId":"K0000","price":1500,"isExtra":true},{"id":"97278f8f579333a42d2bbe2f","count":1,"label":"BBQ základ","posId":"ZRB32","price":0,"isExtra":true},{"id":"6748417db17528cb9bcae5ed","count":1,"label":"Pepperoni 40cm 🌶️🌶️","posId":"108","price":30900,"isExtra":false},{"id":"9642908ce4c2f22954c8bbd6","count":1,"label":"Balné","posId":"K0000","price":2000,"isExtra":true},{"id":"df4580263335a960a82908d9","count":1,"label":"BBQ základ","posId":"ZRB40","price":0,"isExtra":true},{"id":"f1a46dd1a5f0686c93013f2f","count":1,"label":"Cibule","posId":"C103","price":3500,"KDSTags":["greenhighlight"],"isExtra":true}]</t>
  </si>
  <si>
    <t>2026-06-15T15:11:03.627+02:00</t>
  </si>
  <si>
    <t>2026-06-15T15:18:30.649+02:00</t>
  </si>
  <si>
    <t>2026-06-15T15:01:03.295+02:00</t>
  </si>
  <si>
    <t>2026-06-15T15:08:52.418+02:00</t>
  </si>
  <si>
    <t>2026-06-15T15:21:54.119+02:00</t>
  </si>
  <si>
    <t>2026-06-15T15:01:04.959+02:00</t>
  </si>
  <si>
    <t>[{"id":"52687002-58c9-40ea-ba22-d2ae7a4b5889","note":"","count":1,"label":"Comeback 32 cm","posId":"145","price":24900,"isExtra":false},{"id":"fc3fa22b-be90-4e3e-a05f-41f62444ffb3","note":"","count":1,"label":"olivy","posId":"B112","price":2500,"KDSTags":["greenhighlight"],"isExtra":true}]</t>
  </si>
  <si>
    <t>2026-06-15T14:50:14.788+02:00</t>
  </si>
  <si>
    <t>2026-06-15T14:57:32.597+02:00</t>
  </si>
  <si>
    <t>[{"id":"307f1b7d-52a0-408d-be47-4976c57475e7","count":1,"label":"Pizza Hawai 32 cm","posId":"114","price":24900,"isExtra":false,"creatorId":"dGkZEi3uy88JHD2UPlAb-","isPackging":0,"actualLabel":"Pizza Hawai 32 cm"},{"id":"extra_20230331101812_34","count":1,"label":"USA těsto","posId":"17","price":1000,"isExtra":true,"mainItemId":"307f1b7d-52a0-408d-be47-4976c57475e7"}]</t>
  </si>
  <si>
    <t>2026-06-15T14:48:03.384+02:00</t>
  </si>
  <si>
    <t>2026-06-15T14:58:02.551+02:00</t>
  </si>
  <si>
    <t>2026-06-15T15:06:43.419+02:00</t>
  </si>
  <si>
    <t>2026-06-15T14:48:04.463+02:00</t>
  </si>
  <si>
    <t>[{"id":"c17837f5-7a43-4caf-86f2-7f4c925f90fb","note":"","count":1,"label":"BBQ Meteor 32 cm","posId":"118","price":24900,"isExtra":false},{"id":"41f21dd3-e301-4232-8347-2fbf132057d4","note":"","count":1,"label":"změna na Rajčatový základ","posId":"A127","price":0,"isExtra":true},{"id":"7b506f1d-3b7d-4ca7-9767-75b5b6ff855b","note":"","count":1,"label":"okraj mozzarella BBQ","posId":"A123","price":5700,"isExtra":true},{"id":"978c26ec-8492-4979-8b1c-f7ff8381d413","note":"","count":1,"label":"Pepperoni Rolls, 6 ks","posId":"P100","price":8900,"isExtra":false}]</t>
  </si>
  <si>
    <t>2026-06-15T14:45:03.193+02:00</t>
  </si>
  <si>
    <t>2026-06-15T14:52:32.699+02:00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</si>
  <si>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🌶️","posId":"121","price":19920,"isExtra":false},{"id":"bd23bb29ddc67d336ee4c95b","count":1,"label":"Balné","posId":"K0000","price":1500,"isExtra":true},{"id":"6748417db17528cb9bcae661","count":1,"label":"Pepsi zero sugar 1l","posId":"N125","price":5900,"isExtra":false}]</t>
  </si>
  <si>
    <t>2026-06-15T14:30:16.198+02:00</t>
  </si>
  <si>
    <t>2026-06-15T14:38:13.609+02:00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</si>
  <si>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základ","posId":"ZRB32","price":0,"isExtra":true}]</t>
  </si>
  <si>
    <t>2026-06-15T13:57:31.729+02:00</t>
  </si>
  <si>
    <t>2026-06-15T14:08:15.616+02:00</t>
  </si>
  <si>
    <t>[{"id":"6748417db17528cb9bcae65f","count":1,"label":"Pepsi 1l","posId":"N124","price":5900,"isExtra":false},{"id":"6748417db17528cb9bcae605","count":1,"label":"Pepperoni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těsto","posId":"17","price":1000,"isExtra":true},{"id":"3ff8bcf86a57647a3133c48e","count":1,"label":"Kukuřice","posId":"B115","price":2500,"KDSTags":["greenhighlight"],"isExtra":true},{"id":"bb475ad18f251b8d75709561","count":1,"label":"Jalapeňos dip","posId":"P107","price":2000,"isExtra":false},{"id":"bd23bb29ddc67d336ee4c95b","count":1,"label":"Balné","posId":"K0000","price":1500,"isExtra":true}]</t>
  </si>
  <si>
    <t>2026-06-15T13:55:48.032+02:00</t>
  </si>
  <si>
    <t>2026-06-15T14:05:47.939+02:00</t>
  </si>
  <si>
    <t>[{"id":"59589712","note":"","size":"BBQ Meteor 32cm","count":1,"label":"BBQ Meteor 32cm","posId":"118","price":24900,"isExtra":false},{"id":"54685064","note":"","count":1,"label":"Balné","posId":"K0000","price":1500,"isExtra":true},{"id":"57279290","note":"","count":1,"label":"Rajčatový základ","posId":"ZBR32","price":0,"isExtra":true}]</t>
  </si>
  <si>
    <t>Barbora</t>
  </si>
  <si>
    <t>2026-06-15T13:52:02.064+02:00</t>
  </si>
  <si>
    <t>2026-06-15T14:04:11.016+02:00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</si>
  <si>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základ","posId":"ZRB40","price":0,"isExtra":true},{"id":"A120","note":"","count":1,"label":"okraj hotdog, bbq omáčka","posId":"A120","price":6500,"isExtra":true}]</t>
  </si>
  <si>
    <t>2026-06-15T13:39:03.175+02:00</t>
  </si>
  <si>
    <t>2026-06-15T13:49:29.156+02:00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</si>
  <si>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základ","posId":"A129","price":0,"isExtra":true},{"id":"28e96b57-144a-4147-bd66-1530a9858e97","note":"","count":1,"label":"BEZ -pepperoni salám","posId":"X109","price":0,"KDSTags":["redhighlight"],"isExtra":true},{"id":"0604cf40-24b5-4ad5-a9e4-e5834def96b8","note":"","count":1,"label":"Dip česnekový","posId":"P106","price":2000,"isExtra":false}]</t>
  </si>
  <si>
    <t>2026-06-15T13:32:03.941+02:00</t>
  </si>
  <si>
    <t>2026-06-15T14:26:52.671+02:00</t>
  </si>
  <si>
    <t>2026-06-15T13:29:03.348+02:00</t>
  </si>
  <si>
    <t>2026-06-15T13:39:56.318+02:00</t>
  </si>
  <si>
    <t>[{"id":"c17837f5-7a43-4caf-86f2-7f4c925f90fb","note":"","count":1,"label":"BBQ Meteor 32 cm","posId":"118","price":24900,"isExtra":false},{"id":"55f8781c-97f6-4a21-abe6-3780ea7117ba","note":"","count":1,"label":"změna na Smetanový základ","posId":"A129","price":0,"isExtra":true}]</t>
  </si>
  <si>
    <t>2026-06-15T13:28:16.212+02:00</t>
  </si>
  <si>
    <t>2026-06-15T13:37:24.559+02:00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</si>
  <si>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54685135","note":"","count":1,"label":"Paprika","posId":"C111","price":3500,"KDSTags":["greenhighlight"],"isExtra":true},{"id":"54685018","note":"","size":"Česnekový dip","count":1,"label":"Česnekový dip","posId":"P106","price":2000,"isExtra":false},{"id":"54685064","note":"","count":1,"label":"Balné","posId":"K0000","price":1500,"isExtra":true},{"id":"54685021","note":"","size":"Choco Rolls","count":1,"label":"Choco Rolls","posId":"chr100","price":8900,"isExtra":false},{"id":"54685064","note":"","count":1,"label":"Balné","posId":"K0000","price":1500,"isExtra":true},{"id":"57405720","note":"","size":"Mirinda 1l","count":1,"label":"Mirinda 1l","posId":"N126","price":5900,"isExtra":false}]</t>
  </si>
  <si>
    <t>Mykola</t>
  </si>
  <si>
    <t>2026-06-15T13:26:19.947+02:00</t>
  </si>
  <si>
    <t>2026-06-15T13:34:03.005+02:00</t>
  </si>
  <si>
    <t>[{"id":"M100","note":"","count":1,"label":"Spicy menu Comeback","posId":"M100","price":34900,"isExtra":false},{"id":"K0000","note":"","count":1,"label":"Balné","posId":"K0000","price":3000,"isExtra":true},{"id":"Y118","note":"","count":1,"label":"BBQ Meteor","posId":"Y118","price":0,"isExtra":true},{"id":"ZRB32","note":"","count":1,"label":"BBQ základ","posId":"ZRB32","price":0,"isExtra":true},{"id":"P102","note":"","count":1,"label":"masové kuličky","posId":"P102","price":0,"isExtra":true},{"id":"N125","note":"","count":1,"label":"Pepsi zero sugar 1l","posId":"N125","price":0,"isExtra":true}]</t>
  </si>
  <si>
    <t>2026-06-15T13:12:35.921+02:00</t>
  </si>
  <si>
    <t>2026-06-15T13:31:48.867+02:00</t>
  </si>
  <si>
    <t>[{"id":"116","note":"","count":1,"label":"Baby Špenát &amp; kuře 32cm","posId":"116","price":24900,"isExtra":false},{"id":"K0000","note":"","count":1,"label":"Balné","posId":"K0000","price":1500,"isExtra":true},{"id":"113","note":"","count":1,"label":"Capricciosa 32cm","posId":"113","price":24900,"isExtra":false},{"id":"K0000","note":"","count":1,"label":"Balné","posId":"K0000","price":1500,"isExtra":true}]</t>
  </si>
  <si>
    <t>2026-06-15T12:39:08.518+02:00</t>
  </si>
  <si>
    <t>2026-06-15T12:51:29.250+02:00</t>
  </si>
  <si>
    <t>2026-06-15T12:36:04.302+02:00</t>
  </si>
  <si>
    <t>2026-06-15T12:47:10.508+02:00</t>
  </si>
  <si>
    <t>2026-06-15T12:34:58.429+02:00</t>
  </si>
  <si>
    <t>2026-06-15T12:44:49.395+02:00</t>
  </si>
  <si>
    <t>2026-06-15T12:32:02.920+02:00</t>
  </si>
  <si>
    <t>2026-06-15T12:48:56.219+02:00</t>
  </si>
  <si>
    <t>2026-06-15T12:57:11.314+02:00</t>
  </si>
  <si>
    <t>2026-06-15T12:32:04.179+02:00</t>
  </si>
  <si>
    <t>[{"id":"4f6ede18-25d3-4c82-be03-84c9578ab8ce","note":"","count":1,"label":"Pepperoni 32 cm","posId":"144","price":24900,"isExtra":false},{"id":"0604cf40-24b5-4ad5-a9e4-e5834def96b8","note":"","count":1,"label":"Dip česnekový","posId":"P106","price":2000,"isExtra":false},{"id":"6e4aed3e-b988-442a-8864-0b2ad4a4403d","note":"","count":1,"label":"Quattro Formaggi 32 cm","posId":"147","price":24900,"isExtra":false}]</t>
  </si>
  <si>
    <t>2026-06-15T12:30:26.170+02:00</t>
  </si>
  <si>
    <t>2026-06-15T12:43:06.123+02:00</t>
  </si>
  <si>
    <t>2026-06-15T12:29:59.519+02:00</t>
  </si>
  <si>
    <t>2026-06-15T12:43:01.399+02:00</t>
  </si>
  <si>
    <t>2026-06-15T12:29:52.721+02:00</t>
  </si>
  <si>
    <t>2026-06-15T12:39:36.670+02:00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</si>
  <si>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🌶️🌶️","posId":"110","price":30900,"isExtra":false},{"id":"9642908ce4c2f22954c8bbd6","count":1,"label":"Balné","posId":"K0000","price":2000,"isExtra":true},{"id":"a1bd46b9b8f83b8b50c57f27","count":1,"label":"okraj mozzarella, bylinky","posId":"A122","price":6500,"isExtra":true},{"id":"518562551802af877dea3c52","count":1,"label":"Česnekový dip","posId":"P106","price":2000,"isExtra":false},{"id":"bd23bb29ddc67d336ee4c95b","count":1,"label":"Balné","posId":"K0000","price":1500,"isExtra":true}]</t>
  </si>
  <si>
    <t>2026-06-15T12:27:02.855+02:00</t>
  </si>
  <si>
    <t>2026-06-15T12:34:32.355+02:00</t>
  </si>
  <si>
    <t>2026-06-15T12:04:33.840+02:00</t>
  </si>
  <si>
    <t>2026-06-15T12:12:20.610+02:00</t>
  </si>
  <si>
    <t>[{"id":"54684972","note":"","size":"Margherita 40cm","count":1,"label":"Margherita 40cm","posId":"100","price":26900,"isExtra":false},{"id":"54685059","note":"","count":1,"label":"Balné","posId":"K0000","price":2000,"isExtra":true},{"id":"54685118","note":"","count":1,"label":"Olivy","posId":"C112","price":3500,"KDSTags":["greenhighlight"],"isExtra":true}]</t>
  </si>
  <si>
    <t>2026-06-15T12:01:03.550+02:00</t>
  </si>
  <si>
    <t>2026-06-15T12:14:26.472+02:00</t>
  </si>
  <si>
    <t>2026-06-15T12:20:08.398+02:00</t>
  </si>
  <si>
    <t>2026-06-15T12:01:04.632+02:00</t>
  </si>
  <si>
    <t>[{"id":"088a7edc-ef1e-4c6b-b7a1-36c2c45ab0fe","note":"","count":1,"label":"Capricciosa 32 cm","posId":"113","price":24900,"isExtra":false},{"id":"50a2c673-74cc-459a-b7e5-f5c332128443","note":"","count":1,"label":"mozzarella","posId":"B113","price":3000,"KDSTags":["greenhighlight"],"isExtra":true},{"id":"a8b296cb-224d-46e2-b4ca-40d9cb21295a","note":"","count":1,"label":"BEZ -šunka","posId":"X106","price":0,"KDSTags":["redhighlight"],"isExtra":true}]</t>
  </si>
  <si>
    <t>2026-06-15T11:49:03.110+02:00</t>
  </si>
  <si>
    <t>2026-06-15T11:53:03.375+02:00</t>
  </si>
  <si>
    <t>2026-06-15T12:06:12.525+02:00</t>
  </si>
  <si>
    <t>2026-06-15T11:49:04.489+02:00</t>
  </si>
  <si>
    <t>2026-06-15T11:46:25.273+02:00</t>
  </si>
  <si>
    <t>2026-06-15T11:49:48.985+02:00</t>
  </si>
  <si>
    <t>[{"id":"2bf254be-a178-4f1d-bb54-104d648cbea9","count":1,"label":"Pizza Špenát kuře 18 cm","posId":"128","price":11900,"isExtra":false,"creatorId":"PN9Wy10Y4KOqKQvx26hEm","isPackging":0,"actualLabel":"Pizza Špenát kuře 18 cm"}]</t>
  </si>
  <si>
    <t>2026-06-15T11:35:06.049+02:00</t>
  </si>
  <si>
    <t>2026-06-15T11:48:24.383+02:00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</si>
  <si>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🌶️","posId":"109","price":30900,"isExtra":false},{"id":"54685059","note":"","count":1,"label":"Balné","posId":"K0000","price":2000,"isExtra":true},{"id":"54685083","note":"","count":1,"label":"okraj mozzarella, bylinky","posId":"A122","price":6500,"isExtra":true},{"id":"54685078","note":"","count":1,"label":"Jalapeňos","posId":"C102","price":3500,"KDSTags":["greenhighlight"],"isExtra":true},{"id":"57405718","note":"","size":"Pepsi 1l","count":1,"label":"Pepsi 1l","posId":"N124","price":5900,"isExtra":false},{"id":"54685017","note":"","size":"Pepperoni Rolls 🌶️","count":1,"label":"Pepperoni Rolls 🌶️","posId":"P100","price":8900,"isExtra":false},{"id":"54685064","note":"","count":1,"label":"Balné","posId":"K0000","price":1500,"isExtra":true}]</t>
  </si>
  <si>
    <t>2026-06-15T11:31:07.525+02:00</t>
  </si>
  <si>
    <t>2026-06-15T11:39:37.706+02:00</t>
  </si>
  <si>
    <t>2026-06-15T11:19:33.060+02:00</t>
  </si>
  <si>
    <t>2026-06-15T11:24:38.225+02:00</t>
  </si>
  <si>
    <t>[{"id":"6748417db17528cb9bcae5fd","count":1,"label":"Margherita 32cm","posId":"112","price":16720,"isExtra":false},{"id":"bd23bb29ddc67d336ee4c95b","count":1,"label":"Balné","posId":"K0000","price":1500,"isExtra":true},{"id":"6748417db17528cb9bcae661","count":1,"label":"Pepsi zero sugar 1l","posId":"N125","price":5900,"isExtra":false}]</t>
  </si>
  <si>
    <t>2026-06-15T11:15:47.462+02:00</t>
  </si>
  <si>
    <t>2026-06-15T11:22:51.341+02:00</t>
  </si>
  <si>
    <t>[{"id":"111","note":"","count":1,"label":"Quattro Formaggi 40cm","posId":"111","price":30900,"isExtra":false},{"id":"K0000","note":"","count":1,"label":"Balné","posId":"K0000","price":2000,"isExtra":true},{"id":"ZSB49","note":"","count":1,"label":"BBQ základ","posId":"ZSB49","price":0,"isExtra":true}]</t>
  </si>
  <si>
    <t>2026-06-15T11:05:02.509+02:00</t>
  </si>
  <si>
    <t>2026-06-15T11:30:13.034+02:00</t>
  </si>
  <si>
    <t>2026-06-15T10:53:03.150+02:00</t>
  </si>
  <si>
    <t>2026-06-15T11:09:53.074+02:00</t>
  </si>
  <si>
    <t>2026-06-15T11:32:43.260+02:00</t>
  </si>
  <si>
    <t>2026-06-15T10:53:05.026+02:00</t>
  </si>
  <si>
    <t>[{"id":"a06e0c47-2605-4f5a-ab13-91ede576c6cb","note":"","count":1,"label":"VEGGIE MENU COMEBACK","posId":"","price":34900,"isExtra":false},{"id":"f94c006e-af99-4502-abfb-daeaff3a865b","note":"","count":1,"label":"*BBQ METEOR* 32","posId":"Y118","price":0,"isExtra":true},{"id":"162f5e68-6a58-4eeb-a2b7-ae88adf3f3c7","note":"","count":1,"label":"Italské těsto","posId":"15","price":0,"isExtra":true},{"id":"6a9d8529-699c-42e7-81cc-9f838dc5f2d2","note":"","count":1,"label":"Smetanový základ","posId":"A129","price":0,"isExtra":true},{"id":"ea19fb90-a0c3-4d7a-946a-81082fc1a3c2","note":"","count":1,"label":"okraj Hotdog hořčice","posId":"A117","price":5700,"isExtra":true},{"id":"3316ecf4-07ea-4045-acd5-7383dd81145f","note":"","count":1,"label":"jalapeños","posId":"B102","price":2500,"KDSTags":["greenhighlight"],"isExtra":true},{"id":"6e70115f-a0f1-42d6-aaca-1c1f7aa64cb8","note":"","count":1,"label":"šunka","posId":"B106","price":3000,"KDSTags":["greenhighlight"],"isExtra":true},{"id":"c62fdb6f-cd45-4519-9d27-24390be42b72","note":"","count":1,"label":"Česnekový chléb","posId":"P104","price":0,"isExtra":true},{"id":"d74c98fa-2a62-4915-9035-3e21422a791a","note":"","count":1,"label":"Pepsi 1l","posId":"N124","price":0,"isExtra":true},{"id":"978c26ec-8492-4979-8b1c-f7ff8381d413","note":"","count":1,"label":"Pepperoni Rolls, 6 ks","posId":"P100","price":8900,"isExtra":false}]</t>
  </si>
  <si>
    <t>2026-06-15T10:29:03.253+02:00</t>
  </si>
  <si>
    <t>2026-06-15T11:52:41.330+02:00</t>
  </si>
  <si>
    <t>2026-06-15T12:02:36.133+02:00</t>
  </si>
  <si>
    <t>2026-06-15T10:29:04.782+02:00</t>
  </si>
  <si>
    <t>[{"id":"163e77d4-5ceb-49e7-900a-6bd7d0635831","note":"","count":1,"label":"SPICY MENU COMEBACK","posId":"","price":34900,"isExtra":false},{"id":"58d82516-d8a1-4854-a515-308b4c6e3f46","note":"","count":1,"label":"*BBQ TEXAS* 32","posId":"Y119","price":0,"isExtra":true},{"id":"64d46855-0c2f-4030-b544-7bfacbec3164","note":"","count":1,"label":"Americké těsto","posId":"14","price":0,"isExtra":true},{"id":"da10865e-5d28-4f5d-8f53-78c44581a781","note":"","count":1,"label":"BBQ základ","posId":"A128","price":0,"isExtra":true},{"id":"4d811cb5-f2fa-4974-9e03-52f6b005bcba","note":"","count":1,"label":"Příloha: Masové kuličky","posId":"P102","price":0,"isExtra":true},{"id":"4ebdcedd-3f8b-4abb-8109-256abccb2195","note":"","count":1,"label":"Guarana Kiwi a jablko 0,5l","posId":"N144","price":0,"isExtra":true}]</t>
  </si>
  <si>
    <t>2026-06-15T10:27:03.057+02:00</t>
  </si>
  <si>
    <t>2026-06-15T11:02:12.747+02:00</t>
  </si>
  <si>
    <t>2026-06-15T11:23:47.251+02:00</t>
  </si>
  <si>
    <t>2026-06-15T10:27:03.964+02:00</t>
  </si>
  <si>
    <t>[{"id":"72a788fd-2d10-4aa9-80c1-abbc9acb3570","note":"","count":1,"label":"Hawai 32 cm","posId":"138","price":24900,"isExtra":false},{"id":"55f8781c-97f6-4a21-abe6-3780ea7117ba","note":"","count":1,"label":"změna na Smetanový základ","posId":"A129","price":0,"isExtra":true},{"id":"0604cf40-24b5-4ad5-a9e4-e5834def96b8","note":"","count":1,"label":"Dip česnekový","posId":"P106","price":2000,"isExtra":false}]</t>
  </si>
  <si>
    <t>Chodov</t>
  </si>
  <si>
    <t>Nahrát restii CSV</t>
  </si>
  <si>
    <t>Kontrola tržeb</t>
  </si>
  <si>
    <t>Vyber datum    &lt;----------&gt;</t>
  </si>
  <si>
    <t>Nahraješ restii a pak vyplníš u každé pobočky modré bunky, až budeš mít všechny, stiskneš uložit</t>
  </si>
  <si>
    <t>Údaje</t>
  </si>
  <si>
    <t>Odevzdané</t>
  </si>
  <si>
    <t>Spočítané</t>
  </si>
  <si>
    <t>Rozdíl</t>
  </si>
  <si>
    <t>Hotovost</t>
  </si>
  <si>
    <t>Terminál</t>
  </si>
  <si>
    <t>Stravenky</t>
  </si>
  <si>
    <t>Benzín</t>
  </si>
  <si>
    <t>4000 tankování Hřebík</t>
  </si>
  <si>
    <t>Auta</t>
  </si>
  <si>
    <t>Suroviny</t>
  </si>
  <si>
    <t>11.194 Bidfood</t>
  </si>
  <si>
    <t>Ostatní</t>
  </si>
  <si>
    <t>1.779 kotouče do váhy + 979 staff pití + 2.061 toner + 3.825 výběr z dýšek</t>
  </si>
  <si>
    <t>PHM - soukromé</t>
  </si>
  <si>
    <t>Wolt</t>
  </si>
  <si>
    <t>Bolt</t>
  </si>
  <si>
    <t>Dáme jídlo</t>
  </si>
  <si>
    <t>Web</t>
  </si>
  <si>
    <t>Uložit</t>
  </si>
  <si>
    <t>Wolt drive cash</t>
  </si>
  <si>
    <t>DJ Cash</t>
  </si>
  <si>
    <t>Celková Tržba</t>
  </si>
  <si>
    <t>Pokladna</t>
  </si>
  <si>
    <t>Bolevec</t>
  </si>
  <si>
    <t>366 zrušená Foodora + 1:000 oprava Fordu</t>
  </si>
  <si>
    <t>2026-06-21T23:37:43.518+02:00</t>
  </si>
  <si>
    <t>2026-06-21T23:38:08.336+02:00</t>
  </si>
  <si>
    <t>[{"id":"3af5afd5-c65e-46dd-880f-d577aba12185","count":1,"label":"Pilsner Urquell 12","posId":"N20","price":6500,"isExtra":false,"creatorId":"3ZjGFBuDO_7fynAeUM6ol","isPackging":0,"actualLabel":"Pilsner Urquell 12"}]</t>
  </si>
  <si>
    <t>2026-06-21T23:28:53.479+02:00</t>
  </si>
  <si>
    <t>2026-06-21T23:38:13.113+02:00</t>
  </si>
  <si>
    <t>[{"id":"8e14a535-5628-4959-9da1-d7350a200486","count":1,"label":"Pizza Margherita 32","posId":"112","price":21900,"isExtra":false,"creatorId":"bBI9SRQr8iY9tJv__Ah-m","isPackging":0,"actualLabel":"Pizza Margherita 32"}]</t>
  </si>
  <si>
    <t>2026-06-21T23:28:27.348+02:00</t>
  </si>
  <si>
    <t>2026-06-21T23:38:12.097+02:00</t>
  </si>
  <si>
    <t>[{"id":"18c7dc2e-3f8c-4b58-9c90-6a401315d32b","count":1,"label":"Pizza Hawai 32 cm","posId":"114","price":25900,"isExtra":false,"creatorId":"yYs_20XNq1OaqoKoJd_ld","isPackging":0,"actualLabel":"Pizza Hawai 32 cm"}]</t>
  </si>
  <si>
    <t>2026-06-21T23:28:26.899+02:00</t>
  </si>
  <si>
    <t>2026-06-21T23:40:34.551+02:00</t>
  </si>
  <si>
    <t>W - Pizza Comeback Bolevec</t>
  </si>
  <si>
    <t>[{"id":"3b2e046bdfa6a4d3ce9090dd","count":1,"label":"Choco Rolls","posId":"chr100","price":6320,"isExtra":false},{"id":"0cf732abf15d68df108984b2","count":1,"label":"Balné","posId":"K0000","price":1500,"isExtra":true},{"id":"700d2e35b664c3f71c5dfa78","count":1,"label":"Buchtičky se šodó","posId":"D12","price":7120,"isExtra":false},{"id":"0cf732abf15d68df108984b2","count":1,"label":"Balné","posId":"K0000","price":1500,"isExtra":true},{"id":"fd5fcb2eb2e6ebd3e2ca7167","count":1,"label":"Vanilkový dip","posId":"vanila","price":1600,"isExtra":false},{"id":"0cf732abf15d68df108984b2","count":1,"label":"Balné","posId":"K0000","price":1500,"isExtra":true}]</t>
  </si>
  <si>
    <t>2026-06-21T22:57:55.534+02:00</t>
  </si>
  <si>
    <t>2026-06-21T23:06:16.340+02:00</t>
  </si>
  <si>
    <t>[{"id":"8cfd349c9dc7f129d0cfd899","count":1,"label":"Česnekový dip","posId":"P106","price":1600,"isExtra":false},{"id":"0cf732abf15d68df108984b2","count":1,"label":"Balné","posId":"K0000","price":1500,"isExtra":true},{"id":"6893484371e1a7827faa2842","count":1,"label":"Quattro Formaggi 32cm","posId":"123","price":18320,"isExtra":false},{"id":"0cf732abf15d68df108984b2","count":1,"label":"Balné","posId":"K0000","price":1500,"isExtra":true}]</t>
  </si>
  <si>
    <t>Rudolf Kalocai</t>
  </si>
  <si>
    <t>2026-06-21T22:55:07.444+02:00</t>
  </si>
  <si>
    <t>2026-06-21T23:11:11.306+02:00</t>
  </si>
  <si>
    <t>2026-06-21T23:23:48.767+02:00</t>
  </si>
  <si>
    <t>2026-06-21T22:55:45.013+02:00</t>
  </si>
  <si>
    <t>[{"id":"ee394832-8137-440a-84b7-b9e0df42a9ab","note":"","count":1,"label":"Hawai 32 cm","posId":"114","price":25900,"isExtra":false},{"id":"57c816b2-3e3f-46c2-b126-b09910d79cb0","note":"","count":1,"label":"změna na Smetanový základ","posId":"57c816b2-3e3f-46c2-b126-b09910d79cb0","price":0,"isExtra":true},{"id":"3a8b6a85-3b5c-4ee4-be2d-261ab8731d6e","note":"","count":1,"label":"Dip česnekový","posId":"P106","price":2500,"isExtra":false}]</t>
  </si>
  <si>
    <t>2026-06-21T22:23:57.623+02:00</t>
  </si>
  <si>
    <t>2026-06-21T22:55:41.153+02:00</t>
  </si>
  <si>
    <t>[{"id":"864ed54f-c99e-45ab-b65e-dc3c6ef3ae72","count":1,"label":"Pizza Quattro Formaggi 32","posId":"123","price":25900,"isExtra":false,"creatorId":"D7SrqvG0-vXaqJuMwF-a1","isPackging":0,"actualLabel":"Pizza Quattro Formaggi 32"}]</t>
  </si>
  <si>
    <t>2026-06-21T22:14:59.155+02:00</t>
  </si>
  <si>
    <t>2026-06-21T22:26:43.378+02:00</t>
  </si>
  <si>
    <t>[{"id":"6893484371e1a7827faa282a","count":1,"label":"Quattro Formaggi 40cm","posId":"111","price":23920,"isExtra":false},{"id":"8492ff01857ad344daba3d10","count":1,"label":"Balné","posId":"K0000","price":2000,"isExtra":true}]</t>
  </si>
  <si>
    <t>2026-06-21T21:54:10.675+02:00</t>
  </si>
  <si>
    <t>2026-06-21T22:06:22.378+02:00</t>
  </si>
  <si>
    <t>F - Pizza Comeback Bolevec</t>
  </si>
  <si>
    <t>[{"id":"62240207","note":"","size":"Hawai 32cm","count":1,"label":"Hawai 32cm","posId":"114","price":22900,"isExtra":false},{"id":"62240278","note":"","count":1,"label":"Balné","posId":"K0000","price":1500,"isExtra":true},{"id":"62240197","note":"","size":"Capricciosa 40cm","count":1,"label":"Capricciosa 40cm","posId":"101","price":29900,"isExtra":false},{"id":"62240274","note":"","count":1,"label":"Balné","posId":"K0000","price":2000,"isExtra":true}]</t>
  </si>
  <si>
    <t>2026-06-21T21:44:45.923+02:00</t>
  </si>
  <si>
    <t>2026-06-21T22:03:32.991+02:00</t>
  </si>
  <si>
    <t>[{"id":"6893484371e1a7827faa2840","count":1,"label":"Margherita 32cm","posId":"112","price":15120,"isExtra":false},{"id":"0cf732abf15d68df108984b2","count":1,"label":"Balné","posId":"K0000","price":1500,"isExtra":true},{"id":"8cfd349c9dc7f129d0cfd899","count":1,"label":"Česnekový dip","posId":"P106","price":1600,"isExtra":false},{"id":"0cf732abf15d68df108984b2","count":1,"label":"Balné","posId":"K0000","price":1500,"isExtra":true}]</t>
  </si>
  <si>
    <t>2026-06-21T21:43:57.968+02:00</t>
  </si>
  <si>
    <t>2026-06-21T22:13:03.536+02:00</t>
  </si>
  <si>
    <t>[{"id":"b812afd4-a4ad-48fd-9841-a5c698d15d29","count":1,"label":"Veggie Menu Comeback","posId":"M200","price":34900,"isExtra":false,"creatorId":"YrpN5UfhbEVvtrJsNJ4D7","isPackging":0,"actualLabel":"Veggie Menu Comeback"},{"id":"extra_20230331101812_13","count":1,"label":"Comeback","posId":"Y121","price":0,"isExtra":true,"mainItemId":"b812afd4-a4ad-48fd-9841-a5c698d15d29"},{"id":"extra_20230331101812_39","count":1,"label":"česnekový chléb","posId":"P104","price":0,"isExtra":true,"mainItemId":"b812afd4-a4ad-48fd-9841-a5c698d15d29"},{"id":"6iMzodzw7WQ7nwS1ysjCJ","count":1,"label":"Aquilla černý čaj a broskev","posId":"N120","price":0,"isExtra":true,"mainItemId":"b812afd4-a4ad-48fd-9841-a5c698d15d29"}]</t>
  </si>
  <si>
    <t>2026-06-21T21:43:05.052+02:00</t>
  </si>
  <si>
    <t>2026-06-21T22:03:29.926+02:00</t>
  </si>
  <si>
    <t>2026-06-21T22:11:39.973+02:00</t>
  </si>
  <si>
    <t>2026-06-21T21:44:11.206+02:00</t>
  </si>
  <si>
    <t>[{"id":"8c704055-e242-493d-b754-bb711e5a6c0b","note":"","count":1,"label":"Hawai 40 cm","posId":"102","price":32900,"isExtra":false},{"id":"3f15a32f-4d5b-4afb-ae1b-12f68224d029","note":"","count":1,"label":"Olivy","posId":"3f15a32f-4d5b-4afb-ae1b-12f68224d029","price":3500,"isExtra":true}]</t>
  </si>
  <si>
    <t>2026-06-21T21:42:45.081+02:00</t>
  </si>
  <si>
    <t>2026-06-21T22:13:02.031+02:00</t>
  </si>
  <si>
    <t>[{"id":"734f14e5-3164-4c60-ab34-a6cab8625c5e","count":1,"label":"Pizza Comeback 32","posId":"121","price":25900,"isExtra":false,"creatorId":"xxcNYi3tF3GYKlwic14MG","isPackging":0,"actualLabel":"Pizza Comeback 32"}]</t>
  </si>
  <si>
    <t>2026-06-21T21:41:51.175+02:00</t>
  </si>
  <si>
    <t>2026-06-21T22:13:03.264+02:00</t>
  </si>
  <si>
    <t>[{"id":"18c7dc2e-3f8c-4b58-9c90-6a401315d32b","count":1,"label":"Pizza Hawai 32 cm","posId":"114","price":25900,"isExtra":false,"creatorId":"U6E6Mtrb__GFZx4aH58mo","isPackging":0,"actualLabel":"Pizza Hawai 32 cm"},{"id":"4696b740-51e2-4c8f-b903-bce803717f15","count":1,"label":"BIRGO grapefruit 0,5l","posId":"N131","price":4900,"isExtra":false,"creatorId":"rLODhzeQYesWzVGaRcZ45","isPackging":0,"actualLabel":"BIRGO grapefruit 0,5l"}]</t>
  </si>
  <si>
    <t>2026-06-21T21:41:48.140+02:00</t>
  </si>
  <si>
    <t>2026-06-21T21:57:53.346+02:00</t>
  </si>
  <si>
    <t>[{"id":"62240193","note":"","size":"BBQ Meteor 40cm","count":1,"label":"BBQ Meteor 40cm","posId":"106","price":29900,"isExtra":false},{"id":"62240274","note":"","count":1,"label":"Balné","posId":"K0000","price":2000,"isExtra":true},{"id":"62240248","note":"","size":"Mirinda 1l","count":1,"label":"Mirinda 1l","posId":"N126","price":5900,"isExtra":false}]</t>
  </si>
  <si>
    <t>2026-06-21T21:41:36.296+02:00</t>
  </si>
  <si>
    <t>2026-06-21T22:13:01.524+02:00</t>
  </si>
  <si>
    <t>[{"id":"1bf8f3b6-43e9-4ddc-97f7-70f0b7f9dc97","count":1,"label":"Pizza Pepperoni 18","posId":"132","price":13900,"isExtra":false,"creatorId":"egh6QqxhC3Hrb1ynhQADM","isPackging":0,"actualLabel":"Pizza Pepperoni 18"},{"id":"5cfad217-01dc-4b3b-9ed6-315839746faa","count":1,"label":"Česnekový chléb","posId":"P104","price":7900,"isExtra":false,"creatorId":"afAQHhHctvDK32phsP0eS","isPackging":0,"actualLabel":"Česnekový chléb"},{"id":"e687efb2-38f2-4448-89a9-c358d6fc33e5","count":1,"label":"Aquila černý čaj/broskev 0,33l","posId":"N175","price":3900,"isExtra":false,"creatorId":"8TbGMFZl4o7dxFx7RixnQ","isPackging":0,"actualLabel":"Aquila černý čaj/broskev 0,33l"}]</t>
  </si>
  <si>
    <t>2026-06-21T21:40:38.242+02:00</t>
  </si>
  <si>
    <t>2026-06-21T22:13:00.857+02:00</t>
  </si>
  <si>
    <t>[{"id":"ccbffe9d-cdc4-4a0a-8b14-14cfa4b39703","count":1,"label":"Pizza Zeleninová 18 cm","posId":"127","price":13900,"isExtra":false,"creatorId":"msndodOtT6WNOH2BP-OIC","isPackging":0,"actualLabel":"Pizza Zeleninová 18 cm"},{"id":"4696b740-51e2-4c8f-b903-bce803717f15","count":1,"label":"BIRGO grapefruit 0,5l","posId":"N131","price":4900,"isExtra":false,"creatorId":"_u1MXOB4UonrWmINMnSEs","isPackging":0,"actualLabel":"BIRGO grapefruit 0,5l"}]</t>
  </si>
  <si>
    <t>2026-06-21T21:17:03.755+02:00</t>
  </si>
  <si>
    <t>2026-06-21T21:26:43.719+02:00</t>
  </si>
  <si>
    <t>[{"id":"35e045f9-bc36-46e9-8142-6579de78a05b","note":"","count":1,"label":"Comeback 32 cm","posId":"121","price":25900,"isExtra":false},{"id":"03ade9ce-5d0f-4499-a6a3-340b58ae4468","note":"","count":1,"label":"Capricciosa 32 cm","posId":"113","price":25900,"isExtra":false},{"id":"bd8e2f82-3d11-4ada-88ad-67191c012d18","note":"","count":1,"label":"BEZ -olivy","posId":"bd8e2f82-3d11-4ada-88ad-67191c012d18","price":0,"isExtra":true}]</t>
  </si>
  <si>
    <t>2026-06-21T21:09:07.882+02:00</t>
  </si>
  <si>
    <t>2026-06-21T21:21:29.134+02:00</t>
  </si>
  <si>
    <t>[{"id":"6893484371e1a7827faa284a","count":1,"label":"BBQ Texas 32cm","posId":"119","price":18320,"isExtra":false},{"id":"0cf732abf15d68df108984b2","count":1,"label":"Balné","posId":"K0000","price":1500,"isExtra":true},{"id":"b4dfdf4ebdc9d4dfebb839c0","count":1,"label":"okraj mozzarella, bbq omáčka","posId":"A123","price":5900,"isExtra":true}]</t>
  </si>
  <si>
    <t>2026-06-21T21:04:28.034+02:00</t>
  </si>
  <si>
    <t>2026-06-21T21:15:47.953+02:00</t>
  </si>
  <si>
    <t>[{"id":"62240229","note":"","size":"Pepperoni Rolls 🌶️","count":2,"label":"Pepperoni Rolls 🌶️","posId":"P100","price":7900,"isExtra":false},{"id":"62240278","note":"","count":2,"label":"Balné","posId":"K0000","price":1500,"isExtra":true},{"id":"62240189","note":"","size":"Hot &amp; Spicy 40cm 🌶️🌶️","count":1,"label":"Hot &amp; Spicy 40cm 🌶️🌶️","posId":"110","price":29900,"isExtra":false},{"id":"62240274","note":"","count":1,"label":"Balné","posId":"K0000","price":2000,"isExtra":true},{"id":"62240415","note":"","count":1,"label":"BBQ základ","posId":"ZRB40","price":0,"isExtra":true},{"id":"62240299","note":"","count":1,"label":"okraj mozzarella, bbq omáčka","posId":"A124","price":6900,"isExtra":true},{"id":"62240317","note":"","count":1,"label":"Bez cibule","posId":"X103","price":0,"KDSTags":["redhighlight"],"isExtra":true},{"id":"62240368","note":"","count":1,"label":"Slanina","posId":"C108","price":4000,"KDSTags":["greenhighlight"],"isExtra":true},{"id":"62240375","note":"","count":1,"label":"Kuře","posId":"C114","price":4000,"KDSTags":["greenhighlight"],"isExtra":true}]</t>
  </si>
  <si>
    <t>2026-06-21T20:48:04.398+02:00</t>
  </si>
  <si>
    <t>2026-06-21T21:00:47.890+02:00</t>
  </si>
  <si>
    <t>2026-06-21T21:25:15.563+02:00</t>
  </si>
  <si>
    <t>2026-06-21T20:54:47.359+02:00</t>
  </si>
  <si>
    <t>[{"id":"03ade9ce-5d0f-4499-a6a3-340b58ae4468","note":"","count":1,"label":"Capricciosa 32 cm","posId":"113","price":25900,"isExtra":false},{"id":"21fd0686-e8d1-43f1-84c9-d96f5842a3ca","note":"","count":1,"label":"okraj mozzarella, bylinky","posId":"21fd0686-e8d1-43f1-84c9-d96f5842a3ca","price":5900,"isExtra":true},{"id":"d1e9623b-89c9-4caa-a2ba-cbaafad1a883","note":"","count":1,"label":"slanina","posId":"d1e9623b-89c9-4caa-a2ba-cbaafad1a883","price":3000,"isExtra":true},{"id":"3a8b6a85-3b5c-4ee4-be2d-261ab8731d6e","note":"","count":1,"label":"Dip česnekový","posId":"P106","price":2500,"isExtra":false}]</t>
  </si>
  <si>
    <t>2026-06-21T20:47:41.594+02:00</t>
  </si>
  <si>
    <t>2026-06-21T20:55:10.127+02:00</t>
  </si>
  <si>
    <t>[{"id":"62240206","note":"","size":"Zeleninová 32cm","count":1,"label":"Zeleninová 32cm","posId":"115","price":22900,"isExtra":false},{"id":"62240278","note":"","count":1,"label":"Balné","posId":"K0000","price":1500,"isExtra":true}]</t>
  </si>
  <si>
    <t>2026-06-21T20:42:40.821+02:00</t>
  </si>
  <si>
    <t>2026-06-21T20:57:39.017+02:00</t>
  </si>
  <si>
    <t>[{"id":"62240207","note":"","size":"Hawai 32cm","count":1,"label":"Hawai 32cm","posId":"114","price":22900,"isExtra":false},{"id":"62240278","note":"","count":1,"label":"Balné","posId":"K0000","price":1500,"isExtra":true},{"id":"62240200","note":"","size":"Quattro Formaggi 32cm","count":1,"label":"Quattro Formaggi 32cm","posId":"123","price":22900,"isExtra":false},{"id":"62240278","note":"","count":1,"label":"Balné","posId":"K0000","price":1500,"isExtra":true},{"id":"62240306","note":"","count":1,"label":"Žampiony","posId":"B105","price":2500,"KDSTags":["greenhighlight"],"isExtra":true},{"id":"62240356","note":"","count":1,"label":"Špenát s česnekem","posId":"B107","price":2500,"KDSTags":["greenhighlight"],"isExtra":true}]</t>
  </si>
  <si>
    <t>2026-06-21T20:23:37.578+02:00</t>
  </si>
  <si>
    <t>2026-06-21T21:26:38.658+02:00</t>
  </si>
  <si>
    <t>[{"id":"38fbf306-1585-4d67-9b87-6d5b39f05c8f","count":1,"label":"Pizza BBQ Texas 32","posId":"119","price":25900,"isExtra":false,"creatorId":"OQ6gZXZGhoCf4-IPbOrCo","isPackging":0,"actualLabel":"Pizza BBQ Texas 32"},{"id":"734f14e5-3164-4c60-ab34-a6cab8625c5e","count":1,"label":"Pizza Comeback 32","posId":"121","price":25900,"isExtra":false,"creatorId":"vNYMDjuus19zRQBH_725L","isPackging":0,"actualLabel":"Pizza Comeback 32"}]</t>
  </si>
  <si>
    <t>2026-06-21T20:22:08.022+02:00</t>
  </si>
  <si>
    <t>2026-06-21T20:43:35.978+02:00</t>
  </si>
  <si>
    <t>2026-06-21T20:46:51.178+02:00</t>
  </si>
  <si>
    <t>2026-06-21T20:40:52.610+02:00</t>
  </si>
  <si>
    <t>[{"id":"6fa7c5d1-de30-4af3-a4ae-5e943d2d2af0","count":1,"label":"Pizza BBQ Texas 40 0,5","posId":"H107","price":16450,"isExtra":false,"creatorId":"UxMKHkfR01uXveW4Nq3_J","actualLabel":"Pizza BBQ Texas 40 0,5"},{"id":"2lwz8DLnxAE2XXPjpySDo","count":1,"label":"Bez plněných okrajů","posId":"X1000","price":0,"isExtra":true,"mainItemId":"6fa7c5d1-de30-4af3-a4ae-5e943d2d2af0"},{"id":"1f8e07ad-4982-4cc8-80e0-53b6c9483326","count":1,"label":"Pizza Špenát kuře 40 cm 0,5","posId":"H104","price":16450,"isExtra":false,"creatorId":"_QKZSbPJUed2O7qoFiRv7","actualLabel":"Pizza Špenát kuře 40 cm 0,5"},{"id":"extra_20230331101812_9","count":1,"label":"Rajčatový základ","posId":"ZSR40","price":0,"isExtra":true,"mainItemId":"1f8e07ad-4982-4cc8-80e0-53b6c9483326"},{"id":"2lwz8DLnxAE2XXPjpySDo","count":1,"label":"Bez plněných okrajů","posId":"X1000","price":0,"isExtra":true,"mainItemId":"1f8e07ad-4982-4cc8-80e0-53b6c9483326"}]</t>
  </si>
  <si>
    <t>2026-06-21T20:21:47.759+02:00</t>
  </si>
  <si>
    <t>2026-06-21T20:41:29.865+02:00</t>
  </si>
  <si>
    <t>[{"id":"6893484371e1a7827faa2834","count":1,"label":"BBQ Meteor 40cm","posId":"106","price":23920,"isExtra":false},{"id":"8492ff01857ad344daba3d10","count":1,"label":"Balné","posId":"K0000","price":2000,"isExtra":true},{"id":"8cfd349c9dc7f129d0cfd899","count":1,"label":"Česnekový dip","posId":"P106","price":1600,"isExtra":false},{"id":"0cf732abf15d68df108984b2","count":1,"label":"Balné","posId":"K0000","price":1500,"isExtra":true}]</t>
  </si>
  <si>
    <t>2026-06-21T20:17:03.778+02:00</t>
  </si>
  <si>
    <t>2026-06-21T20:29:32.720+02:00</t>
  </si>
  <si>
    <t>[{"id":"80cdc162-f69f-4138-b690-77917e93790e","note":"","count":1,"label":"SPICY MENU COMEBACK","posId":"","price":37900,"isExtra":false},{"id":"4a12014f-04e1-4f12-ad8f-25ecd7289ed9","note":"","count":1,"label":"Capricciosa","posId":"4a12014f-04e1-4f12-ad8f-25ecd7289ed9","price":0,"isExtra":true},{"id":"741f56e1-4be0-4a48-9425-3dc6aa7f97c3","note":"","count":1,"label":"Italské těsto","posId":"741f56e1-4be0-4a48-9425-3dc6aa7f97c3","price":0,"isExtra":true},{"id":"3901ddb1-2253-4d68-9f6f-e201beb3810a","note":"","count":1,"label":"Rajčatový základ","posId":"3901ddb1-2253-4d68-9f6f-e201beb3810a","price":0,"isExtra":true},{"id":"9044268d-9567-4604-8129-9d32c7630f2b","note":"","count":1,"label":"Příloha: Masové kuličky","posId":"9044268d-9567-4604-8129-9d32c7630f2b","price":0,"isExtra":true},{"id":"6d353d21-23a9-486f-ba26-59ad1938ed47","note":"","count":1,"label":"BIRGO grapefruit 0,5l","posId":"6d353d21-23a9-486f-ba26-59ad1938ed47","price":0,"isExtra":true}]</t>
  </si>
  <si>
    <t>2026-06-21T19:47:49.571+02:00</t>
  </si>
  <si>
    <t>2026-06-21T19:55:26.875+02:00</t>
  </si>
  <si>
    <t>2026-06-21T19:39:28.740+02:00</t>
  </si>
  <si>
    <t>2026-06-21T19:54:31.857+02:00</t>
  </si>
  <si>
    <t>[{"id":"666f5d57-c79d-415f-bd66-38dc47ee4585","count":1,"label":"Pizza Pepperoni 32","posId":"120","price":25900,"isExtra":false,"creatorId":"iNoNBqNDIKrpcirlm4ec-","isPackging":0,"actualLabel":"Pizza Pepperoni 32"},{"id":"aEhGN0F1eP1ffk52R-6IM","count":1,"label":"okraj mozzarella, bylinky","posId":"A121","price":5900,"isExtra":true,"mainItemId":"666f5d57-c79d-415f-bd66-38dc47ee4585"},{"id":"extra_20230331101812_69","count":1,"label":"Jalapeňos","posId":"B102","price":2500,"KDSTags":["greenhighlight"],"isExtra":true,"mainItemId":"666f5d57-c79d-415f-bd66-38dc47ee4585"}]</t>
  </si>
  <si>
    <t>2026-06-21T19:39:04.897+02:00</t>
  </si>
  <si>
    <t>2026-06-21T19:49:28.148+02:00</t>
  </si>
  <si>
    <t>2026-06-21T20:00:31.885+02:00</t>
  </si>
  <si>
    <t>2026-06-21T19:39:41.098+02:00</t>
  </si>
  <si>
    <t>[{"id":"f1315fc0-dfbb-459c-9f31-49d8e60875f4","note":"","count":1,"label":"Pepperoni 40 cm","posId":"108","price":32900,"isExtra":false},{"id":"614269dd-2dbe-47e4-81f8-670c7ef03e2f","note":"","count":1,"label":"Pepperoni salám","posId":"614269dd-2dbe-47e4-81f8-670c7ef03e2f","price":4000,"isExtra":true}]</t>
  </si>
  <si>
    <t>2026-06-21T19:33:52.984+02:00</t>
  </si>
  <si>
    <t>2026-06-21T19:42:05.766+02:00</t>
  </si>
  <si>
    <t>[{"id":"62240247","note":"","size":"Pepsi zero sugar 1l","count":1,"label":"Pepsi zero sugar 1l","posId":"N125","price":5900,"isExtra":false},{"id":"62240209","note":"","size":"Baby Špenát &amp; kuře 32cm","count":1,"label":"Baby Špenát &amp; kuře 32cm","posId":"116","price":22900,"isExtra":false},{"id":"62240278","note":"","count":1,"label":"Balné","posId":"K0000","price":1500,"isExtra":true}]</t>
  </si>
  <si>
    <t>2026-06-21T19:11:45.025+02:00</t>
  </si>
  <si>
    <t>2026-06-21T19:28:32.010+02:00</t>
  </si>
  <si>
    <t>[{"id":"6893484371e1a7827faa2864","count":1,"label":"Pepperoni Rolls 🌶️","posId":"P100","price":6320,"isExtra":false},{"id":"0cf732abf15d68df108984b2","count":1,"label":"Balné","posId":"K0000","price":1500,"isExtra":true},{"id":"8fe79428b1485d9cece3b503","count":1,"label":"Jalapenos dip","posId":"P107","price":2000,"isExtra":false},{"id":"6893484371e1a7827faa282e","count":1,"label":"Comeback 40cm 🌶️","posId":"109","price":23920,"isExtra":false},{"id":"8492ff01857ad344daba3d10","count":1,"label":"Balné","posId":"K0000","price":2000,"isExtra":true},{"id":"0866c7a48369c02d8b79a2fc","count":1,"label":"okraj mozzarella, bylinky","posId":"A122","price":6900,"isExtra":true},{"id":"6893484371e1a7827faa2842","count":1,"label":"Quattro Formaggi 32cm","posId":"123","price":18320,"isExtra":false},{"id":"0cf732abf15d68df108984b2","count":1,"label":"Balné","posId":"K0000","price":1500,"isExtra":true},{"id":"6a1141d3816a1f25cc3995d2","count":1,"label":"USA těsto","posId":"17","price":1000,"isExtra":true},{"id":"380ab62bcb0705673955fc74","count":1,"label":"Šunka","posId":"B106","price":3000,"KDSTags":["greenhighlight"],"isExtra":true}]</t>
  </si>
  <si>
    <t>2026-06-21T18:47:41.780+02:00</t>
  </si>
  <si>
    <t>2026-06-21T19:00:53.365+02:00</t>
  </si>
  <si>
    <t>[{"id":"62240199","note":"","size":"Margherita 32cm","count":1,"label":"Margherita 32cm","posId":"112","price":18900,"isExtra":false},{"id":"62240278","note":"","count":1,"label":"Balné","posId":"K0000","price":1500,"isExtra":true},{"id":"62240364","note":"","count":1,"label":"Šunka","posId":"B106","price":3000,"KDSTags":["greenhighlight"],"isExtra":true}]</t>
  </si>
  <si>
    <t>2026-06-21T18:47:41.629+02:00</t>
  </si>
  <si>
    <t>2026-06-21T18:56:59.117+02:00</t>
  </si>
  <si>
    <t>[{"id":"62240223","note":"","size":"Spicy menu Comeback","count":1,"label":"Spicy menu Comeback","posId":"M100","price":31900,"isExtra":false},{"id":"62240266","note":"","count":1,"label":"Balné","posId":"K0000","price":3000,"isExtra":true},{"id":"62240291","note":"","count":1,"label":"BBQ Texas","posId":"Y119","price":0,"isExtra":true},{"id":"62240394","note":"","count":1,"label":"BBQ základ","posId":"ZRB32","price":0,"isExtra":true},{"id":"62240267","note":"","count":1,"label":"spicy wings 🌶️","posId":"P101","price":0,"isExtra":true},{"id":"62240400","note":"","count":1,"label":"Pepsi 1l","posId":"N124","price":0,"isExtra":true}]</t>
  </si>
  <si>
    <t>2026-06-21T18:27:03.951+02:00</t>
  </si>
  <si>
    <t>2026-06-21T18:38:06.947+02:00</t>
  </si>
  <si>
    <t>[{"id":"bf8dc38b-6c8e-42b6-9da3-3170253a57d4","note":"","count":1,"label":"Hot &amp; Spicy 32 cm","posId":"122","price":25900,"isExtra":false},{"id":"f2ca88ba-7288-4f05-a925-149da2e2137e","note":"","count":1,"label":"okraj Hotdog, BBQ","posId":"f2ca88ba-7288-4f05-a925-149da2e2137e","price":5900,"isExtra":true}]</t>
  </si>
  <si>
    <t>2026-06-21T18:19:50.896+02:00</t>
  </si>
  <si>
    <t>2026-06-21T18:29:33.045+02:00</t>
  </si>
  <si>
    <t>[{"id":"6893484371e1a7827faa2846","count":1,"label":"Comeback 32cm 🌶️","posId":"121","price":18320,"isExtra":false},{"id":"0cf732abf15d68df108984b2","count":1,"label":"Balné","posId":"K0000","price":1500,"isExtra":true},{"id":"8cfd349c9dc7f129d0cfd899","count":1,"label":"Česnekový dip","posId":"P106","price":1600,"isExtra":false},{"id":"0cf732abf15d68df108984b2","count":1,"label":"Balné","posId":"K0000","price":1500,"isExtra":true}]</t>
  </si>
  <si>
    <t>2026-06-21T17:41:54.743+02:00</t>
  </si>
  <si>
    <t>2026-06-21T17:51:16.140+02:00</t>
  </si>
  <si>
    <t>[{"id":"6893484371e1a7827faa2860","count":1,"label":"Pečené brambory","posId":"P103","price":4720,"isExtra":false},{"id":"0cf732abf15d68df108984b2","count":1,"label":"Balné","posId":"K0000","price":1500,"isExtra":true},{"id":"6893484371e1a7827faa286a","count":1,"label":"Jalapenos Rolls","posId":"jpr200","price":6320,"isExtra":false},{"id":"0cf732abf15d68df108984b2","count":1,"label":"Balné","posId":"K0000","price":1500,"isExtra":true},{"id":"6893484371e1a7827faa28a2","count":1,"label":"BIRGO grapefruit 0,5l","posId":"N131","price":3920,"isExtra":false},{"id":"6893484371e1a7827faa2862","count":1,"label":"Česnekový chléb 18cm","posId":"P104","price":5520,"isExtra":false},{"id":"0cf732abf15d68df108984b2","count":1,"label":"Balné","posId":"K0000","price":1500,"isExtra":true}]</t>
  </si>
  <si>
    <t>2026-06-21T17:22:46.970+02:00</t>
  </si>
  <si>
    <t>2026-06-21T17:37:44.515+02:00</t>
  </si>
  <si>
    <t>[{"id":"6893484371e1a7827faa282c","count":1,"label":"Hot &amp; Spicy 40cm 🌶️🌶️","posId":"110","price":23920,"isExtra":false},{"id":"8492ff01857ad344daba3d10","count":1,"label":"Balné","posId":"K0000","price":2000,"isExtra":true},{"id":"6893484371e1a7827faa282a","count":1,"label":"Quattro Formaggi 40cm","posId":"111","price":23920,"isExtra":false},{"id":"8492ff01857ad344daba3d10","count":1,"label":"Balné","posId":"K0000","price":2000,"isExtra":true},{"id":"6893484371e1a7827faa285c","count":1,"label":"Spicy Wings 🌶️","posId":"P101","price":9520,"isExtra":false},{"id":"0cf732abf15d68df108984b2","count":1,"label":"Balné","posId":"K0000","price":1500,"isExtra":true}]</t>
  </si>
  <si>
    <t>2026-06-21T16:36:19.668+02:00</t>
  </si>
  <si>
    <t>2026-06-21T16:54:51.688+02:00</t>
  </si>
  <si>
    <t>[{"id":"6893484371e1a7827faa282c","count":2,"label":"Hot &amp; Spicy 40cm 🌶️🌶️","posId":"110","price":23920,"isExtra":false},{"id":"8492ff01857ad344daba3d10","count":2,"label":"Balné","posId":"K0000","price":2000,"isExtra":true},{"id":"d0ae617b1bdb5220029b9a40","count":2,"label":"BBQ základ","posId":"ZRB40","price":0,"isExtra":true},{"id":"6893484371e1a7827faa286a","count":1,"label":"Jalapenos Rolls","posId":"jpr200","price":6320,"isExtra":false},{"id":"0cf732abf15d68df108984b2","count":1,"label":"Balné","posId":"K0000","price":1500,"isExtra":true},{"id":"6893484371e1a7827faa28a6","count":2,"label":"Pepsi zero sugar 1l","posId":"N125","price":4720,"isExtra":false}]</t>
  </si>
  <si>
    <t>2026-06-21T16:34:59.070+02:00</t>
  </si>
  <si>
    <t>2026-06-21T16:47:02.647+02:00</t>
  </si>
  <si>
    <t>[{"id":"6893484371e1a7827faa282e","count":2,"label":"Comeback 40cm 🌶️","posId":"109","price":23920,"isExtra":false},{"id":"8492ff01857ad344daba3d10","count":2,"label":"Balné","posId":"K0000","price":2000,"isExtra":true}]</t>
  </si>
  <si>
    <t>2026-06-21T16:27:51.935+02:00</t>
  </si>
  <si>
    <t>2026-06-21T16:37:07.173+02:00</t>
  </si>
  <si>
    <t>[{"id":"6893484371e1a7827faa2848","count":1,"label":"Pepperoni 32cm 🌶️🌶️","posId":"120","price":18320,"isExtra":false},{"id":"0cf732abf15d68df108984b2","count":1,"label":"Balné","posId":"K0000","price":1500,"isExtra":true}]</t>
  </si>
  <si>
    <t>Borislav</t>
  </si>
  <si>
    <t>2026-06-21T16:21:07.820+02:00</t>
  </si>
  <si>
    <t>2026-06-21T16:35:36.932+02:00</t>
  </si>
  <si>
    <t>B - Pizza Comeback Bolevec</t>
  </si>
  <si>
    <t>[{"id":"122","note":"","count":1,"label":"Hot &amp; Spicy 32cm 🌶️🌶️","posId":"122","price":22900,"isExtra":false},{"id":"K0000","note":"","count":1,"label":"Balné","posId":"K0000","price":1500,"isExtra":true},{"id":"ZRS32","note":"","count":1,"label":"Smetanový základ","posId":"ZRS32","price":0,"isExtra":true},{"id":"B112","note":"","count":2,"label":"Olivy","posId":"B112","price":2500,"KDSTags":["greenhighlight"],"isExtra":true},{"id":"110","note":"","count":1,"label":"Hot &amp; Spicy 40cm 🌶️🌶️","posId":"110","price":29900,"isExtra":false},{"id":"K0000","note":"","count":1,"label":"Balné","posId":"K0000","price":2000,"isExtra":true},{"id":"ZRS40","note":"","count":1,"label":"Smetanový základ","posId":"ZRS40","price":0,"isExtra":true},{"id":"C105","note":"","count":1,"label":"Žampiony","posId":"C105","price":3500,"KDSTags":["greenhighlight"],"isExtra":true}]</t>
  </si>
  <si>
    <t>2026-06-21T16:19:41.797+02:00</t>
  </si>
  <si>
    <t>2026-06-21T16:28:35.557+02:00</t>
  </si>
  <si>
    <t>[{"id":"62240196","note":"","size":"Hawai 40cm","count":1,"label":"Hawai 40cm","posId":"102","price":29900,"isExtra":false},{"id":"62240274","note":"","count":1,"label":"Balné","posId":"K0000","price":2000,"isExtra":true}]</t>
  </si>
  <si>
    <t>2026-06-21T16:08:53.756+02:00</t>
  </si>
  <si>
    <t>2026-06-21T16:19:21.581+02:00</t>
  </si>
  <si>
    <t>[{"id":"6893484371e1a7827faa282e","count":1,"label":"Comeback 40cm 🌶️","posId":"109","price":23920,"isExtra":false},{"id":"8492ff01857ad344daba3d10","count":1,"label":"Balné","posId":"K0000","price":2000,"isExtra":true}]</t>
  </si>
  <si>
    <t>2026-06-21T15:36:49.452+02:00</t>
  </si>
  <si>
    <t>2026-06-21T15:46:10.358+02:00</t>
  </si>
  <si>
    <t>[{"id":"6893484371e1a7827faa282e","count":1,"label":"Comeback 40cm 🌶️","posId":"109","price":23920,"isExtra":false},{"id":"8492ff01857ad344daba3d10","count":1,"label":"Balné","posId":"K0000","price":2000,"isExtra":true},{"id":"8fe79428b1485d9cece3b503","count":1,"label":"Jalapenos dip","posId":"P107","price":2000,"isExtra":false}]</t>
  </si>
  <si>
    <t>2026-06-21T15:05:03.744+02:00</t>
  </si>
  <si>
    <t>2026-06-21T15:15:01.116+02:00</t>
  </si>
  <si>
    <t>2026-06-21T15:32:10.367+02:00</t>
  </si>
  <si>
    <t>2026-06-21T15:06:07.635+02:00</t>
  </si>
  <si>
    <t>[{"id":"80cdc162-f69f-4138-b690-77917e93790e","note":"","count":1,"label":"SPICY MENU COMEBACK","posId":"","price":37900,"isExtra":false},{"id":"8b54de25-e505-4120-a32c-7a0c13dd723f","note":"","count":1,"label":"Hot &amp; Spicy","posId":"8b54de25-e505-4120-a32c-7a0c13dd723f","price":0,"isExtra":true},{"id":"741f56e1-4be0-4a48-9425-3dc6aa7f97c3","note":"","count":1,"label":"Italské těsto","posId":"741f56e1-4be0-4a48-9425-3dc6aa7f97c3","price":0,"isExtra":true},{"id":"71cf10b2-b3f9-4147-9f8e-06c032b5c8af","note":"","count":1,"label":"BBQ základ","posId":"71cf10b2-b3f9-4147-9f8e-06c032b5c8af","price":0,"isExtra":true},{"id":"8caf43fd-6a2c-427b-858a-17f37d37c439","note":"","count":1,"label":"Spicy wings","posId":"8caf43fd-6a2c-427b-858a-17f37d37c439","price":0,"isExtra":true},{"id":"6e68f040-29a6-48c8-a026-db49646663c5","note":"","count":1,"label":"Pepsi 1l","posId":"6e68f040-29a6-48c8-a026-db49646663c5","price":0,"isExtra":true}]</t>
  </si>
  <si>
    <t>2026-06-21T14:51:32.527+02:00</t>
  </si>
  <si>
    <t>2026-06-21T15:00:22.370+02:00</t>
  </si>
  <si>
    <t>[{"id":"6893484371e1a7827faa282a","count":1,"label":"Quattro Formaggi 40cm","posId":"111","price":23920,"isExtra":false},{"id":"8492ff01857ad344daba3d10","count":1,"label":"Balné","posId":"K0000","price":2000,"isExtra":true},{"id":"6893484371e1a7827faa283a","count":1,"label":"Capricciosa 40cm","posId":"101","price":23920,"isExtra":false},{"id":"8492ff01857ad344daba3d10","count":1,"label":"Balné","posId":"K0000","price":2000,"isExtra":true},{"id":"6893484371e1a7827faa28a6","count":1,"label":"Pepsi zero sugar 1l","posId":"N125","price":4720,"isExtra":false},{"id":"8cfd349c9dc7f129d0cfd899","count":2,"label":"Česnekový dip","posId":"P106","price":1600,"isExtra":false},{"id":"0cf732abf15d68df108984b2","count":2,"label":"Balné","posId":"K0000","price":1500,"isExtra":true}]</t>
  </si>
  <si>
    <t>2026-06-21T14:41:43.853+02:00</t>
  </si>
  <si>
    <t>2026-06-21T14:41:46.304+02:00</t>
  </si>
  <si>
    <t>[{"id":"a6d9c7f6-1d57-4c8a-8a9e-3a467bb446ef","count":1,"label":"Normandský jablečný koláč","posId":"Z105","price":6500,"isExtra":false,"creatorId":"QyAbrSHebbWZSb95a0o8q","isPackging":0,"actualLabel":"Normandský jablečný koláč"},{"id":"f54bf2a0-65fd-4159-8966-4f74597c4ad9","count":1,"label":"Donut jahodový","posId":"Z104","price":3500,"isExtra":false,"creatorId":"g0B-VQg7rdW0pqYQtF0Rm","isPackging":0,"actualLabel":"Donut jahodový"},{"id":"6726ee27-92cb-4e35-a09a-8b4dc3ab014d","count":1,"label":"Donut čokoládový","posId":"Z102","price":3500,"isExtra":false,"creatorId":"NFAsPwVNG9E5bmnLy6ZOR","isPackging":0,"actualLabel":"Donut čokoládový"}]</t>
  </si>
  <si>
    <t>2026-06-21T13:35:57.534+02:00</t>
  </si>
  <si>
    <t>2026-06-21T13:49:16.040+02:00</t>
  </si>
  <si>
    <t>[{"id":"62240207","note":"","size":"Hawai 32cm","count":1,"label":"Hawai 32cm","posId":"114","price":22900,"isExtra":false},{"id":"62240278","note":"","count":1,"label":"Balné","posId":"K0000","price":1500,"isExtra":true},{"id":"62240208","note":"","size":"Capricciosa 32cm","count":1,"label":"Capricciosa 32cm","posId":"113","price":22900,"isExtra":false},{"id":"62240278","note":"","count":1,"label":"Balné","posId":"K0000","price":1500,"isExtra":true}]</t>
  </si>
  <si>
    <t>2026-06-21T13:34:55.601+02:00</t>
  </si>
  <si>
    <t>2026-06-21T13:46:10.127+02:00</t>
  </si>
  <si>
    <t>[{"id":"62240189","note":"","size":"Hot &amp; Spicy 40cm 🌶️🌶️","count":1,"label":"Hot &amp; Spicy 40cm 🌶️🌶️","posId":"110","price":29900,"isExtra":false},{"id":"62240274","note":"","count":1,"label":"Balné","posId":"K0000","price":2000,"isExtra":true}]</t>
  </si>
  <si>
    <t>2026-06-21T13:31:00.057+02:00</t>
  </si>
  <si>
    <t>2026-06-21T13:47:47.215+02:00</t>
  </si>
  <si>
    <t>[{"id":"e81d1eac-78b4-4c74-9c7f-c9c1a65dccf2","count":1,"label":"Pizza Capricciosa 32","posId":"113","price":25900,"isExtra":false,"creatorId":"ZIfC93ABIPJuv7_SvZymm","isPackging":0,"actualLabel":"Pizza Capricciosa 32"}]</t>
  </si>
  <si>
    <t>2026-06-21T13:25:34.328+02:00</t>
  </si>
  <si>
    <t>2026-06-21T13:47:46.014+02:00</t>
  </si>
  <si>
    <t>[{"id":"34a0b831-1e92-45b3-8a4a-018d05baf41c","count":1,"label":"Pepsi zero 0,33l","posId":"N171","price":3900,"isExtra":false,"creatorId":"QzyF5Z9eHPbgEdkRk5yq7","isPackging":0,"actualLabel":"Pepsi zero 0,33l"}]</t>
  </si>
  <si>
    <t>2026-06-21T13:24:57.384+02:00</t>
  </si>
  <si>
    <t>2026-06-21T13:47:44.934+02:00</t>
  </si>
  <si>
    <t>[{"id":"aeb1bf51-b610-45bb-bb71-8691c79c797d","count":1,"label":"Pizza Capricciosa 18","posId":"125","price":13900,"isExtra":false,"discount":{"type":"absolute","value":39},"creatorId":"k9UbpenfYNdAppdCj2tgq","isPackging":0,"actualLabel":"Pizza Capricciosa 18"},{"id":"adacefc1-2226-4934-b9c1-51599ea3b860","count":2,"label":"Espresso Macchiato","posId":"N154","price":6000,"isExtra":false,"creatorId":"0K2UgWe6e4bPIMR-sMs0E","isPackging":0,"actualLabel":"Espresso Macchiato"}]</t>
  </si>
  <si>
    <t>2026-06-21T13:21:06.684+02:00</t>
  </si>
  <si>
    <t>2026-06-21T13:47:44.080+02:00</t>
  </si>
  <si>
    <t>[{"id":"d524a5a3-a53a-4542-a32f-c55dbe2cd1d4","count":1,"label":"Cappucino","posId":"N152","price":6500,"isExtra":false,"creatorId":"TJs480U-ARsnHMXP2NCkz","isPackging":0,"actualLabel":"Cappucino"}]</t>
  </si>
  <si>
    <t>2026-06-21T13:07:04.164+02:00</t>
  </si>
  <si>
    <t>2026-06-21T13:38:17.721+02:00</t>
  </si>
  <si>
    <t>[{"id":"b3008ec8-24a5-4d30-bf46-9133028be7e4","note":"","count":1,"label":"Margherita 32 cm","posId":"136","price":21900,"isExtra":false},{"id":"38de8e38-e51e-422d-9a89-960ebc505f1b","note":"","count":1,"label":"šunka","posId":"38de8e38-e51e-422d-9a89-960ebc505f1b","price":3000,"isExtra":true}]</t>
  </si>
  <si>
    <t>2026-06-21T12:45:04.136+02:00</t>
  </si>
  <si>
    <t>2026-06-21T12:55:29.619+02:00</t>
  </si>
  <si>
    <t>2026-06-21T13:13:36.777+02:00</t>
  </si>
  <si>
    <t>2026-06-21T12:51:36.744+02:00</t>
  </si>
  <si>
    <t>[{"id":"0b867b16-3995-4b4a-9deb-1c0d8cecf8d6","note":"","count":1,"label":"Pepperoni 32 cm","posId":"120","price":25900,"isExtra":false},{"id":"e7501e4e-7b75-458f-8655-4ba5ba9c5990","note":"","count":1,"label":"DIP jalapenos","posId":"P107","price":2500,"isExtra":false},{"id":"bf8dc38b-6c8e-42b6-9da3-3170253a57d4","note":"","count":1,"label":"Hot &amp; Spicy 32 cm","posId":"122","price":25900,"isExtra":false},{"id":"03ade9ce-5d0f-4499-a6a3-340b58ae4468","note":"","count":1,"label":"Capricciosa 32 cm","posId":"113","price":25900,"isExtra":false},{"id":"3a8b6a85-3b5c-4ee4-be2d-261ab8731d6e","note":"","count":1,"label":"Dip česnekový","posId":"P106","price":2500,"isExtra":false}]</t>
  </si>
  <si>
    <t>2026-06-21T12:22:25.988+02:00</t>
  </si>
  <si>
    <t>2026-06-21T12:32:59.264+02:00</t>
  </si>
  <si>
    <t>[{"id":"2fe3a18b-075c-4e34-9ddd-f1c1fd345e2d","count":1,"label":"Pizza Hawai 40 cm","posId":"102","price":32900,"isExtra":false,"creatorId":"PW17e-1XEf6nwQ6Z3gYDI","isPackging":0,"actualLabel":"Pizza Hawai 40 cm"}]</t>
  </si>
  <si>
    <t>2026-06-21T12:19:01.674+02:00</t>
  </si>
  <si>
    <t>2026-06-21T12:35:53.799+02:00</t>
  </si>
  <si>
    <t>[{"id":"6893484371e1a7827faa2830","count":1,"label":"Pepperoni 40cm 🌶️🌶️","posId":"108","price":23920,"isExtra":false},{"id":"8492ff01857ad344daba3d10","count":1,"label":"Balné","posId":"K0000","price":2000,"isExtra":true},{"id":"6893484371e1a7827faa282a","count":1,"label":"Quattro Formaggi 40cm","posId":"111","price":23920,"isExtra":false},{"id":"8492ff01857ad344daba3d10","count":1,"label":"Balné","posId":"K0000","price":2000,"isExtra":true}]</t>
  </si>
  <si>
    <t>2026-06-21T12:05:03.751+02:00</t>
  </si>
  <si>
    <t>2026-06-21T12:27:17.536+02:00</t>
  </si>
  <si>
    <t>2026-06-21T12:36:58.515+02:00</t>
  </si>
  <si>
    <t>2026-06-21T12:18:15.160+02:00</t>
  </si>
  <si>
    <t>[{"id":"e12521cc-9391-4513-be27-f090014536cf","note":"","count":1,"label":"BBQ Texas 32 cm","posId":"143","price":25900,"isExtra":false},{"id":"03ade9ce-5d0f-4499-a6a3-340b58ae4468","note":"","count":1,"label":"Capricciosa 32 cm","posId":"113","price":25900,"isExtra":false},{"id":"739ceea4-4275-4f09-8cf5-ae08fe640a77","note":"","count":1,"label":"Pepsi 1l","posId":"N124","price":5900,"isExtra":false}]</t>
  </si>
  <si>
    <t>2026-06-21T11:42:03.514+02:00</t>
  </si>
  <si>
    <t>2026-06-21T11:58:28.382+02:00</t>
  </si>
  <si>
    <t>[{"id":"d63e9120-8ffe-444c-ba51-6c942a13f4fc","note":"","count":1,"label":"Margherita 40 cm","posId":"100","price":28900,"isExtra":false},{"id":"5b1f2843-926a-4dd1-a5f0-4fddc7b45013","note":"","count":1,"label":"Margherita 32 cm","posId":"112","price":21900,"isExtra":false},{"id":"ee394832-8137-440a-84b7-b9e0df42a9ab","note":"","count":1,"label":"Hawai 32 cm","posId":"114","price":25900,"isExtra":false}]</t>
  </si>
  <si>
    <t>2026-06-21T11:29:04.758+02:00</t>
  </si>
  <si>
    <t>2026-06-21T12:32:58.009+02:00</t>
  </si>
  <si>
    <t>[{"id":"ca70b78f-5a48-485f-9bed-1d4c79e68c4b","count":1,"label":"Pizza Comeback 18","posId":"133","price":13900,"isExtra":false,"creatorId":"7vnxcGNPi6LuNoAtTr8QA","isPackging":0,"actualLabel":"Pizza Comeback 18"},{"id":"864ed54f-c99e-45ab-b65e-dc3c6ef3ae72","count":1,"label":"Pizza Quattro Formaggi 32","posId":"123","price":25900,"isExtra":false,"creatorId":"XQjxunjga3-Z51awWwZhv","isPackging":0,"actualLabel":"Pizza Quattro Formaggi 32"},{"id":"864ed54f-c99e-45ab-b65e-dc3c6ef3ae72","count":1,"label":"Pizza Quattro Formaggi 32","posId":"123","price":25900,"isExtra":false,"creatorId":"emJnIfT24VGtcmlZ9wx8k","isPackging":0,"actualLabel":"Pizza Quattro Formaggi 32"}]</t>
  </si>
  <si>
    <t>2026-06-21T11:17:15.678+02:00</t>
  </si>
  <si>
    <t>2026-06-21T11:33:58.661+02:00</t>
  </si>
  <si>
    <t>[{"id":"62240197","note":"","size":"Capricciosa 40cm","count":1,"label":"Capricciosa 40cm","posId":"101","price":29900,"isExtra":false},{"id":"62240274","note":"","count":1,"label":"Balné","posId":"K0000","price":2000,"isExtra":true},{"id":"62240248","note":"","size":"Mirinda 1l","count":1,"label":"Mirinda 1l","posId":"N126","price":5900,"isExtra":false}]</t>
  </si>
  <si>
    <t>2026-06-21T11:02:57.133+02:00</t>
  </si>
  <si>
    <t>2026-06-21T11:27:32.606+02:00</t>
  </si>
  <si>
    <t>[{"id":"6893484371e1a7827faa282e","count":1,"label":"Comeback 40cm 🌶️","posId":"109","price":23920,"isExtra":false},{"id":"8492ff01857ad344daba3d10","count":1,"label":"Balné","posId":"K0000","price":2000,"isExtra":true},{"id":"74f85d724d56daef88fe96a8","count":1,"label":"Smetanový základ","posId":"ZRS40","price":0,"isExtra":true},{"id":"16f38b3ffe7df8094900b906","count":1,"label":"okraj mozzarella, bbq omáčka","posId":"A124","price":6900,"isExtra":true}]</t>
  </si>
  <si>
    <t>2026-06-21T00:37:39.537+02:00</t>
  </si>
  <si>
    <t>2026-06-21T00:43:59.555+02:00</t>
  </si>
  <si>
    <t>[{"id":"fcaa1b56-8096-4769-b051-0f9d80e276e7","count":1,"label":"Pizza Pepperoni 40","posId":"108","price":32900,"isExtra":false,"creatorId":"m3FhOH2zY8tU6V_hBCMYJ","isPackging":0,"actualLabel":"Pizza Pepperoni 40"},{"id":"3af5afd5-c65e-46dd-880f-d577aba12185","count":6,"label":"Pilsner Urquell 12","posId":"N20","price":6500,"isExtra":false,"creatorId":"aDH8Fu9JVoBPkNPMz20jn","isPackging":0,"actualLabel":"Pilsner Urquell 12"}]</t>
  </si>
  <si>
    <t>Magdaléna Stehlíková</t>
  </si>
  <si>
    <t>2026-06-21T00:37:03.769+02:00</t>
  </si>
  <si>
    <t>2026-06-21T00:48:22.762+02:00</t>
  </si>
  <si>
    <t>2026-06-21T01:02:39.809+02:00</t>
  </si>
  <si>
    <t>2026-06-21T00:38:19.187+02:00</t>
  </si>
  <si>
    <t>[{"id":"ee394832-8137-440a-84b7-b9e0df42a9ab","note":"","count":1,"label":"Hawai 32 cm","posId":"114","price":25900,"isExtra":false},{"id":"57c816b2-3e3f-46c2-b126-b09910d79cb0","note":"","count":1,"label":"změna na Smetanový základ","posId":"57c816b2-3e3f-46c2-b126-b09910d79cb0","price":0,"isExtra":true},{"id":"21fd0686-e8d1-43f1-84c9-d96f5842a3ca","note":"","count":1,"label":"okraj mozzarella, bylinky","posId":"21fd0686-e8d1-43f1-84c9-d96f5842a3ca","price":5900,"isExtra":true},{"id":"8b18781f-3bd0-464d-aa33-9f081ecc1a3a","note":"","count":1,"label":"mozzarella","posId":"8b18781f-3bd0-464d-aa33-9f081ecc1a3a","price":3000,"isExtra":true},{"id":"92786627-aa7f-470b-9a46-ca4d5978f1b3","note":"","count":1,"label":"ananas","posId":"92786627-aa7f-470b-9a46-ca4d5978f1b3","price":2500,"isExtra":true},{"id":"6e9ef16b-b5cb-40a1-ad72-f28a9276a0f7","note":"","count":1,"label":"kuře","posId":"6e9ef16b-b5cb-40a1-ad72-f28a9276a0f7","price":3000,"isExtra":true}]</t>
  </si>
  <si>
    <t>2026-06-20T23:42:56.595+02:00</t>
  </si>
  <si>
    <t>2026-06-20T23:53:04.388+02:00</t>
  </si>
  <si>
    <t>[{"id":"6893484371e1a7827faa2848","count":1,"label":"Pepperoni 32cm 🌶️🌶️","posId":"120","price":18320,"isExtra":false},{"id":"0cf732abf15d68df108984b2","count":1,"label":"Balné","posId":"K0000","price":1500,"isExtra":true},{"id":"689edefb85b6fd9059cda25a","count":1,"label":"okraj hotdog, bbq omáčka","posId":"A119","price":5900,"isExtra":true}]</t>
  </si>
  <si>
    <t>Yevhenii</t>
  </si>
  <si>
    <t>2026-06-20T22:38:29.344+02:00</t>
  </si>
  <si>
    <t>2026-06-20T22:46:35.199+02:00</t>
  </si>
  <si>
    <t>[{"id":"121","note":"","count":1,"label":"Comeback 32cm 🌶️","posId":"121","price":22900,"isExtra":false},{"id":"K0000","note":"","count":1,"label":"Balné","posId":"K0000","price":1500,"isExtra":true}]</t>
  </si>
  <si>
    <t>Ferenc</t>
  </si>
  <si>
    <t>2026-06-20T22:17:53.207+02:00</t>
  </si>
  <si>
    <t>2026-06-20T22:26:09.167+02:00</t>
  </si>
  <si>
    <t>[{"id":"118","note":"","count":1,"label":"BBQ Meteor 32cm","posId":"118","price":22900,"isExtra":false},{"id":"K0000","note":"","count":1,"label":"Balné","posId":"K0000","price":1500,"isExtra":true},{"id":"17","note":"","count":1,"label":"USA těsto","posId":"17","price":1000,"isExtra":true},{"id":"ZBR32","note":"","count":1,"label":"Rajčatový základ","posId":"ZBR32","price":0,"isExtra":true}]</t>
  </si>
  <si>
    <t>2026-06-20T22:06:24.494+02:00</t>
  </si>
  <si>
    <t>2026-06-21T00:04:46.681+02:00</t>
  </si>
  <si>
    <t>[{"id":"d9dc13ba-8a93-42eb-a269-2b1686554432","count":1,"label":"Pizza Hot &amp; Spicy 18","posId":"134","price":13900,"isExtra":false,"creatorId":"6d0tCnPCvNYB90Y8h52So","isPackging":0,"actualLabel":"Pizza Hot &amp; Spicy 18"}]</t>
  </si>
  <si>
    <t>2026-06-20T22:05:41.143+02:00</t>
  </si>
  <si>
    <t>2026-06-20T22:20:18.137+02:00</t>
  </si>
  <si>
    <t>[{"id":"3b2e046bdfa6a4d3ce9090dd","count":1,"label":"Choco Rolls","posId":"chr100","price":6320,"isExtra":false},{"id":"0cf732abf15d68df108984b2","count":1,"label":"Balné","posId":"K0000","price":1500,"isExtra":true},{"id":"6893484371e1a7827faa2828","count":1,"label":"Margherita 40cm","posId":"100","price":19920,"isExtra":false},{"id":"8492ff01857ad344daba3d10","count":1,"label":"Balné","posId":"K0000","price":2000,"isExtra":true},{"id":"7ef7ec3a444a91c1bc45fd91","count":1,"label":"Žampiony","posId":"C105","price":3500,"KDSTags":["greenhighlight"],"isExtra":true}]</t>
  </si>
  <si>
    <t>2026-06-20T22:04:26.763+02:00</t>
  </si>
  <si>
    <t>2026-06-20T22:15:52.046+02:00</t>
  </si>
  <si>
    <t>[{"id":"6893484371e1a7827faa282e","count":1,"label":"Comeback 40cm 🌶️","posId":"109","price":23920,"isExtra":false},{"id":"8492ff01857ad344daba3d10","count":1,"label":"Balné","posId":"K0000","price":2000,"isExtra":true},{"id":"6893484371e1a7827faa285c","count":1,"label":"Spicy Wings 🌶️","posId":"P101","price":9520,"isExtra":false},{"id":"0cf732abf15d68df108984b2","count":1,"label":"Balné","posId":"K0000","price":1500,"isExtra":true}]</t>
  </si>
  <si>
    <t>2026-06-20T21:53:54.295+02:00</t>
  </si>
  <si>
    <t>2026-06-21T00:04:44.769+02:00</t>
  </si>
  <si>
    <t>[{"id":"734f14e5-3164-4c60-ab34-a6cab8625c5e","count":1,"label":"Pizza Comeback 32","posId":"121","price":25900,"isExtra":false,"creatorId":"GPl-N2P_NqyKyXiW2TBLw","isPackging":0,"actualLabel":"Pizza Comeback 32"},{"id":"cec73703-7a35-4894-bed2-72276df81bf0","count":1,"label":"Pizza Capricciosa 40 0,5","posId":"H101","price":16450,"isExtra":false,"creatorId":"4RFV9UQo6XqfqV1ShhKrm","isPackging":0,"actualLabel":"Pizza Capricciosa 40 0,5"},{"id":"2lwz8DLnxAE2XXPjpySDo","count":1,"label":"Bez plněných okrajů","posId":"X1000","price":0,"isExtra":true,"mainItemId":"cec73703-7a35-4894-bed2-72276df81bf0"},{"id":"6fa7c5d1-de30-4af3-a4ae-5e943d2d2af0","count":1,"label":"Pizza BBQ Texas 40 0,5","posId":"H107","price":16450,"isExtra":false,"creatorId":"ksSiTjCj0QoKebUezrd30","isPackging":0,"actualLabel":"Pizza BBQ Texas 40 0,5"},{"id":"2lwz8DLnxAE2XXPjpySDo","count":1,"label":"Bez plněných okrajů","posId":"X1000","price":0,"isExtra":true,"mainItemId":"6fa7c5d1-de30-4af3-a4ae-5e943d2d2af0"},{"id":"49248c77-0000-4748-b81a-507bb0a368ea","count":1,"label":"Pepsi 1l","posId":"N124","price":5900,"isExtra":false,"creatorId":"HG0kVcrPK3yf8yIF5GXj1","isPackging":0,"actualLabel":"Pepsi 1l"},{"id":"bbef59ce-896e-4add-acca-1c087f56506a","count":2,"label":"Pepsi 0,33l","posId":"N170","price":3900,"isExtra":false,"creatorId":"5wvbBHcq415dcR6qMshSJ","isPackging":0,"actualLabel":"Pepsi 0,33l"}]</t>
  </si>
  <si>
    <t>2026-06-20T21:31:06.731+02:00</t>
  </si>
  <si>
    <t>2026-06-20T21:46:59.027+02:00</t>
  </si>
  <si>
    <t>[{"id":"62240229","note":"","size":"Pepperoni Rolls 🌶️","count":1,"label":"Pepperoni Rolls 🌶️","posId":"P100","price":7900,"isExtra":false},{"id":"62240278","note":"","count":1,"label":"Balné","posId":"K0000","price":1500,"isExtra":true},{"id":"62240201","note":"","size":"Hot &amp; Spicy 32cm 🌶️🌶️","count":1,"label":"Hot &amp; Spicy 32cm 🌶️🌶️","posId":"122","price":22900,"isExtra":false},{"id":"62240278","note":"","count":1,"label":"Balné","posId":"K0000","price":1500,"isExtra":true},{"id":"62240247","note":"","size":"Pepsi zero sugar 1l","count":2,"label":"Pepsi zero sugar 1l","posId":"N125","price":5900,"isExtra":false},{"id":"62240205","note":"","size":"BBQ Meteor 32cm","count":1,"label":"BBQ Meteor 32cm","posId":"118","price":22900,"isExtra":false},{"id":"62240278","note":"","count":1,"label":"Balné","posId":"K0000","price":1500,"isExtra":true}]</t>
  </si>
  <si>
    <t>2026-06-20T21:26:42.994+02:00</t>
  </si>
  <si>
    <t>2026-06-20T21:33:34.880+02:00</t>
  </si>
  <si>
    <t>[{"id":"6893484371e1a7827faa2844","count":1,"label":"Hot &amp; Spicy 32cm 🌶️🌶️","posId":"122","price":18320,"isExtra":false},{"id":"0cf732abf15d68df108984b2","count":1,"label":"Balné","posId":"K0000","price":1500,"isExtra":true},{"id":"a756491743f5851faee7839c","count":1,"label":"Slanina","posId":"B108","price":3000,"KDSTags":["greenhighlight"],"isExtra":true}]</t>
  </si>
  <si>
    <t>2026-06-20T21:20:04.046+02:00</t>
  </si>
  <si>
    <t>2026-06-20T21:31:04.810+02:00</t>
  </si>
  <si>
    <t>2026-06-20T21:38:43.456+02:00</t>
  </si>
  <si>
    <t>2026-06-20T21:31:32.749+02:00</t>
  </si>
  <si>
    <t>[{"id":"f4d7b9ad-ce62-498d-a90b-8016ab1e3604","note":"","count":1,"label":"Quattro Formaggi 32 cm","posId":"147","price":25900,"isExtra":false},{"id":"f61b7339-3b20-4583-b2b8-12e48de2876d","note":"","count":1,"label":"změna na Rajčatový základ","posId":"f61b7339-3b20-4583-b2b8-12e48de2876d","price":0,"isExtra":true},{"id":"21fd0686-e8d1-43f1-84c9-d96f5842a3ca","note":"","count":1,"label":"okraj mozzarella, bylinky","posId":"21fd0686-e8d1-43f1-84c9-d96f5842a3ca","price":5900,"isExtra":true},{"id":"03ade9ce-5d0f-4499-a6a3-340b58ae4468","note":"","count":1,"label":"Capricciosa 32 cm","posId":"113","price":25900,"isExtra":false},{"id":"3a8b6a85-3b5c-4ee4-be2d-261ab8731d6e","note":"","count":1,"label":"Dip česnekový","posId":"P106","price":2500,"isExtra":false},{"id":"de56def4-8429-46ca-bf08-8c8eba684591","note":"","count":1,"label":"Dip BBQ","posId":"P105","price":2500,"isExtra":false}]</t>
  </si>
  <si>
    <t>2026-06-20T21:18:04.095+02:00</t>
  </si>
  <si>
    <t>2026-06-20T21:25:22.946+02:00</t>
  </si>
  <si>
    <t>[{"id":"62240199","note":"","size":"Margherita 32cm","count":1,"label":"Margherita 32cm","posId":"112","price":18900,"isExtra":false},{"id":"62240278","note":"","count":1,"label":"Balné","posId":"K0000","price":1500,"isExtra":true},{"id":"62240322","note":"","count":1,"label":"Olivy","posId":"B112","price":2500,"KDSTags":["greenhighlight"],"isExtra":true}]</t>
  </si>
  <si>
    <t>2026-06-20T21:13:06.170+02:00</t>
  </si>
  <si>
    <t>2026-06-20T21:49:50.929+02:00</t>
  </si>
  <si>
    <t>[{"id":"666f5d57-c79d-415f-bd66-38dc47ee4585","count":1,"label":"Pizza Pepperoni 32","posId":"120","price":25900,"isExtra":false,"creatorId":"OOyZqCYpoXMcEJYGKwqNX","isPackging":0,"actualLabel":"Pizza Pepperoni 32"}]</t>
  </si>
  <si>
    <t>2026-06-20T21:05:24.102+02:00</t>
  </si>
  <si>
    <t>2026-06-20T21:07:56.285+02:00</t>
  </si>
  <si>
    <t>[{"id":"030bd2a1-d831-40a2-9507-28452ae3069a","count":1,"label":"7 up 0,33l","posId":"N173","price":3900,"isExtra":false,"creatorId":"GMSRygm0b5u_QeiTqWN5V","isPackging":0,"actualLabel":"7 up 0,33l"}]</t>
  </si>
  <si>
    <t>2026-06-20T21:02:17.738+02:00</t>
  </si>
  <si>
    <t>2026-06-20T21:11:54.854+02:00</t>
  </si>
  <si>
    <t>[{"id":"6893484371e1a7827faa284a","count":1,"label":"BBQ Texas 32cm","posId":"119","price":18320,"isExtra":false},{"id":"0cf732abf15d68df108984b2","count":1,"label":"Balné","posId":"K0000","price":1500,"isExtra":true},{"id":"6a1141d3816a1f25cc3995d2","count":1,"label":"USA těsto","posId":"17","price":1000,"isExtra":true},{"id":"09e517704afd4b59e68d5563","count":1,"label":"Smetanový základ","posId":"ZBS32","price":0,"isExtra":true},{"id":"6893484371e1a7827faa288e","count":1,"label":"Opočno karamel","posId":"D112","price":11120,"isExtra":false}]</t>
  </si>
  <si>
    <t>2026-06-20T20:57:05.334+02:00</t>
  </si>
  <si>
    <t>2026-06-20T21:04:57.600+02:00</t>
  </si>
  <si>
    <t>2026-06-20T21:25:44.119+02:00</t>
  </si>
  <si>
    <t>2026-06-20T21:02:18.073+02:00</t>
  </si>
  <si>
    <t>[{"id":"ee394832-8137-440a-84b7-b9e0df42a9ab","note":"","count":1,"label":"Hawai 32 cm","posId":"114","price":25900,"isExtra":false}]</t>
  </si>
  <si>
    <t>2026-06-20T20:34:03.384+02:00</t>
  </si>
  <si>
    <t>2026-06-20T20:51:02.622+02:00</t>
  </si>
  <si>
    <t>2026-06-20T21:03:41.970+02:00</t>
  </si>
  <si>
    <t>2026-06-20T20:36:50.267+02:00</t>
  </si>
  <si>
    <t>[{"id":"4cd25cb7-e092-43a0-ab38-89c50a7e6a77","note":"","count":1,"label":"Pepperoni 18 cm","posId":"132","price":13900,"isExtra":false},{"id":"fc34540c-3ca2-4bb0-bd98-dc6f769a38a1","note":"","count":1,"label":"Šunka.","posId":"fc34540c-3ca2-4bb0-bd98-dc6f769a38a1","price":2000,"isExtra":true},{"id":"19647242-c7ae-4948-97a4-fe55e47b6f96","note":"","count":1,"label":"BEZ -pepperoni salám","posId":"19647242-c7ae-4948-97a4-fe55e47b6f96","price":0,"isExtra":true},{"id":"10a95fda-50ac-4e8b-a092-eba50264ce8d","note":"","count":1,"label":"Comeback 18 cm","posId":"133","price":13900,"isExtra":false}]</t>
  </si>
  <si>
    <t>2026-06-20T20:28:00.452+02:00</t>
  </si>
  <si>
    <t>2026-06-20T20:47:54.809+02:00</t>
  </si>
  <si>
    <t>[{"id":"6893484371e1a7827faa2844","count":1,"label":"Hot &amp; Spicy 32cm 🌶️🌶️","posId":"122","price":18320,"isExtra":false},{"id":"0cf732abf15d68df108984b2","count":1,"label":"Balné","posId":"K0000","price":1500,"isExtra":true},{"id":"6893484371e1a7827faa2852","count":1,"label":"Capricciosa 32cm","posId":"113","price":18320,"isExtra":false},{"id":"0cf732abf15d68df108984b2","count":1,"label":"Balné","posId":"K0000","price":1500,"isExtra":true},{"id":"6893484371e1a7827faa285c","count":1,"label":"Spicy Wings 🌶️","posId":"P101","price":9520,"isExtra":false},{"id":"0cf732abf15d68df108984b2","count":1,"label":"Balné","posId":"K0000","price":1500,"isExtra":true},{"id":"6893484371e1a7827faa2854","count":1,"label":"Baby Špenát &amp; kuře 32cm","posId":"116","price":18320,"isExtra":false},{"id":"0cf732abf15d68df108984b2","count":1,"label":"Balné","posId":"K0000","price":1500,"isExtra":true}]</t>
  </si>
  <si>
    <t>2026-06-20T20:25:05.991+02:00</t>
  </si>
  <si>
    <t>2026-06-20T20:37:22.979+02:00</t>
  </si>
  <si>
    <t>[{"id":"6893484371e1a7827faa282c","count":1,"label":"Hot &amp; Spicy 40cm 🌶️🌶️","posId":"110","price":23920,"isExtra":false},{"id":"8492ff01857ad344daba3d10","count":1,"label":"Balné","posId":"K0000","price":2000,"isExtra":true},{"id":"d0ae617b1bdb5220029b9a40","count":1,"label":"BBQ základ","posId":"ZRB40","price":0,"isExtra":true},{"id":"6893484371e1a7827faa286a","count":1,"label":"Jalapenos Rolls","posId":"jpr200","price":6320,"isExtra":false},{"id":"0cf732abf15d68df108984b2","count":1,"label":"Balné","posId":"K0000","price":1500,"isExtra":true},{"id":"8fe79428b1485d9cece3b503","count":1,"label":"Jalapenos dip","posId":"P107","price":2000,"isExtra":false}]</t>
  </si>
  <si>
    <t>2026-06-20T20:17:09.877+02:00</t>
  </si>
  <si>
    <t>2026-06-20T20:23:05.799+02:00</t>
  </si>
  <si>
    <t>[{"id":"49248c77-0000-4748-b81a-507bb0a368ea","count":1,"label":"Pepsi 1l","posId":"N124","price":5900,"isExtra":false,"creatorId":"xMsDPxaGScovSh3ZqMl41","isPackging":0,"actualLabel":"Pepsi 1l"}]</t>
  </si>
  <si>
    <t>2026-06-20T20:07:25.111+02:00</t>
  </si>
  <si>
    <t>2026-06-20T20:22:01.696+02:00</t>
  </si>
  <si>
    <t>[{"id":"6893484371e1a7827faa2846","count":1,"label":"Comeback 32cm 🌶️","posId":"121","price":18320,"isExtra":false},{"id":"0cf732abf15d68df108984b2","count":1,"label":"Balné","posId":"K0000","price":1500,"isExtra":true},{"id":"6a1141d3816a1f25cc3995d2","count":1,"label":"USA těsto","posId":"17","price":1000,"isExtra":true},{"id":"da8470550dc1807d7ca08a1a","count":1,"label":"Smetanový základ","posId":"ZRS32","price":0,"isExtra":true},{"id":"b874e7dba73e697f981def34","count":1,"label":"Bez slaniny","posId":"X108","price":0,"KDSTags":["redhighlight"],"isExtra":true}]</t>
  </si>
  <si>
    <t>2026-06-20T19:42:25.664+02:00</t>
  </si>
  <si>
    <t>2026-06-20T20:16:08.415+02:00</t>
  </si>
  <si>
    <t>2026-06-20T19:32:48.202+02:00</t>
  </si>
  <si>
    <t>2026-06-20T19:53:49.359+02:00</t>
  </si>
  <si>
    <t>[{"id":"18c7dc2e-3f8c-4b58-9c90-6a401315d32b","count":1,"label":"Pizza Hawai 32 cm","posId":"114","price":25900,"isExtra":false,"discount":{"type":"percentage","value":20},"creatorId":"3Am11Ho7WmlJFC7So1gQ9","isPackging":0,"actualLabel":"Pizza Hawai 32 cm"},{"id":"RjnzJvFGQ7bViwxWS8fAW","count":1,"label":"Bez ananasu","posId":"X100","price":0,"KDSTags":["redhighlight"],"isExtra":true,"discount":{"type":"percentage","value":20},"mainItemId":"18c7dc2e-3f8c-4b58-9c90-6a401315d32b"}]</t>
  </si>
  <si>
    <t>2026-06-20T19:20:24.903+02:00</t>
  </si>
  <si>
    <t>2026-06-20T19:33:57.668+02:00</t>
  </si>
  <si>
    <t>[{"id":"62240191","note":"","size":"Pepperoni 40cm 🌶️🌶️","count":1,"label":"Pepperoni 40cm 🌶️🌶️","posId":"108","price":29900,"isExtra":false},{"id":"62240274","note":"","count":1,"label":"Balné","posId":"K0000","price":2000,"isExtra":true}]</t>
  </si>
  <si>
    <t>2026-06-20T19:09:44.460+02:00</t>
  </si>
  <si>
    <t>2026-06-20T19:26:59.650+02:00</t>
  </si>
  <si>
    <t>[{"id":"6893484371e1a7827faa2830","count":1,"label":"Pepperoni 40cm 🌶️🌶️","posId":"108","price":23920,"isExtra":false},{"id":"8492ff01857ad344daba3d10","count":1,"label":"Balné","posId":"K0000","price":2000,"isExtra":true},{"id":"6893484371e1a7827faa283a","count":1,"label":"Capricciosa 40cm","posId":"101","price":23920,"isExtra":false},{"id":"8492ff01857ad344daba3d10","count":1,"label":"Balné","posId":"K0000","price":2000,"isExtra":true}]</t>
  </si>
  <si>
    <t>2026-06-20T18:47:06.556+02:00</t>
  </si>
  <si>
    <t>2026-06-20T18:56:39.414+02:00</t>
  </si>
  <si>
    <t>2026-06-20T18:06:02.183+02:00</t>
  </si>
  <si>
    <t>2026-06-20T18:21:30.840+02:00</t>
  </si>
  <si>
    <t>[{"id":"6893484371e1a7827faa2828","count":1,"label":"Margherita 40cm","posId":"100","price":19920,"isExtra":false},{"id":"8492ff01857ad344daba3d10","count":1,"label":"Balné","posId":"K0000","price":2000,"isExtra":true}]</t>
  </si>
  <si>
    <t>2026-06-20T18:00:08.814+02:00</t>
  </si>
  <si>
    <t>2026-06-20T18:13:06.418+02:00</t>
  </si>
  <si>
    <t>[{"id":"6893484371e1a7827faa282a","count":1,"label":"Quattro Formaggi 40cm","posId":"111","price":23920,"isExtra":false},{"id":"8492ff01857ad344daba3d10","count":1,"label":"Balné","posId":"K0000","price":2000,"isExtra":true},{"id":"6893484371e1a7827faa282c","count":1,"label":"Hot &amp; Spicy 40cm 🌶️🌶️","posId":"110","price":23920,"isExtra":false},{"id":"8492ff01857ad344daba3d10","count":1,"label":"Balné","posId":"K0000","price":2000,"isExtra":true},{"id":"6893484371e1a7827faa2838","count":1,"label":"Hawai 40cm","posId":"102","price":23920,"isExtra":false},{"id":"8492ff01857ad344daba3d10","count":1,"label":"Balné","posId":"K0000","price":2000,"isExtra":true}]</t>
  </si>
  <si>
    <t>2026-06-20T17:49:39.301+02:00</t>
  </si>
  <si>
    <t>2026-06-20T18:04:25.248+02:00</t>
  </si>
  <si>
    <t>[{"id":"6893484371e1a7827faa282e","count":1,"label":"Comeback 40cm 🌶️","posId":"109","price":23920,"isExtra":false},{"id":"8492ff01857ad344daba3d10","count":1,"label":"Balné","posId":"K0000","price":2000,"isExtra":true},{"id":"d0ae617b1bdb5220029b9a40","count":1,"label":"BBQ základ","posId":"ZRB40","price":0,"isExtra":true},{"id":"7ef7ec3a444a91c1bc45fd91","count":1,"label":"Žampiony","posId":"C105","price":3500,"KDSTags":["greenhighlight"],"isExtra":true}]</t>
  </si>
  <si>
    <t>2026-06-20T17:44:58.570+02:00</t>
  </si>
  <si>
    <t>2026-06-20T18:20:39.857+02:00</t>
  </si>
  <si>
    <t>[{"id":"a6ef1e95-1530-4aaf-86ff-250eef72eb73","count":1,"label":"Pizza Comeback 40","posId":"109","price":32900,"isExtra":false,"creatorId":"5NMgWl6zBZ3HyF0sdYDRD","isPackging":0,"actualLabel":"Pizza Comeback 40"},{"id":"c4b3f3b8-33c0-4705-890c-1c29e90f6ce6","count":1,"label":"Pizza BBQ Texas 40","posId":"107","price":32900,"isExtra":false,"creatorId":"haSM9L52KRG5r6rXsmce6","isPackging":0,"actualLabel":"Pizza BBQ Texas 40"},{"id":"64ba992e-4b1d-4e8b-9f88-0b4b8bc1ba18","count":1,"label":"Pizza Špenát kuře 40 cm","posId":"104","price":32900,"isExtra":false,"creatorId":"dg8oAARluaT3s70GJLfa4","isPackging":0,"actualLabel":"Pizza Špenát kuře 40 cm"},{"id":"49248c77-0000-4748-b81a-507bb0a368ea","count":1,"label":"Pepsi 1l","posId":"N124","price":5900,"isExtra":false,"creatorId":"PNHoKQjbSGzPbCX84RvJc","isPackging":0,"actualLabel":"Pepsi 1l"}]</t>
  </si>
  <si>
    <t>2026-06-20T17:10:53.445+02:00</t>
  </si>
  <si>
    <t>2026-06-20T17:24:23.054+02:00</t>
  </si>
  <si>
    <t>[{"id":"6893484371e1a7827faa285c","count":1,"label":"Spicy Wings 🌶️","posId":"P101","price":9520,"isExtra":false},{"id":"0cf732abf15d68df108984b2","count":1,"label":"Balné","posId":"K0000","price":1500,"isExtra":true},{"id":"6893484371e1a7827faa2860","count":1,"label":"Pečené brambory","posId":"P103","price":4720,"isExtra":false},{"id":"0cf732abf15d68df108984b2","count":1,"label":"Balné","posId":"K0000","price":1500,"isExtra":true},{"id":"700d2e35b664c3f71c5dfa78","count":2,"label":"Buchtičky se šodó","posId":"D12","price":7120,"isExtra":false},{"id":"0cf732abf15d68df108984b2","count":2,"label":"Balné","posId":"K0000","price":1500,"isExtra":true},{"id":"97f1a134eae821dd97525084","count":1,"label":"BBQ dip","posId":"P105","price":1600,"isExtra":false},{"id":"0cf732abf15d68df108984b2","count":1,"label":"Balné","posId":"K0000","price":1500,"isExtra":true},{"id":"fd5fcb2eb2e6ebd3e2ca7167","count":2,"label":"Vanilkový dip","posId":"vanila","price":1600,"isExtra":false},{"id":"0cf732abf15d68df108984b2","count":2,"label":"Balné","posId":"K0000","price":1500,"isExtra":true}]</t>
  </si>
  <si>
    <t>2026-06-20T16:54:02.181+02:00</t>
  </si>
  <si>
    <t>2026-06-20T17:36:58.448+02:00</t>
  </si>
  <si>
    <t>[{"id":"64ba992e-4b1d-4e8b-9f88-0b4b8bc1ba18","count":1,"label":"Pizza Špenát kuře 40 cm","posId":"104","price":32900,"isExtra":false,"creatorId":"PHXQtD7dQ7bHIuG3BRWwM","isPackging":0,"actualLabel":"Pizza Špenát kuře 40 cm"},{"id":"b1c31dd3-3684-4e2f-87d1-f7d69231796a","count":1,"label":"Ice Coffee","posId":"N157","price":9500,"isExtra":false,"creatorId":"B7W-jpdE35_vG4azk6icp","isPackging":0,"actualLabel":"Ice Coffee"}]</t>
  </si>
  <si>
    <t>2026-06-20T16:46:37.854+02:00</t>
  </si>
  <si>
    <t>2026-06-20T17:36:58.032+02:00</t>
  </si>
  <si>
    <t>[{"id":"d4397be7-89e6-46c3-a5ba-a8bbd0b2ec34","count":1,"label":"Pizza Hawai 18 cm","posId":"126","price":13900,"isExtra":false,"creatorId":"mtaj2rFexphAXoA9q_nGR","isPackging":0,"actualLabel":"Pizza Hawai 18 cm"},{"id":"b1c31dd3-3684-4e2f-87d1-f7d69231796a","count":1,"label":"Ice Coffee","posId":"N157","price":9500,"isExtra":false,"creatorId":"4KOImWFBCQo1LHNqYxU2P","isPackging":0,"actualLabel":"Ice Coffee"}]</t>
  </si>
  <si>
    <t>2026-06-20T16:43:54.531+02:00</t>
  </si>
  <si>
    <t>2026-06-20T16:57:04.915+02:00</t>
  </si>
  <si>
    <t>[{"id":"6893484371e1a7827faa284c","count":1,"label":"BBQ Meteor 32cm","posId":"118","price":18320,"isExtra":false},{"id":"0cf732abf15d68df108984b2","count":1,"label":"Balné","posId":"K0000","price":1500,"isExtra":true},{"id":"6a1141d3816a1f25cc3995d2","count":1,"label":"USA těsto","posId":"17","price":1000,"isExtra":true},{"id":"6893484371e1a7827faa2860","count":1,"label":"Pečené brambory","posId":"P103","price":4720,"isExtra":false},{"id":"0cf732abf15d68df108984b2","count":1,"label":"Balné","posId":"K0000","price":1500,"isExtra":true}]</t>
  </si>
  <si>
    <t>VOLODYMYR</t>
  </si>
  <si>
    <t>2026-06-20T15:47:44.229+02:00</t>
  </si>
  <si>
    <t>2026-06-20T15:57:43.897+02:00</t>
  </si>
  <si>
    <t>[{"id":"114","note":"","count":1,"label":"Hawai 32cm","posId":"114","price":22900,"isExtra":false},{"id":"K0000","note":"","count":1,"label":"Balné","posId":"K0000","price":1500,"isExtra":true},{"id":"17","note":"","count":1,"label":"USA těsto","posId":"17","price":1000,"isExtra":true},{"id":"113","note":"","count":1,"label":"Capricciosa 32cm","posId":"113","price":22900,"isExtra":false},{"id":"K0000","note":"","count":1,"label":"Balné","posId":"K0000","price":1500,"isExtra":true}]</t>
  </si>
  <si>
    <t>2026-06-20T15:45:53.241+02:00</t>
  </si>
  <si>
    <t>2026-06-20T15:55:08.780+02:00</t>
  </si>
  <si>
    <t>[{"id":"6893484371e1a7827faa2846","count":1,"label":"Comeback 32cm 🌶️","posId":"121","price":18320,"isExtra":false},{"id":"0cf732abf15d68df108984b2","count":1,"label":"Balné","posId":"K0000","price":1500,"isExtra":true},{"id":"da8470550dc1807d7ca08a1a","count":1,"label":"Smetanový základ","posId":"ZRS32","price":0,"isExtra":true}]</t>
  </si>
  <si>
    <t>2026-06-20T15:37:04.665+02:00</t>
  </si>
  <si>
    <t>2026-06-20T15:49:30.827+02:00</t>
  </si>
  <si>
    <t>[{"id":"6893484371e1a7827faa2836","count":1,"label":"Zeleninová 40cm","posId":"103","price":23920,"isExtra":false},{"id":"8492ff01857ad344daba3d10","count":1,"label":"Balné","posId":"K0000","price":2000,"isExtra":true},{"id":"a505da80c9be237f8f505a50","count":1,"label":"Bez oliv","posId":"X112","price":0,"KDSTags":["redhighlight"],"isExtra":true},{"id":"6893484371e1a7827faa28a6","count":1,"label":"Pepsi zero sugar 1l","posId":"N125","price":4720,"isExtra":false},{"id":"6893484371e1a7827faa283c","count":1,"label":"Baby špenát &amp; kuře 40cm","posId":"104","price":23920,"isExtra":false},{"id":"8492ff01857ad344daba3d10","count":1,"label":"Balné","posId":"K0000","price":2000,"isExtra":true},{"id":"995cd5977041d2ad7fbdfe59","count":1,"label":"Bez špenátu s česnekem","posId":"X107","price":0,"KDSTags":["redhighlight"],"isExtra":true},{"id":"7ef7ec3a444a91c1bc45fd91","count":1,"label":"Žampiony","posId":"C105","price":3500,"KDSTags":["greenhighlight"],"isExtra":true},{"id":"6893484371e1a7827faa28a8","count":1,"label":"Mirinda 1l","posId":"N126","price":4720,"isExtra":false},{"id":"8cfd349c9dc7f129d0cfd899","count":1,"label":"Česnekový dip","posId":"P106","price":1600,"isExtra":false},{"id":"0cf732abf15d68df108984b2","count":1,"label":"Balné","posId":"K0000","price":1500,"isExtra":true},{"id":"3a8cc87083ab0780d9f963f9","count":1,"label":"Jablečno-skořicové rolls","posId":"18","price":6320,"isExtra":false},{"id":"0cf732abf15d68df108984b2","count":1,"label":"Balné","posId":"K0000","price":1500,"isExtra":true},{"id":"6893484371e1a7827faa2860","count":1,"label":"Pečené brambory","posId":"P103","price":4720,"isExtra":false},{"id":"0cf732abf15d68df108984b2","count":1,"label":"Balné","posId":"K0000","price":1500,"isExtra":true}]</t>
  </si>
  <si>
    <t>2026-06-20T15:25:54.794+02:00</t>
  </si>
  <si>
    <t>2026-06-20T15:32:20.729+02:00</t>
  </si>
  <si>
    <t>[{"id":"6893484371e1a7827faa284c","count":1,"label":"BBQ Meteor 32cm","posId":"118","price":18320,"isExtra":false},{"id":"0cf732abf15d68df108984b2","count":1,"label":"Balné","posId":"K0000","price":1500,"isExtra":true},{"id":"02c1c7f4d009587eb56f37d4","count":1,"label":"Rajčatový základ","posId":"ZBR32","price":0,"isExtra":true}]</t>
  </si>
  <si>
    <t>2026-06-20T15:18:28.141+02:00</t>
  </si>
  <si>
    <t>2026-06-20T15:23:12.613+02:00</t>
  </si>
  <si>
    <t>[{"id":"62240188","note":"","size":"Quattro Formaggi 40cm","count":1,"label":"Quattro Formaggi 40cm","posId":"111","price":29900,"isExtra":false},{"id":"62240274","note":"","count":1,"label":"Balné","posId":"K0000","price":2000,"isExtra":true}]</t>
  </si>
  <si>
    <t>Ninjin</t>
  </si>
  <si>
    <t>2026-06-20T15:03:43.927+02:00</t>
  </si>
  <si>
    <t>2026-06-20T15:11:28.588+02:00</t>
  </si>
  <si>
    <t>[{"id":"110","note":"","count":1,"label":"Hot &amp; Spicy 40cm 🌶️🌶️","posId":"110","price":29900,"isExtra":false},{"id":"K0000","note":"","count":1,"label":"Balné","posId":"K0000","price":2000,"isExtra":true}]</t>
  </si>
  <si>
    <t>2026-06-20T13:14:11.313+02:00</t>
  </si>
  <si>
    <t>2026-06-20T13:25:56.144+02:00</t>
  </si>
  <si>
    <t>2026-06-20T13:02:27.406+02:00</t>
  </si>
  <si>
    <t>2026-06-20T13:10:45.970+02:00</t>
  </si>
  <si>
    <t>[{"id":"62240190","note":"","size":"Comeback 40cm 🌶️","count":1,"label":"Comeback 40cm 🌶️","posId":"109","price":29900,"isExtra":false},{"id":"62240274","note":"","count":1,"label":"Balné","posId":"K0000","price":2000,"isExtra":true}]</t>
  </si>
  <si>
    <t>2026-06-20T12:09:49.387+02:00</t>
  </si>
  <si>
    <t>2026-06-20T12:18:20.840+02:00</t>
  </si>
  <si>
    <t>2026-06-20T11:59:36.666+02:00</t>
  </si>
  <si>
    <t>2026-06-20T12:07:07.907+02:00</t>
  </si>
  <si>
    <t>[{"id":"6893484371e1a7827faa2838","count":1,"label":"Hawai 40cm","posId":"102","price":23920,"isExtra":false},{"id":"8492ff01857ad344daba3d10","count":1,"label":"Balné","posId":"K0000","price":2000,"isExtra":true},{"id":"6893484371e1a7827faa28a8","count":1,"label":"Mirinda 1l","posId":"N126","price":4720,"isExtra":false}]</t>
  </si>
  <si>
    <t>2026-06-20T11:32:19.063+02:00</t>
  </si>
  <si>
    <t>2026-06-20T11:44:36.940+02:00</t>
  </si>
  <si>
    <t>[{"id":"62240200","note":"","size":"Quattro Formaggi 32cm","count":1,"label":"Quattro Formaggi 32cm","posId":"123","price":22900,"isExtra":false},{"id":"62240278","note":"","count":1,"label":"Balné","posId":"K0000","price":1500,"isExtra":true},{"id":"62240204","note":"","size":"BBQ Texas 32cm","count":1,"label":"BBQ Texas 32cm","posId":"119","price":22900,"isExtra":false},{"id":"62240278","note":"","count":1,"label":"Balné","posId":"K0000","price":1500,"isExtra":true},{"id":"62240201","note":"","size":"Hot &amp; Spicy 32cm 🌶️🌶️","count":1,"label":"Hot &amp; Spicy 32cm 🌶️🌶️","posId":"122","price":22900,"isExtra":false},{"id":"62240278","note":"","count":1,"label":"Balné","posId":"K0000","price":1500,"isExtra":true}]</t>
  </si>
  <si>
    <t>2026-06-20T02:39:42.535+02:00</t>
  </si>
  <si>
    <t>2026-06-20T02:50:17.740+02:00</t>
  </si>
  <si>
    <t>2026-06-20T03:00:26.029+02:00</t>
  </si>
  <si>
    <t>2026-06-20T02:39:52.499+02:00</t>
  </si>
  <si>
    <t>[{"id":"1e8d27fe-5059-4d3c-a717-e6037379688e","count":1,"label":"Pizza Quattro Formaggi 40","posId":"111","price":32900,"isExtra":false,"creatorId":"zIT6SlCBHE1MIdlZWNRFE","isPackging":0,"actualLabel":"Pizza Quattro Formaggi 40"},{"id":"f0a0efa6-bbb5-4af2-a7a6-900ab7f28f11","count":1,"label":"Dip jalapenos","posId":"P107","price":2500,"isExtra":false,"creatorId":"9srnZNQCWzgBumB4IzJmX","isPackging":0,"actualLabel":"Dip jalapenos"}]</t>
  </si>
  <si>
    <t>2026-06-20T02:21:21.987+02:00</t>
  </si>
  <si>
    <t>2026-06-20T02:29:37.252+02:00</t>
  </si>
  <si>
    <t>2026-06-20T02:34:57.208+02:00</t>
  </si>
  <si>
    <t>2026-06-20T02:29:02.796+02:00</t>
  </si>
  <si>
    <t>F - Pizza Comeback Bolevec - rozvoz</t>
  </si>
  <si>
    <t>[{"id":"65874335","note":"","size":"Quattro Formaggi 32cm","count":1,"label":"Quattro Formaggi 32cm","posId":"123","price":25900,"isExtra":false},{"id":"65874393","note":"","count":1,"label":"Balné","posId":"K0000","price":1500,"isExtra":true}]</t>
  </si>
  <si>
    <t>2026-06-20T01:53:05.615+02:00</t>
  </si>
  <si>
    <t>2026-06-20T02:02:52.281+02:00</t>
  </si>
  <si>
    <t>2026-06-20T02:05:11.050+02:00</t>
  </si>
  <si>
    <t>[{"id":"03dae282-4cd4-4fa2-9169-2178ea3ed325","note":"","count":1,"label":"Quattro Formaggi 40 cm","posId":"111","price":32900,"isExtra":false}]</t>
  </si>
  <si>
    <t>2026-06-20T01:43:06.142+02:00</t>
  </si>
  <si>
    <t>2026-06-20T02:13:08.289+02:00</t>
  </si>
  <si>
    <t>[{"id":"0b867b16-3995-4b4a-9deb-1c0d8cecf8d6","note":"","count":1,"label":"Pepperoni 32 cm","posId":"120","price":25900,"isExtra":false},{"id":"2be8bd8d-b8cf-456a-a9f3-1ae18c5726f9","note":"","count":1,"label":"okraj mozzarella, BBQ omáčka","posId":"2be8bd8d-b8cf-456a-a9f3-1ae18c5726f9","price":5900,"isExtra":true}]</t>
  </si>
  <si>
    <t>2026-06-20T01:10:53.129+02:00</t>
  </si>
  <si>
    <t>2026-06-20T01:10:58.425+02:00</t>
  </si>
  <si>
    <t>[{"id":"b45631db-1b89-421f-a9a7-2cef193661b2","count":1,"label":"Guarana classic","posId":"N142","price":5500,"isExtra":false,"discount":{"type":"absolute","value":35},"creatorId":"BL6sd1SdDwsLPo89Xi9Tv","isPackging":0,"actualLabel":"Guarana classic"}]</t>
  </si>
  <si>
    <t>Petr</t>
  </si>
  <si>
    <t>2026-06-20T00:36:24.298+02:00</t>
  </si>
  <si>
    <t>2026-06-20T00:45:56.210+02:00</t>
  </si>
  <si>
    <t>[{"id":"123","note":"","count":1,"label":"Quattro Formaggi 32cm","posId":"123","price":22900,"isExtra":false},{"id":"K0000","note":"","count":1,"label":"Balné","posId":"K0000","price":1500,"isExtra":true},{"id":"A123","note":"","count":1,"label":"okraj mozzarella, bbq omáčka","posId":"A123","price":5900,"isExtra":true},{"id":"B108","note":"","count":2,"label":"Slanina","posId":"B108","price":3000,"KDSTags":["greenhighlight"],"isExtra":true}]</t>
  </si>
  <si>
    <t>2026-06-19T23:54:26.462+02:00</t>
  </si>
  <si>
    <t>2026-06-20T00:07:04.130+02:00</t>
  </si>
  <si>
    <t>[{"id":"6893484371e1a7827faa282c","count":1,"label":"Hot &amp; Spicy 40cm 🌶️🌶️","posId":"110","price":23920,"isExtra":false},{"id":"8492ff01857ad344daba3d10","count":1,"label":"Balné","posId":"K0000","price":2000,"isExtra":true}]</t>
  </si>
  <si>
    <t>2026-06-19T23:53:23.621+02:00</t>
  </si>
  <si>
    <t>2026-06-20T00:06:39.403+02:00</t>
  </si>
  <si>
    <t>2026-06-20T00:17:54.873+02:00</t>
  </si>
  <si>
    <t>2026-06-20T00:03:41.212+02:00</t>
  </si>
  <si>
    <t>[{"id":"666f5d57-c79d-415f-bd66-38dc47ee4585","count":1,"label":"Pizza Pepperoni 32","posId":"120","price":25900,"isExtra":false,"creatorId":"XYoYhk-jA5VyFXf86hTKn","isPackging":0,"actualLabel":"Pizza Pepperoni 32"}]</t>
  </si>
  <si>
    <t>2026-06-19T23:35:02.450+02:00</t>
  </si>
  <si>
    <t>2026-06-19T23:40:51.521+02:00</t>
  </si>
  <si>
    <t>2026-06-19T23:19:42.117+02:00</t>
  </si>
  <si>
    <t>2026-06-19T23:42:40.552+02:00</t>
  </si>
  <si>
    <t>[{"id":"864ed54f-c99e-45ab-b65e-dc3c6ef3ae72","count":1,"label":"Pizza Quattro Formaggi 32","posId":"123","price":25900,"isExtra":false,"creatorId":"uI6LyHqTfI9edIKziq2Dl","isPackging":0,"actualLabel":"Pizza Quattro Formaggi 32"}]</t>
  </si>
  <si>
    <t>2026-06-19T23:14:04.140+02:00</t>
  </si>
  <si>
    <t>2026-06-19T23:23:31.656+02:00</t>
  </si>
  <si>
    <t>2026-06-19T23:32:29.147+02:00</t>
  </si>
  <si>
    <t>2026-06-19T23:19:33.802+02:00</t>
  </si>
  <si>
    <t>[{"id":"fcbcf6b6-34c6-4d5f-ac5b-f6ece72e0953","note":"","count":1,"label":"BBQ Meteor 32 cm","posId":"118","price":25900,"isExtra":false},{"id":"e12521cc-9391-4513-be27-f090014536cf","note":"","count":1,"label":"BBQ Texas 32 cm","posId":"143","price":25900,"isExtra":false},{"id":"211d85d0-839e-41d0-89e3-ea177ad7489e","note":"","count":1,"label":"Dip česnekový","posId":"P106","price":2500,"isExtra":false}]</t>
  </si>
  <si>
    <t>2026-06-19T23:08:41.269+02:00</t>
  </si>
  <si>
    <t>2026-06-19T23:21:50.489+02:00</t>
  </si>
  <si>
    <t>2026-06-19T23:35:40.510+02:00</t>
  </si>
  <si>
    <t>2026-06-19T23:09:16.626+02:00</t>
  </si>
  <si>
    <t>[{"id":"65874337","note":"","size":"Comeback 32cm 🌶️","count":1,"label":"Comeback 32cm 🌶️","posId":"121","price":25900,"isExtra":false},{"id":"65874393","note":"","count":1,"label":"Balné","posId":"K0000","price":1500,"isExtra":true},{"id":"65874334","note":"","size":"Margherita 32cm","count":1,"label":"Margherita 32cm","posId":"112","price":21900,"isExtra":false},{"id":"65874393","note":"","count":1,"label":"Balné","posId":"K0000","price":1500,"isExtra":true},{"id":"65874331","note":"","size":"Capricciosa 40cm","count":1,"label":"Capricciosa 40cm","posId":"101","price":32900,"isExtra":false},{"id":"65874385","note":"","count":1,"label":"Balné","posId":"K0000","price":2000,"isExtra":true},{"id":"65874465","note":"","count":1,"label":"Kukuřice","posId":"C115","price":3500,"KDSTags":["greenhighlight"],"isExtra":true}]</t>
  </si>
  <si>
    <t>2026-06-19T23:02:37.509+02:00</t>
  </si>
  <si>
    <t>2026-06-19T23:10:58.726+02:00</t>
  </si>
  <si>
    <t>2026-06-19T22:53:47.200+02:00</t>
  </si>
  <si>
    <t>2026-06-19T23:05:31.173+02:00</t>
  </si>
  <si>
    <t>[{"id":"6893484371e1a7827faa282e","count":1,"label":"Comeback 40cm 🌶️","posId":"109","price":23920,"isExtra":false},{"id":"8492ff01857ad344daba3d10","count":1,"label":"Balné","posId":"K0000","price":2000,"isExtra":true},{"id":"519f677ce224f9efeb3518fd","count":1,"label":"Olivy","posId":"C112","price":3500,"KDSTags":["greenhighlight"],"isExtra":true},{"id":"0bf7b19af9a9215afcb4ff8b","count":1,"label":"Ananas","posId":"C100","price":3500,"KDSTags":["greenhighlight"],"isExtra":true},{"id":"4300563151c344528f54070a","count":1,"label":"Grana padano, pecorino, parmazán","posId":"C130","price":4000,"KDSTags":["greenhighlight"],"isExtra":true},{"id":"c022d805ecc80d3aa5c7c264","count":1,"label":"Masové kuličky","posId":"C116","price":8900,"KDSTags":["greenhighlight"],"isExtra":true},{"id":"97f1a134eae821dd97525084","count":1,"label":"BBQ dip","posId":"P105","price":1600,"isExtra":false},{"id":"0cf732abf15d68df108984b2","count":1,"label":"Balné","posId":"K0000","price":1500,"isExtra":true}]</t>
  </si>
  <si>
    <t>2026-06-19T22:35:03.439+02:00</t>
  </si>
  <si>
    <t>2026-06-19T22:52:45.489+02:00</t>
  </si>
  <si>
    <t>2026-06-19T23:01:09.884+02:00</t>
  </si>
  <si>
    <t>2026-06-19T22:47:50.013+02:00</t>
  </si>
  <si>
    <t>[{"id":"80cdc162-f69f-4138-b690-77917e93790e","note":"","count":1,"label":"SPICY MENU COMEBACK","posId":"","price":37900,"isExtra":false},{"id":"12d93bf9-b2b4-4d1d-959b-942d9c90a6c9","note":"","count":1,"label":"Quattro Formaggi","posId":"12d93bf9-b2b4-4d1d-959b-942d9c90a6c9","price":0,"isExtra":true},{"id":"741f56e1-4be0-4a48-9425-3dc6aa7f97c3","note":"","count":1,"label":"Italské těsto","posId":"741f56e1-4be0-4a48-9425-3dc6aa7f97c3","price":0,"isExtra":true},{"id":"a0a20d0c-4422-439d-8c33-27905ee0699b","note":"","count":1,"label":"Smetanový základ","posId":"a0a20d0c-4422-439d-8c33-27905ee0699b","price":0,"isExtra":true},{"id":"8caf43fd-6a2c-427b-858a-17f37d37c439","note":"","count":1,"label":"Spicy wings","posId":"8caf43fd-6a2c-427b-858a-17f37d37c439","price":0,"isExtra":true},{"id":"f151abfd-b973-4cf3-8a88-96bd69ce9156","note":"","count":1,"label":"Aquilla tea zelený čaj/citron 0,5l","posId":"f151abfd-b973-4cf3-8a88-96bd69ce9156","price":0,"isExtra":true},{"id":"35e045f9-bc36-46e9-8142-6579de78a05b","note":"","count":1,"label":"Comeback 32 cm","posId":"121","price":25900,"isExtra":false}]</t>
  </si>
  <si>
    <t>2026-06-19T22:33:28.205+02:00</t>
  </si>
  <si>
    <t>2026-06-19T22:48:04.221+02:00</t>
  </si>
  <si>
    <t>[{"id":"6893484371e1a7827faa282a","count":1,"label":"Quattro Formaggi 40cm","posId":"111","price":23920,"isExtra":false},{"id":"8492ff01857ad344daba3d10","count":1,"label":"Balné","posId":"K0000","price":2000,"isExtra":true},{"id":"6893484371e1a7827faa282e","count":1,"label":"Comeback 40cm 🌶️","posId":"109","price":23920,"isExtra":false},{"id":"8492ff01857ad344daba3d10","count":1,"label":"Balné","posId":"K0000","price":2000,"isExtra":true}]</t>
  </si>
  <si>
    <t>2026-06-19T22:33:23.852+02:00</t>
  </si>
  <si>
    <t>2026-06-19T22:43:46.802+02:00</t>
  </si>
  <si>
    <t>[{"id":"114","note":"","count":1,"label":"Hawai 32cm","posId":"114","price":22900,"isExtra":false},{"id":"K0000","note":"","count":1,"label":"Balné","posId":"K0000","price":1500,"isExtra":true},{"id":"17","note":"","count":1,"label":"USA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základ","posId":"ZRS32","price":0,"isExtra":true},{"id":"B115","note":"","count":1,"label":"Kukuřice","posId":"B115","price":2500,"KDSTags":["greenhighlight"],"isExtra":true},{"id":"101","note":"","count":1,"label":"Capricciosa 40cm","posId":"101","price":29900,"isExtra":false},{"id":"K0000","note":"","count":1,"label":"Balné","posId":"K0000","price":2000,"isExtra":true},{"id":"ZRS40","note":"","count":1,"label":"Smetanový základ","posId":"ZRS40","price":0,"isExtra":true}]</t>
  </si>
  <si>
    <t>2026-06-19T22:03:28.341+02:00</t>
  </si>
  <si>
    <t>2026-06-19T22:20:47.669+02:00</t>
  </si>
  <si>
    <t>[{"id":"6893484371e1a7827faa285c","count":1,"label":"Spicy Wings 🌶️","posId":"P101","price":9520,"isExtra":false},{"id":"0cf732abf15d68df108984b2","count":1,"label":"Balné","posId":"K0000","price":1500,"isExtra":true},{"id":"6893484371e1a7827faa2832","count":1,"label":"BBQ Texas 40cm","posId":"107","price":23920,"isExtra":false},{"id":"8492ff01857ad344daba3d10","count":1,"label":"Balné","posId":"K0000","price":2000,"isExtra":true},{"id":"6893484371e1a7827faa28a4","count":1,"label":"Pepsi 1l","posId":"N124","price":4720,"isExtra":false}]</t>
  </si>
  <si>
    <t>2026-06-19T22:02:32.978+02:00</t>
  </si>
  <si>
    <t>2026-06-19T22:12:29.611+02:00</t>
  </si>
  <si>
    <t>[{"id":"3b2e046bdfa6a4d3ce9090dd","count":1,"label":"Choco Rolls","posId":"chr100","price":6320,"isExtra":false},{"id":"0cf732abf15d68df108984b2","count":1,"label":"Balné","posId":"K0000","price":1500,"isExtra":true},{"id":"6893484371e1a7827faa2840","count":1,"label":"Margherita 32cm","posId":"112","price":15120,"isExtra":false},{"id":"0cf732abf15d68df108984b2","count":1,"label":"Balné","posId":"K0000","price":1500,"isExtra":true},{"id":"da8470550dc1807d7ca08a1a","count":1,"label":"Smetanový základ","posId":"ZRS32","price":0,"isExtra":true},{"id":"fd5fcb2eb2e6ebd3e2ca7167","count":1,"label":"Vanilkový dip","posId":"vanila","price":1600,"isExtra":false},{"id":"0cf732abf15d68df108984b2","count":1,"label":"Balné","posId":"K0000","price":1500,"isExtra":true}]</t>
  </si>
  <si>
    <t>2026-06-19T22:00:19.655+02:00</t>
  </si>
  <si>
    <t>2026-06-19T22:08:17.762+02:00</t>
  </si>
  <si>
    <t>[{"id":"6893484371e1a7827faa2828","count":1,"label":"Margherita 40cm","posId":"100","price":19920,"isExtra":false},{"id":"8492ff01857ad344daba3d10","count":1,"label":"Balné","posId":"K0000","price":2000,"isExtra":true},{"id":"0866c7a48369c02d8b79a2fc","count":1,"label":"okraj mozzarella, bylinky","posId":"A122","price":6900,"isExtra":true}]</t>
  </si>
  <si>
    <t>2026-06-19T21:50:34.309+02:00</t>
  </si>
  <si>
    <t>2026-06-19T22:05:30.989+02:00</t>
  </si>
  <si>
    <t>2026-06-19T21:43:41.817+02:00</t>
  </si>
  <si>
    <t>2026-06-19T22:03:28.855+02:00</t>
  </si>
  <si>
    <t>[{"id":"6893484371e1a7827faa282a","count":2,"label":"Quattro Formaggi 40cm","posId":"111","price":23920,"isExtra":false},{"id":"8492ff01857ad344daba3d10","count":2,"label":"Balné","posId":"K0000","price":2000,"isExtra":true},{"id":"6893484371e1a7827faa2828","count":3,"label":"Margherita 40cm","posId":"100","price":19920,"isExtra":false},{"id":"8492ff01857ad344daba3d10","count":3,"label":"Balné","posId":"K0000","price":2000,"isExtra":true},{"id":"6893484371e1a7827faa2830","count":2,"label":"Pepperoni 40cm 🌶️🌶️","posId":"108","price":23920,"isExtra":false},{"id":"8492ff01857ad344daba3d10","count":2,"label":"Balné","posId":"K0000","price":2000,"isExtra":true}]</t>
  </si>
  <si>
    <t>2026-06-19T21:29:02.723+02:00</t>
  </si>
  <si>
    <t>2026-06-19T21:43:05.925+02:00</t>
  </si>
  <si>
    <t>[{"id":"b3008ec8-24a5-4d30-bf46-9133028be7e4","note":"","count":1,"label":"Margherita 32 cm","posId":"136","price":21900,"isExtra":false},{"id":"d52027ab-fcf5-41e6-945a-01e2fd9187a4","note":"","count":1,"label":"okraj Hotdog, hořčice","posId":"d52027ab-fcf5-41e6-945a-01e2fd9187a4","price":5900,"isExtra":true},{"id":"38de8e38-e51e-422d-9a89-960ebc505f1b","note":"","count":1,"label":"šunka","posId":"38de8e38-e51e-422d-9a89-960ebc505f1b","price":3000,"isExtra":true}]</t>
  </si>
  <si>
    <t>2026-06-19T21:19:41.476+02:00</t>
  </si>
  <si>
    <t>2026-06-19T21:36:20.684+02:00</t>
  </si>
  <si>
    <t>2026-06-19T21:18:26.300+02:00</t>
  </si>
  <si>
    <t>2026-06-19T23:42:39.195+02:00</t>
  </si>
  <si>
    <t>[{"id":"2fe3a18b-075c-4e34-9ddd-f1c1fd345e2d","count":1,"label":"Pizza Hawai 40 cm","posId":"102","price":32900,"isExtra":false,"creatorId":"S316ylKa1-ovRCOVMhyZ_","isPackging":0,"actualLabel":"Pizza Hawai 40 cm"},{"id":"extra_20230331101812_2","count":1,"label":"bez plněných okrajů","posId":"X1000","price":0,"isExtra":true,"mainItemId":"2fe3a18b-075c-4e34-9ddd-f1c1fd345e2d"},{"id":"RjnzJvFGQ7bViwxWS8fAW","count":1,"label":"Bez ananasu","posId":"X100","price":0,"KDSTags":["redhighlight"],"isExtra":true,"mainItemId":"2fe3a18b-075c-4e34-9ddd-f1c1fd345e2d"},{"id":"392c0eaa-2538-4d3f-9d09-15d340f244a3","count":1,"label":"Mirinda 0,33l","posId":"N172","price":3900,"isExtra":false,"creatorId":"G8ciPkmpJdH8QiJvKjRic","isPackging":0,"actualLabel":"Mirinda 0,33l"}]</t>
  </si>
  <si>
    <t>2026-06-19T20:58:49.519+02:00</t>
  </si>
  <si>
    <t>2026-06-19T21:10:21.506+02:00</t>
  </si>
  <si>
    <t>[{"id":"6893484371e1a7827faa2834","count":1,"label":"BBQ Meteor 40cm","posId":"106","price":23920,"isExtra":false},{"id":"8492ff01857ad344daba3d10","count":1,"label":"Balné","posId":"K0000","price":2000,"isExtra":true},{"id":"6893484371e1a7827faa2850","count":1,"label":"Hawai 32cm","posId":"114","price":18320,"isExtra":false},{"id":"0cf732abf15d68df108984b2","count":1,"label":"Balné","posId":"K0000","price":1500,"isExtra":true}]</t>
  </si>
  <si>
    <t>2026-06-19T20:06:05.028+02:00</t>
  </si>
  <si>
    <t>2026-06-19T20:14:18.841+02:00</t>
  </si>
  <si>
    <t>[{"id":"e525f614-2c06-459a-8d22-623546aa83fc","note":"","count":2,"label":"BBQ Texas 40 cm","posId":"107","price":32900,"isExtra":false}]</t>
  </si>
  <si>
    <t>2026-06-19T19:57:03.456+02:00</t>
  </si>
  <si>
    <t>2026-06-19T20:07:00.036+02:00</t>
  </si>
  <si>
    <t>[{"id":"e8f571e6-dd36-42d7-8826-52c90315986b","note":"","count":1,"label":"Baby špenát &amp; kuře 40 cm","posId":"104","price":32900,"isExtra":false},{"id":"eb426525-9181-4714-9963-380f5c0ae0e5","note":"","count":1,"label":"Okraj mozzarella, bylinky","posId":"eb426525-9181-4714-9963-380f5c0ae0e5","price":6900,"isExtra":true}]</t>
  </si>
  <si>
    <t>2026-06-19T19:44:03.837+02:00</t>
  </si>
  <si>
    <t>2026-06-19T19:50:19.835+02:00</t>
  </si>
  <si>
    <t>[{"id":"0b867b16-3995-4b4a-9deb-1c0d8cecf8d6","note":"","count":1,"label":"Pepperoni 32 cm","posId":"120","price":25900,"isExtra":false},{"id":"21fd0686-e8d1-43f1-84c9-d96f5842a3ca","note":"","count":1,"label":"okraj mozzarella, bylinky","posId":"21fd0686-e8d1-43f1-84c9-d96f5842a3ca","price":5900,"isExtra":true}]</t>
  </si>
  <si>
    <t>2026-06-19T19:32:38.920+02:00</t>
  </si>
  <si>
    <t>2026-06-19T19:41:23.036+02:00</t>
  </si>
  <si>
    <t>[{"id":"6893484371e1a7827faa2852","count":1,"label":"Capricciosa 32cm","posId":"113","price":18320,"isExtra":false},{"id":"0cf732abf15d68df108984b2","count":1,"label":"Balné","posId":"K0000","price":1500,"isExtra":true}]</t>
  </si>
  <si>
    <t>2026-06-19T19:20:04.282+02:00</t>
  </si>
  <si>
    <t>2026-06-19T19:31:16.829+02:00</t>
  </si>
  <si>
    <t>2026-06-19T19:42:51.090+02:00</t>
  </si>
  <si>
    <t>2026-06-19T19:36:47.705+02:00</t>
  </si>
  <si>
    <t>[{"id":"35e045f9-bc36-46e9-8142-6579de78a05b","note":"","count":1,"label":"Comeback 32 cm","posId":"121","price":25900,"isExtra":false},{"id":"92786627-aa7f-470b-9a46-ca4d5978f1b3","note":"","count":1,"label":"ananas","posId":"92786627-aa7f-470b-9a46-ca4d5978f1b3","price":2500,"isExtra":true}]</t>
  </si>
  <si>
    <t>2026-06-19T19:04:28.140+02:00</t>
  </si>
  <si>
    <t>2026-06-19T19:37:17.768+02:00</t>
  </si>
  <si>
    <t>[{"id":"fcaa1b56-8096-4769-b051-0f9d80e276e7","count":1,"label":"Pizza Pepperoni 40","posId":"108","price":32900,"isExtra":false,"creatorId":"TnFKLjDSTeJdXjr6xGikH","isPackging":0,"actualLabel":"Pizza Pepperoni 40"}]</t>
  </si>
  <si>
    <t>2026-06-19T19:04:21.410+02:00</t>
  </si>
  <si>
    <t>2026-06-19T19:29:59.183+02:00</t>
  </si>
  <si>
    <t>[{"id":"62240193","note":"","size":"BBQ Meteor 40cm","count":1,"label":"BBQ Meteor 40cm","posId":"106","price":29900,"isExtra":false},{"id":"62240274","note":"","count":1,"label":"Balné","posId":"K0000","price":2000,"isExtra":true},{"id":"62240413","note":"","count":1,"label":"Smetanový základ","posId":"ZBS40","price":0,"isExtra":true},{"id":"62240299","note":"","count":1,"label":"okraj mozzarella, bbq omáčka","posId":"A124","price":6900,"isExtra":true},{"id":"62240307","note":"","count":1,"label":"Žampiony","posId":"C105","price":3500,"KDSTags":["greenhighlight"],"isExtra":true},{"id":"62240353","note":"","count":1,"label":"Kukuřice","posId":"C115","price":3500,"KDSTags":["greenhighlight"],"isExtra":true},{"id":"62240247","note":"","size":"Pepsi zero sugar 1l","count":1,"label":"Pepsi zero sugar 1l","posId":"N125","price":5900,"isExtra":false}]</t>
  </si>
  <si>
    <t>2026-06-19T18:40:05.147+02:00</t>
  </si>
  <si>
    <t>2026-06-19T18:55:14.968+02:00</t>
  </si>
  <si>
    <t>2026-06-19T18:33:45.131+02:00</t>
  </si>
  <si>
    <t>2026-06-19T18:48:30.267+02:00</t>
  </si>
  <si>
    <t>[{"id":"6893484371e1a7827faa2840","count":1,"label":"Margherita 32cm","posId":"112","price":15120,"isExtra":false},{"id":"0cf732abf15d68df108984b2","count":1,"label":"Balné","posId":"K0000","price":1500,"isExtra":true},{"id":"380ab62bcb0705673955fc74","count":1,"label":"Šunka","posId":"B106","price":3000,"KDSTags":["greenhighlight"],"isExtra":true},{"id":"6893484371e1a7827faa2846","count":1,"label":"Comeback 32cm 🌶️","posId":"121","price":18320,"isExtra":false},{"id":"0cf732abf15d68df108984b2","count":1,"label":"Balné","posId":"K0000","price":1500,"isExtra":true},{"id":"6893484371e1a7827faa2850","count":1,"label":"Hawai 32cm","posId":"114","price":18320,"isExtra":false},{"id":"0cf732abf15d68df108984b2","count":1,"label":"Balné","posId":"K0000","price":1500,"isExtra":true},{"id":"cc6a9570333d25cab14bc37d","count":1,"label":"Kukuřice","posId":"B115","price":2500,"KDSTags":["greenhighlight"],"isExtra":true}]</t>
  </si>
  <si>
    <t>2026-06-19T18:16:36.460+02:00</t>
  </si>
  <si>
    <t>2026-06-19T18:24:26.781+02:00</t>
  </si>
  <si>
    <t>[{"id":"62240203","note":"","size":"Pepperoni 32cm 🌶️🌶️","count":1,"label":"Pepperoni 32cm 🌶️🌶️","posId":"120","price":22900,"isExtra":false},{"id":"62240278","note":"","count":1,"label":"Balné","posId":"K0000","price":1500,"isExtra":true}]</t>
  </si>
  <si>
    <t>2026-06-19T18:01:26.066+02:00</t>
  </si>
  <si>
    <t>2026-06-19T18:26:52.278+02:00</t>
  </si>
  <si>
    <t>[{"id":"f341f44b-a0ea-4873-a54a-fa4cb8b02aca","count":1,"label":"Pizza Capricciosa 40","posId":"101","price":32900,"isExtra":false,"creatorId":"h5Po8czaJ4elJ1e-J8XzV","isPackging":0,"actualLabel":"Pizza Capricciosa 40"},{"id":"64ba992e-4b1d-4e8b-9f88-0b4b8bc1ba18","count":1,"label":"Pizza Špenát kuře 40 cm","posId":"104","price":32900,"isExtra":false,"creatorId":"Ovb9Zzhe74vZp1CbqP8ap","isPackging":0,"actualLabel":"Pizza Špenát kuře 40 cm"}]</t>
  </si>
  <si>
    <t>Miloslav</t>
  </si>
  <si>
    <t>2026-06-19T17:28:38.951+02:00</t>
  </si>
  <si>
    <t>2026-06-19T17:38:59.620+02:00</t>
  </si>
  <si>
    <t>[{"id":"M200","note":"","count":1,"label":"Veggie menu Comeback","posId":"M200","price":31900,"isExtra":false},{"id":"K0000","note":"","count":1,"label":"Balné","posId":"K0000","price":3000,"isExtra":true},{"id":"Y112","note":"","count":1,"label":"Margherita","posId":"Y112","price":0,"isExtra":true},{"id":"P103","note":"","count":1,"label":"pečené brambory","posId":"P103","price":0,"isExtra":true},{"id":"N121","note":"","count":1,"label":"Aquilla zelený čaj/citron","posId":"N121","price":0,"isExtra":true},{"id":"P106","note":"","count":1,"label":"Česnekový dip","posId":"P106","price":2000,"isExtra":false},{"id":"K0000","note":"","count":1,"label":"Balné","posId":"K0000","price":1500,"isExtra":true}]</t>
  </si>
  <si>
    <t>2026-06-19T17:08:27.397+02:00</t>
  </si>
  <si>
    <t>2026-06-19T17:13:49.343+02:00</t>
  </si>
  <si>
    <t>[{"id":"b1c31dd3-3684-4e2f-87d1-f7d69231796a","count":2,"label":"Ice Coffee","posId":"N157","price":9500,"isExtra":false,"creatorId":"j-GME1HIlv-nmSrXYImli","isPackging":0,"actualLabel":"Ice Coffee"},{"id":"b9bfb1a3-8109-40d5-9579-74586cc805c5","count":1,"label":"Tvarohový koláč","posId":"Z106","price":4500,"isExtra":false,"creatorId":"YyH5WDGQuAItVLNpzpqxk","isPackging":0,"actualLabel":"Tvarohový koláč"},{"id":"4696b740-51e2-4c8f-b903-bce803717f15","count":2,"label":"BIRGO grapefruit 0,5l","posId":"N131","price":4900,"isExtra":false,"creatorId":"_E09n3lQfyd5an82w3Z9P","isPackging":0,"actualLabel":"BIRGO grapefruit 0,5l"}]</t>
  </si>
  <si>
    <t>2026-06-19T17:01:22.292+02:00</t>
  </si>
  <si>
    <t>2026-06-19T17:13:48.284+02:00</t>
  </si>
  <si>
    <t>[{"id":"d4397be7-89e6-46c3-a5ba-a8bbd0b2ec34","count":2,"label":"Pizza Hawai 18 cm","posId":"126","price":13900,"isExtra":false,"creatorId":"1hwylLc8qGRO5BQSZ4eM8","isPackging":0,"actualLabel":"Pizza Hawai 18 cm"},{"id":"c2b32966-195b-4167-bd2c-d46dd2e2568c","count":1,"label":"Aquilla černý čaj a broskev","posId":"N120","price":4900,"isExtra":false,"creatorId":"DRmigfCbL_s1m83mhi8Nk","isPackging":0,"actualLabel":"Aquilla černý čaj a broskev"}]</t>
  </si>
  <si>
    <t>2026-06-19T15:27:56.063+02:00</t>
  </si>
  <si>
    <t>2026-06-19T15:36:04.859+02:00</t>
  </si>
  <si>
    <t>[{"id":"6893484371e1a7827faa2840","count":2,"label":"Margherita 32cm","posId":"112","price":15120,"isExtra":false},{"id":"0cf732abf15d68df108984b2","count":2,"label":"Balné","posId":"K0000","price":1500,"isExtra":true}]</t>
  </si>
  <si>
    <t>2026-06-19T15:19:49.604+02:00</t>
  </si>
  <si>
    <t>2026-06-19T15:27:52.763+02:00</t>
  </si>
  <si>
    <t>[{"id":"62240196","note":"","size":"Hawai 40cm","count":1,"label":"Hawai 40cm","posId":"102","price":29900,"isExtra":false},{"id":"62240274","note":"","count":1,"label":"Balné","posId":"K0000","price":2000,"isExtra":true},{"id":"62240234","note":"","size":"Jalapenos dip","count":1,"label":"Jalapenos dip","posId":"P107","price":2500,"isExtra":false}]</t>
  </si>
  <si>
    <t>2026-06-19T14:47:44.943+02:00</t>
  </si>
  <si>
    <t>2026-06-19T14:55:52.243+02:00</t>
  </si>
  <si>
    <t>2026-06-19T12:41:47.646+02:00</t>
  </si>
  <si>
    <t>2026-06-19T12:47:28.334+02:00</t>
  </si>
  <si>
    <t>[{"id":"62240188","note":"","size":"Quattro Formaggi 40cm","count":1,"label":"Quattro Formaggi 40cm","posId":"111","price":29900,"isExtra":false},{"id":"62240274","note":"","count":1,"label":"Balné","posId":"K0000","price":2000,"isExtra":true},{"id":"62240411","note":"","count":1,"label":"Rajčatový základ","posId":"ZSR40","price":0,"isExtra":true}]</t>
  </si>
  <si>
    <t>2026-06-19T12:33:28.363+02:00</t>
  </si>
  <si>
    <t>2026-06-19T12:40:47.251+02:00</t>
  </si>
  <si>
    <t>[{"id":"6893484371e1a7827faa283a","count":1,"label":"Capricciosa 40cm","posId":"101","price":23920,"isExtra":false},{"id":"8492ff01857ad344daba3d10","count":1,"label":"Balné","posId":"K0000","price":2000,"isExtra":true}]</t>
  </si>
  <si>
    <t>2026-06-19T12:24:20.046+02:00</t>
  </si>
  <si>
    <t>2026-06-19T12:31:13.229+02:00</t>
  </si>
  <si>
    <t>[{"id":"62240207","note":"","size":"Hawai 32cm","count":1,"label":"Hawai 32cm","posId":"114","price":22900,"isExtra":false},{"id":"62240278","note":"","count":1,"label":"Balné","posId":"K0000","price":1500,"isExtra":true}]</t>
  </si>
  <si>
    <t>2026-06-19T12:19:03.775+02:00</t>
  </si>
  <si>
    <t>2026-06-19T12:37:22.078+02:00</t>
  </si>
  <si>
    <t>[{"id":"03ade9ce-5d0f-4499-a6a3-340b58ae4468","note":"","count":1,"label":"Capricciosa 32 cm","posId":"113","price":25900,"isExtra":false},{"id":"90867cd8-e54f-4b47-8a9d-34fd678bb49b","note":"","count":1,"label":"Buchtičky se šodó","posId":"D12","price":7900,"isExtra":false}]</t>
  </si>
  <si>
    <t>2026-06-19T11:55:10.466+02:00</t>
  </si>
  <si>
    <t>2026-06-19T13:01:03.896+02:00</t>
  </si>
  <si>
    <t>[{"id":"18c7dc2e-3f8c-4b58-9c90-6a401315d32b","count":1,"label":"Pizza Hawai 32 cm","posId":"114","price":25900,"isExtra":false,"discount":{"type":"percentage","value":20},"creatorId":"buTLZk2--MOXB0ZJLdsup","isPackging":0,"actualLabel":"Pizza Hawai 32 cm"},{"id":"RjnzJvFGQ7bViwxWS8fAW","count":1,"label":"Bez ananasu","posId":"X100","price":0,"KDSTags":["redhighlight"],"isExtra":true,"discount":{"type":"percentage","value":20},"mainItemId":"18c7dc2e-3f8c-4b58-9c90-6a401315d32b"},{"id":"d512510c-0f0f-4649-b96d-67e9574e4bff","count":1,"label":"Pepsi zero sugar 1l","posId":"N125","price":5900,"isExtra":false,"creatorId":"0WChc0XTa1_XbSopUT5vF","isPackging":0,"actualLabel":"Pepsi zero sugar 1l"}]</t>
  </si>
  <si>
    <t>2026-06-19T11:37:43.132+02:00</t>
  </si>
  <si>
    <t>2026-06-19T11:49:35.777+02:00</t>
  </si>
  <si>
    <t>[{"id":"6893484371e1a7827faa2838","count":1,"label":"Hawai 40cm","posId":"102","price":23920,"isExtra":false},{"id":"8492ff01857ad344daba3d10","count":1,"label":"Balné","posId":"K0000","price":2000,"isExtra":true}]</t>
  </si>
  <si>
    <t>2026-06-19T11:06:08.994+02:00</t>
  </si>
  <si>
    <t>2026-06-19T11:14:22.742+02:00</t>
  </si>
  <si>
    <t>2026-06-19T10:59:03.325+02:00</t>
  </si>
  <si>
    <t>2026-06-19T11:56:40.853+02:00</t>
  </si>
  <si>
    <t>[{"id":"2eec3ffc-f162-4efb-95dd-c5787230b1df","note":"","count":1,"label":"Česká zmrzlina z Opočna karamel","posId":"D112","price":13900,"isExtra":false},{"id":"d3eb4d53-930f-46c7-bd43-afdbaaac1bcf","note":"","count":1,"label":"Masové kuličky, 10 ks","posId":"P102","price":9900,"isExtra":false},{"id":"26378531-c5c0-43f4-9535-09f267896a62","note":"","count":1,"label":"Spicy Wings, 7 ks","posId":"P101","price":12900,"isExtra":false},{"id":"e4c90673-8957-4c9c-a784-3a1d0b3b4124","note":"","count":2,"label":"Pečené brambory","posId":"P103","price":6900,"isExtra":false}]</t>
  </si>
  <si>
    <t>Frantisek</t>
  </si>
  <si>
    <t>2026-06-19T00:40:21.305+02:00</t>
  </si>
  <si>
    <t>2026-06-19T00:55:08.896+02:00</t>
  </si>
  <si>
    <t>2026-06-19T01:24:09.671+02:00</t>
  </si>
  <si>
    <t>2026-06-19T00:40:49.147+02:00</t>
  </si>
  <si>
    <t>[{"id":"65874340","note":"","size":"BBQ Meteor 32cm","count":1,"label":"BBQ Meteor 32cm","posId":"118","price":25900,"isExtra":false},{"id":"65874393","note":"","count":1,"label":"Balné","posId":"K0000","price":1500,"isExtra":true},{"id":"65874415","note":"","count":1,"label":"okraj mozzarella, bylinky","posId":"A121","price":5900,"isExtra":true}]</t>
  </si>
  <si>
    <t>2026-06-19T00:22:52.134+02:00</t>
  </si>
  <si>
    <t>2026-06-19T00:50:27.797+02:00</t>
  </si>
  <si>
    <t>2026-06-19T01:16:34.409+02:00</t>
  </si>
  <si>
    <t>2026-06-19T00:25:26.609+02:00</t>
  </si>
  <si>
    <t>[{"id":"65874327","note":"","size":"BBQ Meteor 40cm","count":1,"label":"BBQ Meteor 40cm","posId":"106","price":32900,"isExtra":false},{"id":"65874385","note":"","count":1,"label":"Balné","posId":"K0000","price":2000,"isExtra":true},{"id":"65874413","note":"","count":1,"label":"okraj mozzarella, bylinky","posId":"A122","price":6900,"isExtra":true},{"id":"65874438","note":"","count":1,"label":"Bez masových kuliček","posId":"X116","price":0,"KDSTags":["redhighlight"],"isExtra":true},{"id":"65874424","note":"","count":1,"label":"Žampiony","posId":"C105","price":3500,"KDSTags":["greenhighlight"],"isExtra":true},{"id":"65874368","note":"","size":"Pepsi 1l","count":1,"label":"Pepsi 1l","posId":"N124","price":5900,"isExtra":false},{"id":"65874359","note":"","size":"Dip Jalapeňos","count":1,"label":"Dip Jalapeňos","posId":"P107","price":2500,"isExtra":false},{"id":"65874357","note":"","size":"Jalapenos Rolls","count":1,"label":"Jalapenos Rolls","posId":"jpr200","price":8900,"isExtra":false},{"id":"65874393","note":"","count":1,"label":"Balné","posId":"K0000","price":1500,"isExtra":true}]</t>
  </si>
  <si>
    <t>2026-06-19T00:18:35.277+02:00</t>
  </si>
  <si>
    <t>2026-06-19T01:27:20.117+02:00</t>
  </si>
  <si>
    <t>[{"id":"18c7dc2e-3f8c-4b58-9c90-6a401315d32b","count":1,"label":"Pizza Hawai 32 cm","posId":"114","price":25900,"isExtra":false,"creatorId":"qOsWnEliqQ2ztPNb7eWml","isPackging":0,"actualLabel":"Pizza Hawai 32 cm"}]</t>
  </si>
  <si>
    <t>2026-06-19T00:16:51.221+02:00</t>
  </si>
  <si>
    <t>2026-06-19T00:26:35.973+02:00</t>
  </si>
  <si>
    <t>2026-06-19T00:48:44.122+02:00</t>
  </si>
  <si>
    <t>2026-06-19T00:20:20.922+02:00</t>
  </si>
  <si>
    <t>[{"id":"65874358","note":"","size":"Choco Rolls","count":1,"label":"Choco Rolls","posId":"chr100","price":8900,"isExtra":false},{"id":"65874393","note":"","count":1,"label":"Balné","posId":"K0000","price":1500,"isExtra":true},{"id":"65874353","note":"","size":"Česnekový chléb 18cm","count":1,"label":"Česnekový chléb 18cm","posId":"P104","price":7900,"isExtra":false},{"id":"65874393","note":"","count":1,"label":"Balné","posId":"K0000","price":1500,"isExtra":true},{"id":"65874351","note":"","size":"Masové kuličky","count":1,"label":"Masové kuličky","posId":"P102","price":9900,"isExtra":false},{"id":"65874393","note":"","count":1,"label":"Balné","posId":"K0000","price":1500,"isExtra":true}]</t>
  </si>
  <si>
    <t>2026-06-19T00:10:03.772+02:00</t>
  </si>
  <si>
    <t>2026-06-19T00:18:08.782+02:00</t>
  </si>
  <si>
    <t>2026-06-19T00:42:12.512+02:00</t>
  </si>
  <si>
    <t>2026-06-19T00:14:21.882+02:00</t>
  </si>
  <si>
    <t>2026-06-18T23:52:52.190+02:00</t>
  </si>
  <si>
    <t>2026-06-18T23:58:19.759+02:00</t>
  </si>
  <si>
    <t>2026-06-19T00:06:10.849+02:00</t>
  </si>
  <si>
    <t>2026-06-18T23:53:44.197+02:00</t>
  </si>
  <si>
    <t>[{"id":"65874338","note":"","size":"Pepperoni 32cm 🌶️🌶️","count":1,"label":"Pepperoni 32cm 🌶️🌶️","posId":"120","price":25900,"isExtra":false},{"id":"65874393","note":"","count":1,"label":"Balné","posId":"K0000","price":1500,"isExtra":true},{"id":"65874493","note":"","count":1,"label":"Smetanový základ","posId":"ZRS32","price":0,"isExtra":true}]</t>
  </si>
  <si>
    <t>Sznizsana</t>
  </si>
  <si>
    <t>2026-06-18T23:43:30.853+02:00</t>
  </si>
  <si>
    <t>2026-06-18T23:57:20.051+02:00</t>
  </si>
  <si>
    <t>[{"id":"M100","note":"","count":1,"label":"Spicy menu Comeback","posId":"M100","price":31900,"isExtra":false},{"id":"K0000","note":"","count":1,"label":"Balné","posId":"K0000","price":3000,"isExtra":true},{"id":"Y119","note":"","count":1,"label":"BBQ Texas","posId":"Y119","price":0,"isExtra":true},{"id":"P101","note":"","count":1,"label":"spicy wings 🌶️","posId":"P101","price":0,"isExtra":true},{"id":"N120","note":"","count":1,"label":"Aquilla černý čaj a broskev","posId":"N120","price":0,"isExtra":true}]</t>
  </si>
  <si>
    <t>2026-06-18T23:40:57.142+02:00</t>
  </si>
  <si>
    <t>2026-06-18T23:49:32.845+02:00</t>
  </si>
  <si>
    <t>[{"id":"3a8cc87083ab0780d9f963f9","count":1,"label":"Jablečno-skořicové rolls","posId":"18","price":6320,"isExtra":false},{"id":"0cf732abf15d68df108984b2","count":1,"label":"Balné","posId":"K0000","price":1500,"isExtra":true},{"id":"6893484371e1a7827faa2846","count":1,"label":"Comeback 32cm 🌶️","posId":"121","price":18320,"isExtra":false},{"id":"0cf732abf15d68df108984b2","count":1,"label":"Balné","posId":"K0000","price":1500,"isExtra":true},{"id":"da8470550dc1807d7ca08a1a","count":1,"label":"Smetanový základ","posId":"ZRS32","price":0,"isExtra":true},{"id":"f6ea9b112ad70dbc415a935d","count":1,"label":"Kuře","posId":"B114","price":3000,"KDSTags":["greenhighlight"],"isExtra":true}]</t>
  </si>
  <si>
    <t>2026-06-18T23:34:34.805+02:00</t>
  </si>
  <si>
    <t>2026-06-18T23:42:05.662+02:00</t>
  </si>
  <si>
    <t>[{"id":"6893484371e1a7827faa2846","count":1,"label":"Comeback 32cm 🌶️","posId":"121","price":18320,"isExtra":false},{"id":"0cf732abf15d68df108984b2","count":1,"label":"Balné","posId":"K0000","price":1500,"isExtra":true}]</t>
  </si>
  <si>
    <t>2026-06-18T23:34:07.439+02:00</t>
  </si>
  <si>
    <t>2026-06-18T23:40:24.874+02:00</t>
  </si>
  <si>
    <t>[{"id":"8cfd349c9dc7f129d0cfd899","count":1,"label":"Česnekový dip","posId":"P106","price":1600,"isExtra":false},{"id":"0cf732abf15d68df108984b2","count":1,"label":"Balné","posId":"K0000","price":1500,"isExtra":true},{"id":"6893484371e1a7827faa283c","count":1,"label":"Baby špenát &amp; kuře 40cm","posId":"104","price":23920,"isExtra":false},{"id":"8492ff01857ad344daba3d10","count":1,"label":"Balné","posId":"K0000","price":2000,"isExtra":true}]</t>
  </si>
  <si>
    <t>2026-06-18T23:23:21.402+02:00</t>
  </si>
  <si>
    <t>2026-06-18T23:31:36.725+02:00</t>
  </si>
  <si>
    <t>2026-06-18T23:49:39.240+02:00</t>
  </si>
  <si>
    <t>2026-06-18T23:23:59.683+02:00</t>
  </si>
  <si>
    <t>[{"id":"65874325","note":"","size":"Pepperoni 40cm 🌶️🌶️","count":1,"label":"Pepperoni 40cm 🌶️🌶️","posId":"108","price":32900,"isExtra":false},{"id":"65874385","note":"","count":1,"label":"Balné","posId":"K0000","price":2000,"isExtra":true},{"id":"65874435","note":"","count":1,"label":"okraj hotdog, hořčice","posId":"A118","price":6900,"isExtra":true},{"id":"65874440","note":"","count":1,"label":"Olivy","posId":"C112","price":3500,"KDSTags":["greenhighlight"],"isExtra":true},{"id":"65874472","note":"","count":1,"label":"Šunka","posId":"C106","price":4000,"KDSTags":["greenhighlight"],"isExtra":true}]</t>
  </si>
  <si>
    <t>2026-06-18T23:10:04.843+02:00</t>
  </si>
  <si>
    <t>2026-06-18T23:20:02.826+02:00</t>
  </si>
  <si>
    <t>[{"id":"6893484371e1a7827faa2848","count":1,"label":"Pepperoni 32cm 🌶️🌶️","posId":"120","price":18320,"isExtra":false},{"id":"0cf732abf15d68df108984b2","count":1,"label":"Balné","posId":"K0000","price":1500,"isExtra":true},{"id":"aa7adefdbb9acf83a80d5243","count":1,"label":"okraj mozzarella, bylinky","posId":"A121","price":5900,"isExtra":true},{"id":"a8037182683e2ecea605e8eb","count":1,"label":"Ananas","posId":"B100","price":2500,"KDSTags":["greenhighlight"],"isExtra":true},{"id":"8cfd349c9dc7f129d0cfd899","count":1,"label":"Česnekový dip","posId":"P106","price":1600,"isExtra":false},{"id":"0cf732abf15d68df108984b2","count":1,"label":"Balné","posId":"K0000","price":1500,"isExtra":true}]</t>
  </si>
  <si>
    <t>2026-06-18T23:07:11.426+02:00</t>
  </si>
  <si>
    <t>2026-06-18T23:17:30.666+02:00</t>
  </si>
  <si>
    <t>[{"id":"3b2e046bdfa6a4d3ce9090dd","count":1,"label":"Choco Rolls","posId":"chr100","price":6320,"isExtra":false},{"id":"0cf732abf15d68df108984b2","count":1,"label":"Balné","posId":"K0000","price":1500,"isExtra":true},{"id":"6893484371e1a7827faa282a","count":1,"label":"Quattro Formaggi 40cm","posId":"111","price":23920,"isExtra":false},{"id":"8492ff01857ad344daba3d10","count":1,"label":"Balné","posId":"K0000","price":2000,"isExtra":true}]</t>
  </si>
  <si>
    <t>2026-06-18T22:08:36.318+02:00</t>
  </si>
  <si>
    <t>2026-06-18T22:20:11.599+02:00</t>
  </si>
  <si>
    <t>[{"id":"6893484371e1a7827faa283c","count":1,"label":"Baby špenát &amp; kuře 40cm","posId":"104","price":23920,"isExtra":false},{"id":"8492ff01857ad344daba3d10","count":1,"label":"Balné","posId":"K0000","price":2000,"isExtra":true}]</t>
  </si>
  <si>
    <t>Jadamba</t>
  </si>
  <si>
    <t>2026-06-18T22:05:06.556+02:00</t>
  </si>
  <si>
    <t>2026-06-18T22:19:35.475+02:00</t>
  </si>
  <si>
    <t>[{"id":"109","note":"","count":1,"label":"Comeback 40cm 🌶️","posId":"109","price":29900,"isExtra":false},{"id":"K0000","note":"","count":1,"label":"Balné","posId":"K0000","price":2000,"isExtra":true},{"id":"A122","note":"","count":1,"label":"okraj mozzarella, bylinky","posId":"A122","price":6900,"isExtra":true}]</t>
  </si>
  <si>
    <t>2026-06-18T22:04:01.341+02:00</t>
  </si>
  <si>
    <t>2026-06-18T22:13:59.403+02:00</t>
  </si>
  <si>
    <t>[{"id":"6893484371e1a7827faa2828","count":2,"label":"Margherita 40cm","posId":"100","price":19920,"isExtra":false},{"id":"8492ff01857ad344daba3d10","count":2,"label":"Balné","posId":"K0000","price":2000,"isExtra":true},{"id":"7ef7ec3a444a91c1bc45fd91","count":2,"label":"Žampiony","posId":"C105","price":3500,"KDSTags":["greenhighlight"],"isExtra":true},{"id":"adbf7aa91f427b7e7c31eac7","count":2,"label":"Cibule","posId":"C103","price":3500,"KDSTags":["greenhighlight"],"isExtra":true},{"id":"7ccbf4b7b3a914805a07876a","count":2,"label":"Kukuřice","posId":"C115","price":3500,"KDSTags":["greenhighlight"],"isExtra":true}]</t>
  </si>
  <si>
    <t>2026-06-18T21:53:06.564+02:00</t>
  </si>
  <si>
    <t>2026-06-18T21:59:03.102+02:00</t>
  </si>
  <si>
    <t>2026-06-18T22:12:04.530+02:00</t>
  </si>
  <si>
    <t>2026-06-18T21:58:26.630+02:00</t>
  </si>
  <si>
    <t>[{"id":"ee394832-8137-440a-84b7-b9e0df42a9ab","note":"","count":1,"label":"Hawai 32 cm","posId":"114","price":25900,"isExtra":false},{"id":"2585f58b-88a9-4cf3-bee9-d0f178b1877c","note":"","count":1,"label":"okraj Hotdog bez omáčky","posId":"2585f58b-88a9-4cf3-bee9-d0f178b1877c","price":5900,"isExtra":true}]</t>
  </si>
  <si>
    <t>2026-06-18T21:43:32.592+02:00</t>
  </si>
  <si>
    <t>2026-06-18T21:50:01.323+02:00</t>
  </si>
  <si>
    <t>2026-06-18T21:41:17.967+02:00</t>
  </si>
  <si>
    <t>2026-06-18T21:47:21.533+02:00</t>
  </si>
  <si>
    <t>2026-06-18T21:38:03.355+02:00</t>
  </si>
  <si>
    <t>2026-06-18T21:45:41.193+02:00</t>
  </si>
  <si>
    <t>[{"id":"e12521cc-9391-4513-be27-f090014536cf","note":"","count":1,"label":"BBQ Texas 32 cm","posId":"143","price":25900,"isExtra":false}]</t>
  </si>
  <si>
    <t>2026-06-18T21:14:52.177+02:00</t>
  </si>
  <si>
    <t>2026-06-19T01:27:20.630+02:00</t>
  </si>
  <si>
    <t>[{"id":"4d1111b5-8f49-42c9-b451-bc60dc0b84dd","count":1,"label":"Jalapenos Rolls","posId":"jpr200","price":8900,"isExtra":false,"creatorId":"ufLR_DIXrb2XTsdE3vraK","isPackging":0,"actualLabel":"Jalapenos Rolls"},{"id":"0b0f19cf-0e7b-4ef5-abad-53a9439da195","count":1,"label":"Pizza Hot &amp; Spicy 32","posId":"122","price":25900,"isExtra":false,"creatorId":"64vI605V7woO4xealq4zT","isPackging":0,"actualLabel":"Pizza Hot &amp; Spicy 32"}]</t>
  </si>
  <si>
    <t>2026-06-18T21:10:03.382+02:00</t>
  </si>
  <si>
    <t>2026-06-18T21:19:04.609+02:00</t>
  </si>
  <si>
    <t>2026-06-18T21:35:31.491+02:00</t>
  </si>
  <si>
    <t>2026-06-18T21:10:29.486+02:00</t>
  </si>
  <si>
    <t>[{"id":"b23a7ffc-2968-4b23-96c7-647c4d375297","note":"","count":1,"label":"BBQ Meteor 32 cm","posId":"142","price":25900,"isExtra":false},{"id":"dba0d6ed-9e38-4f33-8ec2-cc6e2ff8f1a9","note":"","count":1,"label":"gorgonzola","posId":"dba0d6ed-9e38-4f33-8ec2-cc6e2ff8f1a9","price":3000,"isExtra":true}]</t>
  </si>
  <si>
    <t>2026-06-18T21:00:11.652+02:00</t>
  </si>
  <si>
    <t>2026-06-18T21:09:00.294+02:00</t>
  </si>
  <si>
    <t>[{"id":"6893484371e1a7827faa282e","count":1,"label":"Comeback 40cm 🌶️","posId":"109","price":23920,"isExtra":false},{"id":"8492ff01857ad344daba3d10","count":1,"label":"Balné","posId":"K0000","price":2000,"isExtra":true},{"id":"6893484371e1a7827faa2830","count":1,"label":"Pepperoni 40cm 🌶️🌶️","posId":"108","price":23920,"isExtra":false},{"id":"8492ff01857ad344daba3d10","count":1,"label":"Balné","posId":"K0000","price":2000,"isExtra":true}]</t>
  </si>
  <si>
    <t>2026-06-18T20:47:39.642+02:00</t>
  </si>
  <si>
    <t>2026-06-18T20:53:31.606+02:00</t>
  </si>
  <si>
    <t>[{"id":"b3c63991-aa56-45e1-8c7d-f5ec8ac2d67a","count":1,"label":"Pepperoni Rolls","posId":"P100","price":8900,"isExtra":false,"creatorId":"W8LGC-fge2ashm3loFr99","isPackging":0,"actualLabel":"Pepperoni Rolls"}]</t>
  </si>
  <si>
    <t>2026-06-18T20:46:56.487+02:00</t>
  </si>
  <si>
    <t>2026-06-18T20:48:38.858+02:00</t>
  </si>
  <si>
    <t>[{"id":"8a3717e8-c09b-44af-b143-5fa2b477a914","count":1,"label":"Aquilla neperlivá","posId":"N140","price":3900,"isExtra":false,"creatorId":"TF75Xol94vk0quDeySoT0","isPackging":0,"actualLabel":"Aquilla neperlivá"},{"id":"bbef59ce-896e-4add-acca-1c087f56506a","count":1,"label":"Pepsi 0,33l","posId":"N170","price":3900,"isExtra":false,"creatorId":"tq7q0SqcVlmFByJmexA0r","isPackging":0,"actualLabel":"Pepsi 0,33l"}]</t>
  </si>
  <si>
    <t>2026-06-18T20:38:01.872+02:00</t>
  </si>
  <si>
    <t>2026-06-18T20:48:04.513+02:00</t>
  </si>
  <si>
    <t>[{"id":"3a8cc87083ab0780d9f963f9","count":1,"label":"Jablečno-skořicové rolls","posId":"18","price":6320,"isExtra":false},{"id":"0cf732abf15d68df108984b2","count":1,"label":"Balné","posId":"K0000","price":1500,"isExtra":true},{"id":"6893484371e1a7827faa2842","count":1,"label":"Quattro Formaggi 32cm","posId":"123","price":18320,"isExtra":false},{"id":"0cf732abf15d68df108984b2","count":1,"label":"Balné","posId":"K0000","price":1500,"isExtra":true},{"id":"6893484371e1a7827faa2846","count":1,"label":"Comeback 32cm 🌶️","posId":"121","price":18320,"isExtra":false},{"id":"0cf732abf15d68df108984b2","count":1,"label":"Balné","posId":"K0000","price":1500,"isExtra":true}]</t>
  </si>
  <si>
    <t>2026-06-18T20:24:32.211+02:00</t>
  </si>
  <si>
    <t>2026-06-18T20:32:42.395+02:00</t>
  </si>
  <si>
    <t>[{"id":"6893484371e1a7827faa282a","count":1,"label":"Quattro Formaggi 40cm","posId":"111","price":23920,"isExtra":false},{"id":"8492ff01857ad344daba3d10","count":1,"label":"Balné","posId":"K0000","price":2000,"isExtra":true},{"id":"519f677ce224f9efeb3518fd","count":1,"label":"Olivy","posId":"C112","price":3500,"KDSTags":["greenhighlight"],"isExtra":true}]</t>
  </si>
  <si>
    <t>2026-06-18T19:49:26.610+02:00</t>
  </si>
  <si>
    <t>2026-06-18T19:59:54.992+02:00</t>
  </si>
  <si>
    <t>[{"id":"6893484371e1a7827faa285e","count":1,"label":"Masové kuličky","posId":"P102","price":7120,"isExtra":false},{"id":"0cf732abf15d68df108984b2","count":1,"label":"Balné","posId":"K0000","price":1500,"isExtra":true},{"id":"700d2e35b664c3f71c5dfa78","count":1,"label":"Buchtičky se šodó","posId":"D12","price":7120,"isExtra":false},{"id":"0cf732abf15d68df108984b2","count":1,"label":"Balné","posId":"K0000","price":1500,"isExtra":true}]</t>
  </si>
  <si>
    <t>2026-06-18T19:43:03.730+02:00</t>
  </si>
  <si>
    <t>2026-06-18T19:53:35.782+02:00</t>
  </si>
  <si>
    <t>2026-06-18T20:14:30.850+02:00</t>
  </si>
  <si>
    <t>2026-06-18T19:47:02.318+02:00</t>
  </si>
  <si>
    <t>[{"id":"ad7c292a-48c9-48db-b64c-0f7f8ebced7f","note":"","count":1,"label":"BBQ Meteor 40 cm","posId":"106","price":32900,"isExtra":false},{"id":"0f32557d-3b00-4445-b026-75e05c963906","note":"","count":1,"label":"Jalapeños","posId":"0f32557d-3b00-4445-b026-75e05c963906","price":3500,"isExtra":true},{"id":"e8f571e6-dd36-42d7-8826-52c90315986b","note":"","count":1,"label":"Baby špenát &amp; kuře 40 cm","posId":"104","price":32900,"isExtra":false}]</t>
  </si>
  <si>
    <t>2026-06-18T19:36:01.168+02:00</t>
  </si>
  <si>
    <t>2026-06-18T19:44:25.077+02:00</t>
  </si>
  <si>
    <t>[{"id":"6893484371e1a7827faa2844","count":1,"label":"Hot &amp; Spicy 32cm 🌶️🌶️","posId":"122","price":18320,"isExtra":false},{"id":"0cf732abf15d68df108984b2","count":1,"label":"Balné","posId":"K0000","price":1500,"isExtra":true},{"id":"6893484371e1a7827faa284e","count":1,"label":"Zeleninová 32cm","posId":"115","price":18320,"isExtra":false},{"id":"0cf732abf15d68df108984b2","count":1,"label":"Balné","posId":"K0000","price":1500,"isExtra":true},{"id":"da8470550dc1807d7ca08a1a","count":1,"label":"Smetanový základ","posId":"ZRS32","price":0,"isExtra":true},{"id":"8fe79428b1485d9cece3b503","count":1,"label":"Jalapenos dip","posId":"P107","price":2000,"isExtra":false}]</t>
  </si>
  <si>
    <t>2026-06-18T19:33:05.406+02:00</t>
  </si>
  <si>
    <t>2026-06-18T19:40:09.906+02:00</t>
  </si>
  <si>
    <t>[{"id":"62240202","note":"","size":"Comeback 32cm 🌶️","count":1,"label":"Comeback 32cm 🌶️","posId":"121","price":22900,"isExtra":false},{"id":"62240278","note":"","count":1,"label":"Balné","posId":"K0000","price":1500,"isExtra":true}]</t>
  </si>
  <si>
    <t>2026-06-18T19:04:27.623+02:00</t>
  </si>
  <si>
    <t>2026-06-18T19:58:13.284+02:00</t>
  </si>
  <si>
    <t>[{"id":"ca70b78f-5a48-485f-9bed-1d4c79e68c4b","count":1,"label":"Pizza Comeback 18","posId":"133","price":13900,"isExtra":false,"creatorId":"WjTHldYPFTTvVempjhm5s","isPackging":0,"actualLabel":"Pizza Comeback 18"},{"id":"666f5d57-c79d-415f-bd66-38dc47ee4585","count":1,"label":"Pizza Pepperoni 32","posId":"120","price":25900,"isExtra":false,"creatorId":"heOnXwMRVJ4LMZqPvD5tX","isPackging":0,"actualLabel":"Pizza Pepperoni 32"},{"id":"9203069d-630f-4514-80a6-d80bf3b3cc61","count":1,"label":"Dip česnekový","posId":"P106","price":2500,"isExtra":false,"creatorId":"YwedR7-ZdQVpi-w6AkWmy","isPackging":0,"actualLabel":"Dip česnekový"}]</t>
  </si>
  <si>
    <t>2026-06-18T19:03:52.363+02:00</t>
  </si>
  <si>
    <t>2026-06-18T19:19:24.644+02:00</t>
  </si>
  <si>
    <t>[{"id":"62240223","note":"","size":"Spicy menu Comeback","count":1,"label":"Spicy menu Comeback","posId":"M100","price":31900,"isExtra":false},{"id":"62240266","note":"","count":1,"label":"Balné","posId":"K0000","price":3000,"isExtra":true},{"id":"62240312","note":"","count":1,"label":"Comeback","posId":"Y121","price":0,"isExtra":true},{"id":"62240267","note":"","count":1,"label":"spicy wings 🌶️","posId":"P101","price":0,"isExtra":true},{"id":"62240402","note":"","count":1,"label":"Mirinda 1l","posId":"N126","price":0,"isExtra":true}]</t>
  </si>
  <si>
    <t>2026-06-18T18:55:05.181+02:00</t>
  </si>
  <si>
    <t>2026-06-18T19:27:00.548+02:00</t>
  </si>
  <si>
    <t>[{"id":"2b77c2f4-b7da-4d55-934c-2dd971e8586b","note":"","count":1,"label":"BBQ Meteor 18 cm","posId":"130","price":13900,"isExtra":false},{"id":"987fa0f9-906b-4c8f-b658-123a02363de3","note":"","count":1,"label":"BBQ Texas 18 cm","posId":"131","price":13900,"isExtra":false}]</t>
  </si>
  <si>
    <t>2026-06-18T18:50:03.898+02:00</t>
  </si>
  <si>
    <t>2026-06-18T19:01:39.590+02:00</t>
  </si>
  <si>
    <t>[{"id":"ad7c292a-48c9-48db-b64c-0f7f8ebced7f","note":"","count":1,"label":"BBQ Meteor 40 cm","posId":"106","price":32900,"isExtra":false},{"id":"622835b8-8ccd-4776-9f66-ccee484725e6","note":"","count":1,"label":"Okraj Hotdog, hořčice","posId":"622835b8-8ccd-4776-9f66-ccee484725e6","price":6900,"isExtra":true},{"id":"211d85d0-839e-41d0-89e3-ea177ad7489e","note":"","count":1,"label":"Dip česnekový","posId":"P106","price":2500,"isExtra":false}]</t>
  </si>
  <si>
    <t>2026-06-18T18:47:30.049+02:00</t>
  </si>
  <si>
    <t>2026-06-18T19:58:09.215+02:00</t>
  </si>
  <si>
    <t>[{"id":"8e14a535-5628-4959-9da1-d7350a200486","count":1,"label":"Pizza Margherita 32","posId":"112","price":21900,"isExtra":false,"creatorId":"zslgrMzlBG7VvB4K-Zs5b","isPackging":0,"actualLabel":"Pizza Margherita 32"},{"id":"8663ca55-0860-4b59-a9b1-d905f473dc0d","count":1,"label":"Pizza BBQ Meteor 32","posId":"118","price":25900,"isExtra":false,"creatorId":"w5eVz3r3wKGPUXp8PmRV5","isPackging":0,"actualLabel":"Pizza BBQ Meteor 32"}]</t>
  </si>
  <si>
    <t>2026-06-18T18:36:46.426+02:00</t>
  </si>
  <si>
    <t>2026-06-18T19:05:10.874+02:00</t>
  </si>
  <si>
    <t>[{"id":"a6ef1e95-1530-4aaf-86ff-250eef72eb73","count":1,"label":"Pizza Comeback 40","posId":"109","price":32900,"isExtra":false,"creatorId":"bKhwd1RLKrWylgNU0hTLJ","isPackging":0,"actualLabel":"Pizza Comeback 40"},{"id":"e69ac8e4-ea63-41b0-ab11-56a29ce0429d","count":1,"label":"Pizza Margherita 18","posId":"124","price":13900,"isExtra":false,"creatorId":"4Q9kt3Ocf6v7KeT8HYjxo","isPackging":0,"actualLabel":"Pizza Margherita 18"},{"id":"b0f1aebd-b975-4005-9c16-db91b7d813d3","count":2,"label":"Aquila zelený čaj/citron 0,33l","posId":"N174","price":3900,"isExtra":false,"creatorId":"_w9FIMYhNKSprYpiosEXF","isPackging":0,"actualLabel":"Aquila zelený čaj/citron 0,33l"}]</t>
  </si>
  <si>
    <t>2026-06-18T18:27:27.054+02:00</t>
  </si>
  <si>
    <t>2026-06-18T18:43:56.419+02:00</t>
  </si>
  <si>
    <t>[{"id":"62240197","note":"","size":"Capricciosa 40cm","count":1,"label":"Capricciosa 40cm","posId":"101","price":29900,"isExtra":false},{"id":"62240274","note":"","count":1,"label":"Balné","posId":"K0000","price":2000,"isExtra":true},{"id":"62240188","note":"","size":"Quattro Formaggi 40cm","count":1,"label":"Quattro Formaggi 40cm","posId":"111","price":29900,"isExtra":false},{"id":"62240274","note":"","count":1,"label":"Balné","posId":"K0000","price":2000,"isExtra":true},{"id":"62240187","note":"","size":"Margherita 40cm","count":2,"label":"Margherita 40cm","posId":"100","price":24900,"isExtra":false},{"id":"62240274","note":"","count":2,"label":"Balné","posId":"K0000","price":2000,"isExtra":true}]</t>
  </si>
  <si>
    <t>2026-06-18T17:50:23.864+02:00</t>
  </si>
  <si>
    <t>2026-06-18T17:59:57.646+02:00</t>
  </si>
  <si>
    <t>[{"id":"6893484371e1a7827faa282c","count":1,"label":"Hot &amp; Spicy 40cm 🌶️🌶️","posId":"110","price":23920,"isExtra":false},{"id":"8492ff01857ad344daba3d10","count":1,"label":"Balné","posId":"K0000","price":2000,"isExtra":true},{"id":"6893484371e1a7827faa28a6","count":1,"label":"Pepsi zero sugar 1l","posId":"N125","price":4720,"isExtra":false}]</t>
  </si>
  <si>
    <t>2026-06-18T17:27:10.231+02:00</t>
  </si>
  <si>
    <t>2026-06-18T17:36:51.284+02:00</t>
  </si>
  <si>
    <t>[{"id":"6893484371e1a7827faa284c","count":1,"label":"BBQ Meteor 32cm","posId":"118","price":18320,"isExtra":false},{"id":"0cf732abf15d68df108984b2","count":1,"label":"Balné","posId":"K0000","price":1500,"isExtra":true}]</t>
  </si>
  <si>
    <t>2026-06-18T17:16:42.335+02:00</t>
  </si>
  <si>
    <t>2026-06-18T17:27:31.868+02:00</t>
  </si>
  <si>
    <t>[{"id":"216a8548-a3b2-4a0e-b86b-340cd50d5802","count":1,"label":"Pizza Veggieballs 32 cm","posId":"117","price":25900,"isExtra":false,"creatorId":"kKpj0_iOVCs4K7eaMkDcW","isPackging":0,"actualLabel":"Pizza Veggieballs 32 cm"}]</t>
  </si>
  <si>
    <t>2026-06-18T17:15:55.381+02:00</t>
  </si>
  <si>
    <t>2026-06-18T17:27:36.588+02:00</t>
  </si>
  <si>
    <t>[{"id":"18c7dc2e-3f8c-4b58-9c90-6a401315d32b","count":1,"label":"Pizza Hawai 32 cm","posId":"114","price":25900,"isExtra":false,"creatorId":"5cuDuuLkhbRuQAT0p_NRc","isPackging":0,"actualLabel":"Pizza Hawai 32 cm"},{"id":"RjnzJvFGQ7bViwxWS8fAW","count":1,"label":"Bez ananasu","posId":"X100","price":0,"KDSTags":["redhighlight"],"isExtra":true,"mainItemId":"18c7dc2e-3f8c-4b58-9c90-6a401315d32b"}]</t>
  </si>
  <si>
    <t>2026-06-18T17:03:52.066+02:00</t>
  </si>
  <si>
    <t>2026-06-18T18:00:57.047+02:00</t>
  </si>
  <si>
    <t>[{"id":"8e14a535-5628-4959-9da1-d7350a200486","count":1,"label":"Pizza Margherita 32","posId":"112","price":21900,"isExtra":false,"creatorId":"CJNH0Ap7e4feGGXWY0_4h","isPackging":0,"actualLabel":"Pizza Margherita 32"},{"id":"734f14e5-3164-4c60-ab34-a6cab8625c5e","count":1,"label":"Pizza Comeback 32","posId":"121","price":25900,"isExtra":false,"creatorId":"RhPnCMe3-dQbTHDU6rVmW","isPackging":0,"actualLabel":"Pizza Comeback 32"}]</t>
  </si>
  <si>
    <t>2026-06-18T16:57:56.560+02:00</t>
  </si>
  <si>
    <t>2026-06-18T17:03:27.136+02:00</t>
  </si>
  <si>
    <t>[{"id":"b1c31dd3-3684-4e2f-87d1-f7d69231796a","count":1,"label":"Ice Coffee","posId":"N157","price":9500,"isExtra":false,"creatorId":"_2GNhtgM4AcLk9_sCjRmu","isPackging":0,"actualLabel":"Ice Coffee"},{"id":"c4b5825a-dcf4-401b-a97f-768a9f88727e","count":1,"label":"Jablečný džus 0,33l","posId":"N176","price":4500,"isExtra":false,"creatorId":"I-nanuvF_1Pp55BK_Kd34","isPackging":0,"actualLabel":"Jablečný džus 0,33l"}]</t>
  </si>
  <si>
    <t>2026-06-18T16:38:14.764+02:00</t>
  </si>
  <si>
    <t>2026-06-18T16:38:25.963+02:00</t>
  </si>
  <si>
    <t>[{"id":"4696b740-51e2-4c8f-b903-bce803717f15","count":2,"label":"BIRGO grapefruit 0,5l","posId":"N131","price":4900,"isExtra":false,"creatorId":"eyqbQmSqbNygweYUBJeRy","isPackging":0,"actualLabel":"BIRGO grapefruit 0,5l"}]</t>
  </si>
  <si>
    <t>2026-06-18T16:36:58.707+02:00</t>
  </si>
  <si>
    <t>2026-06-18T17:04:05.836+02:00</t>
  </si>
  <si>
    <t>[{"id":"734f14e5-3164-4c60-ab34-a6cab8625c5e","count":1,"label":"Pizza Comeback 32","posId":"121","price":25900,"isExtra":false,"discount":{"type":"percentage","value":20},"creatorId":"rvZpJIIKQZ5W-3rE5uUJo","isPackging":0,"actualLabel":"Pizza Comeback 32"}]</t>
  </si>
  <si>
    <t>2026-06-18T15:58:48.864+02:00</t>
  </si>
  <si>
    <t>2026-06-18T16:03:59.220+02:00</t>
  </si>
  <si>
    <t>[{"id":"32d134c6-0ed5-4e06-86b3-0fa96507e5d3","count":1,"label":"Pizza Zeleninová 32 cm","posId":"115","price":25900,"isExtra":false,"discount":{"type":"percentage","value":20},"creatorId":"p1LYNgEOGgOM_1XwSW7wi","isPackging":0,"actualLabel":"Pizza Zeleninová 32 cm"}]</t>
  </si>
  <si>
    <t>2026-06-18T15:32:16.767+02:00</t>
  </si>
  <si>
    <t>2026-06-18T15:56:23.645+02:00</t>
  </si>
  <si>
    <t>[{"id":"6893484371e1a7827faa2838","count":1,"label":"Hawai 40cm","posId":"102","price":23920,"isExtra":false},{"id":"8492ff01857ad344daba3d10","count":1,"label":"Balné","posId":"K0000","price":2000,"isExtra":true},{"id":"6893484371e1a7827faa28a6","count":1,"label":"Pepsi zero sugar 1l","posId":"N125","price":4720,"isExtra":false}]</t>
  </si>
  <si>
    <t>2026-06-18T15:30:38.118+02:00</t>
  </si>
  <si>
    <t>2026-06-18T15:50:22.966+02:00</t>
  </si>
  <si>
    <t>[{"id":"62240189","note":"","size":"Hot &amp; Spicy 40cm 🌶️🌶️","count":1,"label":"Hot &amp; Spicy 40cm 🌶️🌶️","posId":"110","price":29900,"isExtra":false},{"id":"62240274","note":"","count":1,"label":"Balné","posId":"K0000","price":2000,"isExtra":true},{"id":"62240190","note":"","size":"Comeback 40cm 🌶️","count":1,"label":"Comeback 40cm 🌶️","posId":"109","price":29900,"isExtra":false},{"id":"62240274","note":"","count":1,"label":"Balné","posId":"K0000","price":2000,"isExtra":true}]</t>
  </si>
  <si>
    <t>2026-06-18T13:07:00.920+02:00</t>
  </si>
  <si>
    <t>2026-06-18T13:16:44.199+02:00</t>
  </si>
  <si>
    <t>[{"id":"2fe3a18b-075c-4e34-9ddd-f1c1fd345e2d","count":1,"label":"Pizza Hawai 40 cm","posId":"102","price":32900,"isExtra":false,"creatorId":"dbZ8-rt5LM4KywuSXfKiz","isPackging":0,"actualLabel":"Pizza Hawai 40 cm"}]</t>
  </si>
  <si>
    <t>2026-06-18T12:33:04.475+02:00</t>
  </si>
  <si>
    <t>2026-06-18T12:48:24.347+02:00</t>
  </si>
  <si>
    <t>2026-06-18T13:01:44.474+02:00</t>
  </si>
  <si>
    <t>2026-06-18T12:34:50.556+02:00</t>
  </si>
  <si>
    <t>[{"id":"0ea52415-fdb3-497f-b216-7fd5802f2e0f","note":"","count":1,"label":"Quattro Formaggi 32 cm","posId":"123","price":25900,"isExtra":false}]</t>
  </si>
  <si>
    <t>2026-06-18T12:25:53.940+02:00</t>
  </si>
  <si>
    <t>2026-06-18T12:38:09.263+02:00</t>
  </si>
  <si>
    <t>[{"id":"62240223","note":"","size":"Spicy menu Comeback","count":1,"label":"Spicy menu Comeback","posId":"M100","price":31900,"isExtra":false},{"id":"62240266","note":"","count":1,"label":"Balné","posId":"K0000","price":3000,"isExtra":true},{"id":"62240259","note":"","count":1,"label":"Hot &amp; Spicy","posId":"Y122","price":0,"isExtra":true},{"id":"62240267","note":"","count":1,"label":"spicy wings 🌶️","posId":"P101","price":0,"isExtra":true},{"id":"62240400","note":"","count":1,"label":"Pepsi 1l","posId":"N124","price":0,"isExtra":true}]</t>
  </si>
  <si>
    <t>2026-06-18T11:48:03.598+02:00</t>
  </si>
  <si>
    <t>2026-06-18T12:47:22.967+02:00</t>
  </si>
  <si>
    <t>2026-06-18T13:06:44.607+02:00</t>
  </si>
  <si>
    <t>2026-06-18T12:21:42.550+02:00</t>
  </si>
  <si>
    <t>[{"id":"0ea52415-fdb3-497f-b216-7fd5802f2e0f","note":"","count":1,"label":"Quattro Formaggi 32 cm","posId":"123","price":25900,"isExtra":false},{"id":"21fd0686-e8d1-43f1-84c9-d96f5842a3ca","note":"","count":1,"label":"okraj mozzarella, bylinky","posId":"21fd0686-e8d1-43f1-84c9-d96f5842a3ca","price":5900,"isExtra":true},{"id":"38de8e38-e51e-422d-9a89-960ebc505f1b","note":"","count":1,"label":"šunka","posId":"38de8e38-e51e-422d-9a89-960ebc505f1b","price":3000,"isExtra":true},{"id":"35e045f9-bc36-46e9-8142-6579de78a05b","note":"","count":1,"label":"Comeback 32 cm","posId":"121","price":25900,"isExtra":false},{"id":"b23a7ffc-2968-4b23-96c7-647c4d375297","note":"","count":1,"label":"BBQ Meteor 32 cm","posId":"142","price":25900,"isExtra":false}]</t>
  </si>
  <si>
    <t>2026-06-18T11:40:17.797+02:00</t>
  </si>
  <si>
    <t>2026-06-18T11:49:10.276+02:00</t>
  </si>
  <si>
    <t>[{"id":"8e14a535-5628-4959-9da1-d7350a200486","count":1,"label":"Pizza Margherita 32","posId":"112","price":21900,"isExtra":false,"creatorId":"a9tg3WqpFVq0pPZoo2QT4","isPackging":0,"actualLabel":"Pizza Margherita 32"}]</t>
  </si>
  <si>
    <t>2026-06-18T09:30:31.218+02:00</t>
  </si>
  <si>
    <t>2026-06-18T11:19:42.005+02:00</t>
  </si>
  <si>
    <t>[{"id":"6893484371e1a7827faa2852","count":1,"label":"Capricciosa 32cm","posId":"113","price":18320,"isExtra":false},{"id":"0cf732abf15d68df108984b2","count":1,"label":"Balné","posId":"K0000","price":1500,"isExtra":true},{"id":"6893484371e1a7827faa2846","count":2,"label":"Comeback 32cm 🌶️","posId":"121","price":18320,"isExtra":false},{"id":"0cf732abf15d68df108984b2","count":2,"label":"Balné","posId":"K0000","price":1500,"isExtra":true},{"id":"6893484371e1a7827faa2844","count":1,"label":"Hot &amp; Spicy 32cm 🌶️🌶️","posId":"122","price":18320,"isExtra":false},{"id":"0cf732abf15d68df108984b2","count":1,"label":"Balné","posId":"K0000","price":1500,"isExtra":true}]</t>
  </si>
  <si>
    <t>2026-06-18T00:44:44.650+02:00</t>
  </si>
  <si>
    <t>2026-06-18T00:51:41.365+02:00</t>
  </si>
  <si>
    <t>2026-06-18T00:48:48.002+02:00</t>
  </si>
  <si>
    <t>[{"id":"65874343","note":"","size":"Capricciosa 32cm","count":1,"label":"Capricciosa 32cm","posId":"113","price":25900,"isExtra":false},{"id":"65874393","note":"","count":1,"label":"Balné","posId":"K0000","price":1500,"isExtra":true}]</t>
  </si>
  <si>
    <t>2026-06-18T00:40:09.588+02:00</t>
  </si>
  <si>
    <t>2026-06-18T00:46:44.927+02:00</t>
  </si>
  <si>
    <t>2026-06-18T01:16:06.595+02:00</t>
  </si>
  <si>
    <t>2026-06-18T00:40:55.850+02:00</t>
  </si>
  <si>
    <t>[{"id":"65874334","note":"Poprosím ty olivy jenom na půlku pizzy.","size":"Margherita 32cm","count":1,"label":"Margherita 32cm","posId":"112","price":21900,"isExtra":false},{"id":"65874393","note":"","count":1,"label":"Balné","posId":"K0000","price":1500,"isExtra":true},{"id":"65874439","note":"","count":1,"label":"Olivy","posId":"B112","price":2500,"KDSTags":["greenhighlight"],"isExtra":true},{"id":"65874370","note":"","size":"Mirinda 1l","count":1,"label":"Mirinda 1l","posId":"N126","price":5900,"isExtra":false}]</t>
  </si>
  <si>
    <t>2026-06-18T00:26:24.522+02:00</t>
  </si>
  <si>
    <t>2026-06-18T00:36:44.287+02:00</t>
  </si>
  <si>
    <t>2026-06-18T01:09:06.939+02:00</t>
  </si>
  <si>
    <t>2026-06-18T00:34:59.571+02:00</t>
  </si>
  <si>
    <t>[{"id":"65874365","note":"","size":"Aquilla černý čaj a broskev 0,5l","count":1,"label":"Aquilla černý čaj a broskev 0,5l","posId":"N120","price":4900,"isExtra":false},{"id":"65874342","note":"","size":"Hawai 32cm","count":1,"label":"Hawai 32cm","posId":"114","price":25900,"isExtra":false},{"id":"65874393","note":"","count":1,"label":"Balné","posId":"K0000","price":1500,"isExtra":true},{"id":"65874493","note":"","count":1,"label":"Smetanový základ","posId":"ZRS32","price":0,"isExtra":true},{"id":"65874454","note":"","count":1,"label":"okraj hotdog, bez omáčky","posId":"A125","price":5900,"isExtra":true},{"id":"65874475","note":"","count":1,"label":"Slanina","posId":"B108","price":3000,"KDSTags":["greenhighlight"],"isExtra":true}]</t>
  </si>
  <si>
    <t>2026-06-17T23:49:30.344+02:00</t>
  </si>
  <si>
    <t>2026-06-17T23:59:15.436+02:00</t>
  </si>
  <si>
    <t>[{"id":"6893484371e1a7827faa2842","count":1,"label":"Quattro Formaggi 32cm","posId":"123","price":18320,"isExtra":false},{"id":"0cf732abf15d68df108984b2","count":1,"label":"Balné","posId":"K0000","price":1500,"isExtra":true},{"id":"8cfd349c9dc7f129d0cfd899","count":1,"label":"Česnekový dip","posId":"P106","price":1600,"isExtra":false},{"id":"0cf732abf15d68df108984b2","count":1,"label":"Balné","posId":"K0000","price":1500,"isExtra":true}]</t>
  </si>
  <si>
    <t>2026-06-17T23:26:04.388+02:00</t>
  </si>
  <si>
    <t>2026-06-17T23:32:05.136+02:00</t>
  </si>
  <si>
    <t>2026-06-17T23:49:11.536+02:00</t>
  </si>
  <si>
    <t>2026-06-17T23:32:16.986+02:00</t>
  </si>
  <si>
    <t>[{"id":"ee394832-8137-440a-84b7-b9e0df42a9ab","note":"","count":1,"label":"Hawai 32 cm","posId":"114","price":25900,"isExtra":false},{"id":"57c816b2-3e3f-46c2-b126-b09910d79cb0","note":"","count":1,"label":"změna na Smetanový základ","posId":"57c816b2-3e3f-46c2-b126-b09910d79cb0","price":0,"isExtra":true},{"id":"211d85d0-839e-41d0-89e3-ea177ad7489e","note":"","count":1,"label":"Dip česnekový","posId":"P106","price":2500,"isExtra":false}]</t>
  </si>
  <si>
    <t>2026-06-17T23:14:43.751+02:00</t>
  </si>
  <si>
    <t>2026-06-17T23:24:16.260+02:00</t>
  </si>
  <si>
    <t>2026-06-17T23:13:03.567+02:00</t>
  </si>
  <si>
    <t>2026-06-17T23:21:36.292+02:00</t>
  </si>
  <si>
    <t>[{"id":"6893484371e1a7827faa28a6","count":1,"label":"Pepsi zero sugar 1l","posId":"N125","price":4720,"isExtra":false},{"id":"6893484371e1a7827faa283c","count":1,"label":"Baby špenát &amp; kuře 40cm","posId":"104","price":23920,"isExtra":false},{"id":"8492ff01857ad344daba3d10","count":1,"label":"Balné","posId":"K0000","price":2000,"isExtra":true}]</t>
  </si>
  <si>
    <t>2026-06-17T22:51:03.898+02:00</t>
  </si>
  <si>
    <t>2026-06-17T23:00:12.195+02:00</t>
  </si>
  <si>
    <t>[{"id":"6893484371e1a7827faa2834","count":1,"label":"BBQ Meteor 40cm","posId":"106","price":23920,"isExtra":false},{"id":"8492ff01857ad344daba3d10","count":1,"label":"Balné","posId":"K0000","price":2000,"isExtra":true},{"id":"0866c7a48369c02d8b79a2fc","count":1,"label":"okraj mozzarella, bylinky","posId":"A122","price":6900,"isExtra":true}]</t>
  </si>
  <si>
    <t>2026-06-17T22:45:30.678+02:00</t>
  </si>
  <si>
    <t>2026-06-17T22:53:31.083+02:00</t>
  </si>
  <si>
    <t>[{"id":"6893484371e1a7827faa282a","count":1,"label":"Quattro Formaggi 40cm","posId":"111","price":23920,"isExtra":false},{"id":"8492ff01857ad344daba3d10","count":1,"label":"Balné","posId":"K0000","price":2000,"isExtra":true},{"id":"8fe79428b1485d9cece3b503","count":1,"label":"Jalapenos dip","posId":"P107","price":2000,"isExtra":false}]</t>
  </si>
  <si>
    <t>2026-06-17T22:33:53.965+02:00</t>
  </si>
  <si>
    <t>2026-06-17T22:41:18.089+02:00</t>
  </si>
  <si>
    <t>[{"id":"6893484371e1a7827faa2846","count":1,"label":"Comeback 32cm 🌶️","posId":"121","price":18320,"isExtra":false},{"id":"0cf732abf15d68df108984b2","count":1,"label":"Balné","posId":"K0000","price":1500,"isExtra":true},{"id":"5feca82a8e75b68316a31e70","count":1,"label":"BBQ základ","posId":"ZRB32","price":0,"isExtra":true},{"id":"524872cf46a0eea34e156195","count":1,"label":"Masové kuličky","posId":"B116","price":5900,"KDSTags":["greenhighlight"],"isExtra":true},{"id":"8cfd349c9dc7f129d0cfd899","count":1,"label":"Česnekový dip","posId":"P106","price":1600,"isExtra":false},{"id":"0cf732abf15d68df108984b2","count":1,"label":"Balné","posId":"K0000","price":1500,"isExtra":true}]</t>
  </si>
  <si>
    <t>2026-06-17T22:19:30.359+02:00</t>
  </si>
  <si>
    <t>2026-06-17T22:29:36.925+02:00</t>
  </si>
  <si>
    <t>[{"id":"6893484371e1a7827faa282e","count":1,"label":"Comeback 40cm 🌶️","posId":"109","price":23920,"isExtra":false},{"id":"8492ff01857ad344daba3d10","count":1,"label":"Balné","posId":"K0000","price":2000,"isExtra":true},{"id":"6893484371e1a7827faa28a8","count":1,"label":"Mirinda 1l","posId":"N126","price":4720,"isExtra":false}]</t>
  </si>
  <si>
    <t>2026-06-17T22:08:38.804+02:00</t>
  </si>
  <si>
    <t>2026-06-17T23:44:59.218+02:00</t>
  </si>
  <si>
    <t>[{"id":"734f14e5-3164-4c60-ab34-a6cab8625c5e","count":1,"label":"Pizza Comeback 32","posId":"121","price":25900,"isExtra":false,"creatorId":"yU91fTzPpOqCKXHtwTrZX","isPackging":0,"actualLabel":"Pizza Comeback 32"}]</t>
  </si>
  <si>
    <t>2026-06-17T21:37:37.970+02:00</t>
  </si>
  <si>
    <t>2026-06-17T21:49:43.034+02:00</t>
  </si>
  <si>
    <t>[{"id":"6893484371e1a7827faa282e","count":1,"label":"Comeback 40cm 🌶️","posId":"109","price":23920,"isExtra":false},{"id":"8492ff01857ad344daba3d10","count":1,"label":"Balné","posId":"K0000","price":2000,"isExtra":true},{"id":"7ccbf4b7b3a914805a07876a","count":1,"label":"Kukuřice","posId":"C115","price":3500,"KDSTags":["greenhighlight"],"isExtra":true},{"id":"6893484371e1a7827faa2860","count":1,"label":"Pečené brambory","posId":"P103","price":4720,"isExtra":false},{"id":"0cf732abf15d68df108984b2","count":1,"label":"Balné","posId":"K0000","price":1500,"isExtra":true},{"id":"8cfd349c9dc7f129d0cfd899","count":1,"label":"Česnekový dip","posId":"P106","price":1600,"isExtra":false},{"id":"0cf732abf15d68df108984b2","count":1,"label":"Balné","posId":"K0000","price":1500,"isExtra":true},{"id":"6893484371e1a7827faa28a8","count":1,"label":"Mirinda 1l","posId":"N126","price":4720,"isExtra":false}]</t>
  </si>
  <si>
    <t>2026-06-17T21:32:01.192+02:00</t>
  </si>
  <si>
    <t>2026-06-17T21:44:34.023+02:00</t>
  </si>
  <si>
    <t>2026-06-17T21:29:05.319+02:00</t>
  </si>
  <si>
    <t>2026-06-17T21:40:36.774+02:00</t>
  </si>
  <si>
    <t>[{"id":"6893484371e1a7827faa283c","count":1,"label":"Baby špenát &amp; kuře 40cm","posId":"104","price":23920,"isExtra":false},{"id":"8492ff01857ad344daba3d10","count":1,"label":"Balné","posId":"K0000","price":2000,"isExtra":true},{"id":"02dae0d92731c85029f2f258","count":1,"label":"Slanina","posId":"C108","price":4000,"KDSTags":["greenhighlight"],"isExtra":true},{"id":"6893484371e1a7827faa2838","count":1,"label":"Hawai 40cm","posId":"102","price":23920,"isExtra":false},{"id":"8492ff01857ad344daba3d10","count":1,"label":"Balné","posId":"K0000","price":2000,"isExtra":true}]</t>
  </si>
  <si>
    <t>2026-06-17T20:33:00.348+02:00</t>
  </si>
  <si>
    <t>2026-06-17T20:33:03.317+02:00</t>
  </si>
  <si>
    <t>2026-06-17T21:00:30.436+02:00</t>
  </si>
  <si>
    <t>2026-06-17T20:42:04.410+02:00</t>
  </si>
  <si>
    <t>[{"id":"0b0f19cf-0e7b-4ef5-abad-53a9439da195","count":1,"label":"Pizza Hot &amp; Spicy 32","posId":"122","price":25900,"isExtra":false,"creatorId":"PtMGIo9t0BMGJbEYWOLXq","isPackging":0,"actualLabel":"Pizza Hot &amp; Spicy 32"},{"id":"extra_20230331101812_69","count":1,"label":"Jalapeňos","posId":"B102","price":2500,"KDSTags":["greenhighlight"],"isExtra":true,"mainItemId":"0b0f19cf-0e7b-4ef5-abad-53a9439da195"}]</t>
  </si>
  <si>
    <t>2026-06-17T20:31:32.407+02:00</t>
  </si>
  <si>
    <t>2026-06-17T20:41:13.615+02:00</t>
  </si>
  <si>
    <t>[{"id":"6893484371e1a7827faa2852","count":1,"label":"Capricciosa 32cm","posId":"113","price":18320,"isExtra":false},{"id":"0cf732abf15d68df108984b2","count":1,"label":"Balné","posId":"K0000","price":1500,"isExtra":true},{"id":"31520cbf5ed975b91e6c5722","count":1,"label":"Bez oliv","posId":"X112","price":0,"KDSTags":["redhighlight"],"isExtra":true},{"id":"6893484371e1a7827faa28a4","count":1,"label":"Pepsi 1l","posId":"N124","price":4720,"isExtra":false}]</t>
  </si>
  <si>
    <t>2026-06-17T20:21:10.334+02:00</t>
  </si>
  <si>
    <t>2026-06-17T20:32:45.546+02:00</t>
  </si>
  <si>
    <t>2026-06-17T20:21:01.838+02:00</t>
  </si>
  <si>
    <t>2026-06-17T20:31:13.809+02:00</t>
  </si>
  <si>
    <t>[{"id":"6893484371e1a7827faa2832","count":1,"label":"BBQ Texas 40cm","posId":"107","price":23920,"isExtra":false},{"id":"8492ff01857ad344daba3d10","count":1,"label":"Balné","posId":"K0000","price":2000,"isExtra":true},{"id":"9c7a54b16698489c184c21e8","count":1,"label":"Rajčatový základ","posId":"ZBR40","price":0,"isExtra":true},{"id":"0866c7a48369c02d8b79a2fc","count":1,"label":"okraj mozzarella, bylinky","posId":"A122","price":6900,"isExtra":true},{"id":"8cfd349c9dc7f129d0cfd899","count":1,"label":"Česnekový dip","posId":"P106","price":1600,"isExtra":false},{"id":"0cf732abf15d68df108984b2","count":1,"label":"Balné","posId":"K0000","price":1500,"isExtra":true}]</t>
  </si>
  <si>
    <t>2026-06-17T20:16:07.186+02:00</t>
  </si>
  <si>
    <t>2026-06-17T20:26:41.655+02:00</t>
  </si>
  <si>
    <t>[{"id":"6893484371e1a7827faa284a","count":1,"label":"BBQ Texas 32cm","posId":"119","price":18320,"isExtra":false},{"id":"0cf732abf15d68df108984b2","count":1,"label":"Balné","posId":"K0000","price":1500,"isExtra":true},{"id":"8cfd349c9dc7f129d0cfd899","count":1,"label":"Česnekový dip","posId":"P106","price":1600,"isExtra":false},{"id":"0cf732abf15d68df108984b2","count":1,"label":"Balné","posId":"K0000","price":1500,"isExtra":true}]</t>
  </si>
  <si>
    <t>2026-06-17T19:21:17.442+02:00</t>
  </si>
  <si>
    <t>2026-06-17T19:29:14.439+02:00</t>
  </si>
  <si>
    <t>[{"id":"6893484371e1a7827faa2854","count":1,"label":"Baby Špenát &amp; kuře 32cm","posId":"116","price":18320,"isExtra":false},{"id":"0cf732abf15d68df108984b2","count":1,"label":"Balné","posId":"K0000","price":1500,"isExtra":true},{"id":"6a1141d3816a1f25cc3995d2","count":1,"label":"USA těsto","posId":"17","price":1000,"isExtra":true},{"id":"6893484371e1a7827faa2864","count":1,"label":"Pepperoni Rolls 🌶️","posId":"P100","price":6320,"isExtra":false},{"id":"0cf732abf15d68df108984b2","count":1,"label":"Balné","posId":"K0000","price":1500,"isExtra":true},{"id":"6893484371e1a7827faa286a","count":1,"label":"Jalapenos Rolls","posId":"jpr200","price":6320,"isExtra":false},{"id":"0cf732abf15d68df108984b2","count":1,"label":"Balné","posId":"K0000","price":1500,"isExtra":true},{"id":"6893484371e1a7827faa28a8","count":1,"label":"Mirinda 1l","posId":"N126","price":4720,"isExtra":false}]</t>
  </si>
  <si>
    <t>Yurii</t>
  </si>
  <si>
    <t>2026-06-17T19:06:40.206+02:00</t>
  </si>
  <si>
    <t>2026-06-17T19:21:08.512+02:00</t>
  </si>
  <si>
    <t>[{"id":"121","note":"","count":1,"label":"Comeback 32cm 🌶️","posId":"121","price":22900,"isExtra":false},{"id":"K0000","note":"","count":1,"label":"Balné","posId":"K0000","price":1500,"isExtra":true},{"id":"111","note":"","count":1,"label":"Quattro Formaggi 40cm","posId":"111","price":29900,"isExtra":false},{"id":"K0000","note":"","count":1,"label":"Balné","posId":"K0000","price":2000,"isExtra":true},{"id":"C108","note":"","count":1,"label":"Slanina","posId":"C108","price":4000,"KDSTags":["greenhighlight"],"isExtra":true},{"id":"101","note":"","count":1,"label":"Capricciosa 40cm","posId":"101","price":29900,"isExtra":false},{"id":"K0000","note":"","count":1,"label":"Balné","posId":"K0000","price":2000,"isExtra":true}]</t>
  </si>
  <si>
    <t>2026-06-17T19:02:05.003+02:00</t>
  </si>
  <si>
    <t>2026-06-17T19:14:38.764+02:00</t>
  </si>
  <si>
    <t>2026-06-17T18:58:43.381+02:00</t>
  </si>
  <si>
    <t>2026-06-17T19:07:33.917+02:00</t>
  </si>
  <si>
    <t>[{"id":"62240200","note":"","size":"Quattro Formaggi 32cm","count":1,"label":"Quattro Formaggi 32cm","posId":"123","price":22900,"isExtra":false},{"id":"62240278","note":"","count":1,"label":"Balné","posId":"K0000","price":1500,"isExtra":true}]</t>
  </si>
  <si>
    <t>2026-06-17T18:35:56.780+02:00</t>
  </si>
  <si>
    <t>2026-06-17T18:44:04.704+02:00</t>
  </si>
  <si>
    <t>2026-06-17T18:05:15.542+02:00</t>
  </si>
  <si>
    <t>2026-06-17T18:14:06.567+02:00</t>
  </si>
  <si>
    <t>2026-06-17T17:52:32.732+02:00</t>
  </si>
  <si>
    <t>2026-06-17T18:11:18.781+02:00</t>
  </si>
  <si>
    <t>[{"id":"6893484371e1a7827faa282e","count":1,"label":"Comeback 40cm 🌶️","posId":"109","price":23920,"isExtra":false},{"id":"8492ff01857ad344daba3d10","count":1,"label":"Balné","posId":"K0000","price":2000,"isExtra":true},{"id":"6893484371e1a7827faa2832","count":1,"label":"BBQ Texas 40cm","posId":"107","price":23920,"isExtra":false},{"id":"8492ff01857ad344daba3d10","count":1,"label":"Balné","posId":"K0000","price":2000,"isExtra":true},{"id":"9c7a54b16698489c184c21e8","count":1,"label":"Rajčatový základ","posId":"ZBR40","price":0,"isExtra":true},{"id":"7ccbf4b7b3a914805a07876a","count":1,"label":"Kukuřice","posId":"C115","price":3500,"KDSTags":["greenhighlight"],"isExtra":true},{"id":"6893484371e1a7827faa2852","count":1,"label":"Capricciosa 32cm","posId":"113","price":18320,"isExtra":false},{"id":"0cf732abf15d68df108984b2","count":1,"label":"Balné","posId":"K0000","price":1500,"isExtra":true},{"id":"6893484371e1a7827faa2864","count":1,"label":"Pepperoni Rolls 🌶️","posId":"P100","price":6320,"isExtra":false},{"id":"0cf732abf15d68df108984b2","count":1,"label":"Balné","posId":"K0000","price":1500,"isExtra":true},{"id":"6893484371e1a7827faa286a","count":3,"label":"Jalapenos Rolls","posId":"jpr200","price":6320,"isExtra":false},{"id":"0cf732abf15d68df108984b2","count":3,"label":"Balné","posId":"K0000","price":1500,"isExtra":true},{"id":"8fe79428b1485d9cece3b503","count":2,"label":"Jalapenos dip","posId":"P107","price":2000,"isExtra":false}]</t>
  </si>
  <si>
    <t>2026-06-17T17:30:11.412+02:00</t>
  </si>
  <si>
    <t>2026-06-17T18:18:03.526+02:00</t>
  </si>
  <si>
    <t>[{"id":"24411cdf-3894-447b-954b-8892aa784ac6","count":1,"label":"Masové kuličky","posId":"P102","price":9900,"isExtra":false,"creatorId":"nuV4H-zLJteNProOMO2ux","isPackging":0,"actualLabel":"Masové kuličky"}]</t>
  </si>
  <si>
    <t>2026-06-17T17:06:28.159+02:00</t>
  </si>
  <si>
    <t>2026-06-17T17:16:32.364+02:00</t>
  </si>
  <si>
    <t>[{"id":"62240193","note":"","size":"BBQ Meteor 40cm","count":1,"label":"BBQ Meteor 40cm","posId":"106","price":29900,"isExtra":false},{"id":"62240274","note":"","count":1,"label":"Balné","posId":"K0000","price":2000,"isExtra":true},{"id":"62240295","note":"","count":1,"label":"okraj mozzarella, bylinky","posId":"A122","price":6900,"isExtra":true}]</t>
  </si>
  <si>
    <t>2026-06-17T16:52:05.602+02:00</t>
  </si>
  <si>
    <t>2026-06-17T17:21:21.460+02:00</t>
  </si>
  <si>
    <t>[{"id":"734f14e5-3164-4c60-ab34-a6cab8625c5e","count":1,"label":"Pizza Comeback 32","posId":"121","price":25900,"isExtra":false,"creatorId":"ispBUWwilKk1FqHH7Bn80","isPackging":0,"actualLabel":"Pizza Comeback 32"}]</t>
  </si>
  <si>
    <t>2026-06-17T16:22:56.995+02:00</t>
  </si>
  <si>
    <t>2026-06-17T16:32:16.208+02:00</t>
  </si>
  <si>
    <t>[{"id":"62240187","note":"","size":"Margherita 40cm","count":1,"label":"Margherita 40cm","posId":"100","price":24900,"isExtra":false},{"id":"62240274","note":"","count":1,"label":"Balné","posId":"K0000","price":2000,"isExtra":true}]</t>
  </si>
  <si>
    <t>2026-06-17T16:15:44.711+02:00</t>
  </si>
  <si>
    <t>2026-06-17T16:17:45.427+02:00</t>
  </si>
  <si>
    <t>[{"id":"d524a5a3-a53a-4542-a32f-c55dbe2cd1d4","count":1,"label":"Cappucino","posId":"N152","price":6500,"isExtra":false,"creatorId":"OKMs0EJNgO34hfpSsbYyq","isPackging":0,"actualLabel":"Cappucino"},{"id":"b85d1705-e25b-4881-80a6-a20ab4400208","count":1,"label":"Aquilla jemně perlivá","posId":"N141","price":3900,"isExtra":false,"creatorId":"6CMN_eLVEUlFLMSTlLhQ6","isPackging":0,"actualLabel":"Aquilla jemně perlivá"}]</t>
  </si>
  <si>
    <t>2026-06-17T15:34:25.227+02:00</t>
  </si>
  <si>
    <t>2026-06-17T16:17:45.675+02:00</t>
  </si>
  <si>
    <t>[{"id":"f4434023-1838-40f3-bb9f-7f4156247330","count":1,"label":"Caffe latte","posId":"N153","price":7500,"isExtra":false,"creatorId":"ZMHPh4TwqG4t0S3Ul0__6","isPackging":0,"actualLabel":"Caffe latte"},{"id":"d4397be7-89e6-46c3-a5ba-a8bbd0b2ec34","count":1,"label":"Pizza Hawai 18 cm","posId":"126","price":13900,"isExtra":false,"creatorId":"QYGqkMVW2ADjq_44xyRlE","isPackging":0,"actualLabel":"Pizza Hawai 18 cm"},{"id":"c4b5825a-dcf4-401b-a97f-768a9f88727e","count":1,"label":"Jablečný džus 0,33l","posId":"N176","price":4500,"isExtra":false,"creatorId":"K-h27s9NA_3hvw8tFb-sm","isPackging":0,"actualLabel":"Jablečný džus 0,33l"}]</t>
  </si>
  <si>
    <t>2026-06-17T15:33:26.379+02:00</t>
  </si>
  <si>
    <t>2026-06-17T16:17:45.845+02:00</t>
  </si>
  <si>
    <t>[{"id":"f54bf2a0-65fd-4159-8966-4f74597c4ad9","count":1,"label":"Donut jahodový","posId":"Z104","price":3500,"isExtra":false,"creatorId":"6BDXJWhlbwI-0rs0cDc_y","isPackging":0,"actualLabel":"Donut jahodový"},{"id":"6726ee27-92cb-4e35-a09a-8b4dc3ab014d","count":1,"label":"Donut čokoládový","posId":"Z102","price":3500,"isExtra":false,"creatorId":"4eyd7h_iu_t1FEGT_7q74","isPackging":0,"actualLabel":"Donut čokoládový"},{"id":"c4b5825a-dcf4-401b-a97f-768a9f88727e","count":2,"label":"Jablečný džus 0,33l","posId":"N176","price":4500,"isExtra":false,"creatorId":"bJMD-ShoCtC4tNFatz0ah","isPackging":0,"actualLabel":"Jablečný džus 0,33l"}]</t>
  </si>
  <si>
    <t>2026-06-17T15:29:03.704+02:00</t>
  </si>
  <si>
    <t>2026-06-17T15:53:48.795+02:00</t>
  </si>
  <si>
    <t>[{"id":"a7776057-3aa0-47d4-9ca4-d51217995dad","note":"","count":1,"label":"Veggieballs 32 cm","posId":"117","price":25900,"isExtra":false},{"id":"bf8dc38b-6c8e-42b6-9da3-3170253a57d4","note":"","count":1,"label":"Hot &amp; Spicy 32 cm","posId":"122","price":25900,"isExtra":false}]</t>
  </si>
  <si>
    <t>2026-06-17T15:20:13.679+02:00</t>
  </si>
  <si>
    <t>2026-06-17T15:34:16.897+02:00</t>
  </si>
  <si>
    <t>2026-06-17T15:19:27.476+02:00</t>
  </si>
  <si>
    <t>2026-06-17T15:38:54.224+02:00</t>
  </si>
  <si>
    <t>2026-06-17T15:14:09.983+02:00</t>
  </si>
  <si>
    <t>2026-06-17T15:30:41.077+02:00</t>
  </si>
  <si>
    <t>[{"id":"700d2e35b664c3f71c5dfa78","count":2,"label":"Buchtičky se šodó","posId":"D12","price":7120,"isExtra":false},{"id":"0cf732abf15d68df108984b2","count":2,"label":"Balné","posId":"K0000","price":1500,"isExtra":true},{"id":"fd5fcb2eb2e6ebd3e2ca7167","count":1,"label":"Vanilkový dip","posId":"vanila","price":1600,"isExtra":false},{"id":"0cf732abf15d68df108984b2","count":1,"label":"Balné","posId":"K0000","price":1500,"isExtra":true},{"id":"3b2e046bdfa6a4d3ce9090dd","count":1,"label":"Choco Rolls","posId":"chr100","price":6320,"isExtra":false},{"id":"0cf732abf15d68df108984b2","count":1,"label":"Balné","posId":"K0000","price":1500,"isExtra":true},{"id":"3a8cc87083ab0780d9f963f9","count":1,"label":"Jablečno-skořicové rolls","posId":"18","price":6320,"isExtra":false},{"id":"0cf732abf15d68df108984b2","count":1,"label":"Balné","posId":"K0000","price":1500,"isExtra":true},{"id":"6893484371e1a7827faa284c","count":1,"label":"BBQ Meteor 32cm","posId":"118","price":18320,"isExtra":false},{"id":"0cf732abf15d68df108984b2","count":1,"label":"Balné","posId":"K0000","price":1500,"isExtra":true}]</t>
  </si>
  <si>
    <t>2026-06-17T13:40:56.862+02:00</t>
  </si>
  <si>
    <t>2026-06-17T13:48:36.339+02:00</t>
  </si>
  <si>
    <t>[{"id":"62240201","note":"","size":"Hot &amp; Spicy 32cm 🌶️🌶️","count":1,"label":"Hot &amp; Spicy 32cm 🌶️🌶️","posId":"122","price":22900,"isExtra":false},{"id":"62240278","note":"","count":1,"label":"Balné","posId":"K0000","price":1500,"isExtra":true},{"id":"62240392","note":"","count":1,"label":"Smetanový základ","posId":"ZRS32","price":0,"isExtra":true}]</t>
  </si>
  <si>
    <t>2026-06-17T13:25:44.418+02:00</t>
  </si>
  <si>
    <t>2026-06-17T13:31:56.332+02:00</t>
  </si>
  <si>
    <t>2026-06-17T13:18:03.257+02:00</t>
  </si>
  <si>
    <t>2026-06-17T13:27:57.275+02:00</t>
  </si>
  <si>
    <t>2026-06-17T13:45:48.450+02:00</t>
  </si>
  <si>
    <t>2026-06-17T13:28:09.517+02:00</t>
  </si>
  <si>
    <t>[{"id":"f1315fc0-dfbb-459c-9f31-49d8e60875f4","note":"","count":1,"label":"Pepperoni 40 cm","posId":"108","price":32900,"isExtra":false}]</t>
  </si>
  <si>
    <t>2026-06-17T13:03:40.350+02:00</t>
  </si>
  <si>
    <t>2026-06-17T13:04:28.784+02:00</t>
  </si>
  <si>
    <t>[{"id":"62240193","note":"","size":"BBQ Meteor 40cm","count":1,"label":"BBQ Meteor 40cm","posId":"106","price":29900,"isExtra":false},{"id":"62240274","note":"","count":1,"label":"Balné","posId":"K0000","price":2000,"isExtra":true},{"id":"66678983","note":"","size":"Jablečno-skořicové rolls","count":1,"label":"Jablečno-skořicové rolls","posId":"18","price":7900,"isExtra":false},{"id":"62240278","note":"","count":1,"label":"Balné","posId":"K0000","price":1500,"isExtra":true}]</t>
  </si>
  <si>
    <t>Denys</t>
  </si>
  <si>
    <t>2026-06-17T12:10:02.013+02:00</t>
  </si>
  <si>
    <t>2026-06-17T12:21:28.980+02:00</t>
  </si>
  <si>
    <t>[{"id":"M100","note":"Dobrý den moc se omlouvám ale nevím jak přidat kukuřici moc ji tam chci. slibuju že nechám nejlepší recenzi Dekuii moc","count":1,"label":"Spicy menu Comeback","posId":"M100","price":31900,"isExtra":false},{"id":"K0000","note":"","count":1,"label":"Balné","posId":"K0000","price":3000,"isExtra":true},{"id":"Y114","note":"","count":1,"label":"Hawai","posId":"Y114","price":0,"isExtra":true},{"id":"ZRS32","note":"","count":1,"label":"Smetanový základ","posId":"ZRS32","price":0,"isExtra":true},{"id":"P102","note":"","count":1,"label":"masové kuličky","posId":"P102","price":0,"isExtra":true},{"id":"N121","note":"","count":1,"label":"Aquilla zelený čaj/citron","posId":"N121","price":0,"isExtra":true}]</t>
  </si>
  <si>
    <t>2026-06-17T09:45:05.131+02:00</t>
  </si>
  <si>
    <t>2026-06-17T11:38:28.461+02:00</t>
  </si>
  <si>
    <t>[{"id":"6893484371e1a7827faa283a","count":1,"label":"Capricciosa 40cm","posId":"101","price":23920,"isExtra":false},{"id":"8492ff01857ad344daba3d10","count":1,"label":"Balné","posId":"K0000","price":2000,"isExtra":true},{"id":"48b684f478ae9501066183f8","count":1,"label":"Jalapeňos","posId":"C102","price":3500,"KDSTags":["greenhighlight"],"isExtra":true}]</t>
  </si>
  <si>
    <t>2026-06-17T09:01:03.231+02:00</t>
  </si>
  <si>
    <t>2026-06-17T12:27:33.716+02:00</t>
  </si>
  <si>
    <t>2026-06-17T00:22:19.808+02:00</t>
  </si>
  <si>
    <t>2026-06-17T00:38:38.151+02:00</t>
  </si>
  <si>
    <t>2026-06-17T00:50:01.117+02:00</t>
  </si>
  <si>
    <t>2026-06-17T00:29:41.922+02:00</t>
  </si>
  <si>
    <t>[{"id":"65874368","note":"","size":"Pepsi 1l","count":1,"label":"Pepsi 1l","posId":"N124","price":5900,"isExtra":false},{"id":"65874336","note":"","size":"Hot &amp; Spicy 32cm 🌶️🌶️","count":1,"label":"Hot &amp; Spicy 32cm 🌶️🌶️","posId":"122","price":25900,"isExtra":false},{"id":"65874393","note":"","count":1,"label":"Balné","posId":"K0000","price":1500,"isExtra":true}]</t>
  </si>
  <si>
    <t>2026-06-17T00:04:04.246+02:00</t>
  </si>
  <si>
    <t>2026-06-17T00:14:15.692+02:00</t>
  </si>
  <si>
    <t>2026-06-17T00:28:35.987+02:00</t>
  </si>
  <si>
    <t>2026-06-17T00:15:06.050+02:00</t>
  </si>
  <si>
    <t>2026-06-16T23:27:46.702+02:00</t>
  </si>
  <si>
    <t>2026-06-16T23:35:41.880+02:00</t>
  </si>
  <si>
    <t>2026-06-16T23:19:23.538+02:00</t>
  </si>
  <si>
    <t>2026-06-16T23:26:23.116+02:00</t>
  </si>
  <si>
    <t>[{"id":"6893484371e1a7827faa2832","count":1,"label":"BBQ Texas 40cm","posId":"107","price":23920,"isExtra":false},{"id":"8492ff01857ad344daba3d10","count":1,"label":"Balné","posId":"K0000","price":2000,"isExtra":true}]</t>
  </si>
  <si>
    <t>2026-06-16T23:11:44.356+02:00</t>
  </si>
  <si>
    <t>2026-06-17T00:51:28.332+02:00</t>
  </si>
  <si>
    <t>[{"id":"f1ffbf63-1674-4152-807d-7191cfbe1c51","count":1,"label":"Pizza Špenát kuře 18 cm","posId":"128","price":13900,"isExtra":false,"creatorId":"VbtyW54L1PUZMvb5xAsuG","isPackging":0,"actualLabel":"Pizza Špenát kuře 18 cm"},{"id":"c4b5825a-dcf4-401b-a97f-768a9f88727e","count":1,"label":"Jablečný džus 0,33l","posId":"N176","price":4500,"isExtra":false,"creatorId":"R0I8uCSwNX9VRPmkkZBNm","isPackging":0,"actualLabel":"Jablečný džus 0,33l"},{"id":"9203069d-630f-4514-80a6-d80bf3b3cc61","count":1,"label":"Dip česnekový","posId":"P106","price":2500,"isExtra":false,"creatorId":"VYVXXZppmrNWNE0Xjxx2R","isPackging":0,"actualLabel":"Dip česnekový"}]</t>
  </si>
  <si>
    <t>2026-06-16T23:11:07.676+02:00</t>
  </si>
  <si>
    <t>2026-06-17T00:51:27.640+02:00</t>
  </si>
  <si>
    <t>[{"id":"1bf8f3b6-43e9-4ddc-97f7-70f0b7f9dc97","count":1,"label":"Pizza Pepperoni 18","posId":"132","price":13900,"isExtra":false,"creatorId":"KMV94G6luf0zBChibsvtx","isPackging":0,"actualLabel":"Pizza Pepperoni 18"},{"id":"b3c63991-aa56-45e1-8c7d-f5ec8ac2d67a","count":1,"label":"Pepperoni Rolls","posId":"P100","price":8900,"isExtra":false,"creatorId":"9NdR8lV9BcLd6igYn-k-3","isPackging":0,"actualLabel":"Pepperoni Rolls"},{"id":"4d1111b5-8f49-42c9-b451-bc60dc0b84dd","count":1,"label":"Jalapenos Rolls","posId":"jpr200","price":8900,"isExtra":false,"creatorId":"QuOhjK4z7-eLK5fZopBEo","isPackging":0,"actualLabel":"Jalapenos Rolls"},{"id":"030bd2a1-d831-40a2-9507-28452ae3069a","count":1,"label":"7 up 0,33l","posId":"N173","price":3900,"isExtra":false,"creatorId":"Z7eS6DTWPE0TS99tqgY2y","isPackging":0,"actualLabel":"7 up 0,33l"}]</t>
  </si>
  <si>
    <t>2026-06-16T23:00:59.758+02:00</t>
  </si>
  <si>
    <t>2026-06-16T23:25:37.188+02:00</t>
  </si>
  <si>
    <t>2026-06-16T23:51:52.459+02:00</t>
  </si>
  <si>
    <t>2026-06-16T23:08:23.347+02:00</t>
  </si>
  <si>
    <t>[{"id":"65874327","note":"","size":"BBQ Meteor 40cm","count":1,"label":"BBQ Meteor 40cm","posId":"106","price":32900,"isExtra":false},{"id":"65874385","note":"","count":1,"label":"Balné","posId":"K0000","price":2000,"isExtra":true}]</t>
  </si>
  <si>
    <t>2026-06-16T22:59:41.032+02:00</t>
  </si>
  <si>
    <t>2026-06-16T23:13:21.721+02:00</t>
  </si>
  <si>
    <t>[{"id":"6893484371e1a7827faa284a","count":1,"label":"BBQ Texas 32cm","posId":"119","price":18320,"isExtra":false},{"id":"0cf732abf15d68df108984b2","count":1,"label":"Balné","posId":"K0000","price":1500,"isExtra":true},{"id":"02c1c7f4d009587eb56f37d4","count":1,"label":"Rajčatový základ","posId":"ZBR32","price":0,"isExtra":true}]</t>
  </si>
  <si>
    <t>2026-06-16T22:57:33.226+02:00</t>
  </si>
  <si>
    <t>2026-06-16T23:10:27.521+02:00</t>
  </si>
  <si>
    <t>2026-06-16T22:48:36.918+02:00</t>
  </si>
  <si>
    <t>2026-06-16T22:59:06.518+02:00</t>
  </si>
  <si>
    <t>[{"id":"6893484371e1a7827faa2848","count":1,"label":"Pepperoni 32cm 🌶️🌶️","posId":"120","price":18320,"isExtra":false},{"id":"0cf732abf15d68df108984b2","count":1,"label":"Balné","posId":"K0000","price":1500,"isExtra":true},{"id":"cc6a9570333d25cab14bc37d","count":1,"label":"Kukuřice","posId":"B115","price":2500,"KDSTags":["greenhighlight"],"isExtra":true},{"id":"6893484371e1a7827faa2864","count":1,"label":"Pepperoni Rolls 🌶️","posId":"P100","price":6320,"isExtra":false},{"id":"0cf732abf15d68df108984b2","count":1,"label":"Balné","posId":"K0000","price":1500,"isExtra":true}]</t>
  </si>
  <si>
    <t>2026-06-16T22:30:50.204+02:00</t>
  </si>
  <si>
    <t>2026-06-16T22:41:25.503+02:00</t>
  </si>
  <si>
    <t>2026-06-16T22:23:51.716+02:00</t>
  </si>
  <si>
    <t>2026-06-16T22:34:44.724+02:00</t>
  </si>
  <si>
    <t>[{"id":"3b2e046bdfa6a4d3ce9090dd","count":1,"label":"Choco Rolls","posId":"chr100","price":6320,"isExtra":false},{"id":"0cf732abf15d68df108984b2","count":1,"label":"Balné","posId":"K0000","price":1500,"isExtra":true},{"id":"6893484371e1a7827faa2890","count":1,"label":"Opočno pistáciová","posId":"D109","price":11120,"isExtra":false},{"id":"700d2e35b664c3f71c5dfa78","count":1,"label":"Buchtičky se šodó","posId":"D12","price":7120,"isExtra":false},{"id":"0cf732abf15d68df108984b2","count":1,"label":"Balné","posId":"K0000","price":1500,"isExtra":true},{"id":"fd5fcb2eb2e6ebd3e2ca7167","count":2,"label":"Vanilkový dip","posId":"vanila","price":1600,"isExtra":false},{"id":"0cf732abf15d68df108984b2","count":2,"label":"Balné","posId":"K0000","price":1500,"isExtra":true}]</t>
  </si>
  <si>
    <t>2026-06-16T22:16:04.755+02:00</t>
  </si>
  <si>
    <t>2026-06-16T22:24:12.309+02:00</t>
  </si>
  <si>
    <t>[{"id":"fcbcf6b6-34c6-4d5f-ac5b-f6ece72e0953","note":"","count":1,"label":"BBQ Meteor 32 cm","posId":"118","price":25900,"isExtra":false},{"id":"006048bf-893b-433f-ad75-dea70393a052","note":"","count":1,"label":"Česká zmrzlina z Opočna pistáciová","posId":"D109","price":13900,"isExtra":false}]</t>
  </si>
  <si>
    <t>2026-06-16T22:06:00.702+02:00</t>
  </si>
  <si>
    <t>2026-06-16T22:16:18.268+02:00</t>
  </si>
  <si>
    <t>[{"id":"6893484371e1a7827faa282e","count":1,"label":"Comeback 40cm 🌶️","posId":"109","price":23920,"isExtra":false},{"id":"8492ff01857ad344daba3d10","count":1,"label":"Balné","posId":"K0000","price":2000,"isExtra":true},{"id":"d0ae617b1bdb5220029b9a40","count":1,"label":"BBQ základ","posId":"ZRB40","price":0,"isExtra":true}]</t>
  </si>
  <si>
    <t>2026-06-16T22:00:15.583+02:00</t>
  </si>
  <si>
    <t>2026-06-16T22:08:31.655+02:00</t>
  </si>
  <si>
    <t>[{"id":"6893484371e1a7827faa283c","count":1,"label":"Baby špenát &amp; kuře 40cm","posId":"104","price":23920,"isExtra":false},{"id":"8492ff01857ad344daba3d10","count":1,"label":"Balné","posId":"K0000","price":2000,"isExtra":true},{"id":"a73c2b3048071c7c113487b6","count":1,"label":"Rajčatový základ","posId":"ZSR40","price":0,"isExtra":true}]</t>
  </si>
  <si>
    <t>2026-06-16T21:49:28.574+02:00</t>
  </si>
  <si>
    <t>2026-06-16T22:00:25.270+02:00</t>
  </si>
  <si>
    <t>[{"id":"6893484371e1a7827faa2860","count":1,"label":"Pečené brambory","posId":"P103","price":4720,"isExtra":false},{"id":"0cf732abf15d68df108984b2","count":1,"label":"Balné","posId":"K0000","price":1500,"isExtra":true},{"id":"6893484371e1a7827faa283a","count":1,"label":"Capricciosa 40cm","posId":"101","price":23920,"isExtra":false},{"id":"8492ff01857ad344daba3d10","count":1,"label":"Balné","posId":"K0000","price":2000,"isExtra":true},{"id":"8cfd349c9dc7f129d0cfd899","count":1,"label":"Česnekový dip","posId":"P106","price":1600,"isExtra":false},{"id":"0cf732abf15d68df108984b2","count":1,"label":"Balné","posId":"K0000","price":1500,"isExtra":true}]</t>
  </si>
  <si>
    <t>2026-06-16T21:40:55.131+02:00</t>
  </si>
  <si>
    <t>2026-06-16T22:36:15.780+02:00</t>
  </si>
  <si>
    <t>[{"id":"75282e98-d1a1-4e95-8f76-c7784170cfa5","count":1,"label":"Espresso","posId":"N150","price":5500,"isExtra":false,"creatorId":"qdf3GjC3I4cyMrvdnQmU3","isPackging":0,"actualLabel":"Espresso"}]</t>
  </si>
  <si>
    <t>2026-06-16T21:28:17.203+02:00</t>
  </si>
  <si>
    <t>2026-06-16T21:37:07.235+02:00</t>
  </si>
  <si>
    <t>2026-06-16T21:09:54.607+02:00</t>
  </si>
  <si>
    <t>2026-06-16T21:10:03.805+02:00</t>
  </si>
  <si>
    <t>[{"id":"b0f1aebd-b975-4005-9c16-db91b7d813d3","count":1,"label":"Aquila zelený čaj/citron 0,33l","posId":"N174","price":3900,"isExtra":false,"creatorId":"w3TI2Hx6LJqGcFptMSl7k","isPackging":0,"actualLabel":"Aquila zelený čaj/citron 0,33l"},{"id":"34a0b831-1e92-45b3-8a4a-018d05baf41c","count":1,"label":"Pepsi zero 0,33l","posId":"N171","price":3900,"isExtra":false,"creatorId":"FhoEPNPpJImPeBBv1TkXT","isPackging":0,"actualLabel":"Pepsi zero 0,33l"}]</t>
  </si>
  <si>
    <t>2026-06-16T21:07:54.579+02:00</t>
  </si>
  <si>
    <t>2026-06-16T21:25:56.447+02:00</t>
  </si>
  <si>
    <t>[{"id":"6893484371e1a7827faa283a","count":1,"label":"Capricciosa 40cm","posId":"101","price":23920,"isExtra":false},{"id":"8492ff01857ad344daba3d10","count":1,"label":"Balné","posId":"K0000","price":2000,"isExtra":true},{"id":"700d2e35b664c3f71c5dfa78","count":1,"label":"Buchtičky se šodó","posId":"D12","price":7120,"isExtra":false},{"id":"0cf732abf15d68df108984b2","count":1,"label":"Balné","posId":"K0000","price":1500,"isExtra":true},{"id":"3a8cc87083ab0780d9f963f9","count":1,"label":"Jablečno-skořicové rolls","posId":"18","price":6320,"isExtra":false},{"id":"0cf732abf15d68df108984b2","count":1,"label":"Balné","posId":"K0000","price":1500,"isExtra":true},{"id":"6893484371e1a7827faa286a","count":1,"label":"Jalapenos Rolls","posId":"jpr200","price":6320,"isExtra":false},{"id":"0cf732abf15d68df108984b2","count":1,"label":"Balné","posId":"K0000","price":1500,"isExtra":true},{"id":"6893484371e1a7827faa2846","count":1,"label":"Comeback 32cm 🌶️","posId":"121","price":18320,"isExtra":false},{"id":"0cf732abf15d68df108984b2","count":1,"label":"Balné","posId":"K0000","price":1500,"isExtra":true}]</t>
  </si>
  <si>
    <t>2026-06-16T21:00:37.470+02:00</t>
  </si>
  <si>
    <t>2026-06-16T21:07:30.367+02:00</t>
  </si>
  <si>
    <t>[{"id":"6893484371e1a7827faa2840","count":1,"label":"Margherita 32cm","posId":"112","price":15120,"isExtra":false},{"id":"0cf732abf15d68df108984b2","count":1,"label":"Balné","posId":"K0000","price":1500,"isExtra":true}]</t>
  </si>
  <si>
    <t>2026-06-16T20:24:11.756+02:00</t>
  </si>
  <si>
    <t>2026-06-16T20:34:34.128+02:00</t>
  </si>
  <si>
    <t>2026-06-16T20:14:06.343+02:00</t>
  </si>
  <si>
    <t>2026-06-16T20:59:14.767+02:00</t>
  </si>
  <si>
    <t>[{"id":"864ed54f-c99e-45ab-b65e-dc3c6ef3ae72","count":1,"label":"Pizza Quattro Formaggi 32","posId":"123","price":25900,"isExtra":false,"creatorId":"eBhKSjeH2PZa_p9ZQoDYZ","isPackging":0,"actualLabel":"Pizza Quattro Formaggi 32"}]</t>
  </si>
  <si>
    <t>2026-06-16T19:40:22.469+02:00</t>
  </si>
  <si>
    <t>2026-06-16T20:00:28.284+02:00</t>
  </si>
  <si>
    <t>[{"id":"6893484371e1a7827faa2832","count":1,"label":"BBQ Texas 40cm","posId":"107","price":23920,"isExtra":false},{"id":"8492ff01857ad344daba3d10","count":1,"label":"Balné","posId":"K0000","price":2000,"isExtra":true},{"id":"9c7a54b16698489c184c21e8","count":1,"label":"Rajčatový základ","posId":"ZBR40","price":0,"isExtra":true},{"id":"7b3cc68f712f95a01b6f137f","count":1,"label":"Bez slaniny","posId":"X108","price":0,"KDSTags":["redhighlight"],"isExtra":true},{"id":"6893484371e1a7827faa286a","count":1,"label":"Jalapenos Rolls","posId":"jpr200","price":6320,"isExtra":false},{"id":"0cf732abf15d68df108984b2","count":1,"label":"Balné","posId":"K0000","price":1500,"isExtra":true},{"id":"6893484371e1a7827faa28a6","count":1,"label":"Pepsi zero sugar 1l","posId":"N125","price":4720,"isExtra":false}]</t>
  </si>
  <si>
    <t>2026-06-16T19:29:34.588+02:00</t>
  </si>
  <si>
    <t>2026-06-16T19:44:01.270+02:00</t>
  </si>
  <si>
    <t>[{"id":"62240188","note":"","size":"Quattro Formaggi 40cm","count":1,"label":"Quattro Formaggi 40cm","posId":"111","price":29900,"isExtra":false},{"id":"62240274","note":"","count":1,"label":"Balné","posId":"K0000","price":2000,"isExtra":true},{"id":"62240330","note":"","count":1,"label":"okraj hotdog, bbq omáčka","posId":"A120","price":6900,"isExtra":true},{"id":"62240335","note":"","count":1,"label":"Ananas","posId":"C100","price":3500,"KDSTags":["greenhighlight"],"isExtra":true},{"id":"62240375","note":"","count":1,"label":"Kuře","posId":"C114","price":4000,"KDSTags":["greenhighlight"],"isExtra":true},{"id":"62240230","note":"","size":"Česnekový dip","count":1,"label":"Česnekový dip","posId":"P106","price":2000,"isExtra":false},{"id":"62240278","note":"","count":1,"label":"Balné","posId":"K0000","price":1500,"isExtra":true}]</t>
  </si>
  <si>
    <t>2026-06-16T19:26:45.043+02:00</t>
  </si>
  <si>
    <t>2026-06-16T20:03:38.824+02:00</t>
  </si>
  <si>
    <t>[{"id":"8bba451a-3c5e-4c20-9575-e5341c254b5e","count":1,"label":"Pizza Quattro Formaggi 32 0,5","posId":"H123","price":12950,"isExtra":false,"creatorId":"0XLN21YwRf6Ei8HhUKNYp","isPackging":0,"actualLabel":"Pizza Quattro Formaggi 32 0,5"},{"id":"ZMn0kE3IRVJjsfXstBxZb","count":1,"label":"Bez plněných okrajů","posId":"X1000","price":0,"isExtra":true,"mainItemId":"8bba451a-3c5e-4c20-9575-e5341c254b5e"},{"id":"aRPAiqbCW3Z9trz5KoEBF","count":1,"label":"Těsto italské","posId":"H32","price":0,"isExtra":true,"mainItemId":"8bba451a-3c5e-4c20-9575-e5341c254b5e"},{"id":"c667810c-f262-4f40-98ea-93db7edc272e","count":1,"label":"Pizza Comeback 32 0,5","posId":"H121","price":12950,"isExtra":false,"creatorId":"2mujO6zg4fn5F7cdX1Xlo","isPackging":0,"actualLabel":"Pizza Comeback 32 0,5"},{"id":"-Z-mOVANm0ixYVAY4s3sN","count":1,"label":"Bez cibule","posId":"X103","price":0,"KDSTags":["redhighlight"],"isExtra":true,"mainItemId":"c667810c-f262-4f40-98ea-93db7edc272e"},{"id":"ZMn0kE3IRVJjsfXstBxZb","count":1,"label":"Bez plněných okrajů","posId":"X1000","price":0,"isExtra":true,"mainItemId":"c667810c-f262-4f40-98ea-93db7edc272e"},{"id":"aRPAiqbCW3Z9trz5KoEBF","count":1,"label":"Těsto italské","posId":"H32","price":0,"isExtra":true,"mainItemId":"c667810c-f262-4f40-98ea-93db7edc272e"}]</t>
  </si>
  <si>
    <t>Silviu</t>
  </si>
  <si>
    <t>2026-06-16T19:26:27.912+02:00</t>
  </si>
  <si>
    <t>2026-06-16T19:40:07.058+02:00</t>
  </si>
  <si>
    <t>[{"id":"120","note":"","count":1,"label":"Pepperoni 32cm 🌶️🌶️","posId":"120","price":22900,"isExtra":false},{"id":"K0000","note":"","count":1,"label":"Balné","posId":"K0000","price":1500,"isExtra":true},{"id":"B112","note":"","count":1,"label":"Olivy","posId":"B112","price":2500,"KDSTags":["greenhighlight"],"isExtra":true},{"id":"B103","note":"","count":1,"label":"Cibule","posId":"B103","price":2500,"KDSTags":["greenhighlight"],"isExtra":true},{"id":"B130","note":"","count":1,"label":"Grana padano, pecorino, parmazán","posId":"B130","price":3000,"KDSTags":["greenhighlight"],"isExtra":true},{"id":"123","note":"","count":1,"label":"Quattro Formaggi 32cm","posId":"123","price":22900,"isExtra":false},{"id":"K0000","note":"","count":1,"label":"Balné","posId":"K0000","price":1500,"isExtra":true},{"id":"P103","note":"","count":1,"label":"Pečené brambory","posId":"P103","price":5900,"isExtra":false},{"id":"K0000","note":"","count":1,"label":"Balné","posId":"K0000","price":1500,"isExtra":true}]</t>
  </si>
  <si>
    <t>2026-06-16T18:15:05.879+02:00</t>
  </si>
  <si>
    <t>2026-06-16T18:28:08.624+02:00</t>
  </si>
  <si>
    <t>[{"id":"6893484371e1a7827faa2844","count":1,"label":"Hot &amp; Spicy 32cm 🌶️🌶️","posId":"122","price":18320,"isExtra":false},{"id":"0cf732abf15d68df108984b2","count":1,"label":"Balné","posId":"K0000","price":1500,"isExtra":true},{"id":"f6ea9b112ad70dbc415a935d","count":1,"label":"Kuře","posId":"B114","price":3000,"KDSTags":["greenhighlight"],"isExtra":true}]</t>
  </si>
  <si>
    <t>2026-06-16T18:08:03.827+02:00</t>
  </si>
  <si>
    <t>2026-06-16T18:22:01.498+02:00</t>
  </si>
  <si>
    <t>[{"id":"ee394832-8137-440a-84b7-b9e0df42a9ab","note":"","count":1,"label":"Hawai 32 cm","posId":"114","price":25900,"isExtra":false},{"id":"007c7303-045c-4866-882d-38e13564ff34","note":"","count":1,"label":"BEZ -ananas","posId":"007c7303-045c-4866-882d-38e13564ff34","price":0,"isExtra":true},{"id":"0ea52415-fdb3-497f-b216-7fd5802f2e0f","note":"","count":1,"label":"Quattro Formaggi 32 cm","posId":"123","price":25900,"isExtra":false}]</t>
  </si>
  <si>
    <t>2026-06-16T18:05:15.926+02:00</t>
  </si>
  <si>
    <t>2026-06-16T18:24:47.610+02:00</t>
  </si>
  <si>
    <t>[{"id":"18c7dc2e-3f8c-4b58-9c90-6a401315d32b","count":1,"label":"Pizza Hawai 32 cm","posId":"114","price":25900,"isExtra":false,"creatorId":"DF7uidLbwHgIFQxmewsLX","isPackging":0,"actualLabel":"Pizza Hawai 32 cm"},{"id":"RjnzJvFGQ7bViwxWS8fAW","count":1,"label":"Bez ananasu","posId":"X100","price":0,"KDSTags":["redhighlight"],"isExtra":true,"mainItemId":"18c7dc2e-3f8c-4b58-9c90-6a401315d32b"}]</t>
  </si>
  <si>
    <t>2026-06-16T18:02:06.780+02:00</t>
  </si>
  <si>
    <t>2026-06-16T19:19:56.544+02:00</t>
  </si>
  <si>
    <t>[{"id":"5b1f2843-926a-4dd1-a5f0-4fddc7b45013","note":"","count":1,"label":"Margherita 32 cm","posId":"112","price":21900,"isExtra":false},{"id":"38de8e38-e51e-422d-9a89-960ebc505f1b","note":"","count":1,"label":"šunka","posId":"38de8e38-e51e-422d-9a89-960ebc505f1b","price":3000,"isExtra":true}]</t>
  </si>
  <si>
    <t>2026-06-16T17:48:01.137+02:00</t>
  </si>
  <si>
    <t>2026-06-16T17:57:07.302+02:00</t>
  </si>
  <si>
    <t>[{"id":"62240194","note":"","size":"Baby špenát &amp; kuře 40cm","count":1,"label":"Baby špenát &amp; kuře 40cm","posId":"104","price":29900,"isExtra":false},{"id":"62240274","note":"","count":1,"label":"Balné","posId":"K0000","price":2000,"isExtra":true},{"id":"62240411","note":"","count":1,"label":"Rajčatový základ","posId":"ZSR40","price":0,"isExtra":true},{"id":"62240335","note":"","count":1,"label":"Ananas","posId":"C100","price":3500,"KDSTags":["greenhighlight"],"isExtra":true},{"id":"62240248","note":"","size":"Mirinda 1l","count":1,"label":"Mirinda 1l","posId":"N126","price":5900,"isExtra":false},{"id":"62240232","note":"","size":"Jalapenos Rolls","count":1,"label":"Jalapenos Rolls","posId":"jpr200","price":7900,"isExtra":false},{"id":"62240278","note":"","count":1,"label":"Balné","posId":"K0000","price":1500,"isExtra":true}]</t>
  </si>
  <si>
    <t>2026-06-16T17:34:50.902+02:00</t>
  </si>
  <si>
    <t>2026-06-16T17:52:36.215+02:00</t>
  </si>
  <si>
    <t>[{"id":"6893484371e1a7827faa2834","count":1,"label":"BBQ Meteor 40cm","posId":"106","price":23920,"isExtra":false},{"id":"8492ff01857ad344daba3d10","count":1,"label":"Balné","posId":"K0000","price":2000,"isExtra":true},{"id":"9c7a54b16698489c184c21e8","count":1,"label":"Rajčatový základ","posId":"ZBR40","price":0,"isExtra":true},{"id":"0866c7a48369c02d8b79a2fc","count":1,"label":"okraj mozzarella, bylinky","posId":"A122","price":6900,"isExtra":true},{"id":"6893484371e1a7827faa2836","count":1,"label":"Zeleninová 40cm","posId":"103","price":23920,"isExtra":false},{"id":"8492ff01857ad344daba3d10","count":1,"label":"Balné","posId":"K0000","price":2000,"isExtra":true},{"id":"1d78696e0afefa83aa2ad4a8","count":1,"label":"okraj hotdog, hořčice","posId":"A118","price":6900,"isExtra":true},{"id":"6893484371e1a7827faa286a","count":1,"label":"Jalapenos Rolls","posId":"jpr200","price":6320,"isExtra":false},{"id":"0cf732abf15d68df108984b2","count":1,"label":"Balné","posId":"K0000","price":1500,"isExtra":true}]</t>
  </si>
  <si>
    <t>2026-06-16T17:25:23.808+02:00</t>
  </si>
  <si>
    <t>2026-06-16T17:39:58.222+02:00</t>
  </si>
  <si>
    <t>[{"id":"6893484371e1a7827faa2838","count":2,"label":"Hawai 40cm","posId":"102","price":23920,"isExtra":false},{"id":"8492ff01857ad344daba3d10","count":2,"label":"Balné","posId":"K0000","price":2000,"isExtra":true}]</t>
  </si>
  <si>
    <t>2026-06-16T16:57:39.850+02:00</t>
  </si>
  <si>
    <t>2026-06-16T17:04:58.174+02:00</t>
  </si>
  <si>
    <t>2026-06-16T16:50:02.603+02:00</t>
  </si>
  <si>
    <t>2026-06-16T17:01:55.983+02:00</t>
  </si>
  <si>
    <t>[{"id":"1fae666b-4102-4ed0-b317-2a07b21ae279","note":"","count":1,"label":"Hot &amp; Spicy 40 cm","posId":"110","price":32900,"isExtra":false}]</t>
  </si>
  <si>
    <t>2026-06-16T16:33:56.877+02:00</t>
  </si>
  <si>
    <t>2026-06-16T18:03:28.607+02:00</t>
  </si>
  <si>
    <t>[{"id":"666f5d57-c79d-415f-bd66-38dc47ee4585","count":1,"label":"Pizza Pepperoni 32","posId":"120","price":25900,"isExtra":false,"creatorId":"fTvXAjLT9Q6Nh_XZKJVyN","isPackging":0,"actualLabel":"Pizza Pepperoni 32"}]</t>
  </si>
  <si>
    <t>2026-06-16T16:33:14.428+02:00</t>
  </si>
  <si>
    <t>2026-06-16T18:03:27.928+02:00</t>
  </si>
  <si>
    <t>[{"id":"c2b32966-195b-4167-bd2c-d46dd2e2568c","count":1,"label":"Aquilla černý čaj a broskev","posId":"N120","price":4900,"isExtra":false,"creatorId":"TiD_yHBLpOTzqLZRnnB68","isPackging":0,"actualLabel":"Aquilla černý čaj a broskev"}]</t>
  </si>
  <si>
    <t>2026-06-16T15:57:18.626+02:00</t>
  </si>
  <si>
    <t>2026-06-16T18:03:27.245+02:00</t>
  </si>
  <si>
    <t>[{"id":"1e8d27fe-5059-4d3c-a717-e6037379688e","count":1,"label":"Pizza Quattro Formaggi 40","posId":"111","price":32900,"isExtra":false,"creatorId":"Pj1AFQo5396X2sMxso9WY","isPackging":0,"actualLabel":"Pizza Quattro Formaggi 40"}]</t>
  </si>
  <si>
    <t>2026-06-16T15:29:03.978+02:00</t>
  </si>
  <si>
    <t>2026-06-16T16:46:40.184+02:00</t>
  </si>
  <si>
    <t>2026-06-16T16:58:26.279+02:00</t>
  </si>
  <si>
    <t>2026-06-16T16:36:47.537+02:00</t>
  </si>
  <si>
    <t>[{"id":"5b1f2843-926a-4dd1-a5f0-4fddc7b45013","note":"","count":1,"label":"Margherita 32 cm","posId":"112","price":21900,"isExtra":false},{"id":"f4d7b9ad-ce62-498d-a90b-8016ab1e3604","note":"","count":1,"label":"Quattro Formaggi 32 cm","posId":"147","price":25900,"isExtra":false},{"id":"0b867b16-3995-4b4a-9deb-1c0d8cecf8d6","note":"","count":1,"label":"Pepperoni 32 cm","posId":"120","price":25900,"isExtra":false}]</t>
  </si>
  <si>
    <t>2026-06-16T15:25:58.703+02:00</t>
  </si>
  <si>
    <t>2026-06-16T17:54:00.149+02:00</t>
  </si>
  <si>
    <t>[{"id":"2fe3a18b-075c-4e34-9ddd-f1c1fd345e2d","count":1,"label":"Pizza Hawai 40 cm","posId":"102","price":32900,"isExtra":false,"creatorId":"TBTwky8Lm-ehSvegq4vN2","isPackging":0,"actualLabel":"Pizza Hawai 40 cm"},{"id":"RjnzJvFGQ7bViwxWS8fAW","count":1,"label":"Bez ananasu","posId":"X100","price":0,"KDSTags":["redhighlight"],"isExtra":true,"mainItemId":"2fe3a18b-075c-4e34-9ddd-f1c1fd345e2d"}]</t>
  </si>
  <si>
    <t>2026-06-16T14:30:21.005+02:00</t>
  </si>
  <si>
    <t>2026-06-16T17:53:57.279+02:00</t>
  </si>
  <si>
    <t>[{"id":"0af11d6a-d80e-47c0-9ccf-fe625c3fa319","count":1,"label":"Horká čokoláda","posId":"N165","price":6500,"isExtra":false,"creatorId":"Hubv8L5DCeyVjTHzh1Jzo","isPackging":0,"actualLabel":"Horká čokoláda"},{"id":"6726ee27-92cb-4e35-a09a-8b4dc3ab014d","count":1,"label":"Donut čokoládový","posId":"Z102","price":3500,"isExtra":false,"creatorId":"GbJudg7-U_CwP0HXNKRN5","isPackging":0,"actualLabel":"Donut čokoládový"}]</t>
  </si>
  <si>
    <t>2026-06-16T14:04:48.222+02:00</t>
  </si>
  <si>
    <t>2026-06-16T14:20:47.275+02:00</t>
  </si>
  <si>
    <t>[{"id":"62240224","note":"","size":"Veggie menu Comeback","count":1,"label":"Veggie menu Comeback","posId":"M200","price":31900,"isExtra":false},{"id":"62240266","note":"","count":1,"label":"Balné","posId":"K0000","price":3000,"isExtra":true},{"id":"62240312","note":"","count":1,"label":"Comeback","posId":"Y121","price":0,"isExtra":true},{"id":"62240419","note":"","count":1,"label":"USA těsto","posId":"17","price":1000,"isExtra":true},{"id":"62240297","note":"","count":1,"label":"okraj mozzarella, bylinky","posId":"A121","price":5900,"isExtra":true},{"id":"62240262","note":"","count":1,"label":"pečené brambory","posId":"P103","price":0,"isExtra":true},{"id":"62240401","note":"","count":1,"label":"Pepsi zero sugar 1l","posId":"N125","price":0,"isExtra":true}]</t>
  </si>
  <si>
    <t>2026-06-16T14:01:12.165+02:00</t>
  </si>
  <si>
    <t>2026-06-16T16:07:30.525+02:00</t>
  </si>
  <si>
    <t>2026-06-16T16:32:17.868+02:00</t>
  </si>
  <si>
    <t>2026-06-16T16:07:01.682+02:00</t>
  </si>
  <si>
    <t>[{"id":"e69ac8e4-ea63-41b0-ab11-56a29ce0429d","count":9,"label":"Pizza Margherita 18","posId":"124","price":13900,"isExtra":false,"creatorId":"Trfaw9QZVw6iUuO4nosgb","isPackging":0,"actualLabel":"Pizza Margherita 18"},{"id":"d4397be7-89e6-46c3-a5ba-a8bbd0b2ec34","count":9,"label":"Pizza Hawai 18 cm","posId":"126","price":13900,"isExtra":false,"creatorId":"Tdt2hMJEhpSekpvyyJEGD","isPackging":0,"actualLabel":"Pizza Hawai 18 cm"},{"id":"428e1c0b-4234-4b06-b060-02a3a194dbbd","count":1,"label":"Pizza Quattro Formaggi 18","posId":"135","price":13900,"isExtra":false,"creatorId":"1CKdFJ3-x_lWab3cBQV6a","isPackging":0,"actualLabel":"Pizza Quattro Formaggi 18"},{"id":"aeb1bf51-b610-45bb-bb71-8691c79c797d","count":1,"label":"Pizza Capricciosa 18","posId":"125","price":13900,"isExtra":false,"creatorId":"92M6vztXr_2CI5RkbLC4v","isPackging":0,"actualLabel":"Pizza Capricciosa 18"},{"id":"f1ffbf63-1674-4152-807d-7191cfbe1c51","count":1,"label":"Pizza Špenát kuře 18 cm","posId":"128","price":13900,"isExtra":false,"creatorId":"QIjwCUB-fag1P4oG10OKA","isPackging":0,"actualLabel":"Pizza Špenát kuře 18 cm"}]</t>
  </si>
  <si>
    <t>2026-06-16T14:00:27.768+02:00</t>
  </si>
  <si>
    <t>2026-06-16T14:11:45.617+02:00</t>
  </si>
  <si>
    <t>[{"id":"62240202","note":"","size":"Comeback 32cm 🌶️","count":1,"label":"Comeback 32cm 🌶️","posId":"121","price":22900,"isExtra":false},{"id":"62240278","note":"","count":1,"label":"Balné","posId":"K0000","price":1500,"isExtra":true},{"id":"62240392","note":"","count":1,"label":"Smetanový základ","posId":"ZRS32","price":0,"isExtra":true}]</t>
  </si>
  <si>
    <t>2026-06-16T13:26:27.757+02:00</t>
  </si>
  <si>
    <t>2026-06-16T13:45:15.797+02:00</t>
  </si>
  <si>
    <t>[{"id":"666f5d57-c79d-415f-bd66-38dc47ee4585","count":2,"label":"Pizza Pepperoni 32","posId":"120","price":25900,"isExtra":false,"creatorId":"O_W_YhXkhxsAucg4Ky28b","isPackging":0,"actualLabel":"Pizza Pepperoni 32"},{"id":"4d4df8d7-0cf2-47df-a120-67b226032fbf","count":2,"label":"Aquilla zelený čaj/citron","posId":"N121","price":4900,"isExtra":false,"creatorId":"p4-wqDqqdot6B3tSws1Eb","isPackging":0,"actualLabel":"Aquilla zelený čaj/citron"}]</t>
  </si>
  <si>
    <t>2026-06-16T12:24:17.405+02:00</t>
  </si>
  <si>
    <t>2026-06-16T13:45:22.416+02:00</t>
  </si>
  <si>
    <t>[{"id":"a6d9c7f6-1d57-4c8a-8a9e-3a467bb446ef","count":1,"label":"Normandský jablečný koláč","posId":"Z105","price":6500,"isExtra":false,"creatorId":"UedIHbMuDZ4_XCRySHt0H","isPackging":0,"actualLabel":"Normandský jablečný koláč"}]</t>
  </si>
  <si>
    <t>2026-06-16T11:46:53.708+02:00</t>
  </si>
  <si>
    <t>2026-06-16T11:57:18.256+02:00</t>
  </si>
  <si>
    <t>2026-06-16T11:16:32.884+02:00</t>
  </si>
  <si>
    <t>2026-06-16T11:25:00.406+02:00</t>
  </si>
  <si>
    <t>[{"id":"62240187","note":"","size":"Margherita 40cm","count":1,"label":"Margherita 40cm","posId":"100","price":24900,"isExtra":false},{"id":"62240274","note":"","count":1,"label":"Balné","posId":"K0000","price":2000,"isExtra":true},{"id":"62240250","note":"","size":"Poděbradská malinovka 0,5l","count":1,"label":"Poděbradská malinovka 0,5l","posId":"N129","price":4900,"isExtra":false}]</t>
  </si>
  <si>
    <t>2026-06-16T00:33:14.638+02:00</t>
  </si>
  <si>
    <t>2026-06-16T11:22:40.657+02:00</t>
  </si>
  <si>
    <t>[{"id":"6893484371e1a7827faa282a","count":2,"label":"Quattro Formaggi 40cm","posId":"111","price":23920,"isExtra":false},{"id":"8492ff01857ad344daba3d10","count":2,"label":"Balné","posId":"K0000","price":2000,"isExtra":true},{"id":"7e8224037a10017e4c95fe58","count":2,"label":"Šunka","posId":"C106","price":4000,"KDSTags":["greenhighlight"],"isExtra":true},{"id":"6893484371e1a7827faa28a4","count":1,"label":"Pepsi 1l","posId":"N124","price":4720,"isExtra":false}]</t>
  </si>
  <si>
    <t>2026-06-16T00:06:25.610+02:00</t>
  </si>
  <si>
    <t>2026-06-16T00:15:06.068+02:00</t>
  </si>
  <si>
    <t>2026-06-16T00:32:30.484+02:00</t>
  </si>
  <si>
    <t>2026-06-16T00:06:38.433+02:00</t>
  </si>
  <si>
    <t>[{"id":"65874337","note":"","size":"Comeback 32cm 🌶️","count":1,"label":"Comeback 32cm 🌶️","posId":"121","price":25900,"isExtra":false},{"id":"65874393","note":"","count":1,"label":"Balné","posId":"K0000","price":1500,"isExtra":true},{"id":"65874464","note":"","count":1,"label":"Kukuřice","posId":"B115","price":2500,"KDSTags":["greenhighlight"],"isExtra":true}]</t>
  </si>
  <si>
    <t>2026-06-15T23:41:27.301+02:00</t>
  </si>
  <si>
    <t>2026-06-15T23:52:09.322+02:00</t>
  </si>
  <si>
    <t>[{"id":"6893484371e1a7827faa2840","count":1,"label":"Margherita 32cm","posId":"112","price":15120,"isExtra":false},{"id":"0cf732abf15d68df108984b2","count":1,"label":"Balné","posId":"K0000","price":1500,"isExtra":true},{"id":"913ba27ac7df33b2c358de01","count":1,"label":"Olivy","posId":"B112","price":2500,"KDSTags":["greenhighlight"],"isExtra":true},{"id":"724e2b6ede84a37ad62ff2a9","count":1,"label":"Cibule","posId":"B103","price":2500,"KDSTags":["greenhighlight"],"isExtra":true},{"id":"a05c702ff07a9da9b065e96e","count":1,"label":"Špenát s česnekem","posId":"B107","price":2500,"KDSTags":["greenhighlight"],"isExtra":true},{"id":"3d0169aaaef54d8a550e0f24","count":1,"label":"Gorgonzola","posId":"B101","price":3000,"KDSTags":["greenhighlight"],"isExtra":true}]</t>
  </si>
  <si>
    <t>2026-06-15T23:37:40.024+02:00</t>
  </si>
  <si>
    <t>2026-06-15T23:50:40.582+02:00</t>
  </si>
  <si>
    <t>2026-06-15T22:55:20.523+02:00</t>
  </si>
  <si>
    <t>2026-06-15T23:04:28.850+02:00</t>
  </si>
  <si>
    <t>2026-06-16T00:05:42.550+02:00</t>
  </si>
  <si>
    <t>2026-06-15T23:20:28.032+02:00</t>
  </si>
  <si>
    <t>[{"id":"65874331","note":"","size":"Capricciosa 40cm","count":1,"label":"Capricciosa 40cm","posId":"101","price":32900,"isExtra":false},{"id":"65874385","note":"","count":1,"label":"Balné","posId":"K0000","price":2000,"isExtra":true}]</t>
  </si>
  <si>
    <t>2026-06-15T22:51:04.245+02:00</t>
  </si>
  <si>
    <t>2026-06-15T23:04:24.894+02:00</t>
  </si>
  <si>
    <t>2026-06-15T23:41:12.004+02:00</t>
  </si>
  <si>
    <t>2026-06-15T22:55:41.694+02:00</t>
  </si>
  <si>
    <t>[{"id":"36ea3088-07fd-428f-b871-c4a5ee9cef7b","note":"","count":1,"label":"Comeback 40 cm","posId":"109","price":32900,"isExtra":false},{"id":"211d85d0-839e-41d0-89e3-ea177ad7489e","note":"","count":1,"label":"Dip česnekový","posId":"P106","price":2500,"isExtra":false},{"id":"3a8b6a85-3b5c-4ee4-be2d-261ab8731d6e","note":"","count":1,"label":"Dip česnekový","posId":"P106","price":2500,"isExtra":false}]</t>
  </si>
  <si>
    <t>2026-06-15T22:42:04.891+02:00</t>
  </si>
  <si>
    <t>2026-06-15T22:51:53.982+02:00</t>
  </si>
  <si>
    <t>2026-06-15T23:17:29.850+02:00</t>
  </si>
  <si>
    <t>2026-06-15T22:55:39.319+02:00</t>
  </si>
  <si>
    <t>Illia</t>
  </si>
  <si>
    <t>2026-06-15T22:21:18.211+02:00</t>
  </si>
  <si>
    <t>2026-06-15T22:30:00.896+02:00</t>
  </si>
  <si>
    <t>[{"id":"114","note":"","count":1,"label":"Hawai 32cm","posId":"114","price":22900,"isExtra":false},{"id":"K0000","note":"","count":1,"label":"Balné","posId":"K0000","price":1500,"isExtra":true},{"id":"17","note":"","count":1,"label":"USA těsto","posId":"17","price":1000,"isExtra":true},{"id":"P106","note":"","count":1,"label":"Česnekový dip","posId":"P106","price":2000,"isExtra":false},{"id":"K0000","note":"","count":1,"label":"Balné","posId":"K0000","price":1500,"isExtra":true},{"id":"123","note":"","count":1,"label":"Quattro Formaggi 32cm","posId":"123","price":22900,"isExtra":false},{"id":"K0000","note":"","count":1,"label":"Balné","posId":"K0000","price":1500,"isExtra":true},{"id":"P106","note":"","count":1,"label":"Česnekový dip","posId":"P106","price":2000,"isExtra":false},{"id":"K0000","note":"","count":1,"label":"Balné","posId":"K0000","price":1500,"isExtra":true},{"id":"N120","note":"","count":1,"label":"Aquilla černý čaj a broskev 0,5l","posId":"N120","price":4900,"isExtra":false}]</t>
  </si>
  <si>
    <t>2026-06-15T21:44:10.079+02:00</t>
  </si>
  <si>
    <t>2026-06-15T21:57:57.455+02:00</t>
  </si>
  <si>
    <t>[{"id":"62240193","note":"","size":"BBQ Meteor 40cm","count":1,"label":"BBQ Meteor 40cm","posId":"106","price":29900,"isExtra":false},{"id":"62240274","note":"","count":1,"label":"Balné","posId":"K0000","price":2000,"isExtra":true},{"id":"62240413","note":"","count":1,"label":"Smetanový základ","posId":"ZBS40","price":0,"isExtra":true},{"id":"62240230","note":"","size":"Česnekový dip","count":3,"label":"Česnekový dip","posId":"P106","price":2000,"isExtra":false},{"id":"62240278","note":"","count":3,"label":"Balné","posId":"K0000","price":1500,"isExtra":true},{"id":"62240227","note":"","size":"Pečené brambory","count":1,"label":"Pečené brambory","posId":"P103","price":5900,"isExtra":false},{"id":"62240278","note":"","count":1,"label":"Balné","posId":"K0000","price":1500,"isExtra":true}]</t>
  </si>
  <si>
    <t>2026-06-15T21:43:00.006+02:00</t>
  </si>
  <si>
    <t>2026-06-15T21:49:43.307+02:00</t>
  </si>
  <si>
    <t>[{"id":"6893484371e1a7827faa2844","count":1,"label":"Hot &amp; Spicy 32cm 🌶️🌶️","posId":"122","price":18320,"isExtra":false},{"id":"0cf732abf15d68df108984b2","count":1,"label":"Balné","posId":"K0000","price":1500,"isExtra":true}]</t>
  </si>
  <si>
    <t>2026-06-15T21:39:38.113+02:00</t>
  </si>
  <si>
    <t>2026-06-15T21:49:38.659+02:00</t>
  </si>
  <si>
    <t>2026-06-15T21:21:07.043+02:00</t>
  </si>
  <si>
    <t>2026-06-15T21:31:33.519+02:00</t>
  </si>
  <si>
    <t>[{"id":"62240200","note":"","size":"Quattro Formaggi 32cm","count":1,"label":"Quattro Formaggi 32cm","posId":"123","price":22900,"isExtra":false},{"id":"62240278","note":"","count":1,"label":"Balné","posId":"K0000","price":1500,"isExtra":true},{"id":"62240225","note":"","size":"Spicy Wings 🌶️","count":1,"label":"Spicy Wings 🌶️","posId":"P101","price":11900,"isExtra":false},{"id":"62240278","note":"","count":1,"label":"Balné","posId":"K0000","price":1500,"isExtra":true},{"id":"62240201","note":"","size":"Hot &amp; Spicy 32cm 🌶️🌶️","count":1,"label":"Hot &amp; Spicy 32cm 🌶️🌶️","posId":"122","price":22900,"isExtra":false},{"id":"62240278","note":"","count":1,"label":"Balné","posId":"K0000","price":1500,"isExtra":true}]</t>
  </si>
  <si>
    <t>2026-06-15T21:02:04.295+02:00</t>
  </si>
  <si>
    <t>2026-06-15T21:18:49.721+02:00</t>
  </si>
  <si>
    <t>[{"id":"62240189","note":"","size":"Hot &amp; Spicy 40cm 🌶️🌶️","count":1,"label":"Hot &amp; Spicy 40cm 🌶️🌶️","posId":"110","price":29900,"isExtra":false},{"id":"62240274","note":"","count":1,"label":"Balné","posId":"K0000","price":2000,"isExtra":true},{"id":"62240318","note":"","count":1,"label":"okraj hotdog, hořčice","posId":"A118","price":6900,"isExtra":true}]</t>
  </si>
  <si>
    <t>2026-06-15T20:45:02.945+02:00</t>
  </si>
  <si>
    <t>2026-06-15T20:54:09.355+02:00</t>
  </si>
  <si>
    <t>[{"id":"62240199","note":"","size":"Margherita 32cm","count":1,"label":"Margherita 32cm","posId":"112","price":18900,"isExtra":false},{"id":"62240278","note":"","count":1,"label":"Balné","posId":"K0000","price":1500,"isExtra":true},{"id":"62240364","note":"","count":1,"label":"Šunka","posId":"B106","price":3000,"KDSTags":["greenhighlight"],"isExtra":true},{"id":"62240379","note":"","count":1,"label":"Grana padano, pecorino, parmazán","posId":"B130","price":3000,"KDSTags":["greenhighlight"],"isExtra":true},{"id":"62240202","note":"","size":"Comeback 32cm 🌶️","count":1,"label":"Comeback 32cm 🌶️","posId":"121","price":22900,"isExtra":false},{"id":"62240278","note":"","count":1,"label":"Balné","posId":"K0000","price":1500,"isExtra":true},{"id":"62240379","note":"","count":1,"label":"Grana padano, pecorino, parmazán","posId":"B130","price":3000,"KDSTags":["greenhighlight"],"isExtra":true}]</t>
  </si>
  <si>
    <t>2026-06-15T20:25:40.736+02:00</t>
  </si>
  <si>
    <t>2026-06-15T20:37:26.226+02:00</t>
  </si>
  <si>
    <t>[{"id":"864ed54f-c99e-45ab-b65e-dc3c6ef3ae72","count":1,"label":"Pizza Quattro Formaggi 32","posId":"123","price":25900,"isExtra":false,"creatorId":"bJA879IfXr5d4xu6__91i","isPackging":0,"actualLabel":"Pizza Quattro Formaggi 32"},{"id":"53sf-YTdyM_f0xBrJMQx-","count":1,"label":"okraj mozzarella, bbq omáčka","posId":"A123","price":5900,"isExtra":true,"mainItemId":"864ed54f-c99e-45ab-b65e-dc3c6ef3ae72"},{"id":"0b0f19cf-0e7b-4ef5-abad-53a9439da195","count":1,"label":"Pizza Hot &amp; Spicy 32","posId":"122","price":25900,"isExtra":false,"creatorId":"NzlFk6Nyq2S4gICu2dBhg","isPackging":0,"actualLabel":"Pizza Hot &amp; Spicy 32"},{"id":"uvMA489j35WwhhBIPAwTq","count":1,"label":"okraj hotdog, hořčice","posId":"A117","price":5900,"isExtra":true,"mainItemId":"0b0f19cf-0e7b-4ef5-abad-53a9439da195"}]</t>
  </si>
  <si>
    <t>2026-06-15T19:40:03.301+02:00</t>
  </si>
  <si>
    <t>2026-06-15T19:49:34.156+02:00</t>
  </si>
  <si>
    <t>2026-06-15T20:06:52.187+02:00</t>
  </si>
  <si>
    <t>2026-06-15T19:52:20.706+02:00</t>
  </si>
  <si>
    <t>[{"id":"35e045f9-bc36-46e9-8142-6579de78a05b","note":"","count":1,"label":"Comeback 32 cm","posId":"121","price":25900,"isExtra":false},{"id":"c8019f80-065c-4f09-9e80-65b85dae2ae1","note":"","count":1,"label":"kukuřice","posId":"c8019f80-065c-4f09-9e80-65b85dae2ae1","price":2500,"isExtra":true}]</t>
  </si>
  <si>
    <t>2026-06-15T19:09:59.199+02:00</t>
  </si>
  <si>
    <t>2026-06-15T19:23:51.115+02:00</t>
  </si>
  <si>
    <t>2026-06-15T18:22:03.447+02:00</t>
  </si>
  <si>
    <t>2026-06-15T18:37:09.756+02:00</t>
  </si>
  <si>
    <t>2026-06-15T19:03:44.392+02:00</t>
  </si>
  <si>
    <t>2026-06-15T18:43:30.519+02:00</t>
  </si>
  <si>
    <t>[{"id":"5b1f2843-926a-4dd1-a5f0-4fddc7b45013","note":"","count":1,"label":"Margherita 32 cm","posId":"112","price":21900,"isExtra":false},{"id":"c8019f80-065c-4f09-9e80-65b85dae2ae1","note":"","count":1,"label":"kukuřice","posId":"c8019f80-065c-4f09-9e80-65b85dae2ae1","price":2500,"isExtra":true},{"id":"38de8e38-e51e-422d-9a89-960ebc505f1b","note":"","count":1,"label":"šunka","posId":"38de8e38-e51e-422d-9a89-960ebc505f1b","price":3000,"isExtra":true},{"id":"0b867b16-3995-4b4a-9deb-1c0d8cecf8d6","note":"","count":1,"label":"Pepperoni 32 cm","posId":"120","price":25900,"isExtra":false}]</t>
  </si>
  <si>
    <t>2026-06-15T18:04:37.109+02:00</t>
  </si>
  <si>
    <t>2026-06-15T18:28:35.719+02:00</t>
  </si>
  <si>
    <t>[{"id":"6893484371e1a7827faa282e","count":1,"label":"Comeback 40cm 🌶️","posId":"109","price":23920,"isExtra":false},{"id":"8492ff01857ad344daba3d10","count":1,"label":"Balné","posId":"K0000","price":2000,"isExtra":true},{"id":"16f38b3ffe7df8094900b906","count":1,"label":"okraj mozzarella, bbq omáčka","posId":"A124","price":6900,"isExtra":true},{"id":"6893484371e1a7827faa2864","count":1,"label":"Pepperoni Rolls 🌶️","posId":"P100","price":6320,"isExtra":false},{"id":"0cf732abf15d68df108984b2","count":1,"label":"Balné","posId":"K0000","price":1500,"isExtra":true}]</t>
  </si>
  <si>
    <t>2026-06-15T17:04:59.056+02:00</t>
  </si>
  <si>
    <t>2026-06-15T17:09:20.447+02:00</t>
  </si>
  <si>
    <t>[{"id":"62240208","note":"","size":"Capricciosa 32cm","count":1,"label":"Capricciosa 32cm","posId":"113","price":22900,"isExtra":false},{"id":"62240278","note":"","count":1,"label":"Balné","posId":"K0000","price":1500,"isExtra":true}]</t>
  </si>
  <si>
    <t>2026-06-15T16:40:14.432+02:00</t>
  </si>
  <si>
    <t>2026-06-15T16:52:44.046+02:00</t>
  </si>
  <si>
    <t>[{"id":"6893484371e1a7827faa284c","count":1,"label":"BBQ Meteor 32cm","posId":"118","price":18320,"isExtra":false},{"id":"0cf732abf15d68df108984b2","count":1,"label":"Balné","posId":"K0000","price":1500,"isExtra":true},{"id":"02c1c7f4d009587eb56f37d4","count":1,"label":"Rajčatový základ","posId":"ZBR32","price":0,"isExtra":true},{"id":"3a56f127e8501dbd0b5da71e","count":1,"label":"Bez masových kuliček","posId":"X116","price":0,"KDSTags":["redhighlight"],"isExtra":true},{"id":"cc6a9570333d25cab14bc37d","count":1,"label":"Kukuřice","posId":"B115","price":2500,"KDSTags":["greenhighlight"],"isExtra":true},{"id":"6893484371e1a7827faa2854","count":1,"label":"Baby Špenát &amp; kuře 32cm","posId":"116","price":18320,"isExtra":false},{"id":"0cf732abf15d68df108984b2","count":1,"label":"Balné","posId":"K0000","price":1500,"isExtra":true},{"id":"e30eedbf06a5d58dc9960e48","count":1,"label":"Grana padano, pecorino, parmazán","posId":"B130","price":3000,"KDSTags":["greenhighlight"],"isExtra":true},{"id":"3b2e046bdfa6a4d3ce9090dd","count":1,"label":"Choco Rolls","posId":"chr100","price":6320,"isExtra":false},{"id":"0cf732abf15d68df108984b2","count":1,"label":"Balné","posId":"K0000","price":1500,"isExtra":true},{"id":"6893484371e1a7827faa28a4","count":1,"label":"Pepsi 1l","posId":"N124","price":4720,"isExtra":false}]</t>
  </si>
  <si>
    <t>2026-06-15T15:50:04.654+02:00</t>
  </si>
  <si>
    <t>2026-06-15T15:59:26.844+02:00</t>
  </si>
  <si>
    <t>[{"id":"6893484371e1a7827faa282c","count":1,"label":"Hot &amp; Spicy 40cm 🌶️🌶️","posId":"110","price":23920,"isExtra":false},{"id":"8492ff01857ad344daba3d10","count":1,"label":"Balné","posId":"K0000","price":2000,"isExtra":true},{"id":"8fe79428b1485d9cece3b503","count":1,"label":"Jalapenos dip","posId":"P107","price":2000,"isExtra":false}]</t>
  </si>
  <si>
    <t>2026-06-15T15:20:06.629+02:00</t>
  </si>
  <si>
    <t>2026-06-15T16:55:20.877+02:00</t>
  </si>
  <si>
    <t>[{"id":"a6d9c7f6-1d57-4c8a-8a9e-3a467bb446ef","count":1,"label":"Normandský jablečný koláč","posId":"Z105","price":6500,"isExtra":false,"creatorId":"1OQb-yB7lUp9ArD85TGex","isPackging":0,"actualLabel":"Normandský jablečný koláč"},{"id":"6726ee27-92cb-4e35-a09a-8b4dc3ab014d","count":1,"label":"Donut čokoládový","posId":"Z102","price":3500,"isExtra":false,"creatorId":"iyFUnNDhaDjvMCnsUiQof","isPackging":0,"actualLabel":"Donut čokoládový"},{"id":"d524a5a3-a53a-4542-a32f-c55dbe2cd1d4","count":1,"label":"Cappucino","posId":"N152","price":6500,"isExtra":false,"creatorId":"T99jICFpSRDVa-aSoC4DE","isPackging":0,"actualLabel":"Cappucino"}]</t>
  </si>
  <si>
    <t>2026-06-15T15:08:27.517+02:00</t>
  </si>
  <si>
    <t>2026-06-15T15:21:46.496+02:00</t>
  </si>
  <si>
    <t>2026-06-15T15:07:53.933+02:00</t>
  </si>
  <si>
    <t>2026-06-15T15:20:04.648+02:00</t>
  </si>
  <si>
    <t>[{"id":"6893484371e1a7827faa2846","count":1,"label":"Comeback 32cm 🌶️","posId":"121","price":18320,"isExtra":false},{"id":"0cf732abf15d68df108984b2","count":1,"label":"Balné","posId":"K0000","price":1500,"isExtra":true},{"id":"6893484371e1a7827faa2852","count":1,"label":"Capricciosa 32cm","posId":"113","price":18320,"isExtra":false},{"id":"0cf732abf15d68df108984b2","count":1,"label":"Balné","posId":"K0000","price":1500,"isExtra":true},{"id":"da8470550dc1807d7ca08a1a","count":1,"label":"Smetanový základ","posId":"ZRS32","price":0,"isExtra":true}]</t>
  </si>
  <si>
    <t>2026-06-15T13:21:54.164+02:00</t>
  </si>
  <si>
    <t>2026-06-15T14:01:21.995+02:00</t>
  </si>
  <si>
    <t>[{"id":"8bba451a-3c5e-4c20-9575-e5341c254b5e","count":1,"label":"Pizza Quattro Formaggi 32 0,5","posId":"H123","price":12950,"isExtra":false,"creatorId":"Iq-g9lRvW5_k_Hj8pIFDv","isPackging":0,"actualLabel":"Pizza Quattro Formaggi 32 0,5"},{"id":"ZMn0kE3IRVJjsfXstBxZb","count":1,"label":"Bez plněných okrajů","posId":"X1000","price":0,"isExtra":true,"mainItemId":"8bba451a-3c5e-4c20-9575-e5341c254b5e"},{"id":"aRPAiqbCW3Z9trz5KoEBF","count":1,"label":"Těsto italské","posId":"H32","price":0,"isExtra":true,"mainItemId":"8bba451a-3c5e-4c20-9575-e5341c254b5e"},{"id":"0e74d791-e2c4-40ab-9c57-02f7e8ec3e45","count":1,"label":"Pizza BBQ Texas 32 0,5","posId":"H119","price":12950,"isExtra":false,"creatorId":"SWUOQAmsxDjb1liEixmTs","isPackging":0,"actualLabel":"Pizza BBQ Texas 32 0,5"},{"id":"ZMn0kE3IRVJjsfXstBxZb","count":1,"label":"Bez plněných okrajů","posId":"X1000","price":0,"isExtra":true,"mainItemId":"0e74d791-e2c4-40ab-9c57-02f7e8ec3e45"},{"id":"aRPAiqbCW3Z9trz5KoEBF","count":1,"label":"Těsto italské","posId":"H32","price":0,"isExtra":true,"mainItemId":"0e74d791-e2c4-40ab-9c57-02f7e8ec3e45"}]</t>
  </si>
  <si>
    <t>2026-06-15T13:00:04.017+02:00</t>
  </si>
  <si>
    <t>2026-06-15T13:08:23.198+02:00</t>
  </si>
  <si>
    <t>[{"id":"35e045f9-bc36-46e9-8142-6579de78a05b","note":"","count":1,"label":"Comeback 32 cm","posId":"121","price":25900,"isExtra":false},{"id":"2f5e6647-81e9-4b87-979a-d1df9153229a","note":"","count":1,"label":"jalapeños","posId":"2f5e6647-81e9-4b87-979a-d1df9153229a","price":2500,"isExtra":true}]</t>
  </si>
  <si>
    <t>2026-06-15T11:48:04.408+02:00</t>
  </si>
  <si>
    <t>2026-06-15T11:54:43.456+02:00</t>
  </si>
  <si>
    <t>[{"id":"6893484371e1a7827faa2842","count":1,"label":"Quattro Formaggi 32cm","posId":"123","price":18320,"isExtra":false},{"id":"0cf732abf15d68df108984b2","count":1,"label":"Balné","posId":"K0000","price":1500,"isExtra":true},{"id":"aa7adefdbb9acf83a80d5243","count":1,"label":"okraj mozzarella, bylinky","posId":"A121","price":5900,"isExtra":true},{"id":"51079a6a4f4b1ebc24fcca24","count":1,"label":"Žampiony","posId":"B105","price":2500,"KDSTags":["greenhighlight"],"isExtra":true},{"id":"f6ea9b112ad70dbc415a935d","count":1,"label":"Kuře","posId":"B114","price":3000,"KDSTags":["greenhighlight"],"isExtra":true},{"id":"8cfd349c9dc7f129d0cfd899","count":1,"label":"Česnekový dip","posId":"P106","price":1600,"isExtra":false},{"id":"0cf732abf15d68df108984b2","count":1,"label":"Balné","posId":"K0000","price":1500,"isExtra":true}]</t>
  </si>
  <si>
    <t>2026-06-15T11:47:55.444+02:00</t>
  </si>
  <si>
    <t>2026-06-15T11:57:29.190+02:00</t>
  </si>
  <si>
    <t>[{"id":"4d1111b5-8f49-42c9-b451-bc60dc0b84dd","count":1,"label":"Jalapenos Rolls","posId":"jpr200","price":8900,"isExtra":false,"creatorId":"QEMVZumXOuqLbbnVNvf9t","isPackging":0,"actualLabel":"Jalapenos Rolls"},{"id":"2cffc280-164c-4c9f-aaee-66502dfa73f2","count":1,"label":"Pizza Špenát kuře 32 cm","posId":"116","price":25900,"isExtra":false,"discount":{"type":"percentage","value":20},"creatorId":"SHROCx8sxlpbyUsYutYqy","isPackging":0,"actualLabel":"Pizza Špenát kuře 32 cm"}]</t>
  </si>
  <si>
    <t>2026-06-15T11:43:51.619+02:00</t>
  </si>
  <si>
    <t>2026-06-15T11:57:28.270+02:00</t>
  </si>
  <si>
    <t>[{"id":"f4434023-1838-40f3-bb9f-7f4156247330","count":1,"label":"Caffe latte","posId":"N153","price":7500,"isExtra":false,"creatorId":"vVfJuqHJzK_kCFy9Mk8sx","isPackging":0,"actualLabel":"Caffe latte"}]</t>
  </si>
  <si>
    <t>2026-06-15T09:18:08.134+02:00</t>
  </si>
  <si>
    <t>2026-06-15T11:13:45.145+02:00</t>
  </si>
  <si>
    <t>Zličín</t>
  </si>
  <si>
    <t>1.301 výběr dýšek</t>
  </si>
  <si>
    <t>Libuš</t>
  </si>
  <si>
    <t>Nefunkční Bolt Bubník</t>
  </si>
  <si>
    <t>Minulý měsíc navíc 1.457</t>
  </si>
  <si>
    <t>Malešice</t>
  </si>
  <si>
    <t>14.980 dveře sklo + 130 rukacice</t>
  </si>
  <si>
    <t>Prosek</t>
  </si>
  <si>
    <t>1.165 staff pití a 573 nefunkční Bolt + 616 nefunkční Bolt</t>
  </si>
  <si>
    <t>Pondělí</t>
  </si>
  <si>
    <t>Neděle</t>
  </si>
  <si>
    <t>Úterý</t>
  </si>
  <si>
    <t>Středa</t>
  </si>
  <si>
    <t>600Kč Nasťa neví proč se nespočítalo</t>
  </si>
  <si>
    <t>HACCP</t>
  </si>
  <si>
    <t>HACCP 4580</t>
  </si>
  <si>
    <t>Pátek</t>
  </si>
  <si>
    <t>omylem jsem uložila bez zapsání tržby Majda</t>
  </si>
  <si>
    <t>Sobota</t>
  </si>
  <si>
    <t>klíče</t>
  </si>
  <si>
    <t>Pytle na odpadky + mléko</t>
  </si>
  <si>
    <t>lékárna,hodnocení,oprava pec</t>
  </si>
  <si>
    <t>Ženíšek instor- jezdil jako kurýr</t>
  </si>
  <si>
    <t>450 Roth prohlídka + 79 rukavice</t>
  </si>
  <si>
    <t>Čtvrtek</t>
  </si>
  <si>
    <t>koště na sníh</t>
  </si>
  <si>
    <t>Ženíšek záloha 2000</t>
  </si>
  <si>
    <t>toner</t>
  </si>
  <si>
    <t>Voucher, nešel přeskasu</t>
  </si>
  <si>
    <t>500 voucher nešel uplatnit + 544 staff pití</t>
  </si>
  <si>
    <t>500 voucher nešel</t>
  </si>
  <si>
    <t>cibule</t>
  </si>
  <si>
    <t xml:space="preserve">1.000 Horvát záloha + 165 smetáček s lopatkou </t>
  </si>
  <si>
    <t xml:space="preserve">2.278 zapoměli 31 zapsat hotovost </t>
  </si>
  <si>
    <t>smetáček s lopatkou</t>
  </si>
  <si>
    <t>žampiony</t>
  </si>
  <si>
    <t>foodora objednávka, já hodnocení</t>
  </si>
  <si>
    <t>nůž</t>
  </si>
  <si>
    <t>Staff pití</t>
  </si>
  <si>
    <t>79 rukavice + 20 sáčky na led + 212 hadry</t>
  </si>
  <si>
    <t>podsedák</t>
  </si>
  <si>
    <t>99 žampiony + 2.120 makro</t>
  </si>
  <si>
    <t>495 staff pití</t>
  </si>
  <si>
    <t>Roth starší, dálniční známka roční</t>
  </si>
  <si>
    <t>Bidfood 2x5597 / Vydajovy - navyseni kasy vyroby 10000</t>
  </si>
  <si>
    <t>Zaloha 2000 Sebesta Tomas</t>
  </si>
  <si>
    <t>Vyroba - Bidfood 5597Kc, Nafta 2000Kc (zapocitano)</t>
  </si>
  <si>
    <t>Olej</t>
  </si>
  <si>
    <t>FA od metroservis, nevidim castku, makro 9795kc, Bidfood 2x5597Kc</t>
  </si>
  <si>
    <t>Bidfood 5597 x 2</t>
  </si>
  <si>
    <t>13432 Bidfood, 2000 dodavka benzin</t>
  </si>
  <si>
    <t>2000Kc Benzin dodavka, 8954Kc Bidfood</t>
  </si>
  <si>
    <t>2874Kc bezoplachova dezinfekce, 2000Kc nafta dodávka 21.11.2024 Hrebik Martin, OBI postřikovač tlakový 358Kc</t>
  </si>
  <si>
    <t>8988Kc MB Sving</t>
  </si>
  <si>
    <t xml:space="preserve">2001Kč nafta dodávka </t>
  </si>
  <si>
    <t>2000Kc nafta dodávka, 10074 Bidfood</t>
  </si>
  <si>
    <t>Maso Profit</t>
  </si>
  <si>
    <t>2000Kč Nafta dodávka, 10074Kč Bidfood</t>
  </si>
  <si>
    <t>Tomečková záloha mzdy 4000Kč</t>
  </si>
  <si>
    <t>Bidfood 10074Kc</t>
  </si>
  <si>
    <t>terminal z 30,12,2024</t>
  </si>
  <si>
    <t>bidfood 11194, nafta dodávka 2000</t>
  </si>
  <si>
    <t>2000Kč nafta dodávka</t>
  </si>
  <si>
    <t>11194Kč Bidfood</t>
  </si>
  <si>
    <t>2000Kč nafta dodávka / 11194Kč Bidfood / 598Kč Razítková  barva / 1178Kč profi vázací technika / 486Kč profi vázací technika</t>
  </si>
  <si>
    <t>Záloha ze mzdy Šebesta 5000Kč / 1173Kc Alza (datový kabel, nabíječka) / Mika shop 80Kč / Bauhaus EPS 70F FAS 10cm 142Kc</t>
  </si>
  <si>
    <t>-0.5#REF!000000000.5</t>
  </si>
  <si>
    <t>Záloha ze mzdy Karolína Tomečková 3000Kč</t>
  </si>
  <si>
    <t>Minuly tyden byli + 3541Kc</t>
  </si>
  <si>
    <t>11194Kč Bidfood / 150Kč Domácí potřeby</t>
  </si>
  <si>
    <t>Chybí účtenka/doklad</t>
  </si>
  <si>
    <t>2000Kč dodávka nafta</t>
  </si>
  <si>
    <t>2000Kč nafta dodávka, 11194Kč Bidfood</t>
  </si>
  <si>
    <t>4x75Kč, 3x120Kč</t>
  </si>
  <si>
    <t>1839Kč doplatek mzdy Hana Peštová</t>
  </si>
  <si>
    <t>14272Kč Bidfood</t>
  </si>
  <si>
    <t>Bidfood 14272Kč, 495Kč nafta, 2001Kč nafta</t>
  </si>
  <si>
    <t>610 nafta dodávka</t>
  </si>
  <si>
    <t>2x90Kč, 2x140Kč</t>
  </si>
  <si>
    <t>Doplatek mzdy únor Šebesta</t>
  </si>
  <si>
    <t>Bidfood 11194Kč</t>
  </si>
  <si>
    <t>Maso Profit Lžíce dávkovací / technický líh / plastová skříň OBI</t>
  </si>
  <si>
    <t>11194 bidfood, nafta dodavka</t>
  </si>
  <si>
    <t>2001Kč nafta dodávka</t>
  </si>
  <si>
    <t>Benu - lakarnička</t>
  </si>
  <si>
    <t>2000Kč nafta dodávka/ 11194Kč bidfood</t>
  </si>
  <si>
    <t>Bdifood 11194 / nafta dodávka 2012 / domácí potřeby 150</t>
  </si>
  <si>
    <t>1000Kc vstupní prohlídka Tomáš Václav Chlubna</t>
  </si>
  <si>
    <t>BidFood 11194Kč</t>
  </si>
  <si>
    <t>Auto kelly 111Kč žárovka / Carlson longlifeIII 305 Kč</t>
  </si>
  <si>
    <t>MasoProfit</t>
  </si>
  <si>
    <t>Bidfood, nafta</t>
  </si>
  <si>
    <t>nescafe</t>
  </si>
  <si>
    <t>Lapač hmyzu 2x alza</t>
  </si>
  <si>
    <t>2000Kč nafta dodávka / 11194Kč Bidfood / 5130KčMS Sving / 2038Kč Maso Profit</t>
  </si>
  <si>
    <t>Paprika</t>
  </si>
  <si>
    <t>?</t>
  </si>
  <si>
    <t>žárovka</t>
  </si>
  <si>
    <t>150 domácí potřeby / toptrans eu /OBI zásuvka</t>
  </si>
  <si>
    <t>2001Kč Nafta dodávka / 11194Kč BidFood / OBI barva, štětce 432</t>
  </si>
  <si>
    <t>Žárovka</t>
  </si>
  <si>
    <t>968Kč TOPTRANS / 1788Kč XXXlutz</t>
  </si>
  <si>
    <t>B2B Partner s.r.o.</t>
  </si>
  <si>
    <t>11194 Bidfood, 4331 voziky do vyroby, 2000 tankování</t>
  </si>
  <si>
    <t>2000Kč nafta</t>
  </si>
  <si>
    <t>15112Kč Bidfood</t>
  </si>
  <si>
    <t>2000Kč nafta výroba</t>
  </si>
  <si>
    <t>15112 bidfood</t>
  </si>
  <si>
    <t>4xuctenka za tankování na 500kč</t>
  </si>
  <si>
    <t>110 nescaffe classic</t>
  </si>
  <si>
    <t>340 domácí potřeby / 509 domácí potřeby</t>
  </si>
  <si>
    <t>2x2000Kč tankování</t>
  </si>
  <si>
    <t>11194Kč bid food / 10549Kč MB-SVING polypropylen</t>
  </si>
  <si>
    <t>Káva</t>
  </si>
  <si>
    <t>3420Kč HACCP / 3332Kč příčka MB-SVING</t>
  </si>
  <si>
    <t>Auto kelly žárovka, 170Kč domácí potřeby</t>
  </si>
  <si>
    <t>Nástěnka 450Kč, Bidfood 15112Kč, 4x2000Kč tankování</t>
  </si>
  <si>
    <t>Žárovka 133Kč</t>
  </si>
  <si>
    <t>2700Kč doplatek mzdy Pešovský</t>
  </si>
  <si>
    <t>10074 bidfood / 1908 nafta</t>
  </si>
  <si>
    <t>1303 masoprofit / 110 nescafe</t>
  </si>
  <si>
    <t>2x 2000Kč nafta / 11194Kč BidFood</t>
  </si>
  <si>
    <t>2x 2000Kč nafta / 11194 bidfood</t>
  </si>
  <si>
    <t>2x2000Kč nafta / 9480Kč Gastromania / 11194 Bidfood</t>
  </si>
  <si>
    <t>Alza - rychlovarná konvice 377Kč / Alza telefon 4539Kč / Hornbach dveře 1495Kč / Cartridge 1428Kč</t>
  </si>
  <si>
    <t>432 Kč žárovky do nahříváku (jen výdajový pokladní doklad)</t>
  </si>
  <si>
    <t>1900 nafta</t>
  </si>
  <si>
    <t>1307 nafta / 10074 bidfood</t>
  </si>
  <si>
    <t>3300Kč doplatek mzdy Pešová, hyg potřeby, Primalex, gastromania - spirala</t>
  </si>
  <si>
    <t>vyroba 4k</t>
  </si>
  <si>
    <t>2000 kurýři a 2000 závoz nafta VÝROBA</t>
  </si>
  <si>
    <t>VÝROBA - Bidfood</t>
  </si>
  <si>
    <t>2829 tankování závoz</t>
  </si>
  <si>
    <t xml:space="preserve"> </t>
  </si>
  <si>
    <t>2000 tankování výroba</t>
  </si>
  <si>
    <t>Bidfood</t>
  </si>
  <si>
    <t>Doplatek mzdy Mesl 1225 a 110 káva</t>
  </si>
  <si>
    <t>Síta 9900 a Bidfood 15112</t>
  </si>
  <si>
    <t>4002 tankování výroba</t>
  </si>
  <si>
    <t>Výroba 2000 tankování</t>
  </si>
  <si>
    <t>17592 Bidfood</t>
  </si>
  <si>
    <t>doplatek mzdy Hřebín</t>
  </si>
  <si>
    <t>Chybí 1000kč v hotovosti, dají příští týden o 1000kč navíc. Odsouhlaseno Tomášem</t>
  </si>
  <si>
    <t>1000 navíc, mminulý týden tisíc chybělo</t>
  </si>
  <si>
    <t>Výroba 4000 tankování</t>
  </si>
  <si>
    <t>5510 Bidfood</t>
  </si>
  <si>
    <t>lih,žárovky</t>
  </si>
  <si>
    <t>2000 tankování Hřebík</t>
  </si>
  <si>
    <t>Doplatek bidfood + háčky na zeď</t>
  </si>
  <si>
    <t>3945 Hřebík tankování</t>
  </si>
  <si>
    <t xml:space="preserve">žárovka </t>
  </si>
  <si>
    <t xml:space="preserve">Bidfood </t>
  </si>
  <si>
    <t>3000 Záloha Céspedrs+110 káva + 462 kotouče do váhy</t>
  </si>
  <si>
    <t>3975 tankování Hřebík</t>
  </si>
  <si>
    <t>regál</t>
  </si>
  <si>
    <t>1873 Hřebík tankování</t>
  </si>
  <si>
    <t xml:space="preserve">Hřebík tankování </t>
  </si>
  <si>
    <t>voda do odstřikovače 189</t>
  </si>
  <si>
    <t>3598 tankování Hřebík</t>
  </si>
  <si>
    <t>1536 výroba klíčů,4331 přepravné výroba</t>
  </si>
  <si>
    <t>Omylem zaškrtnuto v Restii osobní auto, místo firemního</t>
  </si>
  <si>
    <t>3674 Hřebík tankování</t>
  </si>
  <si>
    <t>1834 šátky+400pití+1882podhledy</t>
  </si>
  <si>
    <t>vysavač + mytí auta + zimní směs</t>
  </si>
  <si>
    <t>1834 šátky + 165 metla + 80 lavon +159 sůl posypová</t>
  </si>
  <si>
    <t>2000 Cespedes záloha + 110 káva</t>
  </si>
  <si>
    <t>3955Hřebík tankování</t>
  </si>
  <si>
    <t>11194 Bidfood + 1770 masoprofit + 280 jahody</t>
  </si>
  <si>
    <t>200 metla + 400 prohlídka Kursheva + 1000 prohlídka Chlubnová</t>
  </si>
  <si>
    <t>Hrach jezdil našim, ale v restii byl zaškrtlí</t>
  </si>
  <si>
    <t>4012 tankování Hřebík</t>
  </si>
  <si>
    <t>11485 Bidfood + 819 jahody + 110 káva</t>
  </si>
  <si>
    <t>4544 gastrošky + opravy Chodov plechy a rohy</t>
  </si>
  <si>
    <t>2000 tankování hřebík</t>
  </si>
  <si>
    <t>zimní směs</t>
  </si>
  <si>
    <t>280 jahody + 13.433 Bidfood</t>
  </si>
  <si>
    <t>1.700Solomia doplatek mzdy</t>
  </si>
  <si>
    <t>2000 Navíc uvidíme co příští týden</t>
  </si>
  <si>
    <t>2000 Miranda záloha 843 kování pobočka 1674 zámky výroba</t>
  </si>
  <si>
    <t>2000 bylo navíc minulý týden a tento týden jim to chybělo v tržbě</t>
  </si>
  <si>
    <t>15.112 Bidfood + 223 staff pití</t>
  </si>
  <si>
    <t>4.000 Hřebík tankování</t>
  </si>
  <si>
    <t>15.112 Bidfood + 3.402 masové kuličky</t>
  </si>
  <si>
    <t xml:space="preserve">1.246 kotoučky + 1.500 výběr dýšek </t>
  </si>
  <si>
    <t>1.197 Hřebík tankování do půjčené + 4.141 tankování Hřebík</t>
  </si>
  <si>
    <t>110 staff pití + 2.065 výběr dýška</t>
  </si>
  <si>
    <t>6.002 tankování Hřebík</t>
  </si>
  <si>
    <t>Bidfood11.194</t>
  </si>
  <si>
    <t>sušák</t>
  </si>
  <si>
    <t>3.000 tankování Hřebík</t>
  </si>
  <si>
    <t>4.973 Hřebík tankování</t>
  </si>
  <si>
    <t>110 staff pití 3.000 Žídek záloha 4.435 gastrošky</t>
  </si>
  <si>
    <t>4.192 tankování Hřebík</t>
  </si>
  <si>
    <t>15.112 Bidfood + 35 špenát</t>
  </si>
  <si>
    <t>1.440 lékárna + 2.101 gastrošky + 179 staff  káva</t>
  </si>
  <si>
    <t>4.000 tankování Hřebík</t>
  </si>
  <si>
    <t>1.500 výběr z dýšek + 300 odmašťovač</t>
  </si>
  <si>
    <t>Jahody</t>
  </si>
  <si>
    <t>2.000 pokuta Hřebík dálnička + 2.570 dálnička Hřebík</t>
  </si>
  <si>
    <t xml:space="preserve">6.000 Hřebík tankování i za minulý týden </t>
  </si>
  <si>
    <t>jahody</t>
  </si>
  <si>
    <t xml:space="preserve">3.000 Hřebík tankování  </t>
  </si>
  <si>
    <t>11.194 Bidfood + 163 nabíječka</t>
  </si>
  <si>
    <t>1.194 tankování z dýšek + 2.000 nafta + 6.002 tankování Hřebík</t>
  </si>
  <si>
    <t>2.000 nafta + 6.002 tankování Hřebík</t>
  </si>
  <si>
    <t xml:space="preserve">1.194 tankování z dýšek + </t>
  </si>
  <si>
    <t>4.349 tankování Hřebík</t>
  </si>
  <si>
    <t>11.194 Bidfood + 151 cibule</t>
  </si>
  <si>
    <t>výběr z dýšek</t>
  </si>
  <si>
    <t>5.000 tankování hřebík</t>
  </si>
  <si>
    <t>staff pití</t>
  </si>
  <si>
    <t>3.976 Hřebík tankování</t>
  </si>
  <si>
    <t>9.514 Bidfood + 144 špenát</t>
  </si>
  <si>
    <t>450 zámky + 70 mop + 2.000 výběr dýšek</t>
  </si>
  <si>
    <t>Navíc 990 kč a uvidíme co příští týden</t>
  </si>
  <si>
    <t>4.772 tankování Hřebík</t>
  </si>
  <si>
    <t>11.194 Bidfood + 105 cibule</t>
  </si>
  <si>
    <t>Výběr dýška</t>
  </si>
  <si>
    <t>káva</t>
  </si>
  <si>
    <t>zaloha ze mzdy Barbora Pechova</t>
  </si>
  <si>
    <t>zaloha Antonio Gomez 1500Kc</t>
  </si>
  <si>
    <t>zaloha za mzdy Antonio Gomez 2000Kc, Zaloha Otakar Cernohorsky 3000Kc</t>
  </si>
  <si>
    <t>Zaloha ze mzdy 5000Kc Antonio Gomez</t>
  </si>
  <si>
    <t>Záloha ze mzdy Otakar Černohorský 4000Kč</t>
  </si>
  <si>
    <t>Doplatek Mzdy Hřebík 3000Kč</t>
  </si>
  <si>
    <t>950Kc doktor</t>
  </si>
  <si>
    <t>Záloha Černohorský 2000Kč</t>
  </si>
  <si>
    <t>Záloha Barbora Pechová 1000Kč</t>
  </si>
  <si>
    <t>1#REF!000000000000.5000000000000000000000000</t>
  </si>
  <si>
    <t>? není k tomu podklad (účtenka, výdajový doklad...)</t>
  </si>
  <si>
    <t>ASP Faktura (výdajový) 6496Kč / Záloha ze mzdy Otakar Černohorský 2000Kč</t>
  </si>
  <si>
    <t>Chybí terminál z 6.2.2025</t>
  </si>
  <si>
    <t>2000Kč Záloha Černohorský Otakar</t>
  </si>
  <si>
    <t>Ikea 3780Kč, osvezovace 75Kč, káva 180Kč</t>
  </si>
  <si>
    <t>3000Kč záloha na mzdu Otakar Černohorský</t>
  </si>
  <si>
    <t>340Kč - uzavěrka z 10.4 9:48hod</t>
  </si>
  <si>
    <t>Ikea 1905Kč, Marko 369,6Kč</t>
  </si>
  <si>
    <t>Doplatek mzdy A Hanáková</t>
  </si>
  <si>
    <t>chybí terminál z 5.5.2025</t>
  </si>
  <si>
    <t>Chybí terminál z 13.5 a 18.5.2025</t>
  </si>
  <si>
    <t>Placacka na mouchy / cybí účtenka za 155Kč</t>
  </si>
  <si>
    <t>Chybí terminál z 24.5.2025</t>
  </si>
  <si>
    <t>IKEA</t>
  </si>
  <si>
    <t>200 zrnková káva</t>
  </si>
  <si>
    <t>Mýdlo, fresh air</t>
  </si>
  <si>
    <t>Makro</t>
  </si>
  <si>
    <t>Napsali tam spatnou cenu - platili hotovostí 2900Kč, 65kč jim vrátili</t>
  </si>
  <si>
    <t>chybí terminál z 24.6.</t>
  </si>
  <si>
    <t>Záloha na mzdu Černohorský + karel kučera</t>
  </si>
  <si>
    <t>ikea kuličky</t>
  </si>
  <si>
    <t>usb nabíječka, daatový kabel, usb kabel, káva</t>
  </si>
  <si>
    <t>544Kč věci pro úklid / 200Kč káva</t>
  </si>
  <si>
    <t>50Kč krém na ruce / 78 rozprašovač</t>
  </si>
  <si>
    <t>409Kč makro / Hornbach 1627Kč/ 195 kava</t>
  </si>
  <si>
    <t>Chybí  jedna uzávěrka 12.8.</t>
  </si>
  <si>
    <t>3420Kč HACCP / 35Kč mýdlo</t>
  </si>
  <si>
    <t>Ikea koule</t>
  </si>
  <si>
    <t>85Kč placacka na mouchy, baterie / 75Kč rozprašovač,  násada koštěte</t>
  </si>
  <si>
    <t>Chybí 1x zaverka z terminálu</t>
  </si>
  <si>
    <t>DMko</t>
  </si>
  <si>
    <t>regály</t>
  </si>
  <si>
    <t>200 káva / 328 kancelářské potřeby / 5625 Ikea uložné krabice, botník</t>
  </si>
  <si>
    <t>Mleko, cukr,, kafe, past na ovocne musky</t>
  </si>
  <si>
    <t>503 lékárna doplnění + 520 Nedbal taxi odovz tržeb na Libuš</t>
  </si>
  <si>
    <t>regál + hadice</t>
  </si>
  <si>
    <t>dálnička, koule, ubytování,pytle</t>
  </si>
  <si>
    <t>žárovka,klíče,metla</t>
  </si>
  <si>
    <t>jezdila Anna a zapsáno Kubovi</t>
  </si>
  <si>
    <t>Taxi Nedbal</t>
  </si>
  <si>
    <t>osvěžovače</t>
  </si>
  <si>
    <t>99 lžíce + 987 pití staff</t>
  </si>
  <si>
    <t>2580 zel.koule + 24 sůl</t>
  </si>
  <si>
    <t>200káva+2558 opravy+254hornbach+388hornbach + 7000 záloha Putna</t>
  </si>
  <si>
    <t>26 cibule + 2580 masové kuličky</t>
  </si>
  <si>
    <t>staff pití 988</t>
  </si>
  <si>
    <t>188 jahody</t>
  </si>
  <si>
    <t>700 Putna prohlídka + 98 karta pošta</t>
  </si>
  <si>
    <t>430bolt + 195káva+130rukavice</t>
  </si>
  <si>
    <t>999 police nerez + 990 staff pití</t>
  </si>
  <si>
    <t>jablka</t>
  </si>
  <si>
    <t xml:space="preserve">1.403 tyčka na nahřívák pro Chodov + 9.000 výběr dýška </t>
  </si>
  <si>
    <t>1.495 lékárna + 69 nůžky + 195 staff káva</t>
  </si>
  <si>
    <t>uvídíme co příští týden</t>
  </si>
  <si>
    <t>zel. kuličky</t>
  </si>
  <si>
    <t>minulý týden 400 přebívalo</t>
  </si>
  <si>
    <t>pytle do koše</t>
  </si>
  <si>
    <t xml:space="preserve">33 cibule + 2.646 koule </t>
  </si>
  <si>
    <t>100 savo +  187 stěrka + kabel</t>
  </si>
  <si>
    <t>špenát</t>
  </si>
  <si>
    <t>55 metla + 988 staff pití</t>
  </si>
  <si>
    <t>200 káva staff + 57 metla + 60 fix</t>
  </si>
  <si>
    <t>kuličky</t>
  </si>
  <si>
    <t>120 obálky + 215 lékárna</t>
  </si>
  <si>
    <t>letní směs</t>
  </si>
  <si>
    <t>990 staff pití + 2.000 výběr dýška</t>
  </si>
  <si>
    <t>74 cibule + 3.780 koule</t>
  </si>
  <si>
    <t xml:space="preserve">275 mop + 130 rukavice + 519 výběr dýška </t>
  </si>
  <si>
    <t>2.301 výběr dýšek</t>
  </si>
  <si>
    <t>2026-06-21T23:42:03.610+02:00</t>
  </si>
  <si>
    <t>2026-06-21T23:52:36.783+02:00</t>
  </si>
  <si>
    <t>2026-06-22T05:59:59.999+02:00</t>
  </si>
  <si>
    <t>Adaptee bridge</t>
  </si>
  <si>
    <t>[{"id":"ad7c292a-48c9-48db-b64c-0f7f8ebced7f","note":"","count":1,"label":"BBQ Meteor 40 cm","posId":"106","price":30900,"isExtra":false},{"id":"eb426525-9181-4714-9963-380f5c0ae0e5","note":"","count":1,"label":"Okraj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</si>
  <si>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2026-06-21T23:37:19.629+02:00</t>
  </si>
  <si>
    <t>2026-06-21T23:48:37.537+02:00</t>
  </si>
  <si>
    <t>Pizza Comeback Zličín</t>
  </si>
  <si>
    <t>[{"id":"109","note":"","count":1,"label":"Comeback 40cm 🌶️","posId":"109","price":30900,"isExtra":false},{"id":"K0000","note":"","count":1,"label":"Balné","posId":"K0000","price":2000,"isExtra":true},{"id":"P106","note":"","count":1,"label":"Česnekový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</si>
  <si>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2026-06-21T23:32:49.486+02:00</t>
  </si>
  <si>
    <t>2026-06-21T23:49:27.333+02:00</t>
  </si>
  <si>
    <t>Pizza Comeback Zličín new</t>
  </si>
  <si>
    <t>[{"id":"c4398ff6690198226cf7c771","count":1,"label":"Comeback 32cm 🌶️","posId":"121","price":19920,"isExtra":false},{"id":"7cdbdba064a9b12ab9c2a9d4","count":1,"label":"Balné","posId":"K0000","price":1500,"isExtra":true},{"id":"86121c7e1f699615ac17c325","count":1,"label":"Mirinda 1l","posId":"N126","price":5900,"isExtra":false}]</t>
  </si>
  <si>
    <t>2026-06-21T23:25:41.507+02:00</t>
  </si>
  <si>
    <t>2026-06-21T23:32:35.578+02:00</t>
  </si>
  <si>
    <t>[{"id":"59610945","note":"","size":"Veggieballs 32cm 🌶️🌶️","count":1,"label":"Veggieballs 32cm 🌶️🌶️","posId":"117","price":24900,"isExtra":false},{"id":"54414794","note":"","count":1,"label":"Balné","posId":"K0000","price":1500,"isExtra":true},{"id":"57405814","note":"","size":"Pepsi 1l","count":1,"label":"Pepsi 1l","posId":"N124","price":5900,"isExtra":false}]</t>
  </si>
  <si>
    <t>2026-06-21T23:15:57.593+02:00</t>
  </si>
  <si>
    <t>2026-06-21T23:30:38.555+02:00</t>
  </si>
  <si>
    <t>[{"id":"cde1a44f44daafed4b3bd82a","count":1,"label":"Pepperoni 32cm 🌶️🌶️","posId":"120","price":19920,"isExtra":false},{"id":"7cdbdba064a9b12ab9c2a9d4","count":1,"label":"Balné","posId":"K0000","price":1500,"isExtra":true},{"id":"8f70c51a720434a06d84f4e5","count":1,"label":"Česnekový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</si>
  <si>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2026-06-21T23:06:02.358+02:00</t>
  </si>
  <si>
    <t>2026-06-21T23:15:11.225+02:00</t>
  </si>
  <si>
    <t>[{"id":"8c704055-e242-493d-b754-bb711e5a6c0b","note":"","count":1,"label":"Hawai 40 cm","posId":"102","price":30900,"isExtra":false},{"id":"57c816b2-3e3f-46c2-b126-b09910d79cb0","note":"","count":1,"label":"změna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bylinky","posId":"A122","price":6500,"isExtra":true},{"id":"36ea3088-07fd-428f-b871-c4a5ee9cef7b","note":"","count":1,"label":"Comeback 40 cm","posId":"109","price":30900,"isExtra":false},{"id":"57c816b2-3e3f-46c2-b126-b09910d79cb0","note":"","count":1,"label":"změna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bylinky","posId":"A122","price":6500,"isExtra":true}]</t>
  </si>
  <si>
    <t>2026-06-21T23:00:02.336+02:00</t>
  </si>
  <si>
    <t>2026-06-21T23:11:54.519+02:00</t>
  </si>
  <si>
    <t>[{"id":"e525f614-2c06-459a-8d22-623546aa83fc","note":"","count":1,"label":"BBQ Texas 40 cm","posId":"107","price":30900,"isExtra":false},{"id":"10b1ebcf-eda6-410e-81f0-6a9182a548db","note":"","count":1,"label":"Slanina","posId":"C108","price":4000,"KDSTags":["greenhighlight"],"isExtra":true}]</t>
  </si>
  <si>
    <t>2026-06-21T22:50:36.720+02:00</t>
  </si>
  <si>
    <t>2026-06-21T23:07:27.310+02:00</t>
  </si>
  <si>
    <t>[{"id":"8f70c51a720434a06d84f4e5","count":1,"label":"Česnekový dip","posId":"P106","price":2000,"isExtra":false},{"id":"7cdbdba064a9b12ab9c2a9d4","count":1,"label":"Balné","posId":"K0000","price":1500,"isExtra":true},{"id":"d16c2c5a12f73683500b6f35","count":1,"label":"Choco Rolls","posId":"chr100","price":8900,"isExtra":false},{"id":"7cdbdba064a9b12ab9c2a9d4","count":1,"label":"Balné","posId":"K0000","price":1500,"isExtra":true},{"id":"ef7ddf1be3580f55c4d22b43","count":1,"label":"Veggie menu Comeback","posId":"M200","price":34900,"isExtra":false},{"id":"ed8ecf45e3efabaa2915f39c","count":1,"label":"Balné","posId":"K0000","price":3000,"isExtra":true},{"id":"6f6f33cd92df966e84fc4b3c","count":1,"label":"Quattro Formaggi","posId":"Y123","price":0,"isExtra":true},{"id":"6a62c37fcc3049759d225124","count":1,"label":"USA těsto","posId":"17","price":1000,"isExtra":true},{"id":"0172555aa3b6fbb53ca44f49","count":1,"label":"Smetanový základ","posId":"ZRS32","price":0,"isExtra":true},{"id":"c53963ce28e9a8bf387aa757","count":1,"label":"okraj mozzarella, bylinky","posId":"A121","price":5700,"isExtra":true},{"id":"f4835e6fa8e2cb71fd6bd8f7","count":1,"label":"pečené brambory","posId":"P103","price":0,"isExtra":true},{"id":"2f5c8dda77c8332f5913bab8","count":1,"label":"Pepsi 1l","posId":"N124","price":0,"isExtra":true}]</t>
  </si>
  <si>
    <t>2026-06-21T22:31:02.554+02:00</t>
  </si>
  <si>
    <t>2026-06-21T22:37:29.362+02:00</t>
  </si>
  <si>
    <t>2026-06-21T23:24:14.412+02:00</t>
  </si>
  <si>
    <t>2026-06-21T22:31:27.904+02:00</t>
  </si>
  <si>
    <t>[{"id":"35e045f9-bc36-46e9-8142-6579de78a05b","note":"","count":1,"label":"Comeback 32 cm","posId":"121","price":24900,"isExtra":false},{"id":"57c816b2-3e3f-46c2-b126-b09910d79cb0","note":"","count":1,"label":"změna na Smetanový základ","posId":"i129","price":0,"isExtra":true}]</t>
  </si>
  <si>
    <t>2026-06-21T22:26:31.805+02:00</t>
  </si>
  <si>
    <t>2026-06-21T22:36:21.235+02:00</t>
  </si>
  <si>
    <t>[{"id":"cde1a44f44daafed4b3bd82a","count":1,"label":"Pepperoni 32cm 🌶️🌶️","posId":"120","price":19920,"isExtra":false},{"id":"7cdbdba064a9b12ab9c2a9d4","count":1,"label":"Balné","posId":"K0000","price":1500,"isExtra":true}]</t>
  </si>
  <si>
    <t>Alfréd Dragoun</t>
  </si>
  <si>
    <t>2026-06-21T22:20:02.456+02:00</t>
  </si>
  <si>
    <t>2026-06-21T22:28:53.001+02:00</t>
  </si>
  <si>
    <t>2026-06-21T22:44:19.174+02:00</t>
  </si>
  <si>
    <t>2026-06-21T22:20:03.078+02:00</t>
  </si>
  <si>
    <t>[{"id":"1fae666b-4102-4ed0-b317-2a07b21ae279","note":"","count":1,"label":"Hot &amp; Spicy 40 cm","posId":"110","price":30900,"isExtra":false}]</t>
  </si>
  <si>
    <t>Semi</t>
  </si>
  <si>
    <t>2026-06-21T22:16:33.403+02:00</t>
  </si>
  <si>
    <t>2026-06-21T22:34:19.331+02:00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</si>
  <si>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základ","posId":"ZBS40","price":0,"isExtra":true}]</t>
  </si>
  <si>
    <t>2026-06-21T22:16:03.171+02:00</t>
  </si>
  <si>
    <t>2026-06-21T22:25:12.915+02:00</t>
  </si>
  <si>
    <t>2026-06-21T22:37:09.558+02:00</t>
  </si>
  <si>
    <t>2026-06-21T22:16:03.634+02:00</t>
  </si>
  <si>
    <t>[{"id":"0ea52415-fdb3-497f-b216-7fd5802f2e0f","note":"","count":1,"label":"Quattro Formaggi 32 cm","posId":"123","price":24900,"isExtra":false}]</t>
  </si>
  <si>
    <t>2026-06-21T22:14:19.611+02:00</t>
  </si>
  <si>
    <t>2026-06-21T22:29:56.431+02:00</t>
  </si>
  <si>
    <t>[{"id":"54414750","note":"","size":"Česnekový dip","count":2,"label":"Česnekový dip","posId":"P106","price":2000,"isExtra":false},{"id":"54414794","note":"","count":2,"label":"Balné","posId":"K0000","price":1500,"isExtra":true},{"id":"54414710","note":"","size":"Comeback 40cm 🌶️","count":1,"label":"Comeback 40cm 🌶️","posId":"109","price":30900,"isExtra":false},{"id":"54414789","note":"","count":1,"label":"Balné","posId":"K0000","price":2000,"isExtra":true},{"id":"54414823","note":"","count":1,"label":"Bez slaniny","posId":"X108","price":0,"KDSTags":["redhighlight"],"isExtra":true},{"id":"54414751","note":"","size":"BBQ dip","count":1,"label":"BBQ dip","posId":"P105","price":2000,"isExtra":false},{"id":"54414794","note":"","count":1,"label":"Balné","posId":"K0000","price":1500,"isExtra":true}]</t>
  </si>
  <si>
    <t>2026-06-21T22:14:19.540+02:00</t>
  </si>
  <si>
    <t>2026-06-21T22:28:27.741+02:00</t>
  </si>
  <si>
    <t>[{"id":"59610942","note":"","size":"Hawai 32cm","count":1,"label":"Hawai 32cm","posId":"114","price":24900,"isExtra":false},{"id":"54414794","note":"","count":1,"label":"Balné","posId":"K0000","price":1500,"isExtra":true}]</t>
  </si>
  <si>
    <t>2026-06-21T22:12:18.868+02:00</t>
  </si>
  <si>
    <t>2026-06-21T22:32:20.247+02:00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</si>
  <si>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40cm","posId":"111","price":30900,"isExtra":false},{"id":"54414789","note":"","count":1,"label":"Balné","posId":"K0000","price":2000,"isExtra":true},{"id":"54414712","note":"","size":"BBQ Texas 40cm","count":1,"label":"BBQ Texas 40cm","posId":"107","price":30900,"isExtra":false},{"id":"54414789","note":"","count":1,"label":"Balné","posId":"K0000","price":2000,"isExtra":true}]</t>
  </si>
  <si>
    <t>2026-06-21T22:00:01.935+02:00</t>
  </si>
  <si>
    <t>2026-06-21T22:10:25.997+02:00</t>
  </si>
  <si>
    <t>[{"id":"f1315fc0-dfbb-459c-9f31-49d8e60875f4","note":"","count":1,"label":"Pepperoni 40 cm","posId":"108","price":30900,"isExtra":false},{"id":"78a6e98d-57cb-4e2c-9a3c-9d40f7b79583","note":"","count":1,"label":"Gorgonzola","posId":"C101","price":4000,"KDSTags":["greenhighlight"],"isExtra":true},{"id":"e525f614-2c06-459a-8d22-623546aa83fc","note":"","count":1,"label":"BBQ Texas 40 cm","posId":"107","price":30900,"isExtra":false}]</t>
  </si>
  <si>
    <t>2026-06-21T21:52:12.020+02:00</t>
  </si>
  <si>
    <t>2026-06-21T22:06:56.132+02:00</t>
  </si>
  <si>
    <t>[{"id":"c4398ff6690198226cf7c771","count":1,"label":"Comeback 32cm 🌶️","posId":"121","price":19920,"isExtra":false},{"id":"7cdbdba064a9b12ab9c2a9d4","count":1,"label":"Balné","posId":"K0000","price":1500,"isExtra":true}]</t>
  </si>
  <si>
    <t>2026-06-21T21:51:42.014+02:00</t>
  </si>
  <si>
    <t>2026-06-21T22:07:28.713+02:00</t>
  </si>
  <si>
    <t>[{"id":"e405608123829c668b8933be","count":1,"label":"Pepperoni 40cm 🌶️🌶️","posId":"108","price":30900,"isExtra":false},{"id":"1d39bc6ba96569aaaf3ab974","count":1,"label":"Balné","posId":"K0000","price":2000,"isExtra":true},{"id":"8f70c51a720434a06d84f4e5","count":1,"label":"Česnekový dip","posId":"P106","price":2000,"isExtra":false},{"id":"7cdbdba064a9b12ab9c2a9d4","count":1,"label":"Balné","posId":"K0000","price":1500,"isExtra":true}]</t>
  </si>
  <si>
    <t>2026-06-21T21:48:32.900+02:00</t>
  </si>
  <si>
    <t>2026-06-21T22:05:44.064+02:00</t>
  </si>
  <si>
    <t>[{"id":"88378c03c1f4c715f7d83b1b","count":1,"label":"Hawai 32cm","posId":"114","price":19920,"isExtra":false},{"id":"7cdbdba064a9b12ab9c2a9d4","count":1,"label":"Balné","posId":"K0000","price":1500,"isExtra":true},{"id":"c4398ff6690198226cf7c771","count":1,"label":"Comeback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🌶️","posId":"121","price":19920,"isExtra":false},{"id":"7cdbdba064a9b12ab9c2a9d4","count":1,"label":"Balné","posId":"K0000","price":1500,"isExtra":true}]</t>
  </si>
  <si>
    <t>2026-06-21T21:36:05.267+02:00</t>
  </si>
  <si>
    <t>2026-06-21T21:52:55.254+02:00</t>
  </si>
  <si>
    <t>[{"id":"57405814","note":"","size":"Pepsi 1l","count":1,"label":"Pepsi 1l","posId":"N124","price":5900,"isExtra":false},{"id":"61817985","note":"","size":"Guarana kiwi a jablko","count":1,"label":"Guarana kiwi a jablko","posId":"N144","price":5500,"isExtra":false},{"id":"57405816","note":"","size":"Mirinda 1l","count":1,"label":"Mirinda 1l","posId":"N126","price":5900,"isExtra":false},{"id":"54414748","note":"","size":"Česnekový chléb 18cm","count":6,"label":"Česnekový chléb 18cm","posId":"P104","price":7900,"isExtra":false},{"id":"54414794","note":"","count":6,"label":"Balné","posId":"K0000","price":1500,"isExtra":true}]</t>
  </si>
  <si>
    <t>2026-06-21T21:34:02.057+02:00</t>
  </si>
  <si>
    <t>2026-06-21T21:50:47.259+02:00</t>
  </si>
  <si>
    <t>[{"id":"4d0fe7ad-c88a-4a73-8015-c60680489cf8","note":"","count":1,"label":"Baby špenát &amp; kuře 32 cm","posId":"116","price":24900,"isExtra":false},{"id":"f61b7339-3b20-4583-b2b8-12e48de2876d","note":"","count":1,"label":"změna na Rajčatový základ","posId":"i105","price":0,"isExtra":true}]</t>
  </si>
  <si>
    <t>2026-06-21T21:32:02.433+02:00</t>
  </si>
  <si>
    <t>2026-06-21T21:45:10.141+02:00</t>
  </si>
  <si>
    <t>2026-06-21T22:04:17.743+02:00</t>
  </si>
  <si>
    <t>2026-06-21T21:32:03.164+02:00</t>
  </si>
  <si>
    <t>[{"id":"7bd52058-f7b0-4320-9d6c-79598e7d9b5f","note":"","count":1,"label":"Hawai 18 cm","posId":"126","price":11900,"isExtra":false},{"id":"da695499-0d17-4c58-9da8-946326e8bf83","note":"","count":1,"label":"Buchtičky se šodó","posId":"D12","price":7900,"isExtra":false},{"id":"99710cd8-fa1f-4712-84a8-85da37e18dd0","note":"","count":1,"label":"Česnekový chléb","posId":"P104","price":7900,"isExtra":false}]</t>
  </si>
  <si>
    <t>2026-06-21T21:31:14.528+02:00</t>
  </si>
  <si>
    <t>2026-06-21T21:46:26.154+02:00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</si>
  <si>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40cm","posId":"111","price":30900,"isExtra":false},{"id":"54414789","note":"","count":1,"label":"Balné","posId":"K0000","price":2000,"isExtra":true},{"id":"59555833","note":"","count":1,"label":"Rajčatový základ","posId":"ZSR40","price":0,"isExtra":true},{"id":"54414813","note":"","count":1,"label":"okraj mozzarella, bylinky","posId":"A122","price":6500,"isExtra":true}]</t>
  </si>
  <si>
    <t>2026-06-21T21:29:46.734+02:00</t>
  </si>
  <si>
    <t>2026-06-21T21:45:26.156+02:00</t>
  </si>
  <si>
    <t>[{"id":"cde1a44f44daafed4b3bd82a","count":1,"label":"Pepperoni 32cm 🌶️🌶️","posId":"120","price":19920,"isExtra":false},{"id":"7cdbdba064a9b12ab9c2a9d4","count":1,"label":"Balné","posId":"K0000","price":1500,"isExtra":true},{"id":"8241669eecc1399a2e3e1c17","count":1,"label":"BBQ základ","posId":"ZRB32","price":0,"isExtra":true},{"id":"c53963ce28e9a8bf387aa757","count":1,"label":"okraj mozzarella, bylinky","posId":"A121","price":5700,"isExtra":true}]</t>
  </si>
  <si>
    <t>2026-06-21T21:11:54.243+02:00</t>
  </si>
  <si>
    <t>2026-06-21T21:21:45.895+02:00</t>
  </si>
  <si>
    <t>[{"id":"c4398ff6690198226cf7c771","count":1,"label":"Comeback 32cm 🌶️","posId":"121","price":19920,"isExtra":false},{"id":"7cdbdba064a9b12ab9c2a9d4","count":1,"label":"Balné","posId":"K0000","price":1500,"isExtra":true},{"id":"6a62c37fcc3049759d225124","count":1,"label":"USA těsto","posId":"17","price":1000,"isExtra":true},{"id":"0172555aa3b6fbb53ca44f49","count":1,"label":"Smetanový základ","posId":"ZRS32","price":0,"isExtra":true},{"id":"330e5bd554d905fd6d54cf01","count":1,"label":"bez plněných okrajů","posId":"X1000","price":0,"isExtra":true}]</t>
  </si>
  <si>
    <t>2026-06-21T21:09:02.076+02:00</t>
  </si>
  <si>
    <t>2026-06-21T21:24:00.707+02:00</t>
  </si>
  <si>
    <t>[{"id":"0005ff76-02c8-47f3-a86e-87443988197a","note":"","count":1,"label":"BBQ Texas 32 cm","posId":"119","price":24900,"isExtra":false},{"id":"8c704055-e242-493d-b754-bb711e5a6c0b","note":"","count":1,"label":"Hawai 40 cm","posId":"102","price":30900,"isExtra":false}]</t>
  </si>
  <si>
    <t>2026-06-21T21:06:02.538+02:00</t>
  </si>
  <si>
    <t>2026-06-21T21:31:28.125+02:00</t>
  </si>
  <si>
    <t>2026-06-21T21:51:42.531+02:00</t>
  </si>
  <si>
    <t>2026-06-21T21:06:03.154+02:00</t>
  </si>
  <si>
    <t>[{"id":"da695499-0d17-4c58-9da8-946326e8bf83","note":"","count":3,"label":"Buchtičky se šodó","posId":"D12","price":7900,"isExtra":false},{"id":"e525f614-2c06-459a-8d22-623546aa83fc","note":"","count":1,"label":"BBQ Texas 40 cm","posId":"107","price":30900,"isExtra":false}]</t>
  </si>
  <si>
    <t>2026-06-21T21:04:01.996+02:00</t>
  </si>
  <si>
    <t>2026-06-21T21:32:35.773+02:00</t>
  </si>
  <si>
    <t>2026-06-21T22:00:19.861+02:00</t>
  </si>
  <si>
    <t>2026-06-21T21:04:02.760+02:00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</si>
  <si>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bylinky","posId":"A122","price":6500,"isExtra":true}]</t>
  </si>
  <si>
    <t>2026-06-21T21:00:01.795+02:00</t>
  </si>
  <si>
    <t>2026-06-21T21:08:56.212+02:00</t>
  </si>
  <si>
    <t>[{"id":"4d0fe7ad-c88a-4a73-8015-c60680489cf8","note":"","count":1,"label":"Baby špenát &amp; kuře 32 cm","posId":"116","price":24900,"isExtra":false},{"id":"85dc195f-7d7b-4fb5-b41d-eb1c9c76b3a3","note":"","count":1,"label":"Hot &amp; Spicy 32 cm","posId":"146","price":24900,"isExtra":false},{"id":"2f5e6647-81e9-4b87-979a-d1df9153229a","note":"","count":1,"label":"jalapeños","posId":"B102","price":2500,"KDSTags":["greenhighlight"],"isExtra":true}]</t>
  </si>
  <si>
    <t>2026-06-21T21:00:01.763+02:00</t>
  </si>
  <si>
    <t>2026-06-21T21:24:50.870+02:00</t>
  </si>
  <si>
    <t>[{"id":"36ea3088-07fd-428f-b871-c4a5ee9cef7b","note":"","count":1,"label":"Comeback 40 cm","posId":"109","price":30900,"isExtra":false},{"id":"169906cc-98ac-4101-a361-79ae530758c3","note":"","count":1,"label":"BEZ -cibule","posId":"X103","price":0,"KDSTags":["redhighlight"],"isExtra":true}]</t>
  </si>
  <si>
    <t>2026-06-21T20:57:02.032+02:00</t>
  </si>
  <si>
    <t>2026-06-21T21:03:19.682+02:00</t>
  </si>
  <si>
    <t>2026-06-21T21:20:50.665+02:00</t>
  </si>
  <si>
    <t>2026-06-21T20:57:03.249+02:00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</si>
  <si>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bylinky","posId":"A122","price":6500,"isExtra":true},{"id":"bd8e2f82-3d11-4ada-88ad-67191c012d18","note":"","count":1,"label":"BEZ -olivy","posId":"X112","price":0,"KDSTags":["redhighlight"],"isExtra":true},{"id":"3a8b6a85-3b5c-4ee4-be2d-261ab8731d6e","note":"","count":3,"label":"Dip česnekový","posId":"P106","price":2000,"isExtra":false}]</t>
  </si>
  <si>
    <t>2026-06-21T20:48:16.744+02:00</t>
  </si>
  <si>
    <t>2026-06-21T21:08:19.074+02:00</t>
  </si>
  <si>
    <t>[{"id":"cde1a44f44daafed4b3bd82a","count":1,"label":"Pepperoni 32cm 🌶️🌶️","posId":"120","price":19920,"isExtra":false},{"id":"7cdbdba064a9b12ab9c2a9d4","count":1,"label":"Balné","posId":"K0000","price":1500,"isExtra":true},{"id":"448b5763eafb3bcf4559708b","count":1,"label":"Pečené brambory","posId":"P103","price":6900,"isExtra":false},{"id":"7cdbdba064a9b12ab9c2a9d4","count":1,"label":"Balné","posId":"K0000","price":1500,"isExtra":true},{"id":"8f70c51a720434a06d84f4e5","count":1,"label":"Česnekový dip","posId":"P106","price":2000,"isExtra":false},{"id":"7cdbdba064a9b12ab9c2a9d4","count":1,"label":"Balné","posId":"K0000","price":1500,"isExtra":true},{"id":"833bac0ee0c2ca184b6000b3","count":1,"label":"Buchtičky se šodó","posId":"D12","price":7900,"isExtra":false},{"id":"7cdbdba064a9b12ab9c2a9d4","count":1,"label":"Balné","posId":"K0000","price":1500,"isExtra":true},{"id":"eed895cf1d033383de28ee4e","count":1,"label":"Pepsi 1l","posId":"N124","price":5900,"isExtra":false},{"id":"8894e9b5dad901e222d1bf3a","count":1,"label":"Aquilla neperlivá","posId":"N140","price":3900,"isExtra":false}]</t>
  </si>
  <si>
    <t>2026-06-21T20:47:02.399+02:00</t>
  </si>
  <si>
    <t>2026-06-21T21:06:23.671+02:00</t>
  </si>
  <si>
    <t>[{"id":"03ade9ce-5d0f-4499-a6a3-340b58ae4468","note":"","count":1,"label":"Capricciosa 32 cm","posId":"113","price":24900,"isExtra":false},{"id":"0ea52415-fdb3-497f-b216-7fd5802f2e0f","note":"","count":1,"label":"Quattro Formaggi 32 cm","posId":"123","price":24900,"isExtra":false}]</t>
  </si>
  <si>
    <t>2026-06-21T20:46:17.281+02:00</t>
  </si>
  <si>
    <t>2026-06-21T21:02:10.319+02:00</t>
  </si>
  <si>
    <t>[{"id":"88378c03c1f4c715f7d83b1b","count":1,"label":"Hawai 32cm","posId":"114","price":19920,"isExtra":false},{"id":"7cdbdba064a9b12ab9c2a9d4","count":1,"label":"Balné","posId":"K0000","price":1500,"isExtra":true}]</t>
  </si>
  <si>
    <t>2026-06-21T20:45:48.280+02:00</t>
  </si>
  <si>
    <t>2026-06-21T21:00:41.371+02:00</t>
  </si>
  <si>
    <t>[{"id":"cde1a44f44daafed4b3bd82a","count":1,"label":"Pepperoni 32cm 🌶️🌶️","posId":"120","price":19920,"isExtra":false},{"id":"7cdbdba064a9b12ab9c2a9d4","count":1,"label":"Balné","posId":"K0000","price":1500,"isExtra":true},{"id":"330e5bd554d905fd6d54cf01","count":1,"label":"bez plněných okrajů","posId":"X1000","price":0,"isExtra":true}]</t>
  </si>
  <si>
    <t>2026-06-21T20:38:03.224+02:00</t>
  </si>
  <si>
    <t>2026-06-21T20:47:16.204+02:00</t>
  </si>
  <si>
    <t>2026-06-21T21:07:47.344+02:00</t>
  </si>
  <si>
    <t>2026-06-21T20:38:04.413+02:00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</si>
  <si>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bylinky","posId":"A122","price":6500,"isExtra":true},{"id":"78a6e98d-57cb-4e2c-9a3c-9d40f7b79583","note":"","count":1,"label":"Gorgonzola","posId":"C101","price":4000,"KDSTags":["greenhighlight"],"isExtra":true}]</t>
  </si>
  <si>
    <t>Camilo Andres</t>
  </si>
  <si>
    <t>2026-06-21T20:27:55.016+02:00</t>
  </si>
  <si>
    <t>2026-06-21T20:41:09.113+02:00</t>
  </si>
  <si>
    <t>[{"id":"N125","note":"","count":1,"label":"Pepsi zero sugar 1l","posId":"N125","price":5900,"isExtra":false},{"id":"110","note":"","count":1,"label":"Hot &amp; Spicy 40cm 🌶️🌶️","posId":"110","price":30900,"isExtra":false},{"id":"K0000","note":"","count":1,"label":"Balné","posId":"K0000","price":2000,"isExtra":true}]</t>
  </si>
  <si>
    <t>2026-06-21T20:27:51.153+02:00</t>
  </si>
  <si>
    <t>2026-06-21T20:39:47.809+02:00</t>
  </si>
  <si>
    <t>[{"id":"c4398ff6690198226cf7c771","count":1,"label":"Comeback 32cm 🌶️","posId":"121","price":19920,"isExtra":false},{"id":"7cdbdba064a9b12ab9c2a9d4","count":1,"label":"Balné","posId":"K0000","price":1500,"isExtra":true},{"id":"2746ac567fdfbbfb4df4d2d1","count":1,"label":"okraj mozzarella, bbq omáčka","posId":"A123","price":5700,"isExtra":true}]</t>
  </si>
  <si>
    <t>2026-06-21T20:25:43.084+02:00</t>
  </si>
  <si>
    <t>2026-06-21T20:36:11.819+02:00</t>
  </si>
  <si>
    <t>[{"id":"9c95e20af01b393f0a286028","count":1,"label":"Hawai 40cm","posId":"102","price":30900,"isExtra":false},{"id":"1d39bc6ba96569aaaf3ab974","count":1,"label":"Balné","posId":"K0000","price":2000,"isExtra":true},{"id":"ff3cf1236dec1adecad0155d","count":1,"label":"Smetanový základ","posId":"ZRS40","price":0,"isExtra":true},{"id":"0e6f48bb57b8891786ed0c2c","count":1,"label":"Jalapeňos","posId":"C102","price":3500,"KDSTags":["greenhighlight"],"isExtra":true}]</t>
  </si>
  <si>
    <t>2026-06-21T20:25:01.921+02:00</t>
  </si>
  <si>
    <t>2026-06-21T20:44:21.576+02:00</t>
  </si>
  <si>
    <t>[{"id":"33e2757ecf4fc286465485ce","count":1,"label":"Jalapenos Rolls","posId":"jpr200","price":8900,"isExtra":false},{"id":"7cdbdba064a9b12ab9c2a9d4","count":1,"label":"Balné","posId":"K0000","price":1500,"isExtra":true},{"id":"448b5763eafb3bcf4559708b","count":1,"label":"Pečené brambory","posId":"P103","price":6900,"isExtra":false},{"id":"7cdbdba064a9b12ab9c2a9d4","count":1,"label":"Balné","posId":"K0000","price":1500,"isExtra":true},{"id":"8f33a84a8ac91a91cc37bff3","count":1,"label":"Margherita 32cm","posId":"112","price":16720,"isExtra":false},{"id":"7cdbdba064a9b12ab9c2a9d4","count":1,"label":"Balné","posId":"K0000","price":1500,"isExtra":true},{"id":"c53963ce28e9a8bf387aa757","count":1,"label":"okraj mozzarella, bylinky","posId":"A121","price":5700,"isExtra":true},{"id":"83b6462e9a6167f8597d272b","count":1,"label":"Jalapeňos","posId":"B102","price":2500,"KDSTags":["greenhighlight"],"isExtra":true},{"id":"a4a6c1230cf00bbe522a65fe","count":1,"label":"Špenát s česnekem","posId":"B107","price":2500,"KDSTags":["greenhighlight"],"isExtra":true},{"id":"d7387df4ba2fc0052110f961","count":1,"label":"Jalapeňos dip","posId":"P107","price":2000,"isExtra":false},{"id":"7cdbdba064a9b12ab9c2a9d4","count":1,"label":"Balné","posId":"K0000","price":1500,"isExtra":true}]</t>
  </si>
  <si>
    <t>2026-06-21T20:23:13.385+02:00</t>
  </si>
  <si>
    <t>2026-06-21T20:32:27.915+02:00</t>
  </si>
  <si>
    <t>[{"id":"21b3b8ca0180cbbd4862d1ed","count":1,"label":"Comeback 40cm 🌶️","posId":"109","price":30900,"isExtra":false},{"id":"1d39bc6ba96569aaaf3ab974","count":1,"label":"Balné","posId":"K0000","price":2000,"isExtra":true}]</t>
  </si>
  <si>
    <t>2026-06-21T20:17:55.914+02:00</t>
  </si>
  <si>
    <t>2026-06-21T20:28:15.858+02:00</t>
  </si>
  <si>
    <t>[{"id":"59610934","note":"","size":"Margherita 32cm","count":1,"label":"Margherita 32cm","posId":"112","price":20900,"isExtra":false},{"id":"54414794","note":"","count":1,"label":"Balné","posId":"K0000","price":1500,"isExtra":true}]</t>
  </si>
  <si>
    <t>2026-06-21T20:14:45.242+02:00</t>
  </si>
  <si>
    <t>2026-06-21T20:27:30.834+02:00</t>
  </si>
  <si>
    <t>[{"id":"18e86844d1a1e70247e15c14","count":1,"label":"Margherita 40cm","posId":"100","price":26900,"isExtra":false},{"id":"1d39bc6ba96569aaaf3ab974","count":1,"label":"Balné","posId":"K0000","price":2000,"isExtra":true},{"id":"fb8c45104be3e2ec287156ec","count":1,"label":"okraj mozzarella, bylinky","posId":"A122","price":6500,"isExtra":true},{"id":"24eda2c97f7117857a8cfc30","count":1,"label":"Mozzarella","posId":"C113","price":4000,"KDSTags":["greenhighlight"],"isExtra":true}]</t>
  </si>
  <si>
    <t>2026-06-21T20:09:02.757+02:00</t>
  </si>
  <si>
    <t>2026-06-21T20:17:19.747+02:00</t>
  </si>
  <si>
    <t>2026-06-21T20:27:31.010+02:00</t>
  </si>
  <si>
    <t>2026-06-21T20:11:00.832+02:00</t>
  </si>
  <si>
    <t>[{"id":"0ea52415-fdb3-497f-b216-7fd5802f2e0f","note":"","count":1,"label":"Quattro Formaggi 32 cm","posId":"123","price":24900,"isExtra":false},{"id":"f61b7339-3b20-4583-b2b8-12e48de2876d","note":"","count":1,"label":"změna na Rajčatový základ","posId":"i105","price":0,"isExtra":true},{"id":"21fd0686-e8d1-43f1-84c9-d96f5842a3ca","note":"","count":1,"label":"okraj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68d93a2c-5ce2-44a5-857b-6d579cd1f445","note":"","count":1,"label":"žampiony","posId":"B105","price":2500,"KDSTags":["greenhighlight"],"isExtra":true}]</t>
  </si>
  <si>
    <t>2026-06-21T20:07:02.351+02:00</t>
  </si>
  <si>
    <t>2026-06-21T20:16:00.553+02:00</t>
  </si>
  <si>
    <t>[{"id":"fcbcf6b6-34c6-4d5f-ac5b-f6ece72e0953","note":"","count":1,"label":"BBQ Meteor 32 cm","posId":"118","price":24900,"isExtra":false}]</t>
  </si>
  <si>
    <t>2026-06-21T20:00:05.252+02:00</t>
  </si>
  <si>
    <t>2026-06-21T20:15:09.070+02:00</t>
  </si>
  <si>
    <t>[{"id":"8f70c51a720434a06d84f4e5","count":1,"label":"Česnekový dip","posId":"P106","price":2000,"isExtra":false},{"id":"7cdbdba064a9b12ab9c2a9d4","count":1,"label":"Balné","posId":"K0000","price":1500,"isExtra":true},{"id":"ccadfe02861049f21e3344d5","count":1,"label":"BBQ Meteor 40cm","posId":"106","price":30900,"isExtra":false},{"id":"1d39bc6ba96569aaaf3ab974","count":1,"label":"Balné","posId":"K0000","price":2000,"isExtra":true},{"id":"b714211ecc3c2d19932cf74e","count":1,"label":"Rajčatový základ","posId":"ZBR40","price":0,"isExtra":true},{"id":"fb8c45104be3e2ec287156ec","count":1,"label":"okraj mozzarella, bylinky","posId":"A122","price":6500,"isExtra":true},{"id":"fb74c0c2c2968338d26f93aa","count":1,"label":"Ananas","posId":"C100","price":3500,"KDSTags":["greenhighlight"],"isExtra":true},{"id":"24eda2c97f7117857a8cfc30","count":1,"label":"Mozzarella","posId":"C113","price":4000,"KDSTags":["greenhighlight"],"isExtra":true}]</t>
  </si>
  <si>
    <t>2026-06-21T19:56:02.407+02:00</t>
  </si>
  <si>
    <t>2026-06-21T20:05:36.597+02:00</t>
  </si>
  <si>
    <t>[{"id":"b6658da4-b777-42a2-94b6-5ce20ff49587","note":"","count":1,"label":"Pepperoni 32 cm","posId":"144","price":24900,"isExtra":false},{"id":"da695499-0d17-4c58-9da8-946326e8bf83","note":"","count":1,"label":"Buchtičky se šodó","posId":"D12","price":7900,"isExtra":false}]</t>
  </si>
  <si>
    <t>2026-06-21T19:53:01.888+02:00</t>
  </si>
  <si>
    <t>2026-06-21T20:09:42.648+02:00</t>
  </si>
  <si>
    <t>[{"id":"ff8bc446-e047-44f1-bae5-423b565e0123","note":"","count":1,"label":"Capricciosa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bylinky","posId":"A121","price":5700,"isExtra":true},{"id":"1da47ebe-2592-435a-b854-8cbe80b56263","note":"","count":1,"label":"Hawai 32 cm","posId":"138","price":24900,"isExtra":false},{"id":"6463d074-457d-4955-9cf5-43bdb5619e32","note":"","count":1,"label":"Jablečno-skořicové rolls, 8ks","posId":"18","price":8900,"isExtra":false},{"id":"131c6239-e041-4ab5-9f75-400951ef95f4","note":"","count":1,"label":"Dip jalapenos","posId":"P107","price":2000,"isExtra":false}]</t>
  </si>
  <si>
    <t>2026-06-21T19:52:02.767+02:00</t>
  </si>
  <si>
    <t>2026-06-21T20:03:46.127+02:00</t>
  </si>
  <si>
    <t>[{"id":"944ada84-4b76-4cec-9248-ebcd083131da","note":"","count":1,"label":"Baby špenát &amp; kuře 32 cm","posId":"140","price":24900,"isExtra":false}]</t>
  </si>
  <si>
    <t>2026-06-21T19:51:25.896+02:00</t>
  </si>
  <si>
    <t>2026-06-21T20:01:50.106+02:00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</si>
  <si>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🌶️","posId":"109","price":30900,"isExtra":false},{"id":"54414789","note":"","count":1,"label":"Balné","posId":"K0000","price":2000,"isExtra":true},{"id":"59555837","note":"","count":1,"label":"BBQ základ","posId":"ZRB40","price":0,"isExtra":true},{"id":"54414750","note":"","size":"Česnekový dip","count":1,"label":"Česnekový dip","posId":"P106","price":2000,"isExtra":false},{"id":"54414794","note":"","count":1,"label":"Balné","posId":"K0000","price":1500,"isExtra":true},{"id":"57464196","note":"","size":"Jalapeňos dip","count":1,"label":"Jalapeňos dip","posId":"P107","price":2000,"isExtra":false},{"id":"54414794","note":"","count":1,"label":"Balné","posId":"K0000","price":1500,"isExtra":true}]</t>
  </si>
  <si>
    <t>2026-06-21T19:44:49.902+02:00</t>
  </si>
  <si>
    <t>2026-06-21T20:00:10.047+02:00</t>
  </si>
  <si>
    <t>[{"id":"c4398ff6690198226cf7c771","count":1,"label":"Comeback 32cm 🌶️","posId":"121","price":19920,"isExtra":false},{"id":"7cdbdba064a9b12ab9c2a9d4","count":1,"label":"Balné","posId":"K0000","price":1500,"isExtra":true},{"id":"cde1a44f44daafed4b3bd82a","count":1,"label":"Pepperoni 32cm 🌶️🌶️","posId":"120","price":19920,"isExtra":false},{"id":"7cdbdba064a9b12ab9c2a9d4","count":1,"label":"Balné","posId":"K0000","price":1500,"isExtra":true}]</t>
  </si>
  <si>
    <t>2026-06-21T19:43:02.384+02:00</t>
  </si>
  <si>
    <t>2026-06-21T20:02:26.716+02:00</t>
  </si>
  <si>
    <t>2026-06-21T20:15:14.343+02:00</t>
  </si>
  <si>
    <t>2026-06-21T19:43:02.975+02:00</t>
  </si>
  <si>
    <t>[{"id":"4d0fe7ad-c88a-4a73-8015-c60680489cf8","note":"","count":1,"label":"Baby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bylinky","posId":"A121","price":5700,"isExtra":true},{"id":"0005ff76-02c8-47f3-a86e-87443988197a","note":"","count":1,"label":"BBQ Texas 32 cm","posId":"119","price":24900,"isExtra":false},{"id":"2be8bd8d-b8cf-456a-a9f3-1ae18c5726f9","note":"","count":1,"label":"okraj mozzarella, BBQ omáčka","posId":"A123","price":5700,"isExtra":true}]</t>
  </si>
  <si>
    <t>2026-06-21T19:42:56.042+02:00</t>
  </si>
  <si>
    <t>2026-06-21T19:55:14.210+02:00</t>
  </si>
  <si>
    <t>2026-06-21T19:41:01.763+02:00</t>
  </si>
  <si>
    <t>2026-06-21T19:54:08.513+02:00</t>
  </si>
  <si>
    <t>[{"id":"aef5aaf8-2acf-4f20-91be-c8829f11cd0c","note":"","count":1,"label":"Capricciosa 40 cm","posId":"101","price":30900,"isExtra":false},{"id":"e8f571e6-dd36-42d7-8826-52c90315986b","note":"","count":1,"label":"Baby špenát &amp; kuře 40 cm","posId":"104","price":30900,"isExtra":false},{"id":"d5c01305-5b81-4931-8ef0-14413da22bab","note":"","count":1,"label":"Kukuřice","posId":"C115","price":3500,"KDSTags":["greenhighlight"],"isExtra":true},{"id":"131c6239-e041-4ab5-9f75-400951ef95f4","note":"","count":1,"label":"Dip jalapenos","posId":"P107","price":2000,"isExtra":false},{"id":"3a8b6a85-3b5c-4ee4-be2d-261ab8731d6e","note":"","count":1,"label":"Dip česnekový","posId":"P106","price":2000,"isExtra":false}]</t>
  </si>
  <si>
    <t>2026-06-21T19:33:02.456+02:00</t>
  </si>
  <si>
    <t>2026-06-21T19:43:38.514+02:00</t>
  </si>
  <si>
    <t>[{"id":"1da47ebe-2592-435a-b854-8cbe80b56263","note":"","count":1,"label":"Hawai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česnekový","posId":"P106","price":2000,"isExtra":false},{"id":"0b867b16-3995-4b4a-9deb-1c0d8cecf8d6","note":"","count":1,"label":"Pepperoni 32 cm","posId":"120","price":24900,"isExtra":false},{"id":"211d85d0-839e-41d0-89e3-ea177ad7489e","note":"","count":1,"label":"Dip česnekový","posId":"P106","price":2000,"isExtra":false}]</t>
  </si>
  <si>
    <t>2026-06-21T19:27:01.701+02:00</t>
  </si>
  <si>
    <t>2026-06-21T19:42:47.695+02:00</t>
  </si>
  <si>
    <t>[{"id":"36ea3088-07fd-428f-b871-c4a5ee9cef7b","note":"","count":1,"label":"Comeback 40 cm","posId":"109","price":30900,"isExtra":false},{"id":"78c73cae-a048-4388-970c-5e14dc6fbf6c","note":"","count":1,"label":"Česká zmrzlina z Opočna čokoládová","posId":"D107","price":12900,"isExtra":false}]</t>
  </si>
  <si>
    <t>2026-06-21T19:24:25.461+02:00</t>
  </si>
  <si>
    <t>2026-06-21T19:37:02.967+02:00</t>
  </si>
  <si>
    <t>[{"id":"c4398ff6690198226cf7c771","count":1,"label":"Comeback 32cm 🌶️","posId":"121","price":19920,"isExtra":false},{"id":"7cdbdba064a9b12ab9c2a9d4","count":1,"label":"Balné","posId":"K0000","price":1500,"isExtra":true},{"id":"8241669eecc1399a2e3e1c17","count":1,"label":"BBQ základ","posId":"ZRB32","price":0,"isExtra":true},{"id":"25c761fead49bd9a417c0b84","count":1,"label":"Bez salámu","posId":"X109","price":0,"KDSTags":["redhighlight"],"isExtra":true}]</t>
  </si>
  <si>
    <t>2026-06-21T19:24:02.461+02:00</t>
  </si>
  <si>
    <t>2026-06-21T19:37:06.607+02:00</t>
  </si>
  <si>
    <t>[{"id":"03dae282-4cd4-4fa2-9169-2178ea3ed325","note":"","count":1,"label":"Quattro Formaggi 40 cm","posId":"111","price":30900,"isExtra":false}]</t>
  </si>
  <si>
    <t>2026-06-21T19:23:16.769+02:00</t>
  </si>
  <si>
    <t>2026-06-21T19:31:10.329+02:00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</si>
  <si>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základ","posId":"ZSR32","price":0,"isExtra":true},{"id":"54414818","note":"","count":1,"label":"okraj mozzarella, bylinky","posId":"A121","price":5700,"isExtra":true},{"id":"54414900","note":"","count":1,"label":"Slanina","posId":"B108","price":3000,"KDSTags":["greenhighlight"],"isExtra":true}]</t>
  </si>
  <si>
    <t>2026-06-21T19:19:01.873+02:00</t>
  </si>
  <si>
    <t>2026-06-21T19:32:10.512+02:00</t>
  </si>
  <si>
    <t>[{"id":"987fa0f9-906b-4c8f-b658-123a02363de3","note":"","count":1,"label":"BBQ Texas 18 cm","posId":"131","price":11900,"isExtra":false},{"id":"f61b7339-3b20-4583-b2b8-12e48de2876d","note":"","count":1,"label":"změna na Rajčatový základ","posId":"i105","price":0,"isExtra":true},{"id":"169906cc-98ac-4101-a361-79ae530758c3","note":"","count":1,"label":"BEZ -cibule","posId":"X103","price":0,"KDSTags":["redhighlight"],"isExtra":true},{"id":"3a8b6a85-3b5c-4ee4-be2d-261ab8731d6e","note":"","count":1,"label":"Dip česnekový","posId":"P106","price":2000,"isExtra":false}]</t>
  </si>
  <si>
    <t>2026-06-21T19:18:03.124+02:00</t>
  </si>
  <si>
    <t>2026-06-21T19:29:34.632+02:00</t>
  </si>
  <si>
    <t>[{"id":"b6658da4-b777-42a2-94b6-5ce20ff49587","note":"","count":1,"label":"Pepperoni 32 cm","posId":"144","price":24900,"isExtra":false},{"id":"03ade9ce-5d0f-4499-a6a3-340b58ae4468","note":"","count":1,"label":"Capricciosa 32 cm","posId":"113","price":24900,"isExtra":false}]</t>
  </si>
  <si>
    <t>2026-06-21T19:16:08.789+02:00</t>
  </si>
  <si>
    <t>2026-06-21T19:24:36.174+02:00</t>
  </si>
  <si>
    <t>[{"id":"59610934","note":"","size":"Margherita 32cm","count":1,"label":"Margherita 32cm","posId":"112","price":20900,"isExtra":false},{"id":"54414794","note":"","count":1,"label":"Balné","posId":"K0000","price":1500,"isExtra":true},{"id":"54414783","note":"","count":1,"label":"bez plněných okrajů","posId":"X1000","price":0,"isExtra":true},{"id":"54414750","note":"","size":"Česnekový dip","count":2,"label":"Česnekový dip","posId":"P106","price":2000,"isExtra":false},{"id":"54414794","note":"","count":2,"label":"Balné","posId":"K0000","price":1500,"isExtra":true}]</t>
  </si>
  <si>
    <t>2026-06-21T19:12:25.585+02:00</t>
  </si>
  <si>
    <t>2026-06-21T19:27:40.763+02:00</t>
  </si>
  <si>
    <t>[{"id":"9c95e20af01b393f0a286028","count":1,"label":"Hawai 40cm","posId":"102","price":30900,"isExtra":false},{"id":"1d39bc6ba96569aaaf3ab974","count":1,"label":"Balné","posId":"K0000","price":2000,"isExtra":true},{"id":"ff3cf1236dec1adecad0155d","count":1,"label":"Smetanový základ","posId":"ZRS40","price":0,"isExtra":true},{"id":"ccadfe02861049f21e3344d5","count":1,"label":"BBQ Meteor 40cm","posId":"106","price":30900,"isExtra":false},{"id":"1d39bc6ba96569aaaf3ab974","count":1,"label":"Balné","posId":"K0000","price":2000,"isExtra":true},{"id":"b714211ecc3c2d19932cf74e","count":1,"label":"Rajčatový základ","posId":"ZBR40","price":0,"isExtra":true}]</t>
  </si>
  <si>
    <t>2026-06-21T19:12:02.417+02:00</t>
  </si>
  <si>
    <t>2026-06-21T19:40:23.475+02:00</t>
  </si>
  <si>
    <t>[{"id":"0005ff76-02c8-47f3-a86e-87443988197a","note":"","count":1,"label":"BBQ Texas 32 cm","posId":"119","price":24900,"isExtra":false},{"id":"57c816b2-3e3f-46c2-b126-b09910d79cb0","note":"","count":1,"label":"změna na Smetanový základ","posId":"i129","price":0,"isExtra":true},{"id":"92786627-aa7f-470b-9a46-ca4d5978f1b3","note":"","count":1,"label":"ananas","posId":"B100","price":2500,"KDSTags":["greenhighlight"],"isExtra":true},{"id":"cf590a42-3894-4cb1-9be7-6da354b8453d","note":"","count":1,"label":"olivy","posId":"B112","price":2500,"KDSTags":["greenhighlight"],"isExtra":true},{"id":"d1e9623b-89c9-4caa-a2ba-cbaafad1a883","note":"","count":1,"label":"slanina","posId":"B108","price":3000,"KDSTags":["greenhighlight"],"isExtra":true},{"id":"76eb7be7-260a-4fc5-a79a-916f660b4d3e","note":"","count":1,"label":"masové kuličky","posId":"B116","price":5900,"KDSTags":["greenhighlight"],"isExtra":true},{"id":"3a8b6a85-3b5c-4ee4-be2d-261ab8731d6e","note":"","count":1,"label":"Dip česnekový","posId":"P106","price":2000,"isExtra":false}]</t>
  </si>
  <si>
    <t>2026-06-21T19:04:22.530+02:00</t>
  </si>
  <si>
    <t>2026-06-21T19:13:41.848+02:00</t>
  </si>
  <si>
    <t>[{"id":"af56a8c5-97bc-46b9-b01e-e295e7dfc7cd","count":1,"label":"Pizza Comeback 32","posId":"121","price":24900,"isExtra":false,"creatorId":"IE21UGu47JDdkzKeJ8pzX","isPackging":0,"actualLabel":"Pizza Comeback 32"},{"id":"40d9cbbb-8f1e-4bb1-8779-b8a901a5b016","count":1,"label":"Pizza Quattro Formaggi 32","posId":"123","price":24900,"isExtra":false,"creatorId":"4nYXbKe4n6pMBW6JLlHKC","isPackging":0,"actualLabel":"Pizza Quattro Formaggi 32"}]</t>
  </si>
  <si>
    <t>2026-06-21T19:03:34.995+02:00</t>
  </si>
  <si>
    <t>2026-06-21T19:17:38.986+02:00</t>
  </si>
  <si>
    <t>[{"id":"8f33a84a8ac91a91cc37bff3","count":1,"label":"Margherita 32cm","posId":"112","price":16720,"isExtra":false},{"id":"7cdbdba064a9b12ab9c2a9d4","count":1,"label":"Balné","posId":"K0000","price":1500,"isExtra":true},{"id":"0172555aa3b6fbb53ca44f49","count":1,"label":"Smetanový základ","posId":"ZRS32","price":0,"isExtra":true}]</t>
  </si>
  <si>
    <t>2026-06-21T19:00:56.331+02:00</t>
  </si>
  <si>
    <t>2026-06-21T19:12:02.270+02:00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</si>
  <si>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okrajů","posId":"X1000","price":0,"isExtra":true}]</t>
  </si>
  <si>
    <t>2026-06-21T18:59:44.664+02:00</t>
  </si>
  <si>
    <t>2026-06-21T19:25:02.754+02:00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</si>
  <si>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,{"id":"54414876","note":"","count":1,"label":"Cibule","posId":"B103","price":2500,"KDSTags":["greenhighlight"],"isExtra":true},{"id":"54414907","note":"","count":1,"label":"Kuře","posId":"B114","price":3000,"KDSTags":["greenhighlight"],"isExtra":true},{"id":"54414749","note":"","size":"Pepperoni Rolls 🌶️","count":1,"label":"Pepperoni Rolls 🌶️","posId":"P100","price":8900,"isExtra":false},{"id":"54414794","note":"","count":1,"label":"Balné","posId":"K0000","price":1500,"isExtra":true},{"id":"54414752","note":"","size":"Jalapenos Rolls","count":1,"label":"Jalapenos Rolls","posId":"jpr200","price":8900,"isExtra":false},{"id":"54414794","note":"","count":1,"label":"Balné","posId":"K0000","price":1500,"isExtra":true}]</t>
  </si>
  <si>
    <t>2026-06-21T18:59:12.801+02:00</t>
  </si>
  <si>
    <t>2026-06-21T19:12:57.121+02:00</t>
  </si>
  <si>
    <t>[{"id":"101","note":"Olivy prosím jen na polovinu pizzy. Dekuji. ","count":1,"label":"Capricciosa 40cm","posId":"101","price":30900,"isExtra":false},{"id":"K0000","note":"","count":1,"label":"Balné","posId":"K0000","price":2000,"isExtra":true},{"id":"X112","note":"","count":1,"label":"Bez oliv","posId":"X112","price":0,"KDSTags":["redhighlight"],"isExtra":true}]</t>
  </si>
  <si>
    <t>2026-06-21T18:55:01.623+02:00</t>
  </si>
  <si>
    <t>2026-06-21T19:05:33.226+02:00</t>
  </si>
  <si>
    <t>2026-06-21T19:24:03.731+02:00</t>
  </si>
  <si>
    <t>2026-06-21T18:55:02.392+02:00</t>
  </si>
  <si>
    <t>[{"id":"b6658da4-b777-42a2-94b6-5ce20ff49587","note":"","count":1,"label":"Pepperoni 32 cm","posId":"144","price":24900,"isExtra":false},{"id":"e2500e14-36a7-442f-9e4c-8df3f05db108","note":"","count":1,"label":"pepperoni salám","posId":"B109","price":3000,"KDSTags":["greenhighlight"],"isExtra":true},{"id":"ff8bc446-e047-44f1-bae5-423b565e0123","note":"","count":1,"label":"Capricciosa 32 cm","posId":"137","price":24900,"isExtra":false},{"id":"adb25a98-2836-4da5-82f5-82c3fc24d621","note":"","count":1,"label":"grana padano","posId":"B130","price":3000,"KDSTags":["greenhighlight"],"isExtra":true},{"id":"bd8e2f82-3d11-4ada-88ad-67191c012d18","note":"","count":1,"label":"BEZ -olivy","posId":"X112","price":0,"KDSTags":["redhighlight"],"isExtra":true}]</t>
  </si>
  <si>
    <t>2026-06-21T18:53:40.032+02:00</t>
  </si>
  <si>
    <t>2026-06-21T19:06:46.988+02:00</t>
  </si>
  <si>
    <t>[{"id":"57405815","note":"","size":"Pepsi zero sugar 1l","count":1,"label":"Pepsi zero sugar 1l","posId":"N125","price":5900,"isExtra":false},{"id":"61817983","note":"","size":"Guarana classic","count":1,"label":"Guarana classic","posId":"N142","price":5500,"isExtra":false},{"id":"59610938","note":"","size":"Pepperoni 32cm 🌶️🌶️","count":1,"label":"Pepperoni 32cm 🌶️🌶️","posId":"120","price":24900,"isExtra":false},{"id":"54414794","note":"","count":1,"label":"Balné","posId":"K0000","price":1500,"isExtra":true},{"id":"59610946","note":"","count":1,"label":"USA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bylinky","posId":"A121","price":5700,"isExtra":true}]</t>
  </si>
  <si>
    <t>2026-06-21T18:52:02.019+02:00</t>
  </si>
  <si>
    <t>2026-06-21T19:16:12.319+02:00</t>
  </si>
  <si>
    <t>[{"id":"1fae666b-4102-4ed0-b317-2a07b21ae279","note":"","count":1,"label":"Hot &amp; Spicy 40 cm","posId":"110","price":30900,"isExtra":false},{"id":"f315e3ea-4d99-415a-ab21-4d8aa27beec9","note":"","count":1,"label":"Kuře","posId":"C114","price":4000,"KDSTags":["greenhighlight"],"isExtra":true},{"id":"169906cc-98ac-4101-a361-79ae530758c3","note":"","count":1,"label":"BEZ -cibule","posId":"X103","price":0,"KDSTags":["redhighlight"],"isExtra":true},{"id":"076ed74a-9e28-4a30-9b7c-06e6adbd9e27","note":"","count":1,"label":"Margherita 18 cm","posId":"124","price":11900,"isExtra":false},{"id":"fc34540c-3ca2-4bb0-bd98-dc6f769a38a1","note":"","count":1,"label":"Šunka.","posId":"A106","price":2000,"isExtra":true},{"id":"076ed74a-9e28-4a30-9b7c-06e6adbd9e27","note":"","count":1,"label":"Margherita 18 cm","posId":"124","price":11900,"isExtra":false},{"id":"fc34540c-3ca2-4bb0-bd98-dc6f769a38a1","note":"","count":1,"label":"Šunka.","posId":"A106","price":2000,"isExtra":true},{"id":"7b8670b5-c06f-4a04-a7cd-97b786bd11ac","note":"","count":1,"label":"Žampiony.","posId":"A105","price":1500,"isExtra":true},{"id":"824198b2-b88a-4fb6-92af-3365de773ad1","note":"","count":1,"label":"Pepsi 1l","posId":"N124","price":5900,"isExtra":false}]</t>
  </si>
  <si>
    <t>2026-06-21T18:50:16.224+02:00</t>
  </si>
  <si>
    <t>2026-06-21T19:09:40.120+02:00</t>
  </si>
  <si>
    <t>[{"id":"54414714","note":"","size":"Baby špenát &amp; kuře 40cm","count":1,"label":"Baby špenát &amp; kuře 40cm","posId":"104","price":30900,"isExtra":false},{"id":"54414789","note":"","count":1,"label":"Balné","posId":"K0000","price":2000,"isExtra":true},{"id":"59555833","note":"","count":1,"label":"Rajčatový základ","posId":"ZSR40","price":0,"isExtra":true},{"id":"54414777","note":"","count":1,"label":"bez plněných okrajů","posId":"X1000","price":0,"isExtra":true},{"id":"54414707","note":"","size":"Margherita 40cm","count":1,"label":"Margherita 40cm","posId":"100","price":26900,"isExtra":false},{"id":"54414789","note":"","count":1,"label":"Balné","posId":"K0000","price":2000,"isExtra":true},{"id":"59555830","note":"","count":1,"label":"Smetanový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okrajů","posId":"X1000","price":0,"isExtra":true}]</t>
  </si>
  <si>
    <t>2026-06-21T18:45:50.115+02:00</t>
  </si>
  <si>
    <t>2026-06-21T19:02:23.662+02:00</t>
  </si>
  <si>
    <t>[{"id":"66691117","note":"","size":"Buchtičky se šodó","count":1,"label":"Buchtičky se šodó","posId":"D12","price":7900,"isExtra":false},{"id":"54414794","note":"","count":1,"label":"Balné","posId":"K0000","price":1500,"isExtra":true},{"id":"54414750","note":"","size":"Česnekový dip","count":2,"label":"Česnekový dip","posId":"P106","price":2000,"isExtra":false},{"id":"54414794","note":"","count":2,"label":"Balné","posId":"K0000","price":1500,"isExtra":true},{"id":"59610943","note":"","size":"Capricciosa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32cm","posId":"113","price":24900,"isExtra":false},{"id":"54414794","note":"","count":1,"label":"Balné","posId":"K0000","price":1500,"isExtra":true},{"id":"59610942","note":"","size":"Hawai 32cm","count":1,"label":"Hawai 32cm","posId":"114","price":24900,"isExtra":false},{"id":"54414794","note":"","count":1,"label":"Balné","posId":"K0000","price":1500,"isExtra":true},{"id":"57405815","note":"","size":"Pepsi zero sugar 1l","count":1,"label":"Pepsi zero sugar 1l","posId":"N125","price":5900,"isExtra":false},{"id":"57405814","note":"","size":"Pepsi 1l","count":1,"label":"Pepsi 1l","posId":"N124","price":5900,"isExtra":false}]</t>
  </si>
  <si>
    <t>2026-06-21T18:41:02.615+02:00</t>
  </si>
  <si>
    <t>2026-06-21T19:02:02.661+02:00</t>
  </si>
  <si>
    <t>2026-06-21T19:16:42.937+02:00</t>
  </si>
  <si>
    <t>2026-06-21T18:41:03.297+02:00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</si>
  <si>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</si>
  <si>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2026-06-21T18:37:23.975+02:00</t>
  </si>
  <si>
    <t>2026-06-21T18:49:32.137+02:00</t>
  </si>
  <si>
    <t>[{"id":"59610942","note":"","size":"Hawai 32cm","count":2,"label":"Hawai 32cm","posId":"114","price":24900,"isExtra":false},{"id":"54414794","note":"","count":2,"label":"Balné","posId":"K0000","price":1500,"isExtra":true}]</t>
  </si>
  <si>
    <t>2026-06-21T18:36:02.166+02:00</t>
  </si>
  <si>
    <t>2026-06-21T18:56:10.841+02:00</t>
  </si>
  <si>
    <t>[{"id":"8c704055-e242-493d-b754-bb711e5a6c0b","note":"","count":1,"label":"Hawai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-ananas","posId":"X100","price":0,"KDSTags":["redhighlight"],"isExtra":true},{"id":"3a8b6a85-3b5c-4ee4-be2d-261ab8731d6e","note":"","count":2,"label":"Dip česnekový","posId":"P106","price":2000,"isExtra":false},{"id":"8c704055-e242-493d-b754-bb711e5a6c0b","note":"","count":1,"label":"Hawai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-ananas","posId":"X100","price":0,"KDSTags":["redhighlight"],"isExtra":true}]</t>
  </si>
  <si>
    <t>2026-06-21T18:32:53.261+02:00</t>
  </si>
  <si>
    <t>2026-06-21T18:42:28.142+02:00</t>
  </si>
  <si>
    <t>[{"id":"c347dce78ddca37fc084fb1c","count":1,"label":"Capricciosa 40cm","posId":"101","price":30900,"isExtra":false},{"id":"1d39bc6ba96569aaaf3ab974","count":1,"label":"Balné","posId":"K0000","price":2000,"isExtra":true},{"id":"e97c473331e663ddc690894a","count":1,"label":"BBQ základ","posId":"ZRB40","price":0,"isExtra":true},{"id":"48863154de09ebfd22a82574","count":1,"label":"bez plněných okrajů","posId":"X1000","price":0,"isExtra":true}]</t>
  </si>
  <si>
    <t>2026-06-21T18:30:12.776+02:00</t>
  </si>
  <si>
    <t>2026-06-21T18:45:28.052+02:00</t>
  </si>
  <si>
    <t>[{"id":"cc156dc9-e0f8-4747-a43c-aabfdf952563","count":1,"label":"Pizza Comeback 40","posId":"109","price":30900,"isExtra":false,"creatorId":"-3tDy8lP9S0V4E9tsJxKK","isPackging":0,"actualLabel":"Pizza Comeback 40"}]</t>
  </si>
  <si>
    <t>2026-06-21T18:27:02.193+02:00</t>
  </si>
  <si>
    <t>2026-06-21T18:34:50.942+02:00</t>
  </si>
  <si>
    <t>2026-06-21T18:41:46.581+02:00</t>
  </si>
  <si>
    <t>2026-06-21T18:27:03.611+02:00</t>
  </si>
  <si>
    <t>[{"id":"80cdc162-f69f-4138-b690-77917e93790e","note":"","count":1,"label":"SPICY MENU COMEBACK","posId":"","price":34900,"isExtra":false},{"id":"644ab73c-8309-4845-b96e-9f0f22c461df","note":"","count":1,"label":"Pepperoni","posId":"Y120","price":0,"isExtra":true},{"id":"741f56e1-4be0-4a48-9425-3dc6aa7f97c3","note":"","count":1,"label":"Italské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základ","posId":"A127","price":0,"isExtra":true},{"id":"9044268d-9567-4604-8129-9d32c7630f2b","note":"","count":1,"label":"Příloha: Masové kuličky","posId":"P102","price":0,"isExtra":true},{"id":"45f62a03-044a-4058-9438-b16ec409a867","note":"","count":1,"label":"Pepsi zero sugar 1l","posId":"N125","price":0,"isExtra":true},{"id":"3a8b6a85-3b5c-4ee4-be2d-261ab8731d6e","note":"","count":1,"label":"Dip česnekový","posId":"P106","price":2000,"isExtra":false}]</t>
  </si>
  <si>
    <t>2026-06-21T18:27:02.177+02:00</t>
  </si>
  <si>
    <t>2026-06-21T18:41:58.942+02:00</t>
  </si>
  <si>
    <t>[{"id":"d63e9120-8ffe-444c-ba51-6c942a13f4fc","note":"","count":1,"label":"Margherita 40 cm","posId":"100","price":26900,"isExtra":false},{"id":"211d85d0-839e-41d0-89e3-ea177ad7489e","note":"","count":1,"label":"Dip česnekový","posId":"P106","price":2000,"isExtra":false}]</t>
  </si>
  <si>
    <t>2026-06-21T18:20:07.454+02:00</t>
  </si>
  <si>
    <t>2026-06-21T18:40:24.016+02:00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</si>
  <si>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🌶️🌶️","posId":"120","price":24900,"isExtra":false},{"id":"54414794","note":"","count":1,"label":"Balné","posId":"K0000","price":1500,"isExtra":true},{"id":"57278752","note":"","count":1,"label":"BBQ základ","posId":"ZRB32","price":0,"isExtra":true},{"id":"54414880","note":"","count":1,"label":"Kukuřice","posId":"B115","price":2500,"KDSTags":["greenhighlight"],"isExtra":true},{"id":"54414911","note":"","count":1,"label":"Pepperoni salám","posId":"B109","price":3000,"KDSTags":["greenhighlight"],"isExtra":true},{"id":"59610940","note":"","size":"BBQ Meteor 32cm","count":1,"label":"BBQ Meteor 32cm","posId":"118","price":24900,"isExtra":false},{"id":"54414794","note":"","count":1,"label":"Balné","posId":"K0000","price":1500,"isExtra":true},{"id":"54414751","note":"","size":"BBQ dip","count":1,"label":"BBQ dip","posId":"P105","price":2000,"isExtra":false},{"id":"54414794","note":"","count":1,"label":"Balné","posId":"K0000","price":1500,"isExtra":true},{"id":"54414746","note":"","size":"Masové kuličky","count":1,"label":"Masové kuličky","posId":"P102","price":9900,"isExtra":false},{"id":"54414794","note":"","count":1,"label":"Balné","posId":"K0000","price":1500,"isExtra":true}]</t>
  </si>
  <si>
    <t>2026-06-21T18:20:07.002+02:00</t>
  </si>
  <si>
    <t>2026-06-21T18:37:27.987+02:00</t>
  </si>
  <si>
    <t>[{"id":"59610943","note":"","size":"Capricciosa 32cm","count":2,"label":"Capricciosa 32cm","posId":"113","price":24900,"isExtra":false},{"id":"54414794","note":"","count":2,"label":"Balné","posId":"K0000","price":1500,"isExtra":true},{"id":"54414714","note":"","size":"Baby špenát &amp; kuře 40cm","count":1,"label":"Baby špenát &amp; kuře 40cm","posId":"104","price":30900,"isExtra":false},{"id":"54414789","note":"","count":1,"label":"Balné","posId":"K0000","price":2000,"isExtra":true}]</t>
  </si>
  <si>
    <t>2026-06-21T18:17:17.665+02:00</t>
  </si>
  <si>
    <t>2026-06-21T18:26:32.082+02:00</t>
  </si>
  <si>
    <t>[{"id":"474305c867bd0e9b91413aac","count":1,"label":"Quattro Formaggi 32cm","posId":"123","price":24900,"isExtra":false},{"id":"7cdbdba064a9b12ab9c2a9d4","count":1,"label":"Balné","posId":"K0000","price":1500,"isExtra":true},{"id":"2746ac567fdfbbfb4df4d2d1","count":1,"label":"okraj mozzarella, bbq omáčka","posId":"A123","price":5700,"isExtra":true},{"id":"c4398ff6690198226cf7c771","count":1,"label":"Comeback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okrajů","posId":"X1000","price":0,"isExtra":true},{"id":"812a5723adbe7d9399c88294","count":1,"label":"Pepperoni salám","posId":"B109","price":3000,"KDSTags":["greenhighlight"],"isExtra":true}]</t>
  </si>
  <si>
    <t>2026-06-21T18:17:02.821+02:00</t>
  </si>
  <si>
    <t>2026-06-21T18:23:45.905+02:00</t>
  </si>
  <si>
    <t>2026-06-21T18:36:24.515+02:00</t>
  </si>
  <si>
    <t>2026-06-21T18:17:39.022+02:00</t>
  </si>
  <si>
    <t>[{"id":"85dc195f-7d7b-4fb5-b41d-eb1c9c76b3a3","note":"","count":1,"label":"Hot &amp; Spicy 32 cm","posId":"146","price":24900,"isExtra":false}]</t>
  </si>
  <si>
    <t>2026-06-21T18:16:33.836+02:00</t>
  </si>
  <si>
    <t>2026-06-21T18:23:56.112+02:00</t>
  </si>
  <si>
    <t>2026-06-21T18:16:02.471+02:00</t>
  </si>
  <si>
    <t>2026-06-21T18:55:15.347+02:00</t>
  </si>
  <si>
    <t>[{"id":"d63e9120-8ffe-444c-ba51-6c942a13f4fc","note":"","count":1,"label":"Margherita 40 cm","posId":"100","price":26900,"isExtra":false},{"id":"f315e3ea-4d99-415a-ab21-4d8aa27beec9","note":"","count":1,"label":"Kuře","posId":"C114","price":4000,"KDSTags":["greenhighlight"],"isExtra":true},{"id":"d5c01305-5b81-4931-8ef0-14413da22bab","note":"","count":1,"label":"Kukuřice","posId":"C115","price":3500,"KDSTags":["greenhighlight"],"isExtra":true},{"id":"3f15a32f-4d5b-4afb-ae1b-12f68224d029","note":"","count":1,"label":"Olivy","posId":"C112","price":3500,"KDSTags":["greenhighlight"],"isExtra":true},{"id":"2b9f361b-4416-409b-9b50-c5e648e65b24","note":"","count":1,"label":"Zeleninová 40 cm","posId":"103","price":30900,"isExtra":false}]</t>
  </si>
  <si>
    <t>2026-06-21T18:13:01.994+02:00</t>
  </si>
  <si>
    <t>2026-06-21T18:21:14.174+02:00</t>
  </si>
  <si>
    <t>[{"id":"aef5aaf8-2acf-4f20-91be-c8829f11cd0c","note":"","count":1,"label":"Capricciosa 40 cm","posId":"101","price":30900,"isExtra":false},{"id":"57c816b2-3e3f-46c2-b126-b09910d79cb0","note":"","count":1,"label":"změna na Smetanový základ","posId":"i129","price":0,"isExtra":true},{"id":"f315e3ea-4d99-415a-ab21-4d8aa27beec9","note":"","count":1,"label":"Kuře","posId":"C114","price":4000,"KDSTags":["greenhighlight"],"isExtra":true},{"id":"d5c01305-5b81-4931-8ef0-14413da22bab","note":"","count":1,"label":"Kukuřice","posId":"C115","price":3500,"KDSTags":["greenhighlight"],"isExtra":true}]</t>
  </si>
  <si>
    <t>2026-06-21T18:12:02.355+02:00</t>
  </si>
  <si>
    <t>2026-06-21T18:32:13.871+02:00</t>
  </si>
  <si>
    <t>2026-06-21T18:52:30.581+02:00</t>
  </si>
  <si>
    <t>2026-06-21T18:12:03.043+02:00</t>
  </si>
  <si>
    <t>[{"id":"278158da-a7ef-451c-b94b-60f9c422b35d","note":"","count":1,"label":"Sweet passion 32 cm","posId":"29","price":20900,"isExtra":false},{"id":"5b1f2843-926a-4dd1-a5f0-4fddc7b45013","note":"","count":1,"label":"Margherita 32 cm","posId":"112","price":20900,"isExtra":false},{"id":"ee394832-8137-440a-84b7-b9e0df42a9ab","note":"","count":1,"label":"Hawai 32 cm","posId":"114","price":24900,"isExtra":false},{"id":"1fae666b-4102-4ed0-b317-2a07b21ae279","note":"","count":1,"label":"Hot &amp; Spicy 40 cm","posId":"110","price":30900,"isExtra":false}]</t>
  </si>
  <si>
    <t>2026-06-21T18:05:02.416+02:00</t>
  </si>
  <si>
    <t>2026-06-21T18:15:39.834+02:00</t>
  </si>
  <si>
    <t>[{"id":"ee394832-8137-440a-84b7-b9e0df42a9ab","note":"","count":1,"label":"Hawai 32 cm","posId":"114","price":24900,"isExtra":false},{"id":"0b867b16-3995-4b4a-9deb-1c0d8cecf8d6","note":"","count":1,"label":"Pepperoni 32 cm","posId":"120","price":24900,"isExtra":false}]</t>
  </si>
  <si>
    <t>2026-06-21T18:01:22.369+02:00</t>
  </si>
  <si>
    <t>2026-06-21T18:13:45.205+02:00</t>
  </si>
  <si>
    <t>[{"id":"8f33a84a8ac91a91cc37bff3","count":1,"label":"Margherita 32cm","posId":"112","price":16720,"isExtra":false},{"id":"7cdbdba064a9b12ab9c2a9d4","count":1,"label":"Balné","posId":"K0000","price":1500,"isExtra":true},{"id":"8f33a84a8ac91a91cc37bff3","count":1,"label":"Margherita 32cm","posId":"112","price":16720,"isExtra":false},{"id":"7cdbdba064a9b12ab9c2a9d4","count":1,"label":"Balné","posId":"K0000","price":1500,"isExtra":true},{"id":"f141e24c9f17c3296888fd0f","count":1,"label":"Šunka","posId":"B106","price":3000,"KDSTags":["greenhighlight"],"isExtra":true}]</t>
  </si>
  <si>
    <t>2026-06-21T17:59:52.964+02:00</t>
  </si>
  <si>
    <t>2026-06-21T18:11:45.733+02:00</t>
  </si>
  <si>
    <t>[{"id":"54414716","note":"","size":"Hawai 40cm","count":1,"label":"Hawai 40cm","posId":"102","price":30900,"isExtra":false},{"id":"54414789","note":"","count":1,"label":"Balné","posId":"K0000","price":2000,"isExtra":true},{"id":"54414777","note":"","count":1,"label":"bez plněných okrajů","posId":"X1000","price":0,"isExtra":true},{"id":"54414909","note":"","count":1,"label":"Pepperoni salám","posId":"C109","price":4000,"KDSTags":["greenhighlight"],"isExtra":true}]</t>
  </si>
  <si>
    <t>2026-06-21T17:57:11.992+02:00</t>
  </si>
  <si>
    <t>2026-06-21T18:02:58.293+02:00</t>
  </si>
  <si>
    <t>[{"id":"cde1a44f44daafed4b3bd82a","count":1,"label":"Pepperoni 32cm 🌶️🌶️","posId":"120","price":19920,"isExtra":false},{"id":"7cdbdba064a9b12ab9c2a9d4","count":1,"label":"Balné","posId":"K0000","price":1500,"isExtra":true},{"id":"8241669eecc1399a2e3e1c17","count":1,"label":"BBQ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okrajů","posId":"X1000","price":0,"isExtra":true}]</t>
  </si>
  <si>
    <t>2026-06-21T17:50:02.224+02:00</t>
  </si>
  <si>
    <t>2026-06-21T18:02:07.093+02:00</t>
  </si>
  <si>
    <t>[{"id":"d50b85689ae865c91893d064","count":1,"label":"Hot &amp; Spicy 32cm 🌶️🌶️","posId":"122","price":24900,"isExtra":false},{"id":"7cdbdba064a9b12ab9c2a9d4","count":1,"label":"Balné","posId":"K0000","price":1500,"isExtra":true},{"id":"b080b506facafc37744a1e2c","count":1,"label":"Capricciosa 32cm","posId":"113","price":24900,"isExtra":false},{"id":"7cdbdba064a9b12ab9c2a9d4","count":1,"label":"Balné","posId":"K0000","price":1500,"isExtra":true},{"id":"88378c03c1f4c715f7d83b1b","count":1,"label":"Hawai 32cm","posId":"114","price":19920,"isExtra":false},{"id":"7cdbdba064a9b12ab9c2a9d4","count":1,"label":"Balné","posId":"K0000","price":1500,"isExtra":true}]</t>
  </si>
  <si>
    <t>2026-06-21T17:49:41.355+02:00</t>
  </si>
  <si>
    <t>2026-06-21T17:58:14.839+02:00</t>
  </si>
  <si>
    <t>[{"id":"54414715","note":"","size":"Zeleninová 40cm","count":1,"label":"Zeleninová 40cm","posId":"103","price":30900,"isExtra":false},{"id":"54414789","note":"","count":1,"label":"Balné","posId":"K0000","price":2000,"isExtra":true},{"id":"59610934","note":"","size":"Margherita 32cm","count":2,"label":"Margherita 32cm","posId":"112","price":20900,"isExtra":false},{"id":"54414794","note":"","count":2,"label":"Balné","posId":"K0000","price":1500,"isExtra":true}]</t>
  </si>
  <si>
    <t>2026-06-21T17:43:03.559+02:00</t>
  </si>
  <si>
    <t>2026-06-21T17:53:31.589+02:00</t>
  </si>
  <si>
    <t>2026-06-21T18:11:15.142+02:00</t>
  </si>
  <si>
    <t>2026-06-21T17:45:22.042+02:00</t>
  </si>
  <si>
    <t>[{"id":"e525f614-2c06-459a-8d22-623546aa83fc","note":"","count":1,"label":"BBQ Texas 40 cm","posId":"107","price":30900,"isExtra":false},{"id":"d5c01305-5b81-4931-8ef0-14413da22bab","note":"","count":1,"label":"Kukuřice","posId":"C115","price":3500,"KDSTags":["greenhighlight"],"isExtra":true}]</t>
  </si>
  <si>
    <t>2026-06-21T17:39:02.018+02:00</t>
  </si>
  <si>
    <t>2026-06-21T17:46:08.608+02:00</t>
  </si>
  <si>
    <t>2026-06-21T18:03:32.994+02:00</t>
  </si>
  <si>
    <t>2026-06-21T17:40:29.723+02:00</t>
  </si>
  <si>
    <t>[{"id":"35e045f9-bc36-46e9-8142-6579de78a05b","note":"","count":1,"label":"Comeback 32 cm","posId":"121","price":24900,"isExtra":false},{"id":"169906cc-98ac-4101-a361-79ae530758c3","note":"","count":1,"label":"BEZ -cibule","posId":"X103","price":0,"KDSTags":["redhighlight"],"isExtra":true},{"id":"2863cfff-d34c-4eca-8cc1-a94c70c453ab","note":"","count":1,"label":"Mirinda 1l","posId":"N126","price":5900,"isExtra":false}]</t>
  </si>
  <si>
    <t>2026-06-21T17:26:02.192+02:00</t>
  </si>
  <si>
    <t>2026-06-21T17:44:17.623+02:00</t>
  </si>
  <si>
    <t>2026-06-21T18:12:02.893+02:00</t>
  </si>
  <si>
    <t>2026-06-21T17:26:03.462+02:00</t>
  </si>
  <si>
    <t>[{"id":"f4d7b9ad-ce62-498d-a90b-8016ab1e3604","note":"","count":1,"label":"Quattro Formaggi 32 cm","posId":"147","price":24900,"isExtra":false},{"id":"36ea3088-07fd-428f-b871-c4a5ee9cef7b","note":"","count":1,"label":"Comeback 40 cm","posId":"109","price":30900,"isExtra":false},{"id":"932d1eab-8f45-4992-b460-cc5099f91e14","note":"","count":1,"label":"Okraj Hotdog, BBQ","posId":"A120","price":6500,"isExtra":true},{"id":"3a8b6a85-3b5c-4ee4-be2d-261ab8731d6e","note":"","count":1,"label":"Dip česnekový","posId":"P106","price":2000,"isExtra":false}]</t>
  </si>
  <si>
    <t>2026-06-21T17:23:07.707+02:00</t>
  </si>
  <si>
    <t>2026-06-21T17:30:35.910+02:00</t>
  </si>
  <si>
    <t>[{"id":"59610940","note":"","size":"BBQ Meteor 32cm","count":1,"label":"BBQ Meteor 32cm","posId":"118","price":24900,"isExtra":false},{"id":"54414794","note":"","count":1,"label":"Balné","posId":"K0000","price":1500,"isExtra":true},{"id":"59610942","note":"","size":"Hawai 32cm","count":1,"label":"Hawai 32cm","posId":"114","price":24900,"isExtra":false},{"id":"54414794","note":"","count":1,"label":"Balné","posId":"K0000","price":1500,"isExtra":true},{"id":"54414891","note":"","count":1,"label":"Mozzarella","posId":"B113","price":3000,"KDSTags":["greenhighlight"],"isExtra":true},{"id":"54414912","note":"","count":1,"label":"Grana padano, pecorino, parmazán","posId":"B130","price":3000,"KDSTags":["greenhighlight"],"isExtra":true}]</t>
  </si>
  <si>
    <t>2026-06-21T17:20:10.102+02:00</t>
  </si>
  <si>
    <t>2026-06-21T17:25:00.950+02:00</t>
  </si>
  <si>
    <t>[{"id":"59610937","note":"","size":"Comeback 32cm 🌶️","count":1,"label":"Comeback 32cm 🌶️","posId":"121","price":24900,"isExtra":false},{"id":"54414794","note":"","count":1,"label":"Balné","posId":"K0000","price":1500,"isExtra":true}]</t>
  </si>
  <si>
    <t>2026-06-21T17:18:49.273+02:00</t>
  </si>
  <si>
    <t>2026-06-21T17:24:18.730+02:00</t>
  </si>
  <si>
    <t>2026-06-21T17:13:03.431+02:00</t>
  </si>
  <si>
    <t>2026-06-21T17:20:40.874+02:00</t>
  </si>
  <si>
    <t>[{"id":"54414717","note":"","size":"Capricciosa 40cm","count":1,"label":"Capricciosa 40cm","posId":"101","price":30900,"isExtra":false},{"id":"54414789","note":"","count":1,"label":"Balné","posId":"K0000","price":2000,"isExtra":true},{"id":"59555830","note":"","count":1,"label":"Smetanový základ","posId":"ZRS40","price":0,"isExtra":true},{"id":"54414708","note":"","size":"Quattro Formaggi 40cm","count":1,"label":"Quattro Formaggi 40cm","posId":"111","price":30900,"isExtra":false},{"id":"54414789","note":"","count":1,"label":"Balné","posId":"K0000","price":2000,"isExtra":true}]</t>
  </si>
  <si>
    <t>2026-06-21T17:05:01.442+02:00</t>
  </si>
  <si>
    <t>2026-06-21T17:39:27.861+02:00</t>
  </si>
  <si>
    <t>2026-06-21T17:52:01.243+02:00</t>
  </si>
  <si>
    <t>2026-06-21T17:05:02.160+02:00</t>
  </si>
  <si>
    <t>[{"id":"ee394832-8137-440a-84b7-b9e0df42a9ab","note":"","count":1,"label":"Hawai 32 cm","posId":"114","price":24900,"isExtra":false},{"id":"57c816b2-3e3f-46c2-b126-b09910d79cb0","note":"","count":1,"label":"změna na Smetanový základ","posId":"i129","price":0,"isExtra":true},{"id":"007c7303-045c-4866-882d-38e13564ff34","note":"","count":1,"label":"BEZ -ananas","posId":"X100","price":0,"KDSTags":["redhighlight"],"isExtra":true}]</t>
  </si>
  <si>
    <t>2026-06-21T16:59:14.572+02:00</t>
  </si>
  <si>
    <t>2026-06-21T17:08:21.597+02:00</t>
  </si>
  <si>
    <t>[{"id":"35999c816db20808a615a88e","count":1,"label":"Quattro Formaggi 40cm","posId":"111","price":30900,"isExtra":false},{"id":"1d39bc6ba96569aaaf3ab974","count":1,"label":"Balné","posId":"K0000","price":2000,"isExtra":true}]</t>
  </si>
  <si>
    <t>2026-06-21T16:58:44.580+02:00</t>
  </si>
  <si>
    <t>2026-06-21T17:07:20.753+02:00</t>
  </si>
  <si>
    <t>[{"id":"8f33a84a8ac91a91cc37bff3","count":1,"label":"Margherita 32cm","posId":"112","price":16720,"isExtra":false},{"id":"7cdbdba064a9b12ab9c2a9d4","count":1,"label":"Balné","posId":"K0000","price":1500,"isExtra":true},{"id":"330e5bd554d905fd6d54cf01","count":1,"label":"bez plněných okrajů","posId":"X1000","price":0,"isExtra":true},{"id":"c4398ff6690198226cf7c771","count":1,"label":"Comeback 32cm 🌶️","posId":"121","price":19920,"isExtra":false},{"id":"7cdbdba064a9b12ab9c2a9d4","count":1,"label":"Balné","posId":"K0000","price":1500,"isExtra":true}]</t>
  </si>
  <si>
    <t>2026-06-21T16:56:02.627+02:00</t>
  </si>
  <si>
    <t>2026-06-21T17:37:29.502+02:00</t>
  </si>
  <si>
    <t>2026-06-21T18:02:34.042+02:00</t>
  </si>
  <si>
    <t>2026-06-21T16:56:03.102+02:00</t>
  </si>
  <si>
    <t>[{"id":"d63e9120-8ffe-444c-ba51-6c942a13f4fc","note":"","count":1,"label":"Margherita 40 cm","posId":"100","price":26900,"isExtra":false},{"id":"aef5aaf8-2acf-4f20-91be-c8829f11cd0c","note":"","count":1,"label":"Capricciosa 40 cm","posId":"101","price":30900,"isExtra":false},{"id":"1fae666b-4102-4ed0-b317-2a07b21ae279","note":"","count":1,"label":"Hot &amp; Spicy 40 cm","posId":"110","price":30900,"isExtra":false},{"id":"03dae282-4cd4-4fa2-9169-2178ea3ed325","note":"","count":1,"label":"Quattro Formaggi 40 cm","posId":"111","price":30900,"isExtra":false},{"id":"131c6239-e041-4ab5-9f75-400951ef95f4","note":"","count":1,"label":"Dip jalapenos","posId":"P107","price":2000,"isExtra":false}]</t>
  </si>
  <si>
    <t>2026-06-21T16:53:03.874+02:00</t>
  </si>
  <si>
    <t>2026-06-21T16:58:37.484+02:00</t>
  </si>
  <si>
    <t>[{"id":"59610943","note":"","size":"Capricciosa 32cm","count":1,"label":"Capricciosa 32cm","posId":"113","price":24900,"isExtra":false},{"id":"54414794","note":"","count":1,"label":"Balné","posId":"K0000","price":1500,"isExtra":true}]</t>
  </si>
  <si>
    <t>Abror</t>
  </si>
  <si>
    <t>2026-06-21T16:44:32.448+02:00</t>
  </si>
  <si>
    <t>2026-06-21T16:51:09.676+02:00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</si>
  <si>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okrajů","posId":"X1000","price":0,"isExtra":true}]</t>
  </si>
  <si>
    <t>Michal Čerešňák</t>
  </si>
  <si>
    <t>2026-06-21T16:37:01.552+02:00</t>
  </si>
  <si>
    <t>2026-06-21T16:47:58.482+02:00</t>
  </si>
  <si>
    <t>2026-06-21T17:03:53.676+02:00</t>
  </si>
  <si>
    <t>2026-06-21T16:37:02.183+02:00</t>
  </si>
  <si>
    <t>[{"id":"8c704055-e242-493d-b754-bb711e5a6c0b","note":"","count":1,"label":"Hawai 40 cm","posId":"102","price":30900,"isExtra":false},{"id":"57c816b2-3e3f-46c2-b126-b09910d79cb0","note":"","count":1,"label":"změna na Smetanový základ","posId":"i129","price":0,"isExtra":true}]</t>
  </si>
  <si>
    <t>Daviti</t>
  </si>
  <si>
    <t>2026-06-21T16:35:23.823+02:00</t>
  </si>
  <si>
    <t>2026-06-21T16:50:13.533+02:00</t>
  </si>
  <si>
    <t>[{"id":"109","note":"","count":1,"label":"Comeback 40cm 🌶️","posId":"109","price":30900,"isExtra":false},{"id":"K0000","note":"","count":1,"label":"Balné","posId":"K0000","price":2000,"isExtra":true},{"id":"110","note":"","count":1,"label":"Hot &amp; Spicy 40cm 🌶️🌶️","posId":"110","price":30900,"isExtra":false},{"id":"K0000","note":"","count":1,"label":"Balné","posId":"K0000","price":2000,"isExtra":true},{"id":"C108","note":"","count":1,"label":"Slanina","posId":"C108","price":4000,"KDSTags":["greenhighlight"],"isExtra":true}]</t>
  </si>
  <si>
    <t>2026-06-21T16:25:20.478+02:00</t>
  </si>
  <si>
    <t>2026-06-21T16:32:41.535+02:00</t>
  </si>
  <si>
    <t>[{"id":"9c95e20af01b393f0a286028","count":1,"label":"Hawai 40cm","posId":"102","price":30900,"isExtra":false},{"id":"1d39bc6ba96569aaaf3ab974","count":1,"label":"Balné","posId":"K0000","price":2000,"isExtra":true},{"id":"48863154de09ebfd22a82574","count":1,"label":"bez plněných okrajů","posId":"X1000","price":0,"isExtra":true},{"id":"fb74c0c2c2968338d26f93aa","count":1,"label":"Ananas","posId":"C100","price":3500,"KDSTags":["greenhighlight"],"isExtra":true},{"id":"5510bb5725d42643e0879d00","count":1,"label":"Cibule","posId":"C103","price":3500,"KDSTags":["greenhighlight"],"isExtra":true},{"id":"eed895cf1d033383de28ee4e","count":1,"label":"Pepsi 1l","posId":"N124","price":5900,"isExtra":false}]</t>
  </si>
  <si>
    <t>2026-06-21T16:17:38.848+02:00</t>
  </si>
  <si>
    <t>2026-06-21T16:26:35.613+02:00</t>
  </si>
  <si>
    <t>[{"id":"21b3b8ca0180cbbd4862d1ed","count":1,"label":"Comeback 40cm 🌶️","posId":"109","price":30900,"isExtra":false},{"id":"1d39bc6ba96569aaaf3ab974","count":1,"label":"Balné","posId":"K0000","price":2000,"isExtra":true},{"id":"c6fdaa8e646145bf8694e433","count":1,"label":"Pepsi zero sugar 1l","posId":"N125","price":5900,"isExtra":false}]</t>
  </si>
  <si>
    <t>2026-06-21T16:17:02.645+02:00</t>
  </si>
  <si>
    <t>2026-06-21T16:29:24.324+02:00</t>
  </si>
  <si>
    <t>[{"id":"944ada84-4b76-4cec-9248-ebcd083131da","note":"","count":1,"label":"Baby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bylinky","posId":"A121","price":5700,"isExtra":true}]</t>
  </si>
  <si>
    <t>2026-06-21T16:04:29.741+02:00</t>
  </si>
  <si>
    <t>2026-06-21T16:13:56.690+02:00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</si>
  <si>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základ","posId":"ZRS32","price":0,"isExtra":true},{"id":"P106","note":"","count":2,"label":"Česnekový dip","posId":"P106","price":2000,"isExtra":false},{"id":"K0000","note":"","count":2,"label":"Balné","posId":"K0000","price":1500,"isExtra":true}]</t>
  </si>
  <si>
    <t>2026-06-21T16:00:28.429+02:00</t>
  </si>
  <si>
    <t>2026-06-21T16:09:26.483+02:00</t>
  </si>
  <si>
    <t>[{"id":"8f33a84a8ac91a91cc37bff3","count":1,"label":"Margherita 32cm","posId":"112","price":16720,"isExtra":false},{"id":"7cdbdba064a9b12ab9c2a9d4","count":1,"label":"Balné","posId":"K0000","price":1500,"isExtra":true}]</t>
  </si>
  <si>
    <t>2026-06-21T15:58:01.835+02:00</t>
  </si>
  <si>
    <t>2026-06-21T16:10:09.279+02:00</t>
  </si>
  <si>
    <t>[{"id":"0ea52415-fdb3-497f-b216-7fd5802f2e0f","note":"","count":1,"label":"Quattro Formaggi 32 cm","posId":"123","price":24900,"isExtra":false},{"id":"3a8b6a85-3b5c-4ee4-be2d-261ab8731d6e","note":"","count":1,"label":"Dip česnekový","posId":"P106","price":2000,"isExtra":false}]</t>
  </si>
  <si>
    <t>2026-06-21T15:50:02.620+02:00</t>
  </si>
  <si>
    <t>2026-06-21T16:08:36.425+02:00</t>
  </si>
  <si>
    <t>[{"id":"36ea3088-07fd-428f-b871-c4a5ee9cef7b","note":"","count":2,"label":"Comeback 40 cm","posId":"109","price":30900,"isExtra":false},{"id":"211d85d0-839e-41d0-89e3-ea177ad7489e","note":"","count":4,"label":"Dip česnekový","posId":"P106","price":2000,"isExtra":false},{"id":"944ada84-4b76-4cec-9248-ebcd083131da","note":"","count":1,"label":"Baby špenát &amp; kuře 32 cm","posId":"140","price":24900,"isExtra":false}]</t>
  </si>
  <si>
    <t>2026-06-21T15:39:37.341+02:00</t>
  </si>
  <si>
    <t>2026-06-21T15:48:30.374+02:00</t>
  </si>
  <si>
    <t>[{"id":"c347dce78ddca37fc084fb1c","count":1,"label":"Capricciosa 40cm","posId":"101","price":30900,"isExtra":false},{"id":"1d39bc6ba96569aaaf3ab974","count":1,"label":"Balné","posId":"K0000","price":2000,"isExtra":true}]</t>
  </si>
  <si>
    <t>2026-06-21T15:37:10.077+02:00</t>
  </si>
  <si>
    <t>2026-06-21T15:52:16.769+02:00</t>
  </si>
  <si>
    <t>[{"id":"54414707","note":"","size":"Margherita 40cm","count":1,"label":"Margherita 40cm","posId":"100","price":26900,"isExtra":false},{"id":"54414789","note":"","count":1,"label":"Balné","posId":"K0000","price":2000,"isExtra":true},{"id":"54414777","note":"","count":1,"label":"bez plněných okrajů","posId":"X1000","price":0,"isExtra":true},{"id":"54414894","note":"","count":1,"label":"Šunka","posId":"C106","price":4000,"KDSTags":["greenhighlight"],"isExtra":true},{"id":"54414707","note":"","size":"Margherita 40cm","count":1,"label":"Margherita 40cm","posId":"100","price":26900,"isExtra":false},{"id":"54414789","note":"","count":1,"label":"Balné","posId":"K0000","price":2000,"isExtra":true},{"id":"54414777","note":"","count":1,"label":"bez plněných okrajů","posId":"X1000","price":0,"isExtra":true},{"id":"54414909","note":"","count":1,"label":"Pepperoni salám","posId":"C109","price":4000,"KDSTags":["greenhighlight"],"isExtra":true}]</t>
  </si>
  <si>
    <t>2026-06-21T15:34:13.713+02:00</t>
  </si>
  <si>
    <t>2026-06-21T15:49:53.284+02:00</t>
  </si>
  <si>
    <t>[{"id":"59610941","note":"","size":"Zeleninová 32cm","count":1,"label":"Zeleninová 32cm","posId":"115","price":24900,"isExtra":false},{"id":"54414794","note":"","count":1,"label":"Balné","posId":"K0000","price":1500,"isExtra":true},{"id":"57278742","note":"","count":1,"label":"Smetanový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okrajů","posId":"X1000","price":0,"isExtra":true},{"id":"54414812","note":"","count":1,"label":"Bez kukuřice","posId":"X115","price":0,"KDSTags":["redhighlight"],"isExtra":true},{"id":"54414852","note":"","count":1,"label":"Bez cibule","posId":"X103","price":0,"KDSTags":["redhighlight"],"isExtra":true},{"id":"54683561","note":"","size":"Choco Rolls","count":1,"label":"Choco Rolls","posId":"chr100","price":8900,"isExtra":false},{"id":"54414794","note":"","count":1,"label":"Balné","posId":"K0000","price":1500,"isExtra":true},{"id":"57279386","note":"","size":"Opočno karamel","count":1,"label":"Opočno karamel","posId":"D112","price":12900,"isExtra":false},{"id":"59809293","note":"","size":"Jablečno-skořicové rolls","count":1,"label":"Jablečno-skořicové rolls","posId":"18","price":8900,"isExtra":false},{"id":"54414794","note":"","count":1,"label":"Balné","posId":"K0000","price":1500,"isExtra":true},{"id":"59610934","note":"","size":"Margherita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32cm","posId":"112","price":20900,"isExtra":false},{"id":"54414794","note":"","count":1,"label":"Balné","posId":"K0000","price":1500,"isExtra":true},{"id":"54414818","note":"","count":1,"label":"okraj mozzarella, bylinky","posId":"A121","price":5700,"isExtra":true}]</t>
  </si>
  <si>
    <t>2026-06-21T15:24:19.653+02:00</t>
  </si>
  <si>
    <t>2026-06-21T15:33:24.480+02:00</t>
  </si>
  <si>
    <t>[{"id":"D12","note":"","count":1,"label":"Buchtičky se šodó","posId":"D12","price":7900,"isExtra":false},{"id":"K0000","note":"","count":1,"label":"Balné","posId":"K0000","price":1500,"isExtra":true},{"id":"120","note":"","count":1,"label":"Pepperoni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okrajů","posId":"X1000","price":0,"isExtra":true}]</t>
  </si>
  <si>
    <t>2026-06-21T15:22:41.224+02:00</t>
  </si>
  <si>
    <t>2026-06-21T15:31:27.323+02:00</t>
  </si>
  <si>
    <t>[{"id":"44a52dba6f56e6ebd7218e23","count":1,"label":"Zeleninová 32cm","posId":"115","price":19920,"isExtra":false},{"id":"7cdbdba064a9b12ab9c2a9d4","count":1,"label":"Balné","posId":"K0000","price":1500,"isExtra":true},{"id":"469760b9fc8311f75cf1fd3a","count":1,"label":"Bez papriky","posId":"X111","price":0,"KDSTags":["redhighlight"],"isExtra":true},{"id":"adc6b21d98c1330ffb929bc9","count":1,"label":"Bez oliv","posId":"X112","price":0,"KDSTags":["redhighlight"],"isExtra":true},{"id":"44a52dba6f56e6ebd7218e23","count":1,"label":"Zeleninová 32cm","posId":"115","price":19920,"isExtra":false},{"id":"7cdbdba064a9b12ab9c2a9d4","count":1,"label":"Balné","posId":"K0000","price":1500,"isExtra":true}]</t>
  </si>
  <si>
    <t>Rohit</t>
  </si>
  <si>
    <t>2026-06-21T15:15:15.517+02:00</t>
  </si>
  <si>
    <t>2026-06-21T15:27:36.334+02:00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</si>
  <si>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základ","posId":"ZRS40","price":0,"isExtra":true}]</t>
  </si>
  <si>
    <t>2026-06-21T15:02:15.436+02:00</t>
  </si>
  <si>
    <t>2026-06-21T15:10:18.190+02:00</t>
  </si>
  <si>
    <t>[{"id":"377b80c66a22aaed8ced30db","count":1,"label":"Pepperoni Rolls 🌶️","posId":"P100","price":8900,"isExtra":false},{"id":"7cdbdba064a9b12ab9c2a9d4","count":1,"label":"Balné","posId":"K0000","price":1500,"isExtra":true},{"id":"833bac0ee0c2ca184b6000b3","count":1,"label":"Buchtičky se šodó","posId":"D12","price":7900,"isExtra":false},{"id":"7cdbdba064a9b12ab9c2a9d4","count":1,"label":"Balné","posId":"K0000","price":1500,"isExtra":true},{"id":"c6fdaa8e646145bf8694e433","count":1,"label":"Pepsi zero sugar 1l","posId":"N125","price":5900,"isExtra":false}]</t>
  </si>
  <si>
    <t>2026-06-21T14:48:49.705+02:00</t>
  </si>
  <si>
    <t>2026-06-21T14:56:02.103+02:00</t>
  </si>
  <si>
    <t>[{"id":"44a52dba6f56e6ebd7218e23","count":1,"label":"Zeleninová 32cm","posId":"115","price":19920,"isExtra":false},{"id":"7cdbdba064a9b12ab9c2a9d4","count":1,"label":"Balné","posId":"K0000","price":1500,"isExtra":true},{"id":"f141e24c9f17c3296888fd0f","count":2,"label":"Šunka","posId":"B106","price":3000,"KDSTags":["greenhighlight"],"isExtra":true}]</t>
  </si>
  <si>
    <t>2026-06-21T14:44:02.683+02:00</t>
  </si>
  <si>
    <t>2026-06-21T15:41:47.039+02:00</t>
  </si>
  <si>
    <t>2026-06-21T16:03:28.039+02:00</t>
  </si>
  <si>
    <t>2026-06-21T14:44:03.291+02:00</t>
  </si>
  <si>
    <t>[{"id":"8c704055-e242-493d-b754-bb711e5a6c0b","note":"","count":1,"label":"Hawai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-ananas","posId":"X100","price":0,"KDSTags":["redhighlight"],"isExtra":true},{"id":"ee394832-8137-440a-84b7-b9e0df42a9ab","note":"","count":1,"label":"Hawai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-ananas","posId":"X100","price":0,"KDSTags":["redhighlight"],"isExtra":true},{"id":"0ea52415-fdb3-497f-b216-7fd5802f2e0f","note":"","count":2,"label":"Quattro Formaggi 32 cm","posId":"123","price":24900,"isExtra":false},{"id":"fcbcf6b6-34c6-4d5f-ac5b-f6ece72e0953","note":"","count":1,"label":"BBQ Meteor 32 cm","posId":"118","price":24900,"isExtra":false},{"id":"bf8dc38b-6c8e-42b6-9da3-3170253a57d4","note":"","count":1,"label":"Hot &amp; Spicy 32 cm","posId":"122","price":24900,"isExtra":false}]</t>
  </si>
  <si>
    <t>2026-06-21T14:30:42.526+02:00</t>
  </si>
  <si>
    <t>2026-06-21T14:40:06.167+02:00</t>
  </si>
  <si>
    <t>[{"id":"8f33a84a8ac91a91cc37bff3","count":1,"label":"Margherita 32cm","posId":"112","price":16720,"isExtra":false},{"id":"7cdbdba064a9b12ab9c2a9d4","count":1,"label":"Balné","posId":"K0000","price":1500,"isExtra":true},{"id":"88378c03c1f4c715f7d83b1b","count":1,"label":"Hawai 32cm","posId":"114","price":19920,"isExtra":false},{"id":"7cdbdba064a9b12ab9c2a9d4","count":1,"label":"Balné","posId":"K0000","price":1500,"isExtra":true},{"id":"072ee84005da4e8cba54f990","count":1,"label":"Ananas","posId":"B100","price":2500,"KDSTags":["greenhighlight"],"isExtra":true},{"id":"91221793b65e8e71ec6cf2cc","count":1,"label":"Česnekový chléb 18cm","posId":"P104","price":7900,"isExtra":false},{"id":"7cdbdba064a9b12ab9c2a9d4","count":1,"label":"Balné","posId":"K0000","price":1500,"isExtra":true}]</t>
  </si>
  <si>
    <t>2026-06-21T14:17:37.517+02:00</t>
  </si>
  <si>
    <t>2026-06-21T14:23:34.131+02:00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</si>
  <si>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40cm","posId":"111","price":30900,"isExtra":false},{"id":"54414789","note":"","count":1,"label":"Balné","posId":"K0000","price":2000,"isExtra":true},{"id":"54414745","note":"","size":"Spicy Wings 🌶️","count":1,"label":"Spicy Wings 🌶️","posId":"P101","price":11900,"isExtra":false},{"id":"54414794","note":"","count":1,"label":"Balné","posId":"K0000","price":1500,"isExtra":true},{"id":"54414750","note":"","size":"Česnekový dip","count":2,"label":"Česnekový dip","posId":"P106","price":2000,"isExtra":false},{"id":"54414794","note":"","count":2,"label":"Balné","posId":"K0000","price":1500,"isExtra":true}]</t>
  </si>
  <si>
    <t>2026-06-21T14:10:49.790+02:00</t>
  </si>
  <si>
    <t>2026-06-21T14:21:50.071+02:00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</si>
  <si>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🌶️🌶️","posId":"108","price":30900,"isExtra":false},{"id":"54414789","note":"","count":1,"label":"Balné","posId":"K0000","price":2000,"isExtra":true},{"id":"54414813","note":"","count":1,"label":"okraj mozzarella, bylinky","posId":"A122","price":6500,"isExtra":true},{"id":"54414750","note":"","size":"Česnekový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</si>
  <si>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2026-06-21T14:10:49.218+02:00</t>
  </si>
  <si>
    <t>2026-06-21T14:20:38.036+02:00</t>
  </si>
  <si>
    <t>[{"id":"57405815","note":"","size":"Pepsi zero sugar 1l","count":1,"label":"Pepsi zero sugar 1l","posId":"N125","price":5900,"isExtra":false},{"id":"59809293","note":"","size":"Jablečno-skořicové rolls","count":1,"label":"Jablečno-skořicové rolls","posId":"18","price":8900,"isExtra":false},{"id":"54414794","note":"","count":1,"label":"Balné","posId":"K0000","price":1500,"isExtra":true},{"id":"59610938","note":"","size":"Pepperoni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🌶️🌶️","posId":"120","price":24900,"isExtra":false},{"id":"54414794","note":"","count":1,"label":"Balné","posId":"K0000","price":1500,"isExtra":true},{"id":"54414783","note":"","count":1,"label":"bez plněných okrajů","posId":"X1000","price":0,"isExtra":true}]</t>
  </si>
  <si>
    <t>2026-06-21T13:57:02.445+02:00</t>
  </si>
  <si>
    <t>2026-06-21T14:05:25.811+02:00</t>
  </si>
  <si>
    <t>2026-06-21T14:18:19.766+02:00</t>
  </si>
  <si>
    <t>2026-06-21T13:57:03.272+02:00</t>
  </si>
  <si>
    <t>[{"id":"0d0283d3-7aff-4b76-8938-87a4f5c742a9","note":"","count":1,"label":"Pepsi zero sugar 1l","posId":"N125","price":5900,"isExtra":false},{"id":"0b867b16-3995-4b4a-9deb-1c0d8cecf8d6","note":"","count":1,"label":"Pepperoni 32 cm","posId":"120","price":24900,"isExtra":false}]</t>
  </si>
  <si>
    <t>2026-06-21T13:55:01.422+02:00</t>
  </si>
  <si>
    <t>2026-06-21T14:05:07.867+02:00</t>
  </si>
  <si>
    <t>2026-06-21T15:03:33.004+02:00</t>
  </si>
  <si>
    <t>2026-06-21T14:02:25.676+02:00</t>
  </si>
  <si>
    <t>[{"id":"3a8b6a85-3b5c-4ee4-be2d-261ab8731d6e","note":"","count":1,"label":"Dip česnekový","posId":"P106","price":2000,"isExtra":false},{"id":"f1315fc0-dfbb-459c-9f31-49d8e60875f4","note":"","count":1,"label":"Pepperoni 40 cm","posId":"108","price":30900,"isExtra":false},{"id":"36ea3088-07fd-428f-b871-c4a5ee9cef7b","note":"","count":1,"label":"Comeback 40 cm","posId":"109","price":30900,"isExtra":false},{"id":"eb426525-9181-4714-9963-380f5c0ae0e5","note":"","count":1,"label":"Okraj mozzarella, bylinky","posId":"A122","price":6500,"isExtra":true}]</t>
  </si>
  <si>
    <t>2026-06-21T13:54:02.637+02:00</t>
  </si>
  <si>
    <t>2026-06-21T14:02:09.200+02:00</t>
  </si>
  <si>
    <t>[{"id":"35e045f9-bc36-46e9-8142-6579de78a05b","note":"","count":1,"label":"Comeback 32 cm","posId":"121","price":24900,"isExtra":false},{"id":"3a8b6a85-3b5c-4ee4-be2d-261ab8731d6e","note":"","count":1,"label":"Dip česnekový","posId":"P106","price":2000,"isExtra":false}]</t>
  </si>
  <si>
    <t>2026-06-21T13:53:52.428+02:00</t>
  </si>
  <si>
    <t>2026-06-21T13:59:39.044+02:00</t>
  </si>
  <si>
    <t>2026-06-21T13:51:02.166+02:00</t>
  </si>
  <si>
    <t>2026-06-21T13:58:31.858+02:00</t>
  </si>
  <si>
    <t>[{"id":"4d0fe7ad-c88a-4a73-8015-c60680489cf8","note":"","count":1,"label":"Baby špenát &amp; kuře 32 cm","posId":"116","price":24900,"isExtra":false},{"id":"b3008ec8-24a5-4d30-bf46-9133028be7e4","note":"","count":1,"label":"Margherita 32 cm","posId":"136","price":20900,"isExtra":false}]</t>
  </si>
  <si>
    <t>2026-06-21T13:42:02.611+02:00</t>
  </si>
  <si>
    <t>2026-06-21T13:56:44.741+02:00</t>
  </si>
  <si>
    <t>[{"id":"a4efa812-1470-4ea2-a19d-39843abed3be","note":"","count":1,"label":"Comeback 32 cm","posId":"145","price":24900,"isExtra":false},{"id":"f4d7b9ad-ce62-498d-a90b-8016ab1e3604","note":"","count":1,"label":"Quattro Formaggi 32 cm","posId":"147","price":24900,"isExtra":false}]</t>
  </si>
  <si>
    <t>2026-06-21T13:35:02.029+02:00</t>
  </si>
  <si>
    <t>2026-06-21T13:41:23.017+02:00</t>
  </si>
  <si>
    <t>[{"id":"ee394832-8137-440a-84b7-b9e0df42a9ab","note":"","count":1,"label":"Hawai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-ananas","posId":"X100","price":0,"KDSTags":["redhighlight"],"isExtra":true},{"id":"3a8b6a85-3b5c-4ee4-be2d-261ab8731d6e","note":"","count":1,"label":"Dip česnekový","posId":"P106","price":2000,"isExtra":false}]</t>
  </si>
  <si>
    <t>2026-06-21T13:29:45.013+02:00</t>
  </si>
  <si>
    <t>2026-06-21T13:35:09.956+02:00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</si>
  <si>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🌶️🌶️","posId":"120","price":24900,"isExtra":false},{"id":"54414794","note":"","count":1,"label":"Balné","posId":"K0000","price":1500,"isExtra":true},{"id":"54414783","note":"","count":1,"label":"bez plněných okrajů","posId":"X1000","price":0,"isExtra":true}]</t>
  </si>
  <si>
    <t>2026-06-21T13:19:52.209+02:00</t>
  </si>
  <si>
    <t>2026-06-21T13:32:35.849+02:00</t>
  </si>
  <si>
    <t>[{"id":"54414743","note":"","size":"Spicy menu Comeback","count":1,"label":"Spicy menu Comeback","posId":"M100","price":34900,"isExtra":false},{"id":"54414809","note":"","count":1,"label":"BBQ Texas","posId":"Y119","price":0,"isExtra":true},{"id":"54414779","note":"","count":1,"label":"Balné","posId":"K0000","price":3000,"isExtra":true},{"id":"54414818","note":"","count":1,"label":"okraj mozzarella, bylinky","posId":"A121","price":5700,"isExtra":true},{"id":"54414810","note":"","count":1,"label":"masové kuličky","posId":"P102","price":0,"isExtra":true},{"id":"57405827","note":"","count":1,"label":"Pepsi zero sugar 1l","posId":"N125","price":0,"isExtra":true}]</t>
  </si>
  <si>
    <t>2026-06-21T13:18:03.235+02:00</t>
  </si>
  <si>
    <t>2026-06-21T13:34:00.707+02:00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</si>
  <si>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cm","posId":"112","price":20900,"isExtra":false},{"id":"38de8e38-e51e-422d-9a89-960ebc505f1b","note":"","count":1,"label":"šunka","posId":"B106","price":3000,"KDSTags":["greenhighlight"],"isExtra":true}]</t>
  </si>
  <si>
    <t>2026-06-21T13:17:01.963+02:00</t>
  </si>
  <si>
    <t>2026-06-21T13:28:41.851+02:00</t>
  </si>
  <si>
    <t>2026-06-21T13:53:37.987+02:00</t>
  </si>
  <si>
    <t>2026-06-21T13:17:02.600+02:00</t>
  </si>
  <si>
    <t>[{"id":"8c704055-e242-493d-b754-bb711e5a6c0b","note":"","count":1,"label":"Hawai 40 cm","posId":"102","price":30900,"isExtra":false},{"id":"57c816b2-3e3f-46c2-b126-b09910d79cb0","note":"","count":1,"label":"změna na Smetanový základ","posId":"i129","price":0,"isExtra":true},{"id":"932d1eab-8f45-4992-b460-cc5099f91e14","note":"","count":1,"label":"Okraj Hotdog, BBQ","posId":"A120","price":6500,"isExtra":true},{"id":"10b1ebcf-eda6-410e-81f0-6a9182a548db","note":"","count":1,"label":"Slanina","posId":"C108","price":4000,"KDSTags":["greenhighlight"],"isExtra":true},{"id":"c1383a56-9eef-4159-8de6-52ba98917da4","note":"","count":1,"label":"Pepperoni Rolls, 6 ks","posId":"P100","price":8900,"isExtra":false}]</t>
  </si>
  <si>
    <t>2026-06-21T13:15:21.600+02:00</t>
  </si>
  <si>
    <t>2026-06-21T13:20:53.809+02:00</t>
  </si>
  <si>
    <t>[{"id":"54414717","note":"","size":"Capricciosa 40cm","count":1,"label":"Capricciosa 40cm","posId":"101","price":30900,"isExtra":false},{"id":"54414789","note":"","count":1,"label":"Balné","posId":"K0000","price":2000,"isExtra":true}]</t>
  </si>
  <si>
    <t>2026-06-21T13:14:31.978+02:00</t>
  </si>
  <si>
    <t>2026-06-21T13:30:33.108+02:00</t>
  </si>
  <si>
    <t>[{"id":"59610944","note":"","size":"Baby Špenát &amp; kuře 32cm","count":1,"label":"Baby Špenát &amp; kuře 32cm","posId":"116","price":24900,"isExtra":false},{"id":"54414794","note":"","count":1,"label":"Balné","posId":"K0000","price":1500,"isExtra":true},{"id":"59610942","note":"","size":"Hawai 32cm","count":1,"label":"Hawai 32cm","posId":"114","price":24900,"isExtra":false},{"id":"54414794","note":"","count":1,"label":"Balné","posId":"K0000","price":1500,"isExtra":true}]</t>
  </si>
  <si>
    <t>2026-06-21T13:11:23.825+02:00</t>
  </si>
  <si>
    <t>2026-06-21T13:26:33.038+02:00</t>
  </si>
  <si>
    <t>[{"id":"54414716","note":"","size":"Hawai 40cm","count":1,"label":"Hawai 40cm","posId":"102","price":30900,"isExtra":false},{"id":"54414789","note":"","count":1,"label":"Balné","posId":"K0000","price":2000,"isExtra":true},{"id":"54414745","note":"","size":"Spicy Wings 🌶️","count":1,"label":"Spicy Wings 🌶️","posId":"P101","price":11900,"isExtra":false},{"id":"54414794","note":"","count":1,"label":"Balné","posId":"K0000","price":1500,"isExtra":true},{"id":"54414712","note":"","size":"BBQ Texas 40cm","count":1,"label":"BBQ Texas 40cm","posId":"107","price":30900,"isExtra":false},{"id":"54414789","note":"","count":1,"label":"Balné","posId":"K0000","price":2000,"isExtra":true},{"id":"54414820","note":"","count":1,"label":"okraj mozzarella, bbq omáčka","posId":"A124","price":6500,"isExtra":true},{"id":"54414710","note":"","size":"Comeback 40cm 🌶️","count":1,"label":"Comeback 40cm 🌶️","posId":"109","price":30900,"isExtra":false},{"id":"54414789","note":"","count":1,"label":"Balné","posId":"K0000","price":2000,"isExtra":true}]</t>
  </si>
  <si>
    <t>2026-06-21T12:56:39.392+02:00</t>
  </si>
  <si>
    <t>2026-06-21T13:03:51.902+02:00</t>
  </si>
  <si>
    <t>[{"id":"114","note":"","count":1,"label":"Hawai 32cm","posId":"114","price":24900,"isExtra":false},{"id":"K0000","note":"","count":1,"label":"Balné","posId":"K0000","price":1500,"isExtra":true},{"id":"17","note":"","count":1,"label":"USA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základ","posId":"ZRS32","price":0,"isExtra":true},{"id":"A121","note":"","count":1,"label":"okraj mozzarella, bylinky","posId":"A121","price":5700,"isExtra":true}]</t>
  </si>
  <si>
    <t>2026-06-21T12:55:02.135+02:00</t>
  </si>
  <si>
    <t>2026-06-21T13:06:15.655+02:00</t>
  </si>
  <si>
    <t>2026-06-21T13:26:00.543+02:00</t>
  </si>
  <si>
    <t>2026-06-21T13:02:40.387+02:00</t>
  </si>
  <si>
    <t>[{"id":"d63e9120-8ffe-444c-ba51-6c942a13f4fc","note":"","count":1,"label":"Margherita 40 cm","posId":"100","price":26900,"isExtra":false}]</t>
  </si>
  <si>
    <t>2026-06-21T12:51:02.870+02:00</t>
  </si>
  <si>
    <t>2026-06-21T13:00:25.716+02:00</t>
  </si>
  <si>
    <t>2026-06-21T13:20:26.398+02:00</t>
  </si>
  <si>
    <t>2026-06-21T12:53:17.354+02:00</t>
  </si>
  <si>
    <t>[{"id":"36ea3088-07fd-428f-b871-c4a5ee9cef7b","note":"","count":1,"label":"Comeback 40 cm","posId":"109","price":30900,"isExtra":false},{"id":"f917a1e8-52b4-4621-aa24-89b06c89e060","note":"","count":1,"label":"BEZ -slanina","posId":"X108","price":0,"KDSTags":["redhighlight"],"isExtra":true},{"id":"211d85d0-839e-41d0-89e3-ea177ad7489e","note":"","count":1,"label":"Dip česnekový","posId":"P106","price":2000,"isExtra":false},{"id":"3a8b6a85-3b5c-4ee4-be2d-261ab8731d6e","note":"","count":1,"label":"Dip česnekový","posId":"P106","price":2000,"isExtra":false}]</t>
  </si>
  <si>
    <t>2026-06-21T12:36:01.942+02:00</t>
  </si>
  <si>
    <t>2026-06-21T12:46:57.572+02:00</t>
  </si>
  <si>
    <t>2026-06-21T12:52:22.157+02:00</t>
  </si>
  <si>
    <t>2026-06-21T12:36:02.706+02:00</t>
  </si>
  <si>
    <t>[{"id":"5b1f2843-926a-4dd1-a5f0-4fddc7b45013","note":"","count":1,"label":"Margherita 32 cm","posId":"112","price":20900,"isExtra":false},{"id":"0b867b16-3995-4b4a-9deb-1c0d8cecf8d6","note":"","count":1,"label":"Pepperoni 32 cm","posId":"120","price":24900,"isExtra":false},{"id":"a3d62a5d-2e1d-48db-874e-d64becff7059","note":"","count":1,"label":"změna na BBQ základ","posId":"i128","price":0,"isExtra":true}]</t>
  </si>
  <si>
    <t>2026-06-21T12:24:44.990+02:00</t>
  </si>
  <si>
    <t>2026-06-21T12:32:48.845+02:00</t>
  </si>
  <si>
    <t>[{"id":"59610934","note":"","size":"Margherita 32cm","count":1,"label":"Margherita 32cm","posId":"112","price":20900,"isExtra":false},{"id":"54414794","note":"","count":1,"label":"Balné","posId":"K0000","price":1500,"isExtra":true},{"id":"59610938","note":"","size":"Pepperoni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🌶️🌶️","posId":"120","price":24900,"isExtra":false},{"id":"54414794","note":"","count":1,"label":"Balné","posId":"K0000","price":1500,"isExtra":true}]</t>
  </si>
  <si>
    <t>2026-06-21T12:23:27.680+02:00</t>
  </si>
  <si>
    <t>2026-06-21T12:29:47.771+02:00</t>
  </si>
  <si>
    <t>[{"id":"cde1a44f44daafed4b3bd82a","count":1,"label":"Pepperoni 32cm 🌶️🌶️","posId":"120","price":19920,"isExtra":false},{"id":"7cdbdba064a9b12ab9c2a9d4","count":1,"label":"Balné","posId":"K0000","price":1500,"isExtra":true},{"id":"83b6462e9a6167f8597d272b","count":1,"label":"Jalapeňos","posId":"B102","price":2500,"KDSTags":["greenhighlight"],"isExtra":true}]</t>
  </si>
  <si>
    <t>2026-06-21T12:09:22.871+02:00</t>
  </si>
  <si>
    <t>2026-06-21T12:20:44.207+02:00</t>
  </si>
  <si>
    <t>[{"id":"P104","note":"","count":1,"label":"Česnekový chléb 18cm","posId":"P104","price":7900,"isExtra":false},{"id":"K0000","note":"","count":1,"label":"Balné","posId":"K0000","price":1500,"isExtra":true},{"id":"120","note":"","count":1,"label":"Pepperoni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🌶️🌶️","posId":"120","price":24900,"isExtra":false},{"id":"K0000","note":"","count":1,"label":"Balné","posId":"K0000","price":1500,"isExtra":true},{"id":"A121","note":"","count":1,"label":"okraj mozzarella, bylinky","posId":"A121","price":5700,"isExtra":true}]</t>
  </si>
  <si>
    <t>2026-06-21T12:07:02.800+02:00</t>
  </si>
  <si>
    <t>2026-06-21T12:22:52.460+02:00</t>
  </si>
  <si>
    <t>[{"id":"35e045f9-bc36-46e9-8142-6579de78a05b","note":"","count":1,"label":"Comeback 32 cm","posId":"121","price":24900,"isExtra":false},{"id":"d63e9120-8ffe-444c-ba51-6c942a13f4fc","note":"","count":1,"label":"Margherita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cm","posId":"100","price":26900,"isExtra":false},{"id":"86843148-4e32-4979-bfd6-d7151207f70f","note":"","count":1,"label":"Šunka","posId":"C106","price":4000,"KDSTags":["greenhighlight"],"isExtra":true}]</t>
  </si>
  <si>
    <t>2026-06-21T12:04:52.836+02:00</t>
  </si>
  <si>
    <t>2026-06-21T12:15:05.213+02:00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</si>
  <si>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okrajů","posId":"X1000","price":0,"isExtra":true},{"id":"57405814","note":"","size":"Pepsi 1l","count":1,"label":"Pepsi 1l","posId":"N124","price":5900,"isExtra":false}]</t>
  </si>
  <si>
    <t>2026-06-21T12:01:48.305+02:00</t>
  </si>
  <si>
    <t>2026-06-21T12:18:54.680+02:00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</si>
  <si>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🌶️","posId":"121","price":24900,"isExtra":false},{"id":"54414794","note":"","count":1,"label":"Balné","posId":"K0000","price":1500,"isExtra":true},{"id":"57278742","note":"","count":1,"label":"Smetanový základ","posId":"ZRS32","price":0,"isExtra":true},{"id":"54414829","note":"","count":1,"label":"Žampiony","posId":"B105","price":2500,"KDSTags":["greenhighlight"],"isExtra":true},{"id":"59610937","note":"","size":"Comeback 32cm 🌶️","count":1,"label":"Comeback 32cm 🌶️","posId":"121","price":24900,"isExtra":false},{"id":"54414794","note":"","count":1,"label":"Balné","posId":"K0000","price":1500,"isExtra":true},{"id":"54414829","note":"","count":1,"label":"Žampiony","posId":"B105","price":2500,"KDSTags":["greenhighlight"],"isExtra":true}]</t>
  </si>
  <si>
    <t>2026-06-21T11:58:11.114+02:00</t>
  </si>
  <si>
    <t>2026-06-21T12:11:37.228+02:00</t>
  </si>
  <si>
    <t>[{"id":"c4398ff6690198226cf7c771","count":1,"label":"Comeback 32cm 🌶️","posId":"121","price":19920,"isExtra":false},{"id":"7cdbdba064a9b12ab9c2a9d4","count":1,"label":"Balné","posId":"K0000","price":1500,"isExtra":true},{"id":"968ea2a9034bec66b941731d","count":1,"label":"Bez slaniny","posId":"X108","price":0,"KDSTags":["redhighlight"],"isExtra":true}]</t>
  </si>
  <si>
    <t>2026-06-21T11:54:22.658+02:00</t>
  </si>
  <si>
    <t>2026-06-21T12:05:28.587+02:00</t>
  </si>
  <si>
    <t>[{"id":"54414743","note":"","size":"Spicy menu Comeback","count":1,"label":"Spicy menu Comeback","posId":"M100","price":34900,"isExtra":false},{"id":"54414837","note":"","count":1,"label":"Comeback","posId":"Y121","price":0,"isExtra":true},{"id":"54414779","note":"","count":1,"label":"Balné","posId":"K0000","price":3000,"isExtra":true},{"id":"54414782","note":"","count":1,"label":"spicy wings 🌶️","posId":"P101","price":0,"isExtra":true},{"id":"57405827","note":"","count":1,"label":"Pepsi zero sugar 1l","posId":"N125","price":0,"isExtra":true}]</t>
  </si>
  <si>
    <t>2026-06-21T11:53:01.652+02:00</t>
  </si>
  <si>
    <t>2026-06-21T12:11:34.171+02:00</t>
  </si>
  <si>
    <t>2026-06-21T12:24:30.870+02:00</t>
  </si>
  <si>
    <t>2026-06-21T11:53:02.195+02:00</t>
  </si>
  <si>
    <t>[{"id":"36ea3088-07fd-428f-b871-c4a5ee9cef7b","note":"","count":1,"label":"Comeback 40 cm","posId":"109","price":30900,"isExtra":false},{"id":"670e963a-3bc6-4d99-8aed-b86eae3c2021","note":"","count":1,"label":"BEZ -mozzarella","posId":"X113","price":0,"KDSTags":["redhighlight"],"isExtra":true},{"id":"36ea3088-07fd-428f-b871-c4a5ee9cef7b","note":"","count":1,"label":"Comeback 40 cm","posId":"109","price":30900,"isExtra":false}]</t>
  </si>
  <si>
    <t>2026-06-21T11:52:01.806+02:00</t>
  </si>
  <si>
    <t>2026-06-21T12:07:50.449+02:00</t>
  </si>
  <si>
    <t>2026-06-21T12:18:34.705+02:00</t>
  </si>
  <si>
    <t>2026-06-21T11:52:02.435+02:00</t>
  </si>
  <si>
    <t>2026-06-21T11:51:09.032+02:00</t>
  </si>
  <si>
    <t>2026-06-21T12:04:35.668+02:00</t>
  </si>
  <si>
    <t>[{"id":"8f33a84a8ac91a91cc37bff3","count":1,"label":"Margherita 32cm","posId":"112","price":16720,"isExtra":false},{"id":"7cdbdba064a9b12ab9c2a9d4","count":1,"label":"Balné","posId":"K0000","price":1500,"isExtra":true},{"id":"c4398ff6690198226cf7c771","count":1,"label":"Comeback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🌶️","posId":"121","price":19920,"isExtra":false},{"id":"7cdbdba064a9b12ab9c2a9d4","count":1,"label":"Balné","posId":"K0000","price":1500,"isExtra":true},{"id":"6a62c37fcc3049759d225124","count":1,"label":"USA těsto","posId":"17","price":1000,"isExtra":true}]</t>
  </si>
  <si>
    <t>2026-06-21T11:49:10.739+02:00</t>
  </si>
  <si>
    <t>2026-06-21T11:57:54.672+02:00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</si>
  <si>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okrajů","posId":"X1000","price":0,"isExtra":true}]</t>
  </si>
  <si>
    <t>2026-06-21T11:42:37.517+02:00</t>
  </si>
  <si>
    <t>2026-06-21T11:53:18.733+02:00</t>
  </si>
  <si>
    <t>[{"id":"cde1a44f44daafed4b3bd82a","count":1,"label":"Pepperoni 32cm 🌶️🌶️","posId":"120","price":19920,"isExtra":false},{"id":"7cdbdba064a9b12ab9c2a9d4","count":1,"label":"Balné","posId":"K0000","price":1500,"isExtra":true},{"id":"6a62c37fcc3049759d225124","count":1,"label":"USA těsto","posId":"17","price":1000,"isExtra":true},{"id":"8241669eecc1399a2e3e1c17","count":1,"label":"BBQ základ","posId":"ZRB32","price":0,"isExtra":true},{"id":"d04e19e6c56090dca54920e4","count":1,"label":"Cibule","posId":"B103","price":2500,"KDSTags":["greenhighlight"],"isExtra":true},{"id":"8f70c51a720434a06d84f4e5","count":1,"label":"Česnekový dip","posId":"P106","price":2000,"isExtra":false},{"id":"7cdbdba064a9b12ab9c2a9d4","count":1,"label":"Balné","posId":"K0000","price":1500,"isExtra":true}]</t>
  </si>
  <si>
    <t>Vladislav</t>
  </si>
  <si>
    <t>2026-06-21T11:41:46.712+02:00</t>
  </si>
  <si>
    <t>2026-06-21T11:53:04.705+02:00</t>
  </si>
  <si>
    <t>2026-06-21T11:40:02.605+02:00</t>
  </si>
  <si>
    <t>2026-06-21T12:01:57.515+02:00</t>
  </si>
  <si>
    <t>2026-06-21T12:39:20.354+02:00</t>
  </si>
  <si>
    <t>2026-06-21T11:55:01.098+02:00</t>
  </si>
  <si>
    <t>[{"id":"03ade9ce-5d0f-4499-a6a3-340b58ae4468","note":"","count":1,"label":"Capricciosa 32 cm","posId":"113","price":24900,"isExtra":false},{"id":"0ea52415-fdb3-497f-b216-7fd5802f2e0f","note":"","count":1,"label":"Quattro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bylinky","posId":"A121","price":5700,"isExtra":true}]</t>
  </si>
  <si>
    <t>2026-06-21T11:39:40.414+02:00</t>
  </si>
  <si>
    <t>2026-06-21T11:50:24.597+02:00</t>
  </si>
  <si>
    <t>2026-06-21T11:39:33.191+02:00</t>
  </si>
  <si>
    <t>2026-06-21T11:55:36.667+02:00</t>
  </si>
  <si>
    <t>[{"id":"59610942","note":"","size":"Hawai 32cm","count":1,"label":"Hawai 32cm","posId":"114","price":24900,"isExtra":false},{"id":"54414794","note":"","count":1,"label":"Balné","posId":"K0000","price":1500,"isExtra":true},{"id":"59610935","note":"","size":"Quattro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54414876","note":"","count":1,"label":"Cibule","posId":"B103","price":2500,"KDSTags":["greenhighlight"],"isExtra":true},{"id":"59610934","note":"","size":"Margherita 32cm","count":1,"label":"Margherita 32cm","posId":"112","price":20900,"isExtra":false},{"id":"54414794","note":"","count":1,"label":"Balné","posId":"K0000","price":1500,"isExtra":true}]</t>
  </si>
  <si>
    <t>2026-06-21T11:37:28.086+02:00</t>
  </si>
  <si>
    <t>2026-06-21T11:49:06.133+02:00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</si>
  <si>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🌶️🌶️","posId":"120","price":24900,"isExtra":false},{"id":"54414794","note":"","count":1,"label":"Balné","posId":"K0000","price":1500,"isExtra":true}]</t>
  </si>
  <si>
    <t>2026-06-21T11:31:02.730+02:00</t>
  </si>
  <si>
    <t>2026-06-21T11:48:54.598+02:00</t>
  </si>
  <si>
    <t>2026-06-21T12:04:48.038+02:00</t>
  </si>
  <si>
    <t>2026-06-21T11:31:03.714+02:00</t>
  </si>
  <si>
    <t>[{"id":"8c704055-e242-493d-b754-bb711e5a6c0b","note":"","count":2,"label":"Hawai 40 cm","posId":"102","price":30900,"isExtra":false},{"id":"aef5aaf8-2acf-4f20-91be-c8829f11cd0c","note":"","count":1,"label":"Capricciosa 40 cm","posId":"101","price":30900,"isExtra":false}]</t>
  </si>
  <si>
    <t>2026-06-21T11:30:40.212+02:00</t>
  </si>
  <si>
    <t>2026-06-21T11:45:55.815+02:00</t>
  </si>
  <si>
    <t>[{"id":"59610940","note":"","size":"BBQ Meteor 32cm","count":1,"label":"BBQ Meteor 32cm","posId":"118","price":24900,"isExtra":false},{"id":"54414794","note":"","count":1,"label":"Balné","posId":"K0000","price":1500,"isExtra":true},{"id":"57278749","note":"","count":1,"label":"Rajčatový základ","posId":"ZBR32","price":0,"isExtra":true},{"id":"54414783","note":"","count":1,"label":"bez plněných okrajů","posId":"X1000","price":0,"isExtra":true},{"id":"54414710","note":"","size":"Comeback 40cm 🌶️","count":1,"label":"Comeback 40cm 🌶️","posId":"109","price":30900,"isExtra":false},{"id":"54414789","note":"","count":1,"label":"Balné","posId":"K0000","price":2000,"isExtra":true},{"id":"59610943","note":"","size":"Capricciosa 32cm","count":1,"label":"Capricciosa 32cm","posId":"113","price":24900,"isExtra":false},{"id":"54414794","note":"","count":1,"label":"Balné","posId":"K0000","price":1500,"isExtra":true},{"id":"54414783","note":"","count":1,"label":"bez plněných okrajů","posId":"X1000","price":0,"isExtra":true}]</t>
  </si>
  <si>
    <t>2026-06-21T11:27:15.123+02:00</t>
  </si>
  <si>
    <t>2026-06-21T11:38:23.528+02:00</t>
  </si>
  <si>
    <t>[{"id":"474305c867bd0e9b91413aac","count":1,"label":"Quattro Formaggi 32cm","posId":"123","price":24900,"isExtra":false},{"id":"7cdbdba064a9b12ab9c2a9d4","count":1,"label":"Balné","posId":"K0000","price":1500,"isExtra":true},{"id":"330e5bd554d905fd6d54cf01","count":1,"label":"bez plněných okrajů","posId":"X1000","price":0,"isExtra":true},{"id":"88378c03c1f4c715f7d83b1b","count":1,"label":"Hawai 32cm","posId":"114","price":19920,"isExtra":false},{"id":"7cdbdba064a9b12ab9c2a9d4","count":1,"label":"Balné","posId":"K0000","price":1500,"isExtra":true},{"id":"83b6462e9a6167f8597d272b","count":1,"label":"Jalapeňos","posId":"B102","price":2500,"KDSTags":["greenhighlight"],"isExtra":true}]</t>
  </si>
  <si>
    <t>2026-06-21T11:26:57.686+02:00</t>
  </si>
  <si>
    <t>2026-06-21T11:35:23.655+02:00</t>
  </si>
  <si>
    <t>[{"id":"cde1a44f44daafed4b3bd82a","count":1,"label":"Pepperoni 32cm 🌶️🌶️","posId":"120","price":19920,"isExtra":false},{"id":"7cdbdba064a9b12ab9c2a9d4","count":1,"label":"Balné","posId":"K0000","price":1500,"isExtra":true},{"id":"0172555aa3b6fbb53ca44f49","count":1,"label":"Smetanový základ","posId":"ZRS32","price":0,"isExtra":true},{"id":"330e5bd554d905fd6d54cf01","count":1,"label":"bez plněných okrajů","posId":"X1000","price":0,"isExtra":true},{"id":"1dfb2e52d581e594a14c99e4","count":1,"label":"Spicy Wings 🌶️","posId":"P101","price":9520,"isExtra":false},{"id":"7cdbdba064a9b12ab9c2a9d4","count":1,"label":"Balné","posId":"K0000","price":1500,"isExtra":true}]</t>
  </si>
  <si>
    <t>2026-06-21T11:19:02.409+02:00</t>
  </si>
  <si>
    <t>2026-06-21T11:40:45.291+02:00</t>
  </si>
  <si>
    <t>2026-06-21T11:58:03.068+02:00</t>
  </si>
  <si>
    <t>2026-06-21T11:19:03.633+02:00</t>
  </si>
  <si>
    <t>[{"id":"e8f571e6-dd36-42d7-8826-52c90315986b","note":"","count":1,"label":"Baby špenát &amp; kuře 40 cm","posId":"104","price":30900,"isExtra":false}]</t>
  </si>
  <si>
    <t>2026-06-21T10:59:02.401+02:00</t>
  </si>
  <si>
    <t>2026-06-21T12:26:26.422+02:00</t>
  </si>
  <si>
    <t>[{"id":"8c704055-e242-493d-b754-bb711e5a6c0b","note":"","count":1,"label":"Hawai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-ananas","posId":"X100","price":0,"KDSTags":["redhighlight"],"isExtra":true},{"id":"e8f571e6-dd36-42d7-8826-52c90315986b","note":"","count":1,"label":"Baby špenát &amp; kuře 40 cm","posId":"104","price":30900,"isExtra":false},{"id":"ee394832-8137-440a-84b7-b9e0df42a9ab","note":"","count":1,"label":"Hawai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-ananas","posId":"X100","price":0,"KDSTags":["redhighlight"],"isExtra":true}]</t>
  </si>
  <si>
    <t>2026-06-21T10:27:02.567+02:00</t>
  </si>
  <si>
    <t>2026-06-21T12:28:20.467+02:00</t>
  </si>
  <si>
    <t>2026-06-21T13:05:01.783+02:00</t>
  </si>
  <si>
    <t>2026-06-21T11:20:00.748+02:00</t>
  </si>
  <si>
    <t>[{"id":"aef5aaf8-2acf-4f20-91be-c8829f11cd0c","note":"","count":1,"label":"Capricciosa 40 cm","posId":"101","price":30900,"isExtra":false}]</t>
  </si>
  <si>
    <t>2026-06-21T00:40:21.860+02:00</t>
  </si>
  <si>
    <t>2026-06-21T00:46:53.869+02:00</t>
  </si>
  <si>
    <t>[{"id":"M100","note":"","count":1,"label":"Spicy menu Comeback","posId":"M100","price":34900,"isExtra":false},{"id":"K0000","note":"","count":1,"label":"Balné","posId":"K0000","price":3000,"isExtra":true},{"id":"Y122","note":"","count":1,"label":"Hot &amp; Spicy","posId":"Y122","price":0,"isExtra":true},{"id":"X1000","note":"","count":1,"label":"bez plněných okrajů","posId":"X1000","price":0,"isExtra":true},{"id":"P101","note":"","count":1,"label":"spicy wings 🌶️","posId":"P101","price":0,"isExtra":true},{"id":"N124","note":"","count":1,"label":"Pepsi 1l","posId":"N124","price":0,"isExtra":true},{"id":"114","note":"","count":1,"label":"Hawai 32cm","posId":"114","price":24900,"isExtra":false},{"id":"K0000","note":"","count":1,"label":"Balné","posId":"K0000","price":1500,"isExtra":true}]</t>
  </si>
  <si>
    <t>2026-06-21T00:38:04.945+02:00</t>
  </si>
  <si>
    <t>2026-06-21T00:44:17.859+02:00</t>
  </si>
  <si>
    <t>[{"id":"59610943","note":"","size":"Capricciosa 32cm","count":1,"label":"Capricciosa 32cm","posId":"113","price":24900,"isExtra":false},{"id":"54414794","note":"","count":1,"label":"Balné","posId":"K0000","price":1500,"isExtra":true},{"id":"57278742","note":"","count":1,"label":"Smetanový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okrajů","posId":"X1000","price":0,"isExtra":true},{"id":"54414841","note":"","count":1,"label":"Bez oliv","posId":"X112","price":0,"KDSTags":["redhighlight"],"isExtra":true}]</t>
  </si>
  <si>
    <t>IVAN</t>
  </si>
  <si>
    <t>2026-06-21T00:25:55.804+02:00</t>
  </si>
  <si>
    <t>2026-06-21T00:33:32.785+02:00</t>
  </si>
  <si>
    <t>[{"id":"104","note":"","count":1,"label":"Baby špenát &amp; kuře 40cm","posId":"104","price":30900,"isExtra":false},{"id":"K0000","note":"","count":1,"label":"Balné","posId":"K0000","price":2000,"isExtra":true},{"id":"ZSB49","note":"","count":1,"label":"BBQ základ","posId":"ZSB49","price":0,"isExtra":true}]</t>
  </si>
  <si>
    <t>2026-06-21T00:22:44.226+02:00</t>
  </si>
  <si>
    <t>2026-06-21T00:31:17.878+02:00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</si>
  <si>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🌶️🌶️","posId":"122","price":24900,"isExtra":false},{"id":"54414794","note":"","count":1,"label":"Balné","posId":"K0000","price":1500,"isExtra":true},{"id":"59610946","note":"","count":1,"label":"USA těsto","posId":"17","price":1000,"isExtra":true},{"id":"54414827","note":"","count":1,"label":"okraj mozzarella, bbq omáčka","posId":"A123","price":5700,"isExtra":true},{"id":"57405814","note":"","size":"Pepsi 1l","count":1,"label":"Pepsi 1l","posId":"N124","price":5900,"isExtra":false}]</t>
  </si>
  <si>
    <t>2026-06-21T00:19:04.158+02:00</t>
  </si>
  <si>
    <t>2026-06-21T00:27:48.678+02:00</t>
  </si>
  <si>
    <t>[{"id":"e405608123829c668b8933be","count":1,"label":"Pepperoni 40cm 🌶️🌶️","posId":"108","price":30900,"isExtra":false},{"id":"1d39bc6ba96569aaaf3ab974","count":1,"label":"Balné","posId":"K0000","price":2000,"isExtra":true}]</t>
  </si>
  <si>
    <t>2026-06-21T00:13:42.743+02:00</t>
  </si>
  <si>
    <t>2026-06-21T00:26:15.622+02:00</t>
  </si>
  <si>
    <t>[{"id":"8f33a84a8ac91a91cc37bff3","count":2,"label":"Margherita 32cm","posId":"112","price":16720,"isExtra":false},{"id":"7cdbdba064a9b12ab9c2a9d4","count":2,"label":"Balné","posId":"K0000","price":1500,"isExtra":true},{"id":"474305c867bd0e9b91413aac","count":1,"label":"Quattro Formaggi 32cm","posId":"123","price":24900,"isExtra":false},{"id":"7cdbdba064a9b12ab9c2a9d4","count":1,"label":"Balné","posId":"K0000","price":1500,"isExtra":true},{"id":"1dfb2e52d581e594a14c99e4","count":1,"label":"Spicy Wings 🌶️","posId":"P101","price":9520,"isExtra":false},{"id":"7cdbdba064a9b12ab9c2a9d4","count":1,"label":"Balné","posId":"K0000","price":1500,"isExtra":true}]</t>
  </si>
  <si>
    <t>2026-06-20T23:48:14.470+02:00</t>
  </si>
  <si>
    <t>2026-06-21T00:02:35.770+02:00</t>
  </si>
  <si>
    <t>[{"id":"35f7f33e3762d86bd2de4b33","count":1,"label":"BBQ Meteor 32cm","posId":"118","price":24900,"isExtra":false},{"id":"7cdbdba064a9b12ab9c2a9d4","count":1,"label":"Balné","posId":"K0000","price":1500,"isExtra":true},{"id":"8f33a84a8ac91a91cc37bff3","count":1,"label":"Margherita 32cm","posId":"112","price":16720,"isExtra":false},{"id":"7cdbdba064a9b12ab9c2a9d4","count":1,"label":"Balné","posId":"K0000","price":1500,"isExtra":true},{"id":"c6fdaa8e646145bf8694e433","count":1,"label":"Pepsi zero sugar 1l","posId":"N125","price":5900,"isExtra":false}]</t>
  </si>
  <si>
    <t>2026-06-20T23:46:38.644+02:00</t>
  </si>
  <si>
    <t>2026-06-20T23:57:18.450+02:00</t>
  </si>
  <si>
    <t>[{"id":"e405608123829c668b8933be","count":1,"label":"Pepperoni 40cm 🌶️🌶️","posId":"108","price":30900,"isExtra":false},{"id":"1d39bc6ba96569aaaf3ab974","count":1,"label":"Balné","posId":"K0000","price":2000,"isExtra":true},{"id":"6d2352cfe7a68a0c82c7c9a0","count":1,"label":"Pepperoni salám","posId":"C109","price":4000,"KDSTags":["greenhighlight"],"isExtra":true}]</t>
  </si>
  <si>
    <t>2026-06-20T23:45:19.672+02:00</t>
  </si>
  <si>
    <t>2026-06-21T00:01:02.471+02:00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</si>
  <si>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40cm","posId":"101","price":30900,"isExtra":false},{"id":"54414789","note":"","count":1,"label":"Balné","posId":"K0000","price":2000,"isExtra":true},{"id":"54414777","note":"","count":1,"label":"bez plněných okrajů","posId":"X1000","price":0,"isExtra":true},{"id":"54414710","note":"","size":"Comeback 40cm 🌶️","count":1,"label":"Comeback 40cm 🌶️","posId":"109","price":30900,"isExtra":false},{"id":"54414789","note":"","count":1,"label":"Balné","posId":"K0000","price":2000,"isExtra":true},{"id":"54414777","note":"","count":1,"label":"bez plněných okrajů","posId":"X1000","price":0,"isExtra":true}]</t>
  </si>
  <si>
    <t>2026-06-20T23:32:57.872+02:00</t>
  </si>
  <si>
    <t>2026-06-20T23:41:47.581+02:00</t>
  </si>
  <si>
    <t>[{"id":"54414708","note":"","size":"Quattro Formaggi 40cm","count":1,"label":"Quattro Formaggi 40cm","posId":"111","price":30900,"isExtra":false},{"id":"54414789","note":"","count":1,"label":"Balné","posId":"K0000","price":2000,"isExtra":true}]</t>
  </si>
  <si>
    <t>2026-06-20T23:26:12.548+02:00</t>
  </si>
  <si>
    <t>2026-06-20T23:39:30.431+02:00</t>
  </si>
  <si>
    <t>2026-06-20T23:20:34.123+02:00</t>
  </si>
  <si>
    <t>2026-06-20T23:38:06.682+02:00</t>
  </si>
  <si>
    <t>[{"id":"18e86844d1a1e70247e15c14","count":2,"label":"Margherita 40cm","posId":"100","price":26900,"isExtra":false},{"id":"1d39bc6ba96569aaaf3ab974","count":2,"label":"Balné","posId":"K0000","price":2000,"isExtra":true},{"id":"9c95e20af01b393f0a286028","count":1,"label":"Hawai 40cm","posId":"102","price":30900,"isExtra":false},{"id":"1d39bc6ba96569aaaf3ab974","count":1,"label":"Balné","posId":"K0000","price":2000,"isExtra":true},{"id":"e405608123829c668b8933be","count":1,"label":"Pepperoni 40cm 🌶️🌶️","posId":"108","price":30900,"isExtra":false},{"id":"1d39bc6ba96569aaaf3ab974","count":1,"label":"Balné","posId":"K0000","price":2000,"isExtra":true},{"id":"35999c816db20808a615a88e","count":1,"label":"Quattro Formaggi 40cm","posId":"111","price":30900,"isExtra":false},{"id":"1d39bc6ba96569aaaf3ab974","count":1,"label":"Balné","posId":"K0000","price":2000,"isExtra":true}]</t>
  </si>
  <si>
    <t>2026-06-20T23:19:58.291+02:00</t>
  </si>
  <si>
    <t>2026-06-20T23:26:46.143+02:00</t>
  </si>
  <si>
    <t>[{"id":"54414750","note":"","size":"Česnekový dip","count":1,"label":"Česnekový dip","posId":"P106","price":2000,"isExtra":false},{"id":"54414794","note":"","count":1,"label":"Balné","posId":"K0000","price":1500,"isExtra":true},{"id":"54414716","note":"","size":"Hawai 40cm","count":1,"label":"Hawai 40cm","posId":"102","price":30900,"isExtra":false},{"id":"54414789","note":"","count":1,"label":"Balné","posId":"K0000","price":2000,"isExtra":true}]</t>
  </si>
  <si>
    <t>2026-06-20T23:19:16.394+02:00</t>
  </si>
  <si>
    <t>2026-06-20T23:25:45.370+02:00</t>
  </si>
  <si>
    <t>[{"id":"57405815","note":"","size":"Pepsi zero sugar 1l","count":1,"label":"Pepsi zero sugar 1l","posId":"N125","price":5900,"isExtra":false},{"id":"54414716","note":"","size":"Hawai 40cm","count":1,"label":"Hawai 40cm","posId":"102","price":30900,"isExtra":false},{"id":"54414789","note":"","count":1,"label":"Balné","posId":"K0000","price":2000,"isExtra":true},{"id":"59555830","note":"","count":1,"label":"Smetanový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okrajů","posId":"X1000","price":0,"isExtra":true},{"id":"54414811","note":"","count":1,"label":"Bez šunky","posId":"X106","price":0,"KDSTags":["redhighlight"],"isExtra":true},{"id":"54414882","note":"","count":1,"label":"Kukuřice","posId":"C115","price":3500,"KDSTags":["greenhighlight"],"isExtra":true},{"id":"54414908","note":"","count":1,"label":"Kuře","posId":"C114","price":4000,"KDSTags":["greenhighlight"],"isExtra":true}]</t>
  </si>
  <si>
    <t>Liubov Kormash</t>
  </si>
  <si>
    <t>2026-06-20T23:18:02.711+02:00</t>
  </si>
  <si>
    <t>2026-06-20T23:29:09.997+02:00</t>
  </si>
  <si>
    <t>2026-06-20T23:38:37.722+02:00</t>
  </si>
  <si>
    <t>2026-06-20T23:18:03.183+02:00</t>
  </si>
  <si>
    <t>[{"id":"a4efa812-1470-4ea2-a19d-39843abed3be","note":"","count":1,"label":"Comeback 32 cm","posId":"145","price":24900,"isExtra":false},{"id":"57c816b2-3e3f-46c2-b126-b09910d79cb0","note":"","count":1,"label":"změna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česnekový","posId":"P106","price":2000,"isExtra":false},{"id":"b0f0df3d-69d0-4a75-9253-806f9d6e46ef","note":"","count":1,"label":"Česká zmrzlina z Opočna karamel","posId":"D112","price":12900,"isExtra":false}]</t>
  </si>
  <si>
    <t>2026-06-20T23:18:01.069+02:00</t>
  </si>
  <si>
    <t>2026-06-20T23:25:09.538+02:00</t>
  </si>
  <si>
    <t>[{"id":"1dfb2e52d581e594a14c99e4","count":2,"label":"Spicy Wings 🌶️","posId":"P101","price":9520,"isExtra":false},{"id":"7cdbdba064a9b12ab9c2a9d4","count":2,"label":"Balné","posId":"K0000","price":1500,"isExtra":true}]</t>
  </si>
  <si>
    <t>2026-06-20T23:17:19.077+02:00</t>
  </si>
  <si>
    <t>2026-06-20T23:33:23.418+02:00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</si>
  <si>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🌶️","posId":"109","price":30900,"isExtra":false},{"id":"54414789","note":"","count":1,"label":"Balné","posId":"K0000","price":2000,"isExtra":true},{"id":"54414713","note":"","size":"BBQ Meteor 40cm","count":1,"label":"BBQ Meteor 40cm","posId":"106","price":30900,"isExtra":false},{"id":"54414789","note":"","count":1,"label":"Balné","posId":"K0000","price":2000,"isExtra":true}]</t>
  </si>
  <si>
    <t>2026-06-20T23:15:15.635+02:00</t>
  </si>
  <si>
    <t>2026-06-20T23:22:42.653+02:00</t>
  </si>
  <si>
    <t>[{"id":"108","note":"","count":1,"label":"Pepperoni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okrajů","posId":"X1000","price":0,"isExtra":true},{"id":"101","note":"","count":1,"label":"Capricciosa 40cm","posId":"101","price":30900,"isExtra":false},{"id":"K0000","note":"","count":1,"label":"Balné","posId":"K0000","price":2000,"isExtra":true}]</t>
  </si>
  <si>
    <t>2026-06-20T23:07:09.172+02:00</t>
  </si>
  <si>
    <t>2026-06-20T23:16:38.139+02:00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</si>
  <si>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🌶️🌶️","posId":"110","price":30900,"isExtra":false},{"id":"54414789","note":"","count":1,"label":"Balné","posId":"K0000","price":2000,"isExtra":true},{"id":"59555837","note":"","count":1,"label":"BBQ základ","posId":"ZRB40","price":0,"isExtra":true}]</t>
  </si>
  <si>
    <t>2026-06-20T23:07:01.759+02:00</t>
  </si>
  <si>
    <t>2026-06-20T23:18:42.911+02:00</t>
  </si>
  <si>
    <t>2026-06-21T05:59:59.999+02:00</t>
  </si>
  <si>
    <t>[{"id":"03ade9ce-5d0f-4499-a6a3-340b58ae4468","note":"","count":1,"label":"Capricciosa 32 cm","posId":"113","price":24900,"isExtra":false}]</t>
  </si>
  <si>
    <t>2026-06-20T23:05:20.180+02:00</t>
  </si>
  <si>
    <t>2026-06-20T23:18:33.606+02:00</t>
  </si>
  <si>
    <t>[{"id":"cde1a44f44daafed4b3bd82a","count":1,"label":"Pepperoni 32cm 🌶️🌶️","posId":"120","price":19920,"isExtra":false},{"id":"7cdbdba064a9b12ab9c2a9d4","count":1,"label":"Balné","posId":"K0000","price":1500,"isExtra":true},{"id":"0172555aa3b6fbb53ca44f49","count":1,"label":"Smetanový základ","posId":"ZRS32","price":0,"isExtra":true}]</t>
  </si>
  <si>
    <t>2026-06-20T23:01:07.698+02:00</t>
  </si>
  <si>
    <t>2026-06-20T23:14:48.777+02:00</t>
  </si>
  <si>
    <t>2026-06-20T22:54:11.949+02:00</t>
  </si>
  <si>
    <t>2026-06-20T23:03:47.304+02:00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</si>
  <si>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okrajů","posId":"X1000","price":0,"isExtra":true},{"id":"X103","note":"","count":1,"label":"Bez cibule","posId":"X103","price":0,"KDSTags":["redhighlight"],"isExtra":true},{"id":"B105","note":"","count":1,"label":"Žampiony","posId":"B105","price":2500,"KDSTags":["greenhighlight"],"isExtra":true}]</t>
  </si>
  <si>
    <t>2026-06-20T22:49:02.255+02:00</t>
  </si>
  <si>
    <t>2026-06-20T22:57:42.204+02:00</t>
  </si>
  <si>
    <t>2026-06-20T23:03:30.200+02:00</t>
  </si>
  <si>
    <t>2026-06-20T22:49:03.001+02:00</t>
  </si>
  <si>
    <t>[{"id":"a4efa812-1470-4ea2-a19d-39843abed3be","note":"","count":2,"label":"Comeback 32 cm","posId":"145","price":24900,"isExtra":false},{"id":"211d85d0-839e-41d0-89e3-ea177ad7489e","note":"","count":1,"label":"Dip česnekový","posId":"P106","price":2000,"isExtra":false}]</t>
  </si>
  <si>
    <t>2026-06-20T22:48:20.431+02:00</t>
  </si>
  <si>
    <t>2026-06-20T23:00:04.117+02:00</t>
  </si>
  <si>
    <t>[{"id":"bbd3709a-e168-4407-8515-6961f0b006a3","count":1,"label":"Pizza Hawai 32 cm","posId":"114","price":24900,"isExtra":false,"creatorId":"c1uyMQ4tGYzgPAlSJ76tn","isPackging":0,"actualLabel":"Pizza Hawai 32 cm"},{"id":"aEhGN0F1eP1ffk52R-6IM","count":1,"label":"okraj mozzarella, bylinky","posId":"A121","price":5700,"isExtra":true,"mainItemId":"bbd3709a-e168-4407-8515-6961f0b006a3"},{"id":"89bd6aa5-2940-480c-9e29-0ffa339d601c","count":1,"label":"Pizza Hot &amp; Spicy 32","posId":"122","price":24900,"isExtra":false,"creatorId":"E8OzkO4w1BHWA2df8PZKu","isPackging":0,"actualLabel":"Pizza Hot &amp; Spicy 32"},{"id":"aEhGN0F1eP1ffk52R-6IM","count":1,"label":"okraj mozzarella, bylinky","posId":"A121","price":5700,"isExtra":true,"mainItemId":"89bd6aa5-2940-480c-9e29-0ffa339d601c"},{"id":"3fbd17b1-044d-441d-95e8-c2ea0cecc4cd","count":1,"label":"Dip česnekový","posId":"P106","price":2000,"isExtra":false,"creatorId":"ZuAHn85BSHiUQXkXhDnut","isPackging":0,"actualLabel":"Dip česnekový"},{"id":"cc478287-8bd4-498c-8ecc-8b2110557823","count":1,"label":"Pilsner Urquell 12","posId":"N20","price":6500,"isExtra":false,"creatorId":"3k4J9th0b4YF89KCrm0SU","isPackging":0,"actualLabel":"Pilsner Urquell 12"},{"id":"01ca3d2f-9f78-4081-9687-561b63c910ef","count":1,"label":"Poděbradská malinovka 0,5l","posId":"N129","price":4900,"isExtra":false,"creatorId":"4HH_niv_l7Zk_lOc2Ttv-","isPackging":0,"actualLabel":"Poděbradská malinovka 0,5l"}]</t>
  </si>
  <si>
    <t>2026-06-20T22:46:22.091+02:00</t>
  </si>
  <si>
    <t>2026-06-20T22:55:27.131+02:00</t>
  </si>
  <si>
    <t>[{"id":"b080b506facafc37744a1e2c","count":1,"label":"Capricciosa 32cm","posId":"113","price":24900,"isExtra":false},{"id":"7cdbdba064a9b12ab9c2a9d4","count":1,"label":"Balné","posId":"K0000","price":1500,"isExtra":true},{"id":"8f70c51a720434a06d84f4e5","count":1,"label":"Česnekový dip","posId":"P106","price":2000,"isExtra":false},{"id":"7cdbdba064a9b12ab9c2a9d4","count":1,"label":"Balné","posId":"K0000","price":1500,"isExtra":true},{"id":"474305c867bd0e9b91413aac","count":1,"label":"Quattro Formaggi 32cm","posId":"123","price":24900,"isExtra":false},{"id":"7cdbdba064a9b12ab9c2a9d4","count":1,"label":"Balné","posId":"K0000","price":1500,"isExtra":true}]</t>
  </si>
  <si>
    <t>Maksim</t>
  </si>
  <si>
    <t>2026-06-20T22:44:57.419+02:00</t>
  </si>
  <si>
    <t>2026-06-20T22:55:46.532+02:00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</si>
  <si>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základ","posId":"ZRS32","price":0,"isExtra":true},{"id":"P106","note":"","count":1,"label":"Česnekový dip","posId":"P106","price":2000,"isExtra":false},{"id":"K0000","note":"","count":1,"label":"Balné","posId":"K0000","price":1500,"isExtra":true},{"id":"P103","note":"","count":1,"label":"Pečené brambory","posId":"P103","price":6900,"isExtra":false},{"id":"K0000","note":"","count":1,"label":"Balné","posId":"K0000","price":1500,"isExtra":true}]</t>
  </si>
  <si>
    <t>2026-06-20T22:40:21.227+02:00</t>
  </si>
  <si>
    <t>2026-06-20T22:53:58.189+02:00</t>
  </si>
  <si>
    <t>[{"id":"c9c20b2e35a68eac70b36490","count":1,"label":"Masové kuličky","posId":"P102","price":9900,"isExtra":false},{"id":"7cdbdba064a9b12ab9c2a9d4","count":1,"label":"Balné","posId":"K0000","price":1500,"isExtra":true},{"id":"cde1a44f44daafed4b3bd82a","count":1,"label":"Pepperoni 32cm 🌶️🌶️","posId":"120","price":19920,"isExtra":false},{"id":"7cdbdba064a9b12ab9c2a9d4","count":1,"label":"Balné","posId":"K0000","price":1500,"isExtra":true},{"id":"a318c7626e6bbe840bdd5543","count":1,"label":"Gorgonzola","posId":"B101","price":3000,"KDSTags":["greenhighlight"],"isExtra":true}]</t>
  </si>
  <si>
    <t>2026-06-20T22:34:00.729+02:00</t>
  </si>
  <si>
    <t>2026-06-20T22:43:33.097+02:00</t>
  </si>
  <si>
    <t>[{"id":"35999c816db20808a615a88e","count":1,"label":"Quattro Formaggi 40cm","posId":"111","price":30900,"isExtra":false},{"id":"1d39bc6ba96569aaaf3ab974","count":1,"label":"Balné","posId":"K0000","price":2000,"isExtra":true},{"id":"e405608123829c668b8933be","count":1,"label":"Pepperoni 40cm 🌶️🌶️","posId":"108","price":30900,"isExtra":false},{"id":"1d39bc6ba96569aaaf3ab974","count":1,"label":"Balné","posId":"K0000","price":2000,"isExtra":true}]</t>
  </si>
  <si>
    <t>2026-06-20T22:32:01.838+02:00</t>
  </si>
  <si>
    <t>2026-06-20T22:40:19.927+02:00</t>
  </si>
  <si>
    <t>[{"id":"e525f614-2c06-459a-8d22-623546aa83fc","note":"","count":1,"label":"BBQ Texas 40 cm","posId":"107","price":30900,"isExtra":false},{"id":"03dae282-4cd4-4fa2-9169-2178ea3ed325","note":"","count":1,"label":"Quattro Formaggi 40 cm","posId":"111","price":30900,"isExtra":false},{"id":"78a6e98d-57cb-4e2c-9a3c-9d40f7b79583","note":"","count":1,"label":"Gorgonzola","posId":"C101","price":4000,"KDSTags":["greenhighlight"],"isExtra":true}]</t>
  </si>
  <si>
    <t>2026-06-20T22:27:05.288+02:00</t>
  </si>
  <si>
    <t>2026-06-20T22:39:11.047+02:00</t>
  </si>
  <si>
    <t>[{"id":"ca3163d100534bb8157dd27b","count":1,"label":"Hot &amp; Spicy 40cm 🌶️🌶️","posId":"110","price":30900,"isExtra":false},{"id":"1d39bc6ba96569aaaf3ab974","count":1,"label":"Balné","posId":"K0000","price":2000,"isExtra":true}]</t>
  </si>
  <si>
    <t>2026-06-20T22:26:58.328+02:00</t>
  </si>
  <si>
    <t>2026-06-20T22:35:53.123+02:00</t>
  </si>
  <si>
    <t>[{"id":"b080b506facafc37744a1e2c","count":1,"label":"Capricciosa 32cm","posId":"113","price":24900,"isExtra":false},{"id":"7cdbdba064a9b12ab9c2a9d4","count":1,"label":"Balné","posId":"K0000","price":1500,"isExtra":true},{"id":"330e5bd554d905fd6d54cf01","count":1,"label":"bez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</si>
  <si>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2026-06-20T22:12:48.402+02:00</t>
  </si>
  <si>
    <t>2026-06-20T22:23:47.108+02:00</t>
  </si>
  <si>
    <t>2026-06-20T22:12:30.759+02:00</t>
  </si>
  <si>
    <t>2026-06-20T22:29:21.098+02:00</t>
  </si>
  <si>
    <t>[{"id":"21b3b8ca0180cbbd4862d1ed","count":1,"label":"Comeback 40cm 🌶️","posId":"109","price":30900,"isExtra":false},{"id":"1d39bc6ba96569aaaf3ab974","count":1,"label":"Balné","posId":"K0000","price":2000,"isExtra":true},{"id":"48863154de09ebfd22a82574","count":1,"label":"bez plněných okrajů","posId":"X1000","price":0,"isExtra":true},{"id":"d02faa7e140e0d42e89607a4","count":1,"label":"Žampiony","posId":"C105","price":3500,"KDSTags":["greenhighlight"],"isExtra":true},{"id":"8f70c51a720434a06d84f4e5","count":1,"label":"Česnekový dip","posId":"P106","price":2000,"isExtra":false},{"id":"7cdbdba064a9b12ab9c2a9d4","count":1,"label":"Balné","posId":"K0000","price":1500,"isExtra":true}]</t>
  </si>
  <si>
    <t>2026-06-20T22:12:02.510+02:00</t>
  </si>
  <si>
    <t>2026-06-20T22:20:37.184+02:00</t>
  </si>
  <si>
    <t>2026-06-20T22:32:00.061+02:00</t>
  </si>
  <si>
    <t>2026-06-20T22:12:04.550+02:00</t>
  </si>
  <si>
    <t>[{"id":"35e045f9-bc36-46e9-8142-6579de78a05b","note":"","count":1,"label":"Comeback 32 cm","posId":"121","price":24900,"isExtra":false}]</t>
  </si>
  <si>
    <t>2026-06-20T22:01:09.352+02:00</t>
  </si>
  <si>
    <t>2026-06-20T22:10:00.078+02:00</t>
  </si>
  <si>
    <t>[{"id":"9c95e20af01b393f0a286028","count":1,"label":"Hawai 40cm","posId":"102","price":30900,"isExtra":false},{"id":"1d39bc6ba96569aaaf3ab974","count":1,"label":"Balné","posId":"K0000","price":2000,"isExtra":true},{"id":"eed895cf1d033383de28ee4e","count":1,"label":"Pepsi 1l","posId":"N124","price":5900,"isExtra":false}]</t>
  </si>
  <si>
    <t>2026-06-20T22:00:21.303+02:00</t>
  </si>
  <si>
    <t>2026-06-20T22:12:17.092+02:00</t>
  </si>
  <si>
    <t>[{"id":"88378c03c1f4c715f7d83b1b","count":2,"label":"Hawai 32cm","posId":"114","price":19920,"isExtra":false},{"id":"7cdbdba064a9b12ab9c2a9d4","count":2,"label":"Balné","posId":"K0000","price":1500,"isExtra":true},{"id":"cde1a44f44daafed4b3bd82a","count":1,"label":"Pepperoni 32cm 🌶️🌶️","posId":"120","price":19920,"isExtra":false},{"id":"7cdbdba064a9b12ab9c2a9d4","count":1,"label":"Balné","posId":"K0000","price":1500,"isExtra":true}]</t>
  </si>
  <si>
    <t>2026-06-20T21:58:23.698+02:00</t>
  </si>
  <si>
    <t>2026-06-20T21:58:40.884+02:00</t>
  </si>
  <si>
    <t>[{"id":"073b139c-2b4b-4660-bac4-44c384e58f57","count":1,"label":"Pepsi 1l","posId":"N124","price":5900,"isExtra":false,"creatorId":"4gwNXCR7kUDUGkqbqU-jV","isPackging":0,"actualLabel":"Pepsi 1l"}]</t>
  </si>
  <si>
    <t>2026-06-20T21:54:01.823+02:00</t>
  </si>
  <si>
    <t>2026-06-20T22:14:11.196+02:00</t>
  </si>
  <si>
    <t>2026-06-20T22:27:23.485+02:00</t>
  </si>
  <si>
    <t>2026-06-20T21:54:02.507+02:00</t>
  </si>
  <si>
    <t>[{"id":"f4d7b9ad-ce62-498d-a90b-8016ab1e3604","note":"","count":1,"label":"Quattro Formaggi 32 cm","posId":"147","price":24900,"isExtra":false},{"id":"f59b90ea-5e33-470c-9864-9b5a80873c77","note":"","count":1,"label":"Zeleninová 32 cm","posId":"139","price":24900,"isExtra":false},{"id":"57c816b2-3e3f-46c2-b126-b09910d79cb0","note":"","count":1,"label":"změna na Smetanový základ","posId":"i129","price":0,"isExtra":true},{"id":"bd8e2f82-3d11-4ada-88ad-67191c012d18","note":"","count":1,"label":"BEZ -olivy","posId":"X112","price":0,"KDSTags":["redhighlight"],"isExtra":true}]</t>
  </si>
  <si>
    <t>2026-06-20T21:44:58.690+02:00</t>
  </si>
  <si>
    <t>2026-06-20T21:55:23.226+02:00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</si>
  <si>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40cm","posId":"101","price":30900,"isExtra":false},{"id":"54414789","note":"","count":1,"label":"Balné","posId":"K0000","price":2000,"isExtra":true},{"id":"54414813","note":"","count":1,"label":"okraj mozzarella, bylinky","posId":"A122","price":6500,"isExtra":true},{"id":"54414841","note":"","count":1,"label":"Bez oliv","posId":"X112","price":0,"KDSTags":["redhighlight"],"isExtra":true},{"id":"54414830","note":"","count":1,"label":"Žampiony","posId":"C105","price":3500,"KDSTags":["greenhighlight"],"isExtra":true},{"id":"54414894","note":"","count":1,"label":"Šunka","posId":"C106","price":4000,"KDSTags":["greenhighlight"],"isExtra":true},{"id":"54414908","note":"","count":1,"label":"Kuře","posId":"C114","price":4000,"KDSTags":["greenhighlight"],"isExtra":true},{"id":"54414923","note":"","count":1,"label":"Masové kuličky","posId":"C116","price":8900,"KDSTags":["greenhighlight"],"isExtra":true},{"id":"57405814","note":"","size":"Pepsi 1l","count":1,"label":"Pepsi 1l","posId":"N124","price":5900,"isExtra":false}]</t>
  </si>
  <si>
    <t>2026-06-20T21:44:05.813+02:00</t>
  </si>
  <si>
    <t>2026-06-20T21:50:02.042+02:00</t>
  </si>
  <si>
    <t>2026-06-20T21:38:52.514+02:00</t>
  </si>
  <si>
    <t>2026-06-20T21:53:27.096+02:00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</si>
  <si>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🌶️🌶️","posId":"108","price":30900,"isExtra":false},{"id":"54414789","note":"","count":1,"label":"Balné","posId":"K0000","price":2000,"isExtra":true}]</t>
  </si>
  <si>
    <t>2026-06-20T21:38:16.873+02:00</t>
  </si>
  <si>
    <t>2026-06-20T21:51:16.202+02:00</t>
  </si>
  <si>
    <t>[{"id":"88378c03c1f4c715f7d83b1b","count":1,"label":"Hawai 32cm","posId":"114","price":19920,"isExtra":false},{"id":"7cdbdba064a9b12ab9c2a9d4","count":1,"label":"Balné","posId":"K0000","price":1500,"isExtra":true},{"id":"8241669eecc1399a2e3e1c17","count":1,"label":"BBQ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okrajů","posId":"X1000","price":0,"isExtra":true},{"id":"f141e24c9f17c3296888fd0f","count":1,"label":"Šunka","posId":"B106","price":3000,"KDSTags":["greenhighlight"],"isExtra":true},{"id":"06b715b8c9c49e5ec4f3e60b","count":1,"label":"Grana padano, pecorino, parmazán","posId":"B130","price":3000,"KDSTags":["greenhighlight"],"isExtra":true},{"id":"c4398ff6690198226cf7c771","count":1,"label":"Comeback 32cm 🌶️","posId":"121","price":19920,"isExtra":false},{"id":"7cdbdba064a9b12ab9c2a9d4","count":1,"label":"Balné","posId":"K0000","price":1500,"isExtra":true},{"id":"8241669eecc1399a2e3e1c17","count":1,"label":"BBQ základ","posId":"ZRB32","price":0,"isExtra":true},{"id":"072ee84005da4e8cba54f990","count":1,"label":"Ananas","posId":"B100","price":2500,"KDSTags":["greenhighlight"],"isExtra":true}]</t>
  </si>
  <si>
    <t>2026-06-20T21:36:58.769+02:00</t>
  </si>
  <si>
    <t>2026-06-20T21:45:45.158+02:00</t>
  </si>
  <si>
    <t>2026-06-20T21:33:56.207+02:00</t>
  </si>
  <si>
    <t>2026-06-20T21:43:27.943+02:00</t>
  </si>
  <si>
    <t>[{"id":"377b80c66a22aaed8ced30db","count":1,"label":"Pepperoni Rolls 🌶️","posId":"P100","price":8900,"isExtra":false},{"id":"7cdbdba064a9b12ab9c2a9d4","count":1,"label":"Balné","posId":"K0000","price":1500,"isExtra":true},{"id":"8f33a84a8ac91a91cc37bff3","count":1,"label":"Margherita 32cm","posId":"112","price":16720,"isExtra":false},{"id":"7cdbdba064a9b12ab9c2a9d4","count":1,"label":"Balné","posId":"K0000","price":1500,"isExtra":true},{"id":"6a62c37fcc3049759d225124","count":1,"label":"USA těsto","posId":"17","price":1000,"isExtra":true},{"id":"330e5bd554d905fd6d54cf01","count":1,"label":"bez plněných okrajů","posId":"X1000","price":0,"isExtra":true}]</t>
  </si>
  <si>
    <t>2026-06-20T21:28:41.525+02:00</t>
  </si>
  <si>
    <t>2026-06-20T21:40:35.928+02:00</t>
  </si>
  <si>
    <t>[{"id":"21b3b8ca0180cbbd4862d1ed","count":1,"label":"Comeback 40cm 🌶️","posId":"109","price":30900,"isExtra":false},{"id":"1d39bc6ba96569aaaf3ab974","count":1,"label":"Balné","posId":"K0000","price":2000,"isExtra":true},{"id":"ff3cf1236dec1adecad0155d","count":1,"label":"Smetanový základ","posId":"ZRS40","price":0,"isExtra":true},{"id":"48863154de09ebfd22a82574","count":1,"label":"bez plněných okrajů","posId":"X1000","price":0,"isExtra":true}]</t>
  </si>
  <si>
    <t>2026-06-20T21:25:13.502+02:00</t>
  </si>
  <si>
    <t>2026-06-20T21:35:04.993+02:00</t>
  </si>
  <si>
    <t>[{"id":"8f33a84a8ac91a91cc37bff3","count":1,"label":"Margherita 32cm","posId":"112","price":16720,"isExtra":false},{"id":"7cdbdba064a9b12ab9c2a9d4","count":1,"label":"Balné","posId":"K0000","price":1500,"isExtra":true},{"id":"330e5bd554d905fd6d54cf01","count":1,"label":"bez plněných okrajů","posId":"X1000","price":0,"isExtra":true}]</t>
  </si>
  <si>
    <t>2026-06-20T21:20:33.655+02:00</t>
  </si>
  <si>
    <t>2026-06-20T21:29:01.973+02:00</t>
  </si>
  <si>
    <t>[{"id":"9c95e20af01b393f0a286028","count":1,"label":"Hawai 40cm","posId":"102","price":30900,"isExtra":false},{"id":"1d39bc6ba96569aaaf3ab974","count":1,"label":"Balné","posId":"K0000","price":2000,"isExtra":true},{"id":"fcc296ca5d83eacec3a6bb4f","count":1,"label":"Bez šunky","posId":"X106","price":0,"KDSTags":["redhighlight"],"isExtra":true},{"id":"d89d779ad4079eb126fff378","count":1,"label":"Kuře","posId":"C114","price":4000,"KDSTags":["greenhighlight"],"isExtra":true}]</t>
  </si>
  <si>
    <t>2026-06-20T21:19:11.441+02:00</t>
  </si>
  <si>
    <t>2026-06-20T21:26:31.732+02:00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</si>
  <si>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🌶️🌶️","posId":"110","price":30900,"isExtra":false},{"id":"54414789","note":"","count":1,"label":"Balné","posId":"K0000","price":2000,"isExtra":true}]</t>
  </si>
  <si>
    <t>2026-06-20T21:19:02.308+02:00</t>
  </si>
  <si>
    <t>2026-06-20T21:31:34.935+02:00</t>
  </si>
  <si>
    <t>[{"id":"0ea52415-fdb3-497f-b216-7fd5802f2e0f","note":"","count":1,"label":"Quattro Formaggi 32 cm","posId":"123","price":24900,"isExtra":false},{"id":"03ade9ce-5d0f-4499-a6a3-340b58ae4468","note":"","count":1,"label":"Capricciosa 32 cm","posId":"113","price":24900,"isExtra":false},{"id":"5b1f2843-926a-4dd1-a5f0-4fddc7b45013","note":"","count":1,"label":"Margherita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38de8e38-e51e-422d-9a89-960ebc505f1b","note":"","count":1,"label":"šunka","posId":"B106","price":3000,"KDSTags":["greenhighlight"],"isExtra":true},{"id":"adb25a98-2836-4da5-82f5-82c3fc24d621","note":"","count":1,"label":"grana padano","posId":"B130","price":3000,"KDSTags":["greenhighlight"],"isExtra":true}]</t>
  </si>
  <si>
    <t>2026-06-20T21:17:02.197+02:00</t>
  </si>
  <si>
    <t>2026-06-20T21:26:28.842+02:00</t>
  </si>
  <si>
    <t>2026-06-20T21:34:01.793+02:00</t>
  </si>
  <si>
    <t>2026-06-20T21:17:03.027+02:00</t>
  </si>
  <si>
    <t>[{"id":"bf8dc38b-6c8e-42b6-9da3-3170253a57d4","note":"","count":1,"label":"Hot &amp; Spicy 32 cm","posId":"122","price":24900,"isExtra":false},{"id":"ee394832-8137-440a-84b7-b9e0df42a9ab","note":"","count":1,"label":"Hawai 32 cm","posId":"114","price":24900,"isExtra":false}]</t>
  </si>
  <si>
    <t>2026-06-20T21:10:30.259+02:00</t>
  </si>
  <si>
    <t>2026-06-20T21:19:40.990+02:00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</si>
  <si>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🌶️🌶️","posId":"108","price":30900,"isExtra":false},{"id":"54414789","note":"","count":1,"label":"Balné","posId":"K0000","price":2000,"isExtra":true},{"id":"57405815","note":"","size":"Pepsi zero sugar 1l","count":1,"label":"Pepsi zero sugar 1l","posId":"N125","price":5900,"isExtra":false}]</t>
  </si>
  <si>
    <t>2026-06-20T21:03:17.035+02:00</t>
  </si>
  <si>
    <t>2026-06-20T21:19:58.934+02:00</t>
  </si>
  <si>
    <t>[{"id":"88378c03c1f4c715f7d83b1b","count":1,"label":"Hawai 32cm","posId":"114","price":19920,"isExtra":false},{"id":"7cdbdba064a9b12ab9c2a9d4","count":1,"label":"Balné","posId":"K0000","price":1500,"isExtra":true},{"id":"d50b85689ae865c91893d064","count":1,"label":"Hot &amp; Spicy 32cm 🌶️🌶️","posId":"122","price":24900,"isExtra":false},{"id":"7cdbdba064a9b12ab9c2a9d4","count":1,"label":"Balné","posId":"K0000","price":1500,"isExtra":true},{"id":"377b80c66a22aaed8ced30db","count":1,"label":"Pepperoni Rolls 🌶️","posId":"P100","price":8900,"isExtra":false},{"id":"7cdbdba064a9b12ab9c2a9d4","count":1,"label":"Balné","posId":"K0000","price":1500,"isExtra":true}]</t>
  </si>
  <si>
    <t>2026-06-20T20:59:30.788+02:00</t>
  </si>
  <si>
    <t>2026-06-20T21:12:32.781+02:00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</si>
  <si>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okrajů","posId":"X1000","price":0,"isExtra":true},{"id":"54414717","note":"","size":"Capricciosa 40cm","count":1,"label":"Capricciosa 40cm","posId":"101","price":30900,"isExtra":false},{"id":"54414789","note":"","count":1,"label":"Balné","posId":"K0000","price":2000,"isExtra":true},{"id":"54414777","note":"","count":1,"label":"bez plněných okrajů","posId":"X1000","price":0,"isExtra":true},{"id":"59610935","note":"","size":"Quattro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,{"id":"54414847","note":"","count":1,"label":"Olivy","posId":"B112","price":2500,"KDSTags":["greenhighlight"],"isExtra":true},{"id":"54414880","note":"","count":1,"label":"Kukuřice","posId":"B115","price":2500,"KDSTags":["greenhighlight"],"isExtra":true}]</t>
  </si>
  <si>
    <t>2026-06-20T20:58:29.372+02:00</t>
  </si>
  <si>
    <t>2026-06-20T21:07:59.419+02:00</t>
  </si>
  <si>
    <t>[{"id":"54414714","note":"","size":"Baby špenát &amp; kuře 40cm","count":1,"label":"Baby špenát &amp; kuře 40cm","posId":"104","price":30900,"isExtra":false},{"id":"54414789","note":"","count":1,"label":"Balné","posId":"K0000","price":2000,"isExtra":true},{"id":"54414890","note":"","count":1,"label":"Mozzarella","posId":"C113","price":4000,"KDSTags":["greenhighlight"],"isExtra":true},{"id":"57405816","note":"","size":"Mirinda 1l","count":1,"label":"Mirinda 1l","posId":"N126","price":5900,"isExtra":false}]</t>
  </si>
  <si>
    <t>2026-06-20T20:58:29.331+02:00</t>
  </si>
  <si>
    <t>2026-06-20T21:08:03.784+02:00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</si>
  <si>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🌶️🌶️","posId":"122","price":24900,"isExtra":false},{"id":"54414794","note":"","count":1,"label":"Balné","posId":"K0000","price":1500,"isExtra":true},{"id":"54414818","note":"","count":1,"label":"okraj mozzarella, bylinky","posId":"A121","price":5700,"isExtra":true},{"id":"54414800","note":"","count":1,"label":"Jalapeňos","posId":"B102","price":2500,"KDSTags":["greenhighlight"],"isExtra":true},{"id":"54414876","note":"","count":1,"label":"Cibule","posId":"B103","price":2500,"KDSTags":["greenhighlight"],"isExtra":true},{"id":"54414897","note":"","count":1,"label":"Šunka","posId":"B106","price":3000,"KDSTags":["greenhighlight"],"isExtra":true},{"id":"57464196","note":"","size":"Jalapeňos dip","count":1,"label":"Jalapeňos dip","posId":"P107","price":2000,"isExtra":false},{"id":"54414794","note":"","count":1,"label":"Balné","posId":"K0000","price":1500,"isExtra":true}]</t>
  </si>
  <si>
    <t>2026-06-20T20:49:58.195+02:00</t>
  </si>
  <si>
    <t>2026-06-20T21:02:23.214+02:00</t>
  </si>
  <si>
    <t>[{"id":"377b80c66a22aaed8ced30db","count":1,"label":"Pepperoni Rolls 🌶️","posId":"P100","price":8900,"isExtra":false},{"id":"7cdbdba064a9b12ab9c2a9d4","count":1,"label":"Balné","posId":"K0000","price":1500,"isExtra":true},{"id":"88378c03c1f4c715f7d83b1b","count":1,"label":"Hawai 32cm","posId":"114","price":19920,"isExtra":false},{"id":"7cdbdba064a9b12ab9c2a9d4","count":1,"label":"Balné","posId":"K0000","price":1500,"isExtra":true},{"id":"c53963ce28e9a8bf387aa757","count":1,"label":"okraj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</si>
  <si>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2026-06-20T20:47:01.608+02:00</t>
  </si>
  <si>
    <t>2026-06-20T21:03:41.370+02:00</t>
  </si>
  <si>
    <t>[{"id":"ad7c292a-48c9-48db-b64c-0f7f8ebced7f","note":"","count":1,"label":"BBQ Meteor 40 cm","posId":"106","price":30900,"isExtra":false},{"id":"f61b7339-3b20-4583-b2b8-12e48de2876d","note":"","count":1,"label":"změna na Rajčatový základ","posId":"i105","price":0,"isExtra":true},{"id":"eae0baf6-2c0e-4081-8ab5-5266bc363ee5","note":"","count":1,"label":"Okraj mozzarella, BBQ omáčka","posId":"A124","price":6500,"isExtra":true},{"id":"d5c01305-5b81-4931-8ef0-14413da22bab","note":"","count":1,"label":"Kukuřice","posId":"C115","price":3500,"KDSTags":["greenhighlight"],"isExtra":true}]</t>
  </si>
  <si>
    <t>2026-06-20T20:46:53.660+02:00</t>
  </si>
  <si>
    <t>2026-06-20T20:59:26.988+02:00</t>
  </si>
  <si>
    <t>[{"id":"8f70c51a720434a06d84f4e5","count":2,"label":"Česnekový dip","posId":"P106","price":2000,"isExtra":false},{"id":"7cdbdba064a9b12ab9c2a9d4","count":2,"label":"Balné","posId":"K0000","price":1500,"isExtra":true},{"id":"d7387df4ba2fc0052110f961","count":1,"label":"Jalapeňos dip","posId":"P107","price":2000,"isExtra":false},{"id":"7cdbdba064a9b12ab9c2a9d4","count":1,"label":"Balné","posId":"K0000","price":1500,"isExtra":true},{"id":"44a52dba6f56e6ebd7218e23","count":1,"label":"Zeleninová 32cm","posId":"115","price":19920,"isExtra":false},{"id":"7cdbdba064a9b12ab9c2a9d4","count":1,"label":"Balné","posId":"K0000","price":1500,"isExtra":true}]</t>
  </si>
  <si>
    <t>2026-06-20T20:39:27.922+02:00</t>
  </si>
  <si>
    <t>2026-06-20T20:47:33.098+02:00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</si>
  <si>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32cm","posId":"123","price":24900,"isExtra":false},{"id":"54414794","note":"","count":1,"label":"Balné","posId":"K0000","price":1500,"isExtra":true},{"id":"59809293","note":"","size":"Jablečno-skořicové rolls","count":1,"label":"Jablečno-skořicové rolls","posId":"18","price":8900,"isExtra":false},{"id":"54414794","note":"","count":1,"label":"Balné","posId":"K0000","price":1500,"isExtra":true}]</t>
  </si>
  <si>
    <t>2026-06-20T20:35:07.164+02:00</t>
  </si>
  <si>
    <t>2026-06-20T20:42:04.976+02:00</t>
  </si>
  <si>
    <t>[{"id":"0c78aba765fec38ab550bdf8","count":1,"label":"BBQ Texas 40cm","posId":"107","price":30900,"isExtra":false},{"id":"1d39bc6ba96569aaaf3ab974","count":1,"label":"Balné","posId":"K0000","price":2000,"isExtra":true},{"id":"b714211ecc3c2d19932cf74e","count":1,"label":"Rajčatový základ","posId":"ZBR40","price":0,"isExtra":true}]</t>
  </si>
  <si>
    <t>2026-06-20T20:29:02.950+02:00</t>
  </si>
  <si>
    <t>2026-06-20T20:35:39.691+02:00</t>
  </si>
  <si>
    <t>2026-06-20T21:00:33.741+02:00</t>
  </si>
  <si>
    <t>2026-06-20T20:29:03.612+02:00</t>
  </si>
  <si>
    <t>[{"id":"1fae666b-4102-4ed0-b317-2a07b21ae279","note":"","count":1,"label":"Hot &amp; Spicy 40 cm","posId":"110","price":30900,"isExtra":false},{"id":"3a8b6a85-3b5c-4ee4-be2d-261ab8731d6e","note":"","count":1,"label":"Dip česnekový","posId":"P106","price":2000,"isExtra":false}]</t>
  </si>
  <si>
    <t>Iana</t>
  </si>
  <si>
    <t>2026-06-20T20:28:57.038+02:00</t>
  </si>
  <si>
    <t>2026-06-20T20:39:48.088+02:00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</si>
  <si>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bylinky","posId":"A122","price":6500,"isExtra":true},{"id":"X101","note":"","count":1,"label":"Bez gorgonzoly","posId":"X101","price":0,"KDSTags":["redhighlight"],"isExtra":true},{"id":"X130","note":"","count":1,"label":"Bez  grana padano/pecorino/parmazán","posId":"X130","price":0,"KDSTags":["redhighlight"],"isExtra":true},{"id":"C115","note":"","count":1,"label":"Kukuřice","posId":"C115","price":3500,"KDSTags":["greenhighlight"],"isExtra":true},{"id":"C106","note":"","count":1,"label":"Šunka","posId":"C106","price":4000,"KDSTags":["greenhighlight"],"isExtra":true},{"id":"C108","note":"","count":1,"label":"Slanina","posId":"C108","price":4000,"KDSTags":["greenhighlight"],"isExtra":true}]</t>
  </si>
  <si>
    <t>2026-06-20T20:28:31.458+02:00</t>
  </si>
  <si>
    <t>2026-06-20T20:36:24.802+02:00</t>
  </si>
  <si>
    <t>2026-06-20T20:28:02.497+02:00</t>
  </si>
  <si>
    <t>2026-06-20T20:34:07.748+02:00</t>
  </si>
  <si>
    <t>[{"id":"1da47ebe-2592-435a-b854-8cbe80b56263","note":"","count":1,"label":"Hawai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bylinky","posId":"A121","price":5700,"isExtra":true},{"id":"131c6239-e041-4ab5-9f75-400951ef95f4","note":"","count":1,"label":"Dip jalapenos","posId":"P107","price":2000,"isExtra":false},{"id":"3a8b6a85-3b5c-4ee4-be2d-261ab8731d6e","note":"","count":2,"label":"Dip česnekový","posId":"P106","price":2000,"isExtra":false}]</t>
  </si>
  <si>
    <t>2026-06-20T20:21:01.705+02:00</t>
  </si>
  <si>
    <t>2026-06-20T20:28:33.530+02:00</t>
  </si>
  <si>
    <t>2026-06-20T20:46:51.456+02:00</t>
  </si>
  <si>
    <t>2026-06-20T20:21:02.691+02:00</t>
  </si>
  <si>
    <t>[{"id":"aef5aaf8-2acf-4f20-91be-c8829f11cd0c","note":"","count":1,"label":"Capricciosa 40 cm","posId":"101","price":30900,"isExtra":false},{"id":"1e281388-c78a-4b3d-874d-346d699d1a35","note":"","count":1,"label":"Grana padano","posId":"C130","price":4000,"KDSTags":["greenhighlight"],"isExtra":true},{"id":"a62e938c-9a71-490f-818d-7d681b9da334","note":"","count":1,"label":"BEZ -žampiony","posId":"X105","price":0,"KDSTags":["redhighlight"],"isExtra":true},{"id":"211d85d0-839e-41d0-89e3-ea177ad7489e","note":"","count":1,"label":"Dip česnekový","posId":"P106","price":2000,"isExtra":false}]</t>
  </si>
  <si>
    <t>2026-06-20T20:19:07.456+02:00</t>
  </si>
  <si>
    <t>2026-06-20T20:27:31.883+02:00</t>
  </si>
  <si>
    <t>[{"id":"b080b506facafc37744a1e2c","count":1,"label":"Capricciosa 32cm","posId":"113","price":24900,"isExtra":false},{"id":"7cdbdba064a9b12ab9c2a9d4","count":1,"label":"Balné","posId":"K0000","price":1500,"isExtra":true}]</t>
  </si>
  <si>
    <t>2026-06-20T20:12:23.621+02:00</t>
  </si>
  <si>
    <t>2026-06-20T20:21:22.839+02:00</t>
  </si>
  <si>
    <t>[{"id":"59610939","note":"","size":"BBQ Texas 32cm","count":1,"label":"BBQ Texas 32cm","posId":"119","price":24900,"isExtra":false},{"id":"54414794","note":"","count":1,"label":"Balné","posId":"K0000","price":1500,"isExtra":true},{"id":"57278749","note":"","count":1,"label":"Rajčatový základ","posId":"ZBR32","price":0,"isExtra":true},{"id":"54414783","note":"","count":1,"label":"bez plněných okrajů","posId":"X1000","price":0,"isExtra":true}]</t>
  </si>
  <si>
    <t>2026-06-20T20:10:50.839+02:00</t>
  </si>
  <si>
    <t>2026-06-20T20:26:28.720+02:00</t>
  </si>
  <si>
    <t>[{"id":"c4398ff6690198226cf7c771","count":1,"label":"Comeback 32cm 🌶️","posId":"121","price":19920,"isExtra":false},{"id":"7cdbdba064a9b12ab9c2a9d4","count":1,"label":"Balné","posId":"K0000","price":1500,"isExtra":true},{"id":"cde1a44f44daafed4b3bd82a","count":1,"label":"Pepperoni 32cm 🌶️🌶️","posId":"120","price":19920,"isExtra":false},{"id":"7cdbdba064a9b12ab9c2a9d4","count":1,"label":"Balné","posId":"K0000","price":1500,"isExtra":true},{"id":"ca3163d100534bb8157dd27b","count":1,"label":"Hot &amp; Spicy 40cm 🌶️🌶️","posId":"110","price":30900,"isExtra":false},{"id":"1d39bc6ba96569aaaf3ab974","count":1,"label":"Balné","posId":"K0000","price":2000,"isExtra":true},{"id":"8f70c51a720434a06d84f4e5","count":2,"label":"Česnekový dip","posId":"P106","price":2000,"isExtra":false},{"id":"7cdbdba064a9b12ab9c2a9d4","count":2,"label":"Balné","posId":"K0000","price":1500,"isExtra":true}]</t>
  </si>
  <si>
    <t>2026-06-20T20:10:50.441+02:00</t>
  </si>
  <si>
    <t>2026-06-20T20:19:12.639+02:00</t>
  </si>
  <si>
    <t>[{"id":"b080b506facafc37744a1e2c","count":1,"label":"Capricciosa 32cm","posId":"113","price":24900,"isExtra":false},{"id":"7cdbdba064a9b12ab9c2a9d4","count":1,"label":"Balné","posId":"K0000","price":1500,"isExtra":true},{"id":"c53963ce28e9a8bf387aa757","count":1,"label":"okraj mozzarella, bylinky","posId":"A121","price":5700,"isExtra":true},{"id":"c6fdaa8e646145bf8694e433","count":1,"label":"Pepsi zero sugar 1l","posId":"N125","price":5900,"isExtra":false}]</t>
  </si>
  <si>
    <t>2026-06-20T20:06:04.981+02:00</t>
  </si>
  <si>
    <t>2026-06-20T20:14:55.756+02:00</t>
  </si>
  <si>
    <t>[{"id":"109","note":"","count":1,"label":"Comeback 40cm 🌶️","posId":"109","price":30900,"isExtra":false},{"id":"K0000","note":"","count":1,"label":"Balné","posId":"K0000","price":2000,"isExtra":true}]</t>
  </si>
  <si>
    <t>2026-06-20T20:02:44.561+02:00</t>
  </si>
  <si>
    <t>2026-06-20T20:10:08.831+02:00</t>
  </si>
  <si>
    <t>[{"id":"54414710","note":"","size":"Comeback 40cm 🌶️","count":1,"label":"Comeback 40cm 🌶️","posId":"109","price":30900,"isExtra":false},{"id":"54414789","note":"","count":1,"label":"Balné","posId":"K0000","price":2000,"isExtra":true}]</t>
  </si>
  <si>
    <t>2026-06-20T19:58:15.781+02:00</t>
  </si>
  <si>
    <t>2026-06-20T20:08:53.794+02:00</t>
  </si>
  <si>
    <t>[{"id":"59610942","note":"","size":"Hawai 32cm","count":1,"label":"Hawai 32cm","posId":"114","price":24900,"isExtra":false},{"id":"54414794","note":"","count":1,"label":"Balné","posId":"K0000","price":1500,"isExtra":true},{"id":"54414818","note":"","count":1,"label":"okraj mozzarella, bylinky","posId":"A121","price":5700,"isExtra":true},{"id":"54414911","note":"","count":1,"label":"Pepperoni salám","posId":"B109","price":3000,"KDSTags":["greenhighlight"],"isExtra":true},{"id":"54414710","note":"","size":"Comeback 40cm 🌶️","count":1,"label":"Comeback 40cm 🌶️","posId":"109","price":30900,"isExtra":false},{"id":"54414789","note":"","count":1,"label":"Balné","posId":"K0000","price":2000,"isExtra":true},{"id":"54414813","note":"","count":1,"label":"okraj mozzarella, bylinky","posId":"A122","price":6500,"isExtra":true},{"id":"54414848","note":"","count":1,"label":"Olivy","posId":"C112","price":3500,"KDSTags":["greenhighlight"],"isExtra":true},{"id":"54414882","note":"","count":1,"label":"Kukuřice","posId":"C115","price":3500,"KDSTags":["greenhighlight"],"isExtra":true},{"id":"54414914","note":"","count":1,"label":"Grana padano, pecorino, parmazán","posId":"C130","price":4000,"KDSTags":["greenhighlight"],"isExtra":true}]</t>
  </si>
  <si>
    <t>2026-06-20T19:55:02.284+02:00</t>
  </si>
  <si>
    <t>2026-06-20T20:02:08.505+02:00</t>
  </si>
  <si>
    <t>2026-06-20T20:27:11.316+02:00</t>
  </si>
  <si>
    <t>2026-06-20T19:55:34.627+02:00</t>
  </si>
  <si>
    <t>[{"id":"ad7c292a-48c9-48db-b64c-0f7f8ebced7f","note":"","count":1,"label":"BBQ Meteor 40 cm","posId":"106","price":30900,"isExtra":false},{"id":"f61b7339-3b20-4583-b2b8-12e48de2876d","note":"","count":1,"label":"změna na Rajčatový základ","posId":"i105","price":0,"isExtra":true}]</t>
  </si>
  <si>
    <t>2026-06-20T19:52:19.435+02:00</t>
  </si>
  <si>
    <t>2026-06-20T20:00:26.671+02:00</t>
  </si>
  <si>
    <t>[{"id":"ef7ddf1be3580f55c4d22b43","count":1,"label":"Veggie menu Comeback","posId":"M200","price":34900,"isExtra":false},{"id":"ed8ecf45e3efabaa2915f39c","count":1,"label":"Balné","posId":"K0000","price":3000,"isExtra":true},{"id":"99a94cc331ca16b43aa7d858","count":1,"label":"Comeback","posId":"Y121","price":0,"isExtra":true},{"id":"330e5bd554d905fd6d54cf01","count":1,"label":"bez plněných okrajů","posId":"X1000","price":0,"isExtra":true},{"id":"319ff3a8cb90fbbb7a81c32e","count":1,"label":"česnekový chléb","posId":"P104","price":0,"isExtra":true},{"id":"634d5ed6148f53c25e8094db","count":1,"label":"Aquilla zelený čaj/citron","posId":"N121","price":0,"isExtra":true}]</t>
  </si>
  <si>
    <t>2026-06-20T19:49:01.936+02:00</t>
  </si>
  <si>
    <t>2026-06-20T21:08:53.626+02:00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</si>
  <si>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základ","posId":"i128","price":0,"isExtra":true}]</t>
  </si>
  <si>
    <t>2026-06-20T19:49:01.924+02:00</t>
  </si>
  <si>
    <t>2026-06-20T19:57:54.548+02:00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</si>
  <si>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</si>
  <si>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2026-06-20T19:48:02.848+02:00</t>
  </si>
  <si>
    <t>2026-06-20T19:56:19.367+02:00</t>
  </si>
  <si>
    <t>2026-06-20T20:10:12.708+02:00</t>
  </si>
  <si>
    <t>2026-06-20T19:48:03.453+02:00</t>
  </si>
  <si>
    <t>[{"id":"bf8dc38b-6c8e-42b6-9da3-3170253a57d4","note":"","count":1,"label":"Hot &amp; Spicy 32 cm","posId":"122","price":24900,"isExtra":false}]</t>
  </si>
  <si>
    <t>2026-06-20T19:38:48.820+02:00</t>
  </si>
  <si>
    <t>2026-06-20T19:45:53.798+02:00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</si>
  <si>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54414882","note":"","count":1,"label":"Kukuřice","posId":"C115","price":3500,"KDSTags":["greenhighlight"],"isExtra":true}]</t>
  </si>
  <si>
    <t>2026-06-20T19:35:02.565+02:00</t>
  </si>
  <si>
    <t>2026-06-20T19:43:42.372+02:00</t>
  </si>
  <si>
    <t>[{"id":"ee394832-8137-440a-84b7-b9e0df42a9ab","note":"","count":1,"label":"Hawai 32 cm","posId":"114","price":24900,"isExtra":false},{"id":"e12521cc-9391-4513-be27-f090014536cf","note":"","count":1,"label":"BBQ Texas 32 cm","posId":"143","price":24900,"isExtra":false},{"id":"e50ff4de-a31a-4748-b60e-66140c46f568","note":"","count":1,"label":"BEZ -paprika","posId":"X111","price":0,"KDSTags":["redhighlight"],"isExtra":true}]</t>
  </si>
  <si>
    <t>2026-06-20T19:29:03.598+02:00</t>
  </si>
  <si>
    <t>2026-06-20T19:40:01.821+02:00</t>
  </si>
  <si>
    <t>[{"id":"cde1a44f44daafed4b3bd82a","count":1,"label":"Pepperoni 32cm 🌶️🌶️","posId":"120","price":19920,"isExtra":false},{"id":"7cdbdba064a9b12ab9c2a9d4","count":1,"label":"Balné","posId":"K0000","price":1500,"isExtra":true},{"id":"83b6462e9a6167f8597d272b","count":1,"label":"Jalapeňos","posId":"B102","price":2500,"KDSTags":["greenhighlight"],"isExtra":true},{"id":"487a5a8b68829775b46d2c1a","count":1,"label":"Mozzarella","posId":"B113","price":3000,"KDSTags":["greenhighlight"],"isExtra":true},{"id":"812a5723adbe7d9399c88294","count":1,"label":"Pepperoni salám","posId":"B109","price":3000,"KDSTags":["greenhighlight"],"isExtra":true}]</t>
  </si>
  <si>
    <t>2026-06-20T19:26:29.676+02:00</t>
  </si>
  <si>
    <t>2026-06-20T19:39:04.501+02:00</t>
  </si>
  <si>
    <t>2026-06-20T19:26:27.449+02:00</t>
  </si>
  <si>
    <t>2026-06-20T19:37:46.702+02:00</t>
  </si>
  <si>
    <t>[{"id":"54414716","note":"","size":"Hawai 40cm","count":1,"label":"Hawai 40cm","posId":"102","price":30900,"isExtra":false},{"id":"54414789","note":"","count":1,"label":"Balné","posId":"K0000","price":2000,"isExtra":true}]</t>
  </si>
  <si>
    <t>2026-06-20T19:26:02.535+02:00</t>
  </si>
  <si>
    <t>2026-06-20T19:37:42.377+02:00</t>
  </si>
  <si>
    <t>2026-06-20T19:56:29.473+02:00</t>
  </si>
  <si>
    <t>2026-06-20T19:28:32.099+02:00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</si>
  <si>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základ","posId":"i105","price":0,"isExtra":true},{"id":"932d1eab-8f45-4992-b460-cc5099f91e14","note":"","count":1,"label":"Okraj Hotdog, BBQ","posId":"A120","price":6500,"isExtra":true},{"id":"0f32557d-3b00-4445-b026-75e05c963906","note":"","count":1,"label":"Jalapeños","posId":"C102","price":3500,"KDSTags":["greenhighlight"],"isExtra":true},{"id":"614269dd-2dbe-47e4-81f8-670c7ef03e2f","note":"","count":1,"label":"Pepperoni salám","posId":"C109","price":4000,"KDSTags":["greenhighlight"],"isExtra":true},{"id":"da695499-0d17-4c58-9da8-946326e8bf83","note":"","count":1,"label":"Buchtičky se šodó","posId":"D12","price":7900,"isExtra":false}]</t>
  </si>
  <si>
    <t>2026-06-20T19:20:55.879+02:00</t>
  </si>
  <si>
    <t>2026-06-20T19:31:47.552+02:00</t>
  </si>
  <si>
    <t>[{"id":"2552d6840dedc368fe4a8a41","count":1,"label":"BBQ Texas 32cm","posId":"119","price":24900,"isExtra":false},{"id":"7cdbdba064a9b12ab9c2a9d4","count":1,"label":"Balné","posId":"K0000","price":1500,"isExtra":true},{"id":"c53963ce28e9a8bf387aa757","count":1,"label":"okraj mozzarella, bylinky","posId":"A121","price":5700,"isExtra":true},{"id":"896f15451e2a05b0e7fa0d31","count":1,"label":"BBQ dip","posId":"P105","price":2000,"isExtra":false},{"id":"7cdbdba064a9b12ab9c2a9d4","count":1,"label":"Balné","posId":"K0000","price":1500,"isExtra":true},{"id":"8f70c51a720434a06d84f4e5","count":1,"label":"Česnekový dip","posId":"P106","price":2000,"isExtra":false},{"id":"7cdbdba064a9b12ab9c2a9d4","count":1,"label":"Balné","posId":"K0000","price":1500,"isExtra":true},{"id":"c6fdaa8e646145bf8694e433","count":1,"label":"Pepsi zero sugar 1l","posId":"N125","price":5900,"isExtra":false},{"id":"c9c20b2e35a68eac70b36490","count":1,"label":"Masové kuličky","posId":"P102","price":9900,"isExtra":false},{"id":"7cdbdba064a9b12ab9c2a9d4","count":1,"label":"Balné","posId":"K0000","price":1500,"isExtra":true},{"id":"ef7ddf1be3580f55c4d22b43","count":1,"label":"Veggie menu Comeback","posId":"M200","price":34900,"isExtra":false},{"id":"ed8ecf45e3efabaa2915f39c","count":1,"label":"Balné","posId":"K0000","price":3000,"isExtra":true},{"id":"741478c43df6642ecff2d694","count":1,"label":"Zeleninová","posId":"Y115","price":0,"isExtra":true},{"id":"330e5bd554d905fd6d54cf01","count":1,"label":"bez plněných okrajů","posId":"X1000","price":0,"isExtra":true},{"id":"f4835e6fa8e2cb71fd6bd8f7","count":1,"label":"pečené brambory","posId":"P103","price":0,"isExtra":true},{"id":"5d844ad7eeb4093ac1b1fc72","count":1,"label":"Aquilla jemně perlivá","posId":"N141","price":0,"isExtra":true}]</t>
  </si>
  <si>
    <t>Jakub Novák</t>
  </si>
  <si>
    <t>2026-06-20T19:18:02.047+02:00</t>
  </si>
  <si>
    <t>2026-06-20T19:26:52.317+02:00</t>
  </si>
  <si>
    <t>2026-06-20T19:49:13.679+02:00</t>
  </si>
  <si>
    <t>2026-06-20T19:18:04.132+02:00</t>
  </si>
  <si>
    <t>[{"id":"0005ff76-02c8-47f3-a86e-87443988197a","note":"","count":1,"label":"BBQ Texas 32 cm","posId":"119","price":24900,"isExtra":false}]</t>
  </si>
  <si>
    <t>2026-06-20T19:13:02.251+02:00</t>
  </si>
  <si>
    <t>2026-06-20T19:26:09.379+02:00</t>
  </si>
  <si>
    <t>2026-06-20T19:51:30.270+02:00</t>
  </si>
  <si>
    <t>2026-06-20T19:13:03.360+02:00</t>
  </si>
  <si>
    <t>[{"id":"3a8b6a85-3b5c-4ee4-be2d-261ab8731d6e","note":"","count":1,"label":"Dip česnekový","posId":"P106","price":2000,"isExtra":false},{"id":"35e045f9-bc36-46e9-8142-6579de78a05b","note":"","count":1,"label":"Comeback 32 cm","posId":"121","price":24900,"isExtra":false},{"id":"57c816b2-3e3f-46c2-b126-b09910d79cb0","note":"","count":1,"label":"změna na Smetanový základ","posId":"i129","price":0,"isExtra":true},{"id":"19647242-c7ae-4948-97a4-fe55e47b6f96","note":"","count":1,"label":"BEZ -pepperoni salám","posId":"X109","price":0,"KDSTags":["redhighlight"],"isExtra":true},{"id":"aef5aaf8-2acf-4f20-91be-c8829f11cd0c","note":"","count":1,"label":"Capricciosa 40 cm","posId":"101","price":30900,"isExtra":false},{"id":"622835b8-8ccd-4776-9f66-ccee484725e6","note":"","count":1,"label":"Okraj Hotdog, hořčice","posId":"A118","price":6500,"isExtra":true},{"id":"614269dd-2dbe-47e4-81f8-670c7ef03e2f","note":"","count":1,"label":"Pepperoni salám","posId":"C109","price":4000,"KDSTags":["greenhighlight"],"isExtra":true},{"id":"670e963a-3bc6-4d99-8aed-b86eae3c2021","note":"","count":1,"label":"BEZ -mozzarella","posId":"X113","price":0,"KDSTags":["redhighlight"],"isExtra":true},{"id":"a62e938c-9a71-490f-818d-7d681b9da334","note":"","count":1,"label":"BEZ -žampiony","posId":"X105","price":0,"KDSTags":["redhighlight"],"isExtra":true}]</t>
  </si>
  <si>
    <t>2026-06-20T19:08:02.926+02:00</t>
  </si>
  <si>
    <t>2026-06-20T19:17:12.374+02:00</t>
  </si>
  <si>
    <t>2026-06-20T19:42:02.293+02:00</t>
  </si>
  <si>
    <t>2026-06-20T19:08:03.505+02:00</t>
  </si>
  <si>
    <t>[{"id":"36ea3088-07fd-428f-b871-c4a5ee9cef7b","note":"","count":1,"label":"Comeback 40 cm","posId":"109","price":30900,"isExtra":false},{"id":"a3d62a5d-2e1d-48db-874e-d64becff7059","note":"","count":1,"label":"změna na BBQ základ","posId":"i128","price":0,"isExtra":true},{"id":"d5c01305-5b81-4931-8ef0-14413da22bab","note":"","count":1,"label":"Kukuřice","posId":"C115","price":3500,"KDSTags":["greenhighlight"],"isExtra":true},{"id":"0d0283d3-7aff-4b76-8938-87a4f5c742a9","note":"","count":2,"label":"Pepsi zero sugar 1l","posId":"N125","price":5900,"isExtra":false},{"id":"99710cd8-fa1f-4712-84a8-85da37e18dd0","note":"","count":1,"label":"Česnekový chléb","posId":"P104","price":7900,"isExtra":false}]</t>
  </si>
  <si>
    <t>2026-06-20T19:06:46.909+02:00</t>
  </si>
  <si>
    <t>2026-06-20T19:20:30.111+02:00</t>
  </si>
  <si>
    <t>[{"id":"c4398ff6690198226cf7c771","count":1,"label":"Comeback 32cm 🌶️","posId":"121","price":19920,"isExtra":false},{"id":"7cdbdba064a9b12ab9c2a9d4","count":1,"label":"Balné","posId":"K0000","price":1500,"isExtra":true},{"id":"0172555aa3b6fbb53ca44f49","count":1,"label":"Smetanový základ","posId":"ZRS32","price":0,"isExtra":true},{"id":"8c4681070419cd3583589cac","count":1,"label":"Bez cibule","posId":"X103","price":0,"KDSTags":["redhighlight"],"isExtra":true},{"id":"b9ae076dc1aa10e137c00e4a","count":1,"label":"Kukuřice","posId":"B115","price":2500,"KDSTags":["greenhighlight"],"isExtra":true},{"id":"cf542ec1a189ca06bbd214eb","count":1,"label":"Kuře","posId":"B114","price":3000,"KDSTags":["greenhighlight"],"isExtra":true}]</t>
  </si>
  <si>
    <t>2026-06-20T19:05:02.544+02:00</t>
  </si>
  <si>
    <t>2026-06-20T19:16:38.080+02:00</t>
  </si>
  <si>
    <t>2026-06-20T19:40:48.598+02:00</t>
  </si>
  <si>
    <t>2026-06-20T19:05:03.314+02:00</t>
  </si>
  <si>
    <t>[{"id":"1fae666b-4102-4ed0-b317-2a07b21ae279","note":"","count":1,"label":"Hot &amp; Spicy 40 cm","posId":"110","price":30900,"isExtra":false},{"id":"eb426525-9181-4714-9963-380f5c0ae0e5","note":"","count":1,"label":"Okraj mozzarella, bylinky","posId":"A122","price":6500,"isExtra":true},{"id":"bf8dc38b-6c8e-42b6-9da3-3170253a57d4","note":"","count":1,"label":"Hot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bylinky","posId":"A121","price":5700,"isExtra":true},{"id":"117c830b-d7db-490d-a3b9-365f8c4fa2d3","note":"","count":1,"label":"Zeleninová 32 cm","posId":"115","price":24900,"isExtra":false},{"id":"21fd0686-e8d1-43f1-84c9-d96f5842a3ca","note":"","count":1,"label":"okraj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bylinky","posId":"A121","price":5700,"isExtra":true},{"id":"38de8e38-e51e-422d-9a89-960ebc505f1b","note":"","count":1,"label":"šunka","posId":"B106","price":3000,"KDSTags":["greenhighlight"],"isExtra":true}]</t>
  </si>
  <si>
    <t>2026-06-20T19:02:07.420+02:00</t>
  </si>
  <si>
    <t>2026-06-20T19:10:54.642+02:00</t>
  </si>
  <si>
    <t>[{"id":"59610934","note":"","size":"Margherita 32cm","count":2,"label":"Margherita 32cm","posId":"112","price":20900,"isExtra":false},{"id":"54414794","note":"","count":2,"label":"Balné","posId":"K0000","price":1500,"isExtra":true}]</t>
  </si>
  <si>
    <t>2026-06-20T19:00:02.293+02:00</t>
  </si>
  <si>
    <t>2026-06-20T19:22:56.281+02:00</t>
  </si>
  <si>
    <t>[{"id":"aef5aaf8-2acf-4f20-91be-c8829f11cd0c","note":"","count":1,"label":"Capricciosa 40 cm","posId":"101","price":30900,"isExtra":false},{"id":"8c704055-e242-493d-b754-bb711e5a6c0b","note":"","count":1,"label":"Hawai 40 cm","posId":"102","price":30900,"isExtra":false},{"id":"57c816b2-3e3f-46c2-b126-b09910d79cb0","note":"","count":1,"label":"změna na Smetanový základ","posId":"i129","price":0,"isExtra":true},{"id":"d5c01305-5b81-4931-8ef0-14413da22bab","note":"","count":1,"label":"Kukuřice","posId":"C115","price":3500,"KDSTags":["greenhighlight"],"isExtra":true},{"id":"8c704055-e242-493d-b754-bb711e5a6c0b","note":"","count":1,"label":"Hawai 40 cm","posId":"102","price":30900,"isExtra":false}]</t>
  </si>
  <si>
    <t>Robert</t>
  </si>
  <si>
    <t>2026-06-20T18:39:14.889+02:00</t>
  </si>
  <si>
    <t>2026-06-20T18:53:05.821+02:00</t>
  </si>
  <si>
    <t>[{"id":"108","note":"","count":1,"label":"Pepperoni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dip","posId":"P106","price":2000,"isExtra":false},{"id":"K0000","note":"","count":1,"label":"Balné","posId":"K0000","price":1500,"isExtra":true},{"id":"112","note":"","count":1,"label":"Margherita 32cm","posId":"112","price":20900,"isExtra":false},{"id":"K0000","note":"","count":1,"label":"Balné","posId":"K0000","price":1500,"isExtra":true}]</t>
  </si>
  <si>
    <t>2026-06-20T18:30:14.159+02:00</t>
  </si>
  <si>
    <t>2026-06-20T18:38:34.910+02:00</t>
  </si>
  <si>
    <t>[{"id":"c4398ff6690198226cf7c771","count":1,"label":"Comeback 32cm 🌶️","posId":"121","price":19920,"isExtra":false},{"id":"7cdbdba064a9b12ab9c2a9d4","count":1,"label":"Balné","posId":"K0000","price":1500,"isExtra":true},{"id":"6a62c37fcc3049759d225124","count":1,"label":"USA těsto","posId":"17","price":1000,"isExtra":true},{"id":"2746ac567fdfbbfb4df4d2d1","count":1,"label":"okraj mozzarella, bbq omáčka","posId":"A123","price":5700,"isExtra":true}]</t>
  </si>
  <si>
    <t>2026-06-20T18:25:02.086+02:00</t>
  </si>
  <si>
    <t>2026-06-20T18:34:58.153+02:00</t>
  </si>
  <si>
    <t>2026-06-20T19:03:37.497+02:00</t>
  </si>
  <si>
    <t>[{"id":"35e045f9-bc36-46e9-8142-6579de78a05b","note":"","count":1,"label":"Comeback 32 cm","posId":"121","price":24900,"isExtra":false},{"id":"f2ca88ba-7288-4f05-a925-149da2e2137e","note":"","count":1,"label":"okraj Hotdog, BBQ","posId":"A119","price":5700,"isExtra":true},{"id":"8b18781f-3bd0-464d-aa33-9f081ecc1a3a","note":"","count":1,"label":"mozzarella","posId":"B113","price":3000,"KDSTags":["greenhighlight"],"isExtra":true},{"id":"6e9ef16b-b5cb-40a1-ad72-f28a9276a0f7","note":"","count":1,"label":"kuře","posId":"B114","price":3000,"KDSTags":["greenhighlight"],"isExtra":true},{"id":"3a8b6a85-3b5c-4ee4-be2d-261ab8731d6e","note":"","count":1,"label":"Dip česnekový","posId":"P106","price":2000,"isExtra":false}]</t>
  </si>
  <si>
    <t>2026-06-20T18:22:01.726+02:00</t>
  </si>
  <si>
    <t>2026-06-20T18:38:32.147+02:00</t>
  </si>
  <si>
    <t>[{"id":"7bd52058-f7b0-4320-9d6c-79598e7d9b5f","note":"","count":1,"label":"Hawai 18 cm","posId":"126","price":11900,"isExtra":false},{"id":"4cd25cb7-e092-43a0-ab38-89c50a7e6a77","note":"","count":1,"label":"Pepperoni 18 cm","posId":"132","price":11900,"isExtra":false},{"id":"ea8ba6dd-c20a-4bae-a731-5344afc761eb","note":"","count":1,"label":"Capricciosa 18 cm","posId":"125","price":11900,"isExtra":false}]</t>
  </si>
  <si>
    <t>2026-06-20T18:18:47.557+02:00</t>
  </si>
  <si>
    <t>2026-06-20T18:28:23.273+02:00</t>
  </si>
  <si>
    <t>[{"id":"54414712","note":"","size":"BBQ Texas 40cm","count":1,"label":"BBQ Texas 40cm","posId":"107","price":30900,"isExtra":false},{"id":"54414789","note":"","count":1,"label":"Balné","posId":"K0000","price":2000,"isExtra":true},{"id":"59610942","note":"","size":"Hawai 32cm","count":1,"label":"Hawai 32cm","posId":"114","price":24900,"isExtra":false},{"id":"54414794","note":"","count":1,"label":"Balné","posId":"K0000","price":1500,"isExtra":true},{"id":"54414713","note":"","size":"BBQ Meteor 40cm","count":1,"label":"BBQ Meteor 40cm","posId":"106","price":30900,"isExtra":false},{"id":"54414789","note":"","count":1,"label":"Balné","posId":"K0000","price":2000,"isExtra":true}]</t>
  </si>
  <si>
    <t>2026-06-20T18:16:01.991+02:00</t>
  </si>
  <si>
    <t>2026-06-20T18:31:42.129+02:00</t>
  </si>
  <si>
    <t>2026-06-20T19:12:45.671+02:00</t>
  </si>
  <si>
    <t>2026-06-20T18:16:02.652+02:00</t>
  </si>
  <si>
    <t>[{"id":"80cdc162-f69f-4138-b690-77917e93790e","note":"","count":1,"label":"SPICY MENU COMEBACK","posId":"","price":34900,"isExtra":false},{"id":"8131fe52-523e-4529-a239-ca5629315dac","note":"","count":1,"label":"Comeback","posId":"Y121","price":0,"isExtra":true},{"id":"a98eba86-284a-4099-98ed-875f3adb76fa","note":"","count":1,"label":"Americké těsto","posId":"14","price":0,"isExtra":true},{"id":"3901ddb1-2253-4d68-9f6f-e201beb3810a","note":"","count":1,"label":"Rajčatový základ","posId":"A127","price":0,"isExtra":true},{"id":"21fd0686-e8d1-43f1-84c9-d96f5842a3ca","note":"","count":1,"label":"okraj mozzarella, bylinky","posId":"A121","price":5700,"isExtra":true},{"id":"6e9ef16b-b5cb-40a1-ad72-f28a9276a0f7","note":"","count":1,"label":"kuře","posId":"B114","price":3000,"KDSTags":["greenhighlight"],"isExtra":true},{"id":"8caf43fd-6a2c-427b-858a-17f37d37c439","note":"","count":1,"label":"Spicy wings","posId":"P101","price":0,"isExtra":true},{"id":"09284538-623e-44fe-a20e-248d39eb68fc","note":"","count":1,"label":"Pepsi 1l","posId":"N124","price":0,"isExtra":true},{"id":"3a8b6a85-3b5c-4ee4-be2d-261ab8731d6e","note":"","count":1,"label":"Dip česnekový","posId":"P106","price":2000,"isExtra":false},{"id":"c1383a56-9eef-4159-8de6-52ba98917da4","note":"","count":1,"label":"Pepperoni Rolls, 6 ks","posId":"P100","price":8900,"isExtra":false}]</t>
  </si>
  <si>
    <t>Oleksii</t>
  </si>
  <si>
    <t>2026-06-20T18:12:44.826+02:00</t>
  </si>
  <si>
    <t>2026-06-20T18:21:02.396+02:00</t>
  </si>
  <si>
    <t>[{"id":"101","note":"","count":1,"label":"Capricciosa 40cm","posId":"101","price":30900,"isExtra":false},{"id":"K0000","note":"","count":1,"label":"Balné","posId":"K0000","price":2000,"isExtra":true},{"id":"A122","note":"","count":1,"label":"okraj mozzarella, bylinky","posId":"A122","price":6500,"isExtra":true},{"id":"P100","note":"","count":1,"label":"Pepperoni Rolls 🌶️","posId":"P100","price":8900,"isExtra":false},{"id":"K0000","note":"","count":1,"label":"Balné","posId":"K0000","price":1500,"isExtra":true}]</t>
  </si>
  <si>
    <t>2026-06-20T18:11:02.044+02:00</t>
  </si>
  <si>
    <t>2026-06-20T18:19:19.985+02:00</t>
  </si>
  <si>
    <t>2026-06-20T18:47:24.420+02:00</t>
  </si>
  <si>
    <t>2026-06-20T18:11:02.636+02:00</t>
  </si>
  <si>
    <t>[{"id":"b6658da4-b777-42a2-94b6-5ce20ff49587","note":"","count":2,"label":"Pepperoni 32 cm","posId":"144","price":24900,"isExtra":false},{"id":"1da47ebe-2592-435a-b854-8cbe80b56263","note":"","count":1,"label":"Hawai 32 cm","posId":"138","price":24900,"isExtra":false},{"id":"007c7303-045c-4866-882d-38e13564ff34","note":"","count":1,"label":"BEZ -ananas","posId":"X100","price":0,"KDSTags":["redhighlight"],"isExtra":true},{"id":"99710cd8-fa1f-4712-84a8-85da37e18dd0","note":"","count":1,"label":"Česnekový chléb","posId":"P104","price":7900,"isExtra":false},{"id":"3a8b6a85-3b5c-4ee4-be2d-261ab8731d6e","note":"","count":2,"label":"Dip česnekový","posId":"P106","price":2000,"isExtra":false}]</t>
  </si>
  <si>
    <t>2026-06-20T18:08:02.137+02:00</t>
  </si>
  <si>
    <t>2026-06-20T18:15:34.149+02:00</t>
  </si>
  <si>
    <t>2026-06-20T18:30:36.149+02:00</t>
  </si>
  <si>
    <t>2026-06-20T18:08:03.038+02:00</t>
  </si>
  <si>
    <t>[{"id":"d63e9120-8ffe-444c-ba51-6c942a13f4fc","note":"","count":1,"label":"Margherita 40 cm","posId":"100","price":26900,"isExtra":fals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e1ef9526-7c68-483b-a8a1-92bb58ce9f1e","note":"","count":1,"label":"Jalapenos Rolls, 6 ks","posId":"jpr200","price":8900,"isExtra":false},{"id":"e4c90673-8957-4c9c-a784-3a1d0b3b4124","note":"","count":1,"label":"Pečené brambory","posId":"P103","price":6900,"isExtra":false}]</t>
  </si>
  <si>
    <t>2026-06-20T18:03:02.914+02:00</t>
  </si>
  <si>
    <t>2026-06-20T18:11:40.175+02:00</t>
  </si>
  <si>
    <t>2026-06-20T18:01:58.469+02:00</t>
  </si>
  <si>
    <t>2026-06-20T18:09:04.230+02:00</t>
  </si>
  <si>
    <t>2026-06-20T17:55:01.711+02:00</t>
  </si>
  <si>
    <t>2026-06-20T18:02:29.049+02:00</t>
  </si>
  <si>
    <t>2026-06-20T18:11:35.782+02:00</t>
  </si>
  <si>
    <t>2026-06-20T17:55:02.504+02:00</t>
  </si>
  <si>
    <t>[{"id":"36ea3088-07fd-428f-b871-c4a5ee9cef7b","note":"","count":1,"label":"Comeback 40 cm","posId":"109","price":30900,"isExtra":false},{"id":"a3d62a5d-2e1d-48db-874e-d64becff7059","note":"","count":1,"label":"změna na BBQ základ","posId":"i128","price":0,"isExtra":true},{"id":"932d1eab-8f45-4992-b460-cc5099f91e14","note":"","count":1,"label":"Okraj Hotdog, BBQ","posId":"A120","price":6500,"isExtra":true},{"id":"3a8b6a85-3b5c-4ee4-be2d-261ab8731d6e","note":"","count":3,"label":"Dip česnekový","posId":"P106","price":2000,"isExtra":false}]</t>
  </si>
  <si>
    <t>2026-06-20T17:50:02.642+02:00</t>
  </si>
  <si>
    <t>2026-06-20T18:06:57.075+02:00</t>
  </si>
  <si>
    <t>[{"id":"8c704055-e242-493d-b754-bb711e5a6c0b","note":"","count":1,"label":"Hawai 40 cm","posId":"102","price":30900,"isExtra":false},{"id":"57c816b2-3e3f-46c2-b126-b09910d79cb0","note":"","count":1,"label":"změna na Smetanový základ","posId":"i129","price":0,"isExtra":true},{"id":"cd609a07-df60-45aa-80ee-74409e6c9fa9","note":"","count":1,"label":"Ananas","posId":"C100","price":3500,"KDSTags":["greenhighlight"],"isExtra":true},{"id":"ad7c292a-48c9-48db-b64c-0f7f8ebced7f","note":"","count":1,"label":"BBQ Meteor 40 cm","posId":"106","price":30900,"isExtra":false},{"id":"d63e9120-8ffe-444c-ba51-6c942a13f4fc","note":"","count":1,"label":"Margherita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]</t>
  </si>
  <si>
    <t>2026-06-20T17:48:28.260+02:00</t>
  </si>
  <si>
    <t>2026-06-20T17:54:40.202+02:00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</si>
  <si>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40cm","posId":"111","price":30900,"isExtra":false},{"id":"54414789","note":"","count":1,"label":"Balné","posId":"K0000","price":2000,"isExtra":true},{"id":"59555833","note":"","count":1,"label":"Rajčatový základ","posId":"ZSR40","price":0,"isExtra":true},{"id":"54414777","note":"","count":1,"label":"bez plněných okrajů","posId":"X1000","price":0,"isExtra":true}]</t>
  </si>
  <si>
    <t>2026-06-20T17:43:40.970+02:00</t>
  </si>
  <si>
    <t>2026-06-20T17:52:43.329+02:00</t>
  </si>
  <si>
    <t>2026-06-20T17:42:35.676+02:00</t>
  </si>
  <si>
    <t>2026-06-20T17:49:43.199+02:00</t>
  </si>
  <si>
    <t>2026-06-20T17:41:01.943+02:00</t>
  </si>
  <si>
    <t>2026-06-20T17:47:24.267+02:00</t>
  </si>
  <si>
    <t>[{"id":"d63e9120-8ffe-444c-ba51-6c942a13f4fc","note":"","count":1,"label":"Margherita 40 cm","posId":"100","price":26900,"isExtra":false},{"id":"35e045f9-bc36-46e9-8142-6579de78a05b","note":"","count":1,"label":"Comeback 32 cm","posId":"121","price":24900,"isExtra":false}]</t>
  </si>
  <si>
    <t>2026-06-20T17:33:16.065+02:00</t>
  </si>
  <si>
    <t>2026-06-20T17:45:30.137+02:00</t>
  </si>
  <si>
    <t>[{"id":"35999c816db20808a615a88e","count":1,"label":"Quattro Formaggi 40cm","posId":"111","price":30900,"isExtra":false},{"id":"1d39bc6ba96569aaaf3ab974","count":1,"label":"Balné","posId":"K0000","price":2000,"isExtra":true},{"id":"fb8c45104be3e2ec287156ec","count":1,"label":"okraj mozzarella, bylinky","posId":"A122","price":6500,"isExtra":true},{"id":"d02faa7e140e0d42e89607a4","count":1,"label":"Žampiony","posId":"C105","price":3500,"KDSTags":["greenhighlight"],"isExtra":true},{"id":"bf481bf2b9288bda12d15c0f","count":1,"label":"Olivy","posId":"C112","price":3500,"KDSTags":["greenhighlight"],"isExtra":true},{"id":"5510bb5725d42643e0879d00","count":1,"label":"Cibule","posId":"C103","price":3500,"KDSTags":["greenhighlight"],"isExtra":true},{"id":"448b5763eafb3bcf4559708b","count":1,"label":"Pečené brambory","posId":"P103","price":6900,"isExtra":false},{"id":"7cdbdba064a9b12ab9c2a9d4","count":1,"label":"Balné","posId":"K0000","price":1500,"isExtra":true}]</t>
  </si>
  <si>
    <t>2026-06-20T17:27:13.599+02:00</t>
  </si>
  <si>
    <t>2026-06-20T17:33:15.115+02:00</t>
  </si>
  <si>
    <t>2026-06-20T17:26:15.677+02:00</t>
  </si>
  <si>
    <t>2026-06-20T17:32:52.101+02:00</t>
  </si>
  <si>
    <t>2026-06-20T17:25:01.842+02:00</t>
  </si>
  <si>
    <t>2026-06-20T17:34:31.971+02:00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</si>
  <si>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základ","posId":"i128","price":0,"isExtra":true},{"id":"adb25a98-2836-4da5-82f5-82c3fc24d621","note":"","count":1,"label":"grana padano","posId":"B130","price":3000,"KDSTags":["greenhighlight"],"isExtra":true}]</t>
  </si>
  <si>
    <t>2026-06-20T17:05:09.121+02:00</t>
  </si>
  <si>
    <t>2026-06-20T17:13:46.265+02:00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</si>
  <si>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</si>
  <si>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2026-06-20T16:56:19.012+02:00</t>
  </si>
  <si>
    <t>2026-06-20T17:03:24.961+02:00</t>
  </si>
  <si>
    <t>[{"id":"8f70c51a720434a06d84f4e5","count":1,"label":"Česnekový dip","posId":"P106","price":2000,"isExtra":false},{"id":"7cdbdba064a9b12ab9c2a9d4","count":1,"label":"Balné","posId":"K0000","price":1500,"isExtra":true},{"id":"c4398ff6690198226cf7c771","count":1,"label":"Comeback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okrajů","posId":"X1000","price":0,"isExtra":true},{"id":"ee71f6714becbd8248bd3de8","count":1,"label":"Žampiony","posId":"B105","price":2500,"KDSTags":["greenhighlight"],"isExtra":true}]</t>
  </si>
  <si>
    <t>2026-06-20T16:53:28.358+02:00</t>
  </si>
  <si>
    <t>2026-06-20T16:59:23.866+02:00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</si>
  <si>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32cm","posId":"113","price":24900,"isExtra":false},{"id":"54414794","note":"","count":1,"label":"Balné","posId":"K0000","price":1500,"isExtra":true},{"id":"54414827","note":"","count":1,"label":"okraj mozzarella, bbq omáčka","posId":"A123","price":5700,"isExtra":true},{"id":"57405813","note":"","size":"BIRGO grapefruit 0,5l","count":1,"label":"BIRGO grapefruit 0,5l","posId":"N131","price":4900,"isExtra":false}]</t>
  </si>
  <si>
    <t>2026-06-20T16:50:45.164+02:00</t>
  </si>
  <si>
    <t>2026-06-20T16:57:47.516+02:00</t>
  </si>
  <si>
    <t>2026-06-20T16:48:01.855+02:00</t>
  </si>
  <si>
    <t>2026-06-20T17:01:42.842+02:00</t>
  </si>
  <si>
    <t>2026-06-20T17:23:36.082+02:00</t>
  </si>
  <si>
    <t>2026-06-20T16:48:02.309+02:00</t>
  </si>
  <si>
    <t>[{"id":"ee394832-8137-440a-84b7-b9e0df42a9ab","note":"","count":1,"label":"Hawai 32 cm","posId":"114","price":24900,"isExtra":false},{"id":"0ea52415-fdb3-497f-b216-7fd5802f2e0f","note":"","count":1,"label":"Quattro Formaggi 32 cm","posId":"123","price":24900,"isExtra":false},{"id":"35e045f9-bc36-46e9-8142-6579de78a05b","note":"","count":1,"label":"Comeback 32 cm","posId":"121","price":24900,"isExtra":false}]</t>
  </si>
  <si>
    <t>2026-06-20T16:43:46.994+02:00</t>
  </si>
  <si>
    <t>2026-06-20T16:52:26.032+02:00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</si>
  <si>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54414880","note":"","count":1,"label":"Kukuřice","posId":"B115","price":2500,"KDSTags":["greenhighlight"],"isExtra":true}]</t>
  </si>
  <si>
    <t>2026-06-20T16:43:46.990+02:00</t>
  </si>
  <si>
    <t>2026-06-20T16:52:19.879+02:00</t>
  </si>
  <si>
    <t>2026-06-20T16:43:46.951+02:00</t>
  </si>
  <si>
    <t>2026-06-20T16:49:00.920+02:00</t>
  </si>
  <si>
    <t>[{"id":"54414716","note":"","size":"Hawai 40cm","count":1,"label":"Hawai 40cm","posId":"102","price":30900,"isExtra":false},{"id":"54414789","note":"","count":1,"label":"Balné","posId":"K0000","price":2000,"isExtra":true},{"id":"54414777","note":"","count":1,"label":"bez plněných okrajů","posId":"X1000","price":0,"isExtra":true}]</t>
  </si>
  <si>
    <t>2026-06-20T16:41:12.247+02:00</t>
  </si>
  <si>
    <t>2026-06-20T16:55:34.816+02:00</t>
  </si>
  <si>
    <t>[{"id":"54414717","note":"","size":"Capricciosa 40cm","count":1,"label":"Capricciosa 40cm","posId":"101","price":30900,"isExtra":false},{"id":"54414789","note":"","count":1,"label":"Balné","posId":"K0000","price":2000,"isExtra":true},{"id":"59555830","note":"","count":1,"label":"Smetanový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okrajů","posId":"X1000","price":0,"isExtra":true},{"id":"59610944","note":"","size":"Baby Špenát &amp; kuře 32cm","count":1,"label":"Baby Špenát &amp; kuře 32cm","posId":"116","price":24900,"isExtra":false},{"id":"54414794","note":"","count":1,"label":"Balné","posId":"K0000","price":1500,"isExtra":true},{"id":"59555840","note":"","count":1,"label":"Rajčatový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okrajů","posId":"X1000","price":0,"isExtra":true}]</t>
  </si>
  <si>
    <t>2026-06-20T16:14:37.985+02:00</t>
  </si>
  <si>
    <t>2026-06-20T16:23:29.770+02:00</t>
  </si>
  <si>
    <t>[{"id":"c4398ff6690198226cf7c771","count":1,"label":"Comeback 32cm 🌶️","posId":"121","price":19920,"isExtra":false},{"id":"7cdbdba064a9b12ab9c2a9d4","count":1,"label":"Balné","posId":"K0000","price":1500,"isExtra":true},{"id":"6a62c37fcc3049759d225124","count":1,"label":"USA těsto","posId":"17","price":1000,"isExtra":true},{"id":"ee71f6714becbd8248bd3de8","count":1,"label":"Žampiony","posId":"B105","price":2500,"KDSTags":["greenhighlight"],"isExtra":true}]</t>
  </si>
  <si>
    <t>2026-06-20T16:08:24.206+02:00</t>
  </si>
  <si>
    <t>2026-06-20T16:18:39.746+02:00</t>
  </si>
  <si>
    <t>[{"id":"54414748","note":"","size":"Česnekový chléb 18cm","count":1,"label":"Česnekový chléb 18cm","posId":"P104","price":7900,"isExtra":false},{"id":"54414794","note":"","count":1,"label":"Balné","posId":"K0000","price":1500,"isExtra":true},{"id":"54414711","note":"","size":"Pepperoni 40cm 🌶️🌶️","count":1,"label":"Pepperoni 40cm 🌶️🌶️","posId":"108","price":30900,"isExtra":false},{"id":"54414789","note":"","count":1,"label":"Balné","posId":"K0000","price":2000,"isExtra":true},{"id":"54414708","note":"","size":"Quattro Formaggi 40cm","count":1,"label":"Quattro Formaggi 40cm","posId":"111","price":30900,"isExtra":false},{"id":"54414789","note":"","count":1,"label":"Balné","posId":"K0000","price":2000,"isExtra":true}]</t>
  </si>
  <si>
    <t>2026-06-20T15:55:02.033+02:00</t>
  </si>
  <si>
    <t>2026-06-20T16:02:56.467+02:00</t>
  </si>
  <si>
    <t>2026-06-20T15:30:19.635+02:00</t>
  </si>
  <si>
    <t>2026-06-20T15:44:09.757+02:00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</si>
  <si>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🌶️🌶️","posId":"108","price":30900,"isExtra":false},{"id":"54414789","note":"","count":1,"label":"Balné","posId":"K0000","price":2000,"isExtra":true},{"id":"59610943","note":"","size":"Capricciosa 32cm","count":1,"label":"Capricciosa 32cm","posId":"113","price":24900,"isExtra":false},{"id":"54414794","note":"","count":1,"label":"Balné","posId":"K0000","price":1500,"isExtra":true},{"id":"54414841","note":"","count":1,"label":"Bez oliv","posId":"X112","price":0,"KDSTags":["redhighlight"],"isExtra":true}]</t>
  </si>
  <si>
    <t>2026-06-20T15:30:16.066+02:00</t>
  </si>
  <si>
    <t>2026-06-20T15:42:19.753+02:00</t>
  </si>
  <si>
    <t>[{"id":"c4398ff6690198226cf7c771","count":1,"label":"Comeback 32cm 🌶️","posId":"121","price":19920,"isExtra":false},{"id":"7cdbdba064a9b12ab9c2a9d4","count":1,"label":"Balné","posId":"K0000","price":1500,"isExtra":true},{"id":"0172555aa3b6fbb53ca44f49","count":1,"label":"Smetanový základ","posId":"ZRS32","price":0,"isExtra":true},{"id":"8c4681070419cd3583589cac","count":1,"label":"Bez cibule","posId":"X103","price":0,"KDSTags":["redhighlight"],"isExtra":true},{"id":"88378c03c1f4c715f7d83b1b","count":1,"label":"Hawai 32cm","posId":"114","price":19920,"isExtra":false},{"id":"7cdbdba064a9b12ab9c2a9d4","count":1,"label":"Balné","posId":"K0000","price":1500,"isExtra":true},{"id":"6a62c37fcc3049759d225124","count":1,"label":"USA těsto","posId":"17","price":1000,"isExtra":true},{"id":"0172555aa3b6fbb53ca44f49","count":1,"label":"Smetanový základ","posId":"ZRS32","price":0,"isExtra":true}]</t>
  </si>
  <si>
    <t>2026-06-20T15:19:02.268+02:00</t>
  </si>
  <si>
    <t>2026-06-20T15:27:23.458+02:00</t>
  </si>
  <si>
    <t>2026-06-20T15:38:47.989+02:00</t>
  </si>
  <si>
    <t>2026-06-20T15:19:03.115+02:00</t>
  </si>
  <si>
    <t>[{"id":"0ea52415-fdb3-497f-b216-7fd5802f2e0f","note":"","count":1,"label":"Quattro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adb25a98-2836-4da5-82f5-82c3fc24d621","note":"","count":1,"label":"grana padano","posId":"B130","price":3000,"KDSTags":["greenhighlight"],"isExtra":true},{"id":"9461c599-e1f4-4267-8dd8-c1eea66839a3","note":"","count":1,"label":"Choco Rolls, 6 ks","posId":"chr100","price":8900,"isExtra":false},{"id":"3a8b6a85-3b5c-4ee4-be2d-261ab8731d6e","note":"","count":1,"label":"Dip česnekový","posId":"P106","price":2000,"isExtra":false}]</t>
  </si>
  <si>
    <t>2026-06-20T15:04:15.512+02:00</t>
  </si>
  <si>
    <t>2026-06-20T15:19:44.151+02:00</t>
  </si>
  <si>
    <t>2026-06-20T14:56:59.694+02:00</t>
  </si>
  <si>
    <t>2026-06-20T15:02:10.604+02:00</t>
  </si>
  <si>
    <t>2026-06-20T14:52:27.058+02:00</t>
  </si>
  <si>
    <t>2026-06-20T15:00:13.640+02:00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</si>
  <si>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🌶️🌶️","posId":"108","price":30900,"isExtra":false},{"id":"54414789","note":"","count":1,"label":"Balné","posId":"K0000","price":2000,"isExtra":true},{"id":"54414777","note":"","count":1,"label":"bez plněných okrajů","posId":"X1000","price":0,"isExtra":true},{"id":"59610942","note":"","size":"Hawai 32cm","count":1,"label":"Hawai 32cm","posId":"114","price":24900,"isExtra":false},{"id":"54414794","note":"","count":1,"label":"Balné","posId":"K0000","price":1500,"isExtra":true},{"id":"54414818","note":"","count":1,"label":"okraj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</si>
  <si>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2026-06-20T14:48:00.711+02:00</t>
  </si>
  <si>
    <t>2026-06-20T14:57:59.500+02:00</t>
  </si>
  <si>
    <t>[{"id":"f356e0ec647d5a45e36ca34b","count":1,"label":"Zeleninová 40cm","posId":"103","price":30900,"isExtra":false},{"id":"1d39bc6ba96569aaaf3ab974","count":1,"label":"Balné","posId":"K0000","price":2000,"isExtra":true},{"id":"fb8c45104be3e2ec287156ec","count":1,"label":"okraj mozzarella, bylinky","posId":"A122","price":6500,"isExtra":true},{"id":"8169706956aeaa7deb533072","count":1,"label":"Bez žampionů","posId":"X105","price":0,"KDSTags":["redhighlight"],"isExtra":true},{"id":"f3201593dd33cec06ca49f61","count":1,"label":"Slanina","posId":"C108","price":4000,"KDSTags":["greenhighlight"],"isExtra":true},{"id":"33e2757ecf4fc286465485ce","count":1,"label":"Jalapenos Rolls","posId":"jpr200","price":8900,"isExtra":false},{"id":"7cdbdba064a9b12ab9c2a9d4","count":1,"label":"Balné","posId":"K0000","price":1500,"isExtra":true},{"id":"8f70c51a720434a06d84f4e5","count":1,"label":"Česnekový dip","posId":"P106","price":2000,"isExtra":false},{"id":"7cdbdba064a9b12ab9c2a9d4","count":1,"label":"Balné","posId":"K0000","price":1500,"isExtra":true},{"id":"86121c7e1f699615ac17c325","count":1,"label":"Mirinda 1l","posId":"N126","price":5900,"isExtra":false}]</t>
  </si>
  <si>
    <t>2026-06-20T14:45:32.812+02:00</t>
  </si>
  <si>
    <t>2026-06-20T14:52:39.384+02:00</t>
  </si>
  <si>
    <t>2026-06-20T14:44:02.251+02:00</t>
  </si>
  <si>
    <t>2026-06-20T14:51:33.464+02:00</t>
  </si>
  <si>
    <t>[{"id":"5b1f2843-926a-4dd1-a5f0-4fddc7b45013","note":"","count":1,"label":"Margherita 32 cm","posId":"112","price":20900,"isExtra":false},{"id":"21fd0686-e8d1-43f1-84c9-d96f5842a3ca","note":"","count":1,"label":"okraj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3a8b6a85-3b5c-4ee4-be2d-261ab8731d6e","note":"","count":2,"label":"Dip česnekový","posId":"P106","price":2000,"isExtra":false}]</t>
  </si>
  <si>
    <t>2026-06-20T14:44:02.235+02:00</t>
  </si>
  <si>
    <t>2026-06-20T14:53:52.472+02:00</t>
  </si>
  <si>
    <t>2026-06-20T14:37:13.176+02:00</t>
  </si>
  <si>
    <t>2026-06-20T14:45:00.403+02:00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</si>
  <si>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32cm","posId":"123","price":24900,"isExtra":false},{"id":"54414794","note":"","count":1,"label":"Balné","posId":"K0000","price":1500,"isExtra":true},{"id":"54414717","note":"","size":"Capricciosa 40cm","count":1,"label":"Capricciosa 40cm","posId":"101","price":30900,"isExtra":false},{"id":"54414789","note":"","count":1,"label":"Balné","posId":"K0000","price":2000,"isExtra":true},{"id":"59555837","note":"","count":1,"label":"BBQ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okrajů","posId":"X1000","price":0,"isExtra":true},{"id":"54414901","note":"","count":1,"label":"Slanina","posId":"C108","price":4000,"KDSTags":["greenhighlight"],"isExtra":true},{"id":"57405814","note":"","size":"Pepsi 1l","count":1,"label":"Pepsi 1l","posId":"N124","price":5900,"isExtra":false}]</t>
  </si>
  <si>
    <t>2026-06-20T14:30:56.060+02:00</t>
  </si>
  <si>
    <t>2026-06-20T14:38:08.399+02:00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</si>
  <si>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</si>
  <si>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2026-06-20T14:21:52.098+02:00</t>
  </si>
  <si>
    <t>2026-06-20T14:33:17.452+02:00</t>
  </si>
  <si>
    <t>[{"id":"1dfb2e52d581e594a14c99e4","count":1,"label":"Spicy Wings 🌶️","posId":"P101","price":9520,"isExtra":false},{"id":"7cdbdba064a9b12ab9c2a9d4","count":1,"label":"Balné","posId":"K0000","price":1500,"isExtra":true},{"id":"c4398ff6690198226cf7c771","count":1,"label":"Comeback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🌶️","posId":"121","price":19920,"isExtra":false},{"id":"7cdbdba064a9b12ab9c2a9d4","count":1,"label":"Balné","posId":"K0000","price":1500,"isExtra":true}]</t>
  </si>
  <si>
    <t>2026-06-20T14:07:15.946+02:00</t>
  </si>
  <si>
    <t>2026-06-20T14:15:13.443+02:00</t>
  </si>
  <si>
    <t>[{"id":"88378c03c1f4c715f7d83b1b","count":1,"label":"Hawai 32cm","posId":"114","price":19920,"isExtra":false},{"id":"7cdbdba064a9b12ab9c2a9d4","count":1,"label":"Balné","posId":"K0000","price":1500,"isExtra":true},{"id":"8241669eecc1399a2e3e1c17","count":1,"label":"BBQ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okrajů","posId":"X1000","price":0,"isExtra":true}]</t>
  </si>
  <si>
    <t>2026-06-20T14:00:01.926+02:00</t>
  </si>
  <si>
    <t>2026-06-20T14:06:33.210+02:00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</si>
  <si>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okrajů","posId":"X1000","price":0,"isExtra":true},{"id":"57405815","note":"","size":"Pepsi zero sugar 1l","count":1,"label":"Pepsi zero sugar 1l","posId":"N125","price":5900,"isExtra":false}]</t>
  </si>
  <si>
    <t>2026-06-20T13:41:06.059+02:00</t>
  </si>
  <si>
    <t>2026-06-20T13:46:37.288+02:00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</si>
  <si>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54414894","note":"","count":1,"label":"Šunka","posId":"C106","price":4000,"KDSTags":["greenhighlight"],"isExtra":true}]</t>
  </si>
  <si>
    <t>2026-06-20T13:37:02.305+02:00</t>
  </si>
  <si>
    <t>2026-06-20T13:43:56.235+02:00</t>
  </si>
  <si>
    <t>2026-06-20T13:55:11.469+02:00</t>
  </si>
  <si>
    <t>2026-06-20T13:37:02.791+02:00</t>
  </si>
  <si>
    <t>[{"id":"aef5aaf8-2acf-4f20-91be-c8829f11cd0c","note":"","count":1,"label":"Capricciosa 40 cm","posId":"101","price":30900,"isExtra":false},{"id":"d5c01305-5b81-4931-8ef0-14413da22bab","note":"","count":1,"label":"Kukuřice","posId":"C115","price":3500,"KDSTags":["greenhighlight"],"isExtra":true}]</t>
  </si>
  <si>
    <t>2026-06-20T13:35:02.250+02:00</t>
  </si>
  <si>
    <t>2026-06-20T13:45:22.201+02:00</t>
  </si>
  <si>
    <t>2026-06-20T14:06:44.953+02:00</t>
  </si>
  <si>
    <t>2026-06-20T13:35:02.711+02:00</t>
  </si>
  <si>
    <t>[{"id":"aef5aaf8-2acf-4f20-91be-c8829f11cd0c","note":"","count":1,"label":"Capricciosa 40 cm","posId":"101","price":30900,"isExtra":false},{"id":"57c816b2-3e3f-46c2-b126-b09910d79cb0","note":"","count":1,"label":"změna na Smetanový základ","posId":"i129","price":0,"isExtra":true},{"id":"f315e3ea-4d99-415a-ab21-4d8aa27beec9","note":"","count":1,"label":"Kuře","posId":"C114","price":4000,"KDSTags":["greenhighlight"],"isExtra":true},{"id":"74b60a0c-fcbc-4171-95e9-291adbfbe523","note":"","count":1,"label":"Cibule","posId":"C103","price":3500,"KDSTags":["greenhighlight"],"isExtra":true}]</t>
  </si>
  <si>
    <t>2026-06-20T13:15:02.288+02:00</t>
  </si>
  <si>
    <t>2026-06-20T13:23:51.794+02:00</t>
  </si>
  <si>
    <t>[{"id":"a4efa812-1470-4ea2-a19d-39843abed3be","note":"","count":1,"label":"Comeback 32 cm","posId":"145","price":24900,"isExtra":false}]</t>
  </si>
  <si>
    <t>2026-06-20T13:14:48.369+02:00</t>
  </si>
  <si>
    <t>2026-06-20T13:21:57.060+02:00</t>
  </si>
  <si>
    <t>[{"id":"cde1a44f44daafed4b3bd82a","count":1,"label":"Pepperoni 32cm 🌶️🌶️","posId":"120","price":19920,"isExtra":false},{"id":"7cdbdba064a9b12ab9c2a9d4","count":1,"label":"Balné","posId":"K0000","price":1500,"isExtra":true},{"id":"6a62c37fcc3049759d225124","count":1,"label":"USA těsto","posId":"17","price":1000,"isExtra":true},{"id":"0172555aa3b6fbb53ca44f49","count":1,"label":"Smetanový základ","posId":"ZRS32","price":0,"isExtra":true},{"id":"330e5bd554d905fd6d54cf01","count":1,"label":"bez plněných okrajů","posId":"X1000","price":0,"isExtra":true}]</t>
  </si>
  <si>
    <t>2026-06-20T13:07:56.291+02:00</t>
  </si>
  <si>
    <t>2026-06-20T13:15:29.008+02:00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</si>
  <si>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🌶️🌶️","posId":"108","price":30900,"isExtra":false},{"id":"54414789","note":"","count":1,"label":"Balné","posId":"K0000","price":2000,"isExtra":true},{"id":"54414909","note":"","count":1,"label":"Pepperoni salám","posId":"C109","price":4000,"KDSTags":["greenhighlight"],"isExtra":true},{"id":"54414914","note":"","count":1,"label":"Grana padano, pecorino, parmazán","posId":"C130","price":4000,"KDSTags":["greenhighlight"],"isExtra":true}]</t>
  </si>
  <si>
    <t>2026-06-20T13:03:07.000+02:00</t>
  </si>
  <si>
    <t>2026-06-20T13:14:42.055+02:00</t>
  </si>
  <si>
    <t>[{"id":"88378c03c1f4c715f7d83b1b","count":1,"label":"Hawai 32cm","posId":"114","price":19920,"isExtra":false},{"id":"7cdbdba064a9b12ab9c2a9d4","count":1,"label":"Balné","posId":"K0000","price":1500,"isExtra":true},{"id":"c347dce78ddca37fc084fb1c","count":1,"label":"Capricciosa 40cm","posId":"101","price":30900,"isExtra":false},{"id":"1d39bc6ba96569aaaf3ab974","count":1,"label":"Balné","posId":"K0000","price":2000,"isExtra":true},{"id":"cde1a44f44daafed4b3bd82a","count":1,"label":"Pepperoni 32cm 🌶️🌶️","posId":"120","price":19920,"isExtra":false},{"id":"7cdbdba064a9b12ab9c2a9d4","count":1,"label":"Balné","posId":"K0000","price":1500,"isExtra":true}]</t>
  </si>
  <si>
    <t>2026-06-20T12:58:15.362+02:00</t>
  </si>
  <si>
    <t>2026-06-20T13:03:43.060+02:00</t>
  </si>
  <si>
    <t>[{"id":"18e86844d1a1e70247e15c14","count":1,"label":"Margherita 40cm","posId":"100","price":26900,"isExtra":false},{"id":"1d39bc6ba96569aaaf3ab974","count":1,"label":"Balné","posId":"K0000","price":2000,"isExtra":true},{"id":"d3eae92aff06253b39599690","count":1,"label":"Šunka","posId":"C106","price":4000,"KDSTags":["greenhighlight"],"isExtra":true},{"id":"3a8a5f390c85702c5b451316","count":1,"label":"Grana padano, pecorino, parmazán","posId":"C130","price":4000,"KDSTags":["greenhighlight"],"isExtra":true}]</t>
  </si>
  <si>
    <t>2026-06-20T12:55:02.737+02:00</t>
  </si>
  <si>
    <t>2026-06-20T13:02:16.598+02:00</t>
  </si>
  <si>
    <t>2026-06-20T12:53:58.409+02:00</t>
  </si>
  <si>
    <t>2026-06-20T13:02:14.160+02:00</t>
  </si>
  <si>
    <t>[{"id":"c6fdaa8e646145bf8694e433","count":1,"label":"Pepsi zero sugar 1l","posId":"N125","price":5900,"isExtra":false},{"id":"8f70c51a720434a06d84f4e5","count":1,"label":"Česnekový dip","posId":"P106","price":2000,"isExtra":false},{"id":"7cdbdba064a9b12ab9c2a9d4","count":1,"label":"Balné","posId":"K0000","price":1500,"isExtra":true},{"id":"21b3b8ca0180cbbd4862d1ed","count":1,"label":"Comeback 40cm 🌶️","posId":"109","price":30900,"isExtra":false},{"id":"1d39bc6ba96569aaaf3ab974","count":1,"label":"Balné","posId":"K0000","price":2000,"isExtra":true}]</t>
  </si>
  <si>
    <t>2026-06-20T12:42:02.418+02:00</t>
  </si>
  <si>
    <t>2026-06-20T12:50:36.775+02:00</t>
  </si>
  <si>
    <t>2026-06-20T13:05:08.169+02:00</t>
  </si>
  <si>
    <t>2026-06-20T12:42:03.463+02:00</t>
  </si>
  <si>
    <t>2026-06-20T12:38:14.706+02:00</t>
  </si>
  <si>
    <t>2026-06-20T12:45:48.914+02:00</t>
  </si>
  <si>
    <t>[{"id":"ae3108fe3f2725e35f42a96c","count":1,"label":"Veggieballs 32cm 🌶️🌶️","posId":"117","price":24900,"isExtra":false},{"id":"7cdbdba064a9b12ab9c2a9d4","count":1,"label":"Balné","posId":"K0000","price":1500,"isExtra":true},{"id":"d50b85689ae865c91893d064","count":1,"label":"Hot &amp; Spicy 32cm 🌶️🌶️","posId":"122","price":24900,"isExtra":false},{"id":"7cdbdba064a9b12ab9c2a9d4","count":1,"label":"Balné","posId":"K0000","price":1500,"isExtra":true}]</t>
  </si>
  <si>
    <t>2026-06-20T12:34:02.978+02:00</t>
  </si>
  <si>
    <t>2026-06-20T12:41:20.820+02:00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</si>
  <si>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základ","posId":"i129","price":0,"isExtra":true}]</t>
  </si>
  <si>
    <t>2026-06-20T12:32:22.899+02:00</t>
  </si>
  <si>
    <t>2026-06-20T12:38:45.897+02:00</t>
  </si>
  <si>
    <t>[{"id":"54414707","note":"","size":"Margherita 40cm","count":1,"label":"Margherita 40cm","posId":"100","price":26900,"isExtra":false},{"id":"54414789","note":"","count":1,"label":"Balné","posId":"K0000","price":2000,"isExtra":true},{"id":"54414777","note":"","count":1,"label":"bez plněných okrajů","posId":"X1000","price":0,"isExtra":true},{"id":"54414894","note":"","count":1,"label":"Šunka","posId":"C106","price":4000,"KDSTags":["greenhighlight"],"isExtra":true},{"id":"54414901","note":"","count":1,"label":"Slanina","posId":"C108","price":4000,"KDSTags":["greenhighlight"],"isExtra":true},{"id":"54414909","note":"","count":1,"label":"Pepperoni salám","posId":"C109","price":4000,"KDSTags":["greenhighlight"],"isExtra":true}]</t>
  </si>
  <si>
    <t>2026-06-20T12:28:20.960+02:00</t>
  </si>
  <si>
    <t>2026-06-20T12:39:22.157+02:00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</si>
  <si>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</si>
  <si>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2026-06-20T12:28:16.011+02:00</t>
  </si>
  <si>
    <t>2026-06-20T12:36:50.213+02:00</t>
  </si>
  <si>
    <t>[{"id":"c6fdaa8e646145bf8694e433","count":1,"label":"Pepsi zero sugar 1l","posId":"N125","price":5900,"isExtra":false},{"id":"cde1a44f44daafed4b3bd82a","count":1,"label":"Pepperoni 32cm 🌶️🌶️","posId":"120","price":19920,"isExtra":false},{"id":"7cdbdba064a9b12ab9c2a9d4","count":1,"label":"Balné","posId":"K0000","price":1500,"isExtra":true},{"id":"330e5bd554d905fd6d54cf01","count":1,"label":"bez plněných okrajů","posId":"X1000","price":0,"isExtra":true},{"id":"896f15451e2a05b0e7fa0d31","count":1,"label":"BBQ dip","posId":"P105","price":2000,"isExtra":false},{"id":"7cdbdba064a9b12ab9c2a9d4","count":1,"label":"Balné","posId":"K0000","price":1500,"isExtra":true}]</t>
  </si>
  <si>
    <t>2026-06-20T12:20:49.118+02:00</t>
  </si>
  <si>
    <t>2026-06-20T12:35:55.204+02:00</t>
  </si>
  <si>
    <t>[{"id":"N124","note":"","count":1,"label":"Pepsi 1l","posId":"N124","price":5900,"isExtra":false},{"id":"108","note":"","count":1,"label":"Pepperoni 40cm 🌶️🌶️","posId":"108","price":30900,"isExtra":false},{"id":"K0000","note":"","count":1,"label":"Balné","posId":"K0000","price":2000,"isExtra":true},{"id":"A124","note":"","count":1,"label":"okraj mozzarella, bbq omáčka","posId":"A124","price":6500,"isExtra":true},{"id":"C102","note":"","count":1,"label":"Jalapeňos","posId":"C102","price":3500,"KDSTags":["greenhighlight"],"isExtra":true},{"id":"C115","note":"","count":1,"label":"Kukuřice","posId":"C115","price":3500,"KDSTags":["greenhighlight"],"isExtra":true},{"id":"108","note":"","count":1,"label":"Pepperoni 40cm 🌶️🌶️","posId":"108","price":30900,"isExtra":false},{"id":"K0000","note":"","count":1,"label":"Balné","posId":"K0000","price":2000,"isExtra":true},{"id":"A124","note":"","count":1,"label":"okraj mozzarella, bbq omáčka","posId":"A124","price":6500,"isExtra":true},{"id":"C115","note":"","count":1,"label":"Kukuřice","posId":"C115","price":3500,"KDSTags":["greenhighlight"],"isExtra":true}]</t>
  </si>
  <si>
    <t>2026-06-20T12:09:43.465+02:00</t>
  </si>
  <si>
    <t>2026-06-20T12:15:44.837+02:00</t>
  </si>
  <si>
    <t>[{"id":"c6fdaa8e646145bf8694e433","count":1,"label":"Pepsi zero sugar 1l","posId":"N125","price":5900,"isExtra":false},{"id":"88378c03c1f4c715f7d83b1b","count":1,"label":"Hawai 32cm","posId":"114","price":19920,"isExtra":false},{"id":"7cdbdba064a9b12ab9c2a9d4","count":1,"label":"Balné","posId":"K0000","price":1500,"isExtra":true}]</t>
  </si>
  <si>
    <t>2026-06-20T12:05:02.361+02:00</t>
  </si>
  <si>
    <t>2026-06-20T12:12:37.756+02:00</t>
  </si>
  <si>
    <t>[{"id":"1fae666b-4102-4ed0-b317-2a07b21ae279","note":"","count":1,"label":"Hot &amp; Spicy 40 cm","posId":"110","price":30900,"isExtra":false},{"id":"0d0283d3-7aff-4b76-8938-87a4f5c742a9","note":"","count":1,"label":"Pepsi zero sugar 1l","posId":"N125","price":5900,"isExtra":false}]</t>
  </si>
  <si>
    <t>2026-06-20T11:53:02.653+02:00</t>
  </si>
  <si>
    <t>2026-06-20T12:09:17.743+02:00</t>
  </si>
  <si>
    <t>2026-06-20T12:20:47.802+02:00</t>
  </si>
  <si>
    <t>2026-06-20T11:53:03.429+02:00</t>
  </si>
  <si>
    <t>[{"id":"0005ff76-02c8-47f3-a86e-87443988197a","note":"","count":1,"label":"BBQ Texas 32 cm","posId":"119","price":24900,"isExtra":false},{"id":"85dc195f-7d7b-4fb5-b41d-eb1c9c76b3a3","note":"","count":1,"label":"Hot &amp; Spicy 32 cm","posId":"146","price":24900,"isExtra":false},{"id":"21fd0686-e8d1-43f1-84c9-d96f5842a3ca","note":"","count":1,"label":"okraj mozzarella, bylinky","posId":"A121","price":5700,"isExtra":true},{"id":"1da47ebe-2592-435a-b854-8cbe80b56263","note":"","count":1,"label":"Hawai 32 cm","posId":"138","price":24900,"isExtra":false}]</t>
  </si>
  <si>
    <t>2026-06-20T11:52:02.545+02:00</t>
  </si>
  <si>
    <t>2026-06-20T12:07:19.030+02:00</t>
  </si>
  <si>
    <t>[{"id":"03ade9ce-5d0f-4499-a6a3-340b58ae4468","note":"","count":1,"label":"Capricciosa 32 cm","posId":"113","price":24900,"isExtra":false},{"id":"0ea52415-fdb3-497f-b216-7fd5802f2e0f","note":"","count":1,"label":"Quattro Formaggi 32 cm","posId":"123","price":24900,"isExtra":false},{"id":"fcbcf6b6-34c6-4d5f-ac5b-f6ece72e0953","note":"","count":1,"label":"BBQ Meteor 32 cm","posId":"118","price":24900,"isExtra":false},{"id":"35e045f9-bc36-46e9-8142-6579de78a05b","note":"","count":1,"label":"Comeback 32 cm","posId":"121","price":24900,"isExtra":false},{"id":"da695499-0d17-4c58-9da8-946326e8bf83","note":"","count":1,"label":"Buchtičky se šodó","posId":"D12","price":7900,"isExtra":false}]</t>
  </si>
  <si>
    <t>2026-06-20T11:49:38.426+02:00</t>
  </si>
  <si>
    <t>2026-06-20T11:58:51.753+02:00</t>
  </si>
  <si>
    <t>[{"id":"474305c867bd0e9b91413aac","count":1,"label":"Quattro Formaggi 32cm","posId":"123","price":24900,"isExtra":false},{"id":"7cdbdba064a9b12ab9c2a9d4","count":1,"label":"Balné","posId":"K0000","price":1500,"isExtra":true},{"id":"c4398ff6690198226cf7c771","count":1,"label":"Comeback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🌶️","posId":"121","price":19920,"isExtra":false},{"id":"7cdbdba064a9b12ab9c2a9d4","count":1,"label":"Balné","posId":"K0000","price":1500,"isExtra":true}]</t>
  </si>
  <si>
    <t>2026-06-20T11:36:21.579+02:00</t>
  </si>
  <si>
    <t>2026-06-20T11:42:45.090+02:00</t>
  </si>
  <si>
    <t>2026-06-20T11:42:45.089+02:00</t>
  </si>
  <si>
    <t>[{"id":"59610935","note":"","size":"Quattro Formaggi 32cm","count":1,"label":"Quattro Formaggi 32cm","posId":"123","price":24900,"isExtra":false},{"id":"54414794","note":"","count":1,"label":"Balné","posId":"K0000","price":1500,"isExtra":true}]</t>
  </si>
  <si>
    <t>2026-06-20T11:30:21.572+02:00</t>
  </si>
  <si>
    <t>2026-06-20T11:43:02.887+02:00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</si>
  <si>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🌶️🌶️","posId":"110","price":30900,"isExtra":false},{"id":"54414789","note":"","count":1,"label":"Balné","posId":"K0000","price":2000,"isExtra":true},{"id":"57405814","note":"","size":"Pepsi 1l","count":1,"label":"Pepsi 1l","posId":"N124","price":5900,"isExtra":false},{"id":"54414711","note":"","size":"Pepperoni 40cm 🌶️🌶️","count":1,"label":"Pepperoni 40cm 🌶️🌶️","posId":"108","price":30900,"isExtra":false},{"id":"54414789","note":"","count":1,"label":"Balné","posId":"K0000","price":2000,"isExtra":true},{"id":"54414813","note":"","count":1,"label":"okraj mozzarella, bylinky","posId":"A122","price":6500,"isExtra":true},{"id":"54414808","note":"","count":1,"label":"Jalapeňos","posId":"C102","price":3500,"KDSTags":["greenhighlight"],"isExtra":true},{"id":"54414830","note":"","count":1,"label":"Žampiony","posId":"C105","price":3500,"KDSTags":["greenhighlight"],"isExtra":true},{"id":"54414890","note":"","count":1,"label":"Mozzarella","posId":"C113","price":4000,"KDSTags":["greenhighlight"],"isExtra":true},{"id":"54414914","note":"","count":1,"label":"Grana padano, pecorino, parmazán","posId":"C130","price":4000,"KDSTags":["greenhighlight"],"isExtra":true}]</t>
  </si>
  <si>
    <t>2026-06-20T11:27:02.305+02:00</t>
  </si>
  <si>
    <t>2026-06-20T11:44:05.487+02:00</t>
  </si>
  <si>
    <t>2026-06-20T11:57:55.694+02:00</t>
  </si>
  <si>
    <t>2026-06-20T11:27:02.928+02:00</t>
  </si>
  <si>
    <t>[{"id":"5b1f2843-926a-4dd1-a5f0-4fddc7b45013","note":"","count":1,"label":"Margherita 32 cm","posId":"112","price":20900,"isExtra":false},{"id":"3a8b6a85-3b5c-4ee4-be2d-261ab8731d6e","note":"","count":1,"label":"Dip česnekový","posId":"P106","price":2000,"isExtra":false},{"id":"c8b95e20-a7d9-4b96-8200-784ce0418910","note":"","count":1,"label":"Pilsner Urquell 0,5l","posId":"N20","price":6500,"isExtra":false},{"id":"d6efc8a4-e5eb-489b-8f70-86ce2da0ef2d","note":"","count":1,"label":"BIRGO grapefruit 0,5l","posId":"N131","price":4900,"isExtra":false}]</t>
  </si>
  <si>
    <t>2026-06-20T11:24:02.551+02:00</t>
  </si>
  <si>
    <t>2026-06-20T11:41:22.824+02:00</t>
  </si>
  <si>
    <t>2026-06-20T11:59:17.706+02:00</t>
  </si>
  <si>
    <t>2026-06-20T11:24:03.313+02:00</t>
  </si>
  <si>
    <t>[{"id":"36ea3088-07fd-428f-b871-c4a5ee9cef7b","note":"","count":1,"label":"Comeback 40 cm","posId":"109","price":30900,"isExtra":false}]</t>
  </si>
  <si>
    <t>2026-06-20T11:21:02.167+02:00</t>
  </si>
  <si>
    <t>2026-06-20T11:28:18.683+02:00</t>
  </si>
  <si>
    <t>2026-06-20T11:43:13.617+02:00</t>
  </si>
  <si>
    <t>2026-06-20T11:23:29.961+02:00</t>
  </si>
  <si>
    <t>[{"id":"b6658da4-b777-42a2-94b6-5ce20ff49587","note":"","count":1,"label":"Pepperoni 32 cm","posId":"144","price":24900,"isExtra":false},{"id":"b3008ec8-24a5-4d30-bf46-9133028be7e4","note":"","count":1,"label":"Margherita 32 cm","posId":"136","price":20900,"isExtra":false},{"id":"38de8e38-e51e-422d-9a89-960ebc505f1b","note":"","count":1,"label":"šunka","posId":"B106","price":3000,"KDSTags":["greenhighlight"],"isExtra":true},{"id":"de56def4-8429-46ca-bf08-8c8eba684591","note":"","count":1,"label":"Dip BBQ","posId":"P105","price":2000,"isExtra":false}]</t>
  </si>
  <si>
    <t>2026-06-20T11:11:27.531+02:00</t>
  </si>
  <si>
    <t>2026-06-20T11:21:30.652+02:00</t>
  </si>
  <si>
    <t>[{"id":"cde1a44f44daafed4b3bd82a","count":1,"label":"Pepperoni 32cm 🌶️🌶️","posId":"120","price":19920,"isExtra":false},{"id":"7cdbdba064a9b12ab9c2a9d4","count":1,"label":"Balné","posId":"K0000","price":1500,"isExtra":true},{"id":"6a62c37fcc3049759d225124","count":1,"label":"USA těsto","posId":"17","price":1000,"isExtra":true}]</t>
  </si>
  <si>
    <t>2026-06-20T11:08:47.293+02:00</t>
  </si>
  <si>
    <t>2026-06-20T11:17:56.768+02:00</t>
  </si>
  <si>
    <t>[{"id":"cde1a44f44daafed4b3bd82a","count":1,"label":"Pepperoni 32cm 🌶️🌶️","posId":"120","price":19920,"isExtra":false},{"id":"7cdbdba064a9b12ab9c2a9d4","count":1,"label":"Balné","posId":"K0000","price":1500,"isExtra":true},{"id":"330e5bd554d905fd6d54cf01","count":1,"label":"bez plněných okrajů","posId":"X1000","price":0,"isExtra":true},{"id":"06b715b8c9c49e5ec4f3e60b","count":1,"label":"Grana padano, pecorino, parmazán","posId":"B130","price":3000,"KDSTags":["greenhighlight"],"isExtra":true}]</t>
  </si>
  <si>
    <t>2026-06-20T11:06:02.949+02:00</t>
  </si>
  <si>
    <t>2026-06-20T11:19:40.722+02:00</t>
  </si>
  <si>
    <t>2026-06-20T11:41:24.126+02:00</t>
  </si>
  <si>
    <t>2026-06-20T11:06:03.690+02:00</t>
  </si>
  <si>
    <t>[{"id":"aef5aaf8-2acf-4f20-91be-c8829f11cd0c","note":"","count":1,"label":"Capricciosa 40 cm","posId":"101","price":30900,"isExtra":false},{"id":"a3d62a5d-2e1d-48db-874e-d64becff7059","note":"","count":1,"label":"změna na BBQ základ","posId":"i128","price":0,"isExtra":true}]</t>
  </si>
  <si>
    <t>2026-06-20T11:02:01.766+02:00</t>
  </si>
  <si>
    <t>2026-06-20T11:30:07.492+02:00</t>
  </si>
  <si>
    <t>2026-06-20T10:58:05.958+02:00</t>
  </si>
  <si>
    <t>2026-06-20T12:49:15.581+02:00</t>
  </si>
  <si>
    <t>[{"id":"88378c03c1f4c715f7d83b1b","count":1,"label":"Hawai 32cm","posId":"114","price":19920,"isExtra":false},{"id":"7cdbdba064a9b12ab9c2a9d4","count":1,"label":"Balné","posId":"K0000","price":1500,"isExtra":true},{"id":"0172555aa3b6fbb53ca44f49","count":1,"label":"Smetanový základ","posId":"ZRS32","price":0,"isExtra":true},{"id":"c53963ce28e9a8bf387aa757","count":1,"label":"okraj mozzarella, bylinky","posId":"A121","price":5700,"isExtra":true},{"id":"8f70c51a720434a06d84f4e5","count":2,"label":"Česnekový dip","posId":"P106","price":2000,"isExtra":false},{"id":"7cdbdba064a9b12ab9c2a9d4","count":2,"label":"Balné","posId":"K0000","price":1500,"isExtra":true},{"id":"8f33a84a8ac91a91cc37bff3","count":1,"label":"Margherita 32cm","posId":"112","price":16720,"isExtra":false},{"id":"7cdbdba064a9b12ab9c2a9d4","count":1,"label":"Balné","posId":"K0000","price":1500,"isExtra":true}]</t>
  </si>
  <si>
    <t>2026-06-20T10:47:08.421+02:00</t>
  </si>
  <si>
    <t>2026-06-20T11:05:08.639+02:00</t>
  </si>
  <si>
    <t>[{"id":"57405815","note":"","size":"Pepsi zero sugar 1l","count":1,"label":"Pepsi zero sugar 1l","posId":"N125","price":5900,"isExtra":false},{"id":"54414711","note":"","size":"Pepperoni 40cm 🌶️🌶️","count":1,"label":"Pepperoni 40cm 🌶️🌶️","posId":"108","price":30900,"isExtra":false},{"id":"54414789","note":"","count":1,"label":"Balné","posId":"K0000","price":2000,"isExtra":true},{"id":"59610943","note":"","size":"Capricciosa 32cm","count":1,"label":"Capricciosa 32cm","posId":"113","price":24900,"isExtra":false},{"id":"54414794","note":"","count":1,"label":"Balné","posId":"K0000","price":1500,"isExtra":true},{"id":"54414841","note":"","count":1,"label":"Bez oliv","posId":"X112","price":0,"KDSTags":["redhighlight"],"isExtra":true},{"id":"59610938","note":"","size":"Pepperoni 32cm 🌶️🌶️","count":3,"label":"Pepperoni 32cm 🌶️🌶️","posId":"120","price":24900,"isExtra":false},{"id":"54414794","note":"","count":3,"label":"Balné","posId":"K0000","price":1500,"isExtra":true}]</t>
  </si>
  <si>
    <t>2026-06-20T10:47:01.641+02:00</t>
  </si>
  <si>
    <t>2026-06-20T11:07:22.350+02:00</t>
  </si>
  <si>
    <t>2026-06-20T11:21:57.078+02:00</t>
  </si>
  <si>
    <t>2026-06-20T10:47:02.423+02:00</t>
  </si>
  <si>
    <t>2026-06-20T00:37:09.267+02:00</t>
  </si>
  <si>
    <t>2026-06-20T00:44:08.808+02:00</t>
  </si>
  <si>
    <t>[{"id":"54414717","note":"","size":"Capricciosa 40cm","count":1,"label":"Capricciosa 40cm","posId":"101","price":30900,"isExtra":false},{"id":"54414789","note":"","count":1,"label":"Balné","posId":"K0000","price":2000,"isExtra":true},{"id":"57279388","note":"","size":"Opočno vanilková","count":1,"label":"Opočno vanilková","posId":"D108","price":12900,"isExtra":false},{"id":"66426891","note":"","size":"Pilsner Urquell 12","count":1,"label":"Pilsner Urquell 12","posId":"N20","price":6500,"isExtra":false}]</t>
  </si>
  <si>
    <t>2026-06-20T00:28:02.382+02:00</t>
  </si>
  <si>
    <t>2026-06-20T00:41:56.975+02:00</t>
  </si>
  <si>
    <t>2026-06-20T00:56:11.105+02:00</t>
  </si>
  <si>
    <t>2026-06-20T00:37:05.767+02:00</t>
  </si>
  <si>
    <t>Jiří</t>
  </si>
  <si>
    <t>2026-06-20T00:04:24.119+02:00</t>
  </si>
  <si>
    <t>2026-06-20T00:17:30.562+02:00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</si>
  <si>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základ","posId":"ZRS40","price":0,"isExtra":true},{"id":"P102","note":"","count":1,"label":"Masové kuličky","posId":"P102","price":9900,"isExtra":false},{"id":"K0000","note":"","count":1,"label":"Balné","posId":"K0000","price":1500,"isExtra":true},{"id":"P100","note":"","count":1,"label":"Pepperoni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🌶️","posId":"P100","price":8900,"isExtra":false},{"id":"K0000","note":"","count":1,"label":"Balné","posId":"K0000","price":1500,"isExtra":true}]</t>
  </si>
  <si>
    <t>2026-06-20T00:01:49.986+02:00</t>
  </si>
  <si>
    <t>2026-06-20T00:16:13.015+02:00</t>
  </si>
  <si>
    <t>[{"id":"18e86844d1a1e70247e15c14","count":1,"label":"Margherita 40cm","posId":"100","price":26900,"isExtra":false},{"id":"1d39bc6ba96569aaaf3ab974","count":1,"label":"Balné","posId":"K0000","price":2000,"isExtra":true},{"id":"ff3cf1236dec1adecad0155d","count":1,"label":"Smetanový základ","posId":"ZRS40","price":0,"isExtra":true},{"id":"893aed81a83a807fc642e4d1","count":1,"label":"okraj mozzarella, bbq omáčka","posId":"A124","price":6500,"isExtra":true},{"id":"02b3742f94da9f259a89e61f","count":1,"label":"Kukuřice","posId":"C115","price":3500,"KDSTags":["greenhighlight"],"isExtra":true},{"id":"d3eae92aff06253b39599690","count":1,"label":"Šunka","posId":"C106","price":4000,"KDSTags":["greenhighlight"],"isExtra":true},{"id":"8f70c51a720434a06d84f4e5","count":1,"label":"Česnekový dip","posId":"P106","price":2000,"isExtra":false},{"id":"7cdbdba064a9b12ab9c2a9d4","count":1,"label":"Balné","posId":"K0000","price":1500,"isExtra":true}]</t>
  </si>
  <si>
    <t>2026-06-19T23:55:26.861+02:00</t>
  </si>
  <si>
    <t>2026-06-20T00:01:06.049+02:00</t>
  </si>
  <si>
    <t>2026-06-19T23:54:06.160+02:00</t>
  </si>
  <si>
    <t>2026-06-19T23:59:41.790+02:00</t>
  </si>
  <si>
    <t>Bogdan</t>
  </si>
  <si>
    <t>2026-06-19T23:52:26.119+02:00</t>
  </si>
  <si>
    <t>2026-06-19T23:58:58.198+02:00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</si>
  <si>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okrajů","posId":"X1000","price":0,"isExtra":true}]</t>
  </si>
  <si>
    <t>2026-06-19T23:52:07.596+02:00</t>
  </si>
  <si>
    <t>2026-06-19T23:56:58.883+02:00</t>
  </si>
  <si>
    <t>[{"id":"474305c867bd0e9b91413aac","count":1,"label":"Quattro Formaggi 32cm","posId":"123","price":24900,"isExtra":false},{"id":"7cdbdba064a9b12ab9c2a9d4","count":1,"label":"Balné","posId":"K0000","price":1500,"isExtra":true},{"id":"8f70c51a720434a06d84f4e5","count":1,"label":"Česnekový dip","posId":"P106","price":2000,"isExtra":false},{"id":"7cdbdba064a9b12ab9c2a9d4","count":1,"label":"Balné","posId":"K0000","price":1500,"isExtra":true},{"id":"cd63a7ae5c08b08cdbb73ac1","count":1,"label":"BIRGO grapefruit 0,5l","posId":"N131","price":4900,"isExtra":false}]</t>
  </si>
  <si>
    <t>2026-06-19T23:47:40.277+02:00</t>
  </si>
  <si>
    <t>2026-06-19T23:47:44.696+02:00</t>
  </si>
  <si>
    <t>[{"id":"073b139c-2b4b-4660-bac4-44c384e58f57","count":1,"label":"Pepsi 1l","posId":"N124","price":5900,"isExtra":false,"creatorId":"nVg7q0Cj7Q38cPUESLOmZ","isPackging":0,"actualLabel":"Pepsi 1l"}]</t>
  </si>
  <si>
    <t>Blanka</t>
  </si>
  <si>
    <t>2026-06-19T23:47:30.093+02:00</t>
  </si>
  <si>
    <t>2026-06-19T23:53:48.225+02:00</t>
  </si>
  <si>
    <t>2026-06-19T23:40:43.218+02:00</t>
  </si>
  <si>
    <t>2026-06-19T23:50:37.906+02:00</t>
  </si>
  <si>
    <t>2026-06-19T23:40:00.425+02:00</t>
  </si>
  <si>
    <t>2026-06-19T23:49:14.758+02:00</t>
  </si>
  <si>
    <t>[{"id":"d50b85689ae865c91893d064","count":1,"label":"Hot &amp; Spicy 32cm 🌶️🌶️","posId":"122","price":24900,"isExtra":false},{"id":"7cdbdba064a9b12ab9c2a9d4","count":1,"label":"Balné","posId":"K0000","price":1500,"isExtra":true},{"id":"8f70c51a720434a06d84f4e5","count":1,"label":"Česnekový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</si>
  <si>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2026-06-19T23:39:49.031+02:00</t>
  </si>
  <si>
    <t>2026-06-19T23:48:15.214+02:00</t>
  </si>
  <si>
    <t>[{"id":"54414743","note":"","size":"Spicy menu Comeback","count":1,"label":"Spicy menu Comeback","posId":"M100","price":34900,"isExtra":false},{"id":"54414888","note":"","count":1,"label":"Capricciosa","posId":"Y113","price":0,"isExtra":true},{"id":"54414779","note":"","count":1,"label":"Balné","posId":"K0000","price":3000,"isExtra":true},{"id":"54414782","note":"","count":1,"label":"spicy wings 🌶️","posId":"P101","price":0,"isExtra":true},{"id":"57405826","note":"","count":1,"label":"Pepsi 1l","posId":"N124","price":0,"isExtra":true}]</t>
  </si>
  <si>
    <t>2026-06-19T23:39:37.618+02:00</t>
  </si>
  <si>
    <t>2026-06-19T23:46:13.792+02:00</t>
  </si>
  <si>
    <t>[{"id":"2552d6840dedc368fe4a8a41","count":1,"label":"BBQ Texas 32cm","posId":"119","price":24900,"isExtra":false},{"id":"7cdbdba064a9b12ab9c2a9d4","count":1,"label":"Balné","posId":"K0000","price":1500,"isExtra":true}]</t>
  </si>
  <si>
    <t>Ivalyo</t>
  </si>
  <si>
    <t>2026-06-19T23:35:34.035+02:00</t>
  </si>
  <si>
    <t>2026-06-19T23:44:17.982+02:00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</si>
  <si>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základ","posId":"ZRS40","price":0,"isExtra":true},{"id":"P106","note":"","count":1,"label":"Česnekový dip","posId":"P106","price":2000,"isExtra":false},{"id":"K0000","note":"","count":1,"label":"Balné","posId":"K0000","price":1500,"isExtra":true}]</t>
  </si>
  <si>
    <t>2026-06-19T23:34:58.540+02:00</t>
  </si>
  <si>
    <t>2026-06-19T23:43:28.990+02:00</t>
  </si>
  <si>
    <t>[{"id":"44a52dba6f56e6ebd7218e23","count":1,"label":"Zeleninová 32cm","posId":"115","price":19920,"isExtra":false},{"id":"7cdbdba064a9b12ab9c2a9d4","count":1,"label":"Balné","posId":"K0000","price":1500,"isExtra":true}]</t>
  </si>
  <si>
    <t>2026-06-19T23:32:09.594+02:00</t>
  </si>
  <si>
    <t>2026-06-19T23:41:10.831+02:00</t>
  </si>
  <si>
    <t>2026-06-19T23:25:08.039+02:00</t>
  </si>
  <si>
    <t>2026-06-19T23:32:52.018+02:00</t>
  </si>
  <si>
    <t>[{"id":"121","note":"","count":1,"label":"Comeback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základ","posId":"ZRS32","price":0,"isExtra":true},{"id":"A123","note":"","count":1,"label":"okraj mozzarella, bbq omáčka","posId":"A123","price":5700,"isExtra":true},{"id":"X103","note":"","count":1,"label":"Bez cibule","posId":"X103","price":0,"KDSTags":["redhighlight"],"isExtra":true},{"id":"B115","note":"","count":1,"label":"Kukuřice","posId":"B115","price":2500,"KDSTags":["greenhighlight"],"isExtra":true}]</t>
  </si>
  <si>
    <t>2026-06-19T23:15:01.978+02:00</t>
  </si>
  <si>
    <t>2026-06-19T23:28:09.255+02:00</t>
  </si>
  <si>
    <t>[{"id":"123","note":"","count":1,"label":"Quattro Formaggi 32cm","posId":"123","price":24900,"isExtra":false},{"id":"K0000","note":"","count":1,"label":"Balné","posId":"K0000","price":1500,"isExtra":true},{"id":"B108","note":"","count":1,"label":"Slanina","posId":"B108","price":3000,"KDSTags":["greenhighlight"],"isExtra":true},{"id":"119","note":"","count":1,"label":"BBQ Texas 32cm","posId":"119","price":24900,"isExtra":false},{"id":"K0000","note":"","count":1,"label":"Balné","posId":"K0000","price":1500,"isExtra":true},{"id":"X1000","note":"","count":1,"label":"bez plněných okrajů","posId":"X1000","price":0,"isExtra":true},{"id":"P102","note":"","count":1,"label":"Masové kuličky","posId":"P102","price":9900,"isExtra":false},{"id":"K0000","note":"","count":1,"label":"Balné","posId":"K0000","price":1500,"isExtra":true}]</t>
  </si>
  <si>
    <t>2026-06-19T23:15:01.510+02:00</t>
  </si>
  <si>
    <t>2026-06-19T23:25:28.853+02:00</t>
  </si>
  <si>
    <t>[{"id":"4d0fe7ad-c88a-4a73-8015-c60680489cf8","note":"","count":1,"label":"Baby špenát &amp; kuře 32 cm","posId":"116","price":24900,"isExtra":false}]</t>
  </si>
  <si>
    <t>2026-06-19T23:13:28.016+02:00</t>
  </si>
  <si>
    <t>2026-06-19T23:24:21.291+02:00</t>
  </si>
  <si>
    <t>[{"id":"P106","note":"","count":1,"label":"Česnekový dip","posId":"P106","price":2000,"isExtra":false},{"id":"K0000","note":"","count":1,"label":"Balné","posId":"K0000","price":1500,"isExtra":true},{"id":"108","note":"","count":1,"label":"Pepperoni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základ","posId":"ZRB40","price":0,"isExtra":true}]</t>
  </si>
  <si>
    <t>2026-06-19T23:13:02.569+02:00</t>
  </si>
  <si>
    <t>2026-06-19T23:22:14.903+02:00</t>
  </si>
  <si>
    <t>2026-06-19T23:50:13.374+02:00</t>
  </si>
  <si>
    <t>2026-06-19T23:13:03.203+02:00</t>
  </si>
  <si>
    <t>[{"id":"5b1f2843-926a-4dd1-a5f0-4fddc7b45013","note":"","count":1,"label":"Margherita 32 cm","posId":"112","price":20900,"isExtra":false},{"id":"21fd0686-e8d1-43f1-84c9-d96f5842a3ca","note":"","count":1,"label":"okraj mozzarella, bylinky","posId":"A121","price":5700,"isExtra":true},{"id":"aef5aaf8-2acf-4f20-91be-c8829f11cd0c","note":"","count":1,"label":"Capricciosa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bylinky","posId":"A122","price":6500,"isExtra":true},{"id":"211d85d0-839e-41d0-89e3-ea177ad7489e","note":"","count":1,"label":"Dip česnekový","posId":"P106","price":2000,"isExtra":false}]</t>
  </si>
  <si>
    <t>2026-06-19T23:09:01.994+02:00</t>
  </si>
  <si>
    <t>2026-06-19T23:16:57.677+02:00</t>
  </si>
  <si>
    <t>2026-06-19T23:46:05.482+02:00</t>
  </si>
  <si>
    <t>2026-06-19T23:09:02.822+02:00</t>
  </si>
  <si>
    <t>[{"id":"35e045f9-bc36-46e9-8142-6579de78a05b","note":"","count":1,"label":"Comeback 32 cm","posId":"121","price":24900,"isExtra":false},{"id":"169906cc-98ac-4101-a361-79ae530758c3","note":"","count":1,"label":"BEZ -cibule","posId":"X103","price":0,"KDSTags":["redhighlight"],"isExtra":true}]</t>
  </si>
  <si>
    <t>2026-06-19T23:08:48.228+02:00</t>
  </si>
  <si>
    <t>2026-06-19T23:16:39.152+02:00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</si>
  <si>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54414904","note":"","count":1,"label":"Gorgonzola","posId":"B101","price":3000,"KDSTags":["greenhighlight"],"isExtra":true},{"id":"57405814","note":"","size":"Pepsi 1l","count":1,"label":"Pepsi 1l","posId":"N124","price":5900,"isExtra":false}]</t>
  </si>
  <si>
    <t>2026-06-19T23:08:22.448+02:00</t>
  </si>
  <si>
    <t>2026-06-19T23:18:44.812+02:00</t>
  </si>
  <si>
    <t>[{"id":"c347dce78ddca37fc084fb1c","count":1,"label":"Capricciosa 40cm","posId":"101","price":30900,"isExtra":false},{"id":"1d39bc6ba96569aaaf3ab974","count":1,"label":"Balné","posId":"K0000","price":2000,"isExtra":true},{"id":"ff3cf1236dec1adecad0155d","count":1,"label":"Smetanový základ","posId":"ZRS40","price":0,"isExtra":true},{"id":"881556687eab9555bc542d70","count":1,"label":"Bez oliv","posId":"X112","price":0,"KDSTags":["redhighlight"],"isExtra":true}]</t>
  </si>
  <si>
    <t>2026-06-19T23:06:15.598+02:00</t>
  </si>
  <si>
    <t>2026-06-19T23:15:19.913+02:00</t>
  </si>
  <si>
    <t>[{"id":"796e4e5e8330f942572a11f7","count":2,"label":"Pilsner Urquell 12","posId":"N20","price":6500,"isExtra":false},{"id":"8f33a84a8ac91a91cc37bff3","count":1,"label":"Margherita 32cm","posId":"112","price":16720,"isExtra":false},{"id":"7cdbdba064a9b12ab9c2a9d4","count":1,"label":"Balné","posId":"K0000","price":1500,"isExtra":true}]</t>
  </si>
  <si>
    <t>2026-06-19T22:58:06.159+02:00</t>
  </si>
  <si>
    <t>2026-06-19T23:12:54.783+02:00</t>
  </si>
  <si>
    <t>[{"id":"8f70c51a720434a06d84f4e5","count":1,"label":"Česnekový dip","posId":"P106","price":2000,"isExtra":false},{"id":"7cdbdba064a9b12ab9c2a9d4","count":1,"label":"Balné","posId":"K0000","price":1500,"isExtra":true},{"id":"c347dce78ddca37fc084fb1c","count":1,"label":"Capricciosa 40cm","posId":"101","price":30900,"isExtra":false},{"id":"1d39bc6ba96569aaaf3ab974","count":1,"label":"Balné","posId":"K0000","price":2000,"isExtra":true},{"id":"ff3cf1236dec1adecad0155d","count":1,"label":"Smetanový základ","posId":"ZRS40","price":0,"isExtra":true},{"id":"fb8c45104be3e2ec287156ec","count":1,"label":"okraj mozzarella, bylinky","posId":"A122","price":6500,"isExtra":true}]</t>
  </si>
  <si>
    <t>2026-06-19T22:58:03.625+02:00</t>
  </si>
  <si>
    <t>2026-06-19T23:14:16.962+02:00</t>
  </si>
  <si>
    <t>2026-06-19T23:35:50.268+02:00</t>
  </si>
  <si>
    <t>2026-06-19T22:58:04.485+02:00</t>
  </si>
  <si>
    <t>[{"id":"03ade9ce-5d0f-4499-a6a3-340b58ae4468","note":"","count":1,"label":"Capricciosa 32 cm","posId":"113","price":24900,"isExtra":false},{"id":"a3d62a5d-2e1d-48db-874e-d64becff7059","note":"","count":1,"label":"změna na BBQ základ","posId":"i128","price":0,"isExtra":true},{"id":"de56def4-8429-46ca-bf08-8c8eba684591","note":"","count":1,"label":"Dip BBQ","posId":"P105","price":2000,"isExtra":false},{"id":"d3eb4d53-930f-46c7-bd43-afdbaaac1bcf","note":"","count":1,"label":"Masové kuličky, 10 ks","posId":"P102","price":9900,"isExtra":false},{"id":"e4c90673-8957-4c9c-a784-3a1d0b3b4124","note":"","count":1,"label":"Pečené brambory","posId":"P103","price":6900,"isExtra":false},{"id":"211d85d0-839e-41d0-89e3-ea177ad7489e","note":"","count":1,"label":"Dip česnekový","posId":"P106","price":2000,"isExtra":false}]</t>
  </si>
  <si>
    <t>2026-06-19T22:54:02.779+02:00</t>
  </si>
  <si>
    <t>2026-06-19T23:14:45.552+02:00</t>
  </si>
  <si>
    <t>2026-06-19T22:53:09.888+02:00</t>
  </si>
  <si>
    <t>2026-06-19T23:07:41.914+02:00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</si>
  <si>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okrajů","posId":"X1000","price":0,"isExtra":true},{"id":"X103","note":"","count":1,"label":"Bez cibule","posId":"X103","price":0,"KDSTags":["redhighlight"],"isExtra":true},{"id":"N126","note":"","count":1,"label":"Mirinda 1l","posId":"N126","price":5900,"isExtra":false}]</t>
  </si>
  <si>
    <t>2026-06-19T22:41:07.580+02:00</t>
  </si>
  <si>
    <t>2026-06-19T22:47:38.641+02:00</t>
  </si>
  <si>
    <t>2026-06-19T22:38:19.653+02:00</t>
  </si>
  <si>
    <t>2026-06-19T22:47:25.597+02:00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</si>
  <si>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🌶️🌶️","posId":"108","price":30900,"isExtra":false},{"id":"54414789","note":"","count":1,"label":"Balné","posId":"K0000","price":2000,"isExtra":true},{"id":"54414813","note":"","count":1,"label":"okraj mozzarella, bylinky","posId":"A122","price":6500,"isExtra":true}]</t>
  </si>
  <si>
    <t>2026-06-19T22:34:58.454+02:00</t>
  </si>
  <si>
    <t>2026-06-19T22:43:29.928+02:00</t>
  </si>
  <si>
    <t>[{"id":"101","note":"","count":1,"label":"Capricciosa 40cm","posId":"101","price":30900,"isExtra":false},{"id":"K0000","note":"","count":1,"label":"Balné","posId":"K0000","price":2000,"isExtra":true},{"id":"X112","note":"","count":1,"label":"Bez oliv","posId":"X112","price":0,"KDSTags":["redhighlight"],"isExtra":true}]</t>
  </si>
  <si>
    <t>2026-06-19T22:32:40.832+02:00</t>
  </si>
  <si>
    <t>2026-06-19T22:41:48.632+02:00</t>
  </si>
  <si>
    <t>[{"id":"54414713","note":"","size":"BBQ Meteor 40cm","count":1,"label":"BBQ Meteor 40cm","posId":"106","price":30900,"isExtra":false},{"id":"54414789","note":"","count":1,"label":"Balné","posId":"K0000","price":2000,"isExtra":true}]</t>
  </si>
  <si>
    <t>2026-06-19T22:31:54.895+02:00</t>
  </si>
  <si>
    <t>2026-06-19T22:40:07.848+02:00</t>
  </si>
  <si>
    <t>[{"id":"474305c867bd0e9b91413aac","count":1,"label":"Quattro Formaggi 32cm","posId":"123","price":24900,"isExtra":false},{"id":"7cdbdba064a9b12ab9c2a9d4","count":1,"label":"Balné","posId":"K0000","price":1500,"isExtra":true},{"id":"8f70c51a720434a06d84f4e5","count":2,"label":"Česnekový dip","posId":"P106","price":2000,"isExtra":false},{"id":"7cdbdba064a9b12ab9c2a9d4","count":2,"label":"Balné","posId":"K0000","price":1500,"isExtra":true}]</t>
  </si>
  <si>
    <t>2026-06-19T22:30:20.314+02:00</t>
  </si>
  <si>
    <t>2026-06-19T22:45:38.032+02:00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</si>
  <si>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32cm","posId":"113","price":24900,"isExtra":false},{"id":"54414794","note":"","count":1,"label":"Balné","posId":"K0000","price":1500,"isExtra":true},{"id":"54414818","note":"","count":1,"label":"okraj mozzarella, bylinky","posId":"A121","price":5700,"isExtra":true},{"id":"57464196","note":"","size":"Jalapeňos dip","count":1,"label":"Jalapeňos dip","posId":"P107","price":2000,"isExtra":false},{"id":"54414794","note":"","count":1,"label":"Balné","posId":"K0000","price":1500,"isExtra":true}]</t>
  </si>
  <si>
    <t>2026-06-19T22:29:19.091+02:00</t>
  </si>
  <si>
    <t>2026-06-19T22:39:13.776+02:00</t>
  </si>
  <si>
    <t>[{"id":"54414748","note":"","size":"Česnekový chléb 18cm","count":4,"label":"Česnekový chléb 18cm","posId":"P104","price":7900,"isExtra":false},{"id":"54414794","note":"","count":4,"label":"Balné","posId":"K0000","price":1500,"isExtra":true},{"id":"61817985","note":"","size":"Guarana kiwi a jablko","count":1,"label":"Guarana kiwi a jablko","posId":"N144","price":5500,"isExtra":false},{"id":"57405814","note":"","size":"Pepsi 1l","count":1,"label":"Pepsi 1l","posId":"N124","price":5900,"isExtra":false}]</t>
  </si>
  <si>
    <t>2026-06-19T22:20:39.006+02:00</t>
  </si>
  <si>
    <t>2026-06-19T22:33:38.664+02:00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</si>
  <si>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🌶️🌶️","posId":"110","price":30900,"isExtra":false},{"id":"54414789","note":"","count":1,"label":"Balné","posId":"K0000","price":2000,"isExtra":true},{"id":"54414777","note":"","count":1,"label":"bez plněných okrajů","posId":"X1000","price":0,"isExtra":true}]</t>
  </si>
  <si>
    <t>2026-06-19T22:17:44.408+02:00</t>
  </si>
  <si>
    <t>2026-06-19T23:23:28.907+02:00</t>
  </si>
  <si>
    <t>[{"id":"86121c7e1f699615ac17c325","count":1,"label":"Mirinda 1l","posId":"N126","price":5900,"isExtra":false},{"id":"35f7f33e3762d86bd2de4b33","count":1,"label":"BBQ Meteor 32cm","posId":"118","price":24900,"isExtra":false},{"id":"7cdbdba064a9b12ab9c2a9d4","count":1,"label":"Balné","posId":"K0000","price":1500,"isExtra":true}]</t>
  </si>
  <si>
    <t>2026-06-19T22:17:19.101+02:00</t>
  </si>
  <si>
    <t>2026-06-19T22:35:06.665+02:00</t>
  </si>
  <si>
    <t>[{"id":"59610943","note":"","size":"Capricciosa 32cm","count":2,"label":"Capricciosa 32cm","posId":"113","price":24900,"isExtra":false},{"id":"54414794","note":"","count":2,"label":"Balné","posId":"K0000","price":1500,"isExtra":true},{"id":"54414783","note":"","count":2,"label":"bez plněných okrajů","posId":"X1000","price":0,"isExtra":true}]</t>
  </si>
  <si>
    <t>2026-06-19T22:09:01.054+02:00</t>
  </si>
  <si>
    <t>2026-06-19T22:16:46.782+02:00</t>
  </si>
  <si>
    <t>[{"id":"8f33a84a8ac91a91cc37bff3","count":1,"label":"Margherita 32cm","posId":"112","price":16720,"isExtra":false},{"id":"7cdbdba064a9b12ab9c2a9d4","count":1,"label":"Balné","posId":"K0000","price":1500,"isExtra":true},{"id":"c4398ff6690198226cf7c771","count":1,"label":"Comeback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🌶️","posId":"121","price":19920,"isExtra":false},{"id":"7cdbdba064a9b12ab9c2a9d4","count":1,"label":"Balné","posId":"K0000","price":1500,"isExtra":true},{"id":"8c4681070419cd3583589cac","count":1,"label":"Bez cibule","posId":"X103","price":0,"KDSTags":["redhighlight"],"isExtra":true},{"id":"cde1a44f44daafed4b3bd82a","count":1,"label":"Pepperoni 32cm 🌶️🌶️","posId":"120","price":19920,"isExtra":false},{"id":"7cdbdba064a9b12ab9c2a9d4","count":1,"label":"Balné","posId":"K0000","price":1500,"isExtra":true}]</t>
  </si>
  <si>
    <t>2026-06-19T22:08:42.169+02:00</t>
  </si>
  <si>
    <t>2026-06-19T22:16:00.316+02:00</t>
  </si>
  <si>
    <t>[{"id":"8c0b19e8-b26c-42b3-87ff-7cc1c52d56ed","count":1,"label":"Česnekový chléb","posId":"P104","price":7900,"isExtra":false,"creatorId":"9aYAWZOFJPg5MKA7FdZ95","isPackging":0,"actualLabel":"Česnekový chléb"},{"id":"8c0b19e8-b26c-42b3-87ff-7cc1c52d56ed","count":1,"label":"Česnekový chléb","posId":"P104","price":7900,"isExtra":false,"creatorId":"_u84fMY7_FfmbTqQuJFVM","isPackging":0,"actualLabel":"Česnekový chléb"}]</t>
  </si>
  <si>
    <t>2026-06-19T22:05:54.900+02:00</t>
  </si>
  <si>
    <t>2026-06-19T22:06:51.459+02:00</t>
  </si>
  <si>
    <t>[{"id":"073b139c-2b4b-4660-bac4-44c384e58f57","count":1,"label":"Pepsi 1l","posId":"N124","price":5900,"isExtra":false,"creatorId":"kvFiOSchGe3URirViRneZ","isPackging":0,"actualLabel":"Pepsi 1l"}]</t>
  </si>
  <si>
    <t>2026-06-19T22:01:58.887+02:00</t>
  </si>
  <si>
    <t>2026-06-19T22:10:13.538+02:00</t>
  </si>
  <si>
    <t>[{"id":"59610945","note":"","size":"Veggieballs 32cm 🌶️🌶️","count":1,"label":"Veggieballs 32cm 🌶️🌶️","posId":"117","price":24900,"isExtra":false},{"id":"54414794","note":"","count":1,"label":"Balné","posId":"K0000","price":1500,"isExtra":true},{"id":"59610946","note":"","count":1,"label":"USA těsto","posId":"17","price":1000,"isExtra":true},{"id":"57278742","note":"","count":1,"label":"Smetanový základ","posId":"ZRS32","price":0,"isExtra":true},{"id":"54414818","note":"","count":1,"label":"okraj mozzarella, bylinky","posId":"A121","price":5700,"isExtra":true},{"id":"54414838","note":"","count":1,"label":"Bez papriky","posId":"X111","price":0,"KDSTags":["redhighlight"],"isExtra":true},{"id":"54414859","note":"","count":1,"label":"Bez jalapenos","posId":"X102","price":0,"KDSTags":["redhighlight"],"isExtra":true},{"id":"54414891","note":"","count":1,"label":"Mozzarella","posId":"B113","price":3000,"KDSTags":["greenhighlight"],"isExtra":true},{"id":"54683561","note":"","size":"Choco Rolls","count":1,"label":"Choco Rolls","posId":"chr100","price":8900,"isExtra":false},{"id":"54414794","note":"","count":1,"label":"Balné","posId":"K0000","price":1500,"isExtra":true}]</t>
  </si>
  <si>
    <t>2026-06-19T21:59:02.148+02:00</t>
  </si>
  <si>
    <t>2026-06-19T22:07:59.687+02:00</t>
  </si>
  <si>
    <t>2026-06-19T22:21:12.821+02:00</t>
  </si>
  <si>
    <t>2026-06-19T21:59:02.672+02:00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</si>
  <si>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,{"id":"f315e3ea-4d99-415a-ab21-4d8aa27beec9","note":"","count":1,"label":"Kuře","posId":"C114","price":4000,"KDSTags":["greenhighlight"],"isExtra":tru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1e281388-c78a-4b3d-874d-346d699d1a35","note":"","count":1,"label":"Grana padano","posId":"C130","price":4000,"KDSTags":["greenhighlight"],"isExtra":true},{"id":"99710cd8-fa1f-4712-84a8-85da37e18dd0","note":"","count":1,"label":"Česnekový chléb","posId":"P104","price":7900,"isExtra":false},{"id":"211d85d0-839e-41d0-89e3-ea177ad7489e","note":"","count":1,"label":"Dip česnekový","posId":"P106","price":2000,"isExtra":false}]</t>
  </si>
  <si>
    <t>Anatoli</t>
  </si>
  <si>
    <t>2026-06-19T21:58:11.664+02:00</t>
  </si>
  <si>
    <t>2026-06-19T22:04:38.950+02:00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</si>
  <si>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okrajů","posId":"X1000","price":0,"isExtra":true},{"id":"122","note":"","count":1,"label":"Hot &amp; Spicy 32cm 🌶️🌶️","posId":"122","price":24900,"isExtra":false},{"id":"K0000","note":"","count":1,"label":"Balné","posId":"K0000","price":1500,"isExtra":true}]</t>
  </si>
  <si>
    <t>2026-06-19T21:56:38.672+02:00</t>
  </si>
  <si>
    <t>2026-06-19T22:02:07.838+02:00</t>
  </si>
  <si>
    <t>[{"id":"54414744","note":"","size":"Veggie menu Comeback","count":1,"label":"Veggie menu Comeback","posId":"M200","price":34900,"isExtra":false},{"id":"54414877","note":"","count":1,"label":"Hawai","posId":"Y114","price":0,"isExtra":true},{"id":"54414779","note":"","count":1,"label":"Balné","posId":"K0000","price":3000,"isExtra":true},{"id":"54414799","note":"","count":1,"label":"česnekový chléb","posId":"P104","price":0,"isExtra":true},{"id":"57405827","note":"","count":1,"label":"Pepsi zero sugar 1l","posId":"N125","price":0,"isExtra":true}]</t>
  </si>
  <si>
    <t>2026-06-19T21:50:20.890+02:00</t>
  </si>
  <si>
    <t>2026-06-19T21:58:41.646+02:00</t>
  </si>
  <si>
    <t>[{"id":"88378c03c1f4c715f7d83b1b","count":1,"label":"Hawai 32cm","posId":"114","price":19920,"isExtra":false},{"id":"7cdbdba064a9b12ab9c2a9d4","count":1,"label":"Balné","posId":"K0000","price":1500,"isExtra":true},{"id":"0172555aa3b6fbb53ca44f49","count":1,"label":"Smetanový základ","posId":"ZRS32","price":0,"isExtra":true},{"id":"330e5bd554d905fd6d54cf01","count":1,"label":"bez plněných okrajů","posId":"X1000","price":0,"isExtra":true}]</t>
  </si>
  <si>
    <t>2026-06-19T21:45:58.678+02:00</t>
  </si>
  <si>
    <t>2026-06-19T21:57:52.854+02:00</t>
  </si>
  <si>
    <t>[{"id":"c4398ff6690198226cf7c771","count":1,"label":"Comeback 32cm 🌶️","posId":"121","price":19920,"isExtra":false},{"id":"7cdbdba064a9b12ab9c2a9d4","count":1,"label":"Balné","posId":"K0000","price":1500,"isExtra":true},{"id":"0172555aa3b6fbb53ca44f49","count":1,"label":"Smetanový základ","posId":"ZRS32","price":0,"isExtra":true},{"id":"330e5bd554d905fd6d54cf01","count":1,"label":"bez plněných okrajů","posId":"X1000","price":0,"isExtra":true}]</t>
  </si>
  <si>
    <t>2026-06-19T21:45:57.333+02:00</t>
  </si>
  <si>
    <t>2026-06-19T21:55:50.579+02:00</t>
  </si>
  <si>
    <t>2026-06-19T21:43:09.497+02:00</t>
  </si>
  <si>
    <t>2026-06-19T21:51:59.558+02:00</t>
  </si>
  <si>
    <t>[{"id":"54414707","note":"","size":"Margherita 40cm","count":2,"label":"Margherita 40cm","posId":"100","price":26900,"isExtra":false},{"id":"54414789","note":"","count":2,"label":"Balné","posId":"K0000","price":2000,"isExtra":true},{"id":"54414813","note":"","count":2,"label":"okraj mozzarella, bylinky","posId":"A122","price":6500,"isExtra":true},{"id":"54414884","note":"","count":2,"label":"Špenát s česnekem","posId":"C107","price":3500,"KDSTags":["greenhighlight"],"isExtra":true}]</t>
  </si>
  <si>
    <t>2026-06-19T21:41:43.631+02:00</t>
  </si>
  <si>
    <t>2026-06-19T21:56:08.867+02:00</t>
  </si>
  <si>
    <t>[{"id":"107","note":"","count":1,"label":"BBQ Texas 40cm","posId":"107","price":30900,"isExtra":false},{"id":"K0000","note":"","count":1,"label":"Balné","posId":"K0000","price":2000,"isExtra":true},{"id":"A124","note":"","count":1,"label":"okraj mozzarella, bbq omáčka","posId":"A124","price":6500,"isExtra":true}]</t>
  </si>
  <si>
    <t>2026-06-19T21:39:19.720+02:00</t>
  </si>
  <si>
    <t>2026-06-19T21:57:05.672+02:00</t>
  </si>
  <si>
    <t>[{"id":"44a52dba6f56e6ebd7218e23","count":1,"label":"Zeleninová 32cm","posId":"115","price":19920,"isExtra":false},{"id":"7cdbdba064a9b12ab9c2a9d4","count":1,"label":"Balné","posId":"K0000","price":1500,"isExtra":true},{"id":"adc6b21d98c1330ffb929bc9","count":1,"label":"Bez oliv","posId":"X112","price":0,"KDSTags":["redhighlight"],"isExtra":true},{"id":"072ee84005da4e8cba54f990","count":1,"label":"Ananas","posId":"B100","price":2500,"KDSTags":["greenhighlight"],"isExtra":true}]</t>
  </si>
  <si>
    <t>2026-06-19T21:37:10.615+02:00</t>
  </si>
  <si>
    <t>2026-06-19T21:48:09.318+02:00</t>
  </si>
  <si>
    <t>2026-06-19T21:35:02.684+02:00</t>
  </si>
  <si>
    <t>2026-06-19T21:49:12.424+02:00</t>
  </si>
  <si>
    <t>[{"id":"03ade9ce-5d0f-4499-a6a3-340b58ae4468","note":"","count":2,"label":"Capricciosa 32 cm","posId":"113","price":24900,"isExtra":false},{"id":"21fd0686-e8d1-43f1-84c9-d96f5842a3ca","note":"","count":2,"label":"okraj mozzarella, bylinky","posId":"A121","price":5700,"isExtra":true},{"id":"bd8e2f82-3d11-4ada-88ad-67191c012d18","note":"","count":2,"label":"BEZ -olivy","posId":"X112","price":0,"KDSTags":["redhighlight"],"isExtra":true}]</t>
  </si>
  <si>
    <t>2026-06-19T21:33:02.462+02:00</t>
  </si>
  <si>
    <t>2026-06-19T21:47:49.722+02:00</t>
  </si>
  <si>
    <t>[{"id":"36ea3088-07fd-428f-b871-c4a5ee9cef7b","note":"","count":1,"label":"Comeback 40 cm","posId":"109","price":30900,"isExtra":false},{"id":"3f15a32f-4d5b-4afb-ae1b-12f68224d029","note":"","count":1,"label":"Olivy","posId":"C112","price":3500,"KDSTags":["greenhighlight"],"isExtra":true}]</t>
  </si>
  <si>
    <t>2026-06-19T21:28:09.254+02:00</t>
  </si>
  <si>
    <t>2026-06-19T21:42:11.845+02:00</t>
  </si>
  <si>
    <t>[{"id":"8f33a84a8ac91a91cc37bff3","count":1,"label":"Margherita 32cm","posId":"112","price":16720,"isExtra":false},{"id":"7cdbdba064a9b12ab9c2a9d4","count":1,"label":"Balné","posId":"K0000","price":1500,"isExtra":true},{"id":"cde1a44f44daafed4b3bd82a","count":1,"label":"Pepperoni 32cm 🌶️🌶️","posId":"120","price":19920,"isExtra":false},{"id":"7cdbdba064a9b12ab9c2a9d4","count":1,"label":"Balné","posId":"K0000","price":1500,"isExtra":true},{"id":"b080b506facafc37744a1e2c","count":1,"label":"Capricciosa 32cm","posId":"113","price":24900,"isExtra":false},{"id":"7cdbdba064a9b12ab9c2a9d4","count":1,"label":"Balné","posId":"K0000","price":1500,"isExtra":true},{"id":"44a52dba6f56e6ebd7218e23","count":1,"label":"Zeleninová 32cm","posId":"115","price":19920,"isExtra":false},{"id":"7cdbdba064a9b12ab9c2a9d4","count":1,"label":"Balné","posId":"K0000","price":1500,"isExtra":true}]</t>
  </si>
  <si>
    <t>2026-06-19T21:23:36.811+02:00</t>
  </si>
  <si>
    <t>2026-06-19T21:35:31.641+02:00</t>
  </si>
  <si>
    <t>[{"id":"474305c867bd0e9b91413aac","count":1,"label":"Quattro Formaggi 32cm","posId":"123","price":24900,"isExtra":false},{"id":"7cdbdba064a9b12ab9c2a9d4","count":1,"label":"Balné","posId":"K0000","price":1500,"isExtra":true},{"id":"093a8bf06de7cc29cf98e502","count":1,"label":"Bez gorgonzoly","posId":"X101","price":0,"KDSTags":["redhighlight"],"isExtra":true},{"id":"812a5723adbe7d9399c88294","count":1,"label":"Pepperoni salám","posId":"B109","price":3000,"KDSTags":["greenhighlight"],"isExtra":true},{"id":"1dfb2e52d581e594a14c99e4","count":1,"label":"Spicy Wings 🌶️","posId":"P101","price":9520,"isExtra":false},{"id":"7cdbdba064a9b12ab9c2a9d4","count":1,"label":"Balné","posId":"K0000","price":1500,"isExtra":true}]</t>
  </si>
  <si>
    <t>2026-06-19T21:23:02.262+02:00</t>
  </si>
  <si>
    <t>2026-06-19T21:43:34.453+02:00</t>
  </si>
  <si>
    <t>2026-06-19T21:55:51.613+02:00</t>
  </si>
  <si>
    <t>2026-06-19T21:23:03.173+02:00</t>
  </si>
  <si>
    <t>[{"id":"117c830b-d7db-490d-a3b9-365f8c4fa2d3","note":"","count":1,"label":"Zeleninová 32 cm","posId":"115","price":24900,"isExtra":false},{"id":"a62e938c-9a71-490f-818d-7d681b9da334","note":"","count":1,"label":"BEZ -žampiony","posId":"X105","price":0,"KDSTags":["redhighlight"],"isExtra":true},{"id":"076ed74a-9e28-4a30-9b7c-06e6adbd9e27","note":"","count":1,"label":"Margherita 18 cm","posId":"124","price":11900,"isExtra":false}]</t>
  </si>
  <si>
    <t>2026-06-19T21:21:16.276+02:00</t>
  </si>
  <si>
    <t>2026-06-19T21:38:38.576+02:00</t>
  </si>
  <si>
    <t>[{"id":"33e2757ecf4fc286465485ce","count":1,"label":"Jalapenos Rolls","posId":"jpr200","price":8900,"isExtra":false},{"id":"7cdbdba064a9b12ab9c2a9d4","count":1,"label":"Balné","posId":"K0000","price":1500,"isExtra":true},{"id":"1dfb2e52d581e594a14c99e4","count":1,"label":"Spicy Wings 🌶️","posId":"P101","price":9520,"isExtra":false},{"id":"7cdbdba064a9b12ab9c2a9d4","count":1,"label":"Balné","posId":"K0000","price":1500,"isExtra":true},{"id":"8f70c51a720434a06d84f4e5","count":1,"label":"Česnekový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</si>
  <si>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2026-06-19T21:20:08.349+02:00</t>
  </si>
  <si>
    <t>2026-06-19T21:39:39.796+02:00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</si>
  <si>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🌶️","posId":"121","price":24900,"isExtra":false},{"id":"54414794","note":"","count":1,"label":"Balné","posId":"K0000","price":1500,"isExtra":true},{"id":"59610946","note":"","count":1,"label":"USA těsto","posId":"17","price":1000,"isExtra":true},{"id":"59610934","note":"","size":"Margherita 32cm","count":1,"label":"Margherita 32cm","posId":"112","price":20900,"isExtra":false},{"id":"54414794","note":"","count":1,"label":"Balné","posId":"K0000","price":1500,"isExtra":true},{"id":"59610946","note":"","count":1,"label":"USA těsto","posId":"17","price":1000,"isExtra":true}]</t>
  </si>
  <si>
    <t>2026-06-19T21:15:53.773+02:00</t>
  </si>
  <si>
    <t>2026-06-19T21:40:05.417+02:00</t>
  </si>
  <si>
    <t>[{"id":"35999c816db20808a615a88e","count":1,"label":"Quattro Formaggi 40cm","posId":"111","price":30900,"isExtra":false},{"id":"1d39bc6ba96569aaaf3ab974","count":1,"label":"Balné","posId":"K0000","price":2000,"isExtra":true},{"id":"cde1a44f44daafed4b3bd82a","count":1,"label":"Pepperoni 32cm 🌶️🌶️","posId":"120","price":19920,"isExtra":false},{"id":"7cdbdba064a9b12ab9c2a9d4","count":1,"label":"Balné","posId":"K0000","price":1500,"isExtra":true}]</t>
  </si>
  <si>
    <t>2026-06-19T21:15:31.492+02:00</t>
  </si>
  <si>
    <t>2026-06-19T21:39:16.459+02:00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</si>
  <si>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🌶️","posId":"121","price":24900,"isExtra":false},{"id":"54414794","note":"","count":1,"label":"Balné","posId":"K0000","price":1500,"isExtra":true}]</t>
  </si>
  <si>
    <t>2026-06-19T21:15:02.184+02:00</t>
  </si>
  <si>
    <t>2026-06-19T21:30:25.902+02:00</t>
  </si>
  <si>
    <t>[{"id":"bf8dc38b-6c8e-42b6-9da3-3170253a57d4","note":"","count":1,"label":"Hot &amp; Spicy 32 cm","posId":"122","price":24900,"isExtra":false},{"id":"0ea52415-fdb3-497f-b216-7fd5802f2e0f","note":"","count":1,"label":"Quattro Formaggi 32 cm","posId":"123","price":24900,"isExtra":false}]</t>
  </si>
  <si>
    <t>2026-06-19T21:05:39.627+02:00</t>
  </si>
  <si>
    <t>2026-06-19T21:13:05.750+02:00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</si>
  <si>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základ","posId":"ZBR40","price":0,"isExtra":true},{"id":"X111","note":"","count":1,"label":"Bez papriky","posId":"X111","price":0,"KDSTags":["redhighlight"],"isExtra":true},{"id":"C105","note":"","count":1,"label":"Žampiony","posId":"C105","price":3500,"KDSTags":["greenhighlight"],"isExtra":true},{"id":"P104","note":"","count":1,"label":"Česnekový chléb 18cm","posId":"P104","price":7900,"isExtra":false},{"id":"K0000","note":"","count":1,"label":"Balné","posId":"K0000","price":1500,"isExtra":true},{"id":"P103","note":"","count":1,"label":"Pečené brambory","posId":"P103","price":6900,"isExtra":false},{"id":"K0000","note":"","count":1,"label":"Balné","posId":"K0000","price":1500,"isExtra":true}]</t>
  </si>
  <si>
    <t>2026-06-19T21:01:01.663+02:00</t>
  </si>
  <si>
    <t>2026-06-19T21:06:43.284+02:00</t>
  </si>
  <si>
    <t>2026-06-19T21:14:53.007+02:00</t>
  </si>
  <si>
    <t>2026-06-19T21:01:02.409+02:00</t>
  </si>
  <si>
    <t>[{"id":"aef5aaf8-2acf-4f20-91be-c8829f11cd0c","note":"","count":1,"label":"Capricciosa 40 cm","posId":"101","price":30900,"isExtra":false},{"id":"fb12cb64-5c55-4a3e-9351-4c75cdb0fc47","note":"","count":1,"label":"Špenát s česnekem","posId":"C107","price":3500,"KDSTags":["greenhighlight"],"isExtra":true},{"id":"a62e938c-9a71-490f-818d-7d681b9da334","note":"","count":1,"label":"BEZ -žampiony","posId":"X105","price":0,"KDSTags":["redhighlight"],"isExtra":true},{"id":"3a8b6a85-3b5c-4ee4-be2d-261ab8731d6e","note":"","count":1,"label":"Dip česnekový","posId":"P106","price":2000,"isExtra":false}]</t>
  </si>
  <si>
    <t>2026-06-19T20:58:44.506+02:00</t>
  </si>
  <si>
    <t>2026-06-19T21:04:37.426+02:00</t>
  </si>
  <si>
    <t>[{"id":"cce43af1-f8b6-4049-afc7-b6c288007204","count":1,"label":"Pizza Quattro Formaggi 40","posId":"111","price":30900,"isExtra":false,"creatorId":"qzfnqbJNvzXDiMipDGHot","isPackging":0,"actualLabel":"Pizza Quattro Formaggi 40"},{"id":"extra_20230331101812_3","count":1,"label":"okraj mozzarella, bylinky","posId":"A122","price":6500,"isExtra":true,"mainItemId":"cce43af1-f8b6-4049-afc7-b6c288007204"}]</t>
  </si>
  <si>
    <t>2026-06-19T20:50:04.868+02:00</t>
  </si>
  <si>
    <t>2026-06-19T20:57:12.855+02:00</t>
  </si>
  <si>
    <t>[{"id":"54414707","note":"","size":"Margherita 40cm","count":1,"label":"Margherita 40cm","posId":"100","price":26900,"isExtra":false},{"id":"54414789","note":"","count":1,"label":"Balné","posId":"K0000","price":2000,"isExtra":true}]</t>
  </si>
  <si>
    <t>2026-06-19T20:44:02.725+02:00</t>
  </si>
  <si>
    <t>2026-06-19T21:02:39.466+02:00</t>
  </si>
  <si>
    <t>[{"id":"e525f614-2c06-459a-8d22-623546aa83fc","note":"","count":1,"label":"BBQ Texas 40 cm","posId":"107","price":30900,"isExtra":false},{"id":"f1315fc0-dfbb-459c-9f31-49d8e60875f4","note":"","count":1,"label":"Pepperoni 40 cm","posId":"108","price":30900,"isExtra":false},{"id":"78a6e98d-57cb-4e2c-9a3c-9d40f7b79583","note":"","count":1,"label":"Gorgonzola","posId":"C101","price":4000,"KDSTags":["greenhighlight"],"isExtra":true}]</t>
  </si>
  <si>
    <t>2026-06-19T20:39:10.870+02:00</t>
  </si>
  <si>
    <t>2026-06-19T20:48:43.651+02:00</t>
  </si>
  <si>
    <t>[{"id":"0c78aba765fec38ab550bdf8","count":1,"label":"BBQ Texas 40cm","posId":"107","price":30900,"isExtra":false},{"id":"1d39bc6ba96569aaaf3ab974","count":1,"label":"Balné","posId":"K0000","price":2000,"isExtra":true},{"id":"b714211ecc3c2d19932cf74e","count":1,"label":"Rajčatový základ","posId":"ZBR40","price":0,"isExtra":true},{"id":"48863154de09ebfd22a82574","count":1,"label":"bez plněných okrajů","posId":"X1000","price":0,"isExtra":true},{"id":"1dfb2e52d581e594a14c99e4","count":1,"label":"Spicy Wings 🌶️","posId":"P101","price":9520,"isExtra":false},{"id":"7cdbdba064a9b12ab9c2a9d4","count":1,"label":"Balné","posId":"K0000","price":1500,"isExtra":true}]</t>
  </si>
  <si>
    <t>2026-06-19T20:36:46.006+02:00</t>
  </si>
  <si>
    <t>2026-06-19T20:46:58.678+02:00</t>
  </si>
  <si>
    <t>[{"id":"c4398ff6690198226cf7c771","count":1,"label":"Comeback 32cm 🌶️","posId":"121","price":19920,"isExtra":false},{"id":"7cdbdba064a9b12ab9c2a9d4","count":1,"label":"Balné","posId":"K0000","price":1500,"isExtra":true},{"id":"6a62c37fcc3049759d225124","count":1,"label":"USA těsto","posId":"17","price":1000,"isExtra":true},{"id":"8241669eecc1399a2e3e1c17","count":1,"label":"BBQ základ","posId":"ZRB32","price":0,"isExtra":true},{"id":"330e5bd554d905fd6d54cf01","count":1,"label":"bez plněných okrajů","posId":"X1000","price":0,"isExtra":true},{"id":"b9ae076dc1aa10e137c00e4a","count":1,"label":"Kukuřice","posId":"B115","price":2500,"KDSTags":["greenhighlight"],"isExtra":true},{"id":"a318c7626e6bbe840bdd5543","count":1,"label":"Gorgonzola","posId":"B101","price":3000,"KDSTags":["greenhighlight"],"isExtra":true}]</t>
  </si>
  <si>
    <t>2026-06-19T20:36:41.521+02:00</t>
  </si>
  <si>
    <t>2026-06-19T20:45:05.243+02:00</t>
  </si>
  <si>
    <t>2026-06-19T20:36:33.007+02:00</t>
  </si>
  <si>
    <t>2026-06-19T20:43:35.095+02:00</t>
  </si>
  <si>
    <t>[{"id":"cc156dc9-e0f8-4747-a43c-aabfdf952563","count":1,"label":"Pizza Comeback 40","posId":"109","price":30900,"isExtra":false,"creatorId":"A8SDo4dZpoRsfe7GdnlfL","isPackging":0,"actualLabel":"Pizza Comeback 40"}]</t>
  </si>
  <si>
    <t>2026-06-19T20:33:02.790+02:00</t>
  </si>
  <si>
    <t>2026-06-19T21:03:09.334+02:00</t>
  </si>
  <si>
    <t>[{"id":"03dae282-4cd4-4fa2-9169-2178ea3ed325","note":"","count":1,"label":"Quattro Formaggi 40 cm","posId":"111","price":30900,"isExtra":false},{"id":"52cffa8b-0a47-4e13-b315-64f9374ef0a7","note":"","count":1,"label":"Okraj Hotdog bez omáčky","posId":"A126","price":6500,"isExtra":true},{"id":"e525f614-2c06-459a-8d22-623546aa83fc","note":"","count":1,"label":"BBQ Texas 40 cm","posId":"107","price":30900,"isExtra":false},{"id":"f61b7339-3b20-4583-b2b8-12e48de2876d","note":"","count":1,"label":"změna na Rajčatový základ","posId":"i105","price":0,"isExtra":true},{"id":"622835b8-8ccd-4776-9f66-ccee484725e6","note":"","count":1,"label":"Okraj Hotdog, hořčice","posId":"A118","price":6500,"isExtra":true},{"id":"0f32557d-3b00-4445-b026-75e05c963906","note":"","count":1,"label":"Jalapeños","posId":"C102","price":3500,"KDSTags":["greenhighlight"],"isExtra":true},{"id":"9b2f55c3-0087-4629-b0c1-59214a3144f7","note":"","count":1,"label":"Masové kuličky","posId":"C116","price":8900,"KDSTags":["greenhighlight"],"isExtra":true}]</t>
  </si>
  <si>
    <t>2026-06-19T20:28:01.449+02:00</t>
  </si>
  <si>
    <t>2026-06-19T20:37:46.075+02:00</t>
  </si>
  <si>
    <t>2026-06-19T20:50:05.139+02:00</t>
  </si>
  <si>
    <t>2026-06-19T20:28:02.350+02:00</t>
  </si>
  <si>
    <t>[{"id":"5b1f2843-926a-4dd1-a5f0-4fddc7b45013","note":"","count":1,"label":"Margherita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535b9312-93c3-44a2-9448-b49d9d5fa589","note":"","count":1,"label":"špenát s česnekem","posId":"B107","price":2500,"KDSTags":["greenhighlight"],"isExtra":true}]</t>
  </si>
  <si>
    <t>2026-06-19T20:27:10.179+02:00</t>
  </si>
  <si>
    <t>2026-06-19T20:42:46.294+02:00</t>
  </si>
  <si>
    <t>[{"id":"0c78aba765fec38ab550bdf8","count":1,"label":"BBQ Texas 40cm","posId":"107","price":30900,"isExtra":false},{"id":"1d39bc6ba96569aaaf3ab974","count":1,"label":"Balné","posId":"K0000","price":2000,"isExtra":true},{"id":"44a52dba6f56e6ebd7218e23","count":2,"label":"Zeleninová 32cm","posId":"115","price":19920,"isExtra":false},{"id":"7cdbdba064a9b12ab9c2a9d4","count":2,"label":"Balné","posId":"K0000","price":1500,"isExtra":true},{"id":"c4398ff6690198226cf7c771","count":1,"label":"Comeback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🌶️","posId":"121","price":19920,"isExtra":false},{"id":"7cdbdba064a9b12ab9c2a9d4","count":1,"label":"Balné","posId":"K0000","price":1500,"isExtra":true}]</t>
  </si>
  <si>
    <t>2026-06-19T20:27:02.202+02:00</t>
  </si>
  <si>
    <t>2026-06-19T20:35:48.061+02:00</t>
  </si>
  <si>
    <t>2026-06-19T20:43:03.554+02:00</t>
  </si>
  <si>
    <t>2026-06-19T20:27:02.746+02:00</t>
  </si>
  <si>
    <t>[{"id":"0b867b16-3995-4b4a-9deb-1c0d8cecf8d6","note":"","count":1,"label":"Pepperoni 32 cm","posId":"120","price":24900,"isExtra":false},{"id":"bf8dc38b-6c8e-42b6-9da3-3170253a57d4","note":"","count":1,"label":"Hot &amp; Spicy 32 cm","posId":"122","price":24900,"isExtra":false}]</t>
  </si>
  <si>
    <t>2026-06-19T20:19:39.673+02:00</t>
  </si>
  <si>
    <t>2026-06-19T20:33:12.732+02:00</t>
  </si>
  <si>
    <t>[{"id":"59610944","note":"","size":"Baby Špenát &amp; kuře 32cm","count":1,"label":"Baby Špenát &amp; kuře 32cm","posId":"116","price":24900,"isExtra":false},{"id":"54414794","note":"","count":1,"label":"Balné","posId":"K0000","price":1500,"isExtra":true},{"id":"59610935","note":"","size":"Quattro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32cm","posId":"123","price":24900,"isExtra":false},{"id":"54414794","note":"","count":1,"label":"Balné","posId":"K0000","price":1500,"isExtra":true}]</t>
  </si>
  <si>
    <t>2026-06-19T20:15:33.882+02:00</t>
  </si>
  <si>
    <t>2026-06-19T20:27:42.474+02:00</t>
  </si>
  <si>
    <t>2026-06-19T20:14:02.755+02:00</t>
  </si>
  <si>
    <t>2026-06-19T20:33:33.290+02:00</t>
  </si>
  <si>
    <t>[{"id":"9c95e20af01b393f0a286028","count":1,"label":"Hawai 40cm","posId":"102","price":30900,"isExtra":false},{"id":"1d39bc6ba96569aaaf3ab974","count":1,"label":"Balné","posId":"K0000","price":2000,"isExtra":true},{"id":"ff3cf1236dec1adecad0155d","count":1,"label":"Smetanový základ","posId":"ZRS40","price":0,"isExtra":true},{"id":"48863154de09ebfd22a82574","count":1,"label":"bez plněných okrajů","posId":"X1000","price":0,"isExtra":true},{"id":"fb74c0c2c2968338d26f93aa","count":1,"label":"Ananas","posId":"C100","price":3500,"KDSTags":["greenhighlight"],"isExtra":true},{"id":"b080b506facafc37744a1e2c","count":1,"label":"Capricciosa 32cm","posId":"113","price":24900,"isExtra":false},{"id":"7cdbdba064a9b12ab9c2a9d4","count":1,"label":"Balné","posId":"K0000","price":1500,"isExtra":true},{"id":"330e5bd554d905fd6d54cf01","count":1,"label":"bez plněných okrajů","posId":"X1000","price":0,"isExtra":true},{"id":"881556687eab9555bc542d70","count":1,"label":"Bez oliv","posId":"X112","price":0,"KDSTags":["redhighlight"],"isExtra":true},{"id":"83b6462e9a6167f8597d272b","count":1,"label":"Jalapeňos","posId":"B102","price":2500,"KDSTags":["greenhighlight"],"isExtra":true},{"id":"ca3163d100534bb8157dd27b","count":1,"label":"Hot &amp; Spicy 40cm 🌶️🌶️","posId":"110","price":30900,"isExtra":false},{"id":"1d39bc6ba96569aaaf3ab974","count":1,"label":"Balné","posId":"K0000","price":2000,"isExtra":true},{"id":"48863154de09ebfd22a82574","count":1,"label":"bez plněných okrajů","posId":"X1000","price":0,"isExtra":true},{"id":"f3201593dd33cec06ca49f61","count":1,"label":"Slanina","posId":"C108","price":4000,"KDSTags":["greenhighlight"],"isExtra":true}]</t>
  </si>
  <si>
    <t>2026-06-19T19:59:03.699+02:00</t>
  </si>
  <si>
    <t>2026-06-19T20:05:00.077+02:00</t>
  </si>
  <si>
    <t>[{"id":"57405815","note":"","size":"Pepsi zero sugar 1l","count":1,"label":"Pepsi zero sugar 1l","posId":"N125","price":5900,"isExtra":false},{"id":"59610934","note":"","size":"Margherita 32cm","count":1,"label":"Margherita 32cm","posId":"112","price":20900,"isExtra":false},{"id":"54414794","note":"","count":1,"label":"Balné","posId":"K0000","price":1500,"isExtra":true},{"id":"54414783","note":"","count":1,"label":"bez plněných okrajů","posId":"X1000","price":0,"isExtra":true},{"id":"54414800","note":"","count":1,"label":"Jalapeňos","posId":"B102","price":2500,"KDSTags":["greenhighlight"],"isExtra":true},{"id":"54414886","note":"","count":1,"label":"Špenát s česnekem","posId":"B107","price":2500,"KDSTags":["greenhighlight"],"isExtra":true},{"id":"54414891","note":"","count":1,"label":"Mozzarella","posId":"B113","price":3000,"KDSTags":["greenhighlight"],"isExtra":true},{"id":"54414748","note":"","size":"Česnekový chléb 18cm","count":1,"label":"Česnekový chléb 18cm","posId":"P104","price":7900,"isExtra":false},{"id":"54414794","note":"","count":1,"label":"Balné","posId":"K0000","price":1500,"isExtra":true}]</t>
  </si>
  <si>
    <t>2026-06-19T19:54:41.466+02:00</t>
  </si>
  <si>
    <t>2026-06-19T20:03:25.020+02:00</t>
  </si>
  <si>
    <t>[{"id":"30870ad1f009b0aeec73f13e","count":1,"label":"Jablečno-skořicové rolls","posId":"18","price":8900,"isExtra":false},{"id":"7cdbdba064a9b12ab9c2a9d4","count":1,"label":"Balné","posId":"K0000","price":1500,"isExtra":true},{"id":"c4398ff6690198226cf7c771","count":1,"label":"Comeback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🌶️","posId":"121","price":19920,"isExtra":false},{"id":"7cdbdba064a9b12ab9c2a9d4","count":1,"label":"Balné","posId":"K0000","price":1500,"isExtra":true},{"id":"0172555aa3b6fbb53ca44f49","count":1,"label":"Smetanový základ","posId":"ZRS32","price":0,"isExtra":true},{"id":"c53963ce28e9a8bf387aa757","count":1,"label":"okraj mozzarella, bylinky","posId":"A121","price":5700,"isExtra":true},{"id":"ee71f6714becbd8248bd3de8","count":1,"label":"Žampiony","posId":"B105","price":2500,"KDSTags":["greenhighlight"],"isExtra":true},{"id":"a318c7626e6bbe840bdd5543","count":1,"label":"Gorgonzola","posId":"B101","price":3000,"KDSTags":["greenhighlight"],"isExtra":true},{"id":"812a5723adbe7d9399c88294","count":1,"label":"Pepperoni salám","posId":"B109","price":3000,"KDSTags":["greenhighlight"],"isExtra":true}]</t>
  </si>
  <si>
    <t>2026-06-19T19:50:02.583+02:00</t>
  </si>
  <si>
    <t>2026-06-19T20:00:47.863+02:00</t>
  </si>
  <si>
    <t>2026-06-19T20:14:56.525+02:00</t>
  </si>
  <si>
    <t>2026-06-19T19:50:03.207+02:00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</si>
  <si>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,{"id":"10b1ebcf-eda6-410e-81f0-6a9182a548db","note":"","count":1,"label":"Slanina","posId":"C108","price":4000,"KDSTags":["greenhighlight"],"isExtra":true},{"id":"86843148-4e32-4979-bfd6-d7151207f70f","note":"","count":1,"label":"Šunka","posId":"C106","price":4000,"KDSTags":["greenhighlight"],"isExtra":true}]</t>
  </si>
  <si>
    <t>2026-06-19T19:46:05.140+02:00</t>
  </si>
  <si>
    <t>2026-06-19T19:57:53.553+02:00</t>
  </si>
  <si>
    <t>[{"id":"100","note":"","count":1,"label":"Margherita 40cm","posId":"100","price":26900,"isExtra":false},{"id":"K0000","note":"","count":1,"label":"Balné","posId":"K0000","price":2000,"isExtra":true},{"id":"A122","note":"","count":1,"label":"okraj mozzarella, bylinky","posId":"A122","price":6500,"isExtra":true},{"id":"C115","note":"","count":1,"label":"Kukuřice","posId":"C115","price":3500,"KDSTags":["greenhighlight"],"isExtra":true},{"id":"C106","note":"","count":1,"label":"Šunka","posId":"C106","price":4000,"KDSTags":["greenhighlight"],"isExtra":true},{"id":"D12","note":"","count":1,"label":"Buchtičky se šodó","posId":"D12","price":7900,"isExtra":false},{"id":"K0000","note":"","count":1,"label":"Balné","posId":"K0000","price":1500,"isExtra":true},{"id":"P106","note":"","count":1,"label":"Česnekový dip","posId":"P106","price":2000,"isExtra":false},{"id":"K0000","note":"","count":1,"label":"Balné","posId":"K0000","price":1500,"isExtra":true},{"id":"N124","note":"","count":1,"label":"Pepsi 1l","posId":"N124","price":5900,"isExtra":false}]</t>
  </si>
  <si>
    <t>2026-06-19T19:46:01.539+02:00</t>
  </si>
  <si>
    <t>2026-06-19T20:00:55.022+02:00</t>
  </si>
  <si>
    <t>2026-06-19T20:10:11.078+02:00</t>
  </si>
  <si>
    <t>2026-06-19T19:46:02.251+02:00</t>
  </si>
  <si>
    <t>[{"id":"03dae282-4cd4-4fa2-9169-2178ea3ed325","note":"","count":1,"label":"Quattro Formaggi 40 cm","posId":"111","price":30900,"isExtra":false},{"id":"aef5aaf8-2acf-4f20-91be-c8829f11cd0c","note":"","count":1,"label":"Capricciosa 40 cm","posId":"101","price":30900,"isExtra":false},{"id":"74b60a0c-fcbc-4171-95e9-291adbfbe523","note":"","count":1,"label":"Cibule","posId":"C103","price":3500,"KDSTags":["greenhighlight"],"isExtra":true},{"id":"824198b2-b88a-4fb6-92af-3365de773ad1","note":"","count":1,"label":"Pepsi 1l","posId":"N124","price":5900,"isExtra":false}]</t>
  </si>
  <si>
    <t>2026-06-19T19:43:41.317+02:00</t>
  </si>
  <si>
    <t>2026-06-19T19:54:58.027+02:00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</si>
  <si>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🌶️","posId":"109","price":30900,"isExtra":false},{"id":"54414789","note":"","count":1,"label":"Balné","posId":"K0000","price":2000,"isExtra":true},{"id":"66691117","note":"","size":"Buchtičky se šodó","count":1,"label":"Buchtičky se šodó","posId":"D12","price":7900,"isExtra":false},{"id":"54414794","note":"","count":1,"label":"Balné","posId":"K0000","price":1500,"isExtra":true}]</t>
  </si>
  <si>
    <t>2026-06-19T19:40:02.224+02:00</t>
  </si>
  <si>
    <t>2026-06-19T19:50:33.792+02:00</t>
  </si>
  <si>
    <t>2026-06-19T20:13:39.484+02:00</t>
  </si>
  <si>
    <t>2026-06-19T19:40:03.359+02:00</t>
  </si>
  <si>
    <t>[{"id":"ee394832-8137-440a-84b7-b9e0df42a9ab","note":"","count":1,"label":"Hawai 32 cm","posId":"114","price":24900,"isExtra":false},{"id":"bf8dc38b-6c8e-42b6-9da3-3170253a57d4","note":"","count":1,"label":"Hot &amp; Spicy 32 cm","posId":"122","price":24900,"isExtra":false}]</t>
  </si>
  <si>
    <t>2026-06-19T19:38:34.873+02:00</t>
  </si>
  <si>
    <t>2026-06-19T19:47:37.000+02:00</t>
  </si>
  <si>
    <t>2026-06-19T19:38:33.383+02:00</t>
  </si>
  <si>
    <t>2026-06-19T19:45:58.215+02:00</t>
  </si>
  <si>
    <t>[{"id":"54414750","note":"","size":"Česnekový dip","count":1,"label":"Česnekový dip","posId":"P106","price":2000,"isExtra":false},{"id":"54414794","note":"","count":1,"label":"Balné","posId":"K0000","price":1500,"isExtra":true},{"id":"59610943","note":"","size":"Capricciosa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32cm","posId":"113","price":24900,"isExtra":false},{"id":"54414794","note":"","count":1,"label":"Balné","posId":"K0000","price":1500,"isExtra":true}]</t>
  </si>
  <si>
    <t>2026-06-19T19:37:28.386+02:00</t>
  </si>
  <si>
    <t>2026-06-19T19:45:32.992+02:00</t>
  </si>
  <si>
    <t>[{"id":"c347dce78ddca37fc084fb1c","count":1,"label":"Capricciosa 40cm","posId":"101","price":30900,"isExtra":false},{"id":"1d39bc6ba96569aaaf3ab974","count":1,"label":"Balné","posId":"K0000","price":2000,"isExtra":true},{"id":"8f70c51a720434a06d84f4e5","count":2,"label":"Česnekový dip","posId":"P106","price":2000,"isExtra":false},{"id":"7cdbdba064a9b12ab9c2a9d4","count":2,"label":"Balné","posId":"K0000","price":1500,"isExtra":true}]</t>
  </si>
  <si>
    <t>2026-06-19T19:36:50.948+02:00</t>
  </si>
  <si>
    <t>2026-06-19T19:44:54.033+02:00</t>
  </si>
  <si>
    <t>2026-06-19T19:32:13.823+02:00</t>
  </si>
  <si>
    <t>2026-06-19T19:39:54.086+02:00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</si>
  <si>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54414847","note":"","count":1,"label":"Olivy","posId":"B112","price":2500,"KDSTags":["greenhighlight"],"isExtra":true},{"id":"59610943","note":"","size":"Capricciosa 32cm","count":1,"label":"Capricciosa 32cm","posId":"113","price":24900,"isExtra":false},{"id":"54414794","note":"","count":1,"label":"Balné","posId":"K0000","price":1500,"isExtra":true},{"id":"54414891","note":"","count":1,"label":"Mozzarella","posId":"B113","price":3000,"KDSTags":["greenhighlight"],"isExtra":true},{"id":"57405809","note":"","size":"Aquilla černý čaj a broskev 0,5l","count":1,"label":"Aquilla černý čaj a broskev 0,5l","posId":"N120","price":4900,"isExtra":false}]</t>
  </si>
  <si>
    <t>2026-06-19T19:29:46.791+02:00</t>
  </si>
  <si>
    <t>2026-06-19T19:36:53.954+02:00</t>
  </si>
  <si>
    <t>[{"id":"c4398ff6690198226cf7c771","count":1,"label":"Comeback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okrajů","posId":"X1000","price":0,"isExtra":true}]</t>
  </si>
  <si>
    <t>2026-06-19T19:26:05.216+02:00</t>
  </si>
  <si>
    <t>2026-06-19T19:32:34.139+02:00</t>
  </si>
  <si>
    <t>[{"id":"9c95e20af01b393f0a286028","count":1,"label":"Hawai 40cm","posId":"102","price":30900,"isExtra":false},{"id":"1d39bc6ba96569aaaf3ab974","count":1,"label":"Balné","posId":"K0000","price":2000,"isExtra":true},{"id":"fb8c45104be3e2ec287156ec","count":1,"label":"okraj mozzarella, bylinky","posId":"A122","price":6500,"isExtra":true}]</t>
  </si>
  <si>
    <t>2026-06-19T19:24:14.463+02:00</t>
  </si>
  <si>
    <t>2026-06-19T19:30:41.935+02:00</t>
  </si>
  <si>
    <t>[{"id":"8f70c51a720434a06d84f4e5","count":2,"label":"Česnekový dip","posId":"P106","price":2000,"isExtra":false},{"id":"7cdbdba064a9b12ab9c2a9d4","count":2,"label":"Balné","posId":"K0000","price":1500,"isExtra":true},{"id":"cde1a44f44daafed4b3bd82a","count":1,"label":"Pepperoni 32cm 🌶️🌶️","posId":"120","price":19920,"isExtra":false},{"id":"7cdbdba064a9b12ab9c2a9d4","count":1,"label":"Balné","posId":"K0000","price":1500,"isExtra":true},{"id":"c53963ce28e9a8bf387aa757","count":1,"label":"okraj mozzarella, bylinky","posId":"A121","price":5700,"isExtra":true},{"id":"ee71f6714becbd8248bd3de8","count":1,"label":"Žampiony","posId":"B105","price":2500,"KDSTags":["greenhighlight"],"isExtra":true}]</t>
  </si>
  <si>
    <t>2026-06-19T19:21:47.132+02:00</t>
  </si>
  <si>
    <t>2026-06-19T19:28:35.900+02:00</t>
  </si>
  <si>
    <t>2026-06-19T19:18:01.791+02:00</t>
  </si>
  <si>
    <t>2026-06-19T19:28:13.723+02:00</t>
  </si>
  <si>
    <t>2026-06-19T19:37:42.299+02:00</t>
  </si>
  <si>
    <t>2026-06-19T19:18:04.954+02:00</t>
  </si>
  <si>
    <t>[{"id":"b3008ec8-24a5-4d30-bf46-9133028be7e4","note":"","count":1,"label":"Margherita 32 cm","posId":"136","price":20900,"isExtra":false},{"id":"c8019f80-065c-4f09-9e80-65b85dae2ae1","note":"","count":1,"label":"kukuřice","posId":"B115","price":2500,"KDSTags":["greenhighlight"],"isExtra":true},{"id":"38de8e38-e51e-422d-9a89-960ebc505f1b","note":"","count":1,"label":"šunka","posId":"B106","price":3000,"KDSTags":["greenhighlight"],"isExtra":true},{"id":"36ea3088-07fd-428f-b871-c4a5ee9cef7b","note":"","count":1,"label":"Comeback 40 cm","posId":"109","price":30900,"isExtra":false},{"id":"0f32557d-3b00-4445-b026-75e05c963906","note":"","count":1,"label":"Jalapeños","posId":"C102","price":3500,"KDSTags":["greenhighlight"],"isExtra":true}]</t>
  </si>
  <si>
    <t>2026-06-19T19:16:02.118+02:00</t>
  </si>
  <si>
    <t>2026-06-19T19:26:06.289+02:00</t>
  </si>
  <si>
    <t>[{"id":"2552d6840dedc368fe4a8a41","count":1,"label":"BBQ Texas 32cm","posId":"119","price":24900,"isExtra":false},{"id":"7cdbdba064a9b12ab9c2a9d4","count":1,"label":"Balné","posId":"K0000","price":1500,"isExtra":true},{"id":"a5a072dbeee3cc772aeea7df","count":1,"label":"Rajčatový základ","posId":"ZBR32","price":0,"isExtra":true},{"id":"c53963ce28e9a8bf387aa757","count":1,"label":"okraj mozzarella, bylinky","posId":"A121","price":5700,"isExtra":true}]</t>
  </si>
  <si>
    <t>2026-06-19T19:15:25.084+02:00</t>
  </si>
  <si>
    <t>2026-06-19T19:24:27.455+02:00</t>
  </si>
  <si>
    <t>[{"id":"b080b506facafc37744a1e2c","count":1,"label":"Capricciosa 32cm","posId":"113","price":24900,"isExtra":false},{"id":"7cdbdba064a9b12ab9c2a9d4","count":1,"label":"Balné","posId":"K0000","price":1500,"isExtra":true},{"id":"88378c03c1f4c715f7d83b1b","count":1,"label":"Hawai 32cm","posId":"114","price":19920,"isExtra":false},{"id":"7cdbdba064a9b12ab9c2a9d4","count":1,"label":"Balné","posId":"K0000","price":1500,"isExtra":true}]</t>
  </si>
  <si>
    <t>2026-06-19T19:12:20.658+02:00</t>
  </si>
  <si>
    <t>2026-06-19T19:20:36.655+02:00</t>
  </si>
  <si>
    <t>[{"id":"cde1a44f44daafed4b3bd82a","count":1,"label":"Pepperoni 32cm 🌶️🌶️","posId":"120","price":19920,"isExtra":false},{"id":"7cdbdba064a9b12ab9c2a9d4","count":1,"label":"Balné","posId":"K0000","price":1500,"isExtra":true},{"id":"0172555aa3b6fbb53ca44f49","count":1,"label":"Smetanový základ","posId":"ZRS32","price":0,"isExtra":true},{"id":"c53963ce28e9a8bf387aa757","count":1,"label":"okraj mozzarella, bylinky","posId":"A121","price":5700,"isExtra":true}]</t>
  </si>
  <si>
    <t>2026-06-19T19:11:02.442+02:00</t>
  </si>
  <si>
    <t>2026-06-19T19:19:52.072+02:00</t>
  </si>
  <si>
    <t>2026-06-19T19:27:05.745+02:00</t>
  </si>
  <si>
    <t>2026-06-19T19:11:02.952+02:00</t>
  </si>
  <si>
    <t>[{"id":"1da47ebe-2592-435a-b854-8cbe80b56263","note":"","count":1,"label":"Hawai 32 cm","posId":"138","price":24900,"isExtra":false},{"id":"c8019f80-065c-4f09-9e80-65b85dae2ae1","note":"","count":1,"label":"kukuřice","posId":"B115","price":2500,"KDSTags":["greenhighlight"],"isExtra":true},{"id":"211d85d0-839e-41d0-89e3-ea177ad7489e","note":"","count":1,"label":"Dip česnekový","posId":"P106","price":2000,"isExtra":false}]</t>
  </si>
  <si>
    <t>2026-06-19T19:09:01.570+02:00</t>
  </si>
  <si>
    <t>2026-06-19T19:18:17.321+02:00</t>
  </si>
  <si>
    <t>2026-06-19T19:38:15.815+02:00</t>
  </si>
  <si>
    <t>2026-06-19T19:09:02.124+02:00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</si>
  <si>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3a8b6a85-3b5c-4ee4-be2d-261ab8731d6e","note":"","count":1,"label":"Dip česnekový","posId":"P106","price":2000,"isExtra":false},{"id":"03ade9ce-5d0f-4499-a6a3-340b58ae4468","note":"","count":1,"label":"Capricciosa 32 cm","posId":"113","price":24900,"isExtra":false},{"id":"c8019f80-065c-4f09-9e80-65b85dae2ae1","note":"","count":1,"label":"kukuřice","posId":"B115","price":2500,"KDSTags":["greenhighlight"],"isExtra":true},{"id":"a62e938c-9a71-490f-818d-7d681b9da334","note":"","count":1,"label":"BEZ -žampiony","posId":"X105","price":0,"KDSTags":["redhighlight"],"isExtra":true},{"id":"5b1f2843-926a-4dd1-a5f0-4fddc7b45013","note":"","count":1,"label":"Margherita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5b1f2843-926a-4dd1-a5f0-4fddc7b45013","note":"","count":1,"label":"Margherita 32 cm","posId":"112","price":20900,"isExtra":false}]</t>
  </si>
  <si>
    <t>2026-06-19T19:03:01.646+02:00</t>
  </si>
  <si>
    <t>2026-06-19T19:19:19.806+02:00</t>
  </si>
  <si>
    <t>[{"id":"ad7c292a-48c9-48db-b64c-0f7f8ebced7f","note":"","count":1,"label":"BBQ Meteor 40 cm","posId":"106","price":30900,"isExtra":false}]</t>
  </si>
  <si>
    <t>2026-06-19T19:02:02.202+02:00</t>
  </si>
  <si>
    <t>2026-06-19T19:22:25.574+02:00</t>
  </si>
  <si>
    <t>[{"id":"944ada84-4b76-4cec-9248-ebcd083131da","note":"","count":1,"label":"Baby špenát &amp; kuře 32 cm","posId":"140","price":24900,"isExtra":false},{"id":"c9bf2e69-6fc6-4d64-86d6-ef55db64361f","note":"","count":1,"label":"párek","posId":"B110","price":3000,"KDSTags":["greenhighlight"],"isExtra":true},{"id":"824198b2-b88a-4fb6-92af-3365de773ad1","note":"","count":1,"label":"Pepsi 1l","posId":"N124","price":5900,"isExtra":false}]</t>
  </si>
  <si>
    <t>2026-06-19T18:57:05.848+02:00</t>
  </si>
  <si>
    <t>2026-06-19T19:08:46.098+02:00</t>
  </si>
  <si>
    <t>[{"id":"59610940","note":"","size":"BBQ Meteor 32cm","count":1,"label":"BBQ Meteor 32cm","posId":"118","price":24900,"isExtra":false},{"id":"54414794","note":"","count":1,"label":"Balné","posId":"K0000","price":1500,"isExtra":true},{"id":"57278749","note":"","count":1,"label":"Rajčatový základ","posId":"ZBR32","price":0,"isExtra":true},{"id":"54414783","note":"","count":1,"label":"bez plněných okrajů","posId":"X1000","price":0,"isExtra":true}]</t>
  </si>
  <si>
    <t>2026-06-19T18:56:02.470+02:00</t>
  </si>
  <si>
    <t>2026-06-19T19:11:51.626+02:00</t>
  </si>
  <si>
    <t>2026-06-19T19:20:31.821+02:00</t>
  </si>
  <si>
    <t>2026-06-19T18:56:03.126+02:00</t>
  </si>
  <si>
    <t>[{"id":"a4efa812-1470-4ea2-a19d-39843abed3be","note":"","count":1,"label":"Comeback 32 cm","posId":"145","price":24900,"isExtra":false},{"id":"a3d62a5d-2e1d-48db-874e-d64becff7059","note":"","count":1,"label":"změna na BBQ základ","posId":"i128","price":0,"isExtra":true},{"id":"c8019f80-065c-4f09-9e80-65b85dae2ae1","note":"","count":1,"label":"kukuřice","posId":"B115","price":2500,"KDSTags":["greenhighlight"],"isExtra":true},{"id":"f4d7b9ad-ce62-498d-a90b-8016ab1e3604","note":"","count":1,"label":"Quattro Formaggi 32 cm","posId":"147","price":24900,"isExtra":false},{"id":"b3008ec8-24a5-4d30-bf46-9133028be7e4","note":"","count":1,"label":"Margherita 32 cm","posId":"136","price":20900,"isExtra":false},{"id":"c8019f80-065c-4f09-9e80-65b85dae2ae1","note":"","count":1,"label":"kukuřice","posId":"B115","price":2500,"KDSTags":["greenhighlight"],"isExtra":true},{"id":"38de8e38-e51e-422d-9a89-960ebc505f1b","note":"","count":1,"label":"šunka","posId":"B106","price":3000,"KDSTags":["greenhighlight"],"isExtra":true}]</t>
  </si>
  <si>
    <t>2026-06-19T18:55:36.206+02:00</t>
  </si>
  <si>
    <t>2026-06-19T19:17:15.576+02:00</t>
  </si>
  <si>
    <t>[{"id":"e405608123829c668b8933be","count":1,"label":"Pepperoni 40cm 🌶️🌶️","posId":"108","price":30900,"isExtra":false},{"id":"1d39bc6ba96569aaaf3ab974","count":1,"label":"Balné","posId":"K0000","price":2000,"isExtra":true},{"id":"9c95e20af01b393f0a286028","count":1,"label":"Hawai 40cm","posId":"102","price":30900,"isExtra":false},{"id":"1d39bc6ba96569aaaf3ab974","count":1,"label":"Balné","posId":"K0000","price":2000,"isExtra":true},{"id":"8f33a84a8ac91a91cc37bff3","count":1,"label":"Margherita 32cm","posId":"112","price":16720,"isExtra":false},{"id":"7cdbdba064a9b12ab9c2a9d4","count":1,"label":"Balné","posId":"K0000","price":1500,"isExtra":true}]</t>
  </si>
  <si>
    <t>2026-06-19T18:55:02.297+02:00</t>
  </si>
  <si>
    <t>2026-06-19T19:09:29.726+02:00</t>
  </si>
  <si>
    <t>2026-06-19T18:53:56.478+02:00</t>
  </si>
  <si>
    <t>2026-06-19T19:06:45.193+02:00</t>
  </si>
  <si>
    <t>[{"id":"c4398ff6690198226cf7c771","count":1,"label":"Comeback 32cm 🌶️","posId":"121","price":19920,"isExtra":false},{"id":"7cdbdba064a9b12ab9c2a9d4","count":1,"label":"Balné","posId":"K0000","price":1500,"isExtra":true},{"id":"8241669eecc1399a2e3e1c17","count":1,"label":"BBQ základ","posId":"ZRB32","price":0,"isExtra":true},{"id":"88378c03c1f4c715f7d83b1b","count":1,"label":"Hawai 32cm","posId":"114","price":19920,"isExtra":false},{"id":"7cdbdba064a9b12ab9c2a9d4","count":1,"label":"Balné","posId":"K0000","price":1500,"isExtra":true},{"id":"67ee8ea824979e19c050c126","count":1,"label":"Bez ananasu","posId":"X100","price":0,"KDSTags":["redhighlight"],"isExtra":true},{"id":"b9ae076dc1aa10e137c00e4a","count":1,"label":"Kukuřice","posId":"B115","price":2500,"KDSTags":["greenhighlight"],"isExtra":true}]</t>
  </si>
  <si>
    <t>2026-06-19T18:51:48.014+02:00</t>
  </si>
  <si>
    <t>2026-06-19T19:05:14.053+02:00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</si>
  <si>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🌶️🌶️","posId":"122","price":24900,"isExtra":false},{"id":"54414794","note":"","count":1,"label":"Balné","posId":"K0000","price":1500,"isExtra":true},{"id":"54414827","note":"","count":1,"label":"okraj mozzarella, bbq omáčka","posId":"A123","price":5700,"isExtra":true},{"id":"59610943","note":"","size":"Capricciosa 32cm","count":1,"label":"Capricciosa 32cm","posId":"113","price":24900,"isExtra":false},{"id":"54414794","note":"","count":1,"label":"Balné","posId":"K0000","price":1500,"isExtra":true},{"id":"54414818","note":"","count":1,"label":"okraj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</si>
  <si>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2026-06-19T18:45:01.694+02:00</t>
  </si>
  <si>
    <t>2026-06-19T18:54:20.989+02:00</t>
  </si>
  <si>
    <t>2026-06-19T19:02:37.710+02:00</t>
  </si>
  <si>
    <t>2026-06-19T18:45:02.190+02:00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</si>
  <si>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5b1f2843-926a-4dd1-a5f0-4fddc7b45013","note":"","count":1,"label":"Margherita 32 cm","posId":"112","price":20900,"isExtra":false},{"id":"9461c599-e1f4-4267-8dd8-c1eea66839a3","note":"","count":1,"label":"Choco Rolls, 6 ks","posId":"chr100","price":8900,"isExtra":false}]</t>
  </si>
  <si>
    <t>2026-06-19T18:40:24.990+02:00</t>
  </si>
  <si>
    <t>2026-06-19T18:48:08.264+02:00</t>
  </si>
  <si>
    <t>2026-06-19T18:31:01.726+02:00</t>
  </si>
  <si>
    <t>2026-06-19T18:46:23.755+02:00</t>
  </si>
  <si>
    <t>2026-06-19T18:30:50.506+02:00</t>
  </si>
  <si>
    <t>2026-06-19T18:44:42.606+02:00</t>
  </si>
  <si>
    <t>[{"id":"40d9cbbb-8f1e-4bb1-8779-b8a901a5b016","count":1,"label":"Pizza Quattro Formaggi 32","posId":"123","price":24900,"isExtra":false,"creatorId":"9bdtz7LdOGRVfjpTTD4AL","isPackging":0,"actualLabel":"Pizza Quattro Formaggi 32"},{"id":"cf05c4d3-5206-479a-94ab-2270ec0ff8e6","count":1,"label":"Pizza Pepperoni 32","posId":"120","price":24900,"isExtra":false,"creatorId":"dIGV07zcs4vPTbmvjTcr8","isPackging":0,"actualLabel":"Pizza Pepperoni 32"},{"id":"bbd3709a-e168-4407-8515-6961f0b006a3","count":1,"label":"Pizza Hawai 32 cm","posId":"114","price":24900,"isExtra":false,"creatorId":"qSLRJYoCPCFwhKEIGqI9o","isPackging":0,"actualLabel":"Pizza Hawai 32 cm"}]</t>
  </si>
  <si>
    <t>2026-06-19T18:29:03.171+02:00</t>
  </si>
  <si>
    <t>2026-06-19T18:47:09.822+02:00</t>
  </si>
  <si>
    <t>2026-06-19T18:29:03.147+02:00</t>
  </si>
  <si>
    <t>2026-06-19T18:49:26.853+02:00</t>
  </si>
  <si>
    <t>[{"id":"a4efa812-1470-4ea2-a19d-39843abed3be","note":"","count":2,"label":"Comeback 32 cm","posId":"145","price":24900,"isExtra":false}]</t>
  </si>
  <si>
    <t>2026-06-19T18:25:35.817+02:00</t>
  </si>
  <si>
    <t>2026-06-19T18:38:41.744+02:00</t>
  </si>
  <si>
    <t>2026-06-19T18:25:02.563+02:00</t>
  </si>
  <si>
    <t>2026-06-19T18:37:52.913+02:00</t>
  </si>
  <si>
    <t>[{"id":"f1315fc0-dfbb-459c-9f31-49d8e60875f4","note":"","count":1,"label":"Pepperoni 40 cm","posId":"108","price":30900,"isExtra":false},{"id":"3f15a32f-4d5b-4afb-ae1b-12f68224d029","note":"","count":1,"label":"Olivy","posId":"C112","price":3500,"KDSTags":["greenhighlight"],"isExtra":true}]</t>
  </si>
  <si>
    <t>2026-06-19T18:23:02.238+02:00</t>
  </si>
  <si>
    <t>2026-06-19T18:30:39.524+02:00</t>
  </si>
  <si>
    <t>2026-06-19T18:56:29.099+02:00</t>
  </si>
  <si>
    <t>2026-06-19T18:23:03.270+02:00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</si>
  <si>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-olivy","posId":"X112","price":0,"KDSTags":["redhighlight"],"isExtra":true},{"id":"a62e938c-9a71-490f-818d-7d681b9da334","note":"","count":1,"label":"BEZ -žampiony","posId":"X105","price":0,"KDSTags":["redhighlight"],"isExtra":true},{"id":"03ade9ce-5d0f-4499-a6a3-340b58ae4468","note":"","count":1,"label":"Capricciosa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-olivy","posId":"X112","price":0,"KDSTags":["redhighlight"],"isExtra":true},{"id":"ea8ba6dd-c20a-4bae-a731-5344afc761eb","note":"","count":1,"label":"Capricciosa 18 cm","posId":"125","price":11900,"isExtra":false},{"id":"c5b474e6-18c7-4e68-bfba-30417cf8de0f","note":"","count":1,"label":"Kukuřice.","posId":"A115","price":1500,"isExtra":true},{"id":"bd8e2f82-3d11-4ada-88ad-67191c012d18","note":"","count":1,"label":"BEZ -olivy","posId":"X112","price":0,"KDSTags":["redhighlight"],"isExtra":true},{"id":"a62e938c-9a71-490f-818d-7d681b9da334","note":"","count":1,"label":"BEZ -žampiony","posId":"X105","price":0,"KDSTags":["redhighlight"],"isExtra":true}]</t>
  </si>
  <si>
    <t>2026-06-19T18:23:02.226+02:00</t>
  </si>
  <si>
    <t>2026-06-19T18:41:42.652+02:00</t>
  </si>
  <si>
    <t>[{"id":"d63e9120-8ffe-444c-ba51-6c942a13f4fc","note":"","count":1,"label":"Margherita 40 cm","posId":"100","price":26900,"isExtra":false},{"id":"e8f571e6-dd36-42d7-8826-52c90315986b","note":"","count":1,"label":"Baby špenát &amp; kuře 40 cm","posId":"104","price":30900,"isExtra":false},{"id":"0b867b16-3995-4b4a-9deb-1c0d8cecf8d6","note":"","count":1,"label":"Pepperoni 32 cm","posId":"120","price":24900,"isExtra":false}]</t>
  </si>
  <si>
    <t>2026-06-19T18:22:36.083+02:00</t>
  </si>
  <si>
    <t>2026-06-19T18:36:24.738+02:00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</si>
  <si>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🌶️","posId":"109","price":30900,"isExtra":false},{"id":"54414789","note":"","count":1,"label":"Balné","posId":"K0000","price":2000,"isExtra":true},{"id":"54414864","note":"","count":1,"label":"Bez cibule","posId":"X103","price":0,"KDSTags":["redhighlight"],"isExtra":true},{"id":"54414717","note":"","size":"Capricciosa 40cm","count":1,"label":"Capricciosa 40cm","posId":"101","price":30900,"isExtra":false},{"id":"54414789","note":"","count":1,"label":"Balné","posId":"K0000","price":2000,"isExtra":true},{"id":"54414841","note":"","count":1,"label":"Bez oliv","posId":"X112","price":0,"KDSTags":["redhighlight"],"isExtra":true},{"id":"54414882","note":"","count":1,"label":"Kukuřice","posId":"C115","price":3500,"KDSTags":["greenhighlight"],"isExtra":true}]</t>
  </si>
  <si>
    <t>2026-06-19T18:18:45.865+02:00</t>
  </si>
  <si>
    <t>2026-06-19T18:31:52.773+02:00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</si>
  <si>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54414808","note":"","count":1,"label":"Jalapeňos","posId":"C102","price":3500,"KDSTags":["greenhighlight"],"isExtra":true},{"id":"54414714","note":"","size":"Baby špenát &amp; kuře 40cm","count":1,"label":"Baby špenát &amp; kuře 40cm","posId":"104","price":30900,"isExtra":false},{"id":"54414789","note":"","count":1,"label":"Balné","posId":"K0000","price":2000,"isExtra":true}]</t>
  </si>
  <si>
    <t>2026-06-19T18:15:02.593+02:00</t>
  </si>
  <si>
    <t>2026-06-19T18:23:09.657+02:00</t>
  </si>
  <si>
    <t>2026-06-19T18:42:54.870+02:00</t>
  </si>
  <si>
    <t>2026-06-19T18:15:03.151+02:00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</si>
  <si>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bylinky","posId":"A121","price":5700,"isExtra":true}]</t>
  </si>
  <si>
    <t>2026-06-19T18:13:02.314+02:00</t>
  </si>
  <si>
    <t>2026-06-19T18:21:05.703+02:00</t>
  </si>
  <si>
    <t>2026-06-19T18:48:45.348+02:00</t>
  </si>
  <si>
    <t>2026-06-19T18:13:02.885+02:00</t>
  </si>
  <si>
    <t>[{"id":"a7776057-3aa0-47d4-9ca4-d51217995dad","note":"","count":1,"label":"Veggieballs 32 cm","posId":"117","price":24900,"isExtra":false},{"id":"8dc41ad9-a5c2-444f-9989-27a8aa38dce4","note":"","count":1,"label":"BEZ -jalapenos","posId":"X102","price":0,"KDSTags":["redhighlight"],"isExtra":true},{"id":"d63e9120-8ffe-444c-ba51-6c942a13f4fc","note":"","count":1,"label":"Margherita 40 cm","posId":"100","price":26900,"isExtra":false}]</t>
  </si>
  <si>
    <t>2026-06-19T18:09:02.320+02:00</t>
  </si>
  <si>
    <t>2026-06-19T18:18:50.721+02:00</t>
  </si>
  <si>
    <t>[{"id":"a7776057-3aa0-47d4-9ca4-d51217995dad","note":"","count":1,"label":"Veggieballs 32 cm","posId":"117","price":24900,"isExtra":false}]</t>
  </si>
  <si>
    <t>2026-06-19T18:04:28.406+02:00</t>
  </si>
  <si>
    <t>2026-06-19T18:11:12.623+02:00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</si>
  <si>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🌶️","posId":"121","price":24900,"isExtra":false},{"id":"54414794","note":"","count":1,"label":"Balné","posId":"K0000","price":1500,"isExtra":true},{"id":"57278752","note":"","count":1,"label":"BBQ základ","posId":"ZRB32","price":0,"isExtra":true},{"id":"54414818","note":"","count":1,"label":"okraj mozzarella, bylinky","posId":"A121","price":5700,"isExtra":true}]</t>
  </si>
  <si>
    <t>2026-06-19T17:59:02.081+02:00</t>
  </si>
  <si>
    <t>2026-06-19T18:18:45.578+02:00</t>
  </si>
  <si>
    <t>2026-06-19T18:33:32.062+02:00</t>
  </si>
  <si>
    <t>2026-06-19T17:59:02.982+02:00</t>
  </si>
  <si>
    <t>[{"id":"e525f614-2c06-459a-8d22-623546aa83fc","note":"","count":1,"label":"BBQ Texas 40 cm","posId":"107","price":30900,"isExtra":false},{"id":"db5add44-c31b-4712-be33-7fe0b0e596c5","note":"","count":1,"label":"Sweet passion 40 cm","posId":"31","price":26900,"isExtra":false},{"id":"36ea3088-07fd-428f-b871-c4a5ee9cef7b","note":"","count":1,"label":"Comeback 40 cm","posId":"109","price":30900,"isExtra":false},{"id":"eb426525-9181-4714-9963-380f5c0ae0e5","note":"","count":1,"label":"Okraj mozzarella, bylinky","posId":"A122","price":6500,"isExtra":true}]</t>
  </si>
  <si>
    <t>2026-06-19T17:50:06.666+02:00</t>
  </si>
  <si>
    <t>2026-06-19T18:07:57.749+02:00</t>
  </si>
  <si>
    <t>[{"id":"57405816","note":"","size":"Mirinda 1l","count":1,"label":"Mirinda 1l","posId":"N126","price":5900,"isExtra":false},{"id":"54414750","note":"","size":"Česnekový dip","count":4,"label":"Česnekový dip","posId":"P106","price":2000,"isExtra":false},{"id":"54414794","note":"","count":4,"label":"Balné","posId":"K0000","price":1500,"isExtra":true},{"id":"59610935","note":"","size":"Quattro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54414847","note":"","count":1,"label":"Olivy","posId":"B112","price":2500,"KDSTags":["greenhighlight"],"isExtra":true},{"id":"59610937","note":"","size":"Comeback 32cm 🌶️","count":1,"label":"Comeback 32cm 🌶️","posId":"121","price":24900,"isExtra":false},{"id":"54414794","note":"","count":1,"label":"Balné","posId":"K0000","price":1500,"isExtra":true},{"id":"57278742","note":"","count":1,"label":"Smetanový základ","posId":"ZRS32","price":0,"isExtra":true},{"id":"54414847","note":"","count":1,"label":"Olivy","posId":"B112","price":2500,"KDSTags":["greenhighlight"],"isExtra":true},{"id":"59610938","note":"","size":"Pepperoni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32cm","posId":"112","price":20900,"isExtra":false},{"id":"54414794","note":"","count":1,"label":"Balné","posId":"K0000","price":1500,"isExtra":true}]</t>
  </si>
  <si>
    <t>2026-06-19T17:42:02.178+02:00</t>
  </si>
  <si>
    <t>2026-06-19T17:48:12.561+02:00</t>
  </si>
  <si>
    <t>2026-06-19T17:40:02.584+02:00</t>
  </si>
  <si>
    <t>2026-06-19T17:51:10.520+02:00</t>
  </si>
  <si>
    <t>2026-06-19T18:04:51.564+02:00</t>
  </si>
  <si>
    <t>2026-06-19T17:40:03.282+02:00</t>
  </si>
  <si>
    <t>[{"id":"85dc195f-7d7b-4fb5-b41d-eb1c9c76b3a3","note":"","count":1,"label":"Hot &amp; Spicy 32 cm","posId":"146","price":24900,"isExtra":false},{"id":"f2ca88ba-7288-4f05-a925-149da2e2137e","note":"","count":1,"label":"okraj Hotdog, BBQ","posId":"A119","price":5700,"isExtra":true}]</t>
  </si>
  <si>
    <t>2026-06-19T17:39:27.180+02:00</t>
  </si>
  <si>
    <t>2026-06-19T17:47:47.645+02:00</t>
  </si>
  <si>
    <t>[{"id":"474305c867bd0e9b91413aac","count":1,"label":"Quattro Formaggi 32cm","posId":"123","price":24900,"isExtra":false},{"id":"7cdbdba064a9b12ab9c2a9d4","count":1,"label":"Balné","posId":"K0000","price":1500,"isExtra":true}]</t>
  </si>
  <si>
    <t>2026-06-19T17:36:12.017+02:00</t>
  </si>
  <si>
    <t>2026-06-19T17:46:15.857+02:00</t>
  </si>
  <si>
    <t>[{"id":"e405608123829c668b8933be","count":1,"label":"Pepperoni 40cm 🌶️🌶️","posId":"108","price":30900,"isExtra":false},{"id":"1d39bc6ba96569aaaf3ab974","count":1,"label":"Balné","posId":"K0000","price":2000,"isExtra":true},{"id":"c347dce78ddca37fc084fb1c","count":1,"label":"Capricciosa 40cm","posId":"101","price":30900,"isExtra":false},{"id":"1d39bc6ba96569aaaf3ab974","count":1,"label":"Balné","posId":"K0000","price":2000,"isExtra":true},{"id":"18e86844d1a1e70247e15c14","count":1,"label":"Margherita 40cm","posId":"100","price":26900,"isExtra":false},{"id":"1d39bc6ba96569aaaf3ab974","count":1,"label":"Balné","posId":"K0000","price":2000,"isExtra":true},{"id":"d3eae92aff06253b39599690","count":1,"label":"Šunka","posId":"C106","price":4000,"KDSTags":["greenhighlight"],"isExtra":true}]</t>
  </si>
  <si>
    <t>2026-06-19T17:32:01.935+02:00</t>
  </si>
  <si>
    <t>2026-06-19T17:49:10.415+02:00</t>
  </si>
  <si>
    <t>2026-06-19T18:03:50.770+02:00</t>
  </si>
  <si>
    <t>2026-06-19T17:32:02.570+02:00</t>
  </si>
  <si>
    <t>[{"id":"ee394832-8137-440a-84b7-b9e0df42a9ab","note":"","count":1,"label":"Hawai 32 cm","posId":"114","price":24900,"isExtra":false},{"id":"3a8b6a85-3b5c-4ee4-be2d-261ab8731d6e","note":"","count":1,"label":"Dip česnekový","posId":"P106","price":2000,"isExtra":false},{"id":"5b1f2843-926a-4dd1-a5f0-4fddc7b45013","note":"","count":1,"label":"Margherita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cm","posId":"112","price":20900,"isExtra":false},{"id":"c8019f80-065c-4f09-9e80-65b85dae2ae1","note":"","count":1,"label":"kukuřice","posId":"B115","price":2500,"KDSTags":["greenhighlight"],"isExtra":true}]</t>
  </si>
  <si>
    <t>2026-06-19T17:31:11.830+02:00</t>
  </si>
  <si>
    <t>2026-06-19T17:39:03.431+02:00</t>
  </si>
  <si>
    <t>[{"id":"cde1a44f44daafed4b3bd82a","count":1,"label":"Pepperoni 32cm 🌶️🌶️","posId":"120","price":19920,"isExtra":false},{"id":"7cdbdba064a9b12ab9c2a9d4","count":1,"label":"Balné","posId":"K0000","price":1500,"isExtra":true},{"id":"330e5bd554d905fd6d54cf01","count":1,"label":"bez plněných okrajů","posId":"X1000","price":0,"isExtra":true},{"id":"06b715b8c9c49e5ec4f3e60b","count":1,"label":"Grana padano, pecorino, parmazán","posId":"B130","price":3000,"KDSTags":["greenhighlight"],"isExtra":true},{"id":"8f70c51a720434a06d84f4e5","count":1,"label":"Česnekový dip","posId":"P106","price":2000,"isExtra":false},{"id":"7cdbdba064a9b12ab9c2a9d4","count":1,"label":"Balné","posId":"K0000","price":1500,"isExtra":true}]</t>
  </si>
  <si>
    <t>2026-06-19T17:28:42.358+02:00</t>
  </si>
  <si>
    <t>2026-06-19T17:41:31.498+02:00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</si>
  <si>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okrajů","posId":"X1000","price":0,"isExtra":true},{"id":"59610941","note":"prosím na jednu polku vice kukurice,na druhou vice oliv 🙂 dekuji!","size":"Zeleninová 32cm","count":1,"label":"Zeleninová 32cm","posId":"115","price":24900,"isExtra":false},{"id":"54414794","note":"","count":1,"label":"Balné","posId":"K0000","price":1500,"isExtra":true},{"id":"54414783","note":"","count":1,"label":"bez plněných okrajů","posId":"X1000","price":0,"isExtra":true},{"id":"54414750","note":"","size":"Česnekový dip","count":1,"label":"Česnekový dip","posId":"P106","price":2000,"isExtra":false},{"id":"57405815","note":"","size":"Pepsi zero sugar 1l","count":1,"label":"Pepsi zero sugar 1l","posId":"N125","price":5900,"isExtra":false}]</t>
  </si>
  <si>
    <t>2026-06-19T17:21:20.585+02:00</t>
  </si>
  <si>
    <t>2026-06-19T17:28:46.725+02:00</t>
  </si>
  <si>
    <t>2026-06-19T17:16:17.805+02:00</t>
  </si>
  <si>
    <t>2026-06-19T17:21:57.587+02:00</t>
  </si>
  <si>
    <t>2026-06-19T17:10:01.681+02:00</t>
  </si>
  <si>
    <t>2026-06-19T17:15:20.174+02:00</t>
  </si>
  <si>
    <t>[{"id":"aef5aaf8-2acf-4f20-91be-c8829f11cd0c","note":"","count":1,"label":"Capricciosa 40 cm","posId":"101","price":30900,"isExtra":false},{"id":"bd8e2f82-3d11-4ada-88ad-67191c012d18","note":"","count":1,"label":"BEZ -olivy","posId":"X112","price":0,"KDSTags":["redhighlight"],"isExtra":true},{"id":"a62e938c-9a71-490f-818d-7d681b9da334","note":"","count":1,"label":"BEZ -žampiony","posId":"X105","price":0,"KDSTags":["redhighlight"],"isExtra":true}]</t>
  </si>
  <si>
    <t>2026-06-19T17:00:02.526+02:00</t>
  </si>
  <si>
    <t>2026-06-19T17:06:57.152+02:00</t>
  </si>
  <si>
    <t>2026-06-19T17:14:11.621+02:00</t>
  </si>
  <si>
    <t>2026-06-19T17:00:03.658+02:00</t>
  </si>
  <si>
    <t>[{"id":"0b867b16-3995-4b4a-9deb-1c0d8cecf8d6","note":"","count":2,"label":"Pepperoni 32 cm","posId":"120","price":24900,"isExtra":false}]</t>
  </si>
  <si>
    <t>2026-06-19T16:47:02.829+02:00</t>
  </si>
  <si>
    <t>2026-06-19T17:03:16.123+02:00</t>
  </si>
  <si>
    <t>[{"id":"aef5aaf8-2acf-4f20-91be-c8829f11cd0c","note":"","count":1,"label":"Capricciosa 40 cm","posId":"101","price":30900,"isExtra":false},{"id":"d63e9120-8ffe-444c-ba51-6c942a13f4fc","note":"","count":1,"label":"Margherita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614269dd-2dbe-47e4-81f8-670c7ef03e2f","note":"","count":1,"label":"Pepperoni salám","posId":"C109","price":4000,"KDSTags":["greenhighlight"],"isExtra":true}]</t>
  </si>
  <si>
    <t>2026-06-19T16:42:25.233+02:00</t>
  </si>
  <si>
    <t>2026-06-19T18:25:01.454+02:00</t>
  </si>
  <si>
    <t>[{"id":"8f70c51a720434a06d84f4e5","count":1,"label":"Česnekový dip","posId":"P106","price":2000,"isExtra":false},{"id":"7cdbdba064a9b12ab9c2a9d4","count":1,"label":"Balné","posId":"K0000","price":1500,"isExtra":true},{"id":"c4398ff6690198226cf7c771","count":1,"label":"Comeback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ee71f6714becbd8248bd3de8","count":1,"label":"Žampiony","posId":"B105","price":2500,"KDSTags":["greenhighlight"],"isExtra":true},{"id":"613c639ca9f700844db312cd","count":1,"label":"Olivy","posId":"B112","price":2500,"KDSTags":["greenhighlight"],"isExtra":true},{"id":"cde1a44f44daafed4b3bd82a","count":1,"label":"Pepperoni 32cm 🌶️🌶️","posId":"120","price":19920,"isExtra":false},{"id":"7cdbdba064a9b12ab9c2a9d4","count":1,"label":"Balné","posId":"K0000","price":1500,"isExtra":true}]</t>
  </si>
  <si>
    <t>2026-06-19T16:32:34.004+02:00</t>
  </si>
  <si>
    <t>2026-06-19T16:35:41.885+02:00</t>
  </si>
  <si>
    <t>[{"id":"d98ec6be-4601-4566-82ac-62cba7863210","count":1,"label":"Pizza Hawai 40 cm","posId":"102","price":30900,"isExtra":false,"creatorId":"1B8kflr2WwI4yu-4fV3RW","isPackging":0,"actualLabel":"Pizza Hawai 40 cm"},{"id":"635aa5b7-a72c-47ca-965e-6fcb08051ed7","count":1,"label":"Aquilla zelený čaj/citron","posId":"N121","price":4900,"isExtra":false,"creatorId":"azXg4mrF1Pcw0_qI6NNda","isPackging":0,"actualLabel":"Aquilla zelený čaj/citron"}]</t>
  </si>
  <si>
    <t>2026-06-19T16:20:18.126+02:00</t>
  </si>
  <si>
    <t>2026-06-19T16:27:13.250+02:00</t>
  </si>
  <si>
    <t>[{"id":"111","note":"","count":1,"label":"Quattro Formaggi 40cm","posId":"111","price":30900,"isExtra":false},{"id":"K0000","note":"","count":1,"label":"Balné","posId":"K0000","price":2000,"isExtra":true},{"id":"ZSB49","note":"","count":1,"label":"BBQ základ","posId":"ZSB49","price":0,"isExtra":true},{"id":"A124","note":"","count":1,"label":"okraj mozzarella, bbq omáčka","posId":"A124","price":6500,"isExtra":true}]</t>
  </si>
  <si>
    <t>2026-06-19T16:16:12.393+02:00</t>
  </si>
  <si>
    <t>2026-06-19T16:22:36.063+02:00</t>
  </si>
  <si>
    <t>[{"id":"54414749","note":"","size":"Pepperoni Rolls 🌶️","count":1,"label":"Pepperoni Rolls 🌶️","posId":"P100","price":8900,"isExtra":false},{"id":"54414794","note":"","count":1,"label":"Balné","posId":"K0000","price":1500,"isExtra":true},{"id":"59610941","note":"","size":"Zeleninová 32cm","count":1,"label":"Zeleninová 32cm","posId":"115","price":24900,"isExtra":false},{"id":"54414794","note":"","count":1,"label":"Balné","posId":"K0000","price":1500,"isExtra":true},{"id":"57278742","note":"","count":1,"label":"Smetanový základ","posId":"ZRS32","price":0,"isExtra":true},{"id":"54414818","note":"","count":1,"label":"okraj mozzarella, bylinky","posId":"A121","price":5700,"isExtra":true},{"id":"54414868","note":"","count":1,"label":"Bez oliv","posId":"X112","price":0,"KDSTags":["redhighlight"],"isExtra":true},{"id":"54414907","note":"","count":1,"label":"Kuře","posId":"B114","price":3000,"KDSTags":["greenhighlight"],"isExtra":true},{"id":"54414750","note":"","size":"Česnekový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</si>
  <si>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2026-06-19T16:16:02.901+02:00</t>
  </si>
  <si>
    <t>2026-06-19T17:38:14.591+02:00</t>
  </si>
  <si>
    <t>2026-06-19T16:09:02.288+02:00</t>
  </si>
  <si>
    <t>2026-06-19T16:20:56.907+02:00</t>
  </si>
  <si>
    <t>2026-06-19T16:27:58.529+02:00</t>
  </si>
  <si>
    <t>2026-06-19T16:09:03.162+02:00</t>
  </si>
  <si>
    <t>[{"id":"35e045f9-bc36-46e9-8142-6579de78a05b","note":"","count":1,"label":"Comeback 32 cm","posId":"121","price":24900,"isExtra":false},{"id":"824198b2-b88a-4fb6-92af-3365de773ad1","note":"","count":1,"label":"Pepsi 1l","posId":"N124","price":5900,"isExtra":false}]</t>
  </si>
  <si>
    <t>2026-06-19T15:42:51.922+02:00</t>
  </si>
  <si>
    <t>2026-06-19T15:51:09.761+02:00</t>
  </si>
  <si>
    <t>2026-06-19T15:40:04.301+02:00</t>
  </si>
  <si>
    <t>2026-06-19T15:51:16.823+02:00</t>
  </si>
  <si>
    <t>[{"id":"54414713","note":"","size":"BBQ Meteor 40cm","count":1,"label":"BBQ Meteor 40cm","posId":"106","price":30900,"isExtra":false},{"id":"54414789","note":"","count":1,"label":"Balné","posId":"K0000","price":2000,"isExtra":true},{"id":"59555835","note":"","count":1,"label":"Smetanový základ","posId":"ZBS40","price":0,"isExtra":true},{"id":"54414813","note":"","count":1,"label":"okraj mozzarella, bylinky","posId":"A122","price":6500,"isExtra":true},{"id":"54414882","note":"","count":1,"label":"Kukuřice","posId":"C115","price":3500,"KDSTags":["greenhighlight"],"isExtra":true}]</t>
  </si>
  <si>
    <t>2026-06-19T15:33:07.615+02:00</t>
  </si>
  <si>
    <t>2026-06-19T15:38:38.819+02:00</t>
  </si>
  <si>
    <t>2026-06-19T15:25:09.402+02:00</t>
  </si>
  <si>
    <t>2026-06-19T15:32:40.889+02:00</t>
  </si>
  <si>
    <t>[{"id":"8f33a84a8ac91a91cc37bff3","count":1,"label":"Margherita 32cm","posId":"112","price":16720,"isExtra":false},{"id":"7cdbdba064a9b12ab9c2a9d4","count":1,"label":"Balné","posId":"K0000","price":1500,"isExtra":true},{"id":"83b6462e9a6167f8597d272b","count":1,"label":"Jalapeňos","posId":"B102","price":2500,"KDSTags":["greenhighlight"],"isExtra":true},{"id":"8f70c51a720434a06d84f4e5","count":1,"label":"Česnekový dip","posId":"P106","price":2000,"isExtra":false},{"id":"7cdbdba064a9b12ab9c2a9d4","count":1,"label":"Balné","posId":"K0000","price":1500,"isExtra":true}]</t>
  </si>
  <si>
    <t>2026-06-19T15:17:02.269+02:00</t>
  </si>
  <si>
    <t>2026-06-19T15:31:34.625+02:00</t>
  </si>
  <si>
    <t>[{"id":"0ea52415-fdb3-497f-b216-7fd5802f2e0f","note":"","count":1,"label":"Quattro Formaggi 32 cm","posId":"123","price":24900,"isExtra":false},{"id":"4d17a249-2cb2-45af-b8bb-30f6adefd5de","note":"","count":1,"label":"BEZ -gorgonzola","posId":"X101","price":0,"KDSTags":["redhighlight"],"isExtra":true},{"id":"0b867b16-3995-4b4a-9deb-1c0d8cecf8d6","note":"","count":1,"label":"Pepperoni 32 cm","posId":"120","price":24900,"isExtra":false},{"id":"35e045f9-bc36-46e9-8142-6579de78a05b","note":"","count":1,"label":"Comeback 32 cm","posId":"121","price":24900,"isExtra":false}]</t>
  </si>
  <si>
    <t>2026-06-19T15:15:14.107+02:00</t>
  </si>
  <si>
    <t>2026-06-19T15:27:41.935+02:00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</si>
  <si>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🌶️🌶️","posId":"120","price":24900,"isExtra":false},{"id":"54414794","note":"","count":1,"label":"Balné","posId":"K0000","price":1500,"isExtra":true},{"id":"59610946","note":"","count":1,"label":"USA těsto","posId":"17","price":1000,"isExtra":true}]</t>
  </si>
  <si>
    <t>2026-06-19T15:14:19.255+02:00</t>
  </si>
  <si>
    <t>2026-06-19T15:27:23.906+02:00</t>
  </si>
  <si>
    <t>[{"id":"54414717","note":"","size":"Capricciosa 40cm","count":1,"label":"Capricciosa 40cm","posId":"101","price":30900,"isExtra":false},{"id":"54414789","note":"","count":1,"label":"Balné","posId":"K0000","price":2000,"isExtra":true},{"id":"59555830","note":"","count":1,"label":"Smetanový základ","posId":"ZRS40","price":0,"isExtra":true},{"id":"54414890","note":"","count":1,"label":"Mozzarella","posId":"C113","price":4000,"KDSTags":["greenhighlight"],"isExtra":true},{"id":"54414901","note":"","count":1,"label":"Slanina","posId":"C108","price":4000,"KDSTags":["greenhighlight"],"isExtra":true}]</t>
  </si>
  <si>
    <t>2026-06-19T15:05:02.764+02:00</t>
  </si>
  <si>
    <t>2026-06-19T15:11:15.556+02:00</t>
  </si>
  <si>
    <t>2026-06-19T15:04:57.602+02:00</t>
  </si>
  <si>
    <t>2026-06-19T15:10:36.916+02:00</t>
  </si>
  <si>
    <t>2026-06-19T15:02:20.217+02:00</t>
  </si>
  <si>
    <t>2026-06-19T15:07:48.968+02:00</t>
  </si>
  <si>
    <t>[{"id":"59610934","note":"","size":"Margherita 32cm","count":1,"label":"Margherita 32cm","posId":"112","price":20900,"isExtra":false},{"id":"54414794","note":"","count":1,"label":"Balné","posId":"K0000","price":1500,"isExtra":true},{"id":"54414891","note":"","count":1,"label":"Mozzarella","posId":"B113","price":3000,"KDSTags":["greenhighlight"],"isExtra":true}]</t>
  </si>
  <si>
    <t>2026-06-19T14:50:29.398+02:00</t>
  </si>
  <si>
    <t>2026-06-19T15:01:54.685+02:00</t>
  </si>
  <si>
    <t>[{"id":"59610938","note":"","size":"Pepperoni 32cm 🌶️🌶️","count":2,"label":"Pepperoni 32cm 🌶️🌶️","posId":"120","price":24900,"isExtra":false},{"id":"54414794","note":"","count":2,"label":"Balné","posId":"K0000","price":1500,"isExtra":true}]</t>
  </si>
  <si>
    <t>2026-06-19T14:50:29.340+02:00</t>
  </si>
  <si>
    <t>2026-06-19T14:59:12.660+02:00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</si>
  <si>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,{"id":"54414829","note":"","count":1,"label":"Žampiony","posId":"B105","price":2500,"KDSTags":["greenhighlight"],"isExtra":true},{"id":"54414876","note":"","count":1,"label":"Cibule","posId":"B103","price":2500,"KDSTags":["greenhighlight"],"isExtra":true},{"id":"61817985","note":"","size":"Guarana kiwi a jablko","count":1,"label":"Guarana kiwi a jablko","posId":"N144","price":5500,"isExtra":false}]</t>
  </si>
  <si>
    <t>2026-06-19T14:48:01.926+02:00</t>
  </si>
  <si>
    <t>2026-06-19T15:00:39.530+02:00</t>
  </si>
  <si>
    <t>2026-06-19T14:41:02.017+02:00</t>
  </si>
  <si>
    <t>2026-06-19T14:47:36.293+02:00</t>
  </si>
  <si>
    <t>2026-06-19T15:06:05.076+02:00</t>
  </si>
  <si>
    <t>2026-06-19T14:41:03.310+02:00</t>
  </si>
  <si>
    <t>[{"id":"f4d7b9ad-ce62-498d-a90b-8016ab1e3604","note":"","count":1,"label":"Quattro Formaggi 32 cm","posId":"147","price":24900,"isExtra":false},{"id":"6e9ef16b-b5cb-40a1-ad72-f28a9276a0f7","note":"","count":1,"label":"kuře","posId":"B114","price":3000,"KDSTags":["greenhighlight"],"isExtra":true},{"id":"3a8b6a85-3b5c-4ee4-be2d-261ab8731d6e","note":"","count":1,"label":"Dip česnekový","posId":"P106","price":2000,"isExtra":false}]</t>
  </si>
  <si>
    <t>2026-06-19T14:31:38.532+02:00</t>
  </si>
  <si>
    <t>2026-06-19T14:35:05.172+02:00</t>
  </si>
  <si>
    <t>[{"id":"b8639e85-7271-4b5c-9879-874af4178d11","count":1,"label":"Pizza Hawai 18 cm","posId":"126","price":11900,"isExtra":false,"creatorId":"Dw0ROOfL6PAFcXQsdUmn9","isPackging":0,"actualLabel":"Pizza Hawai 18 cm"},{"id":"a3770f60-a823-4268-bed4-4dfb0f8bf695","count":1,"label":"Pizza Quattro Formaggi 18","posId":"135","price":11900,"isExtra":false,"creatorId":"zAXUTNyhe6-xv8hd1cDya","isPackging":0,"actualLabel":"Pizza Quattro Formaggi 18"}]</t>
  </si>
  <si>
    <t>2026-06-19T14:10:59.763+02:00</t>
  </si>
  <si>
    <t>2026-06-19T14:17:28.549+02:00</t>
  </si>
  <si>
    <t>[{"id":"8f70c51a720434a06d84f4e5","count":1,"label":"Česnekový dip","posId":"P106","price":2000,"isExtra":false},{"id":"7cdbdba064a9b12ab9c2a9d4","count":1,"label":"Balné","posId":"K0000","price":1500,"isExtra":true},{"id":"e405608123829c668b8933be","count":1,"label":"Pepperoni 40cm 🌶️🌶️","posId":"108","price":30900,"isExtra":false},{"id":"1d39bc6ba96569aaaf3ab974","count":1,"label":"Balné","posId":"K0000","price":2000,"isExtra":true},{"id":"fb8c45104be3e2ec287156ec","count":1,"label":"okraj mozzarella, bylinky","posId":"A122","price":6500,"isExtra":true},{"id":"eed895cf1d033383de28ee4e","count":1,"label":"Pepsi 1l","posId":"N124","price":5900,"isExtra":false}]</t>
  </si>
  <si>
    <t>2026-06-19T14:10:34.395+02:00</t>
  </si>
  <si>
    <t>2026-06-19T14:20:30.620+02:00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</si>
  <si>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🌶️🌶️","posId":"120","price":24900,"isExtra":false},{"id":"54414794","note":"","count":1,"label":"Balné","posId":"K0000","price":1500,"isExtra":true},{"id":"54414783","note":"","count":1,"label":"bez plněných okrajů","posId":"X1000","price":0,"isExtra":true},{"id":"59809293","note":"","size":"Jablečno-skořicové rolls","count":1,"label":"Jablečno-skořicové rolls","posId":"18","price":8900,"isExtra":false},{"id":"54414794","note":"","count":1,"label":"Balné","posId":"K0000","price":1500,"isExtra":true},{"id":"66691116","note":"","size":"Vanilkový dip","count":1,"label":"Vanilkový dip","posId":"vanila","price":2000,"isExtra":false},{"id":"54414794","note":"","count":1,"label":"Balné","posId":"K0000","price":1500,"isExtra":true}]</t>
  </si>
  <si>
    <t>2026-06-19T13:37:02.555+02:00</t>
  </si>
  <si>
    <t>2026-06-19T13:45:09.420+02:00</t>
  </si>
  <si>
    <t>2026-06-19T14:04:38.180+02:00</t>
  </si>
  <si>
    <t>2026-06-19T13:37:03.546+02:00</t>
  </si>
  <si>
    <t>[{"id":"f1315fc0-dfbb-459c-9f31-49d8e60875f4","note":"","count":1,"label":"Pepperoni 40 cm","posId":"108","price":30900,"isExtra":false},{"id":"1fae666b-4102-4ed0-b317-2a07b21ae279","note":"","count":1,"label":"Hot &amp; Spicy 40 cm","posId":"110","price":30900,"isExtra":false}]</t>
  </si>
  <si>
    <t>2026-06-19T13:32:26.405+02:00</t>
  </si>
  <si>
    <t>2026-06-19T13:43:00.854+02:00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</si>
  <si>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🌶️🌶️","posId":"108","price":30900,"isExtra":false},{"id":"54414789","note":"","count":1,"label":"Balné","posId":"K0000","price":2000,"isExtra":true},{"id":"54414777","note":"","count":1,"label":"bez plněných okrajů","posId":"X1000","price":0,"isExtra":true}]</t>
  </si>
  <si>
    <t>2026-06-19T13:31:37.092+02:00</t>
  </si>
  <si>
    <t>2026-06-19T13:47:16.644+02:00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</si>
  <si>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okrajů","posId":"X1000","price":0,"isExtra":true},{"id":"57405813","note":"","size":"BIRGO grapefruit 0,5l","count":1,"label":"BIRGO grapefruit 0,5l","posId":"N131","price":4900,"isExtra":false}]</t>
  </si>
  <si>
    <t>2026-06-19T13:17:31.215+02:00</t>
  </si>
  <si>
    <t>2026-06-19T13:25:24.414+02:00</t>
  </si>
  <si>
    <t>[{"id":"cde1a44f44daafed4b3bd82a","count":1,"label":"Pepperoni 32cm 🌶️🌶️","posId":"120","price":24900,"isExtra":false},{"id":"7cdbdba064a9b12ab9c2a9d4","count":1,"label":"Balné","posId":"K0000","price":1500,"isExtra":true},{"id":"e5cbaf1a248c787cf25ca22a","count":1,"label":"Slanina","posId":"B108","price":3000,"KDSTags":["greenhighlight"],"isExtra":true}]</t>
  </si>
  <si>
    <t>2026-06-19T13:13:02.937+02:00</t>
  </si>
  <si>
    <t>2026-06-19T13:21:02.495+02:00</t>
  </si>
  <si>
    <t>2026-06-19T13:08:21.463+02:00</t>
  </si>
  <si>
    <t>2026-06-19T13:23:15.387+02:00</t>
  </si>
  <si>
    <t>[{"id":"59610942","note":"","size":"Hawai 32cm","count":1,"label":"Hawai 32cm","posId":"114","price":24900,"isExtra":false},{"id":"54414794","note":"","count":1,"label":"Balné","posId":"K0000","price":1500,"isExtra":true},{"id":"59610935","note":"","size":"Quattro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32cm","posId":"123","price":24900,"isExtra":false},{"id":"54414794","note":"","count":1,"label":"Balné","posId":"K0000","price":1500,"isExtra":true}]</t>
  </si>
  <si>
    <t>2026-06-19T13:02:39.359+02:00</t>
  </si>
  <si>
    <t>2026-06-19T13:11:54.369+02:00</t>
  </si>
  <si>
    <t>[{"id":"54414743","note":"","size":"Spicy menu Comeback","count":1,"label":"Spicy menu Comeback","posId":"M100","price":34900,"isExtra":false},{"id":"54414837","note":"","count":1,"label":"Comeback","posId":"Y121","price":0,"isExtra":true},{"id":"54414779","note":"","count":1,"label":"Balné","posId":"K0000","price":3000,"isExtra":true},{"id":"54414782","note":"","count":1,"label":"spicy wings 🌶️","posId":"P101","price":0,"isExtra":true},{"id":"57405826","note":"","count":1,"label":"Pepsi 1l","posId":"N124","price":0,"isExtra":true},{"id":"57278752","note":"","count":1,"label":"BBQ základ","posId":"ZRB32","price":0,"isExtra":true}]</t>
  </si>
  <si>
    <t>2026-06-19T13:02:39.327+02:00</t>
  </si>
  <si>
    <t>2026-06-19T13:18:31.669+02:00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</si>
  <si>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🌶️🌶️","posId":"110","price":30900,"isExtra":false},{"id":"54414789","note":"","count":1,"label":"Balné","posId":"K0000","price":2000,"isExtra":true},{"id":"54414777","note":"","count":1,"label":"bez plněných okrajů","posId":"X1000","price":0,"isExtra":true},{"id":"54414714","note":"","size":"Baby špenát &amp; kuře 40cm","count":1,"label":"Baby špenát &amp; kuře 40cm","posId":"104","price":30900,"isExtra":false},{"id":"54414789","note":"","count":1,"label":"Balné","posId":"K0000","price":2000,"isExtra":true},{"id":"54414813","note":"","count":1,"label":"okraj mozzarella, bylinky","posId":"A122","price":6500,"isExtra":true},{"id":"54683561","note":"","size":"Choco Rolls","count":1,"label":"Choco Rolls","posId":"chr100","price":8900,"isExtra":false},{"id":"54414794","note":"","count":1,"label":"Balné","posId":"K0000","price":1500,"isExtra":true}]</t>
  </si>
  <si>
    <t>2026-06-19T12:59:01.966+02:00</t>
  </si>
  <si>
    <t>2026-06-19T13:13:47.127+02:00</t>
  </si>
  <si>
    <t>2026-06-19T13:28:10.877+02:00</t>
  </si>
  <si>
    <t>2026-06-19T12:59:02.436+02:00</t>
  </si>
  <si>
    <t>[{"id":"117c830b-d7db-490d-a3b9-365f8c4fa2d3","note":"","count":1,"label":"Zeleninová 32 cm","posId":"115","price":24900,"isExtra":false},{"id":"fcbcf6b6-34c6-4d5f-ac5b-f6ece72e0953","note":"","count":1,"label":"BBQ Meteor 32 cm","posId":"118","price":24900,"isExtra":false}]</t>
  </si>
  <si>
    <t>2026-06-19T12:58:28.273+02:00</t>
  </si>
  <si>
    <t>2026-06-19T13:10:20.466+02:00</t>
  </si>
  <si>
    <t>[{"id":"c4398ff6690198226cf7c771","count":1,"label":"Comeback 32cm 🌶️","posId":"121","price":19920,"isExtra":false},{"id":"7cdbdba064a9b12ab9c2a9d4","count":1,"label":"Balné","posId":"K0000","price":1500,"isExtra":true},{"id":"8241669eecc1399a2e3e1c17","count":1,"label":"BBQ základ","posId":"ZRB32","price":0,"isExtra":true}]</t>
  </si>
  <si>
    <t>2026-06-19T12:48:02.258+02:00</t>
  </si>
  <si>
    <t>2026-06-19T12:55:09.569+02:00</t>
  </si>
  <si>
    <t>2026-06-19T13:06:56.858+02:00</t>
  </si>
  <si>
    <t>2026-06-19T12:48:02.780+02:00</t>
  </si>
  <si>
    <t>[{"id":"f1315fc0-dfbb-459c-9f31-49d8e60875f4","note":"","count":1,"label":"Pepperoni 40 cm","posId":"108","price":30900,"isExtra":false},{"id":"622835b8-8ccd-4776-9f66-ccee484725e6","note":"","count":1,"label":"Okraj Hotdog, hořčice","posId":"A118","price":6500,"isExtra":true},{"id":"211d85d0-839e-41d0-89e3-ea177ad7489e","note":"","count":1,"label":"Dip česnekový","posId":"P106","price":2000,"isExtra":false}]</t>
  </si>
  <si>
    <t>2026-06-19T12:45:58.313+02:00</t>
  </si>
  <si>
    <t>2026-06-19T12:52:35.289+02:00</t>
  </si>
  <si>
    <t>[{"id":"88378c03c1f4c715f7d83b1b","count":1,"label":"Hawai 32cm","posId":"114","price":19920,"isExtra":false},{"id":"7cdbdba064a9b12ab9c2a9d4","count":1,"label":"Balné","posId":"K0000","price":1500,"isExtra":true},{"id":"8f70c51a720434a06d84f4e5","count":1,"label":"Česnekový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</si>
  <si>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2026-06-19T12:34:57.335+02:00</t>
  </si>
  <si>
    <t>2026-06-19T12:42:29.342+02:00</t>
  </si>
  <si>
    <t>[{"id":"2552d6840dedc368fe4a8a41","count":1,"label":"BBQ Texas 32cm","posId":"119","price":24900,"isExtra":false},{"id":"7cdbdba064a9b12ab9c2a9d4","count":1,"label":"Balné","posId":"K0000","price":1500,"isExtra":true},{"id":"a5a072dbeee3cc772aeea7df","count":1,"label":"Rajčatový základ","posId":"ZBR32","price":0,"isExtra":true},{"id":"c53963ce28e9a8bf387aa757","count":1,"label":"okraj mozzarella, bylinky","posId":"A121","price":5700,"isExtra":true},{"id":"8f70c51a720434a06d84f4e5","count":1,"label":"Česnekový dip","posId":"P106","price":2000,"isExtra":false},{"id":"7cdbdba064a9b12ab9c2a9d4","count":1,"label":"Balné","posId":"K0000","price":1500,"isExtra":true}]</t>
  </si>
  <si>
    <t>2026-06-19T12:31:02.109+02:00</t>
  </si>
  <si>
    <t>2026-06-19T12:38:17.956+02:00</t>
  </si>
  <si>
    <t>[{"id":"3a8b6a85-3b5c-4ee4-be2d-261ab8731d6e","note":"","count":2,"label":"Dip česnekový","posId":"P106","price":2000,"isExtra":false},{"id":"35e045f9-bc36-46e9-8142-6579de78a05b","note":"","count":1,"label":"Comeback 32 cm","posId":"121","price":24900,"isExtra":false},{"id":"169906cc-98ac-4101-a361-79ae530758c3","note":"","count":1,"label":"BEZ -cibule","posId":"X103","price":0,"KDSTags":["redhighlight"],"isExtra":true},{"id":"35e045f9-bc36-46e9-8142-6579de78a05b","note":"","count":1,"label":"Comeback 32 cm","posId":"121","price":24900,"isExtra":false},{"id":"169906cc-98ac-4101-a361-79ae530758c3","note":"","count":1,"label":"BEZ -cibule","posId":"X103","price":0,"KDSTags":["redhighlight"],"isExtra":true}]</t>
  </si>
  <si>
    <t>2026-06-19T12:26:20.958+02:00</t>
  </si>
  <si>
    <t>2026-06-19T12:35:37.318+02:00</t>
  </si>
  <si>
    <t>2026-06-19T12:06:44.729+02:00</t>
  </si>
  <si>
    <t>2026-06-19T12:13:31.337+02:00</t>
  </si>
  <si>
    <t>[{"id":"88378c03c1f4c715f7d83b1b","count":1,"label":"Hawai 32cm","posId":"114","price":19920,"isExtra":false},{"id":"7cdbdba064a9b12ab9c2a9d4","count":1,"label":"Balné","posId":"K0000","price":1500,"isExtra":true},{"id":"67ee8ea824979e19c050c126","count":1,"label":"Bez ananasu","posId":"X100","price":0,"KDSTags":["redhighlight"],"isExtra":true}]</t>
  </si>
  <si>
    <t>2026-06-19T11:57:02.892+02:00</t>
  </si>
  <si>
    <t>2026-06-19T12:11:10.741+02:00</t>
  </si>
  <si>
    <t>[{"id":"54683561","note":"","size":"Choco Rolls","count":1,"label":"Choco Rolls","posId":"chr100","price":8900,"isExtra":false},{"id":"54414794","note":"","count":1,"label":"Balné","posId":"K0000","price":1500,"isExtra":true},{"id":"59610934","note":"","size":"Margherita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32cm","posId":"112","price":20900,"isExtra":false},{"id":"54414794","note":"","count":1,"label":"Balné","posId":"K0000","price":1500,"isExtra":true},{"id":"54414897","note":"","count":1,"label":"Šunka","posId":"B106","price":3000,"KDSTags":["greenhighlight"],"isExtra":true}]</t>
  </si>
  <si>
    <t>2026-06-19T11:52:03.583+02:00</t>
  </si>
  <si>
    <t>2026-06-19T12:06:39.034+02:00</t>
  </si>
  <si>
    <t>2026-06-19T11:50:02.393+02:00</t>
  </si>
  <si>
    <t>2026-06-19T12:07:59.013+02:00</t>
  </si>
  <si>
    <t>[{"id":"da695499-0d17-4c58-9da8-946326e8bf83","note":"","count":1,"label":"Buchtičky se šodó","posId":"D12","price":7900,"isExtra":false},{"id":"a4efa812-1470-4ea2-a19d-39843abed3be","note":"","count":1,"label":"Comeback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bylinky","posId":"A121","price":5700,"isExtra":true},{"id":"169906cc-98ac-4101-a361-79ae530758c3","note":"","count":1,"label":"BEZ -cibule","posId":"X103","price":0,"KDSTags":["redhighlight"],"isExtra":true}]</t>
  </si>
  <si>
    <t>2026-06-19T11:49:50.156+02:00</t>
  </si>
  <si>
    <t>2026-06-19T12:05:42.308+02:00</t>
  </si>
  <si>
    <t>[{"id":"59610940","note":"","size":"BBQ Meteor 32cm","count":1,"label":"BBQ Meteor 32cm","posId":"118","price":24900,"isExtra":false},{"id":"54414794","note":"","count":1,"label":"Balné","posId":"K0000","price":1500,"isExtra":true},{"id":"54414846","note":"","count":1,"label":"Bez masových kuliček","posId":"X116","price":0,"KDSTags":["redhighlight"],"isExtra":true}]</t>
  </si>
  <si>
    <t>Roman</t>
  </si>
  <si>
    <t>2026-06-19T11:46:56.877+02:00</t>
  </si>
  <si>
    <t>2026-06-19T12:04:41.328+02:00</t>
  </si>
  <si>
    <t>[{"id":"110","note":"","count":1,"label":"Hot &amp; Spicy 40cm 🌶️🌶️","posId":"110","price":30900,"isExtra":false},{"id":"K0000","note":"","count":1,"label":"Balné","posId":"K0000","price":2000,"isExtra":true},{"id":"X1000","note":"","count":1,"label":"bez plněných okrajů","posId":"X1000","price":0,"isExtra":true}]</t>
  </si>
  <si>
    <t>Jana Lowe</t>
  </si>
  <si>
    <t>2026-06-19T11:44:02.264+02:00</t>
  </si>
  <si>
    <t>2026-06-19T11:53:30.790+02:00</t>
  </si>
  <si>
    <t>2026-06-19T12:20:38.137+02:00</t>
  </si>
  <si>
    <t>2026-06-19T11:44:03.015+02:00</t>
  </si>
  <si>
    <t>[{"id":"4d0fe7ad-c88a-4a73-8015-c60680489cf8","note":"","count":1,"label":"Baby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bylinky","posId":"A121","price":5700,"isExtra":true},{"id":"03ade9ce-5d0f-4499-a6a3-340b58ae4468","note":"","count":1,"label":"Capricciosa 32 cm","posId":"113","price":24900,"isExtra":false},{"id":"f2ca88ba-7288-4f05-a925-149da2e2137e","note":"","count":1,"label":"okraj Hotdog, BBQ","posId":"A119","price":5700,"isExtra":true}]</t>
  </si>
  <si>
    <t>2026-06-19T11:43:30.941+02:00</t>
  </si>
  <si>
    <t>2026-06-19T11:57:24.703+02:00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</si>
  <si>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okrajů","posId":"X1000","price":0,"isExtra":true},{"id":"C115","note":"","count":1,"label":"Kukuřice","posId":"C115","price":3500,"KDSTags":["greenhighlight"],"isExtra":true}]</t>
  </si>
  <si>
    <t>2026-06-19T11:42:14.503+02:00</t>
  </si>
  <si>
    <t>2026-06-19T11:49:17.780+02:00</t>
  </si>
  <si>
    <t>2026-06-19T11:41:24.026+02:00</t>
  </si>
  <si>
    <t>2026-06-19T12:03:09.813+02:00</t>
  </si>
  <si>
    <t>[{"id":"59809293","note":"","size":"Jablečno-skořicové rolls","count":1,"label":"Jablečno-skořicové rolls","posId":"18","price":8900,"isExtra":false},{"id":"54414794","note":"","count":1,"label":"Balné","posId":"K0000","price":1500,"isExtra":true},{"id":"59610937","note":"","size":"Comeback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🌶️🌶️","posId":"120","price":24900,"isExtra":false},{"id":"54414794","note":"","count":1,"label":"Balné","posId":"K0000","price":1500,"isExtra":true}]</t>
  </si>
  <si>
    <t>2026-06-19T11:40:02.352+02:00</t>
  </si>
  <si>
    <t>2026-06-19T11:55:24.839+02:00</t>
  </si>
  <si>
    <t>[{"id":"b6658da4-b777-42a2-94b6-5ce20ff49587","note":"","count":1,"label":"Pepperoni 32 cm","posId":"144","price":24900,"isExtra":false}]</t>
  </si>
  <si>
    <t>2026-06-19T11:37:02.290+02:00</t>
  </si>
  <si>
    <t>2026-06-19T11:48:15.603+02:00</t>
  </si>
  <si>
    <t>2026-06-19T12:13:25.589+02:00</t>
  </si>
  <si>
    <t>2026-06-19T11:37:03.061+02:00</t>
  </si>
  <si>
    <t>[{"id":"36ea3088-07fd-428f-b871-c4a5ee9cef7b","note":"","count":1,"label":"Comeback 40 cm","posId":"109","price":30900,"isExtra":false},{"id":"211d85d0-839e-41d0-89e3-ea177ad7489e","note":"","count":1,"label":"Dip česnekový","posId":"P106","price":2000,"isExtra":false}]</t>
  </si>
  <si>
    <t>2026-06-19T11:36:54.633+02:00</t>
  </si>
  <si>
    <t>2026-06-19T11:46:41.772+02:00</t>
  </si>
  <si>
    <t>[{"id":"59610934","note":"","size":"Margherita 32cm","count":1,"label":"Margherita 32cm","posId":"112","price":20900,"isExtra":false},{"id":"54414794","note":"","count":1,"label":"Balné","posId":"K0000","price":1500,"isExtra":true},{"id":"54414783","note":"","count":1,"label":"bez plněných okrajů","posId":"X1000","price":0,"isExtra":true},{"id":"54414897","note":"","count":1,"label":"Šunka","posId":"B106","price":3000,"KDSTags":["greenhighlight"],"isExtra":true},{"id":"59610937","note":"","size":"Comeback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okrajů","posId":"X1000","price":0,"isExtra":true}]</t>
  </si>
  <si>
    <t>2026-06-19T11:36:34.159+02:00</t>
  </si>
  <si>
    <t>2026-06-19T11:39:57.601+02:00</t>
  </si>
  <si>
    <t>[{"id":"caf92337-adfb-4ff1-a5e6-aa924e4ed250","count":1,"label":"Opočno pistáciová","posId":"D109","price":12900,"isExtra":false,"creatorId":"pS7lxgB5qmDaZB3WIZuxg","isPackging":0,"actualLabel":"Opočno pistáciová"}]</t>
  </si>
  <si>
    <t>2026-06-19T11:31:12.988+02:00</t>
  </si>
  <si>
    <t>2026-06-19T11:43:09.237+02:00</t>
  </si>
  <si>
    <t>2026-06-19T11:28:03.011+02:00</t>
  </si>
  <si>
    <t>2026-06-19T11:42:31.827+02:00</t>
  </si>
  <si>
    <t>2026-06-19T12:04:18.860+02:00</t>
  </si>
  <si>
    <t>2026-06-19T11:28:03.763+02:00</t>
  </si>
  <si>
    <t>[{"id":"03dae282-4cd4-4fa2-9169-2178ea3ed325","note":"","count":1,"label":"Quattro Formaggi 40 cm","posId":"111","price":30900,"isExtra":false},{"id":"eae0baf6-2c0e-4081-8ab5-5266bc363ee5","note":"","count":1,"label":"Okraj mozzarella, BBQ omáčka","posId":"A124","price":6500,"isExtra":true},{"id":"6463d074-457d-4955-9cf5-43bdb5619e32","note":"","count":1,"label":"Jablečno-skořicové rolls, 8ks","posId":"18","price":8900,"isExtra":false},{"id":"3a8b6a85-3b5c-4ee4-be2d-261ab8731d6e","note":"","count":1,"label":"Dip česnekový","posId":"P106","price":2000,"isExtra":false}]</t>
  </si>
  <si>
    <t>SUNIL</t>
  </si>
  <si>
    <t>2026-06-19T11:24:18.778+02:00</t>
  </si>
  <si>
    <t>2026-06-19T11:34:41.873+02:00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</si>
  <si>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okrajů","posId":"X1000","price":0,"isExtra":true},{"id":"106","note":"","count":1,"label":"BBQ Meteor 40cm","posId":"106","price":30900,"isExtra":false},{"id":"K0000","note":"","count":1,"label":"Balné","posId":"K0000","price":2000,"isExtra":true},{"id":"ZBS40","note":"","count":1,"label":"Smetanový základ","posId":"ZBS40","price":0,"isExtra":true},{"id":"X1000","note":"","count":1,"label":"bez plněných okrajů","posId":"X1000","price":0,"isExtra":true}]</t>
  </si>
  <si>
    <t>2026-06-19T11:24:01.680+02:00</t>
  </si>
  <si>
    <t>2026-06-19T11:38:37.561+02:00</t>
  </si>
  <si>
    <t>2026-06-19T12:05:12.294+02:00</t>
  </si>
  <si>
    <t>2026-06-19T11:26:30.877+02:00</t>
  </si>
  <si>
    <t>[{"id":"80cdc162-f69f-4138-b690-77917e93790e","note":"","count":1,"label":"SPICY MENU COMEBACK","posId":"","price":34900,"isExtra":false},{"id":"8b54de25-e505-4120-a32c-7a0c13dd723f","note":"","count":1,"label":"Hot &amp; Spicy","posId":"Y122","price":0,"isExtra":true},{"id":"741f56e1-4be0-4a48-9425-3dc6aa7f97c3","note":"","count":1,"label":"Italské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základ","posId":"A127","price":0,"isExtra":true},{"id":"8caf43fd-6a2c-427b-858a-17f37d37c439","note":"","count":1,"label":"Spicy wings","posId":"P101","price":0,"isExtra":true},{"id":"45f62a03-044a-4058-9438-b16ec409a867","note":"","count":1,"label":"Pepsi zero sugar 1l","posId":"N125","price":0,"isExtra":true},{"id":"5b1f2843-926a-4dd1-a5f0-4fddc7b45013","note":"","count":1,"label":"Margherita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e1ef9526-7c68-483b-a8a1-92bb58ce9f1e","note":"","count":1,"label":"Jalapenos Rolls, 6 ks","posId":"jpr200","price":8900,"isExtra":false}]</t>
  </si>
  <si>
    <t>2026-06-19T11:19:00.495+02:00</t>
  </si>
  <si>
    <t>2026-06-19T11:27:37.747+02:00</t>
  </si>
  <si>
    <t>[{"id":"b080b506facafc37744a1e2c","count":1,"label":"Capricciosa 32cm","posId":"113","price":24900,"isExtra":false},{"id":"7cdbdba064a9b12ab9c2a9d4","count":1,"label":"Balné","posId":"K0000","price":1500,"isExtra":true},{"id":"c22d0136bb13cf3a9a73d35a","count":1,"label":"Bez žampionů","posId":"X105","price":0,"KDSTags":["redhighlight"],"isExtra":true},{"id":"d50b85689ae865c91893d064","count":1,"label":"Hot &amp; Spicy 32cm 🌶️🌶️","posId":"122","price":24900,"isExtra":false},{"id":"7cdbdba064a9b12ab9c2a9d4","count":1,"label":"Balné","posId":"K0000","price":1500,"isExtra":true}]</t>
  </si>
  <si>
    <t>2026-06-19T11:18:02.238+02:00</t>
  </si>
  <si>
    <t>2026-06-19T11:30:27.606+02:00</t>
  </si>
  <si>
    <t>2026-06-19T11:55:09.564+02:00</t>
  </si>
  <si>
    <t>2026-06-19T11:18:02.879+02:00</t>
  </si>
  <si>
    <t>[{"id":"2b9f361b-4416-409b-9b50-c5e648e65b24","note":"","count":1,"label":"Zeleninová 40 cm","posId":"103","price":30900,"isExtra":false}]</t>
  </si>
  <si>
    <t>2026-06-19T11:17:39.191+02:00</t>
  </si>
  <si>
    <t>2026-06-19T11:24:47.738+02:00</t>
  </si>
  <si>
    <t>2026-06-19T11:13:02.224+02:00</t>
  </si>
  <si>
    <t>2026-06-19T11:28:44.544+02:00</t>
  </si>
  <si>
    <t>2026-06-19T11:47:06.353+02:00</t>
  </si>
  <si>
    <t>2026-06-19T11:13:03.005+02:00</t>
  </si>
  <si>
    <t>[{"id":"b6658da4-b777-42a2-94b6-5ce20ff49587","note":"","count":1,"label":"Pepperoni 32 cm","posId":"144","price":24900,"isExtra":false},{"id":"3a8b6a85-3b5c-4ee4-be2d-261ab8731d6e","note":"","count":1,"label":"Dip česnekový","posId":"P106","price":2000,"isExtra":false}]</t>
  </si>
  <si>
    <t>2026-06-19T11:07:14.399+02:00</t>
  </si>
  <si>
    <t>2026-06-19T11:20:21.738+02:00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</si>
  <si>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okrajů","posId":"X1000","price":0,"isExtra":true},{"id":"59610943","note":"","size":"Capricciosa 32cm","count":1,"label":"Capricciosa 32cm","posId":"113","price":24900,"isExtra":false},{"id":"54414794","note":"","count":1,"label":"Balné","posId":"K0000","price":1500,"isExtra":true},{"id":"59610938","note":"","size":"Pepperoni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</si>
  <si>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2026-06-19T10:56:29.363+02:00</t>
  </si>
  <si>
    <t>2026-06-19T11:11:49.052+02:00</t>
  </si>
  <si>
    <t>2026-06-19T10:24:02.016+02:00</t>
  </si>
  <si>
    <t>2026-06-19T11:14:06.724+02:00</t>
  </si>
  <si>
    <t>[{"id":"e525f614-2c06-459a-8d22-623546aa83fc","note":"","count":1,"label":"BBQ Texas 40 cm","posId":"107","price":30900,"isExtra":false},{"id":"eb426525-9181-4714-9963-380f5c0ae0e5","note":"","count":1,"label":"Okraj mozzarella, bylinky","posId":"A122","price":6500,"isExtra":true},{"id":"35e045f9-bc36-46e9-8142-6579de78a05b","note":"","count":1,"label":"Comeback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</si>
  <si>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2026-06-18T23:30:16.958+02:00</t>
  </si>
  <si>
    <t>2026-06-18T23:40:29.659+02:00</t>
  </si>
  <si>
    <t>2026-06-18T23:10:13.343+02:00</t>
  </si>
  <si>
    <t>2026-06-18T23:16:07.644+02:00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</si>
  <si>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</si>
  <si>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2026-06-18T23:07:54.438+02:00</t>
  </si>
  <si>
    <t>2026-06-18T23:15:24.537+02:00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</si>
  <si>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32cm","posId":"123","price":24900,"isExtra":false},{"id":"54414794","note":"","count":1,"label":"Balné","posId":"K0000","price":1500,"isExtra":true},{"id":"59610939","note":"","size":"BBQ Texas 32cm","count":1,"label":"BBQ Texas 32cm","posId":"119","price":24900,"isExtra":false},{"id":"54414794","note":"","count":1,"label":"Balné","posId":"K0000","price":1500,"isExtra":true}]</t>
  </si>
  <si>
    <t>2026-06-18T22:46:29.338+02:00</t>
  </si>
  <si>
    <t>2026-06-18T22:57:12.563+02:00</t>
  </si>
  <si>
    <t>[{"id":"e555127f7f8c0762e25ad3d8","count":1,"label":"Baby špenát &amp; kuře 40cm","posId":"104","price":30900,"isExtra":false},{"id":"1d39bc6ba96569aaaf3ab974","count":1,"label":"Balné","posId":"K0000","price":2000,"isExtra":true}]</t>
  </si>
  <si>
    <t>2026-06-18T22:40:40.568+02:00</t>
  </si>
  <si>
    <t>2026-06-18T22:55:37.388+02:00</t>
  </si>
  <si>
    <t>[{"id":"d16c2c5a12f73683500b6f35","count":1,"label":"Choco Rolls","posId":"chr100","price":8900,"isExtra":false},{"id":"7cdbdba064a9b12ab9c2a9d4","count":1,"label":"Balné","posId":"K0000","price":1500,"isExtra":true},{"id":"1dfb2e52d581e594a14c99e4","count":1,"label":"Spicy Wings 🌶️","posId":"P101","price":9520,"isExtra":false},{"id":"7cdbdba064a9b12ab9c2a9d4","count":1,"label":"Balné","posId":"K0000","price":1500,"isExtra":true},{"id":"91221793b65e8e71ec6cf2cc","count":1,"label":"Česnekový chléb 18cm","posId":"P104","price":7900,"isExtra":false},{"id":"7cdbdba064a9b12ab9c2a9d4","count":1,"label":"Balné","posId":"K0000","price":1500,"isExtra":true},{"id":"c4398ff6690198226cf7c771","count":1,"label":"Comeback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🌶️","posId":"121","price":19920,"isExtra":false},{"id":"7cdbdba064a9b12ab9c2a9d4","count":1,"label":"Balné","posId":"K0000","price":1500,"isExtra":true},{"id":"0172555aa3b6fbb53ca44f49","count":1,"label":"Smetanový základ","posId":"ZRS32","price":0,"isExtra":true}]</t>
  </si>
  <si>
    <t>2026-06-18T22:39:53.212+02:00</t>
  </si>
  <si>
    <t>2026-06-18T22:47:02.233+02:00</t>
  </si>
  <si>
    <t>2026-06-19T05:59:59.999+02:00</t>
  </si>
  <si>
    <t>[{"id":"cf05c4d3-5206-479a-94ab-2270ec0ff8e6","count":1,"label":"Pizza Pepperoni 32","posId":"120","price":24900,"isExtra":false,"creatorId":"9CxFxSLp1IBBV-R4McUhH","isPackging":0,"actualLabel":"Pizza Pepperoni 32"},{"id":"073b139c-2b4b-4660-bac4-44c384e58f57","count":1,"label":"Pepsi 1l","posId":"N124","price":5900,"isExtra":false,"creatorId":"bE5oiT9PKp9tYszrfavfm","isPackging":0,"actualLabel":"Pepsi 1l"},{"id":"073b139c-2b4b-4660-bac4-44c384e58f57","count":1,"label":"Pepsi 1l","posId":"N124","price":5900,"isExtra":false,"creatorId":"qGras9NvhRSDtT6mRGzIZ","isPackging":0,"actualLabel":"Pepsi 1l"}]</t>
  </si>
  <si>
    <t>2026-06-18T22:39:31.891+02:00</t>
  </si>
  <si>
    <t>2026-06-18T22:48:38.717+02:00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</si>
  <si>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32cm","posId":"113","price":24900,"isExtra":false},{"id":"54414794","note":"","count":1,"label":"Balné","posId":"K0000","price":1500,"isExtra":true},{"id":"54414783","note":"","count":1,"label":"bez plněných okrajů","posId":"X1000","price":0,"isExtra":true},{"id":"54414749","note":"","size":"Pepperoni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</si>
  <si>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2026-06-18T22:37:02.749+02:00</t>
  </si>
  <si>
    <t>2026-06-18T22:47:22.301+02:00</t>
  </si>
  <si>
    <t>[{"id":"36ea3088-07fd-428f-b871-c4a5ee9cef7b","note":"","count":1,"label":"Comeback 40 cm","posId":"109","price":30900,"isExtra":false},{"id":"131c6239-e041-4ab5-9f75-400951ef95f4","note":"","count":1,"label":"Dip jalapenos","posId":"P107","price":2000,"isExtra":false},{"id":"de56def4-8429-46ca-bf08-8c8eba684591","note":"","count":1,"label":"Dip BBQ","posId":"P105","price":2000,"isExtra":false},{"id":"0ea52415-fdb3-497f-b216-7fd5802f2e0f","note":"","count":1,"label":"Quattro Formaggi 32 cm","posId":"123","price":24900,"isExtra":false}]</t>
  </si>
  <si>
    <t>2026-06-18T22:30:51.379+02:00</t>
  </si>
  <si>
    <t>2026-06-18T22:40:34.527+02:00</t>
  </si>
  <si>
    <t>[{"id":"57405815","note":"","size":"Pepsi zero sugar 1l","count":2,"label":"Pepsi zero sugar 1l","posId":"N125","price":5900,"isExtra":false},{"id":"61817983","note":"","size":"Guarana classic","count":1,"label":"Guarana classic","posId":"N142","price":5500,"isExtra":false},{"id":"59610938","note":"","size":"Pepperoni 32cm 🌶️🌶️","count":1,"label":"Pepperoni 32cm 🌶️🌶️","posId":"120","price":24900,"isExtra":false},{"id":"54414794","note":"","count":1,"label":"Balné","posId":"K0000","price":1500,"isExtra":true},{"id":"59610946","note":"","count":1,"label":"USA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bylinky","posId":"A121","price":5700,"isExtra":true}]</t>
  </si>
  <si>
    <t>2026-06-18T22:21:43.017+02:00</t>
  </si>
  <si>
    <t>2026-06-18T22:28:58.792+02:00</t>
  </si>
  <si>
    <t>[{"id":"ca3163d100534bb8157dd27b","count":1,"label":"Hot &amp; Spicy 40cm 🌶️🌶️","posId":"110","price":30900,"isExtra":false},{"id":"1d39bc6ba96569aaaf3ab974","count":1,"label":"Balné","posId":"K0000","price":2000,"isExtra":true},{"id":"377b80c66a22aaed8ced30db","count":1,"label":"Pepperoni Rolls 🌶️","posId":"P100","price":8900,"isExtra":false},{"id":"7cdbdba064a9b12ab9c2a9d4","count":1,"label":"Balné","posId":"K0000","price":1500,"isExtra":true}]</t>
  </si>
  <si>
    <t>2026-06-18T22:20:02.377+02:00</t>
  </si>
  <si>
    <t>2026-06-18T22:29:36.331+02:00</t>
  </si>
  <si>
    <t>2026-06-18T22:17:02.153+02:00</t>
  </si>
  <si>
    <t>2026-06-18T22:50:18.385+02:00</t>
  </si>
  <si>
    <t>[{"id":"5b1f2843-926a-4dd1-a5f0-4fddc7b45013","note":"","count":1,"label":"Margherita 32 cm","posId":"112","price":20900,"isExtra":false}]</t>
  </si>
  <si>
    <t>2026-06-18T22:08:23.408+02:00</t>
  </si>
  <si>
    <t>2026-06-18T22:15:44.457+02:00</t>
  </si>
  <si>
    <t>2026-06-18T22:07:50.368+02:00</t>
  </si>
  <si>
    <t>2026-06-18T22:16:08.419+02:00</t>
  </si>
  <si>
    <t>[{"id":"59610940","note":"","size":"BBQ Meteor 32cm","count":1,"label":"BBQ Meteor 32cm","posId":"118","price":24900,"isExtra":false},{"id":"54414794","note":"","count":1,"label":"Balné","posId":"K0000","price":1500,"isExtra":true},{"id":"54414818","note":"","count":1,"label":"okraj mozzarella, bylinky","posId":"A121","price":5700,"isExtra":true},{"id":"54414876","note":"","count":1,"label":"Cibule","posId":"B103","price":2500,"KDSTags":["greenhighlight"],"isExtra":true},{"id":"54414891","note":"","count":1,"label":"Mozzarella","posId":"B113","price":3000,"KDSTags":["greenhighlight"],"isExtra":true}]</t>
  </si>
  <si>
    <t>Oğuzhan</t>
  </si>
  <si>
    <t>2026-06-18T21:52:20.507+02:00</t>
  </si>
  <si>
    <t>2026-06-18T22:07:03.517+02:00</t>
  </si>
  <si>
    <t>[{"id":"121","note":"","count":1,"label":"Comeback 32cm 🌶️","posId":"121","price":24900,"isExtra":false},{"id":"K0000","note":"","count":1,"label":"Balné","posId":"K0000","price":1500,"isExtra":true},{"id":"114","note":"","count":1,"label":"Hawai 32cm","posId":"114","price":24900,"isExtra":false},{"id":"K0000","note":"","count":1,"label":"Balné","posId":"K0000","price":1500,"isExtra":true},{"id":"115","note":"","count":1,"label":"Zeleninová 32cm","posId":"115","price":24900,"isExtra":false},{"id":"K0000","note":"","count":1,"label":"Balné","posId":"K0000","price":1500,"isExtra":true},{"id":"116","note":"","count":1,"label":"Baby Špenát &amp; kuře 32cm","posId":"116","price":24900,"isExtra":false},{"id":"K0000","note":"","count":1,"label":"Balné","posId":"K0000","price":1500,"isExtra":true},{"id":"113","note":"","count":1,"label":"Capricciosa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32cm","posId":"123","price":24900,"isExtra":false},{"id":"K0000","note":"","count":1,"label":"Balné","posId":"K0000","price":1500,"isExtra":true}]</t>
  </si>
  <si>
    <t>2026-06-18T21:48:42.515+02:00</t>
  </si>
  <si>
    <t>2026-06-18T21:58:12.520+02:00</t>
  </si>
  <si>
    <t>[{"id":"1dfb2e52d581e594a14c99e4","count":1,"label":"Spicy Wings 🌶️","posId":"P101","price":9520,"isExtra":false},{"id":"7cdbdba064a9b12ab9c2a9d4","count":1,"label":"Balné","posId":"K0000","price":1500,"isExtra":true},{"id":"c4398ff6690198226cf7c771","count":2,"label":"Comeback 32cm 🌶️","posId":"121","price":19920,"isExtra":false},{"id":"7cdbdba064a9b12ab9c2a9d4","count":2,"label":"Balné","posId":"K0000","price":1500,"isExtra":true}]</t>
  </si>
  <si>
    <t>2026-06-18T21:45:02.309+02:00</t>
  </si>
  <si>
    <t>2026-06-18T22:00:29.235+02:00</t>
  </si>
  <si>
    <t>[{"id":"4d0fe7ad-c88a-4a73-8015-c60680489cf8","note":"","count":1,"label":"Baby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bylinky","posId":"A121","price":5700,"isExtra":true},{"id":"f59b90ea-5e33-470c-9864-9b5a80873c77","note":"","count":1,"label":"Zeleninová 32 cm","posId":"139","price":24900,"isExtra":false},{"id":"a3d62a5d-2e1d-48db-874e-d64becff7059","note":"","count":1,"label":"změna na BBQ základ","posId":"i128","price":0,"isExtra":true},{"id":"2be8bd8d-b8cf-456a-a9f3-1ae18c5726f9","note":"","count":1,"label":"okraj mozzarella, BBQ omáčka","posId":"A123","price":5700,"isExtra":true},{"id":"2f5e6647-81e9-4b87-979a-d1df9153229a","note":"","count":1,"label":"jalapeños","posId":"B102","price":2500,"KDSTags":["greenhighlight"],"isExtra":true},{"id":"131c6239-e041-4ab5-9f75-400951ef95f4","note":"","count":1,"label":"Dip jalapenos","posId":"P107","price":2000,"isExtra":false}]</t>
  </si>
  <si>
    <t>Zdenek</t>
  </si>
  <si>
    <t>2026-06-18T21:40:08.439+02:00</t>
  </si>
  <si>
    <t>2026-06-18T21:46:15.398+02:00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</si>
  <si>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základ","posId":"ZRB40","price":0,"isExtra":true},{"id":"X103","note":"","count":1,"label":"Bez cibule","posId":"X103","price":0,"KDSTags":["redhighlight"],"isExtra":true},{"id":"C108","note":"","count":1,"label":"Slanina","posId":"C108","price":4000,"KDSTags":["greenhighlight"],"isExtra":true}]</t>
  </si>
  <si>
    <t>2026-06-18T21:36:48.403+02:00</t>
  </si>
  <si>
    <t>2026-06-18T21:43:35.699+02:00</t>
  </si>
  <si>
    <t>[{"id":"109","note":"","count":1,"label":"Comeback 40cm 🌶️","posId":"109","price":30900,"isExtra":false},{"id":"K0000","note":"","count":1,"label":"Balné","posId":"K0000","price":2000,"isExtra":true},{"id":"N125","note":"","count":1,"label":"Pepsi zero sugar 1l","posId":"N125","price":5900,"isExtra":false}]</t>
  </si>
  <si>
    <t>2026-06-18T21:35:01.871+02:00</t>
  </si>
  <si>
    <t>2026-06-18T21:41:34.073+02:00</t>
  </si>
  <si>
    <t>2026-06-18T21:53:36.203+02:00</t>
  </si>
  <si>
    <t>2026-06-18T21:35:31.104+02:00</t>
  </si>
  <si>
    <t>2026-06-18T21:32:43.633+02:00</t>
  </si>
  <si>
    <t>2026-06-18T21:40:44.334+02:00</t>
  </si>
  <si>
    <t>[{"id":"9c95e20af01b393f0a286028","count":1,"label":"Hawai 40cm","posId":"102","price":30900,"isExtra":false},{"id":"1d39bc6ba96569aaaf3ab974","count":1,"label":"Balné","posId":"K0000","price":2000,"isExtra":true}]</t>
  </si>
  <si>
    <t>2026-06-18T21:27:32.256+02:00</t>
  </si>
  <si>
    <t>2026-06-18T21:38:41.279+02:00</t>
  </si>
  <si>
    <t>[{"id":"54414714","note":"","size":"Baby špenát &amp; kuře 40cm","count":1,"label":"Baby špenát &amp; kuře 40cm","posId":"104","price":30900,"isExtra":false},{"id":"54414789","note":"","count":1,"label":"Balné","posId":"K0000","price":2000,"isExtra":true}]</t>
  </si>
  <si>
    <t>2026-06-18T21:18:26.316+02:00</t>
  </si>
  <si>
    <t>2026-06-18T21:27:13.549+02:00</t>
  </si>
  <si>
    <t>[{"id":"N125","note":"","count":1,"label":"Pepsi zero sugar 1l","posId":"N125","price":5900,"isExtra":false},{"id":"106","note":"","count":1,"label":"BBQ Meteor 40cm","posId":"106","price":30900,"isExtra":false},{"id":"K0000","note":"","count":1,"label":"Balné","posId":"K0000","price":2000,"isExtra":true}]</t>
  </si>
  <si>
    <t>2026-06-18T21:16:26.367+02:00</t>
  </si>
  <si>
    <t>2026-06-18T21:28:28.301+02:00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</si>
  <si>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🌶️🌶️","posId":"110","price":30900,"isExtra":false},{"id":"54414789","note":"","count":1,"label":"Balné","posId":"K0000","price":2000,"isExtra":true},{"id":"54414777","note":"","count":1,"label":"bez plněných okrajů","posId":"X1000","price":0,"isExtra":true},{"id":"54414839","note":"","count":1,"label":"Bez jalapenos","posId":"X102","price":0,"KDSTags":["redhighlight"],"isExtra":true},{"id":"54414882","note":"","count":1,"label":"Kukuřice","posId":"C115","price":3500,"KDSTags":["greenhighlight"],"isExtra":true},{"id":"54414712","note":"","size":"BBQ Texas 40cm","count":1,"label":"BBQ Texas 40cm","posId":"107","price":30900,"isExtra":false},{"id":"54414789","note":"","count":1,"label":"Balné","posId":"K0000","price":2000,"isExtra":true},{"id":"54414777","note":"","count":1,"label":"bez plněných okrajů","posId":"X1000","price":0,"isExtra":true}]</t>
  </si>
  <si>
    <t>2026-06-18T21:12:02.781+02:00</t>
  </si>
  <si>
    <t>2026-06-18T21:23:26.160+02:00</t>
  </si>
  <si>
    <t>[{"id":"36ea3088-07fd-428f-b871-c4a5ee9cef7b","note":"","count":1,"label":"Comeback 40 cm","posId":"109","price":30900,"isExtra":false},{"id":"03dae282-4cd4-4fa2-9169-2178ea3ed325","note":"","count":1,"label":"Quattro Formaggi 40 cm","posId":"111","price":30900,"isExtra":false}]</t>
  </si>
  <si>
    <t>2026-06-18T21:10:01.772+02:00</t>
  </si>
  <si>
    <t>2026-06-18T21:31:16.278+02:00</t>
  </si>
  <si>
    <t>2026-06-18T21:45:24.370+02:00</t>
  </si>
  <si>
    <t>2026-06-18T21:10:02.531+02:00</t>
  </si>
  <si>
    <t>[{"id":"36ea3088-07fd-428f-b871-c4a5ee9cef7b","note":"","count":1,"label":"Comeback 40 cm","posId":"109","price":30900,"isExtra":false},{"id":"3a8b6a85-3b5c-4ee4-be2d-261ab8731d6e","note":"","count":2,"label":"Dip česnekový","posId":"P106","price":2000,"isExtra":false},{"id":"131c6239-e041-4ab5-9f75-400951ef95f4","note":"","count":2,"label":"Dip jalapenos","posId":"P107","price":2000,"isExtra":false}]</t>
  </si>
  <si>
    <t>2026-06-18T21:08:02.588+02:00</t>
  </si>
  <si>
    <t>2026-06-18T21:31:15.729+02:00</t>
  </si>
  <si>
    <t>2026-06-18T21:49:01.668+02:00</t>
  </si>
  <si>
    <t>2026-06-18T21:08:03.574+02:00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</si>
  <si>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bylinky","posId":"A122","price":6500,"isExtra":true},{"id":"614269dd-2dbe-47e4-81f8-670c7ef03e2f","note":"","count":1,"label":"Pepperoni salám","posId":"C109","price":4000,"KDSTags":["greenhighlight"],"isExtra":true},{"id":"3a8b6a85-3b5c-4ee4-be2d-261ab8731d6e","note":"","count":1,"label":"Dip česnekový","posId":"P106","price":2000,"isExtra":false},{"id":"211d85d0-839e-41d0-89e3-ea177ad7489e","note":"","count":1,"label":"Dip česnekový","posId":"P106","price":2000,"isExtra":false},{"id":"0d0283d3-7aff-4b76-8938-87a4f5c742a9","note":"","count":1,"label":"Pepsi zero sugar 1l","posId":"N125","price":5900,"isExtra":false},{"id":"2863cfff-d34c-4eca-8cc1-a94c70c453ab","note":"","count":1,"label":"Mirinda 1l","posId":"N126","price":5900,"isExtra":false}]</t>
  </si>
  <si>
    <t>2026-06-18T21:00:02.666+02:00</t>
  </si>
  <si>
    <t>2026-06-18T21:05:31.046+02:00</t>
  </si>
  <si>
    <t>2026-06-18T21:13:12.440+02:00</t>
  </si>
  <si>
    <t>2026-06-18T21:00:03.247+02:00</t>
  </si>
  <si>
    <t>[{"id":"1da47ebe-2592-435a-b854-8cbe80b56263","note":"","count":1,"label":"Hawai 32 cm","posId":"138","price":24900,"isExtra":false}]</t>
  </si>
  <si>
    <t>2026-06-18T20:58:01.934+02:00</t>
  </si>
  <si>
    <t>2026-06-18T21:04:34.040+02:00</t>
  </si>
  <si>
    <t>2026-06-18T21:19:42.065+02:00</t>
  </si>
  <si>
    <t>2026-06-18T20:58:02.481+02:00</t>
  </si>
  <si>
    <t>2026-06-18T20:53:03.611+02:00</t>
  </si>
  <si>
    <t>2026-06-18T20:59:29.298+02:00</t>
  </si>
  <si>
    <t>2026-06-18T20:47:49.494+02:00</t>
  </si>
  <si>
    <t>2026-06-18T20:55:03.343+02:00</t>
  </si>
  <si>
    <t>2026-06-18T20:43:21.011+02:00</t>
  </si>
  <si>
    <t>2026-06-18T20:58:14.266+02:00</t>
  </si>
  <si>
    <t>[{"id":"59610942","note":"","size":"Hawai 32cm","count":1,"label":"Hawai 32cm","posId":"114","price":24900,"isExtra":false},{"id":"54414794","note":"","count":1,"label":"Balné","posId":"K0000","price":1500,"isExtra":true},{"id":"54414710","note":"","size":"Comeback 40cm 🌶️","count":1,"label":"Comeback 40cm 🌶️","posId":"109","price":30900,"isExtra":false},{"id":"54414789","note":"","count":1,"label":"Balné","posId":"K0000","price":2000,"isExtra":true}]</t>
  </si>
  <si>
    <t>2026-06-18T20:42:24.594+02:00</t>
  </si>
  <si>
    <t>2026-06-18T20:53:02.240+02:00</t>
  </si>
  <si>
    <t>[{"id":"474305c867bd0e9b91413aac","count":1,"label":"Quattro Formaggi 32cm","posId":"123","price":24900,"isExtra":false},{"id":"7cdbdba064a9b12ab9c2a9d4","count":1,"label":"Balné","posId":"K0000","price":1500,"isExtra":true},{"id":"f141e24c9f17c3296888fd0f","count":1,"label":"Šunka","posId":"B106","price":3000,"KDSTags":["greenhighlight"],"isExtra":true},{"id":"88378c03c1f4c715f7d83b1b","count":1,"label":"Hawai 32cm","posId":"114","price":19920,"isExtra":false},{"id":"7cdbdba064a9b12ab9c2a9d4","count":1,"label":"Balné","posId":"K0000","price":1500,"isExtra":true},{"id":"c4398ff6690198226cf7c771","count":1,"label":"Comeback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🌶️","posId":"121","price":19920,"isExtra":false},{"id":"7cdbdba064a9b12ab9c2a9d4","count":1,"label":"Balné","posId":"K0000","price":1500,"isExtra":true}]</t>
  </si>
  <si>
    <t>2026-06-18T20:41:28.483+02:00</t>
  </si>
  <si>
    <t>2026-06-18T20:50:41.282+02:00</t>
  </si>
  <si>
    <t>2026-06-18T20:38:41.063+02:00</t>
  </si>
  <si>
    <t>2026-06-18T20:45:05.246+02:00</t>
  </si>
  <si>
    <t>2026-06-18T20:34:19.604+02:00</t>
  </si>
  <si>
    <t>2026-06-18T20:42:52.209+02:00</t>
  </si>
  <si>
    <t>[{"id":"474305c867bd0e9b91413aac","count":1,"label":"Quattro Formaggi 32cm","posId":"123","price":24900,"isExtra":false},{"id":"7cdbdba064a9b12ab9c2a9d4","count":1,"label":"Balné","posId":"K0000","price":1500,"isExtra":true},{"id":"88378c03c1f4c715f7d83b1b","count":1,"label":"Hawai 32cm","posId":"114","price":19920,"isExtra":false},{"id":"7cdbdba064a9b12ab9c2a9d4","count":1,"label":"Balné","posId":"K0000","price":1500,"isExtra":true},{"id":"cde1a44f44daafed4b3bd82a","count":1,"label":"Pepperoni 32cm 🌶️🌶️","posId":"120","price":19920,"isExtra":false},{"id":"7cdbdba064a9b12ab9c2a9d4","count":1,"label":"Balné","posId":"K0000","price":1500,"isExtra":true}]</t>
  </si>
  <si>
    <t>2026-06-18T20:27:02.631+02:00</t>
  </si>
  <si>
    <t>2026-06-18T21:00:38.003+02:00</t>
  </si>
  <si>
    <t>[{"id":"0ea52415-fdb3-497f-b216-7fd5802f2e0f","note":"","count":1,"label":"Quattro Formaggi 32 cm","posId":"123","price":24900,"isExtra":false},{"id":"a4efa812-1470-4ea2-a19d-39843abed3be","note":"","count":1,"label":"Comeback 32 cm","posId":"145","price":24900,"isExtra":false},{"id":"f2ca88ba-7288-4f05-a925-149da2e2137e","note":"","count":1,"label":"okraj Hotdog, BBQ","posId":"A119","price":5700,"isExtra":true},{"id":"3a8b6a85-3b5c-4ee4-be2d-261ab8731d6e","note":"","count":1,"label":"Dip česnekový","posId":"P106","price":2000,"isExtra":false}]</t>
  </si>
  <si>
    <t>2026-06-18T20:25:38.568+02:00</t>
  </si>
  <si>
    <t>2026-06-18T20:35:54.234+02:00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</si>
  <si>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🌶️🌶️","posId":"120","price":24900,"isExtra":false},{"id":"54414794","note":"","count":1,"label":"Balné","posId":"K0000","price":1500,"isExtra":true},{"id":"57278742","note":"","count":1,"label":"Smetanový základ","posId":"ZRS32","price":0,"isExtra":true},{"id":"54414750","note":"","size":"Česnekový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</si>
  <si>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2026-06-18T20:24:52.896+02:00</t>
  </si>
  <si>
    <t>2026-06-18T20:32:44.477+02:00</t>
  </si>
  <si>
    <t>2026-06-18T20:20:38.409+02:00</t>
  </si>
  <si>
    <t>2026-06-18T20:34:16.317+02:00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</si>
  <si>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🌶️🌶️","posId":"120","price":24900,"isExtra":false},{"id":"54414794","note":"","count":1,"label":"Balné","posId":"K0000","price":1500,"isExtra":true},{"id":"54414818","note":"","count":1,"label":"okraj mozzarella, bylinky","posId":"A121","price":5700,"isExtra":true},{"id":"54414880","note":"","count":1,"label":"Kukuřice","posId":"B115","price":2500,"KDSTags":["greenhighlight"],"isExtra":true},{"id":"59610935","note":"","size":"Quattro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okrajů","posId":"X1000","price":0,"isExtra":true}]</t>
  </si>
  <si>
    <t>2026-06-18T20:19:39.652+02:00</t>
  </si>
  <si>
    <t>2026-06-18T20:31:07.890+02:00</t>
  </si>
  <si>
    <t>[{"id":"474305c867bd0e9b91413aac","count":1,"label":"Quattro Formaggi 32cm","posId":"123","price":24900,"isExtra":false},{"id":"7cdbdba064a9b12ab9c2a9d4","count":1,"label":"Balné","posId":"K0000","price":1500,"isExtra":true},{"id":"330e5bd554d905fd6d54cf01","count":1,"label":"bez plněných okrajů","posId":"X1000","price":0,"isExtra":true},{"id":"88378c03c1f4c715f7d83b1b","count":2,"label":"Hawai 32cm","posId":"114","price":19920,"isExtra":false},{"id":"7cdbdba064a9b12ab9c2a9d4","count":2,"label":"Balné","posId":"K0000","price":1500,"isExtra":true},{"id":"330e5bd554d905fd6d54cf01","count":2,"label":"bez plněných okrajů","posId":"X1000","price":0,"isExtra":true},{"id":"cde1a44f44daafed4b3bd82a","count":1,"label":"Pepperoni 32cm 🌶️🌶️","posId":"120","price":19920,"isExtra":false},{"id":"7cdbdba064a9b12ab9c2a9d4","count":1,"label":"Balné","posId":"K0000","price":1500,"isExtra":true},{"id":"2746ac567fdfbbfb4df4d2d1","count":1,"label":"okraj mozzarella, bbq omáčka","posId":"A123","price":5700,"isExtra":true},{"id":"8f70c51a720434a06d84f4e5","count":2,"label":"Česnekový dip","posId":"P106","price":2000,"isExtra":false},{"id":"7cdbdba064a9b12ab9c2a9d4","count":2,"label":"Balné","posId":"K0000","price":1500,"isExtra":true}]</t>
  </si>
  <si>
    <t>2026-06-18T20:12:39.181+02:00</t>
  </si>
  <si>
    <t>2026-06-18T20:24:44.951+02:00</t>
  </si>
  <si>
    <t>[{"id":"cc156dc9-e0f8-4747-a43c-aabfdf952563","count":1,"label":"Pizza Comeback 40","posId":"109","price":30900,"isExtra":false,"creatorId":"K_ttejN5VV8y260qQG1Mm","isPackging":0,"actualLabel":"Pizza Comeback 40"},{"id":"cc156dc9-e0f8-4747-a43c-aabfdf952563","count":1,"label":"Pizza Comeback 40","posId":"109","price":30900,"isExtra":false,"creatorId":"f8AIZNSWJ4DPjty5Bqgxt","isPackging":0,"actualLabel":"Pizza Comeback 40"},{"id":"3fbd17b1-044d-441d-95e8-c2ea0cecc4cd","count":1,"label":"Dip česnekový","posId":"P106","price":2000,"isExtra":false,"creatorId":"qguUidQEXxqizO5rRK43A","isPackging":0,"actualLabel":"Dip česnekový"},{"id":"3fbd17b1-044d-441d-95e8-c2ea0cecc4cd","count":1,"label":"Dip česnekový","posId":"P106","price":2000,"isExtra":false,"creatorId":"q-Gbt5kxUAOzPKLVP4pgx","isPackging":0,"actualLabel":"Dip česnekový"}]</t>
  </si>
  <si>
    <t>2026-06-18T20:10:01.990+02:00</t>
  </si>
  <si>
    <t>2026-06-18T20:18:56.039+02:00</t>
  </si>
  <si>
    <t>2026-06-18T20:32:05.115+02:00</t>
  </si>
  <si>
    <t>2026-06-18T20:10:02.539+02:00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</si>
  <si>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základ","posId":"i105","price":0,"isExtra":true}]</t>
  </si>
  <si>
    <t>2026-06-18T20:06:01.761+02:00</t>
  </si>
  <si>
    <t>2026-06-18T20:20:43.025+02:00</t>
  </si>
  <si>
    <t>[{"id":"36ea3088-07fd-428f-b871-c4a5ee9cef7b","note":"","count":1,"label":"Comeback 40 cm","posId":"109","price":30900,"isExtra":false},{"id":"03ade9ce-5d0f-4499-a6a3-340b58ae4468","note":"","count":1,"label":"Capricciosa 32 cm","posId":"113","price":24900,"isExtra":false},{"id":"ee394832-8137-440a-84b7-b9e0df42a9ab","note":"","count":1,"label":"Hawai 32 cm","posId":"114","price":24900,"isExtra":false}]</t>
  </si>
  <si>
    <t>2026-06-18T20:03:02.431+02:00</t>
  </si>
  <si>
    <t>2026-06-18T20:08:26.966+02:00</t>
  </si>
  <si>
    <t>[{"id":"e8f571e6-dd36-42d7-8826-52c90315986b","note":"","count":1,"label":"Baby špenát &amp; kuře 40 cm","posId":"104","price":30900,"isExtra":false},{"id":"d5c01305-5b81-4931-8ef0-14413da22bab","note":"","count":1,"label":"Kukuřice","posId":"C115","price":3500,"KDSTags":["greenhighlight"],"isExtra":true},{"id":"3a8b6a85-3b5c-4ee4-be2d-261ab8731d6e","note":"","count":1,"label":"Dip česnekový","posId":"P106","price":2000,"isExtra":false}]</t>
  </si>
  <si>
    <t>2026-06-18T19:58:47.240+02:00</t>
  </si>
  <si>
    <t>2026-06-18T20:06:48.150+02:00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</si>
  <si>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40cm","posId":"111","price":30900,"isExtra":false},{"id":"54414789","note":"","count":1,"label":"Balné","posId":"K0000","price":2000,"isExtra":true},{"id":"54414777","note":"","count":1,"label":"bez plněných okrajů","posId":"X1000","price":0,"isExtra":true},{"id":"54414817","note":"","count":1,"label":"Bez gorgonzoly","posId":"X101","price":0,"KDSTags":["redhighlight"],"isExtra":true}]</t>
  </si>
  <si>
    <t>2026-06-18T19:58:47.211+02:00</t>
  </si>
  <si>
    <t>2026-06-18T20:07:26.206+02:00</t>
  </si>
  <si>
    <t>2026-06-18T19:51:34.066+02:00</t>
  </si>
  <si>
    <t>2026-06-18T19:59:27.086+02:00</t>
  </si>
  <si>
    <t>[{"id":"8f33a84a8ac91a91cc37bff3","count":1,"label":"Margherita 32cm","posId":"112","price":16720,"isExtra":false},{"id":"7cdbdba064a9b12ab9c2a9d4","count":1,"label":"Balné","posId":"K0000","price":1500,"isExtra":true},{"id":"b9ae076dc1aa10e137c00e4a","count":1,"label":"Kukuřice","posId":"B115","price":2500,"KDSTags":["greenhighlight"],"isExtra":true},{"id":"e5cbaf1a248c787cf25ca22a","count":1,"label":"Slanina","posId":"B108","price":3000,"KDSTags":["greenhighlight"],"isExtra":true},{"id":"86121c7e1f699615ac17c325","count":1,"label":"Mirinda 1l","posId":"N126","price":5900,"isExtra":false}]</t>
  </si>
  <si>
    <t>2026-06-18T19:48:26.602+02:00</t>
  </si>
  <si>
    <t>2026-06-18T19:58:59.132+02:00</t>
  </si>
  <si>
    <t>2026-06-18T19:46:53.584+02:00</t>
  </si>
  <si>
    <t>2026-06-18T19:57:53.067+02:00</t>
  </si>
  <si>
    <t>[{"id":"8f33a84a8ac91a91cc37bff3","count":1,"label":"Margherita 32cm","posId":"112","price":16720,"isExtra":false},{"id":"7cdbdba064a9b12ab9c2a9d4","count":1,"label":"Balné","posId":"K0000","price":1500,"isExtra":true},{"id":"c4398ff6690198226cf7c771","count":1,"label":"Comeback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🌶️","posId":"121","price":19920,"isExtra":false},{"id":"7cdbdba064a9b12ab9c2a9d4","count":1,"label":"Balné","posId":"K0000","price":1500,"isExtra":true}]</t>
  </si>
  <si>
    <t>2026-06-18T19:45:41.229+02:00</t>
  </si>
  <si>
    <t>2026-06-18T19:53:47.997+02:00</t>
  </si>
  <si>
    <t>[{"id":"44a52dba6f56e6ebd7218e23","count":1,"label":"Zeleninová 32cm","posId":"115","price":19920,"isExtra":false},{"id":"7cdbdba064a9b12ab9c2a9d4","count":1,"label":"Balné","posId":"K0000","price":1500,"isExtra":true},{"id":"88378c03c1f4c715f7d83b1b","count":1,"label":"Hawai 32cm","posId":"114","price":19920,"isExtra":false},{"id":"7cdbdba064a9b12ab9c2a9d4","count":1,"label":"Balné","posId":"K0000","price":1500,"isExtra":true},{"id":"91221793b65e8e71ec6cf2cc","count":1,"label":"Česnekový chléb 18cm","posId":"P104","price":7900,"isExtra":false},{"id":"7cdbdba064a9b12ab9c2a9d4","count":1,"label":"Balné","posId":"K0000","price":1500,"isExtra":true}]</t>
  </si>
  <si>
    <t>2026-06-18T19:42:06.832+02:00</t>
  </si>
  <si>
    <t>2026-06-18T19:48:44.767+02:00</t>
  </si>
  <si>
    <t>2026-06-18T19:39:02.351+02:00</t>
  </si>
  <si>
    <t>2026-06-18T19:46:25.762+02:00</t>
  </si>
  <si>
    <t>2026-06-18T20:00:25.730+02:00</t>
  </si>
  <si>
    <t>2026-06-18T19:39:02.860+02:00</t>
  </si>
  <si>
    <t>[{"id":"0ea52415-fdb3-497f-b216-7fd5802f2e0f","note":"","count":1,"label":"Quattro Formaggi 32 cm","posId":"123","price":24900,"isExtra":false},{"id":"3a8b6a85-3b5c-4ee4-be2d-261ab8731d6e","note":"","count":1,"label":"Dip česnekový","posId":"P106","price":2000,"isExtra":false},{"id":"bf8dc38b-6c8e-42b6-9da3-3170253a57d4","note":"","count":1,"label":"Hot &amp; Spicy 32 cm","posId":"122","price":24900,"isExtra":false}]</t>
  </si>
  <si>
    <t>2026-06-18T19:38:49.978+02:00</t>
  </si>
  <si>
    <t>2026-06-18T19:44:51.220+02:00</t>
  </si>
  <si>
    <t>[{"id":"54414751","note":"","size":"BBQ dip","count":1,"label":"BBQ dip","posId":"P105","price":2000,"isExtra":false},{"id":"54414794","note":"","count":1,"label":"Balné","posId":"K0000","price":1500,"isExtra":true},{"id":"57405813","note":"","size":"BIRGO grapefruit 0,5l","count":1,"label":"BIRGO grapefruit 0,5l","posId":"N131","price":4900,"isExtra":false},{"id":"57405815","note":"","size":"Pepsi zero sugar 1l","count":1,"label":"Pepsi zero sugar 1l","posId":"N125","price":5900,"isExtra":false},{"id":"54414716","note":"","size":"Hawai 40cm","count":1,"label":"Hawai 40cm","posId":"102","price":30900,"isExtra":false},{"id":"54414789","note":"","count":1,"label":"Balné","posId":"K0000","price":2000,"isExtra":true},{"id":"59555830","note":"","count":1,"label":"Smetanový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okrajů","posId":"X1000","price":0,"isExtra":true},{"id":"54414811","note":"","count":1,"label":"Bez šunky","posId":"X106","price":0,"KDSTags":["redhighlight"],"isExtra":true},{"id":"54414882","note":"","count":1,"label":"Kukuřice","posId":"C115","price":3500,"KDSTags":["greenhighlight"],"isExtra":true},{"id":"54414908","note":"","count":1,"label":"Kuře","posId":"C114","price":4000,"KDSTags":["greenhighlight"],"isExtra":true}]</t>
  </si>
  <si>
    <t>2026-06-18T19:32:45.294+02:00</t>
  </si>
  <si>
    <t>2026-06-18T19:39:20.787+02:00</t>
  </si>
  <si>
    <t>[{"id":"54414716","note":"","size":"Hawai 40cm","count":1,"label":"Hawai 40cm","posId":"102","price":30900,"isExtra":false},{"id":"54414789","note":"","count":1,"label":"Balné","posId":"K0000","price":2000,"isExtra":true},{"id":"59555830","note":"","count":1,"label":"Smetanový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okrajů","posId":"X1000","price":0,"isExtra":true}]</t>
  </si>
  <si>
    <t>2026-06-18T19:27:44.427+02:00</t>
  </si>
  <si>
    <t>2026-06-18T19:33:58.873+02:00</t>
  </si>
  <si>
    <t>2026-06-18T19:23:54.603+02:00</t>
  </si>
  <si>
    <t>2026-06-18T19:31:17.984+02:00</t>
  </si>
  <si>
    <t>2026-06-18T19:21:02.142+02:00</t>
  </si>
  <si>
    <t>2026-06-18T19:30:57.557+02:00</t>
  </si>
  <si>
    <t>[{"id":"076ed74a-9e28-4a30-9b7c-06e6adbd9e27","note":"","count":1,"label":"Margherita 18 cm","posId":"124","price":11900,"isExtra":false}]</t>
  </si>
  <si>
    <t>2026-06-18T19:17:24.241+02:00</t>
  </si>
  <si>
    <t>2026-06-18T19:28:00.773+02:00</t>
  </si>
  <si>
    <t>[{"id":"cce43af1-f8b6-4049-afc7-b6c288007204","count":1,"label":"Pizza Quattro Formaggi 40","posId":"111","price":30900,"isExtra":false,"creatorId":"9c9EoP2oNffU1t7LUkjhw","isPackging":0,"actualLabel":"Pizza Quattro Formaggi 40"}]</t>
  </si>
  <si>
    <t>2026-06-18T19:16:02.151+02:00</t>
  </si>
  <si>
    <t>2026-06-18T19:27:15.521+02:00</t>
  </si>
  <si>
    <t>2026-06-18T19:35:10.348+02:00</t>
  </si>
  <si>
    <t>2026-06-18T19:16:04.172+02:00</t>
  </si>
  <si>
    <t>[{"id":"03ade9ce-5d0f-4499-a6a3-340b58ae4468","note":"","count":1,"label":"Capricciosa 32 cm","posId":"113","price":24900,"isExtra":false},{"id":"35e045f9-bc36-46e9-8142-6579de78a05b","note":"","count":1,"label":"Comeback 32 cm","posId":"121","price":24900,"isExtra":false}]</t>
  </si>
  <si>
    <t>Petro</t>
  </si>
  <si>
    <t>2026-06-18T19:15:09.844+02:00</t>
  </si>
  <si>
    <t>2026-06-18T19:23:50.816+02:00</t>
  </si>
  <si>
    <t>[{"id":"123","note":"","count":2,"label":"Quattro Formaggi 32cm","posId":"123","price":24900,"isExtra":false},{"id":"K0000","note":"","count":2,"label":"Balné","posId":"K0000","price":1500,"isExtra":true},{"id":"108","note":"","count":1,"label":"Pepperoni 40cm 🌶️🌶️","posId":"108","price":30900,"isExtra":false},{"id":"K0000","note":"","count":1,"label":"Balné","posId":"K0000","price":2000,"isExtra":true}]</t>
  </si>
  <si>
    <t>2026-06-18T19:14:54.527+02:00</t>
  </si>
  <si>
    <t>2026-06-18T19:19:51.374+02:00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</si>
  <si>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🌶️🌶️","posId":"108","price":30900,"isExtra":false},{"id":"54414789","note":"","count":1,"label":"Balné","posId":"K0000","price":2000,"isExtra":true},{"id":"57279388","note":"","size":"Opočno vanilková","count":1,"label":"Opočno vanilková","posId":"D108","price":12900,"isExtra":false}]</t>
  </si>
  <si>
    <t>2026-06-18T19:11:09.798+02:00</t>
  </si>
  <si>
    <t>2026-06-18T19:19:10.568+02:00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</si>
  <si>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32cm","posId":"113","price":24900,"isExtra":false},{"id":"54414794","note":"","count":1,"label":"Balné","posId":"K0000","price":1500,"isExtra":true},{"id":"54414818","note":"","count":1,"label":"okraj mozzarella, bylinky","posId":"A121","price":5700,"isExtra":true},{"id":"54414911","note":"","count":1,"label":"Pepperoni salám","posId":"B109","price":3000,"KDSTags":["greenhighlight"],"isExtra":true},{"id":"54414912","note":"","count":1,"label":"Grana padano, pecorino, parmazán","posId":"B130","price":3000,"KDSTags":["greenhighlight"],"isExtra":true},{"id":"57405814","note":"","size":"Pepsi 1l","count":1,"label":"Pepsi 1l","posId":"N124","price":5900,"isExtra":false}]</t>
  </si>
  <si>
    <t>2026-06-18T18:55:16.053+02:00</t>
  </si>
  <si>
    <t>2026-06-18T19:00:29.629+02:00</t>
  </si>
  <si>
    <t>[{"id":"59610939","note":"","size":"BBQ Texas 32cm","count":1,"label":"BBQ Texas 32cm","posId":"119","price":24900,"isExtra":false},{"id":"54414794","note":"","count":1,"label":"Balné","posId":"K0000","price":1500,"isExtra":true}]</t>
  </si>
  <si>
    <t>Jaroslav</t>
  </si>
  <si>
    <t>2026-06-18T18:53:33.782+02:00</t>
  </si>
  <si>
    <t>2026-06-18T19:03:15.760+02:00</t>
  </si>
  <si>
    <t>[{"id":"121","note":"","count":1,"label":"Comeback 32cm 🌶️","posId":"121","price":24900,"isExtra":false},{"id":"K0000","note":"","count":1,"label":"Balné","posId":"K0000","price":1500,"isExtra":true},{"id":"P101","note":"","count":1,"label":"Spicy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🌶️","posId":"P101","price":11900,"isExtra":false},{"id":"K0000","note":"","count":1,"label":"Balné","posId":"K0000","price":1500,"isExtra":true},{"id":"111","note":"","count":1,"label":"Quattro Formaggi 40cm","posId":"111","price":30900,"isExtra":false},{"id":"K0000","note":"","count":1,"label":"Balné","posId":"K0000","price":2000,"isExtra":true},{"id":"X1000","note":"","count":1,"label":"bez plněných okrajů","posId":"X1000","price":0,"isExtra":true},{"id":"C108","note":"","count":1,"label":"Slanina","posId":"C108","price":4000,"KDSTags":["greenhighlight"],"isExtra":true}]</t>
  </si>
  <si>
    <t>2026-06-18T18:50:15.225+02:00</t>
  </si>
  <si>
    <t>2026-06-18T18:59:20.470+02:00</t>
  </si>
  <si>
    <t>2026-06-18T18:45:01.993+02:00</t>
  </si>
  <si>
    <t>2026-06-18T18:57:45.336+02:00</t>
  </si>
  <si>
    <t>[{"id":"8c704055-e242-493d-b754-bb711e5a6c0b","note":"","count":1,"label":"Hawai 40 cm","posId":"102","price":30900,"isExtra":false},{"id":"1e281388-c78a-4b3d-874d-346d699d1a35","note":"","count":1,"label":"Grana padano","posId":"C130","price":4000,"KDSTags":["greenhighlight"],"isExtra":true},{"id":"3a8b6a85-3b5c-4ee4-be2d-261ab8731d6e","note":"","count":1,"label":"Dip česnekový","posId":"P106","price":2000,"isExtra":false}]</t>
  </si>
  <si>
    <t>2026-06-18T18:41:49.259+02:00</t>
  </si>
  <si>
    <t>2026-06-18T18:48:14.625+02:00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</si>
  <si>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🌶️","posId":"109","price":30900,"isExtra":false},{"id":"54414789","note":"","count":1,"label":"Balné","posId":"K0000","price":2000,"isExtra":true},{"id":"54414813","note":"","count":1,"label":"okraj mozzarella, bylinky","posId":"A122","price":6500,"isExtra":true},{"id":"54414901","note":"","count":1,"label":"Slanina","posId":"C108","price":4000,"KDSTags":["greenhighlight"],"isExtra":true}]</t>
  </si>
  <si>
    <t>2026-06-18T18:38:59.543+02:00</t>
  </si>
  <si>
    <t>2026-06-18T18:44:50.438+02:00</t>
  </si>
  <si>
    <t>[{"id":"59610934","note":"","size":"Margherita 32cm","count":1,"label":"Margherita 32cm","posId":"112","price":20900,"isExtra":false},{"id":"54414794","note":"","count":1,"label":"Balné","posId":"K0000","price":1500,"isExtra":true},{"id":"59610934","note":"","size":"Margherita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32cm","posId":"112","price":20900,"isExtra":false},{"id":"54414794","note":"","count":1,"label":"Balné","posId":"K0000","price":1500,"isExtra":true},{"id":"54414897","note":"","count":1,"label":"Šunka","posId":"B106","price":3000,"KDSTags":["greenhighlight"],"isExtra":true}]</t>
  </si>
  <si>
    <t>2026-06-18T18:27:01.993+02:00</t>
  </si>
  <si>
    <t>2026-06-18T18:36:37.309+02:00</t>
  </si>
  <si>
    <t>[{"id":"ad7c292a-48c9-48db-b64c-0f7f8ebced7f","note":"","count":1,"label":"BBQ Meteor 40 cm","posId":"106","price":30900,"isExtra":false},{"id":"3a8b6a85-3b5c-4ee4-be2d-261ab8731d6e","note":"","count":1,"label":"Dip česnekový","posId":"P106","price":2000,"isExtra":false}]</t>
  </si>
  <si>
    <t>2026-06-18T18:24:02.599+02:00</t>
  </si>
  <si>
    <t>2026-06-18T18:34:13.340+02:00</t>
  </si>
  <si>
    <t>2026-06-18T18:56:50.964+02:00</t>
  </si>
  <si>
    <t>2026-06-18T18:24:03.692+02:00</t>
  </si>
  <si>
    <t>[{"id":"35e045f9-bc36-46e9-8142-6579de78a05b","note":"","count":1,"label":"Comeback 32 cm","posId":"121","price":24900,"isExtra":false},{"id":"85dc195f-7d7b-4fb5-b41d-eb1c9c76b3a3","note":"","count":1,"label":"Hot &amp; Spicy 32 cm","posId":"146","price":24900,"isExtra":false},{"id":"21fd0686-e8d1-43f1-84c9-d96f5842a3ca","note":"","count":1,"label":"okraj mozzarella, bylinky","posId":"A121","price":5700,"isExtra":true},{"id":"076ed74a-9e28-4a30-9b7c-06e6adbd9e27","note":"","count":1,"label":"Margherita 18 cm","posId":"124","price":11900,"isExtra":false}]</t>
  </si>
  <si>
    <t>2026-06-18T18:17:03.367+02:00</t>
  </si>
  <si>
    <t>2026-06-18T18:27:04.414+02:00</t>
  </si>
  <si>
    <t>[{"id":"89bd6aa5-2940-480c-9e29-0ffa339d601c","count":1,"label":"Pizza Hot &amp; Spicy 32","posId":"122","price":24900,"isExtra":false,"creatorId":"2Bhv7tWA8CYuiF7YYQMgX","isPackging":0,"actualLabel":"Pizza Hot &amp; Spicy 32"},{"id":"272cd130-2932-4537-ac06-674dcc0d9489","count":1,"label":"Pizza Capricciosa 32","posId":"113","price":24900,"isExtra":false,"creatorId":"tycEJflL7h2aJHYHuiMTH","isPackging":0,"actualLabel":"Pizza Capricciosa 32"}]</t>
  </si>
  <si>
    <t>2026-06-18T18:16:02.781+02:00</t>
  </si>
  <si>
    <t>2026-06-18T18:24:15.222+02:00</t>
  </si>
  <si>
    <t>2026-06-18T18:45:13.795+02:00</t>
  </si>
  <si>
    <t>2026-06-18T18:16:03.548+02:00</t>
  </si>
  <si>
    <t>[{"id":"4cd25cb7-e092-43a0-ab38-89c50a7e6a77","note":"","count":1,"label":"Pepperoni 18 cm","posId":"132","price":11900,"isExtra":false},{"id":"1fae666b-4102-4ed0-b317-2a07b21ae279","note":"","count":1,"label":"Hot &amp; Spicy 40 cm","posId":"110","price":30900,"isExtra":false}]</t>
  </si>
  <si>
    <t>2026-06-18T18:14:45.867+02:00</t>
  </si>
  <si>
    <t>2026-06-18T18:20:45.316+02:00</t>
  </si>
  <si>
    <t>2026-06-18T18:13:38.024+02:00</t>
  </si>
  <si>
    <t>2026-06-18T18:19:35.346+02:00</t>
  </si>
  <si>
    <t>2026-06-18T18:10:22.277+02:00</t>
  </si>
  <si>
    <t>2026-06-18T18:17:46.412+02:00</t>
  </si>
  <si>
    <t>2026-06-18T17:59:02.244+02:00</t>
  </si>
  <si>
    <t>2026-06-18T18:41:15.233+02:00</t>
  </si>
  <si>
    <t>[{"id":"d63e9120-8ffe-444c-ba51-6c942a13f4fc","note":"","count":1,"label":"Margherita 40 cm","posId":"100","price":26900,"isExtra":fals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0ea52415-fdb3-497f-b216-7fd5802f2e0f","note":"","count":1,"label":"Quattro Formaggi 32 cm","posId":"123","price":24900,"isExtra":false}]</t>
  </si>
  <si>
    <t>2026-06-18T17:54:03.189+02:00</t>
  </si>
  <si>
    <t>2026-06-18T18:03:20.105+02:00</t>
  </si>
  <si>
    <t>2026-06-18T18:16:12.885+02:00</t>
  </si>
  <si>
    <t>2026-06-18T17:54:04.589+02:00</t>
  </si>
  <si>
    <t>2026-06-18T17:52:59.364+02:00</t>
  </si>
  <si>
    <t>2026-06-18T18:05:27.301+02:00</t>
  </si>
  <si>
    <t>[{"id":"54414713","note":"","size":"BBQ Meteor 40cm","count":1,"label":"BBQ Meteor 40cm","posId":"106","price":30900,"isExtra":false},{"id":"54414789","note":"","count":1,"label":"Balné","posId":"K0000","price":2000,"isExtra":true},{"id":"59555835","note":"","count":1,"label":"Smetanový základ","posId":"ZBS40","price":0,"isExtra":true},{"id":"54414813","note":"","count":1,"label":"okraj mozzarella, bylinky","posId":"A122","price":6500,"isExtra":true},{"id":"54414808","note":"","count":1,"label":"Jalapeňos","posId":"C102","price":3500,"KDSTags":["greenhighlight"],"isExtra":true},{"id":"66426891","note":"","size":"Pilsner Urquell 12","count":1,"label":"Pilsner Urquell 12","posId":"N20","price":6500,"isExtra":false}]</t>
  </si>
  <si>
    <t>2026-06-18T17:50:02.224+02:00</t>
  </si>
  <si>
    <t>2026-06-18T18:08:50.176+02:00</t>
  </si>
  <si>
    <t>2026-06-18T18:26:51.840+02:00</t>
  </si>
  <si>
    <t>2026-06-18T17:50:02.873+02:00</t>
  </si>
  <si>
    <t>[{"id":"aef5aaf8-2acf-4f20-91be-c8829f11cd0c","note":"","count":1,"label":"Capricciosa 40 cm","posId":"101","price":30900,"isExtra":false},{"id":"57c816b2-3e3f-46c2-b126-b09910d79cb0","note":"","count":1,"label":"změna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bylinky","posId":"A122","price":6500,"isExtra":true},{"id":"e8f571e6-dd36-42d7-8826-52c90315986b","note":"","count":1,"label":"Baby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bylinky","posId":"A122","price":6500,"isExtra":true},{"id":"99710cd8-fa1f-4712-84a8-85da37e18dd0","note":"","count":1,"label":"Česnekový chléb","posId":"P104","price":7900,"isExtra":false},{"id":"e1ef9526-7c68-483b-a8a1-92bb58ce9f1e","note":"","count":1,"label":"Jalapenos Rolls, 6 ks","posId":"jpr200","price":8900,"isExtra":false}]</t>
  </si>
  <si>
    <t>2026-06-18T17:47:23.332+02:00</t>
  </si>
  <si>
    <t>2026-06-18T17:57:38.310+02:00</t>
  </si>
  <si>
    <t>[{"id":"c347dce78ddca37fc084fb1c","count":1,"label":"Capricciosa 40cm","posId":"101","price":30900,"isExtra":false},{"id":"1d39bc6ba96569aaaf3ab974","count":1,"label":"Balné","posId":"K0000","price":2000,"isExtra":true},{"id":"6106d0a1fb0a13e9b96e4728","count":1,"label":"Bez mozzarelly","posId":"X113","price":0,"KDSTags":["redhighlight"],"isExtra":true},{"id":"881556687eab9555bc542d70","count":1,"label":"Bez oliv","posId":"X112","price":0,"KDSTags":["redhighlight"],"isExtra":true}]</t>
  </si>
  <si>
    <t>2026-06-18T17:45:38.186+02:00</t>
  </si>
  <si>
    <t>2026-06-18T17:55:51.419+02:00</t>
  </si>
  <si>
    <t>[{"id":"59610942","note":"","size":"Hawai 32cm","count":1,"label":"Hawai 32cm","posId":"114","price":24900,"isExtra":false},{"id":"54414794","note":"","count":1,"label":"Balné","posId":"K0000","price":1500,"isExtra":true},{"id":"59809293","note":"","size":"Jablečno-skořicové rolls","count":1,"label":"Jablečno-skořicové rolls","posId":"18","price":8900,"isExtra":false},{"id":"54414794","note":"","count":1,"label":"Balné","posId":"K0000","price":1500,"isExtra":true}]</t>
  </si>
  <si>
    <t>2026-06-18T17:41:49.757+02:00</t>
  </si>
  <si>
    <t>2026-06-18T17:52:22.320+02:00</t>
  </si>
  <si>
    <t>[{"id":"88378c03c1f4c715f7d83b1b","count":1,"label":"Hawai 32cm","posId":"114","price":24900,"isExtra":false},{"id":"7cdbdba064a9b12ab9c2a9d4","count":1,"label":"Balné","posId":"K0000","price":1500,"isExtra":true}]</t>
  </si>
  <si>
    <t>Oleg</t>
  </si>
  <si>
    <t>2026-06-18T17:39:43.442+02:00</t>
  </si>
  <si>
    <t>2026-06-18T17:47:09.475+02:00</t>
  </si>
  <si>
    <t>[{"id":"P106","note":"","count":1,"label":"Česnekový dip","posId":"P106","price":2000,"isExtra":false},{"id":"K0000","note":"","count":1,"label":"Balné","posId":"K0000","price":1500,"isExtra":true},{"id":"110","note":"","count":1,"label":"Hot &amp; Spicy 40cm 🌶️🌶️","posId":"110","price":30900,"isExtra":false},{"id":"K0000","note":"","count":1,"label":"Balné","posId":"K0000","price":2000,"isExtra":true}]</t>
  </si>
  <si>
    <t>2026-06-18T17:29:36.874+02:00</t>
  </si>
  <si>
    <t>2026-06-18T17:38:52.253+02:00</t>
  </si>
  <si>
    <t>[{"id":"57405816","note":"","size":"Mirinda 1l","count":1,"label":"Mirinda 1l","posId":"N126","price":5900,"isExtra":false},{"id":"59610937","note":"","size":"Comeback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okrajů","posId":"X1000","price":0,"isExtra":true},{"id":"54414829","note":"","count":1,"label":"Žampiony","posId":"B105","price":2500,"KDSTags":["greenhighlight"],"isExtra":true},{"id":"59610937","note":"","size":"Comeback 32cm 🌶️","count":1,"label":"Comeback 32cm 🌶️","posId":"121","price":24900,"isExtra":false},{"id":"54414794","note":"","count":1,"label":"Balné","posId":"K0000","price":1500,"isExtra":true},{"id":"54414818","note":"","count":1,"label":"okraj mozzarella, bylinky","posId":"A121","price":5700,"isExtra":true},{"id":"54414829","note":"","count":1,"label":"Žampiony","posId":"B105","price":2500,"KDSTags":["greenhighlight"],"isExtra":true}]</t>
  </si>
  <si>
    <t>2026-06-18T17:28:57.780+02:00</t>
  </si>
  <si>
    <t>2026-06-18T17:35:44.278+02:00</t>
  </si>
  <si>
    <t>2026-06-18T17:27:02.491+02:00</t>
  </si>
  <si>
    <t>2026-06-18T17:42:47.498+02:00</t>
  </si>
  <si>
    <t>[{"id":"03ade9ce-5d0f-4499-a6a3-340b58ae4468","note":"","count":1,"label":"Capricciosa 32 cm","posId":"113","price":24900,"isExtra":false},{"id":"ee394832-8137-440a-84b7-b9e0df42a9ab","note":"","count":2,"label":"Hawai 32 cm","posId":"114","price":24900,"isExtra":false},{"id":"0b867b16-3995-4b4a-9deb-1c0d8cecf8d6","note":"","count":1,"label":"Pepperoni 32 cm","posId":"120","price":24900,"isExtra":false}]</t>
  </si>
  <si>
    <t>2026-06-18T17:25:02.322+02:00</t>
  </si>
  <si>
    <t>2026-06-18T17:34:57.983+02:00</t>
  </si>
  <si>
    <t>2026-06-18T17:56:42.659+02:00</t>
  </si>
  <si>
    <t>2026-06-18T17:25:02.750+02:00</t>
  </si>
  <si>
    <t>[{"id":"d63e9120-8ffe-444c-ba51-6c942a13f4fc","note":"","count":1,"label":"Margherita 40 cm","posId":"100","price":26900,"isExtra":false},{"id":"3a8b6a85-3b5c-4ee4-be2d-261ab8731d6e","note":"","count":2,"label":"Dip česnekový","posId":"P106","price":2000,"isExtra":false},{"id":"03dae282-4cd4-4fa2-9169-2178ea3ed325","note":"","count":1,"label":"Quattro Formaggi 40 cm","posId":"111","price":30900,"isExtra":false}]</t>
  </si>
  <si>
    <t>2026-06-18T17:24:03.346+02:00</t>
  </si>
  <si>
    <t>2026-06-18T17:33:43.520+02:00</t>
  </si>
  <si>
    <t>[{"id":"119","note":"","count":1,"label":"BBQ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základ","posId":"ZBR32","price":0,"isExtra":true}]</t>
  </si>
  <si>
    <t>2026-06-18T17:21:50.319+02:00</t>
  </si>
  <si>
    <t>2026-06-18T17:30:01.276+02:00</t>
  </si>
  <si>
    <t>[{"id":"59610942","note":"","size":"Hawai 32cm","count":1,"label":"Hawai 32cm","posId":"114","price":24900,"isExtra":false},{"id":"54414794","note":"","count":1,"label":"Balné","posId":"K0000","price":1500,"isExtra":true},{"id":"57278742","note":"","count":1,"label":"Smetanový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okrajů","posId":"X1000","price":0,"isExtra":true},{"id":"57405814","note":"","size":"Pepsi 1l","count":1,"label":"Pepsi 1l","posId":"N124","price":5900,"isExtra":false}]</t>
  </si>
  <si>
    <t>2026-06-18T17:21:49.977+02:00</t>
  </si>
  <si>
    <t>2026-06-18T17:27:36.157+02:00</t>
  </si>
  <si>
    <t>2026-06-18T17:21:49.952+02:00</t>
  </si>
  <si>
    <t>2026-06-18T17:28:49.133+02:00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</si>
  <si>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54414800","note":"","count":1,"label":"Jalapeňos","posId":"B102","price":2500,"KDSTags":["greenhighlight"],"isExtra":true}]</t>
  </si>
  <si>
    <t>2026-06-18T16:47:02.192+02:00</t>
  </si>
  <si>
    <t>2026-06-18T17:20:38.917+02:00</t>
  </si>
  <si>
    <t>[{"id":"6bbd4662-3c19-4725-919c-71f4c4e91f89","note":"","count":1,"label":"BBQ Meteor 32 cm","posId":"142","price":24900,"isExtra":false}]</t>
  </si>
  <si>
    <t>2026-06-18T16:38:01.670+02:00</t>
  </si>
  <si>
    <t>2026-06-18T16:48:55.816+02:00</t>
  </si>
  <si>
    <t>2026-06-18T17:12:19.680+02:00</t>
  </si>
  <si>
    <t>2026-06-18T16:43:39.472+02:00</t>
  </si>
  <si>
    <t>[{"id":"7bd52058-f7b0-4320-9d6c-79598e7d9b5f","note":"","count":1,"label":"Hawai 18 cm","posId":"126","price":11900,"isExtra":false},{"id":"3a8b6a85-3b5c-4ee4-be2d-261ab8731d6e","note":"","count":2,"label":"Dip česnekový","posId":"P106","price":2000,"isExtra":false},{"id":"076ed74a-9e28-4a30-9b7c-06e6adbd9e27","note":"","count":1,"label":"Margherita 18 cm","posId":"124","price":11900,"isExtra":false},{"id":"57c816b2-3e3f-46c2-b126-b09910d79cb0","note":"","count":1,"label":"změna na Smetanový základ","posId":"i129","price":0,"isExtra":true},{"id":"7b8670b5-c06f-4a04-a7cd-97b786bd11ac","note":"","count":1,"label":"Žampiony.","posId":"A105","price":1500,"isExtra":true},{"id":"95bce60f-e62f-4ae7-90e9-e09260893da5","note":"","count":1,"label":"Baby špenát &amp; kuře 18 cm","posId":"128","price":11900,"isExtra":false}]</t>
  </si>
  <si>
    <t>2026-06-18T16:34:01.512+02:00</t>
  </si>
  <si>
    <t>2026-06-18T16:53:57.042+02:00</t>
  </si>
  <si>
    <t>2026-06-18T17:12:16.228+02:00</t>
  </si>
  <si>
    <t>2026-06-18T16:34:02.214+02:00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</si>
  <si>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bylinky","posId":"A121","price":5700,"isExtra":true},{"id":"3a8b6a85-3b5c-4ee4-be2d-261ab8731d6e","note":"","count":2,"label":"Dip česnekový","posId":"P106","price":2000,"isExtra":false},{"id":"35e045f9-bc36-46e9-8142-6579de78a05b","note":"","count":1,"label":"Comeback 32 cm","posId":"121","price":24900,"isExtra":false},{"id":"10a95fda-50ac-4e8b-a092-eba50264ce8d","note":"","count":1,"label":"Comeback 18 cm","posId":"133","price":11900,"isExtra":false},{"id":"0d0283d3-7aff-4b76-8938-87a4f5c742a9","note":"","count":1,"label":"Pepsi zero sugar 1l","posId":"N125","price":5900,"isExtra":false},{"id":"2863cfff-d34c-4eca-8cc1-a94c70c453ab","note":"","count":1,"label":"Mirinda 1l","posId":"N126","price":5900,"isExtra":false}]</t>
  </si>
  <si>
    <t>2026-06-18T16:01:58.288+02:00</t>
  </si>
  <si>
    <t>2026-06-18T16:10:12.838+02:00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</si>
  <si>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🌶️🌶️","posId":"108","price":30900,"isExtra":false},{"id":"54414789","note":"","count":1,"label":"Balné","posId":"K0000","price":2000,"isExtra":true},{"id":"54414777","note":"","count":1,"label":"bez plněných okrajů","posId":"X1000","price":0,"isExtra":true},{"id":"54414808","note":"","count":1,"label":"Jalapeňos","posId":"C102","price":3500,"KDSTags":["greenhighlight"],"isExtra":true},{"id":"59610942","note":"","size":"Hawai 32cm","count":1,"label":"Hawai 32cm","posId":"114","price":24900,"isExtra":false},{"id":"54414794","note":"","count":1,"label":"Balné","posId":"K0000","price":1500,"isExtra":true},{"id":"54414783","note":"","count":1,"label":"bez plněných okrajů","posId":"X1000","price":0,"isExtra":true},{"id":"54414824","note":"","count":1,"label":"Bez ananasu","posId":"X100","price":0,"KDSTags":["redhighlight"],"isExtra":true},{"id":"54414880","note":"","count":1,"label":"Kukuřice","posId":"B115","price":2500,"KDSTags":["greenhighlight"],"isExtra":true}]</t>
  </si>
  <si>
    <t>2026-06-18T15:48:03.323+02:00</t>
  </si>
  <si>
    <t>2026-06-18T15:58:29.818+02:00</t>
  </si>
  <si>
    <t>[{"id":"59610941","note":"","size":"Zeleninová 32cm","count":1,"label":"Zeleninová 32cm","posId":"115","price":24900,"isExtra":false},{"id":"54414794","note":"","count":1,"label":"Balné","posId":"K0000","price":1500,"isExtra":true},{"id":"59610935","note":"","size":"Quattro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32cm","posId":"123","price":24900,"isExtra":false},{"id":"54414794","note":"","count":1,"label":"Balné","posId":"K0000","price":1500,"isExtra":true}]</t>
  </si>
  <si>
    <t>2026-06-18T15:43:02.053+02:00</t>
  </si>
  <si>
    <t>2026-06-18T15:51:40.548+02:00</t>
  </si>
  <si>
    <t>2026-06-18T16:01:24.564+02:00</t>
  </si>
  <si>
    <t>2026-06-18T15:43:02.756+02:00</t>
  </si>
  <si>
    <t>[{"id":"5b1f2843-926a-4dd1-a5f0-4fddc7b45013","note":"","count":1,"label":"Margherita 32 cm","posId":"112","price":20900,"isExtra":false},{"id":"8b18781f-3bd0-464d-aa33-9f081ecc1a3a","note":"","count":1,"label":"mozzarella","posId":"B113","price":3000,"KDSTags":["greenhighlight"],"isExtra":true},{"id":"cf590a42-3894-4cb1-9be7-6da354b8453d","note":"","count":1,"label":"olivy","posId":"B112","price":2500,"KDSTags":["greenhighlight"],"isExtra":true}]</t>
  </si>
  <si>
    <t>2026-06-18T15:42:01.389+02:00</t>
  </si>
  <si>
    <t>2026-06-18T15:50:49.937+02:00</t>
  </si>
  <si>
    <t>2026-06-18T16:15:56.611+02:00</t>
  </si>
  <si>
    <t>2026-06-18T15:42:02.029+02:00</t>
  </si>
  <si>
    <t>[{"id":"99710cd8-fa1f-4712-84a8-85da37e18dd0","note":"","count":1,"label":"Česnekový chléb","posId":"P104","price":7900,"isExtra":false},{"id":"80cdc162-f69f-4138-b690-77917e93790e","note":"","count":1,"label":"SPICY MENU COMEBACK","posId":"","price":34900,"isExtra":false},{"id":"3f194dc7-a3fd-4752-9d87-89aa5a29b1fa","note":"","count":1,"label":"Baby špenát &amp; kuře","posId":"Y116","price":0,"isExtra":true},{"id":"741f56e1-4be0-4a48-9425-3dc6aa7f97c3","note":"","count":1,"label":"Italské těsto","posId":"15","price":0,"isExtra":true},{"id":"a0a20d0c-4422-439d-8c33-27905ee0699b","note":"","count":1,"label":"Smetanový základ","posId":"A129","price":0,"isExtra":true},{"id":"8caf43fd-6a2c-427b-858a-17f37d37c439","note":"","count":1,"label":"Spicy wings","posId":"P101","price":0,"isExtra":true},{"id":"948a75eb-e338-4ac4-8cb5-beddf66187de","note":"","count":1,"label":"Aquilla tea zelený čaj/citron 0,5l","posId":"N121","price":0,"isExtra":true},{"id":"80cdc162-f69f-4138-b690-77917e93790e","note":"","count":1,"label":"SPICY MENU COMEBACK","posId":"","price":34900,"isExtra":false},{"id":"644ab73c-8309-4845-b96e-9f0f22c461df","note":"","count":1,"label":"Pepperoni","posId":"Y120","price":0,"isExtra":true},{"id":"741f56e1-4be0-4a48-9425-3dc6aa7f97c3","note":"","count":1,"label":"Italské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základ","posId":"A127","price":0,"isExtra":true},{"id":"9044268d-9567-4604-8129-9d32c7630f2b","note":"","count":1,"label":"Příloha: Masové kuličky","posId":"P102","price":0,"isExtra":true},{"id":"2b47ea4c-d832-4063-aabc-5359c942e92e","note":"","count":1,"label":"Mirinda 1l","posId":"N126","price":0,"isExtra":true},{"id":"da695499-0d17-4c58-9da8-946326e8bf83","note":"","count":1,"label":"Buchtičky se šodó","posId":"D12","price":7900,"isExtra":false}]</t>
  </si>
  <si>
    <t>2026-06-18T15:42:00.664+02:00</t>
  </si>
  <si>
    <t>2026-06-18T15:55:49.247+02:00</t>
  </si>
  <si>
    <t>[{"id":"57405814","note":"","size":"Pepsi 1l","count":1,"label":"Pepsi 1l","posId":"N124","price":5900,"isExtra":false},{"id":"59610943","note":"","size":"Capricciosa 32cm","count":1,"label":"Capricciosa 32cm","posId":"113","price":24900,"isExtra":false},{"id":"54414794","note":"","count":1,"label":"Balné","posId":"K0000","price":1500,"isExtra":true},{"id":"54414900","note":"","count":1,"label":"Slanina","posId":"B108","price":3000,"KDSTags":["greenhighlight"],"isExtra":true},{"id":"59610937","note":"","size":"Comeback 32cm 🌶️","count":2,"label":"Comeback 32cm 🌶️","posId":"121","price":24900,"isExtra":false},{"id":"54414794","note":"","count":2,"label":"Balné","posId":"K0000","price":1500,"isExtra":true},{"id":"54414829","note":"","count":2,"label":"Žampiony","posId":"B105","price":2500,"KDSTags":["greenhighlight"],"isExtra":true}]</t>
  </si>
  <si>
    <t>2026-06-18T15:35:31.392+02:00</t>
  </si>
  <si>
    <t>2026-06-18T15:41:30.742+02:00</t>
  </si>
  <si>
    <t>[{"id":"c4398ff6690198226cf7c771","count":1,"label":"Comeback 32cm 🌶️","posId":"121","price":19920,"isExtra":false},{"id":"7cdbdba064a9b12ab9c2a9d4","count":1,"label":"Balné","posId":"K0000","price":1500,"isExtra":true},{"id":"8241669eecc1399a2e3e1c17","count":1,"label":"BBQ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okrajů","posId":"X1000","price":0,"isExtra":true}]</t>
  </si>
  <si>
    <t>2026-06-18T15:29:50.607+02:00</t>
  </si>
  <si>
    <t>2026-06-18T15:38:20.164+02:00</t>
  </si>
  <si>
    <t>[{"id":"8f33a84a8ac91a91cc37bff3","count":1,"label":"Margherita 32cm","posId":"112","price":16720,"isExtra":false},{"id":"7cdbdba064a9b12ab9c2a9d4","count":1,"label":"Balné","posId":"K0000","price":1500,"isExtra":true},{"id":"0172555aa3b6fbb53ca44f49","count":1,"label":"Smetanový základ","posId":"ZRS32","price":0,"isExtra":true},{"id":"86121c7e1f699615ac17c325","count":1,"label":"Mirinda 1l","posId":"N126","price":5900,"isExtra":false}]</t>
  </si>
  <si>
    <t>2026-06-18T15:07:01.818+02:00</t>
  </si>
  <si>
    <t>2026-06-18T15:15:17.370+02:00</t>
  </si>
  <si>
    <t>2026-06-18T15:41:25.886+02:00</t>
  </si>
  <si>
    <t>2026-06-18T15:07:02.806+02:00</t>
  </si>
  <si>
    <t>[{"id":"da695499-0d17-4c58-9da8-946326e8bf83","note":"","count":1,"label":"Buchtičky se šodó","posId":"D12","price":7900,"isExtra":false},{"id":"0005ff76-02c8-47f3-a86e-87443988197a","note":"","count":1,"label":"BBQ Texas 32 cm","posId":"119","price":24900,"isExtra":false},{"id":"21fd0686-e8d1-43f1-84c9-d96f5842a3ca","note":"","count":1,"label":"okraj mozzarella, bylinky","posId":"A121","price":5700,"isExtra":true}]</t>
  </si>
  <si>
    <t>2026-06-18T14:34:13.593+02:00</t>
  </si>
  <si>
    <t>2026-06-18T14:45:13.630+02:00</t>
  </si>
  <si>
    <t>[{"id":"57405814","note":"","size":"Pepsi 1l","count":1,"label":"Pepsi 1l","posId":"N124","price":5900,"isExtra":false},{"id":"54414711","note":"","size":"Pepperoni 40cm 🌶️🌶️","count":1,"label":"Pepperoni 40cm 🌶️🌶️","posId":"108","price":30900,"isExtra":false},{"id":"54414789","note":"","count":1,"label":"Balné","posId":"K0000","price":2000,"isExtra":true},{"id":"54414813","note":"","count":1,"label":"okraj mozzarella, bylinky","posId":"A122","price":6500,"isExtra":true},{"id":"54414808","note":"","count":1,"label":"Jalapeňos","posId":"C102","price":3500,"KDSTags":["greenhighlight"],"isExtra":true},{"id":"54414830","note":"","count":1,"label":"Žampiony","posId":"C105","price":3500,"KDSTags":["greenhighlight"],"isExtra":true},{"id":"54414890","note":"","count":1,"label":"Mozzarella","posId":"C113","price":4000,"KDSTags":["greenhighlight"],"isExtra":true},{"id":"54414914","note":"","count":1,"label":"Grana padano, pecorino, parmazán","posId":"C130","price":4000,"KDSTags":["greenhighlight"],"isExtra":true}]</t>
  </si>
  <si>
    <t>2026-06-18T14:29:39.457+02:00</t>
  </si>
  <si>
    <t>2026-06-18T14:36:22.521+02:00</t>
  </si>
  <si>
    <t>2026-06-18T14:19:30.698+02:00</t>
  </si>
  <si>
    <t>2026-06-18T14:26:40.562+02:00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</si>
  <si>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🌶️🌶️","posId":"110","price":30900,"isExtra":false},{"id":"54414789","note":"","count":1,"label":"Balné","posId":"K0000","price":2000,"isExtra":true},{"id":"54414777","note":"","count":1,"label":"bez plněných okrajů","posId":"X1000","price":0,"isExtra":true},{"id":"54414842","note":"","count":1,"label":"Bez cibule","posId":"X103","price":0,"KDSTags":["redhighlight"],"isExtra":true}]</t>
  </si>
  <si>
    <t>2026-06-18T14:19:02.222+02:00</t>
  </si>
  <si>
    <t>2026-06-18T14:25:04.406+02:00</t>
  </si>
  <si>
    <t>2026-06-18T14:37:44.964+02:00</t>
  </si>
  <si>
    <t>2026-06-18T14:19:02.704+02:00</t>
  </si>
  <si>
    <t>2026-06-18T14:15:10.162+02:00</t>
  </si>
  <si>
    <t>2026-06-18T14:22:26.789+02:00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</si>
  <si>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🌶️🌶️","posId":"122","price":24900,"isExtra":false},{"id":"54414794","note":"","count":1,"label":"Balné","posId":"K0000","price":1500,"isExtra":true},{"id":"57278742","note":"","count":1,"label":"Smetanový základ","posId":"ZRS32","price":0,"isExtra":true},{"id":"59610934","note":"","size":"Margherita 32cm","count":1,"label":"Margherita 32cm","posId":"112","price":20900,"isExtra":false},{"id":"54414794","note":"","count":1,"label":"Balné","posId":"K0000","price":1500,"isExtra":true},{"id":"59610946","note":"","count":1,"label":"USA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bylinky","posId":"A121","price":5700,"isExtra":true}]</t>
  </si>
  <si>
    <t>2026-06-18T13:59:23.002+02:00</t>
  </si>
  <si>
    <t>2026-06-18T14:08:11.402+02:00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</si>
  <si>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okrajů","posId":"X1000","price":0,"isExtra":true}]</t>
  </si>
  <si>
    <t>2026-06-18T13:56:02.452+02:00</t>
  </si>
  <si>
    <t>2026-06-18T14:04:15.211+02:00</t>
  </si>
  <si>
    <t>Petra</t>
  </si>
  <si>
    <t>2026-06-18T13:41:08.626+02:00</t>
  </si>
  <si>
    <t>2026-06-18T13:48:58.602+02:00</t>
  </si>
  <si>
    <t>2026-06-18T13:34:03.327+02:00</t>
  </si>
  <si>
    <t>2026-06-18T13:42:15.457+02:00</t>
  </si>
  <si>
    <t>[{"id":"8f33a84a8ac91a91cc37bff3","count":1,"label":"Margherita 32cm","posId":"112","price":16720,"isExtra":false},{"id":"7cdbdba064a9b12ab9c2a9d4","count":1,"label":"Balné","posId":"K0000","price":1500,"isExtra":true},{"id":"cde1a44f44daafed4b3bd82a","count":1,"label":"Pepperoni 32cm 🌶️🌶️","posId":"120","price":19920,"isExtra":false},{"id":"7cdbdba064a9b12ab9c2a9d4","count":1,"label":"Balné","posId":"K0000","price":1500,"isExtra":true},{"id":"8894e9b5dad901e222d1bf3a","count":2,"label":"Aquilla neperlivá","posId":"N140","price":3900,"isExtra":false}]</t>
  </si>
  <si>
    <t>2026-06-18T13:03:28.343+02:00</t>
  </si>
  <si>
    <t>2026-06-18T13:18:19.540+02:00</t>
  </si>
  <si>
    <t>[{"id":"ccadfe02861049f21e3344d5","count":1,"label":"BBQ Meteor 40cm","posId":"106","price":30900,"isExtra":false},{"id":"1d39bc6ba96569aaaf3ab974","count":1,"label":"Balné","posId":"K0000","price":2000,"isExtra":true},{"id":"b714211ecc3c2d19932cf74e","count":1,"label":"Rajčatový základ","posId":"ZBR40","price":0,"isExtra":true},{"id":"48863154de09ebfd22a82574","count":1,"label":"bez plněných okrajů","posId":"X1000","price":0,"isExtra":true}]</t>
  </si>
  <si>
    <t>2026-06-18T12:57:03.328+02:00</t>
  </si>
  <si>
    <t>2026-06-18T13:15:24.188+02:00</t>
  </si>
  <si>
    <t>[{"id":"1da47ebe-2592-435a-b854-8cbe80b56263","note":"","count":1,"label":"Hawai 32 cm","posId":"138","price":24900,"isExtra":false},{"id":"131c6239-e041-4ab5-9f75-400951ef95f4","note":"","count":1,"label":"Dip jalapenos","posId":"P107","price":2000,"isExtra":false}]</t>
  </si>
  <si>
    <t>2026-06-18T12:56:01.889+02:00</t>
  </si>
  <si>
    <t>2026-06-18T13:13:55.132+02:00</t>
  </si>
  <si>
    <t>[{"id":"f4d7b9ad-ce62-498d-a90b-8016ab1e3604","note":"","count":1,"label":"Quattro Formaggi 32 cm","posId":"147","price":24900,"isExtra":false},{"id":"c8019f80-065c-4f09-9e80-65b85dae2ae1","note":"","count":1,"label":"kukuřice","posId":"B115","price":2500,"KDSTags":["greenhighlight"],"isExtra":true},{"id":"3a8b6a85-3b5c-4ee4-be2d-261ab8731d6e","note":"","count":1,"label":"Dip česnekový","posId":"P106","price":2000,"isExtra":false}]</t>
  </si>
  <si>
    <t>2026-06-18T12:54:01.870+02:00</t>
  </si>
  <si>
    <t>2026-06-18T13:08:04.256+02:00</t>
  </si>
  <si>
    <t>[{"id":"b6658da4-b777-42a2-94b6-5ce20ff49587","note":"","count":1,"label":"Pepperoni 32 cm","posId":"144","price":24900,"isExtra":false},{"id":"35e045f9-bc36-46e9-8142-6579de78a05b","note":"","count":1,"label":"Comeback 32 cm","posId":"121","price":24900,"isExtra":false}]</t>
  </si>
  <si>
    <t>2026-06-18T12:49:21.576+02:00</t>
  </si>
  <si>
    <t>2026-06-18T13:25:06.034+02:00</t>
  </si>
  <si>
    <t>[{"id":"cf05c4d3-5206-479a-94ab-2270ec0ff8e6","count":4,"label":"Pizza Pepperoni 32","posId":"120","price":24900,"isExtra":false,"creatorId":"FRXFyR6QWPbMYhcAHmLeL","isPackging":0,"actualLabel":"Pizza Pepperoni 32"},{"id":"bbd3709a-e168-4407-8515-6961f0b006a3","count":4,"label":"Pizza Hawai 32 cm","posId":"114","price":24900,"isExtra":false,"creatorId":"h2HGvHdU-i0YYowPlV8II","isPackging":0,"actualLabel":"Pizza Hawai 32 cm"},{"id":"40d9cbbb-8f1e-4bb1-8779-b8a901a5b016","count":5,"label":"Pizza Quattro Formaggi 32","posId":"123","price":24900,"isExtra":false,"creatorId":"BR2k3HRyPND_O0e_KdRW7","isPackging":0,"actualLabel":"Pizza Quattro Formaggi 32"}]</t>
  </si>
  <si>
    <t>2026-06-18T12:46:02.738+02:00</t>
  </si>
  <si>
    <t>2026-06-18T13:00:17.137+02:00</t>
  </si>
  <si>
    <t>2026-06-18T13:18:55.561+02:00</t>
  </si>
  <si>
    <t>2026-06-18T12:46:03.429+02:00</t>
  </si>
  <si>
    <t>[{"id":"36ea3088-07fd-428f-b871-c4a5ee9cef7b","note":"","count":1,"label":"Comeback 40 cm","posId":"109","price":30900,"isExtra":false},{"id":"932d1eab-8f45-4992-b460-cc5099f91e14","note":"","count":1,"label":"Okraj Hotdog, BBQ","posId":"A120","price":6500,"isExtra":true}]</t>
  </si>
  <si>
    <t>2026-06-18T12:28:11.793+02:00</t>
  </si>
  <si>
    <t>2026-06-18T12:36:24.152+02:00</t>
  </si>
  <si>
    <t>[{"id":"59610934","note":"","size":"Margherita 32cm","count":1,"label":"Margherita 32cm","posId":"112","price":20900,"isExtra":false},{"id":"54414794","note":"","count":1,"label":"Balné","posId":"K0000","price":1500,"isExtra":true},{"id":"54414783","note":"","count":1,"label":"bez plněných okrajů","posId":"X1000","price":0,"isExtra":true},{"id":"59610943","note":"","size":"Capricciosa 32cm","count":1,"label":"Capricciosa 32cm","posId":"113","price":24900,"isExtra":false},{"id":"54414794","note":"","count":1,"label":"Balné","posId":"K0000","price":1500,"isExtra":true},{"id":"54414783","note":"","count":1,"label":"bez plněných okrajů","posId":"X1000","price":0,"isExtra":true},{"id":"54414841","note":"","count":1,"label":"Bez oliv","posId":"X112","price":0,"KDSTags":["redhighlight"],"isExtra":true}]</t>
  </si>
  <si>
    <t>Dušan</t>
  </si>
  <si>
    <t>2026-06-18T12:16:30.471+02:00</t>
  </si>
  <si>
    <t>2026-06-18T12:26:54.211+02:00</t>
  </si>
  <si>
    <t>[{"id":"P104","note":"","count":1,"label":"Česnekový chléb 18cm","posId":"P104","price":7900,"isExtra":false},{"id":"K0000","note":"","count":1,"label":"Balné","posId":"K0000","price":1500,"isExtra":true},{"id":"122","note":"","count":1,"label":"Hot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základ","posId":"ZRB32","price":0,"isExtra":true},{"id":"X103","note":"","count":1,"label":"Bez cibule","posId":"X103","price":0,"KDSTags":["redhighlight"],"isExtra":true}]</t>
  </si>
  <si>
    <t>2026-06-18T12:15:02.254+02:00</t>
  </si>
  <si>
    <t>2026-06-18T12:30:59.074+02:00</t>
  </si>
  <si>
    <t>2026-06-18T13:01:58.704+02:00</t>
  </si>
  <si>
    <t>2026-06-18T12:15:04.344+02:00</t>
  </si>
  <si>
    <t>[{"id":"36ea3088-07fd-428f-b871-c4a5ee9cef7b","note":"","count":1,"label":"Comeback 40 cm","posId":"109","price":30900,"isExtra":false},{"id":"8c704055-e242-493d-b754-bb711e5a6c0b","note":"","count":1,"label":"Hawai 40 cm","posId":"102","price":30900,"isExtra":false}]</t>
  </si>
  <si>
    <t>2026-06-18T12:13:02.123+02:00</t>
  </si>
  <si>
    <t>2026-06-18T12:24:19.882+02:00</t>
  </si>
  <si>
    <t>[{"id":"85dc195f-7d7b-4fb5-b41d-eb1c9c76b3a3","note":"","count":1,"label":"Hot &amp; Spicy 32 cm","posId":"146","price":24900,"isExtra":false},{"id":"57c816b2-3e3f-46c2-b126-b09910d79cb0","note":"","count":1,"label":"změna na Smetanový základ","posId":"i129","price":0,"isExtra":true},{"id":"ff8bc446-e047-44f1-bae5-423b565e0123","note":"","count":1,"label":"Capricciosa 32 cm","posId":"137","price":24900,"isExtra":false},{"id":"57c816b2-3e3f-46c2-b126-b09910d79cb0","note":"","count":1,"label":"změna na Smetanový základ","posId":"i129","price":0,"isExtra":true},{"id":"987fa0f9-906b-4c8f-b658-123a02363de3","note":"","count":1,"label":"BBQ Texas 18 cm","posId":"131","price":11900,"isExtra":false},{"id":"f61b7339-3b20-4583-b2b8-12e48de2876d","note":"","count":1,"label":"změna na Rajčatový základ","posId":"i105","price":0,"isExtra":true},{"id":"194f980e-141e-4220-9f1e-0e1e9edc412e","note":"","count":1,"label":"Quattro Formaggi 18 cm","posId":"135","price":11900,"isExtra":false},{"id":"f61b7339-3b20-4583-b2b8-12e48de2876d","note":"","count":1,"label":"změna na Rajčatový základ","posId":"i105","price":0,"isExtra":true},{"id":"c140cca5-f089-41f7-bf7d-f4a7a6787661","note":"","count":1,"label":"Jalapeños.","posId":"A102","price":1500,"isExtra":true}]</t>
  </si>
  <si>
    <t>2026-06-18T12:09:59.059+02:00</t>
  </si>
  <si>
    <t>2026-06-18T12:15:34.009+02:00</t>
  </si>
  <si>
    <t>2026-06-18T12:08:10.841+02:00</t>
  </si>
  <si>
    <t>2026-06-18T12:18:28.161+02:00</t>
  </si>
  <si>
    <t>[{"id":"M100","note":"","count":1,"label":"Spicy menu Comeback","posId":"M100","price":34900,"isExtra":false},{"id":"K0000","note":"","count":1,"label":"Balné","posId":"K0000","price":3000,"isExtra":true},{"id":"Y119","note":"","count":1,"label":"BBQ Texas","posId":"Y119","price":0,"isExtra":true},{"id":"A121","note":"","count":1,"label":"okraj mozzarella, bylinky","posId":"A121","price":5700,"isExtra":true},{"id":"P101","note":"","count":1,"label":"spicy wings 🌶️","posId":"P101","price":0,"isExtra":true},{"id":"N131","note":"","count":1,"label":"BIRGO grapefruit 0,5l","posId":"N131","price":0,"isExtra":true}]</t>
  </si>
  <si>
    <t>2026-06-18T11:58:44.682+02:00</t>
  </si>
  <si>
    <t>2026-06-18T12:17:10.446+02:00</t>
  </si>
  <si>
    <t>2026-06-18T11:58:20.183+02:00</t>
  </si>
  <si>
    <t>2026-06-18T12:07:47.521+02:00</t>
  </si>
  <si>
    <t>2026-06-18T11:57:02.548+02:00</t>
  </si>
  <si>
    <t>2026-06-18T12:07:08.739+02:00</t>
  </si>
  <si>
    <t>2026-06-18T12:40:02.789+02:00</t>
  </si>
  <si>
    <t>2026-06-18T11:57:03.022+02:00</t>
  </si>
  <si>
    <t>[{"id":"85dc195f-7d7b-4fb5-b41d-eb1c9c76b3a3","note":"","count":1,"label":"Hot &amp; Spicy 32 cm","posId":"146","price":24900,"isExtra":false},{"id":"21fd0686-e8d1-43f1-84c9-d96f5842a3ca","note":"","count":1,"label":"okraj mozzarella, bylinky","posId":"A121","price":5700,"isExtra":true},{"id":"ea8ba6dd-c20a-4bae-a731-5344afc761eb","note":"","count":1,"label":"Capricciosa 18 cm","posId":"125","price":11900,"isExtra":false},{"id":"57c816b2-3e3f-46c2-b126-b09910d79cb0","note":"","count":1,"label":"změna na Smetanový základ","posId":"i129","price":0,"isExtra":true},{"id":"c5b474e6-18c7-4e68-bfba-30417cf8de0f","note":"","count":1,"label":"Kukuřice.","posId":"A115","price":1500,"isExtra":true},{"id":"da695499-0d17-4c58-9da8-946326e8bf83","note":"","count":1,"label":"Buchtičky se šodó","posId":"D12","price":7900,"isExtra":false},{"id":"0d0283d3-7aff-4b76-8938-87a4f5c742a9","note":"","count":1,"label":"Pepsi zero sugar 1l","posId":"N125","price":5900,"isExtra":false}]</t>
  </si>
  <si>
    <t>2026-06-18T11:45:02.223+02:00</t>
  </si>
  <si>
    <t>2026-06-18T11:53:01.441+02:00</t>
  </si>
  <si>
    <t>2026-06-18T12:18:23.411+02:00</t>
  </si>
  <si>
    <t>2026-06-18T11:55:50.200+02:00</t>
  </si>
  <si>
    <t>[{"id":"36ea3088-07fd-428f-b871-c4a5ee9cef7b","note":"","count":1,"label":"Comeback 40 cm","posId":"109","price":30900,"isExtra":false},{"id":"a3d62a5d-2e1d-48db-874e-d64becff7059","note":"","count":1,"label":"změna na BBQ základ","posId":"i128","price":0,"isExtra":true}]</t>
  </si>
  <si>
    <t>2026-06-18T11:43:01.745+02:00</t>
  </si>
  <si>
    <t>2026-06-18T11:52:01.478+02:00</t>
  </si>
  <si>
    <t>2026-06-18T12:24:48.565+02:00</t>
  </si>
  <si>
    <t>2026-06-18T11:43:02.341+02:00</t>
  </si>
  <si>
    <t>[{"id":"8c704055-e242-493d-b754-bb711e5a6c0b","note":"","count":1,"label":"Hawai 40 cm","posId":"102","price":30900,"isExtra":false}]</t>
  </si>
  <si>
    <t>2026-06-18T11:38:02.405+02:00</t>
  </si>
  <si>
    <t>2026-06-18T11:48:57.393+02:00</t>
  </si>
  <si>
    <t>2026-06-18T11:58:02.747+02:00</t>
  </si>
  <si>
    <t>2026-06-18T11:45:42.258+02:00</t>
  </si>
  <si>
    <t>[{"id":"10a95fda-50ac-4e8b-a092-eba50264ce8d","note":"","count":1,"label":"Comeback 18 cm","posId":"133","price":11900,"isExtra":false},{"id":"c1383a56-9eef-4159-8de6-52ba98917da4","note":"","count":1,"label":"Pepperoni Rolls, 6 ks","posId":"P100","price":8900,"isExtra":false},{"id":"3a8b6a85-3b5c-4ee4-be2d-261ab8731d6e","note":"","count":1,"label":"Dip česnekový","posId":"P106","price":2000,"isExtra":false},{"id":"7bd52058-f7b0-4320-9d6c-79598e7d9b5f","note":"","count":1,"label":"Hawai 18 cm","posId":"126","price":11900,"isExtra":false},{"id":"0d0283d3-7aff-4b76-8938-87a4f5c742a9","note":"","count":1,"label":"Pepsi zero sugar 1l","posId":"N125","price":5900,"isExtra":false}]</t>
  </si>
  <si>
    <t>2026-06-18T11:36:54.468+02:00</t>
  </si>
  <si>
    <t>2026-06-18T11:44:35.577+02:00</t>
  </si>
  <si>
    <t>[{"id":"c4398ff6690198226cf7c771","count":1,"label":"Comeback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okrajů","posId":"X1000","price":0,"isExtra":true},{"id":"8c4681070419cd3583589cac","count":1,"label":"Bez cibule","posId":"X103","price":0,"KDSTags":["redhighlight"],"isExtra":true}]</t>
  </si>
  <si>
    <t>2026-06-18T11:24:02.057+02:00</t>
  </si>
  <si>
    <t>2026-06-18T11:34:43.208+02:00</t>
  </si>
  <si>
    <t>2026-06-18T12:16:11.463+02:00</t>
  </si>
  <si>
    <t>2026-06-18T11:24:02.794+02:00</t>
  </si>
  <si>
    <t>[{"id":"03ade9ce-5d0f-4499-a6a3-340b58ae4468","note":"","count":1,"label":"Capricciosa 32 cm","posId":"113","price":24900,"isExtra":false},{"id":"57c816b2-3e3f-46c2-b126-b09910d79cb0","note":"","count":1,"label":"změna na Smetanový základ","posId":"i129","price":0,"isExtra":true},{"id":"7bf5fb6e-17f1-4e62-b7d1-e31d7c483eb9","note":"","count":1,"label":"cibule","posId":"B103","price":2500,"KDSTags":["greenhighlight"],"isExtra":true},{"id":"0b867b16-3995-4b4a-9deb-1c0d8cecf8d6","note":"","count":2,"label":"Pepperoni 32 cm","posId":"120","price":24900,"isExtra":false},{"id":"85dc195f-7d7b-4fb5-b41d-eb1c9c76b3a3","note":"","count":1,"label":"Hot &amp; Spicy 32 cm","posId":"146","price":24900,"isExtra":false},{"id":"68d93a2c-5ce2-44a5-857b-6d579cd1f445","note":"","count":1,"label":"žampiony","posId":"B105","price":2500,"KDSTags":["greenhighlight"],"isExtra":true}]</t>
  </si>
  <si>
    <t>2026-06-18T11:19:23.700+02:00</t>
  </si>
  <si>
    <t>2026-06-18T11:24:53.485+02:00</t>
  </si>
  <si>
    <t>[{"id":"54414743","note":"","size":"Spicy menu Comeback","count":1,"label":"Spicy menu Comeback","posId":"M100","price":34900,"isExtra":false},{"id":"54414772","note":"","count":1,"label":"Hot &amp; Spicy","posId":"Y122","price":0,"isExtra":true},{"id":"54414779","note":"","count":1,"label":"Balné","posId":"K0000","price":3000,"isExtra":true},{"id":"57278752","note":"","count":1,"label":"BBQ základ","posId":"ZRB32","price":0,"isExtra":true},{"id":"54414783","note":"","count":1,"label":"bez plněných okrajů","posId":"X1000","price":0,"isExtra":true},{"id":"54414810","note":"","count":1,"label":"masové kuličky","posId":"P102","price":0,"isExtra":true},{"id":"57405827","note":"","count":1,"label":"Pepsi zero sugar 1l","posId":"N125","price":0,"isExtra":true}]</t>
  </si>
  <si>
    <t>2026-06-18T11:19:23.350+02:00</t>
  </si>
  <si>
    <t>2026-06-18T11:27:42.269+02:00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</si>
  <si>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okrajů","posId":"X1000","price":0,"isExtra":true},{"id":"54414817","note":"","count":1,"label":"Bez gorgonzoly","posId":"X101","price":0,"KDSTags":["redhighlight"],"isExtra":true},{"id":"59610942","note":"","size":"Hawai 32cm","count":1,"label":"Hawai 32cm","posId":"114","price":24900,"isExtra":false},{"id":"54414794","note":"","count":1,"label":"Balné","posId":"K0000","price":1500,"isExtra":true},{"id":"54414783","note":"","count":1,"label":"bez plněných okrajů","posId":"X1000","price":0,"isExtra":true}]</t>
  </si>
  <si>
    <t>2026-06-18T11:14:02.812+02:00</t>
  </si>
  <si>
    <t>2026-06-18T11:17:54.251+02:00</t>
  </si>
  <si>
    <t>[{"id":"a3770f60-a823-4268-bed4-4dfb0f8bf695","count":1,"label":"Pizza Quattro Formaggi 18","posId":"135","price":11900,"isExtra":false,"creatorId":"4p59BbwQBU6IQmp3uAe2E","isPackging":0,"actualLabel":"Pizza Quattro Formaggi 18"},{"id":"extra_20230331101812_61","count":1,"label":"Pepperoni salám","posId":"A109","price":2000,"isExtra":true,"mainItemId":"a3770f60-a823-4268-bed4-4dfb0f8bf695"}]</t>
  </si>
  <si>
    <t>2026-06-18T11:11:02.358+02:00</t>
  </si>
  <si>
    <t>2026-06-18T11:18:35.198+02:00</t>
  </si>
  <si>
    <t>2026-06-18T11:57:17.264+02:00</t>
  </si>
  <si>
    <t>2026-06-18T11:11:02.829+02:00</t>
  </si>
  <si>
    <t>[{"id":"bf8dc38b-6c8e-42b6-9da3-3170253a57d4","note":"","count":1,"label":"Hot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bylinky","posId":"A121","price":5700,"isExtra":true}]</t>
  </si>
  <si>
    <t>2026-06-18T10:52:01.967+02:00</t>
  </si>
  <si>
    <t>2026-06-18T11:15:37.071+02:00</t>
  </si>
  <si>
    <t>2026-06-18T11:35:05.890+02:00</t>
  </si>
  <si>
    <t>2026-06-18T10:52:02.767+02:00</t>
  </si>
  <si>
    <t>[{"id":"5b1f2843-926a-4dd1-a5f0-4fddc7b45013","note":"","count":3,"label":"Margherita 32 cm","posId":"112","price":20900,"isExtra":false},{"id":"ee394832-8137-440a-84b7-b9e0df42a9ab","note":"","count":1,"label":"Hawai 32 cm","posId":"114","price":24900,"isExtra":false}]</t>
  </si>
  <si>
    <t>2026-06-17T23:31:52.843+02:00</t>
  </si>
  <si>
    <t>2026-06-17T23:39:27.515+02:00</t>
  </si>
  <si>
    <t>2026-06-17T23:15:01.098+02:00</t>
  </si>
  <si>
    <t>2026-06-17T23:30:12.294+02:00</t>
  </si>
  <si>
    <t>2026-06-17T23:12:21.092+02:00</t>
  </si>
  <si>
    <t>2026-06-17T23:29:31.342+02:00</t>
  </si>
  <si>
    <t>2026-06-17T22:38:45.253+02:00</t>
  </si>
  <si>
    <t>2026-06-17T22:44:53.218+02:00</t>
  </si>
  <si>
    <t>2026-06-17T22:38:05.204+02:00</t>
  </si>
  <si>
    <t>2026-06-17T22:44:17.122+02:00</t>
  </si>
  <si>
    <t>[{"id":"b080b506facafc37744a1e2c","count":1,"label":"Capricciosa 32cm","posId":"113","price":24900,"isExtra":false},{"id":"7cdbdba064a9b12ab9c2a9d4","count":1,"label":"Balné","posId":"K0000","price":1500,"isExtra":true},{"id":"8f70c51a720434a06d84f4e5","count":1,"label":"Česnekový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</si>
  <si>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2026-06-17T22:35:51.701+02:00</t>
  </si>
  <si>
    <t>2026-06-17T22:44:34.071+02:00</t>
  </si>
  <si>
    <t>2026-06-17T22:34:30.717+02:00</t>
  </si>
  <si>
    <t>2026-06-17T22:41:54.765+02:00</t>
  </si>
  <si>
    <t>2026-06-18T05:59:59.999+02:00</t>
  </si>
  <si>
    <t>[{"id":"af56a8c5-97bc-46b9-b01e-e295e7dfc7cd","count":1,"label":"Pizza Comeback 32","posId":"121","price":24900,"isExtra":false,"creatorId":"9-FqFqKOjNL0xrwQHHAZx","isPackging":0,"actualLabel":"Pizza Comeback 32"},{"id":"aEhGN0F1eP1ffk52R-6IM","count":1,"label":"okraj mozzarella, bylinky","posId":"A121","price":5700,"isExtra":true,"mainItemId":"af56a8c5-97bc-46b9-b01e-e295e7dfc7cd"}]</t>
  </si>
  <si>
    <t>2026-06-17T22:22:44.283+02:00</t>
  </si>
  <si>
    <t>2026-06-17T22:31:52.038+02:00</t>
  </si>
  <si>
    <t>Anna Vaníková</t>
  </si>
  <si>
    <t>2026-06-17T22:19:02.296+02:00</t>
  </si>
  <si>
    <t>2026-06-17T22:30:43.780+02:00</t>
  </si>
  <si>
    <t>2026-06-17T22:50:40.863+02:00</t>
  </si>
  <si>
    <t>2026-06-17T22:19:02.976+02:00</t>
  </si>
  <si>
    <t>[{"id":"ea8ba6dd-c20a-4bae-a731-5344afc761eb","note":"","count":1,"label":"Capricciosa 18 cm","posId":"125","price":11900,"isExtra":false},{"id":"35e045f9-bc36-46e9-8142-6579de78a05b","note":"","count":1,"label":"Comeback 32 cm","posId":"121","price":24900,"isExtra":false},{"id":"d3eb4d53-930f-46c7-bd43-afdbaaac1bcf","note":"","count":1,"label":"Masové kuličky, 10 ks","posId":"P102","price":9900,"isExtra":false}]</t>
  </si>
  <si>
    <t>2026-06-17T22:17:02.108+02:00</t>
  </si>
  <si>
    <t>2026-06-17T22:24:37.223+02:00</t>
  </si>
  <si>
    <t>2026-06-17T22:41:07.695+02:00</t>
  </si>
  <si>
    <t>2026-06-17T22:17:02.664+02:00</t>
  </si>
  <si>
    <t>[{"id":"fcbcf6b6-34c6-4d5f-ac5b-f6ece72e0953","note":"","count":1,"label":"BBQ Meteor 32 cm","posId":"118","price":24900,"isExtra":false},{"id":"c8b95e20-a7d9-4b96-8200-784ce0418910","note":"","count":1,"label":"Pilsner Urquell 0,5l","posId":"N20","price":6500,"isExtra":false}]</t>
  </si>
  <si>
    <t>2026-06-17T22:14:00.452+02:00</t>
  </si>
  <si>
    <t>2026-06-17T22:20:05.974+02:00</t>
  </si>
  <si>
    <t>[{"id":"35999c816db20808a615a88e","count":1,"label":"Quattro Formaggi 40cm","posId":"111","price":30900,"isExtra":false},{"id":"1d39bc6ba96569aaaf3ab974","count":1,"label":"Balné","posId":"K0000","price":2000,"isExtra":true},{"id":"48863154de09ebfd22a82574","count":1,"label":"bez plněných okrajů","posId":"X1000","price":0,"isExtra":true},{"id":"093a8bf06de7cc29cf98e502","count":1,"label":"Bez gorgonzoly","posId":"X101","price":0,"KDSTags":["redhighlight"],"isExtra":true}]</t>
  </si>
  <si>
    <t>2026-06-17T22:05:09.052+02:00</t>
  </si>
  <si>
    <t>2026-06-17T22:16:29.766+02:00</t>
  </si>
  <si>
    <t>[{"id":"8f33a84a8ac91a91cc37bff3","count":1,"label":"Margherita 32cm","posId":"112","price":16720,"isExtra":false},{"id":"7cdbdba064a9b12ab9c2a9d4","count":1,"label":"Balné","posId":"K0000","price":1500,"isExtra":true},{"id":"692d1e3b491e0c6949b850ef","count":1,"label":"Poděbradská malinovka 0,5l","posId":"N129","price":4900,"isExtra":false}]</t>
  </si>
  <si>
    <t>2026-06-17T22:05:02.570+02:00</t>
  </si>
  <si>
    <t>2026-06-17T22:14:23.957+02:00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</si>
  <si>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</si>
  <si>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2026-06-17T22:04:38.150+02:00</t>
  </si>
  <si>
    <t>2026-06-17T22:15:45.987+02:00</t>
  </si>
  <si>
    <t>2026-06-17T21:56:41.201+02:00</t>
  </si>
  <si>
    <t>2026-06-17T22:03:35.092+02:00</t>
  </si>
  <si>
    <t>[{"id":"cde1a44f44daafed4b3bd82a","count":1,"label":"Pepperoni 32cm 🌶️🌶️","posId":"120","price":19920,"isExtra":false},{"id":"7cdbdba064a9b12ab9c2a9d4","count":1,"label":"Balné","posId":"K0000","price":1500,"isExtra":true},{"id":"c53963ce28e9a8bf387aa757","count":1,"label":"okraj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</si>
  <si>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2026-06-17T21:53:29.037+02:00</t>
  </si>
  <si>
    <t>2026-06-17T21:57:55.915+02:00</t>
  </si>
  <si>
    <t>[{"id":"c6fdaa8e646145bf8694e433","count":1,"label":"Pepsi zero sugar 1l","posId":"N125","price":5900,"isExtra":false},{"id":"cde1a44f44daafed4b3bd82a","count":1,"label":"Pepperoni 32cm 🌶️🌶️","posId":"120","price":19920,"isExtra":false},{"id":"7cdbdba064a9b12ab9c2a9d4","count":1,"label":"Balné","posId":"K0000","price":1500,"isExtra":true}]</t>
  </si>
  <si>
    <t>2026-06-17T21:46:16.318+02:00</t>
  </si>
  <si>
    <t>2026-06-17T21:54:32.823+02:00</t>
  </si>
  <si>
    <t>2026-06-17T21:44:46.428+02:00</t>
  </si>
  <si>
    <t>2026-06-17T21:52:26.782+02:00</t>
  </si>
  <si>
    <t>[{"id":"d50b85689ae865c91893d064","count":1,"label":"Hot &amp; Spicy 32cm 🌶️🌶️","posId":"122","price":24900,"isExtra":false},{"id":"7cdbdba064a9b12ab9c2a9d4","count":1,"label":"Balné","posId":"K0000","price":1500,"isExtra":true},{"id":"6a62c37fcc3049759d225124","count":1,"label":"USA těsto","posId":"17","price":1000,"isExtra":true},{"id":"b9ae076dc1aa10e137c00e4a","count":1,"label":"Kukuřice","posId":"B115","price":2500,"KDSTags":["greenhighlight"],"isExtra":true}]</t>
  </si>
  <si>
    <t>2026-06-17T21:43:00.526+02:00</t>
  </si>
  <si>
    <t>2026-06-17T21:57:12.933+02:00</t>
  </si>
  <si>
    <t>[{"id":"113","note":"","count":1,"label":"Capricciosa 32cm","posId":"113","price":24900,"isExtra":false},{"id":"K0000","note":"","count":1,"label":"Balné","posId":"K0000","price":1500,"isExtra":true},{"id":"B102","note":"","count":1,"label":"Jalapeňos","posId":"B102","price":2500,"KDSTags":["greenhighlight"],"isExtra":true},{"id":"121","note":"","count":1,"label":"Comeback 32cm 🌶️","posId":"121","price":24900,"isExtra":false},{"id":"K0000","note":"","count":1,"label":"Balné","posId":"K0000","price":1500,"isExtra":true}]</t>
  </si>
  <si>
    <t>2026-06-17T21:43:00.233+02:00</t>
  </si>
  <si>
    <t>2026-06-17T21:51:41.623+02:00</t>
  </si>
  <si>
    <t>[{"id":"723cf1fb-a385-498a-bfb0-0de7dbee1bcb","count":1,"label":"Pizza Špenát kuře 40 cm","posId":"104","price":30900,"isExtra":false,"creatorId":"SSZZUz4wSXhV_JvHrJCIr","isPackging":0,"actualLabel":"Pizza Špenát kuře 40 cm"}]</t>
  </si>
  <si>
    <t>2026-06-17T21:31:02.043+02:00</t>
  </si>
  <si>
    <t>2026-06-17T21:50:15.670+02:00</t>
  </si>
  <si>
    <t>[{"id":"e525f614-2c06-459a-8d22-623546aa83fc","note":"","count":1,"label":"BBQ Texas 40 cm","posId":"107","price":30900,"isExtra":false},{"id":"3a8b6a85-3b5c-4ee4-be2d-261ab8731d6e","note":"","count":1,"label":"Dip česnekový","posId":"P106","price":2000,"isExtra":false},{"id":"f1315fc0-dfbb-459c-9f31-49d8e60875f4","note":"","count":1,"label":"Pepperoni 40 cm","posId":"108","price":30900,"isExtra":false},{"id":"78a6e98d-57cb-4e2c-9a3c-9d40f7b79583","note":"","count":1,"label":"Gorgonzola","posId":"C101","price":4000,"KDSTags":["greenhighlight"],"isExtra":true}]</t>
  </si>
  <si>
    <t>2026-06-17T21:15:01.099+02:00</t>
  </si>
  <si>
    <t>2026-06-17T21:23:16.716+02:00</t>
  </si>
  <si>
    <t>[{"id":"474305c867bd0e9b91413aac","count":1,"label":"Quattro Formaggi 32cm","posId":"123","price":24900,"isExtra":false},{"id":"7cdbdba064a9b12ab9c2a9d4","count":1,"label":"Balné","posId":"K0000","price":1500,"isExtra":true},{"id":"c53963ce28e9a8bf387aa757","count":1,"label":"okraj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</si>
  <si>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2026-06-17T21:10:53.802+02:00</t>
  </si>
  <si>
    <t>2026-06-17T21:24:21.202+02:00</t>
  </si>
  <si>
    <t>[{"id":"21b3b8ca0180cbbd4862d1ed","count":1,"label":"Comeback 40cm 🌶️","posId":"109","price":30900,"isExtra":false},{"id":"1d39bc6ba96569aaaf3ab974","count":1,"label":"Balné","posId":"K0000","price":2000,"isExtra":true},{"id":"e97c473331e663ddc690894a","count":1,"label":"BBQ základ","posId":"ZRB40","price":0,"isExtra":true},{"id":"893aed81a83a807fc642e4d1","count":1,"label":"okraj mozzarella, bbq omáčka","posId":"A124","price":6500,"isExtra":true}]</t>
  </si>
  <si>
    <t>2026-06-17T21:10:15.783+02:00</t>
  </si>
  <si>
    <t>2026-06-17T21:20:32.783+02:00</t>
  </si>
  <si>
    <t>[{"id":"21b3b8ca0180cbbd4862d1ed","count":1,"label":"Comeback 40cm 🌶️","posId":"109","price":30900,"isExtra":false},{"id":"1d39bc6ba96569aaaf3ab974","count":1,"label":"Balné","posId":"K0000","price":2000,"isExtra":true},{"id":"48863154de09ebfd22a82574","count":1,"label":"bez plněných okrajů","posId":"X1000","price":0,"isExtra":true},{"id":"25c761fead49bd9a417c0b84","count":1,"label":"Bez salámu","posId":"X109","price":0,"KDSTags":["redhighlight"],"isExtra":true}]</t>
  </si>
  <si>
    <t>2026-06-17T21:08:08.372+02:00</t>
  </si>
  <si>
    <t>2026-06-17T21:17:15.992+02:00</t>
  </si>
  <si>
    <t>[{"id":"54414713","note":"","size":"BBQ Meteor 40cm","count":1,"label":"BBQ Meteor 40cm","posId":"106","price":30900,"isExtra":false},{"id":"54414789","note":"","count":1,"label":"Balné","posId":"K0000","price":2000,"isExtra":true},{"id":"54414830","note":"","count":1,"label":"Žampiony","posId":"C105","price":3500,"KDSTags":["greenhighlight"],"isExtra":true},{"id":"54414714","note":"","size":"Baby špenát &amp; kuře 40cm","count":1,"label":"Baby špenát &amp; kuře 40cm","posId":"104","price":30900,"isExtra":false},{"id":"54414789","note":"","count":1,"label":"Balné","posId":"K0000","price":2000,"isExtra":true},{"id":"54414808","note":"","count":1,"label":"Jalapeňos","posId":"C102","price":3500,"KDSTags":["greenhighlight"],"isExtra":true},{"id":"54414901","note":"","count":1,"label":"Slanina","posId":"C108","price":4000,"KDSTags":["greenhighlight"],"isExtra":true}]</t>
  </si>
  <si>
    <t>2026-06-17T21:03:26.466+02:00</t>
  </si>
  <si>
    <t>2026-06-17T21:10:40.681+02:00</t>
  </si>
  <si>
    <t>[{"id":"35f7f33e3762d86bd2de4b33","count":1,"label":"BBQ Meteor 32cm","posId":"118","price":24900,"isExtra":false},{"id":"7cdbdba064a9b12ab9c2a9d4","count":1,"label":"Balné","posId":"K0000","price":1500,"isExtra":true}]</t>
  </si>
  <si>
    <t>2026-06-17T21:01:48.712+02:00</t>
  </si>
  <si>
    <t>2026-06-17T21:08:44.681+02:00</t>
  </si>
  <si>
    <t>2026-06-17T20:53:41.200+02:00</t>
  </si>
  <si>
    <t>2026-06-17T20:59:55.737+02:00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</si>
  <si>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bylinky","posId":"A121","price":5700,"isExtra":true}]</t>
  </si>
  <si>
    <t>2026-06-17T20:45:19.556+02:00</t>
  </si>
  <si>
    <t>2026-06-17T20:54:56.655+02:00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</si>
  <si>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40cm","posId":"101","price":30900,"isExtra":false},{"id":"54414789","note":"","count":1,"label":"Balné","posId":"K0000","price":2000,"isExtra":true},{"id":"54414777","note":"","count":1,"label":"bez plněných okrajů","posId":"X1000","price":0,"isExtra":true}]</t>
  </si>
  <si>
    <t>2026-06-17T20:42:32.009+02:00</t>
  </si>
  <si>
    <t>2026-06-17T20:53:06.692+02:00</t>
  </si>
  <si>
    <t>[{"id":"c4398ff6690198226cf7c771","count":1,"label":"Comeback 32cm 🌶️","posId":"121","price":19920,"isExtra":false},{"id":"7cdbdba064a9b12ab9c2a9d4","count":1,"label":"Balné","posId":"K0000","price":1500,"isExtra":true},{"id":"c53963ce28e9a8bf387aa757","count":1,"label":"okraj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</si>
  <si>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2026-06-17T20:27:36.725+02:00</t>
  </si>
  <si>
    <t>2026-06-17T20:33:31.713+02:00</t>
  </si>
  <si>
    <t>[{"id":"cde1a44f44daafed4b3bd82a","count":1,"label":"Pepperoni 32cm 🌶️🌶️","posId":"120","price":19920,"isExtra":false},{"id":"7cdbdba064a9b12ab9c2a9d4","count":1,"label":"Balné","posId":"K0000","price":1500,"isExtra":true},{"id":"68ff0d33e9eb6928db99f06f","count":1,"label":"Bez mozzarelly","posId":"X113","price":0,"KDSTags":["redhighlight"],"isExtra":true}]</t>
  </si>
  <si>
    <t>2026-06-17T20:20:04.331+02:00</t>
  </si>
  <si>
    <t>2026-06-17T20:29:53.526+02:00</t>
  </si>
  <si>
    <t>2026-06-17T20:18:00.187+02:00</t>
  </si>
  <si>
    <t>2026-06-17T20:25:15.461+02:00</t>
  </si>
  <si>
    <t>[{"id":"18e86844d1a1e70247e15c14","count":1,"label":"Margherita 40cm","posId":"100","price":26900,"isExtra":false},{"id":"1d39bc6ba96569aaaf3ab974","count":1,"label":"Balné","posId":"K0000","price":2000,"isExtra":true},{"id":"893aed81a83a807fc642e4d1","count":1,"label":"okraj mozzarella, bbq omáčka","posId":"A124","price":6500,"isExtra":true}]</t>
  </si>
  <si>
    <t>2026-06-17T20:15:48.240+02:00</t>
  </si>
  <si>
    <t>2026-06-17T20:32:03.808+02:00</t>
  </si>
  <si>
    <t>[{"id":"111","note":"","count":1,"label":"Quattro Formaggi 40cm","posId":"111","price":30900,"isExtra":false},{"id":"K0000","note":"","count":1,"label":"Balné","posId":"K0000","price":2000,"isExtra":true},{"id":"120","note":"","count":1,"label":"Pepperoni 32cm 🌶️🌶️","posId":"120","price":24900,"isExtra":false},{"id":"K0000","note":"","count":1,"label":"Balné","posId":"K0000","price":1500,"isExtra":true},{"id":"P106","note":"","count":1,"label":"Česnekový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</si>
  <si>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2026-06-17T20:14:19.935+02:00</t>
  </si>
  <si>
    <t>2026-06-17T20:27:30.702+02:00</t>
  </si>
  <si>
    <t>[{"id":"35999c816db20808a615a88e","count":1,"label":"Quattro Formaggi 40cm","posId":"111","price":30900,"isExtra":false},{"id":"1d39bc6ba96569aaaf3ab974","count":1,"label":"Balné","posId":"K0000","price":2000,"isExtra":true},{"id":"e405608123829c668b8933be","count":1,"label":"Pepperoni 40cm 🌶️🌶️","posId":"108","price":30900,"isExtra":false},{"id":"1d39bc6ba96569aaaf3ab974","count":1,"label":"Balné","posId":"K0000","price":2000,"isExtra":true},{"id":"8f70c51a720434a06d84f4e5","count":2,"label":"Česnekový dip","posId":"P106","price":2000,"isExtra":false},{"id":"7cdbdba064a9b12ab9c2a9d4","count":2,"label":"Balné","posId":"K0000","price":1500,"isExtra":true}]</t>
  </si>
  <si>
    <t>2026-06-17T20:14:02.197+02:00</t>
  </si>
  <si>
    <t>2026-06-17T20:26:21.435+02:00</t>
  </si>
  <si>
    <t>[{"id":"1da47ebe-2592-435a-b854-8cbe80b56263","note":"","count":1,"label":"Hawai 32 cm","posId":"138","price":24900,"isExtra":false},{"id":"2863cfff-d34c-4eca-8cc1-a94c70c453ab","note":"","count":1,"label":"Mirinda 1l","posId":"N126","price":5900,"isExtra":false}]</t>
  </si>
  <si>
    <t>2026-06-17T20:11:36.048+02:00</t>
  </si>
  <si>
    <t>2026-06-17T20:21:49.900+02:00</t>
  </si>
  <si>
    <t>[{"id":"35999c816db20808a615a88e","count":1,"label":"Quattro Formaggi 40cm","posId":"111","price":30900,"isExtra":false},{"id":"1d39bc6ba96569aaaf3ab974","count":1,"label":"Balné","posId":"K0000","price":2000,"isExtra":true},{"id":"fb8c45104be3e2ec287156ec","count":1,"label":"okraj mozzarella, bylinky","posId":"A122","price":6500,"isExtra":true}]</t>
  </si>
  <si>
    <t>2026-06-17T20:08:01.621+02:00</t>
  </si>
  <si>
    <t>2026-06-17T20:23:54.454+02:00</t>
  </si>
  <si>
    <t>[{"id":"1fae666b-4102-4ed0-b317-2a07b21ae279","note":"","count":1,"label":"Hot &amp; Spicy 40 cm","posId":"110","price":30900,"isExtra":false},{"id":"aef5aaf8-2acf-4f20-91be-c8829f11cd0c","note":"","count":1,"label":"Capricciosa 40 cm","posId":"101","price":30900,"isExtra":false},{"id":"68c65179-fd67-404b-b997-b040338ce3c5","note":"","count":1,"label":"BEZ -šunka","posId":"X106","price":0,"KDSTags":["redhighlight"],"isExtra":true},{"id":"3a8b6a85-3b5c-4ee4-be2d-261ab8731d6e","note":"","count":1,"label":"Dip česnekový","posId":"P106","price":2000,"isExtra":false}]</t>
  </si>
  <si>
    <t>2026-06-17T20:00:14.855+02:00</t>
  </si>
  <si>
    <t>2026-06-17T20:08:21.889+02:00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</si>
  <si>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🌶️","posId":"121","price":24900,"isExtra":false},{"id":"54414794","note":"","count":1,"label":"Balné","posId":"K0000","price":1500,"isExtra":true},{"id":"54414827","note":"","count":1,"label":"okraj mozzarella, bbq omáčka","posId":"A123","price":5700,"isExtra":true},{"id":"54414891","note":"","count":1,"label":"Mozzarella","posId":"B113","price":3000,"KDSTags":["greenhighlight"],"isExtra":true},{"id":"54414897","note":"","count":1,"label":"Šunka","posId":"B106","price":3000,"KDSTags":["greenhighlight"],"isExtra":true},{"id":"57405815","note":"","size":"Pepsi zero sugar 1l","count":1,"label":"Pepsi zero sugar 1l","posId":"N125","price":5900,"isExtra":false},{"id":"66691117","note":"","size":"Buchtičky se šodó","count":1,"label":"Buchtičky se šodó","posId":"D12","price":7900,"isExtra":false},{"id":"54414794","note":"","count":1,"label":"Balné","posId":"K0000","price":1500,"isExtra":true}]</t>
  </si>
  <si>
    <t>2026-06-17T19:59:28.868+02:00</t>
  </si>
  <si>
    <t>2026-06-17T20:05:39.094+02:00</t>
  </si>
  <si>
    <t>2026-06-17T19:51:21.170+02:00</t>
  </si>
  <si>
    <t>2026-06-17T20:03:58.674+02:00</t>
  </si>
  <si>
    <t>[{"id":"59610939","note":"","size":"BBQ Texas 32cm","count":2,"label":"BBQ Texas 32cm","posId":"119","price":24900,"isExtra":false},{"id":"54414794","note":"","count":2,"label":"Balné","posId":"K0000","price":1500,"isExtra":true},{"id":"54414880","note":"","count":2,"label":"Kukuřice","posId":"B115","price":2500,"KDSTags":["greenhighlight"],"isExtra":true},{"id":"57405814","note":"","size":"Pepsi 1l","count":1,"label":"Pepsi 1l","posId":"N124","price":5900,"isExtra":false}]</t>
  </si>
  <si>
    <t>2026-06-17T19:50:01.993+02:00</t>
  </si>
  <si>
    <t>2026-06-17T19:58:48.291+02:00</t>
  </si>
  <si>
    <t>2026-06-17T20:15:21.895+02:00</t>
  </si>
  <si>
    <t>2026-06-17T19:50:59.810+02:00</t>
  </si>
  <si>
    <t>[{"id":"ee394832-8137-440a-84b7-b9e0df42a9ab","note":"","count":1,"label":"Hawai 32 cm","posId":"114","price":24900,"isExtra":false},{"id":"92786627-aa7f-470b-9a46-ca4d5978f1b3","note":"","count":1,"label":"ananas","posId":"B100","price":2500,"KDSTags":["greenhighlight"],"isExtra":true}]</t>
  </si>
  <si>
    <t>2026-06-17T19:46:07.199+02:00</t>
  </si>
  <si>
    <t>2026-06-17T19:54:39.261+02:00</t>
  </si>
  <si>
    <t>[{"id":"cf05c4d3-5206-479a-94ab-2270ec0ff8e6","count":1,"label":"Pizza Pepperoni 32","posId":"120","price":24900,"isExtra":false,"creatorId":"DmPhwlNxEyuPuFEWXK1e5","isPackging":0,"actualLabel":"Pizza Pepperoni 32"},{"id":"61f8ff26-31c1-4e19-9cc4-8302f07a74fb","count":1,"label":"Pizza BBQ Meteor 32","posId":"118","price":24900,"isExtra":false,"creatorId":"7AS-cxxe2dVYL8Oiv7X-F","isPackging":0,"actualLabel":"Pizza BBQ Meteor 32"},{"id":"d98ec6be-4601-4566-82ac-62cba7863210","count":1,"label":"Pizza Hawai 40 cm","posId":"102","price":30900,"isExtra":false,"creatorId":"MajiIm8XwT3YxIEi8H_g8","isPackging":0,"actualLabel":"Pizza Hawai 40 cm"}]</t>
  </si>
  <si>
    <t>2026-06-17T19:46:01.910+02:00</t>
  </si>
  <si>
    <t>2026-06-17T19:58:28.276+02:00</t>
  </si>
  <si>
    <t>2026-06-17T20:13:53.700+02:00</t>
  </si>
  <si>
    <t>2026-06-17T19:48:43.318+02:00</t>
  </si>
  <si>
    <t>2026-06-17T19:44:42.562+02:00</t>
  </si>
  <si>
    <t>2026-06-17T19:56:21.744+02:00</t>
  </si>
  <si>
    <t>[{"id":"c6fdaa8e646145bf8694e433","count":1,"label":"Pepsi zero sugar 1l","posId":"N125","price":5900,"isExtra":false},{"id":"ca3163d100534bb8157dd27b","count":1,"label":"Hot &amp; Spicy 40cm 🌶️🌶️","posId":"110","price":30900,"isExtra":false},{"id":"1d39bc6ba96569aaaf3ab974","count":1,"label":"Balné","posId":"K0000","price":2000,"isExtra":true},{"id":"48863154de09ebfd22a82574","count":1,"label":"bez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</si>
  <si>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2026-06-17T19:40:31.736+02:00</t>
  </si>
  <si>
    <t>2026-06-17T19:47:29.509+02:00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</si>
  <si>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🌶️","posId":"121","price":24900,"isExtra":false},{"id":"54414794","note":"","count":1,"label":"Balné","posId":"K0000","price":1500,"isExtra":true},{"id":"59610942","note":"","size":"Hawai 32cm","count":1,"label":"Hawai 32cm","posId":"114","price":24900,"isExtra":false},{"id":"54414794","note":"","count":1,"label":"Balné","posId":"K0000","price":1500,"isExtra":true},{"id":"54414863","note":"","count":1,"label":"Ananas","posId":"B100","price":2500,"KDSTags":["greenhighlight"],"isExtra":true}]</t>
  </si>
  <si>
    <t>2026-06-17T19:32:02.497+02:00</t>
  </si>
  <si>
    <t>2026-06-17T20:01:23.457+02:00</t>
  </si>
  <si>
    <t>2026-06-17T20:29:53.463+02:00</t>
  </si>
  <si>
    <t>2026-06-17T19:32:03.123+02:00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</si>
  <si>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bylinky","posId":"A121","price":5700,"isExtra":true},{"id":"169906cc-98ac-4101-a361-79ae530758c3","note":"","count":1,"label":"BEZ -cibule","posId":"X103","price":0,"KDSTags":["redhighlight"],"isExtra":true},{"id":"26378531-c5c0-43f4-9535-09f267896a62","note":"","count":1,"label":"Spicy Wings, 7 ks","posId":"P101","price":11900,"isExtra":false},{"id":"da695499-0d17-4c58-9da8-946326e8bf83","note":"","count":1,"label":"Buchtičky se šodó","posId":"D12","price":7900,"isExtra":false}]</t>
  </si>
  <si>
    <t>2026-06-17T19:31:02.313+02:00</t>
  </si>
  <si>
    <t>2026-06-17T19:51:03.350+02:00</t>
  </si>
  <si>
    <t>2026-06-17T20:17:50.536+02:00</t>
  </si>
  <si>
    <t>2026-06-17T19:31:03.192+02:00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</si>
  <si>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,{"id":"78a6e98d-57cb-4e2c-9a3c-9d40f7b79583","note":"","count":1,"label":"Gorgonzola","posId":"C101","price":4000,"KDSTags":["greenhighlight"],"isExtra":tru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1e281388-c78a-4b3d-874d-346d699d1a35","note":"","count":1,"label":"Grana padano","posId":"C130","price":4000,"KDSTags":["greenhighlight"],"isExtra":true},{"id":"3a8b6a85-3b5c-4ee4-be2d-261ab8731d6e","note":"","count":1,"label":"Dip česnekový","posId":"P106","price":2000,"isExtra":false},{"id":"99710cd8-fa1f-4712-84a8-85da37e18dd0","note":"","count":1,"label":"Česnekový chléb","posId":"P104","price":7900,"isExtra":false}]</t>
  </si>
  <si>
    <t>2026-06-17T19:30:59.382+02:00</t>
  </si>
  <si>
    <t>2026-06-17T19:45:02.504+02:00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</si>
  <si>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🌶️","posId":"121","price":24900,"isExtra":false},{"id":"54414794","note":"","count":1,"label":"Balné","posId":"K0000","price":1500,"isExtra":true},{"id":"54414818","note":"","count":1,"label":"okraj mozzarella, bylinky","posId":"A121","price":5700,"isExtra":true},{"id":"54414844","note":"","count":1,"label":"Bez salámu","posId":"X109","price":0,"KDSTags":["redhighlight"],"isExtra":true},{"id":"54414864","note":"","count":1,"label":"Bez cibule","posId":"X103","price":0,"KDSTags":["redhighlight"],"isExtra":true},{"id":"59610937","note":"","size":"Comeback 32cm 🌶️","count":1,"label":"Comeback 32cm 🌶️","posId":"121","price":24900,"isExtra":false},{"id":"54414794","note":"","count":1,"label":"Balné","posId":"K0000","price":1500,"isExtra":true},{"id":"54414818","note":"","count":1,"label":"okraj mozzarella, bylinky","posId":"A121","price":5700,"isExtra":true},{"id":"54414864","note":"","count":1,"label":"Bez cibule","posId":"X103","price":0,"KDSTags":["redhighlight"],"isExtra":true},{"id":"59610934","note":"","size":"Margherita 32cm","count":1,"label":"Margherita 32cm","posId":"112","price":20900,"isExtra":false},{"id":"54414794","note":"","count":1,"label":"Balné","posId":"K0000","price":1500,"isExtra":true},{"id":"54414818","note":"","count":1,"label":"okraj mozzarella, bylinky","posId":"A121","price":5700,"isExtra":true},{"id":"54414897","note":"","count":1,"label":"Šunka","posId":"B106","price":3000,"KDSTags":["greenhighlight"],"isExtra":true}]</t>
  </si>
  <si>
    <t>2026-06-17T19:30:12.041+02:00</t>
  </si>
  <si>
    <t>2026-06-17T19:37:26.676+02:00</t>
  </si>
  <si>
    <t>[{"id":"100","note":"","count":1,"label":"Margherita 40cm","posId":"100","price":26900,"isExtra":false},{"id":"K0000","note":"","count":1,"label":"Balné","posId":"K0000","price":2000,"isExtra":true},{"id":"N125","note":"","count":1,"label":"Pepsi zero sugar 1l","posId":"N125","price":5900,"isExtra":false}]</t>
  </si>
  <si>
    <t>2026-06-17T19:29:09.455+02:00</t>
  </si>
  <si>
    <t>2026-06-17T19:41:14.751+02:00</t>
  </si>
  <si>
    <t>[{"id":"8f33a84a8ac91a91cc37bff3","count":1,"label":"Margherita 32cm","posId":"112","price":16720,"isExtra":false},{"id":"7cdbdba064a9b12ab9c2a9d4","count":1,"label":"Balné","posId":"K0000","price":1500,"isExtra":true},{"id":"c4398ff6690198226cf7c771","count":1,"label":"Comeback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🌶️","posId":"121","price":19920,"isExtra":false},{"id":"7cdbdba064a9b12ab9c2a9d4","count":1,"label":"Balné","posId":"K0000","price":1500,"isExtra":true},{"id":"88378c03c1f4c715f7d83b1b","count":1,"label":"Hawai 32cm","posId":"114","price":19920,"isExtra":false},{"id":"7cdbdba064a9b12ab9c2a9d4","count":1,"label":"Balné","posId":"K0000","price":1500,"isExtra":true}]</t>
  </si>
  <si>
    <t>2026-06-17T19:27:52.506+02:00</t>
  </si>
  <si>
    <t>2026-06-17T19:37:00.612+02:00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</si>
  <si>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</si>
  <si>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2026-06-17T19:27:52.321+02:00</t>
  </si>
  <si>
    <t>2026-06-17T19:34:25.419+02:00</t>
  </si>
  <si>
    <t>2026-06-17T19:27:27.526+02:00</t>
  </si>
  <si>
    <t>2026-06-17T19:34:21.683+02:00</t>
  </si>
  <si>
    <t>2026-06-17T19:26:49.660+02:00</t>
  </si>
  <si>
    <t>2026-06-17T19:38:59.503+02:00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</si>
  <si>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🌶️🌶️","posId":"122","price":24900,"isExtra":false},{"id":"54414794","note":"","count":1,"label":"Balné","posId":"K0000","price":1500,"isExtra":true}]</t>
  </si>
  <si>
    <t>2026-06-17T19:11:02.740+02:00</t>
  </si>
  <si>
    <t>2026-06-17T19:20:36.041+02:00</t>
  </si>
  <si>
    <t>2026-06-17T19:29:54.199+02:00</t>
  </si>
  <si>
    <t>2026-06-17T19:11:03.889+02:00</t>
  </si>
  <si>
    <t>[{"id":"ee394832-8137-440a-84b7-b9e0df42a9ab","note":"","count":1,"label":"Hawai 32 cm","posId":"114","price":24900,"isExtra":false},{"id":"35e045f9-bc36-46e9-8142-6579de78a05b","note":"","count":1,"label":"Comeback 32 cm","posId":"121","price":24900,"isExtra":false}]</t>
  </si>
  <si>
    <t>2026-06-17T19:04:52.639+02:00</t>
  </si>
  <si>
    <t>2026-06-17T19:15:11.019+02:00</t>
  </si>
  <si>
    <t>[{"id":"cde1a44f44daafed4b3bd82a","count":1,"label":"Pepperoni 32cm 🌶️🌶️","posId":"120","price":19920,"isExtra":false},{"id":"7cdbdba064a9b12ab9c2a9d4","count":1,"label":"Balné","posId":"K0000","price":1500,"isExtra":true},{"id":"ee71f6714becbd8248bd3de8","count":1,"label":"Žampiony","posId":"B105","price":2500,"KDSTags":["greenhighlight"],"isExtra":true},{"id":"907fb53b849f986dcba7c751","count":1,"label":"Paprika","posId":"B111","price":2500,"KDSTags":["greenhighlight"],"isExtra":true},{"id":"d04e19e6c56090dca54920e4","count":1,"label":"Cibule","posId":"B103","price":2500,"KDSTags":["greenhighlight"],"isExtra":true},{"id":"f141e24c9f17c3296888fd0f","count":1,"label":"Šunka","posId":"B106","price":3000,"KDSTags":["greenhighlight"],"isExtra":true},{"id":"cde1a44f44daafed4b3bd82a","count":1,"label":"Pepperoni 32cm 🌶️🌶️","posId":"120","price":19920,"isExtra":false},{"id":"7cdbdba064a9b12ab9c2a9d4","count":1,"label":"Balné","posId":"K0000","price":1500,"isExtra":true},{"id":"d04e19e6c56090dca54920e4","count":1,"label":"Cibule","posId":"B103","price":2500,"KDSTags":["greenhighlight"],"isExtra":true},{"id":"cde1a44f44daafed4b3bd82a","count":1,"label":"Pepperoni 32cm 🌶️🌶️","posId":"120","price":19920,"isExtra":false},{"id":"7cdbdba064a9b12ab9c2a9d4","count":1,"label":"Balné","posId":"K0000","price":1500,"isExtra":true},{"id":"83b6462e9a6167f8597d272b","count":1,"label":"Jalapeňos","posId":"B102","price":2500,"KDSTags":["greenhighlight"],"isExtra":true},{"id":"d04e19e6c56090dca54920e4","count":1,"label":"Cibule","posId":"B103","price":2500,"KDSTags":["greenhighlight"],"isExtra":true}]</t>
  </si>
  <si>
    <t>Ilja</t>
  </si>
  <si>
    <t>2026-06-17T19:00:05.938+02:00</t>
  </si>
  <si>
    <t>2026-06-17T19:07:49.020+02:00</t>
  </si>
  <si>
    <t>[{"id":"108","note":"","count":1,"label":"Pepperoni 40cm 🌶️🌶️","posId":"108","price":30900,"isExtra":false},{"id":"K0000","note":"","count":1,"label":"Balné","posId":"K0000","price":2000,"isExtra":true},{"id":"A124","note":"","count":1,"label":"okraj mozzarella, bbq omáčka","posId":"A124","price":6500,"isExtra":true},{"id":"C130","note":"","count":1,"label":"Grana padano, pecorino, parmazán","posId":"C130","price":4000,"KDSTags":["greenhighlight"],"isExtra":true},{"id":"N125","note":"","count":1,"label":"Pepsi zero sugar 1l","posId":"N125","price":5900,"isExtra":false}]</t>
  </si>
  <si>
    <t>2026-06-17T18:57:08.637+02:00</t>
  </si>
  <si>
    <t>2026-06-17T19:03:16.500+02:00</t>
  </si>
  <si>
    <t>2026-06-17T18:53:26.727+02:00</t>
  </si>
  <si>
    <t>2026-06-17T19:03:11.167+02:00</t>
  </si>
  <si>
    <t>[{"id":"c347dce78ddca37fc084fb1c","count":1,"label":"Capricciosa 40cm","posId":"101","price":30900,"isExtra":false},{"id":"1d39bc6ba96569aaaf3ab974","count":1,"label":"Balné","posId":"K0000","price":2000,"isExtra":true},{"id":"48863154de09ebfd22a82574","count":1,"label":"bez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</si>
  <si>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2026-06-17T18:52:38.074+02:00</t>
  </si>
  <si>
    <t>2026-06-17T19:00:23.882+02:00</t>
  </si>
  <si>
    <t>2026-06-17T18:52:01.569+02:00</t>
  </si>
  <si>
    <t>2026-06-17T19:00:26.912+02:00</t>
  </si>
  <si>
    <t>2026-06-17T18:47:46.800+02:00</t>
  </si>
  <si>
    <t>2026-06-17T18:54:32.205+02:00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</si>
  <si>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🌶️🌶️","posId":"120","price":24900,"isExtra":false},{"id":"54414794","note":"","count":1,"label":"Balné","posId":"K0000","price":1500,"isExtra":true},{"id":"54414818","note":"","count":1,"label":"okraj mozzarella, bylinky","posId":"A121","price":5700,"isExtra":true},{"id":"54414800","note":"","count":1,"label":"Jalapeňos","posId":"B102","price":2500,"KDSTags":["greenhighlight"],"isExtra":true},{"id":"59610942","note":"","size":"Hawai 32cm","count":1,"label":"Hawai 32cm","posId":"114","price":24900,"isExtra":false},{"id":"54414794","note":"","count":1,"label":"Balné","posId":"K0000","price":1500,"isExtra":true},{"id":"54414818","note":"","count":1,"label":"okraj mozzarella, bylinky","posId":"A121","price":5700,"isExtra":true},{"id":"57405816","note":"","size":"Mirinda 1l","count":1,"label":"Mirinda 1l","posId":"N126","price":5900,"isExtra":false}]</t>
  </si>
  <si>
    <t>2026-06-17T18:43:12.814+02:00</t>
  </si>
  <si>
    <t>2026-06-17T18:51:37.947+02:00</t>
  </si>
  <si>
    <t>[{"id":"1dfb2e52d581e594a14c99e4","count":1,"label":"Spicy Wings 🌶️","posId":"P101","price":9520,"isExtra":false},{"id":"7cdbdba064a9b12ab9c2a9d4","count":1,"label":"Balné","posId":"K0000","price":1500,"isExtra":true},{"id":"8f70c51a720434a06d84f4e5","count":1,"label":"Česnekový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🌶️","posId":"121","price":19920,"isExtra":false},{"id":"7cdbdba064a9b12ab9c2a9d4","count":1,"label":"Balné","posId":"K0000","price":1500,"isExtra":true},{"id":"6a62c37fcc3049759d225124","count":1,"label":"USA těsto","posId":"17","price":1000,"isExtra":true},{"id":"8241669eecc1399a2e3e1c17","count":1,"label":"BBQ základ","posId":"ZRB32","price":0,"isExtra":true},{"id":"330e5bd554d905fd6d54cf01","count":1,"label":"bez plněných okrajů","posId":"X1000","price":0,"isExtra":true},{"id":"8c4681070419cd3583589cac","count":1,"label":"Bez cibule","posId":"X103","price":0,"KDSTags":["redhighlight"],"isExtra":true}]</t>
  </si>
  <si>
    <t>2026-06-17T18:38:52.287+02:00</t>
  </si>
  <si>
    <t>2026-06-17T18:47:29.836+02:00</t>
  </si>
  <si>
    <t>[{"id":"35999c816db20808a615a88e","count":1,"label":"Quattro Formaggi 40cm","posId":"111","price":30900,"isExtra":false},{"id":"1d39bc6ba96569aaaf3ab974","count":1,"label":"Balné","posId":"K0000","price":2000,"isExtra":true},{"id":"48863154de09ebfd22a82574","count":1,"label":"bez plněných okrajů","posId":"X1000","price":0,"isExtra":true},{"id":"093a8bf06de7cc29cf98e502","count":1,"label":"Bez gorgonzoly","posId":"X101","price":0,"KDSTags":["redhighlight"],"isExtra":true},{"id":"88378c03c1f4c715f7d83b1b","count":1,"label":"Hawai 32cm","posId":"114","price":19920,"isExtra":false},{"id":"7cdbdba064a9b12ab9c2a9d4","count":1,"label":"Balné","posId":"K0000","price":1500,"isExtra":true},{"id":"330e5bd554d905fd6d54cf01","count":1,"label":"bez plněných okrajů","posId":"X1000","price":0,"isExtra":true}]</t>
  </si>
  <si>
    <t>2026-06-17T18:38:25.924+02:00</t>
  </si>
  <si>
    <t>2026-06-17T18:45:03.938+02:00</t>
  </si>
  <si>
    <t>[{"id":"112","note":"","count":1,"label":"Margherita 32cm","posId":"112","price":20900,"isExtra":false},{"id":"K0000","note":"","count":1,"label":"Balné","posId":"K0000","price":1500,"isExtra":true},{"id":"B115","note":"","count":1,"label":"Kukuřice","posId":"B115","price":2500,"KDSTags":["greenhighlight"],"isExtra":true},{"id":"P106","note":"","count":4,"label":"Česnekový dip","posId":"P106","price":2000,"isExtra":false},{"id":"K0000","note":"","count":4,"label":"Balné","posId":"K0000","price":1500,"isExtra":true},{"id":"N124","note":"","count":1,"label":"Pepsi 1l","posId":"N124","price":5900,"isExtra":false}]</t>
  </si>
  <si>
    <t>2026-06-17T18:36:01.839+02:00</t>
  </si>
  <si>
    <t>2026-06-17T18:42:47.557+02:00</t>
  </si>
  <si>
    <t>2026-06-17T18:57:40.840+02:00</t>
  </si>
  <si>
    <t>2026-06-17T18:36:02.422+02:00</t>
  </si>
  <si>
    <t>[{"id":"ff8bc446-e047-44f1-bae5-423b565e0123","note":"","count":1,"label":"Capricciosa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bylinky","posId":"A121","price":5700,"isExtra":true},{"id":"535b9312-93c3-44a2-9448-b49d9d5fa589","note":"","count":1,"label":"špenát s česnekem","posId":"B107","price":2500,"KDSTags":["greenhighlight"],"isExtra":true},{"id":"3a8b6a85-3b5c-4ee4-be2d-261ab8731d6e","note":"","count":1,"label":"Dip česnekový","posId":"P106","price":2000,"isExtra":false}]</t>
  </si>
  <si>
    <t>2026-06-17T18:30:01.728+02:00</t>
  </si>
  <si>
    <t>2026-06-17T18:42:12.109+02:00</t>
  </si>
  <si>
    <t>2026-06-17T19:07:58.195+02:00</t>
  </si>
  <si>
    <t>2026-06-17T18:30:02.630+02:00</t>
  </si>
  <si>
    <t>2026-06-17T18:28:24.465+02:00</t>
  </si>
  <si>
    <t>2026-06-17T18:33:54.669+02:00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</si>
  <si>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54414876","note":"","count":1,"label":"Cibule","posId":"B103","price":2500,"KDSTags":["greenhighlight"],"isExtra":true}]</t>
  </si>
  <si>
    <t>2026-06-17T18:27:47.366+02:00</t>
  </si>
  <si>
    <t>2026-06-17T18:40:10.056+02:00</t>
  </si>
  <si>
    <t>[{"id":"d50b85689ae865c91893d064","count":1,"label":"Hot &amp; Spicy 32cm 🌶️🌶️","posId":"122","price":24900,"isExtra":false},{"id":"7cdbdba064a9b12ab9c2a9d4","count":1,"label":"Balné","posId":"K0000","price":1500,"isExtra":true},{"id":"98309a14c27b514488ef0b39","count":1,"label":"Bez jalapenos","posId":"X102","price":0,"KDSTags":["redhighlight"],"isExtra":true},{"id":"c347dce78ddca37fc084fb1c","count":1,"label":"Capricciosa 40cm","posId":"101","price":30900,"isExtra":false},{"id":"1d39bc6ba96569aaaf3ab974","count":1,"label":"Balné","posId":"K0000","price":2000,"isExtra":true},{"id":"448b5763eafb3bcf4559708b","count":1,"label":"Pečené brambory","posId":"P103","price":6900,"isExtra":false},{"id":"7cdbdba064a9b12ab9c2a9d4","count":1,"label":"Balné","posId":"K0000","price":1500,"isExtra":true}]</t>
  </si>
  <si>
    <t>2026-06-17T18:25:03.727+02:00</t>
  </si>
  <si>
    <t>2026-06-17T18:30:54.231+02:00</t>
  </si>
  <si>
    <t>[{"id":"59610934","note":"","size":"Margherita 32cm","count":1,"label":"Margherita 32cm","posId":"112","price":20900,"isExtra":false},{"id":"54414794","note":"","count":1,"label":"Balné","posId":"K0000","price":1500,"isExtra":true},{"id":"54414880","note":"","count":1,"label":"Kukuřice","posId":"B115","price":2500,"KDSTags":["greenhighlight"],"isExtra":true},{"id":"54414897","note":"","count":1,"label":"Šunka","posId":"B106","price":3000,"KDSTags":["greenhighlight"],"isExtra":true}]</t>
  </si>
  <si>
    <t>2026-06-17T18:25:02.080+02:00</t>
  </si>
  <si>
    <t>2026-06-17T18:37:36.505+02:00</t>
  </si>
  <si>
    <t>2026-06-17T18:46:49.330+02:00</t>
  </si>
  <si>
    <t>2026-06-17T18:25:03.002+02:00</t>
  </si>
  <si>
    <t>[{"id":"36ea3088-07fd-428f-b871-c4a5ee9cef7b","note":"","count":1,"label":"Comeback 40 cm","posId":"109","price":30900,"isExtra":false},{"id":"3a8b6a85-3b5c-4ee4-be2d-261ab8731d6e","note":"","count":1,"label":"Dip česnekový","posId":"P106","price":2000,"isExtra":false}]</t>
  </si>
  <si>
    <t>2026-06-17T18:21:03.233+02:00</t>
  </si>
  <si>
    <t>2026-06-17T18:29:51.394+02:00</t>
  </si>
  <si>
    <t>[{"id":"8c704055-e242-493d-b754-bb711e5a6c0b","note":"","count":1,"label":"Hawai 40 cm","posId":"102","price":30900,"isExtra":false},{"id":"e8f571e6-dd36-42d7-8826-52c90315986b","note":"","count":1,"label":"Baby špenát &amp; kuře 40 cm","posId":"104","price":30900,"isExtra":false}]</t>
  </si>
  <si>
    <t>2026-06-17T18:18:50.159+02:00</t>
  </si>
  <si>
    <t>2026-06-17T18:28:31.595+02:00</t>
  </si>
  <si>
    <t>[{"id":"21b3b8ca0180cbbd4862d1ed","count":1,"label":"Comeback 40cm 🌶️","posId":"109","price":30900,"isExtra":false},{"id":"1d39bc6ba96569aaaf3ab974","count":1,"label":"Balné","posId":"K0000","price":2000,"isExtra":true},{"id":"48863154de09ebfd22a82574","count":1,"label":"bez plněných okrajů","posId":"X1000","price":0,"isExtra":true},{"id":"2552d6840dedc368fe4a8a41","count":1,"label":"BBQ Texas 32cm","posId":"119","price":24900,"isExtra":false},{"id":"7cdbdba064a9b12ab9c2a9d4","count":1,"label":"Balné","posId":"K0000","price":1500,"isExtra":true},{"id":"330e5bd554d905fd6d54cf01","count":1,"label":"bez plněných okrajů","posId":"X1000","price":0,"isExtra":true},{"id":"c347dce78ddca37fc084fb1c","count":1,"label":"Capricciosa 40cm","posId":"101","price":30900,"isExtra":false},{"id":"1d39bc6ba96569aaaf3ab974","count":1,"label":"Balné","posId":"K0000","price":2000,"isExtra":true},{"id":"48863154de09ebfd22a82574","count":1,"label":"bez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</si>
  <si>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2026-06-17T18:14:03.056+02:00</t>
  </si>
  <si>
    <t>2026-06-17T18:20:12.107+02:00</t>
  </si>
  <si>
    <t>2026-06-17T18:08:01.404+02:00</t>
  </si>
  <si>
    <t>2026-06-17T18:17:05.375+02:00</t>
  </si>
  <si>
    <t>2026-06-17T18:05:23.048+02:00</t>
  </si>
  <si>
    <t>2026-06-17T18:16:16.620+02:00</t>
  </si>
  <si>
    <t>[{"id":"33e2757ecf4fc286465485ce","count":1,"label":"Jalapenos Rolls","posId":"jpr200","price":8900,"isExtra":false},{"id":"7cdbdba064a9b12ab9c2a9d4","count":1,"label":"Balné","posId":"K0000","price":1500,"isExtra":true},{"id":"35999c816db20808a615a88e","count":1,"label":"Quattro Formaggi 40cm","posId":"111","price":30900,"isExtra":false},{"id":"1d39bc6ba96569aaaf3ab974","count":1,"label":"Balné","posId":"K0000","price":2000,"isExtra":true}]</t>
  </si>
  <si>
    <t>2026-06-17T18:03:51.278+02:00</t>
  </si>
  <si>
    <t>2026-06-17T18:11:07.603+02:00</t>
  </si>
  <si>
    <t>[{"id":"833bac0ee0c2ca184b6000b3","count":1,"label":"Buchtičky se šodó","posId":"D12","price":7900,"isExtra":false},{"id":"7cdbdba064a9b12ab9c2a9d4","count":1,"label":"Balné","posId":"K0000","price":1500,"isExtra":true},{"id":"d16c2c5a12f73683500b6f35","count":1,"label":"Choco Rolls","posId":"chr100","price":8900,"isExtra":false},{"id":"7cdbdba064a9b12ab9c2a9d4","count":1,"label":"Balné","posId":"K0000","price":1500,"isExtra":true}]</t>
  </si>
  <si>
    <t>2026-06-17T17:57:02.463+02:00</t>
  </si>
  <si>
    <t>2026-06-17T18:14:19.306+02:00</t>
  </si>
  <si>
    <t>2026-06-17T18:33:24.538+02:00</t>
  </si>
  <si>
    <t>2026-06-17T18:13:09.712+02:00</t>
  </si>
  <si>
    <t>[{"id":"d63e9120-8ffe-444c-ba51-6c942a13f4fc","note":"","count":1,"label":"Margherita 40 cm","posId":"100","price":26900,"isExtra":false},{"id":"0005ff76-02c8-47f3-a86e-87443988197a","note":"","count":1,"label":"BBQ Texas 32 cm","posId":"119","price":24900,"isExtra":false}]</t>
  </si>
  <si>
    <t>2026-06-17T17:54:06.710+02:00</t>
  </si>
  <si>
    <t>2026-06-17T18:03:41.489+02:00</t>
  </si>
  <si>
    <t>[{"id":"54414743","note":"","size":"Spicy menu Comeback","count":1,"label":"Spicy menu Comeback","posId":"M100","price":34900,"isExtra":false},{"id":"54414858","note":"","count":1,"label":"Pepperoni","posId":"Y120","price":0,"isExtra":true},{"id":"54414779","note":"","count":1,"label":"Balné","posId":"K0000","price":3000,"isExtra":true},{"id":"54414782","note":"","count":1,"label":"spicy wings 🌶️","posId":"P101","price":0,"isExtra":true},{"id":"57405826","note":"","count":1,"label":"Pepsi 1l","posId":"N124","price":0,"isExtra":true},{"id":"54414783","note":"","count":1,"label":"bez plněných okrajů","posId":"X1000","price":0,"isExtra":true}]</t>
  </si>
  <si>
    <t>2026-06-17T17:54:02.031+02:00</t>
  </si>
  <si>
    <t>2026-06-17T18:09:14.530+02:00</t>
  </si>
  <si>
    <t>2026-06-17T18:20:56.937+02:00</t>
  </si>
  <si>
    <t>2026-06-17T17:54:02.803+02:00</t>
  </si>
  <si>
    <t>[{"id":"e12521cc-9391-4513-be27-f090014536cf","note":"","count":1,"label":"BBQ Texas 32 cm","posId":"143","price":24900,"isExtra":false},{"id":"a4efa812-1470-4ea2-a19d-39843abed3be","note":"","count":1,"label":"Comeback 32 cm","posId":"145","price":24900,"isExtra":false},{"id":"6bbd4662-3c19-4725-919c-71f4c4e91f89","note":"","count":1,"label":"BBQ Meteor 32 cm","posId":"142","price":24900,"isExtra":false}]</t>
  </si>
  <si>
    <t>2026-06-17T17:53:19.429+02:00</t>
  </si>
  <si>
    <t>2026-06-17T18:00:16.670+02:00</t>
  </si>
  <si>
    <t>[{"id":"0c78aba765fec38ab550bdf8","count":1,"label":"BBQ Texas 40cm","posId":"107","price":30900,"isExtra":false},{"id":"1d39bc6ba96569aaaf3ab974","count":1,"label":"Balné","posId":"K0000","price":2000,"isExtra":true}]</t>
  </si>
  <si>
    <t>2026-06-17T17:53:02.333+02:00</t>
  </si>
  <si>
    <t>2026-06-17T18:07:07.375+02:00</t>
  </si>
  <si>
    <t>2026-06-17T18:23:24.339+02:00</t>
  </si>
  <si>
    <t>2026-06-17T17:53:03.035+02:00</t>
  </si>
  <si>
    <t>2026-06-17T17:39:02.003+02:00</t>
  </si>
  <si>
    <t>2026-06-17T17:45:29.173+02:00</t>
  </si>
  <si>
    <t>2026-06-17T17:23:36.307+02:00</t>
  </si>
  <si>
    <t>2026-06-17T17:32:31.305+02:00</t>
  </si>
  <si>
    <t>[{"id":"54414707","note":"","size":"Margherita 40cm","count":1,"label":"Margherita 40cm","posId":"100","price":26900,"isExtra":false},{"id":"54414789","note":"","count":1,"label":"Balné","posId":"K0000","price":2000,"isExtra":true},{"id":"54414882","note":"","count":1,"label":"Kukuřice","posId":"C115","price":3500,"KDSTags":["greenhighlight"],"isExtra":true}]</t>
  </si>
  <si>
    <t>2026-06-17T17:19:02.208+02:00</t>
  </si>
  <si>
    <t>2026-06-17T17:31:56.148+02:00</t>
  </si>
  <si>
    <t>2026-06-17T17:40:20.367+02:00</t>
  </si>
  <si>
    <t>2026-06-17T17:19:02.661+02:00</t>
  </si>
  <si>
    <t>[{"id":"36ea3088-07fd-428f-b871-c4a5ee9cef7b","note":"","count":1,"label":"Comeback 40 cm","posId":"109","price":30900,"isExtra":false},{"id":"1fae666b-4102-4ed0-b317-2a07b21ae279","note":"","count":1,"label":"Hot &amp; Spicy 40 cm","posId":"110","price":30900,"isExtra":false},{"id":"622835b8-8ccd-4776-9f66-ccee484725e6","note":"","count":1,"label":"Okraj Hotdog, hořčice","posId":"A118","price":6500,"isExtra":true}]</t>
  </si>
  <si>
    <t>2026-06-17T17:12:01.906+02:00</t>
  </si>
  <si>
    <t>2026-06-17T17:43:47.131+02:00</t>
  </si>
  <si>
    <t>2026-06-17T18:05:12.536+02:00</t>
  </si>
  <si>
    <t>2026-06-17T17:12:02.454+02:00</t>
  </si>
  <si>
    <t>[{"id":"ee394832-8137-440a-84b7-b9e0df42a9ab","note":"","count":1,"label":"Hawai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-ananas","posId":"X100","price":0,"KDSTags":["redhighlight"],"isExtra":true}]</t>
  </si>
  <si>
    <t>2026-06-17T17:04:25.771+02:00</t>
  </si>
  <si>
    <t>2026-06-17T17:10:26.406+02:00</t>
  </si>
  <si>
    <t>2026-06-17T16:43:45.625+02:00</t>
  </si>
  <si>
    <t>2026-06-17T16:48:40.136+02:00</t>
  </si>
  <si>
    <t>2026-06-17T16:38:01.436+02:00</t>
  </si>
  <si>
    <t>2026-06-17T17:21:59.301+02:00</t>
  </si>
  <si>
    <t>2026-06-17T16:37:02.871+02:00</t>
  </si>
  <si>
    <t>2026-06-17T16:46:44.995+02:00</t>
  </si>
  <si>
    <t>[{"id":"8c704055-e242-493d-b754-bb711e5a6c0b","note":"","count":1,"label":"Hawai 40 cm","posId":"102","price":30900,"isExtra":false},{"id":"1fae666b-4102-4ed0-b317-2a07b21ae279","note":"","count":1,"label":"Hot &amp; Spicy 40 cm","posId":"110","price":30900,"isExtra":false}]</t>
  </si>
  <si>
    <t>2026-06-17T16:24:07.767+02:00</t>
  </si>
  <si>
    <t>2026-06-17T16:32:06.287+02:00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</si>
  <si>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základ","posId":"ZBR40","price":0,"isExtra":true},{"id":"X1000","note":"","count":1,"label":"bez plněných okrajů","posId":"X1000","price":0,"isExtra":true},{"id":"C102","note":"","count":1,"label":"Jalapeňos","posId":"C102","price":3500,"KDSTags":["greenhighlight"],"isExtra":true}]</t>
  </si>
  <si>
    <t>2026-06-17T16:22:03.264+02:00</t>
  </si>
  <si>
    <t>2026-06-17T16:37:49.307+02:00</t>
  </si>
  <si>
    <t>2026-06-17T16:48:43.015+02:00</t>
  </si>
  <si>
    <t>2026-06-17T16:22:04.130+02:00</t>
  </si>
  <si>
    <t>[{"id":"aef5aaf8-2acf-4f20-91be-c8829f11cd0c","note":"","count":1,"label":"Capricciosa 40 cm","posId":"101","price":30900,"isExtra":false},{"id":"622835b8-8ccd-4776-9f66-ccee484725e6","note":"","count":1,"label":"Okraj Hotdog, hořčice","posId":"A118","price":6500,"isExtra":true},{"id":"36ea3088-07fd-428f-b871-c4a5ee9cef7b","note":"","count":1,"label":"Comeback 40 cm","posId":"109","price":30900,"isExtra":false},{"id":"eb426525-9181-4714-9963-380f5c0ae0e5","note":"","count":1,"label":"Okraj mozzarella, bylinky","posId":"A122","price":6500,"isExtra":true}]</t>
  </si>
  <si>
    <t>2026-06-17T15:58:18.715+02:00</t>
  </si>
  <si>
    <t>2026-06-17T16:05:14.774+02:00</t>
  </si>
  <si>
    <t>[{"id":"b4b87df6-db67-4f36-9bb3-433a0c009014","count":1,"label":"Pizza Pepperoni 18","posId":"132","price":11900,"isExtra":false,"creatorId":"_At3bPhpwuLxZ__xhy-XB","isPackging":0,"actualLabel":"Pizza Pepperoni 18"}]</t>
  </si>
  <si>
    <t>2026-06-17T15:51:02.286+02:00</t>
  </si>
  <si>
    <t>2026-06-17T16:03:07.739+02:00</t>
  </si>
  <si>
    <t>[{"id":"0b867b16-3995-4b4a-9deb-1c0d8cecf8d6","note":"","count":1,"label":"Pepperoni 32 cm","posId":"120","price":24900,"isExtra":false},{"id":"211d85d0-839e-41d0-89e3-ea177ad7489e","note":"","count":1,"label":"Dip česnekový","posId":"P106","price":2000,"isExtra":false},{"id":"da695499-0d17-4c58-9da8-946326e8bf83","note":"","count":1,"label":"Buchtičky se šodó","posId":"D12","price":7900,"isExtra":false}]</t>
  </si>
  <si>
    <t>2026-06-17T15:31:19.665+02:00</t>
  </si>
  <si>
    <t>2026-06-17T15:41:01.845+02:00</t>
  </si>
  <si>
    <t>2026-06-17T15:14:40.342+02:00</t>
  </si>
  <si>
    <t>2026-06-17T15:24:00.865+02:00</t>
  </si>
  <si>
    <t>2026-06-17T15:13:25.496+02:00</t>
  </si>
  <si>
    <t>2026-06-17T15:22:05.297+02:00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</si>
  <si>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základ","posId":"ZRS32","price":0,"isExtra":true},{"id":"N124","note":"","count":1,"label":"Pepsi 1l","posId":"N124","price":5900,"isExtra":false}]</t>
  </si>
  <si>
    <t>2026-06-17T14:43:04.902+02:00</t>
  </si>
  <si>
    <t>2026-06-17T14:56:32.921+02:00</t>
  </si>
  <si>
    <t>[{"id":"9c95e20af01b393f0a286028","count":1,"label":"Hawai 40cm","posId":"102","price":30900,"isExtra":false},{"id":"1d39bc6ba96569aaaf3ab974","count":1,"label":"Balné","posId":"K0000","price":2000,"isExtra":true},{"id":"e97c473331e663ddc690894a","count":1,"label":"BBQ základ","posId":"ZRB40","price":0,"isExtra":true},{"id":"893aed81a83a807fc642e4d1","count":1,"label":"okraj mozzarella, bbq omáčka","posId":"A124","price":6500,"isExtra":true}]</t>
  </si>
  <si>
    <t>2026-06-17T14:43:04.727+02:00</t>
  </si>
  <si>
    <t>2026-06-17T15:02:50.135+02:00</t>
  </si>
  <si>
    <t>[{"id":"59610941","note":"","size":"Zeleninová 32cm","count":1,"label":"Zeleninová 32cm","posId":"115","price":24900,"isExtra":false},{"id":"54414794","note":"","count":1,"label":"Balné","posId":"K0000","price":1500,"isExtra":true},{"id":"54414818","note":"","count":1,"label":"okraj mozzarella, bylinky","posId":"A121","price":5700,"isExtra":true},{"id":"54414900","note":"","count":1,"label":"Slanina","posId":"B108","price":3000,"KDSTags":["greenhighlight"],"isExtra":true},{"id":"59610938","note":"","size":"Pepperoni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🌶️🌶️","posId":"120","price":24900,"isExtra":false},{"id":"54414794","note":"","count":1,"label":"Balné","posId":"K0000","price":1500,"isExtra":true},{"id":"59610946","note":"","count":1,"label":"USA těsto","posId":"17","price":1000,"isExtra":true},{"id":"57278752","note":"","count":1,"label":"BBQ základ","posId":"ZRB32","price":0,"isExtra":true},{"id":"54414783","note":"","count":1,"label":"bez plněných okrajů","posId":"X1000","price":0,"isExtra":true}]</t>
  </si>
  <si>
    <t>2026-06-17T13:55:18.588+02:00</t>
  </si>
  <si>
    <t>2026-06-17T14:03:44.398+02:00</t>
  </si>
  <si>
    <t>2026-06-17T12:45:01.919+02:00</t>
  </si>
  <si>
    <t>2026-06-17T12:53:52.718+02:00</t>
  </si>
  <si>
    <t>2026-06-17T13:02:13.067+02:00</t>
  </si>
  <si>
    <t>2026-06-17T12:45:02.472+02:00</t>
  </si>
  <si>
    <t>[{"id":"117c830b-d7db-490d-a3b9-365f8c4fa2d3","note":"","count":1,"label":"Zeleninová 32 cm","posId":"115","price":24900,"isExtra":false},{"id":"57c816b2-3e3f-46c2-b126-b09910d79cb0","note":"","count":1,"label":"změna na Smetanový základ","posId":"i129","price":0,"isExtra":true},{"id":"bd8e2f82-3d11-4ada-88ad-67191c012d18","note":"","count":1,"label":"BEZ -olivy","posId":"X112","price":0,"KDSTags":["redhighlight"],"isExtra":true},{"id":"4d0fe7ad-c88a-4a73-8015-c60680489cf8","note":"","count":2,"label":"Baby špenát &amp; kuře 32 cm","posId":"116","price":24900,"isExtra":false}]</t>
  </si>
  <si>
    <t>Hanna</t>
  </si>
  <si>
    <t>2026-06-17T12:27:14.119+02:00</t>
  </si>
  <si>
    <t>2026-06-17T12:35:47.883+02:00</t>
  </si>
  <si>
    <t>2026-06-17T12:25:02.697+02:00</t>
  </si>
  <si>
    <t>2026-06-17T12:38:12.663+02:00</t>
  </si>
  <si>
    <t>2026-06-17T12:24:03.145+02:00</t>
  </si>
  <si>
    <t>2026-06-17T12:36:59.694+02:00</t>
  </si>
  <si>
    <t>[{"id":"5b1f2843-926a-4dd1-a5f0-4fddc7b45013","note":"","count":1,"label":"Margherita 32 cm","posId":"112","price":20900,"isExtra":false},{"id":"0b867b16-3995-4b4a-9deb-1c0d8cecf8d6","note":"","count":1,"label":"Pepperoni 32 cm","posId":"120","price":24900,"isExtra":false}]</t>
  </si>
  <si>
    <t>2026-06-17T12:23:25.864+02:00</t>
  </si>
  <si>
    <t>2026-06-17T12:33:06.882+02:00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</si>
  <si>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32cm","posId":"123","price":24900,"isExtra":false},{"id":"54414794","note":"","count":1,"label":"Balné","posId":"K0000","price":1500,"isExtra":true},{"id":"54414713","note":"","size":"BBQ Meteor 40cm","count":1,"label":"BBQ Meteor 40cm","posId":"106","price":30900,"isExtra":false},{"id":"54414789","note":"","count":1,"label":"Balné","posId":"K0000","price":2000,"isExtra":true},{"id":"59555827","note":"","count":1,"label":"Rajčatový základ","posId":"ZBR40","price":0,"isExtra":true},{"id":"54414846","note":"","count":1,"label":"Bez masových kuliček","posId":"X116","price":0,"KDSTags":["redhighlight"],"isExtra":true},{"id":"54414710","note":"","size":"Comeback 40cm 🌶️","count":1,"label":"Comeback 40cm 🌶️","posId":"109","price":30900,"isExtra":false},{"id":"54414789","note":"","count":1,"label":"Balné","posId":"K0000","price":2000,"isExtra":true},{"id":"54414864","note":"","count":1,"label":"Bez cibule","posId":"X103","price":0,"KDSTags":["redhighlight"],"isExtra":true}]</t>
  </si>
  <si>
    <t>2026-06-17T11:57:01.830+02:00</t>
  </si>
  <si>
    <t>2026-06-17T12:05:10.763+02:00</t>
  </si>
  <si>
    <t>[{"id":"0b867b16-3995-4b4a-9deb-1c0d8cecf8d6","note":"","count":1,"label":"Pepperoni 32 cm","posId":"120","price":24900,"isExtra":false},{"id":"0ea52415-fdb3-497f-b216-7fd5802f2e0f","note":"","count":1,"label":"Quattro Formaggi 32 cm","posId":"123","price":24900,"isExtra":false}]</t>
  </si>
  <si>
    <t>2026-06-17T11:55:02.812+02:00</t>
  </si>
  <si>
    <t>2026-06-17T12:02:36.554+02:00</t>
  </si>
  <si>
    <t>[{"id":"35e045f9-bc36-46e9-8142-6579de78a05b","note":"","count":2,"label":"Comeback 32 cm","posId":"121","price":24900,"isExtra":false}]</t>
  </si>
  <si>
    <t>2026-06-17T11:29:02.568+02:00</t>
  </si>
  <si>
    <t>2026-06-17T11:55:33.573+02:00</t>
  </si>
  <si>
    <t>[{"id":"0005ff76-02c8-47f3-a86e-87443988197a","note":"","count":1,"label":"BBQ Texas 32 cm","posId":"119","price":24900,"isExtra":false},{"id":"f61b7339-3b20-4583-b2b8-12e48de2876d","note":"","count":1,"label":"změna na Rajčatový základ","posId":"i105","price":0,"isExtra":true}]</t>
  </si>
  <si>
    <t>2026-06-17T11:17:12.750+02:00</t>
  </si>
  <si>
    <t>2026-06-17T11:24:15.476+02:00</t>
  </si>
  <si>
    <t>[{"id":"8f33a84a8ac91a91cc37bff3","count":1,"label":"Margherita 32cm","posId":"112","price":16720,"isExtra":false},{"id":"7cdbdba064a9b12ab9c2a9d4","count":1,"label":"Balné","posId":"K0000","price":1500,"isExtra":true},{"id":"6a62c37fcc3049759d225124","count":1,"label":"USA těsto","posId":"17","price":1000,"isExtra":true},{"id":"8241669eecc1399a2e3e1c17","count":1,"label":"BBQ základ","posId":"ZRB32","price":0,"isExtra":true},{"id":"330e5bd554d905fd6d54cf01","count":1,"label":"bez plněných okrajů","posId":"X1000","price":0,"isExtra":true},{"id":"f141e24c9f17c3296888fd0f","count":1,"label":"Šunka","posId":"B106","price":3000,"KDSTags":["greenhighlight"],"isExtra":true}]</t>
  </si>
  <si>
    <t>2026-06-17T11:14:31.534+02:00</t>
  </si>
  <si>
    <t>2026-06-17T11:23:26.483+02:00</t>
  </si>
  <si>
    <t>[{"id":"f356e0ec647d5a45e36ca34b","count":1,"label":"Zeleninová 40cm","posId":"103","price":30900,"isExtra":false},{"id":"1d39bc6ba96569aaaf3ab974","count":1,"label":"Balné","posId":"K0000","price":2000,"isExtra":true},{"id":"48863154de09ebfd22a82574","count":1,"label":"bez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</si>
  <si>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2026-06-17T10:39:02.335+02:00</t>
  </si>
  <si>
    <t>2026-06-17T11:07:10.498+02:00</t>
  </si>
  <si>
    <t>2026-06-17T11:26:33.828+02:00</t>
  </si>
  <si>
    <t>2026-06-17T10:58:37.931+02:00</t>
  </si>
  <si>
    <t>[{"id":"f1315fc0-dfbb-459c-9f31-49d8e60875f4","note":"","count":1,"label":"Pepperoni 40 cm","posId":"108","price":30900,"isExtra":false},{"id":"9461c599-e1f4-4267-8dd8-c1eea66839a3","note":"","count":1,"label":"Choco Rolls, 6 ks","posId":"chr100","price":8900,"isExtra":false}]</t>
  </si>
  <si>
    <t>2026-06-17T10:36:02.625+02:00</t>
  </si>
  <si>
    <t>2026-06-17T11:06:17.206+02:00</t>
  </si>
  <si>
    <t>2026-06-17T11:23:04.470+02:00</t>
  </si>
  <si>
    <t>2026-06-17T10:58:42.023+02:00</t>
  </si>
  <si>
    <t>2026-06-17T10:30:02.289+02:00</t>
  </si>
  <si>
    <t>2026-06-17T11:55:22.352+02:00</t>
  </si>
  <si>
    <t>[{"id":"03ade9ce-5d0f-4499-a6a3-340b58ae4468","note":"","count":2,"label":"Capricciosa 32 cm","posId":"113","price":24900,"isExtra":false}]</t>
  </si>
  <si>
    <t>2026-06-17T09:54:02.796+02:00</t>
  </si>
  <si>
    <t>2026-06-17T11:31:19.553+02:00</t>
  </si>
  <si>
    <t>2026-06-17T11:52:25.994+02:00</t>
  </si>
  <si>
    <t>2026-06-17T11:21:35.696+02:00</t>
  </si>
  <si>
    <t>[{"id":"aef5aaf8-2acf-4f20-91be-c8829f11cd0c","note":"","count":1,"label":"Capricciosa 40 cm","posId":"101","price":30900,"isExtra":false},{"id":"f1315fc0-dfbb-459c-9f31-49d8e60875f4","note":"","count":1,"label":"Pepperoni 40 cm","posId":"108","price":30900,"isExtra":false},{"id":"03dae282-4cd4-4fa2-9169-2178ea3ed325","note":"","count":1,"label":"Quattro Formaggi 40 cm","posId":"111","price":30900,"isExtra":false},{"id":"3a8b6a85-3b5c-4ee4-be2d-261ab8731d6e","note":"","count":3,"label":"Dip česnekový","posId":"P106","price":2000,"isExtra":false}]</t>
  </si>
  <si>
    <t>2026-06-16T23:35:34.935+02:00</t>
  </si>
  <si>
    <t>2026-06-16T23:45:31.856+02:00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</si>
  <si>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🌶️","posId":"121","price":24900,"isExtra":false},{"id":"54414794","note":"","count":1,"label":"Balné","posId":"K0000","price":1500,"isExtra":true},{"id":"54414818","note":"","count":1,"label":"okraj mozzarella, bylinky","posId":"A121","price":5700,"isExtra":true},{"id":"54414880","note":"","count":1,"label":"Kukuřice","posId":"B115","price":2500,"KDSTags":["greenhighlight"],"isExtra":true},{"id":"54414749","note":"","size":"Pepperoni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</si>
  <si>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2026-06-16T23:26:49.938+02:00</t>
  </si>
  <si>
    <t>2026-06-16T23:37:11.918+02:00</t>
  </si>
  <si>
    <t>2026-06-16T23:25:53.931+02:00</t>
  </si>
  <si>
    <t>2026-06-16T23:36:05.906+02:00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</si>
  <si>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🌶️","posId":"121","price":24900,"isExtra":false},{"id":"54414794","note":"","count":1,"label":"Balné","posId":"K0000","price":1500,"isExtra":true},{"id":"59610945","note":"","size":"Veggieballs 32cm 🌶️🌶️","count":1,"label":"Veggieballs 32cm 🌶️🌶️","posId":"117","price":24900,"isExtra":false},{"id":"54414794","note":"","count":1,"label":"Balné","posId":"K0000","price":1500,"isExtra":true},{"id":"54414859","note":"","count":1,"label":"Bez jalapenos","posId":"X102","price":0,"KDSTags":["redhighlight"],"isExtra":true},{"id":"54414752","note":"","size":"Jalapenos Rolls","count":1,"label":"Jalapenos Rolls","posId":"jpr200","price":8900,"isExtra":false},{"id":"54414794","note":"","count":1,"label":"Balné","posId":"K0000","price":1500,"isExtra":true}]</t>
  </si>
  <si>
    <t>2026-06-16T23:18:49.451+02:00</t>
  </si>
  <si>
    <t>2026-06-16T23:28:56.975+02:00</t>
  </si>
  <si>
    <t>2026-06-16T23:06:35.369+02:00</t>
  </si>
  <si>
    <t>2026-06-16T23:16:10.828+02:00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</si>
  <si>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🌶️","posId":"121","price":24900,"isExtra":false},{"id":"54414794","note":"","count":1,"label":"Balné","posId":"K0000","price":1500,"isExtra":true}]</t>
  </si>
  <si>
    <t>2026-06-16T22:51:09.562+02:00</t>
  </si>
  <si>
    <t>2026-06-16T23:02:37.647+02:00</t>
  </si>
  <si>
    <t>[{"id":"59610937","note":"Poprosím vás bez cibule z důvodu alergie, předem děkuji.","size":"Comeback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okrajů","posId":"X1000","price":0,"isExtra":true},{"id":"54414864","note":"","count":1,"label":"Bez cibule","posId":"X103","price":0,"KDSTags":["redhighlight"],"isExtra":true},{"id":"54414750","note":"","size":"Česnekový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</si>
  <si>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2026-06-16T22:48:49.201+02:00</t>
  </si>
  <si>
    <t>2026-06-16T23:00:48.784+02:00</t>
  </si>
  <si>
    <t>[{"id":"59610934","note":"","size":"Margherita 32cm","count":1,"label":"Margherita 32cm","posId":"112","price":20900,"isExtra":false},{"id":"54414794","note":"","count":1,"label":"Balné","posId":"K0000","price":1500,"isExtra":true},{"id":"57278742","note":"","count":1,"label":"Smetanový základ","posId":"ZRS32","price":0,"isExtra":true},{"id":"54414827","note":"","count":1,"label":"okraj mozzarella, bbq omáčka","posId":"A123","price":5700,"isExtra":true},{"id":"54414897","note":"","count":1,"label":"Šunka","posId":"B106","price":3000,"KDSTags":["greenhighlight"],"isExtra":true},{"id":"54414750","note":"","size":"Česnekový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</si>
  <si>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2026-06-16T22:32:22.864+02:00</t>
  </si>
  <si>
    <t>2026-06-16T22:38:26.503+02:00</t>
  </si>
  <si>
    <t>[{"id":"108","note":"","count":1,"label":"Pepperoni 40cm 🌶️🌶️","posId":"108","price":30900,"isExtra":false},{"id":"K0000","note":"","count":1,"label":"Balné","posId":"K0000","price":2000,"isExtra":true},{"id":"P106","note":"","count":1,"label":"Česnekový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</si>
  <si>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2026-06-16T22:30:30.958+02:00</t>
  </si>
  <si>
    <t>2026-06-16T22:37:31.352+02:00</t>
  </si>
  <si>
    <t>2026-06-16T22:26:36.583+02:00</t>
  </si>
  <si>
    <t>2026-06-16T22:33:52.449+02:00</t>
  </si>
  <si>
    <t>[{"id":"116","note":"","count":1,"label":"Baby Špenát &amp; kuře 32cm","posId":"116","price":24900,"isExtra":false},{"id":"K0000","note":"","count":1,"label":"Balné","posId":"K0000","price":1500,"isExtra":true}]</t>
  </si>
  <si>
    <t>2026-06-16T22:18:46.509+02:00</t>
  </si>
  <si>
    <t>2026-06-16T22:26:16.685+02:00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</si>
  <si>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okrajů","posId":"X1000","price":0,"isExtra":true}]</t>
  </si>
  <si>
    <t>2026-06-16T22:09:39.900+02:00</t>
  </si>
  <si>
    <t>2026-06-16T22:18:03.250+02:00</t>
  </si>
  <si>
    <t>2026-06-16T22:04:54.468+02:00</t>
  </si>
  <si>
    <t>2026-06-16T22:15:23.545+02:00</t>
  </si>
  <si>
    <t>[{"id":"122","note":"","count":1,"label":"Hot &amp; Spicy 32cm 🌶️🌶️","posId":"122","price":24900,"isExtra":false},{"id":"K0000","note":"","count":1,"label":"Balné","posId":"K0000","price":1500,"isExtra":true},{"id":"X1000","note":"","count":1,"label":"bez plněných okrajů","posId":"X1000","price":0,"isExtra":true}]</t>
  </si>
  <si>
    <t>2026-06-16T22:01:10.441+02:00</t>
  </si>
  <si>
    <t>2026-06-16T22:13:10.654+02:00</t>
  </si>
  <si>
    <t>[{"id":"112","note":"","count":1,"label":"Margherita 32cm","posId":"112","price":20900,"isExtra":false},{"id":"K0000","note":"","count":1,"label":"Balné","posId":"K0000","price":1500,"isExtra":true},{"id":"ZRS32","note":"","count":1,"label":"Smetanový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,{"id":"B106","note":"","count":1,"label":"Šunka","posId":"B106","price":3000,"KDSTags":["greenhighlight"],"isExtra":true},{"id":"B108","note":"","count":1,"label":"Slanina","posId":"B108","price":3000,"KDSTags":["greenhighlight"],"isExtra":true}]</t>
  </si>
  <si>
    <t>2026-06-16T21:52:46.345+02:00</t>
  </si>
  <si>
    <t>2026-06-16T22:12:22.694+02:00</t>
  </si>
  <si>
    <t>2026-06-16T21:50:48.281+02:00</t>
  </si>
  <si>
    <t>2026-06-16T22:07:56.282+02:00</t>
  </si>
  <si>
    <t>[{"id":"61817985","note":"","size":"Guarana kiwi a jablko","count":1,"label":"Guarana kiwi a jablko","posId":"N144","price":5500,"isExtra":false},{"id":"59610934","note":"","size":"Margherita 32cm","count":1,"label":"Margherita 32cm","posId":"112","price":20900,"isExtra":false},{"id":"54414794","note":"","count":1,"label":"Balné","posId":"K0000","price":1500,"isExtra":true},{"id":"54414749","note":"","size":"Pepperoni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</si>
  <si>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2026-06-16T21:48:56.677+02:00</t>
  </si>
  <si>
    <t>2026-06-16T22:01:30.350+02:00</t>
  </si>
  <si>
    <t>[{"id":"1dfb2e52d581e594a14c99e4","count":1,"label":"Spicy Wings 🌶️","posId":"P101","price":9520,"isExtra":false},{"id":"7cdbdba064a9b12ab9c2a9d4","count":1,"label":"Balné","posId":"K0000","price":1500,"isExtra":true},{"id":"c4398ff6690198226cf7c771","count":1,"label":"Comeback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072ee84005da4e8cba54f990","count":1,"label":"Ananas","posId":"B100","price":2500,"KDSTags":["greenhighlight"],"isExtra":true}]</t>
  </si>
  <si>
    <t>2026-06-16T21:48:02.335+02:00</t>
  </si>
  <si>
    <t>2026-06-16T22:08:01.018+02:00</t>
  </si>
  <si>
    <t>2026-06-17T05:59:59.999+02:00</t>
  </si>
  <si>
    <t>2026-06-16T21:46:39.718+02:00</t>
  </si>
  <si>
    <t>2026-06-16T21:55:36.363+02:00</t>
  </si>
  <si>
    <t>2026-06-16T21:44:08.113+02:00</t>
  </si>
  <si>
    <t>2026-06-16T22:04:20.448+02:00</t>
  </si>
  <si>
    <t>[{"id":"9c95e20af01b393f0a286028","count":1,"label":"Hawai 40cm","posId":"102","price":30900,"isExtra":false},{"id":"1d39bc6ba96569aaaf3ab974","count":1,"label":"Balné","posId":"K0000","price":2000,"isExtra":true},{"id":"fb74c0c2c2968338d26f93aa","count":1,"label":"Ananas","posId":"C100","price":3500,"KDSTags":["greenhighlight"],"isExtra":true},{"id":"35999c816db20808a615a88e","count":1,"label":"Quattro Formaggi 40cm","posId":"111","price":30900,"isExtra":false},{"id":"1d39bc6ba96569aaaf3ab974","count":1,"label":"Balné","posId":"K0000","price":2000,"isExtra":true},{"id":"eec4c08ac65dda0e92e267ed","count":1,"label":"Rajčatový základ","posId":"ZSR40","price":0,"isExtra":true},{"id":"48863154de09ebfd22a82574","count":1,"label":"bez plněných okrajů","posId":"X1000","price":0,"isExtra":true},{"id":"ca3163d100534bb8157dd27b","count":1,"label":"Hot &amp; Spicy 40cm 🌶️🌶️","posId":"110","price":30900,"isExtra":false},{"id":"1d39bc6ba96569aaaf3ab974","count":1,"label":"Balné","posId":"K0000","price":2000,"isExtra":true},{"id":"ff3cf1236dec1adecad0155d","count":1,"label":"Smetanový základ","posId":"ZRS40","price":0,"isExtra":true}]</t>
  </si>
  <si>
    <t>2026-06-16T21:40:02.796+02:00</t>
  </si>
  <si>
    <t>2026-06-16T21:53:29.478+02:00</t>
  </si>
  <si>
    <t>[{"id":"bf8dc38b-6c8e-42b6-9da3-3170253a57d4","note":"","count":1,"label":"Hot &amp; Spicy 32 cm","posId":"122","price":24900,"isExtra":false},{"id":"a3d62a5d-2e1d-48db-874e-d64becff7059","note":"","count":1,"label":"změna na BBQ základ","posId":"i128","price":0,"isExtra":true},{"id":"6e9ef16b-b5cb-40a1-ad72-f28a9276a0f7","note":"","count":1,"label":"kuře","posId":"B114","price":3000,"KDSTags":["greenhighlight"],"isExtra":true},{"id":"c8019f80-065c-4f09-9e80-65b85dae2ae1","note":"","count":1,"label":"kukuřice","posId":"B115","price":2500,"KDSTags":["greenhighlight"],"isExtra":true},{"id":"3a8b6a85-3b5c-4ee4-be2d-261ab8731d6e","note":"","count":1,"label":"Dip česnekový","posId":"P106","price":2000,"isExtra":false}]</t>
  </si>
  <si>
    <t>2026-06-16T21:39:31.106+02:00</t>
  </si>
  <si>
    <t>2026-06-16T21:48:40.305+02:00</t>
  </si>
  <si>
    <t>2026-06-16T21:33:19.980+02:00</t>
  </si>
  <si>
    <t>2026-06-16T21:39:53.288+02:00</t>
  </si>
  <si>
    <t>[{"id":"88378c03c1f4c715f7d83b1b","count":1,"label":"Hawai 32cm","posId":"114","price":19920,"isExtra":false},{"id":"7cdbdba064a9b12ab9c2a9d4","count":1,"label":"Balné","posId":"K0000","price":1500,"isExtra":true},{"id":"67ee8ea824979e19c050c126","count":1,"label":"Bez ananasu","posId":"X100","price":0,"KDSTags":["redhighlight"],"isExtra":true},{"id":"eed895cf1d033383de28ee4e","count":1,"label":"Pepsi 1l","posId":"N124","price":5900,"isExtra":false}]</t>
  </si>
  <si>
    <t>2026-06-16T21:29:02.314+02:00</t>
  </si>
  <si>
    <t>2026-06-16T21:38:07.400+02:00</t>
  </si>
  <si>
    <t>[{"id":"5b1f2843-926a-4dd1-a5f0-4fddc7b45013","note":"","count":1,"label":"Margherita 32 cm","posId":"112","price":20900,"isExtra":false},{"id":"21fd0686-e8d1-43f1-84c9-d96f5842a3ca","note":"","count":1,"label":"okraj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03ade9ce-5d0f-4499-a6a3-340b58ae4468","note":"","count":1,"label":"Capricciosa 32 cm","posId":"113","price":24900,"isExtra":false}]</t>
  </si>
  <si>
    <t>2026-06-16T21:24:52.738+02:00</t>
  </si>
  <si>
    <t>2026-06-16T21:32:34.294+02:00</t>
  </si>
  <si>
    <t>[{"id":"cde1a44f44daafed4b3bd82a","count":1,"label":"Pepperoni 32cm 🌶️🌶️","posId":"120","price":19920,"isExtra":false},{"id":"7cdbdba064a9b12ab9c2a9d4","count":1,"label":"Balné","posId":"K0000","price":1500,"isExtra":true},{"id":"0172555aa3b6fbb53ca44f49","count":1,"label":"Smetanový základ","posId":"ZRS32","price":0,"isExtra":true},{"id":"330e5bd554d905fd6d54cf01","count":1,"label":"bez plněných okrajů","posId":"X1000","price":0,"isExtra":true},{"id":"68ff0d33e9eb6928db99f06f","count":1,"label":"Bez mozzarelly","posId":"X113","price":0,"KDSTags":["redhighlight"],"isExtra":true},{"id":"5f2d32d5e102b904f6677190","count":1,"label":"Bez salámu","posId":"X109","price":0,"KDSTags":["redhighlight"],"isExtra":true}]</t>
  </si>
  <si>
    <t>2026-06-16T21:18:43.432+02:00</t>
  </si>
  <si>
    <t>2026-06-16T21:28:20.963+02:00</t>
  </si>
  <si>
    <t>[{"id":"b080b506facafc37744a1e2c","count":1,"label":"Capricciosa 32cm","posId":"113","price":24900,"isExtra":false},{"id":"7cdbdba064a9b12ab9c2a9d4","count":1,"label":"Balné","posId":"K0000","price":1500,"isExtra":true},{"id":"c4398ff6690198226cf7c771","count":1,"label":"Comeback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🌶️","posId":"121","price":19920,"isExtra":false},{"id":"7cdbdba064a9b12ab9c2a9d4","count":1,"label":"Balné","posId":"K0000","price":1500,"isExtra":true},{"id":"eed895cf1d033383de28ee4e","count":1,"label":"Pepsi 1l","posId":"N124","price":5900,"isExtra":false}]</t>
  </si>
  <si>
    <t>2026-06-16T21:13:00.754+02:00</t>
  </si>
  <si>
    <t>2026-06-16T21:24:24.615+02:00</t>
  </si>
  <si>
    <t>[{"id":"d50b85689ae865c91893d064","count":1,"label":"Hot &amp; Spicy 32cm 🌶️🌶️","posId":"122","price":24900,"isExtra":false},{"id":"7cdbdba064a9b12ab9c2a9d4","count":1,"label":"Balné","posId":"K0000","price":1500,"isExtra":true}]</t>
  </si>
  <si>
    <t>2026-06-16T21:10:34.094+02:00</t>
  </si>
  <si>
    <t>2026-06-16T21:23:14.262+02:00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</si>
  <si>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🌶️","posId":"121","price":24900,"isExtra":false},{"id":"54414794","note":"","count":1,"label":"Balné","posId":"K0000","price":1500,"isExtra":true},{"id":"54414827","note":"","count":1,"label":"okraj mozzarella, bbq omáčka","posId":"A123","price":5700,"isExtra":true},{"id":"59610934","note":"","size":"Margherita 32cm","count":1,"label":"Margherita 32cm","posId":"112","price":20900,"isExtra":false},{"id":"54414794","note":"","count":1,"label":"Balné","posId":"K0000","price":1500,"isExtra":true},{"id":"54414818","note":"","count":1,"label":"okraj mozzarella, bylinky","posId":"A121","price":5700,"isExtra":true},{"id":"54414847","note":"","count":1,"label":"Olivy","posId":"B112","price":2500,"KDSTags":["greenhighlight"],"isExtra":true},{"id":"54414900","note":"","count":1,"label":"Slanina","posId":"B108","price":3000,"KDSTags":["greenhighlight"],"isExtra":true},{"id":"59610943","note":"","size":"Capricciosa 32cm","count":1,"label":"Capricciosa 32cm","posId":"113","price":24900,"isExtra":false},{"id":"54414794","note":"","count":1,"label":"Balné","posId":"K0000","price":1500,"isExtra":true},{"id":"54414818","note":"","count":1,"label":"okraj mozzarella, bylinky","posId":"A121","price":5700,"isExtra":true},{"id":"54414822","note":"","count":1,"label":"Bez žampionů","posId":"X105","price":0,"KDSTags":["redhighlight"],"isExtra":true},{"id":"54414880","note":"","count":1,"label":"Kukuřice","posId":"B115","price":2500,"KDSTags":["greenhighlight"],"isExtra":true}]</t>
  </si>
  <si>
    <t>2026-06-16T20:59:57.299+02:00</t>
  </si>
  <si>
    <t>2026-06-16T21:16:56.244+02:00</t>
  </si>
  <si>
    <t>[{"id":"88378c03c1f4c715f7d83b1b","count":1,"label":"Hawai 32cm","posId":"114","price":19920,"isExtra":false},{"id":"7cdbdba064a9b12ab9c2a9d4","count":1,"label":"Balné","posId":"K0000","price":1500,"isExtra":true},{"id":"705b4eb8f8752a2831188637","count":1,"label":"Spicy menu Comeback","posId":"M100","price":34900,"isExtra":false},{"id":"ed8ecf45e3efabaa2915f39c","count":1,"label":"Balné","posId":"K0000","price":3000,"isExtra":true},{"id":"6f6f33cd92df966e84fc4b3c","count":1,"label":"Quattro Formaggi","posId":"Y123","price":0,"isExtra":true},{"id":"0172555aa3b6fbb53ca44f49","count":1,"label":"Smetanový základ","posId":"ZRS32","price":0,"isExtra":true},{"id":"e4135f5aeb1860546a727279","count":1,"label":"spicy wings 🌶️","posId":"P101","price":0,"isExtra":true},{"id":"2f5c8dda77c8332f5913bab8","count":1,"label":"Pepsi 1l","posId":"N124","price":0,"isExtra":true}]</t>
  </si>
  <si>
    <t>2026-06-16T20:59:01.879+02:00</t>
  </si>
  <si>
    <t>2026-06-16T21:18:04.988+02:00</t>
  </si>
  <si>
    <t>[{"id":"1fae666b-4102-4ed0-b317-2a07b21ae279","note":"","count":1,"label":"Hot &amp; Spicy 40 cm","posId":"110","price":30900,"isExtra":false},{"id":"ed9751e1-1886-4b0f-b8dd-d3c6488dfd29","note":"","count":1,"label":"Mozzarella","posId":"C113","price":4000,"KDSTags":["greenhighlight"],"isExtra":true},{"id":"7fdd6df3-b4af-470d-955c-d1de47ab00a5","note":"","count":1,"label":"Žampiony","posId":"C105","price":3500,"KDSTags":["greenhighlight"],"isExtra":true},{"id":"8c704055-e242-493d-b754-bb711e5a6c0b","note":"","count":1,"label":"Hawai 40 cm","posId":"102","price":30900,"isExtra":false},{"id":"ed9751e1-1886-4b0f-b8dd-d3c6488dfd29","note":"","count":1,"label":"Mozzarella","posId":"C113","price":4000,"KDSTags":["greenhighlight"],"isExtra":true},{"id":"d5c01305-5b81-4931-8ef0-14413da22bab","note":"","count":1,"label":"Kukuřice","posId":"C115","price":3500,"KDSTags":["greenhighlight"],"isExtra":true}]</t>
  </si>
  <si>
    <t>2026-06-16T20:50:43.902+02:00</t>
  </si>
  <si>
    <t>2026-06-16T20:57:23.240+02:00</t>
  </si>
  <si>
    <t>[{"id":"9c95e20af01b393f0a286028","count":1,"label":"Hawai 40cm","posId":"102","price":30900,"isExtra":false},{"id":"1d39bc6ba96569aaaf3ab974","count":1,"label":"Balné","posId":"K0000","price":2000,"isExtra":true},{"id":"48863154de09ebfd22a82574","count":1,"label":"bez plněných okrajů","posId":"X1000","price":0,"isExtra":true},{"id":"c6fdaa8e646145bf8694e433","count":1,"label":"Pepsi zero sugar 1l","posId":"N125","price":5900,"isExtra":false}]</t>
  </si>
  <si>
    <t>2026-06-16T20:50:22.150+02:00</t>
  </si>
  <si>
    <t>2026-06-16T20:56:31.273+02:00</t>
  </si>
  <si>
    <t>[{"id":"59610942","note":"","size":"Hawai 32cm","count":1,"label":"Hawai 32cm","posId":"114","price":24900,"isExtra":false},{"id":"54414794","note":"","count":1,"label":"Balné","posId":"K0000","price":1500,"isExtra":true},{"id":"54414783","note":"","count":1,"label":"bez plněných okrajů","posId":"X1000","price":0,"isExtra":true},{"id":"54414863","note":"","count":1,"label":"Ananas","posId":"B100","price":2500,"KDSTags":["greenhighlight"],"isExtra":true},{"id":"54414880","note":"","count":1,"label":"Kukuřice","posId":"B115","price":2500,"KDSTags":["greenhighlight"],"isExtra":true}]</t>
  </si>
  <si>
    <t>2026-06-16T20:48:12.399+02:00</t>
  </si>
  <si>
    <t>2026-06-16T20:56:57.288+02:00</t>
  </si>
  <si>
    <t>[{"id":"c4398ff6690198226cf7c771","count":1,"label":"Comeback 32cm 🌶️","posId":"121","price":19920,"isExtra":false},{"id":"7cdbdba064a9b12ab9c2a9d4","count":1,"label":"Balné","posId":"K0000","price":1500,"isExtra":true},{"id":"6a62c37fcc3049759d225124","count":1,"label":"USA těsto","posId":"17","price":1000,"isExtra":true},{"id":"83b6462e9a6167f8597d272b","count":1,"label":"Jalapeňos","posId":"B102","price":2500,"KDSTags":["greenhighlight"],"isExtra":true},{"id":"8f70c51a720434a06d84f4e5","count":1,"label":"Česnekový dip","posId":"P106","price":2000,"isExtra":false},{"id":"7cdbdba064a9b12ab9c2a9d4","count":1,"label":"Balné","posId":"K0000","price":1500,"isExtra":true}]</t>
  </si>
  <si>
    <t>2026-06-16T20:47:02.439+02:00</t>
  </si>
  <si>
    <t>2026-06-16T21:08:23.134+02:00</t>
  </si>
  <si>
    <t>[{"id":"03dae282-4cd4-4fa2-9169-2178ea3ed325","note":"","count":1,"label":"Quattro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bylinky","posId":"A122","price":6500,"isExtra":true},{"id":"aef5aaf8-2acf-4f20-91be-c8829f11cd0c","note":"","count":1,"label":"Capricciosa 40 cm","posId":"101","price":30900,"isExtra":false},{"id":"d5c01305-5b81-4931-8ef0-14413da22bab","note":"","count":1,"label":"Kukuřice","posId":"C115","price":3500,"KDSTags":["greenhighlight"],"isExtra":true},{"id":"bd8e2f82-3d11-4ada-88ad-67191c012d18","note":"","count":1,"label":"BEZ -olivy","posId":"X112","price":0,"KDSTags":["redhighlight"],"isExtra":true}]</t>
  </si>
  <si>
    <t>2026-06-16T20:45:11.096+02:00</t>
  </si>
  <si>
    <t>2026-06-16T20:54:57.659+02:00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</si>
  <si>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54414908","note":"","count":1,"label":"Kuře","posId":"C114","price":4000,"KDSTags":["greenhighlight"],"isExtra":true},{"id":"57405814","note":"","size":"Pepsi 1l","count":1,"label":"Pepsi 1l","posId":"N124","price":5900,"isExtra":false}]</t>
  </si>
  <si>
    <t>2026-06-16T20:44:01.998+02:00</t>
  </si>
  <si>
    <t>2026-06-16T21:03:38.985+02:00</t>
  </si>
  <si>
    <t>[{"id":"03dae282-4cd4-4fa2-9169-2178ea3ed325","note":"","count":1,"label":"Quattro Formaggi 40 cm","posId":"111","price":30900,"isExtra":false},{"id":"2b9f361b-4416-409b-9b50-c5e648e65b24","note":"","count":1,"label":"Zeleninová 40 cm","posId":"103","price":30900,"isExtra":false},{"id":"f315e3ea-4d99-415a-ab21-4d8aa27beec9","note":"","count":1,"label":"Kuře","posId":"C114","price":4000,"KDSTags":["greenhighlight"],"isExtra":true},{"id":"a62e938c-9a71-490f-818d-7d681b9da334","note":"","count":1,"label":"BEZ -žampiony","posId":"X105","price":0,"KDSTags":["redhighlight"],"isExtra":true},{"id":"4d0fe7ad-c88a-4a73-8015-c60680489cf8","note":"","count":1,"label":"Baby špenát &amp; kuře 32 cm","posId":"116","price":24900,"isExtra":false}]</t>
  </si>
  <si>
    <t>2026-06-16T20:37:02.262+02:00</t>
  </si>
  <si>
    <t>2026-06-16T21:05:03.080+02:00</t>
  </si>
  <si>
    <t>2026-06-16T21:19:26.173+02:00</t>
  </si>
  <si>
    <t>2026-06-16T20:37:02.792+02:00</t>
  </si>
  <si>
    <t>[{"id":"0ea52415-fdb3-497f-b216-7fd5802f2e0f","note":"","count":1,"label":"Quattro Formaggi 32 cm","posId":"123","price":24900,"isExtra":false},{"id":"38de8e38-e51e-422d-9a89-960ebc505f1b","note":"","count":1,"label":"šunka","posId":"B106","price":3000,"KDSTags":["greenhighlight"],"isExtra":true},{"id":"bf8dc38b-6c8e-42b6-9da3-3170253a57d4","note":"","count":1,"label":"Hot &amp; Spicy 32 cm","posId":"122","price":24900,"isExtra":false},{"id":"169906cc-98ac-4101-a361-79ae530758c3","note":"","count":1,"label":"BEZ -cibule","posId":"X103","price":0,"KDSTags":["redhighlight"],"isExtra":true}]</t>
  </si>
  <si>
    <t>2026-06-16T20:31:27.179+02:00</t>
  </si>
  <si>
    <t>2026-06-16T20:40:30.148+02:00</t>
  </si>
  <si>
    <t>2026-06-16T20:28:44.090+02:00</t>
  </si>
  <si>
    <t>2026-06-16T20:37:06.228+02:00</t>
  </si>
  <si>
    <t>[{"id":"M100","note":"","count":1,"label":"Spicy menu Comeback","posId":"M100","price":34900,"isExtra":false},{"id":"K0000","note":"","count":1,"label":"Balné","posId":"K0000","price":3000,"isExtra":true},{"id":"Y122","note":"","count":1,"label":"Hot &amp; Spicy","posId":"Y122","price":0,"isExtra":true},{"id":"A121","note":"","count":1,"label":"okraj mozzarella, bylinky","posId":"A121","price":5700,"isExtra":true},{"id":"P101","note":"","count":1,"label":"spicy wings 🌶️","posId":"P101","price":0,"isExtra":true},{"id":"N143","note":"","count":1,"label":"Guarana classic zero","posId":"N143","price":0,"isExtra":true}]</t>
  </si>
  <si>
    <t>2026-06-16T20:28:13.239+02:00</t>
  </si>
  <si>
    <t>2026-06-16T20:35:50.007+02:00</t>
  </si>
  <si>
    <t>2026-06-16T20:20:01.806+02:00</t>
  </si>
  <si>
    <t>2026-06-16T20:28:51.801+02:00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</si>
  <si>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</si>
  <si>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2026-06-16T20:09:14.283+02:00</t>
  </si>
  <si>
    <t>2026-06-16T20:23:18.911+02:00</t>
  </si>
  <si>
    <t>[{"id":"59610934","note":"","size":"Margherita 32cm","count":1,"label":"Margherita 32cm","posId":"112","price":20900,"isExtra":false},{"id":"54414794","note":"","count":1,"label":"Balné","posId":"K0000","price":1500,"isExtra":true},{"id":"54414749","note":"","size":"Pepperoni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</si>
  <si>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2026-06-16T20:09:12.340+02:00</t>
  </si>
  <si>
    <t>2026-06-16T20:19:02.065+02:00</t>
  </si>
  <si>
    <t>2026-06-16T20:06:02.305+02:00</t>
  </si>
  <si>
    <t>2026-06-16T20:22:16.783+02:00</t>
  </si>
  <si>
    <t>[{"id":"1fae666b-4102-4ed0-b317-2a07b21ae279","note":"","count":1,"label":"Hot &amp; Spicy 40 cm","posId":"110","price":30900,"isExtra":false},{"id":"57c816b2-3e3f-46c2-b126-b09910d79cb0","note":"","count":1,"label":"změna na Smetanový základ","posId":"i129","price":0,"isExtra":true}]</t>
  </si>
  <si>
    <t>2026-06-16T20:05:40.568+02:00</t>
  </si>
  <si>
    <t>2026-06-16T20:16:58.199+02:00</t>
  </si>
  <si>
    <t>[{"id":"54414752","note":"","size":"Jalapenos Rolls","count":1,"label":"Jalapenos Rolls","posId":"jpr200","price":8900,"isExtra":false},{"id":"54414794","note":"","count":1,"label":"Balné","posId":"K0000","price":1500,"isExtra":true},{"id":"54414747","note":"","size":"Pečené brambory","count":1,"label":"Pečené brambory","posId":"P103","price":6900,"isExtra":false},{"id":"54414794","note":"","count":1,"label":"Balné","posId":"K0000","price":1500,"isExtra":true},{"id":"54414745","note":"","size":"Spicy Wings 🌶️","count":1,"label":"Spicy Wings 🌶️","posId":"P101","price":11900,"isExtra":false},{"id":"54414794","note":"","count":1,"label":"Balné","posId":"K0000","price":1500,"isExtra":true}]</t>
  </si>
  <si>
    <t>2026-06-16T20:03:02.431+02:00</t>
  </si>
  <si>
    <t>2026-06-16T20:16:23.830+02:00</t>
  </si>
  <si>
    <t>2026-06-16T20:25:32.635+02:00</t>
  </si>
  <si>
    <t>2026-06-16T20:03:02.936+02:00</t>
  </si>
  <si>
    <t>2026-06-16T20:02:02.518+02:00</t>
  </si>
  <si>
    <t>2026-06-16T20:13:05.969+02:00</t>
  </si>
  <si>
    <t>[{"id":"0ea52415-fdb3-497f-b216-7fd5802f2e0f","note":"","count":1,"label":"Quattro Formaggi 32 cm","posId":"123","price":24900,"isExtra":false},{"id":"f2ca88ba-7288-4f05-a925-149da2e2137e","note":"","count":1,"label":"okraj Hotdog, BBQ","posId":"A119","price":5700,"isExtra":true},{"id":"3a8b6a85-3b5c-4ee4-be2d-261ab8731d6e","note":"","count":1,"label":"Dip česnekový","posId":"P106","price":2000,"isExtra":false}]</t>
  </si>
  <si>
    <t>2026-06-16T20:00:01.866+02:00</t>
  </si>
  <si>
    <t>2026-06-16T20:36:18.814+02:00</t>
  </si>
  <si>
    <t>2026-06-16T20:52:53.981+02:00</t>
  </si>
  <si>
    <t>2026-06-16T20:00:02.436+02:00</t>
  </si>
  <si>
    <t>2026-06-16T19:55:39.173+02:00</t>
  </si>
  <si>
    <t>2026-06-16T20:06:12.834+02:00</t>
  </si>
  <si>
    <t>[{"id":"c4398ff6690198226cf7c771","count":1,"label":"Comeback 32cm 🌶️","posId":"121","price":19920,"isExtra":false},{"id":"7cdbdba064a9b12ab9c2a9d4","count":1,"label":"Balné","posId":"K0000","price":1500,"isExtra":true},{"id":"c53963ce28e9a8bf387aa757","count":1,"label":"okraj mozzarella, bylinky","posId":"A121","price":5700,"isExtra":true},{"id":"83b6462e9a6167f8597d272b","count":1,"label":"Jalapeňos","posId":"B102","price":2500,"KDSTags":["greenhighlight"],"isExtra":true}]</t>
  </si>
  <si>
    <t>2026-06-16T19:55:02.419+02:00</t>
  </si>
  <si>
    <t>2026-06-16T20:05:37.298+02:00</t>
  </si>
  <si>
    <t>2026-06-16T20:32:25.214+02:00</t>
  </si>
  <si>
    <t>2026-06-16T20:03:45.366+02:00</t>
  </si>
  <si>
    <t>[{"id":"03ade9ce-5d0f-4499-a6a3-340b58ae4468","note":"","count":1,"label":"Capricciosa 32 cm","posId":"113","price":24900,"isExtra":false},{"id":"d1e9623b-89c9-4caa-a2ba-cbaafad1a883","note":"","count":1,"label":"slanina","posId":"B108","price":3000,"KDSTags":["greenhighlight"],"isExtra":true},{"id":"3a8b6a85-3b5c-4ee4-be2d-261ab8731d6e","note":"","count":1,"label":"Dip česnekový","posId":"P106","price":2000,"isExtra":false},{"id":"0b867b16-3995-4b4a-9deb-1c0d8cecf8d6","note":"","count":1,"label":"Pepperoni 32 cm","posId":"120","price":24900,"isExtra":false},{"id":"824198b2-b88a-4fb6-92af-3365de773ad1","note":"","count":1,"label":"Pepsi 1l","posId":"N124","price":5900,"isExtra":false}]</t>
  </si>
  <si>
    <t>2026-06-16T19:30:34.936+02:00</t>
  </si>
  <si>
    <t>2026-06-16T19:40:11.926+02:00</t>
  </si>
  <si>
    <t>[{"id":"57405815","note":"","size":"Pepsi zero sugar 1l","count":1,"label":"Pepsi zero sugar 1l","posId":"N125","price":5900,"isExtra":false},{"id":"59610945","note":"Please slice the Pizza well","size":"Veggieballs 32cm 🌶️🌶️","count":1,"label":"Veggieballs 32cm 🌶️🌶️","posId":"117","price":24900,"isExtra":false},{"id":"54414794","note":"","count":1,"label":"Balné","posId":"K0000","price":1500,"isExtra":true},{"id":"57278742","note":"","count":1,"label":"Smetanový základ","posId":"ZRS32","price":0,"isExtra":true}]</t>
  </si>
  <si>
    <t>2026-06-16T19:28:05.331+02:00</t>
  </si>
  <si>
    <t>2026-06-16T19:35:11.052+02:00</t>
  </si>
  <si>
    <t>[{"id":"8f70c51a720434a06d84f4e5","count":1,"label":"Česnekový dip","posId":"P106","price":2000,"isExtra":false},{"id":"7cdbdba064a9b12ab9c2a9d4","count":1,"label":"Balné","posId":"K0000","price":1500,"isExtra":true},{"id":"c347dce78ddca37fc084fb1c","count":1,"label":"Capricciosa 40cm","posId":"101","price":30900,"isExtra":false},{"id":"1d39bc6ba96569aaaf3ab974","count":1,"label":"Balné","posId":"K0000","price":2000,"isExtra":true},{"id":"fb8c45104be3e2ec287156ec","count":1,"label":"okraj mozzarella, bylinky","posId":"A122","price":6500,"isExtra":true},{"id":"c22d0136bb13cf3a9a73d35a","count":1,"label":"Bez žampionů","posId":"X105","price":0,"KDSTags":["redhighlight"],"isExtra":true}]</t>
  </si>
  <si>
    <t>2026-06-16T19:17:03.024+02:00</t>
  </si>
  <si>
    <t>2026-06-16T19:38:27.639+02:00</t>
  </si>
  <si>
    <t>2026-06-16T19:59:16.104+02:00</t>
  </si>
  <si>
    <t>2026-06-16T19:17:05.342+02:00</t>
  </si>
  <si>
    <t>[{"id":"ee394832-8137-440a-84b7-b9e0df42a9ab","note":"","count":1,"label":"Hawai 32 cm","posId":"114","price":24900,"isExtra":false},{"id":"03ade9ce-5d0f-4499-a6a3-340b58ae4468","note":"","count":1,"label":"Capricciosa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bylinky","posId":"A121","price":5700,"isExtra":true}]</t>
  </si>
  <si>
    <t>2026-06-16T19:16:22.210+02:00</t>
  </si>
  <si>
    <t>2026-06-16T19:29:49.766+02:00</t>
  </si>
  <si>
    <t>2026-06-16T19:16:11.957+02:00</t>
  </si>
  <si>
    <t>2026-06-16T19:22:45.093+02:00</t>
  </si>
  <si>
    <t>[{"id":"40d9cbbb-8f1e-4bb1-8779-b8a901a5b016","count":1,"label":"Pizza Quattro Formaggi 32","posId":"123","price":24900,"isExtra":false,"creatorId":"tZBDuBsEUWxEHVSSFSmPs","isPackging":0,"actualLabel":"Pizza Quattro Formaggi 32"},{"id":"extra_20230331101812_70","count":1,"label":"Žampiony","posId":"B105","price":2500,"KDSTags":["greenhighlight"],"isExtra":true,"mainItemId":"40d9cbbb-8f1e-4bb1-8779-b8a901a5b016"},{"id":"extra_20230331101812_75","count":1,"label":"Kukuřice","posId":"B115","price":2500,"KDSTags":["greenhighlight"],"isExtra":true,"mainItemId":"40d9cbbb-8f1e-4bb1-8779-b8a901a5b016"}]</t>
  </si>
  <si>
    <t>2026-06-16T19:13:43.439+02:00</t>
  </si>
  <si>
    <t>2026-06-16T19:31:02.835+02:00</t>
  </si>
  <si>
    <t>2026-06-16T19:11:26.473+02:00</t>
  </si>
  <si>
    <t>2026-06-16T19:27:13.813+02:00</t>
  </si>
  <si>
    <t>[{"id":"2552d6840dedc368fe4a8a41","count":1,"label":"BBQ Texas 32cm","posId":"119","price":24900,"isExtra":false},{"id":"7cdbdba064a9b12ab9c2a9d4","count":1,"label":"Balné","posId":"K0000","price":1500,"isExtra":true},{"id":"35f7f33e3762d86bd2de4b33","count":1,"label":"BBQ Meteor 32cm","posId":"118","price":24900,"isExtra":false},{"id":"7cdbdba064a9b12ab9c2a9d4","count":1,"label":"Balné","posId":"K0000","price":1500,"isExtra":true},{"id":"474305c867bd0e9b91413aac","count":1,"label":"Quattro Formaggi 32cm","posId":"123","price":24900,"isExtra":false},{"id":"7cdbdba064a9b12ab9c2a9d4","count":1,"label":"Balné","posId":"K0000","price":1500,"isExtra":true},{"id":"b080b506facafc37744a1e2c","count":1,"label":"Capricciosa 32cm","posId":"113","price":24900,"isExtra":false},{"id":"7cdbdba064a9b12ab9c2a9d4","count":1,"label":"Balné","posId":"K0000","price":1500,"isExtra":true},{"id":"cde1a44f44daafed4b3bd82a","count":2,"label":"Pepperoni 32cm 🌶️🌶️","posId":"120","price":19920,"isExtra":false},{"id":"7cdbdba064a9b12ab9c2a9d4","count":2,"label":"Balné","posId":"K0000","price":1500,"isExtra":true},{"id":"d50b85689ae865c91893d064","count":2,"label":"Hot &amp; Spicy 32cm 🌶️🌶️","posId":"122","price":24900,"isExtra":false},{"id":"7cdbdba064a9b12ab9c2a9d4","count":2,"label":"Balné","posId":"K0000","price":1500,"isExtra":true}]</t>
  </si>
  <si>
    <t>Sterling</t>
  </si>
  <si>
    <t>2026-06-16T18:59:51.858+02:00</t>
  </si>
  <si>
    <t>2026-06-16T19:09:08.643+02:00</t>
  </si>
  <si>
    <t>[{"id":"114","note":"","count":1,"label":"Hawai 32cm","posId":"114","price":24900,"isExtra":false},{"id":"K0000","note":"","count":1,"label":"Balné","posId":"K0000","price":1500,"isExtra":true}]</t>
  </si>
  <si>
    <t>2026-06-16T18:55:01.785+02:00</t>
  </si>
  <si>
    <t>2026-06-16T19:02:44.431+02:00</t>
  </si>
  <si>
    <t>2026-06-16T18:53:13.288+02:00</t>
  </si>
  <si>
    <t>2026-06-16T19:01:04.583+02:00</t>
  </si>
  <si>
    <t>2026-06-16T18:52:01.712+02:00</t>
  </si>
  <si>
    <t>2026-06-16T19:05:19.420+02:00</t>
  </si>
  <si>
    <t>2026-06-16T19:24:16.183+02:00</t>
  </si>
  <si>
    <t>2026-06-16T18:52:02.667+02:00</t>
  </si>
  <si>
    <t>[{"id":"85dc195f-7d7b-4fb5-b41d-eb1c9c76b3a3","note":"","count":1,"label":"Hot &amp; Spicy 32 cm","posId":"146","price":24900,"isExtra":false},{"id":"a3d62a5d-2e1d-48db-874e-d64becff7059","note":"","count":1,"label":"změna na BBQ základ","posId":"i128","price":0,"isExtra":true},{"id":"21fd0686-e8d1-43f1-84c9-d96f5842a3ca","note":"","count":1,"label":"okraj mozzarella, bylinky","posId":"A121","price":5700,"isExtra":true}]</t>
  </si>
  <si>
    <t>2026-06-16T18:46:01.833+02:00</t>
  </si>
  <si>
    <t>2026-06-16T18:59:31.284+02:00</t>
  </si>
  <si>
    <t>2026-06-16T18:41:53.781+02:00</t>
  </si>
  <si>
    <t>2026-06-16T18:55:45.899+02:00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</si>
  <si>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bylinky","posId":"A122","price":6500,"isExtra":true},{"id":"106","note":"","count":1,"label":"BBQ Meteor 40cm","posId":"106","price":30900,"isExtra":false},{"id":"K0000","note":"","count":1,"label":"Balné","posId":"K0000","price":2000,"isExtra":true},{"id":"A122","note":"","count":1,"label":"okraj mozzarella, bylinky","posId":"A122","price":6500,"isExtra":true},{"id":"C105","note":"","count":1,"label":"Žampiony","posId":"C105","price":3500,"KDSTags":["greenhighlight"],"isExtra":true},{"id":"P106","note":"","count":1,"label":"Česnekový dip","posId":"P106","price":2000,"isExtra":false},{"id":"K0000","note":"","count":1,"label":"Balné","posId":"K0000","price":1500,"isExtra":true},{"id":"P106","note":"","count":1,"label":"Česnekový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</si>
  <si>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2026-06-16T18:38:01.755+02:00</t>
  </si>
  <si>
    <t>2026-06-16T18:58:15.969+02:00</t>
  </si>
  <si>
    <t>[{"id":"5b1f2843-926a-4dd1-a5f0-4fddc7b45013","note":"","count":1,"label":"Margherita 32 cm","posId":"112","price":20900,"isExtra":false},{"id":"57c816b2-3e3f-46c2-b126-b09910d79cb0","note":"","count":1,"label":"změna na Smetanový základ","posId":"i129","price":0,"isExtra":true},{"id":"adb25a98-2836-4da5-82f5-82c3fc24d621","note":"","count":1,"label":"grana padano","posId":"B130","price":3000,"KDSTags":["greenhighlight"],"isExtra":true},{"id":"03ade9ce-5d0f-4499-a6a3-340b58ae4468","note":"","count":1,"label":"Capricciosa 32 cm","posId":"113","price":24900,"isExtra":false},{"id":"57c816b2-3e3f-46c2-b126-b09910d79cb0","note":"","count":1,"label":"změna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,{"id":"92786627-aa7f-470b-9a46-ca4d5978f1b3","note":"","count":1,"label":"ananas","posId":"B100","price":2500,"KDSTags":["greenhighlight"],"isExtra":true},{"id":"cf590a42-3894-4cb1-9be7-6da354b8453d","note":"","count":1,"label":"olivy","posId":"B112","price":2500,"KDSTags":["greenhighlight"],"isExtra":true},{"id":"d1e9623b-89c9-4caa-a2ba-cbaafad1a883","note":"","count":1,"label":"slanina","posId":"B108","price":3000,"KDSTags":["greenhighlight"],"isExtra":true},{"id":"adb25a98-2836-4da5-82f5-82c3fc24d621","note":"","count":1,"label":"grana padano","posId":"B130","price":3000,"KDSTags":["greenhighlight"],"isExtra":true}]</t>
  </si>
  <si>
    <t>2026-06-16T18:35:53.116+02:00</t>
  </si>
  <si>
    <t>2026-06-16T18:47:13.600+02:00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</si>
  <si>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🌶️","posId":"121","price":24900,"isExtra":false},{"id":"54414794","note":"","count":1,"label":"Balné","posId":"K0000","price":1500,"isExtra":true},{"id":"57278752","note":"","count":1,"label":"BBQ základ","posId":"ZRB32","price":0,"isExtra":true},{"id":"54414818","note":"","count":1,"label":"okraj mozzarella, bylinky","posId":"A121","price":5700,"isExtra":true},{"id":"54414864","note":"","count":1,"label":"Bez cibule","posId":"X103","price":0,"KDSTags":["redhighlight"],"isExtra":true},{"id":"54414750","note":"","size":"Česnekový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</si>
  <si>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2026-06-16T18:33:26.798+02:00</t>
  </si>
  <si>
    <t>2026-06-16T18:41:16.577+02:00</t>
  </si>
  <si>
    <t>[{"id":"cde1a44f44daafed4b3bd82a","count":1,"label":"Pepperoni 32cm 🌶️🌶️","posId":"120","price":19920,"isExtra":false},{"id":"7cdbdba064a9b12ab9c2a9d4","count":1,"label":"Balné","posId":"K0000","price":1500,"isExtra":true},{"id":"6a62c37fcc3049759d225124","count":1,"label":"USA těsto","posId":"17","price":1000,"isExtra":true},{"id":"c53963ce28e9a8bf387aa757","count":1,"label":"okraj mozzarella, bylinky","posId":"A121","price":5700,"isExtra":true},{"id":"eed895cf1d033383de28ee4e","count":1,"label":"Pepsi 1l","posId":"N124","price":5900,"isExtra":false}]</t>
  </si>
  <si>
    <t>2026-06-16T18:32:17.168+02:00</t>
  </si>
  <si>
    <t>2026-06-16T18:52:29.593+02:00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</si>
  <si>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54414897","note":"","count":1,"label":"Šunka","posId":"B106","price":3000,"KDSTags":["greenhighlight"],"isExtra":true},{"id":"54414710","note":"","size":"Comeback 40cm 🌶️","count":1,"label":"Comeback 40cm 🌶️","posId":"109","price":30900,"isExtra":false},{"id":"54414789","note":"","count":1,"label":"Balné","posId":"K0000","price":2000,"isExtra":true},{"id":"54414813","note":"","count":1,"label":"okraj mozzarella, bylinky","posId":"A122","price":6500,"isExtra":true},{"id":"54414914","note":"","count":1,"label":"Grana padano, pecorino, parmazán","posId":"C130","price":4000,"KDSTags":["greenhighlight"],"isExtra":true}]</t>
  </si>
  <si>
    <t>2026-06-16T18:29:37.042+02:00</t>
  </si>
  <si>
    <t>2026-06-16T18:38:37.809+02:00</t>
  </si>
  <si>
    <t>[{"id":"88378c03c1f4c715f7d83b1b","count":1,"label":"Hawai 32cm","posId":"114","price":19920,"isExtra":false},{"id":"7cdbdba064a9b12ab9c2a9d4","count":1,"label":"Balné","posId":"K0000","price":1500,"isExtra":true},{"id":"35f7f33e3762d86bd2de4b33","count":1,"label":"BBQ Meteor 32cm","posId":"118","price":24900,"isExtra":false},{"id":"7cdbdba064a9b12ab9c2a9d4","count":1,"label":"Balné","posId":"K0000","price":1500,"isExtra":true}]</t>
  </si>
  <si>
    <t>2026-06-16T18:26:01.899+02:00</t>
  </si>
  <si>
    <t>2026-06-16T18:44:07.406+02:00</t>
  </si>
  <si>
    <t>2026-06-16T19:00:43.543+02:00</t>
  </si>
  <si>
    <t>2026-06-16T18:26:02.814+02:00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</si>
  <si>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</si>
  <si>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2026-06-16T18:24:02.363+02:00</t>
  </si>
  <si>
    <t>2026-06-16T18:34:40.437+02:00</t>
  </si>
  <si>
    <t>2026-06-16T18:59:29.027+02:00</t>
  </si>
  <si>
    <t>2026-06-16T18:24:02.815+02:00</t>
  </si>
  <si>
    <t>[{"id":"ad7c292a-48c9-48db-b64c-0f7f8ebced7f","note":"","count":1,"label":"BBQ Meteor 40 cm","posId":"106","price":30900,"isExtra":false},{"id":"f61b7339-3b20-4583-b2b8-12e48de2876d","note":"","count":1,"label":"změna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bylinky","posId":"A122","price":6500,"isExtra":true}]</t>
  </si>
  <si>
    <t>2026-06-16T18:17:03.727+02:00</t>
  </si>
  <si>
    <t>2026-06-16T18:22:33.133+02:00</t>
  </si>
  <si>
    <t>2026-06-16T18:11:04.505+02:00</t>
  </si>
  <si>
    <t>2026-06-16T18:18:26.933+02:00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</si>
  <si>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40cm","posId":"111","price":30900,"isExtra":false},{"id":"54414789","note":"","count":1,"label":"Balné","posId":"K0000","price":2000,"isExtra":true},{"id":"54414813","note":"","count":1,"label":"okraj mozzarella, bylinky","posId":"A122","price":6500,"isExtra":true}]</t>
  </si>
  <si>
    <t>2026-06-16T18:07:51.673+02:00</t>
  </si>
  <si>
    <t>2026-06-16T18:16:01.368+02:00</t>
  </si>
  <si>
    <t>[{"id":"8f33a84a8ac91a91cc37bff3","count":1,"label":"Margherita 32cm","posId":"112","price":16720,"isExtra":false},{"id":"7cdbdba064a9b12ab9c2a9d4","count":1,"label":"Balné","posId":"K0000","price":1500,"isExtra":true},{"id":"0172555aa3b6fbb53ca44f49","count":1,"label":"Smetanový základ","posId":"ZRS32","price":0,"isExtra":true},{"id":"1dfb2e52d581e594a14c99e4","count":1,"label":"Spicy Wings 🌶️","posId":"P101","price":9520,"isExtra":false},{"id":"7cdbdba064a9b12ab9c2a9d4","count":1,"label":"Balné","posId":"K0000","price":1500,"isExtra":true}]</t>
  </si>
  <si>
    <t>2026-06-16T18:05:58.470+02:00</t>
  </si>
  <si>
    <t>2026-06-16T18:14:09.343+02:00</t>
  </si>
  <si>
    <t>[{"id":"59610941","note":"","size":"Zeleninová 32cm","count":1,"label":"Zeleninová 32cm","posId":"115","price":24900,"isExtra":false},{"id":"54414794","note":"","count":1,"label":"Balné","posId":"K0000","price":1500,"isExtra":true},{"id":"59610942","note":"","size":"Hawai 32cm","count":1,"label":"Hawai 32cm","posId":"114","price":24900,"isExtra":false},{"id":"54414794","note":"","count":1,"label":"Balné","posId":"K0000","price":1500,"isExtra":true},{"id":"54414824","note":"","count":1,"label":"Bez ananasu","posId":"X100","price":0,"KDSTags":["redhighlight"],"isExtra":true},{"id":"54414708","note":"","size":"Quattro Formaggi 40cm","count":1,"label":"Quattro Formaggi 40cm","posId":"111","price":30900,"isExtra":false},{"id":"54414789","note":"","count":1,"label":"Balné","posId":"K0000","price":2000,"isExtra":true},{"id":"54414777","note":"","count":1,"label":"bez plněných okrajů","posId":"X1000","price":0,"isExtra":true},{"id":"54414882","note":"","count":1,"label":"Kukuřice","posId":"C115","price":3500,"KDSTags":["greenhighlight"],"isExtra":true}]</t>
  </si>
  <si>
    <t>2026-06-16T17:52:32.784+02:00</t>
  </si>
  <si>
    <t>2026-06-16T17:59:35.255+02:00</t>
  </si>
  <si>
    <t>[{"id":"2552d6840dedc368fe4a8a41","count":1,"label":"BBQ Texas 32cm","posId":"119","price":24900,"isExtra":false},{"id":"7cdbdba064a9b12ab9c2a9d4","count":1,"label":"Balné","posId":"K0000","price":1500,"isExtra":true},{"id":"c53963ce28e9a8bf387aa757","count":1,"label":"okraj mozzarella, bylinky","posId":"A121","price":5700,"isExtra":true},{"id":"7e4b5a7186f166fe8d586428","count":1,"label":"Bez papriky","posId":"X111","price":0,"KDSTags":["redhighlight"],"isExtra":true}]</t>
  </si>
  <si>
    <t>2026-06-16T17:42:02.186+02:00</t>
  </si>
  <si>
    <t>2026-06-16T17:52:23.996+02:00</t>
  </si>
  <si>
    <t>2026-06-16T18:11:01.678+02:00</t>
  </si>
  <si>
    <t>2026-06-16T17:42:02.922+02:00</t>
  </si>
  <si>
    <t>[{"id":"b3008ec8-24a5-4d30-bf46-9133028be7e4","note":"","count":1,"label":"Margherita 32 cm","posId":"136","price":20900,"isExtra":false},{"id":"5b1f2843-926a-4dd1-a5f0-4fddc7b45013","note":"","count":1,"label":"Margherita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5b1f2843-926a-4dd1-a5f0-4fddc7b45013","note":"","count":1,"label":"Margherita 32 cm","posId":"112","price":20900,"isExtra":false}]</t>
  </si>
  <si>
    <t>2026-06-16T17:36:47.117+02:00</t>
  </si>
  <si>
    <t>2026-06-16T17:45:14.194+02:00</t>
  </si>
  <si>
    <t>[{"id":"eed895cf1d033383de28ee4e","count":2,"label":"Pepsi 1l","posId":"N124","price":5900,"isExtra":false},{"id":"cde1a44f44daafed4b3bd82a","count":1,"label":"Pepperoni 32cm 🌶️🌶️","posId":"120","price":19920,"isExtra":false},{"id":"7cdbdba064a9b12ab9c2a9d4","count":1,"label":"Balné","posId":"K0000","price":1500,"isExtra":true},{"id":"0172555aa3b6fbb53ca44f49","count":1,"label":"Smetanový základ","posId":"ZRS32","price":0,"isExtra":true},{"id":"c53963ce28e9a8bf387aa757","count":1,"label":"okraj mozzarella, bylinky","posId":"A121","price":5700,"isExtra":true},{"id":"8f70c51a720434a06d84f4e5","count":1,"label":"Česnekový dip","posId":"P106","price":2000,"isExtra":false},{"id":"7cdbdba064a9b12ab9c2a9d4","count":1,"label":"Balné","posId":"K0000","price":1500,"isExtra":true}]</t>
  </si>
  <si>
    <t>2026-06-16T17:23:01.518+02:00</t>
  </si>
  <si>
    <t>2026-06-16T17:50:55.912+02:00</t>
  </si>
  <si>
    <t>2026-06-16T18:03:40.343+02:00</t>
  </si>
  <si>
    <t>2026-06-16T17:23:02.437+02:00</t>
  </si>
  <si>
    <t>[{"id":"0b867b16-3995-4b4a-9deb-1c0d8cecf8d6","note":"","count":1,"label":"Pepperoni 32 cm","posId":"120","price":24900,"isExtra":false},{"id":"c8019f80-065c-4f09-9e80-65b85dae2ae1","note":"","count":1,"label":"kukuřice","posId":"B115","price":2500,"KDSTags":["greenhighlight"],"isExtra":true},{"id":"6bbd4662-3c19-4725-919c-71f4c4e91f89","note":"","count":1,"label":"BBQ Meteor 32 cm","posId":"142","price":24900,"isExtra":false},{"id":"0ea52415-fdb3-497f-b216-7fd5802f2e0f","note":"","count":1,"label":"Quattro Formaggi 32 cm","posId":"123","price":24900,"isExtra":false},{"id":"e9a6d757-2614-4f8d-a9c4-5f4b6ca57c51","note":"","count":1,"label":"Dip BBQ","posId":"P105","price":2000,"isExtra":false}]</t>
  </si>
  <si>
    <t>2026-06-16T17:21:57.490+02:00</t>
  </si>
  <si>
    <t>2026-06-16T17:32:25.453+02:00</t>
  </si>
  <si>
    <t>[{"id":"c4398ff6690198226cf7c771","count":1,"label":"Comeback 32cm 🌶️","posId":"121","price":19920,"isExtra":false},{"id":"7cdbdba064a9b12ab9c2a9d4","count":1,"label":"Balné","posId":"K0000","price":1500,"isExtra":true},{"id":"474305c867bd0e9b91413aac","count":1,"label":"Quattro Formaggi 32cm","posId":"123","price":24900,"isExtra":false},{"id":"7cdbdba064a9b12ab9c2a9d4","count":1,"label":"Balné","posId":"K0000","price":1500,"isExtra":true}]</t>
  </si>
  <si>
    <t>2026-06-16T17:21:02.505+02:00</t>
  </si>
  <si>
    <t>2026-06-16T17:28:45.144+02:00</t>
  </si>
  <si>
    <t>[{"id":"944ada84-4b76-4cec-9248-ebcd083131da","note":"","count":1,"label":"Baby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bylinky","posId":"A121","price":5700,"isExtra":true},{"id":"3a8b6a85-3b5c-4ee4-be2d-261ab8731d6e","note":"","count":2,"label":"Dip česnekový","posId":"P106","price":2000,"isExtra":false},{"id":"0b867b16-3995-4b4a-9deb-1c0d8cecf8d6","note":"","count":1,"label":"Pepperoni 32 cm","posId":"120","price":24900,"isExtra":false}]</t>
  </si>
  <si>
    <t>2026-06-16T17:17:01.711+02:00</t>
  </si>
  <si>
    <t>2026-06-16T17:27:39.934+02:00</t>
  </si>
  <si>
    <t>2026-06-16T17:58:43.192+02:00</t>
  </si>
  <si>
    <t>2026-06-16T17:18:44.990+02:00</t>
  </si>
  <si>
    <t>[{"id":"aef5aaf8-2acf-4f20-91be-c8829f11cd0c","note":"","count":1,"label":"Capricciosa 40 cm","posId":"101","price":30900,"isExtra":false},{"id":"8c704055-e242-493d-b754-bb711e5a6c0b","note":"","count":1,"label":"Hawai 40 cm","posId":"102","price":30900,"isExtra":false},{"id":"57c816b2-3e3f-46c2-b126-b09910d79cb0","note":"","count":1,"label":"změna na Smetanový základ","posId":"i129","price":0,"isExtra":true},{"id":"932d1eab-8f45-4992-b460-cc5099f91e14","note":"","count":1,"label":"Okraj Hotdog, BBQ","posId":"A120","price":6500,"isExtra":true},{"id":"10b1ebcf-eda6-410e-81f0-6a9182a548db","note":"","count":1,"label":"Slanina","posId":"C108","price":4000,"KDSTags":["greenhighlight"],"isExtra":true},{"id":"c1383a56-9eef-4159-8de6-52ba98917da4","note":"","count":1,"label":"Pepperoni Rolls, 6 ks","posId":"P100","price":8900,"isExtra":false}]</t>
  </si>
  <si>
    <t>2026-06-16T17:06:49.835+02:00</t>
  </si>
  <si>
    <t>2026-06-16T17:15:58.825+02:00</t>
  </si>
  <si>
    <t>[{"id":"b080b506facafc37744a1e2c","count":1,"label":"Capricciosa 32cm","posId":"113","price":24900,"isExtra":false},{"id":"7cdbdba064a9b12ab9c2a9d4","count":1,"label":"Balné","posId":"K0000","price":1500,"isExtra":true},{"id":"330e5bd554d905fd6d54cf01","count":1,"label":"bez plněných okrajů","posId":"X1000","price":0,"isExtra":true},{"id":"881556687eab9555bc542d70","count":1,"label":"Bez oliv","posId":"X112","price":0,"KDSTags":["redhighlight"],"isExtra":true},{"id":"e7b2d28c80de715c466ac5e1","count":1,"label":"Baby Špenát &amp; kuře 32cm","posId":"116","price":24900,"isExtra":false},{"id":"7cdbdba064a9b12ab9c2a9d4","count":1,"label":"Balné","posId":"K0000","price":1500,"isExtra":true},{"id":"6a62c37fcc3049759d225124","count":1,"label":"USA těsto","posId":"17","price":1000,"isExtra":true},{"id":"68d360472c9d3a82f083cdca","count":1,"label":"Rajčatový základ","posId":"ZSR32","price":0,"isExtra":true},{"id":"c53963ce28e9a8bf387aa757","count":1,"label":"okraj mozzarella, bylinky","posId":"A121","price":5700,"isExtra":true},{"id":"c89e273b6e2ef28813de634c","count":1,"label":"Bez špenátu s česnekem","posId":"X107","price":0,"KDSTags":["redhighlight"],"isExtra":true},{"id":"a318c7626e6bbe840bdd5543","count":1,"label":"Gorgonzola","posId":"B101","price":3000,"KDSTags":["greenhighlight"],"isExtra":true},{"id":"d16c2c5a12f73683500b6f35","count":1,"label":"Choco Rolls","posId":"chr100","price":8900,"isExtra":false},{"id":"7cdbdba064a9b12ab9c2a9d4","count":1,"label":"Balné","posId":"K0000","price":1500,"isExtra":true}]</t>
  </si>
  <si>
    <t>2026-06-16T16:59:05.153+02:00</t>
  </si>
  <si>
    <t>2026-06-16T17:06:26.122+02:00</t>
  </si>
  <si>
    <t>[{"id":"59610942","note":"","size":"Hawai 32cm","count":1,"label":"Hawai 32cm","posId":"114","price":24900,"isExtra":false},{"id":"54414794","note":"","count":1,"label":"Balné","posId":"K0000","price":1500,"isExtra":true},{"id":"59610934","note":"","size":"Margherita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32cm","posId":"112","price":20900,"isExtra":false},{"id":"54414794","note":"","count":1,"label":"Balné","posId":"K0000","price":1500,"isExtra":true}]</t>
  </si>
  <si>
    <t>2026-06-16T16:56:40.475+02:00</t>
  </si>
  <si>
    <t>2026-06-16T17:05:33.320+02:00</t>
  </si>
  <si>
    <t>[{"id":"5afa93923a7eacffee85991d","count":1,"label":"Aquilla černý čaj a broskev 0,5l","posId":"N120","price":4900,"isExtra":false},{"id":"c4398ff6690198226cf7c771","count":1,"label":"Comeback 32cm 🌶️","posId":"121","price":19920,"isExtra":false},{"id":"7cdbdba064a9b12ab9c2a9d4","count":1,"label":"Balné","posId":"K0000","price":1500,"isExtra":true},{"id":"8241669eecc1399a2e3e1c17","count":1,"label":"BBQ základ","posId":"ZRB32","price":0,"isExtra":true},{"id":"25c761fead49bd9a417c0b84","count":1,"label":"Bez salámu","posId":"X109","price":0,"KDSTags":["redhighlight"],"isExtra":true}]</t>
  </si>
  <si>
    <t>2026-06-16T16:36:02.333+02:00</t>
  </si>
  <si>
    <t>2026-06-16T16:46:53.952+02:00</t>
  </si>
  <si>
    <t>[{"id":"944ada84-4b76-4cec-9248-ebcd083131da","note":"","count":1,"label":"Baby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,{"id":"cf590a42-3894-4cb1-9be7-6da354b8453d","note":"","count":1,"label":"olivy","posId":"B112","price":2500,"KDSTags":["greenhighlight"],"isExtra":true},{"id":"68d93a2c-5ce2-44a5-857b-6d579cd1f445","note":"","count":1,"label":"žampiony","posId":"B105","price":2500,"KDSTags":["greenhighlight"],"isExtra":true},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bylinky","posId":"A121","price":5700,"isExtra":true}]</t>
  </si>
  <si>
    <t>2026-06-16T16:18:41.680+02:00</t>
  </si>
  <si>
    <t>2026-06-16T16:24:53.016+02:00</t>
  </si>
  <si>
    <t>[{"id":"e7b2d28c80de715c466ac5e1","count":1,"label":"Baby Špenát &amp; kuře 32cm","posId":"116","price":24900,"isExtra":false},{"id":"7cdbdba064a9b12ab9c2a9d4","count":1,"label":"Balné","posId":"K0000","price":1500,"isExtra":true},{"id":"c53963ce28e9a8bf387aa757","count":1,"label":"okraj mozzarella, bylinky","posId":"A121","price":5700,"isExtra":true},{"id":"8f70c51a720434a06d84f4e5","count":1,"label":"Česnekový dip","posId":"P106","price":2000,"isExtra":false},{"id":"7cdbdba064a9b12ab9c2a9d4","count":1,"label":"Balné","posId":"K0000","price":1500,"isExtra":true}]</t>
  </si>
  <si>
    <t>2026-06-16T16:13:01.965+02:00</t>
  </si>
  <si>
    <t>2026-06-16T16:18:45.917+02:00</t>
  </si>
  <si>
    <t>[{"id":"4d0fe7ad-c88a-4a73-8015-c60680489cf8","note":"","count":1,"label":"Baby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bylinky","posId":"A121","price":5700,"isExtra":true}]</t>
  </si>
  <si>
    <t>2026-06-16T16:06:37.800+02:00</t>
  </si>
  <si>
    <t>2026-06-16T16:42:09.026+02:00</t>
  </si>
  <si>
    <t>[{"id":"d50b85689ae865c91893d064","count":1,"label":"Hot &amp; Spicy 32cm 🌶️🌶️","posId":"122","price":24900,"isExtra":false},{"id":"7cdbdba064a9b12ab9c2a9d4","count":1,"label":"Balné","posId":"K0000","price":1500,"isExtra":true},{"id":"b9ae076dc1aa10e137c00e4a","count":1,"label":"Kukuřice","posId":"B115","price":2500,"KDSTags":["greenhighlight"],"isExtra":true},{"id":"b080b506facafc37744a1e2c","count":1,"label":"Capricciosa 32cm","posId":"113","price":24900,"isExtra":false},{"id":"7cdbdba064a9b12ab9c2a9d4","count":1,"label":"Balné","posId":"K0000","price":1500,"isExtra":true},{"id":"881556687eab9555bc542d70","count":1,"label":"Bez oliv","posId":"X112","price":0,"KDSTags":["redhighlight"],"isExtra":true}]</t>
  </si>
  <si>
    <t>2026-06-16T16:02:47.951+02:00</t>
  </si>
  <si>
    <t>2026-06-16T16:09:14.224+02:00</t>
  </si>
  <si>
    <t>[{"id":"c4398ff6690198226cf7c771","count":1,"label":"Comeback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,{"id":"613c639ca9f700844db312cd","count":1,"label":"Olivy","posId":"B112","price":2500,"KDSTags":["greenhighlight"],"isExtra":true},{"id":"e5cbaf1a248c787cf25ca22a","count":1,"label":"Slanina","posId":"B108","price":3000,"KDSTags":["greenhighlight"],"isExtra":true},{"id":"86121c7e1f699615ac17c325","count":1,"label":"Mirinda 1l","posId":"N126","price":5900,"isExtra":false}]</t>
  </si>
  <si>
    <t>2026-06-16T15:52:58.015+02:00</t>
  </si>
  <si>
    <t>2026-06-16T15:59:00.057+02:00</t>
  </si>
  <si>
    <t>[{"id":"cde1a44f44daafed4b3bd82a","count":1,"label":"Pepperoni 32cm 🌶️🌶️","posId":"120","price":19920,"isExtra":false},{"id":"7cdbdba064a9b12ab9c2a9d4","count":1,"label":"Balné","posId":"K0000","price":1500,"isExtra":true},{"id":"86121c7e1f699615ac17c325","count":1,"label":"Mirinda 1l","posId":"N126","price":5900,"isExtra":false}]</t>
  </si>
  <si>
    <t>2026-06-16T15:03:01.557+02:00</t>
  </si>
  <si>
    <t>2026-06-16T15:20:41.739+02:00</t>
  </si>
  <si>
    <t>[{"id":"1fae666b-4102-4ed0-b317-2a07b21ae279","note":"","count":1,"label":"Hot &amp; Spicy 40 cm","posId":"110","price":30900,"isExtra":false},{"id":"eb426525-9181-4714-9963-380f5c0ae0e5","note":"","count":1,"label":"Okraj mozzarella, bylinky","posId":"A122","price":6500,"isExtra":true},{"id":"19647242-c7ae-4948-97a4-fe55e47b6f96","note":"","count":1,"label":"BEZ -pepperoni salám","posId":"X109","price":0,"KDSTags":["redhighlight"],"isExtra":true}]</t>
  </si>
  <si>
    <t>2026-06-16T14:36:02.736+02:00</t>
  </si>
  <si>
    <t>2026-06-16T14:46:53.795+02:00</t>
  </si>
  <si>
    <t>[{"id":"03dae282-4cd4-4fa2-9169-2178ea3ed325","note":"","count":1,"label":"Quattro Formaggi 40 cm","posId":"111","price":30900,"isExtra":false},{"id":"10b1ebcf-eda6-410e-81f0-6a9182a548db","note":"","count":1,"label":"Slanina","posId":"C108","price":4000,"KDSTags":["greenhighlight"],"isExtra":true},{"id":"211d85d0-839e-41d0-89e3-ea177ad7489e","note":"","count":1,"label":"Dip česnekový","posId":"P106","price":2000,"isExtra":false}]</t>
  </si>
  <si>
    <t>2026-06-16T14:34:09.000+02:00</t>
  </si>
  <si>
    <t>2026-06-16T14:42:39.816+02:00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</si>
  <si>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🌶️","posId":"109","price":30900,"isExtra":false},{"id":"54414789","note":"","count":1,"label":"Balné","posId":"K0000","price":2000,"isExtra":true},{"id":"54414777","note":"","count":1,"label":"bez plněných okrajů","posId":"X1000","price":0,"isExtra":true},{"id":"57405814","note":"","size":"Pepsi 1l","count":1,"label":"Pepsi 1l","posId":"N124","price":5900,"isExtra":false},{"id":"54414750","note":"","size":"Česnekový dip","count":1,"label":"Česnekový dip","posId":"P106","price":2000,"isExtra":false},{"id":"54414794","note":"","count":1,"label":"Balné","posId":"K0000","price":1500,"isExtra":true}]</t>
  </si>
  <si>
    <t>2026-06-16T14:32:43.842+02:00</t>
  </si>
  <si>
    <t>2026-06-16T14:41:14.853+02:00</t>
  </si>
  <si>
    <t>[{"id":"8f33a84a8ac91a91cc37bff3","count":1,"label":"Margherita 32cm","posId":"112","price":16720,"isExtra":false},{"id":"7cdbdba064a9b12ab9c2a9d4","count":1,"label":"Balné","posId":"K0000","price":1500,"isExtra":true},{"id":"330e5bd554d905fd6d54cf01","count":1,"label":"bez plněných okrajů","posId":"X1000","price":0,"isExtra":true},{"id":"f141e24c9f17c3296888fd0f","count":1,"label":"Šunka","posId":"B106","price":3000,"KDSTags":["greenhighlight"],"isExtra":true}]</t>
  </si>
  <si>
    <t>2026-06-16T14:07:17.061+02:00</t>
  </si>
  <si>
    <t>2026-06-16T14:20:51.604+02:00</t>
  </si>
  <si>
    <t>[{"id":"54414743","note":"Dobry den","size":"Spicy menu Comeback","count":1,"label":"Spicy menu Comeback","posId":"M100","price":34900,"isExtra":false},{"id":"54414837","note":"","count":1,"label":"Comeback","posId":"Y121","price":0,"isExtra":true},{"id":"54414779","note":"","count":1,"label":"Balné","posId":"K0000","price":3000,"isExtra":true},{"id":"54414782","note":"","count":1,"label":"spicy wings 🌶️","posId":"P101","price":0,"isExtra":true},{"id":"57405827","note":"","count":1,"label":"Pepsi zero sugar 1l","posId":"N125","price":0,"isExtra":true},{"id":"54414783","note":"","count":1,"label":"bez plněných okrajů","posId":"X1000","price":0,"isExtra":true},{"id":"59809293","note":"","size":"Jablečno-skořicové rolls","count":1,"label":"Jablečno-skořicové rolls","posId":"18","price":8900,"isExtra":false},{"id":"54414794","note":"","count":1,"label":"Balné","posId":"K0000","price":1500,"isExtra":true}]</t>
  </si>
  <si>
    <t>2026-06-16T13:57:18.346+02:00</t>
  </si>
  <si>
    <t>2026-06-16T13:57:32.451+02:00</t>
  </si>
  <si>
    <t>[{"id":"9a540762-1e40-43f4-867c-412cc6f22ca0","count":1,"label":"Guarana kiwi a jablko","posId":"N144","price":5500,"isExtra":false,"creatorId":"9dVXopgMPSZ9piqdhwcjI","isPackging":0,"actualLabel":"Guarana kiwi a jablko"}]</t>
  </si>
  <si>
    <t>2026-06-16T13:50:02.441+02:00</t>
  </si>
  <si>
    <t>2026-06-16T13:58:13.238+02:00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</si>
  <si>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bylinky","posId":"A121","price":5700,"isExtra":true}]</t>
  </si>
  <si>
    <t>2026-06-16T13:37:40.391+02:00</t>
  </si>
  <si>
    <t>2026-06-16T13:38:43.207+02:00</t>
  </si>
  <si>
    <t>[{"id":"9a540762-1e40-43f4-867c-412cc6f22ca0","count":1,"label":"Guarana kiwi a jablko","posId":"N144","price":5500,"isExtra":false,"creatorId":"YKn4c78suTdJEbavr4FGT","isPackging":0,"actualLabel":"Guarana kiwi a jablko"}]</t>
  </si>
  <si>
    <t>2026-06-16T13:32:48.202+02:00</t>
  </si>
  <si>
    <t>2026-06-16T13:38:46.336+02:00</t>
  </si>
  <si>
    <t>2026-06-16T13:24:58.477+02:00</t>
  </si>
  <si>
    <t>2026-06-16T13:26:34.570+02:00</t>
  </si>
  <si>
    <t>[{"id":"8f33a84a8ac91a91cc37bff3","count":1,"label":"Margherita 32cm","posId":"112","price":16720,"isExtra":false},{"id":"7cdbdba064a9b12ab9c2a9d4","count":1,"label":"Balné","posId":"K0000","price":1500,"isExtra":true},{"id":"c53963ce28e9a8bf387aa757","count":1,"label":"okraj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</si>
  <si>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2026-06-16T12:35:01.996+02:00</t>
  </si>
  <si>
    <t>2026-06-16T12:50:25.148+02:00</t>
  </si>
  <si>
    <t>[{"id":"944ada84-4b76-4cec-9248-ebcd083131da","note":"","count":1,"label":"Baby špenát &amp; kuře 32 cm","posId":"140","price":24900,"isExtra":false},{"id":"35e045f9-bc36-46e9-8142-6579de78a05b","note":"","count":1,"label":"Comeback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bylinky","posId":"A121","price":5700,"isExtra":true},{"id":"169906cc-98ac-4101-a361-79ae530758c3","note":"","count":1,"label":"BEZ -cibule","posId":"X103","price":0,"KDSTags":["redhighlight"],"isExtra":true},{"id":"bf8dc38b-6c8e-42b6-9da3-3170253a57d4","note":"","count":1,"label":"Hot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bylinky","posId":"A121","price":5700,"isExtra":true}]</t>
  </si>
  <si>
    <t>2026-06-16T12:23:22.309+02:00</t>
  </si>
  <si>
    <t>2026-06-16T12:33:22.329+02:00</t>
  </si>
  <si>
    <t>[{"id":"9c95e20af01b393f0a286028","count":1,"label":"Hawai 40cm","posId":"102","price":30900,"isExtra":false},{"id":"1d39bc6ba96569aaaf3ab974","count":1,"label":"Balné","posId":"K0000","price":2000,"isExtra":true},{"id":"48863154de09ebfd22a82574","count":1,"label":"bez plněných okrajů","posId":"X1000","price":0,"isExtra":true},{"id":"f356e0ec647d5a45e36ca34b","count":1,"label":"Zeleninová 40cm","posId":"103","price":30900,"isExtra":false},{"id":"1d39bc6ba96569aaaf3ab974","count":1,"label":"Balné","posId":"K0000","price":2000,"isExtra":true},{"id":"35999c816db20808a615a88e","count":1,"label":"Quattro Formaggi 40cm","posId":"111","price":30900,"isExtra":false},{"id":"1d39bc6ba96569aaaf3ab974","count":1,"label":"Balné","posId":"K0000","price":2000,"isExtra":true}]</t>
  </si>
  <si>
    <t>2026-06-16T12:14:21.317+02:00</t>
  </si>
  <si>
    <t>2026-06-16T12:21:42.535+02:00</t>
  </si>
  <si>
    <t>2026-06-16T11:59:22.005+02:00</t>
  </si>
  <si>
    <t>2026-06-16T12:09:03.725+02:00</t>
  </si>
  <si>
    <t>2026-06-16T11:57:01.683+02:00</t>
  </si>
  <si>
    <t>2026-06-16T12:15:21.435+02:00</t>
  </si>
  <si>
    <t>2026-06-16T12:25:06.021+02:00</t>
  </si>
  <si>
    <t>2026-06-16T12:02:39.153+02:00</t>
  </si>
  <si>
    <t>[{"id":"a4efa812-1470-4ea2-a19d-39843abed3be","note":"","count":1,"label":"Comeback 32 cm","posId":"145","price":24900,"isExtra":false},{"id":"c8019f80-065c-4f09-9e80-65b85dae2ae1","note":"","count":1,"label":"kukuřice","posId":"B115","price":2500,"KDSTags":["greenhighlight"],"isExtra":true}]</t>
  </si>
  <si>
    <t>2026-06-16T11:54:02.420+02:00</t>
  </si>
  <si>
    <t>2026-06-16T12:04:17.093+02:00</t>
  </si>
  <si>
    <t>2026-06-16T11:38:01.780+02:00</t>
  </si>
  <si>
    <t>2026-06-16T11:55:38.023+02:00</t>
  </si>
  <si>
    <t>2026-06-16T12:21:55.127+02:00</t>
  </si>
  <si>
    <t>2026-06-16T11:38:02.918+02:00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</si>
  <si>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základ","posId":"i128","price":0,"isExtra":true},{"id":"3a8b6a85-3b5c-4ee4-be2d-261ab8731d6e","note":"","count":2,"label":"Dip česnekový","posId":"P106","price":2000,"isExtra":false}]</t>
  </si>
  <si>
    <t>2026-06-16T11:29:01.711+02:00</t>
  </si>
  <si>
    <t>2026-06-16T11:56:11.107+02:00</t>
  </si>
  <si>
    <t>2026-06-16T12:09:43.960+02:00</t>
  </si>
  <si>
    <t>2026-06-16T11:29:02.701+02:00</t>
  </si>
  <si>
    <t>[{"id":"4d0fe7ad-c88a-4a73-8015-c60680489cf8","note":"","count":1,"label":"Baby špenát &amp; kuře 32 cm","posId":"116","price":24900,"isExtra":false},{"id":"35e045f9-bc36-46e9-8142-6579de78a05b","note":"","count":1,"label":"Comeback 32 cm","posId":"121","price":24900,"isExtra":false}]</t>
  </si>
  <si>
    <t>2026-06-16T11:20:06.117+02:00</t>
  </si>
  <si>
    <t>2026-06-16T11:29:24.323+02:00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</si>
  <si>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32cm","posId":"113","price":24900,"isExtra":false},{"id":"54414794","note":"","count":1,"label":"Balné","posId":"K0000","price":1500,"isExtra":true},{"id":"54414783","note":"","count":1,"label":"bez plněných okrajů","posId":"X1000","price":0,"isExtra":true}]</t>
  </si>
  <si>
    <t>2026-06-16T11:05:19.963+02:00</t>
  </si>
  <si>
    <t>2026-06-16T11:17:18.561+02:00</t>
  </si>
  <si>
    <t>[{"id":"44a52dba6f56e6ebd7218e23","count":1,"label":"Zeleninová 32cm","posId":"115","price":19920,"isExtra":false},{"id":"7cdbdba064a9b12ab9c2a9d4","count":1,"label":"Balné","posId":"K0000","price":1500,"isExtra":true},{"id":"6a62c37fcc3049759d225124","count":1,"label":"USA těsto","posId":"17","price":1000,"isExtra":true},{"id":"0172555aa3b6fbb53ca44f49","count":1,"label":"Smetanový základ","posId":"ZRS32","price":0,"isExtra":true},{"id":"330e5bd554d905fd6d54cf01","count":1,"label":"bez plněných okrajů","posId":"X1000","price":0,"isExtra":true}]</t>
  </si>
  <si>
    <t>2026-06-16T11:04:02.328+02:00</t>
  </si>
  <si>
    <t>2026-06-16T11:28:59.953+02:00</t>
  </si>
  <si>
    <t>2026-06-16T11:54:53.095+02:00</t>
  </si>
  <si>
    <t>2026-06-16T11:11:03.388+02:00</t>
  </si>
  <si>
    <t>[{"id":"03ade9ce-5d0f-4499-a6a3-340b58ae4468","note":"","count":1,"label":"Capricciosa 32 cm","posId":"113","price":24900,"isExtra":false},{"id":"a3d62a5d-2e1d-48db-874e-d64becff7059","note":"","count":1,"label":"změna na BBQ základ","posId":"i128","price":0,"isExtra":true}]</t>
  </si>
  <si>
    <t>2026-06-16T10:41:14.917+02:00</t>
  </si>
  <si>
    <t>2026-06-16T11:41:24.152+02:00</t>
  </si>
  <si>
    <t>[{"id":"88378c03c1f4c715f7d83b1b","count":1,"label":"Hawai 32cm","posId":"114","price":19920,"isExtra":false},{"id":"7cdbdba064a9b12ab9c2a9d4","count":1,"label":"Balné","posId":"K0000","price":1500,"isExtra":true},{"id":"c53963ce28e9a8bf387aa757","count":1,"label":"okraj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</si>
  <si>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2026-06-16T10:38:02.434+02:00</t>
  </si>
  <si>
    <t>2026-06-16T11:23:15.036+02:00</t>
  </si>
  <si>
    <t>[{"id":"4d0fe7ad-c88a-4a73-8015-c60680489cf8","note":"","count":3,"label":"Baby špenát &amp; kuře 32 cm","posId":"116","price":24900,"isExtra":false},{"id":"bf8dc38b-6c8e-42b6-9da3-3170253a57d4","note":"","count":1,"label":"Hot &amp; Spicy 32 cm","posId":"122","price":24900,"isExtra":false}]</t>
  </si>
  <si>
    <t>2026-06-16T10:34:02.019+02:00</t>
  </si>
  <si>
    <t>2026-06-16T11:17:28.111+02:00</t>
  </si>
  <si>
    <t>2026-06-16T11:42:52.678+02:00</t>
  </si>
  <si>
    <t>2026-06-16T10:34:03.245+02:00</t>
  </si>
  <si>
    <t>2026-06-15T23:10:03.343+02:00</t>
  </si>
  <si>
    <t>2026-06-15T23:16:02.923+02:00</t>
  </si>
  <si>
    <t>2026-06-15T23:34:20.797+02:00</t>
  </si>
  <si>
    <t>2026-06-15T23:10:39.705+02:00</t>
  </si>
  <si>
    <t>2026-06-15T23:08:30.695+02:00</t>
  </si>
  <si>
    <t>2026-06-15T23:14:24.309+02:00</t>
  </si>
  <si>
    <t>[{"id":"e555127f7f8c0762e25ad3d8","count":1,"label":"Baby špenát &amp; kuře 40cm","posId":"104","price":30900,"isExtra":false},{"id":"1d39bc6ba96569aaaf3ab974","count":1,"label":"Balné","posId":"K0000","price":2000,"isExtra":true},{"id":"eec4c08ac65dda0e92e267ed","count":1,"label":"Rajčatový základ","posId":"ZSR40","price":0,"isExtra":true},{"id":"48863154de09ebfd22a82574","count":1,"label":"bez plněných okrajů","posId":"X1000","price":0,"isExtra":true}]</t>
  </si>
  <si>
    <t>2026-06-15T22:53:50.343+02:00</t>
  </si>
  <si>
    <t>2026-06-15T23:08:09.972+02:00</t>
  </si>
  <si>
    <t>2026-06-15T22:35:54.766+02:00</t>
  </si>
  <si>
    <t>2026-06-15T22:44:06.320+02:00</t>
  </si>
  <si>
    <t>[{"id":"705b4eb8f8752a2831188637","count":1,"label":"Spicy menu Comeback","posId":"M100","price":34900,"isExtra":false},{"id":"ed8ecf45e3efabaa2915f39c","count":1,"label":"Balné","posId":"K0000","price":3000,"isExtra":true},{"id":"6f6f33cd92df966e84fc4b3c","count":1,"label":"Quattro Formaggi","posId":"Y123","price":0,"isExtra":true},{"id":"6a62c37fcc3049759d225124","count":1,"label":"USA těsto","posId":"17","price":1000,"isExtra":true},{"id":"330e5bd554d905fd6d54cf01","count":1,"label":"bez plněných okrajů","posId":"X1000","price":0,"isExtra":true},{"id":"e4135f5aeb1860546a727279","count":1,"label":"spicy wings 🌶️","posId":"P101","price":0,"isExtra":true},{"id":"5c2e639a14a8a9fd7cc02ad8","count":1,"label":"Pepsi zero sugar 1l","posId":"N125","price":0,"isExtra":true}]</t>
  </si>
  <si>
    <t>2026-06-15T22:32:40.015+02:00</t>
  </si>
  <si>
    <t>2026-06-15T22:43:06.057+02:00</t>
  </si>
  <si>
    <t>[{"id":"54414707","note":"","size":"Margherita 40cm","count":1,"label":"Margherita 40cm","posId":"100","price":26900,"isExtra":false},{"id":"54414789","note":"","count":1,"label":"Balné","posId":"K0000","price":2000,"isExtra":true},{"id":"54414890","note":"","count":1,"label":"Mozzarella","posId":"C113","price":4000,"KDSTags":["green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</si>
  <si>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2026-06-15T22:30:41.438+02:00</t>
  </si>
  <si>
    <t>2026-06-15T22:39:08.901+02:00</t>
  </si>
  <si>
    <t>2026-06-15T22:28:50.250+02:00</t>
  </si>
  <si>
    <t>2026-06-15T22:38:13.145+02:00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</si>
  <si>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základ","posId":"ZBR40","price":0,"isExtra":true},{"id":"X111","note":"","count":1,"label":"Bez papriky","posId":"X111","price":0,"KDSTags":["redhighlight"],"isExtra":true}]</t>
  </si>
  <si>
    <t>2026-06-15T22:26:02.590+02:00</t>
  </si>
  <si>
    <t>2026-06-15T22:43:28.949+02:00</t>
  </si>
  <si>
    <t>2026-06-15T22:51:05.552+02:00</t>
  </si>
  <si>
    <t>2026-06-15T22:26:04.021+02:00</t>
  </si>
  <si>
    <t>[{"id":"1fae666b-4102-4ed0-b317-2a07b21ae279","note":"","count":1,"label":"Hot &amp; Spicy 40 cm","posId":"110","price":30900,"isExtra":false},{"id":"a3d62a5d-2e1d-48db-874e-d64becff7059","note":"","count":1,"label":"změna na BBQ základ","posId":"i128","price":0,"isExtra":true}]</t>
  </si>
  <si>
    <t>2026-06-15T22:23:18.105+02:00</t>
  </si>
  <si>
    <t>2026-06-15T22:36:43.027+02:00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</si>
  <si>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okrajů","posId":"X1000","price":0,"isExtra":true},{"id":"54414862","note":"","count":1,"label":"Ananas","posId":"C100","price":3500,"KDSTags":["greenhighlight"],"isExtra":true},{"id":"57405814","note":"","size":"Pepsi 1l","count":1,"label":"Pepsi 1l","posId":"N124","price":5900,"isExtra":false}]</t>
  </si>
  <si>
    <t>2026-06-15T22:23:04.384+02:00</t>
  </si>
  <si>
    <t>2026-06-15T22:33:38.982+02:00</t>
  </si>
  <si>
    <t>2026-06-15T22:22:58.263+02:00</t>
  </si>
  <si>
    <t>2026-06-15T22:34:15.841+02:00</t>
  </si>
  <si>
    <t>[{"id":"59610934","note":"","size":"Margherita 32cm","count":1,"label":"Margherita 32cm","posId":"112","price":20900,"isExtra":false},{"id":"54414794","note":"","count":1,"label":"Balné","posId":"K0000","price":1500,"isExtra":true},{"id":"54414747","note":"","size":"Pečené brambory","count":1,"label":"Pečené brambory","posId":"P103","price":6900,"isExtra":false},{"id":"54414794","note":"","count":1,"label":"Balné","posId":"K0000","price":1500,"isExtra":true},{"id":"54414749","note":"","size":"Pepperoni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</si>
  <si>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2026-06-15T22:04:45.043+02:00</t>
  </si>
  <si>
    <t>2026-06-15T22:12:06.626+02:00</t>
  </si>
  <si>
    <t>2026-06-15T22:03:37.432+02:00</t>
  </si>
  <si>
    <t>2026-06-15T22:10:18.770+02:00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</si>
  <si>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32cm","posId":"123","price":24900,"isExtra":false},{"id":"54414794","note":"","count":1,"label":"Balné","posId":"K0000","price":1500,"isExtra":true},{"id":"59610946","note":"","count":1,"label":"USA těsto","posId":"17","price":1000,"isExtra":true},{"id":"59555840","note":"","count":1,"label":"Rajčatový základ","posId":"ZSR32","price":0,"isExtra":true},{"id":"54414783","note":"","count":1,"label":"bez plněných okrajů","posId":"X1000","price":0,"isExtra":true},{"id":"54414911","note":"","count":1,"label":"Pepperoni salám","posId":"B109","price":3000,"KDSTags":["greenhighlight"],"isExtra":true},{"id":"57405816","note":"","size":"Mirinda 1l","count":1,"label":"Mirinda 1l","posId":"N126","price":5900,"isExtra":false}]</t>
  </si>
  <si>
    <t>2026-06-15T21:53:57.295+02:00</t>
  </si>
  <si>
    <t>2026-06-15T22:02:41.696+02:00</t>
  </si>
  <si>
    <t>[{"id":"118","note":"","count":1,"label":"BBQ Meteor 32cm","posId":"118","price":24900,"isExtra":false},{"id":"K0000","note":"","count":1,"label":"Balné","posId":"K0000","price":1500,"isExtra":true},{"id":"A125","note":"","count":1,"label":"okraj hotdog, bez omáčky","posId":"A125","price":5700,"isExtra":true},{"id":"X108","note":"","count":1,"label":"Bez slaniny","posId":"X108","price":0,"KDSTags":["redhighlight"],"isExtra":true}]</t>
  </si>
  <si>
    <t>2026-06-15T21:49:21.341+02:00</t>
  </si>
  <si>
    <t>2026-06-15T22:01:48.868+02:00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</si>
  <si>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🌶️","posId":"109","price":30900,"isExtra":false},{"id":"54414789","note":"","count":1,"label":"Balné","posId":"K0000","price":2000,"isExtra":true},{"id":"54414777","note":"","count":1,"label":"bez plněných okrajů","posId":"X1000","price":0,"isExtra":true}]</t>
  </si>
  <si>
    <t>2026-06-15T21:49:10.076+02:00</t>
  </si>
  <si>
    <t>2026-06-15T21:58:39.636+02:00</t>
  </si>
  <si>
    <t>[{"id":"112","note":"","count":1,"label":"Margherita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okrajů","posId":"X1000","price":0,"isExtra":true}]</t>
  </si>
  <si>
    <t>2026-06-15T21:42:20.779+02:00</t>
  </si>
  <si>
    <t>2026-06-15T21:52:02.786+02:00</t>
  </si>
  <si>
    <t>[{"id":"54414746","note":"","size":"Masové kuličky","count":1,"label":"Masové kuličky","posId":"P102","price":9900,"isExtra":false},{"id":"54414794","note":"","count":1,"label":"Balné","posId":"K0000","price":1500,"isExtra":true},{"id":"59610944","note":"","size":"Baby Špenát &amp; kuře 32cm","count":1,"label":"Baby Špenát &amp; kuře 32cm","posId":"116","price":24900,"isExtra":false},{"id":"54414794","note":"","count":1,"label":"Balné","posId":"K0000","price":1500,"isExtra":true},{"id":"59610946","note":"","count":1,"label":"USA těsto","posId":"17","price":1000,"isExtra":true},{"id":"59555831","note":"","count":1,"label":"BBQ základ","posId":"ZSB32","price":0,"isExtra":true},{"id":"54414818","note":"","count":1,"label":"okraj mozzarella, bylinky","posId":"A121","price":5700,"isExtra":true},{"id":"54414886","note":"","count":1,"label":"Špenát s česnekem","posId":"B107","price":2500,"KDSTags":["greenhighlight"],"isExtra":true},{"id":"57279386","note":"","size":"Opočno karamel","count":1,"label":"Opočno karamel","posId":"D112","price":12900,"isExtra":false}]</t>
  </si>
  <si>
    <t>2026-06-15T21:39:14.665+02:00</t>
  </si>
  <si>
    <t>2026-06-15T21:49:07.531+02:00</t>
  </si>
  <si>
    <t>2026-06-15T21:39:02.379+02:00</t>
  </si>
  <si>
    <t>2026-06-15T21:48:05.402+02:00</t>
  </si>
  <si>
    <t>2026-06-15T21:55:56.812+02:00</t>
  </si>
  <si>
    <t>2026-06-15T21:39:03.231+02:00</t>
  </si>
  <si>
    <t>2026-06-15T21:38:13.862+02:00</t>
  </si>
  <si>
    <t>2026-06-15T21:51:26.593+02:00</t>
  </si>
  <si>
    <t>[{"id":"54414712","note":"","size":"BBQ Texas 40cm","count":1,"label":"BBQ Texas 40cm","posId":"107","price":30900,"isExtra":false},{"id":"54414789","note":"","count":1,"label":"Balné","posId":"K0000","price":2000,"isExtra":true},{"id":"54414849","note":"","count":1,"label":"Bez papriky","posId":"X111","price":0,"KDSTags":["redhighlight"],"isExtra":true},{"id":"57405814","note":"","size":"Pepsi 1l","count":1,"label":"Pepsi 1l","posId":"N124","price":5900,"isExtra":false},{"id":"54414750","note":"","size":"Česnekový dip","count":1,"label":"Česnekový dip","posId":"P106","price":2000,"isExtra":false},{"id":"54414794","note":"","count":1,"label":"Balné","posId":"K0000","price":1500,"isExtra":true},{"id":"54414745","note":"","size":"Spicy Wings 🌶️","count":1,"label":"Spicy Wings 🌶️","posId":"P101","price":11900,"isExtra":false},{"id":"54414794","note":"","count":1,"label":"Balné","posId":"K0000","price":1500,"isExtra":true}]</t>
  </si>
  <si>
    <t>2026-06-15T21:37:58.451+02:00</t>
  </si>
  <si>
    <t>2026-06-15T21:48:28.532+02:00</t>
  </si>
  <si>
    <t>2026-06-15T21:34:06.869+02:00</t>
  </si>
  <si>
    <t>2026-06-15T21:39:07.542+02:00</t>
  </si>
  <si>
    <t>2026-06-15T21:30:23.261+02:00</t>
  </si>
  <si>
    <t>2026-06-15T21:39:20.172+02:00</t>
  </si>
  <si>
    <t>2026-06-15T21:27:01.976+02:00</t>
  </si>
  <si>
    <t>2026-06-15T21:37:30.419+02:00</t>
  </si>
  <si>
    <t>2026-06-16T05:59:59.999+02:00</t>
  </si>
  <si>
    <t>2026-06-15T21:23:45.356+02:00</t>
  </si>
  <si>
    <t>2026-06-15T21:29:05.493+02:00</t>
  </si>
  <si>
    <t>2026-06-15T21:20:02.304+02:00</t>
  </si>
  <si>
    <t>2026-06-15T21:31:28.162+02:00</t>
  </si>
  <si>
    <t>[{"id":"f9a8b09a-bed1-496c-b9fc-0dd1ce05cc0c","note":"","count":1,"label":"Veggieballs 40 cm","posId":"105","price":30900,"isExtra":false},{"id":"57c816b2-3e3f-46c2-b126-b09910d79cb0","note":"","count":1,"label":"změna na Smetanový základ","posId":"i129","price":0,"isExtra":true},{"id":"614269dd-2dbe-47e4-81f8-670c7ef03e2f","note":"","count":1,"label":"Pepperoni salám","posId":"C109","price":4000,"KDSTags":["greenhighlight"],"isExtra":true},{"id":"8dc41ad9-a5c2-444f-9989-27a8aa38dce4","note":"","count":1,"label":"BEZ -jalapenos","posId":"X102","price":0,"KDSTags":["redhighlight"],"isExtra":true}]</t>
  </si>
  <si>
    <t>2026-06-15T21:19:02.034+02:00</t>
  </si>
  <si>
    <t>2026-06-15T21:34:22.258+02:00</t>
  </si>
  <si>
    <t>2026-06-15T22:05:19.050+02:00</t>
  </si>
  <si>
    <t>2026-06-15T21:19:03.176+02:00</t>
  </si>
  <si>
    <t>[{"id":"8c704055-e242-493d-b754-bb711e5a6c0b","note":"","count":1,"label":"Hawai 40 cm","posId":"102","price":30900,"isExtra":false},{"id":"cd609a07-df60-45aa-80ee-74409e6c9fa9","note":"","count":1,"label":"Ananas","posId":"C100","price":3500,"KDSTags":["greenhighlight"],"isExtra":true},{"id":"0f32557d-3b00-4445-b026-75e05c963906","note":"","count":1,"label":"Jalapeños","posId":"C102","price":3500,"KDSTags":["greenhighlight"],"isExtra":true},{"id":"7fdd6df3-b4af-470d-955c-d1de47ab00a5","note":"","count":1,"label":"Žampiony","posId":"C105","price":3500,"KDSTags":["greenhighlight"],"isExtra":true},{"id":"da695499-0d17-4c58-9da8-946326e8bf83","note":"","count":1,"label":"Buchtičky se šodó","posId":"D12","price":7900,"isExtra":false}]</t>
  </si>
  <si>
    <t>2026-06-15T21:14:02.283+02:00</t>
  </si>
  <si>
    <t>2026-06-15T21:27:51.606+02:00</t>
  </si>
  <si>
    <t>[{"id":"4d0fe7ad-c88a-4a73-8015-c60680489cf8","note":"","count":1,"label":"Baby špenát &amp; kuře 32 cm","posId":"116","price":24900,"isExtra":false},{"id":"f61b7339-3b20-4583-b2b8-12e48de2876d","note":"","count":1,"label":"změna na Rajčatový základ","posId":"i105","price":0,"isExtra":true},{"id":"3a8b6a85-3b5c-4ee4-be2d-261ab8731d6e","note":"","count":1,"label":"Dip česnekový","posId":"P106","price":2000,"isExtra":false}]</t>
  </si>
  <si>
    <t>2026-06-15T21:09:17.882+02:00</t>
  </si>
  <si>
    <t>2026-06-15T21:25:39.754+02:00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</si>
  <si>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🌶️","posId":"121","price":24900,"isExtra":false},{"id":"54414794","note":"","count":1,"label":"Balné","posId":"K0000","price":1500,"isExtra":true},{"id":"57278742","note":"","count":1,"label":"Smetanový základ","posId":"ZRS32","price":0,"isExtra":true},{"id":"54414864","note":"","count":1,"label":"Bez cibule","posId":"X103","price":0,"KDSTags":["redhighlight"],"isExtra":true}]</t>
  </si>
  <si>
    <t>2026-06-15T21:08:03.533+02:00</t>
  </si>
  <si>
    <t>2026-06-15T21:23:09.608+02:00</t>
  </si>
  <si>
    <t>2026-06-15T21:07:19.762+02:00</t>
  </si>
  <si>
    <t>2026-06-15T21:21:27.636+02:00</t>
  </si>
  <si>
    <t>[{"id":"54414744","note":"","size":"Veggie menu Comeback","count":1,"label":"Veggie menu Comeback","posId":"M200","price":34900,"isExtra":false},{"id":"54414858","note":"","count":1,"label":"Pepperoni","posId":"Y120","price":0,"isExtra":true},{"id":"54414779","note":"","count":1,"label":"Balné","posId":"K0000","price":3000,"isExtra":true},{"id":"54414799","note":"","count":1,"label":"česnekový chléb","posId":"P104","price":0,"isExtra":true},{"id":"57405827","note":"","count":1,"label":"Pepsi zero sugar 1l","posId":"N125","price":0,"isExtra":true},{"id":"54414783","note":"","count":1,"label":"bez plněných okrajů","posId":"X1000","price":0,"isExtra":true}]</t>
  </si>
  <si>
    <t>2026-06-15T21:05:02.499+02:00</t>
  </si>
  <si>
    <t>2026-06-15T21:19:18.544+02:00</t>
  </si>
  <si>
    <t>2026-06-15T21:30:20.090+02:00</t>
  </si>
  <si>
    <t>2026-06-15T21:05:03.395+02:00</t>
  </si>
  <si>
    <t>[{"id":"da695499-0d17-4c58-9da8-946326e8bf83","note":"","count":2,"label":"Buchtičky se šodó","posId":"D12","price":7900,"isExtra":false},{"id":"7bd52058-f7b0-4320-9d6c-79598e7d9b5f","note":"","count":1,"label":"Hawai 18 cm","posId":"126","price":11900,"isExtra":false}]</t>
  </si>
  <si>
    <t>2026-06-15T21:04:13.694+02:00</t>
  </si>
  <si>
    <t>2026-06-15T21:11:26.663+02:00</t>
  </si>
  <si>
    <t>2026-06-15T21:02:02.185+02:00</t>
  </si>
  <si>
    <t>2026-06-15T21:15:29.752+02:00</t>
  </si>
  <si>
    <t>2026-06-15T21:36:51.042+02:00</t>
  </si>
  <si>
    <t>2026-06-15T21:02:03.461+02:00</t>
  </si>
  <si>
    <t>[{"id":"bf8dc38b-6c8e-42b6-9da3-3170253a57d4","note":"","count":1,"label":"Hot &amp; Spicy 32 cm","posId":"122","price":24900,"isExtra":false},{"id":"ee394832-8137-440a-84b7-b9e0df42a9ab","note":"","count":1,"label":"Hawai 32 cm","posId":"114","price":24900,"isExtra":false},{"id":"3a8b6a85-3b5c-4ee4-be2d-261ab8731d6e","note":"","count":1,"label":"Dip česnekový","posId":"P106","price":2000,"isExtra":false}]</t>
  </si>
  <si>
    <t>2026-06-15T20:58:52.707+02:00</t>
  </si>
  <si>
    <t>2026-06-15T21:11:30.784+02:00</t>
  </si>
  <si>
    <t>2026-06-15T20:55:02.365+02:00</t>
  </si>
  <si>
    <t>2026-06-15T21:05:38.199+02:00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</si>
  <si>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česnekový","posId":"P106","price":2000,"isExtra":false},{"id":"211d85d0-839e-41d0-89e3-ea177ad7489e","note":"","count":1,"label":"Dip česnekový","posId":"P106","price":2000,"isExtra":false},{"id":"824198b2-b88a-4fb6-92af-3365de773ad1","note":"","count":1,"label":"Pepsi 1l","posId":"N124","price":5900,"isExtra":false}]</t>
  </si>
  <si>
    <t>2026-06-15T20:50:16.508+02:00</t>
  </si>
  <si>
    <t>2026-06-15T20:59:30.303+02:00</t>
  </si>
  <si>
    <t>[{"id":"57405814","note":"","size":"Pepsi 1l","count":1,"label":"Pepsi 1l","posId":"N124","price":5900,"isExtra":false},{"id":"54414711","note":"","size":"Pepperoni 40cm 🌶️🌶️","count":1,"label":"Pepperoni 40cm 🌶️🌶️","posId":"108","price":30900,"isExtra":false},{"id":"54414789","note":"","count":1,"label":"Balné","posId":"K0000","price":2000,"isExtra":true}]</t>
  </si>
  <si>
    <t>2026-06-15T20:49:01.796+02:00</t>
  </si>
  <si>
    <t>2026-06-15T21:05:21.598+02:00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</si>
  <si>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bylinky","posId":"A121","price":5700,"isExtra":true},{"id":"131c6239-e041-4ab5-9f75-400951ef95f4","note":"","count":1,"label":"Dip jalapenos","posId":"P107","price":2000,"isExtra":false},{"id":"3a8b6a85-3b5c-4ee4-be2d-261ab8731d6e","note":"","count":2,"label":"Dip česnekový","posId":"P106","price":2000,"isExtra":false}]</t>
  </si>
  <si>
    <t>2026-06-15T20:46:02.604+02:00</t>
  </si>
  <si>
    <t>2026-06-15T20:54:44.255+02:00</t>
  </si>
  <si>
    <t>2026-06-15T21:19:46.029+02:00</t>
  </si>
  <si>
    <t>2026-06-15T20:48:38.992+02:00</t>
  </si>
  <si>
    <t>[{"id":"da695499-0d17-4c58-9da8-946326e8bf83","note":"","count":2,"label":"Buchtičky se šodó","posId":"D12","price":7900,"isExtra":false},{"id":"d63e9120-8ffe-444c-ba51-6c942a13f4fc","note":"","count":1,"label":"Margherita 40 cm","posId":"100","price":26900,"isExtra":false}]</t>
  </si>
  <si>
    <t>2026-06-15T20:40:49.584+02:00</t>
  </si>
  <si>
    <t>2026-06-15T20:41:07.958+02:00</t>
  </si>
  <si>
    <t>[{"id":"6eb6c6d5-f630-4475-a4f8-a38f104cc78b","count":1,"label":"Pepsi zero sugar 1l","posId":"N125","price":5900,"isExtra":false,"creatorId":"thDmHfNoMqIX35dj_unTC","isPackging":0,"actualLabel":"Pepsi zero sugar 1l"}]</t>
  </si>
  <si>
    <t>2026-06-15T20:34:01.732+02:00</t>
  </si>
  <si>
    <t>2026-06-15T20:42:26.529+02:00</t>
  </si>
  <si>
    <t>[{"id":"e1ef9526-7c68-483b-a8a1-92bb58ce9f1e","note":"","count":1,"label":"Jalapenos Rolls, 6 ks","posId":"jpr200","price":8900,"isExtra":false},{"id":"bf8dc38b-6c8e-42b6-9da3-3170253a57d4","note":"","count":1,"label":"Hot &amp; Spicy 32 cm","posId":"122","price":24900,"isExtra":false},{"id":"57c816b2-3e3f-46c2-b126-b09910d79cb0","note":"","count":1,"label":"změna na Smetanový základ","posId":"i129","price":0,"isExtra":true}]</t>
  </si>
  <si>
    <t>2026-06-15T20:32:27.492+02:00</t>
  </si>
  <si>
    <t>2026-06-15T20:39:41.160+02:00</t>
  </si>
  <si>
    <t>[{"id":"54414750","note":"","size":"Česnekový dip","count":1,"label":"Česnekový dip","posId":"P106","price":2000,"isExtra":false},{"id":"54414794","note":"","count":1,"label":"Balné","posId":"K0000","price":1500,"isExtra":true},{"id":"59610943","note":"","size":"Capricciosa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32cm","posId":"113","price":24900,"isExtra":false},{"id":"54414794","note":"","count":1,"label":"Balné","posId":"K0000","price":1500,"isExtra":true},{"id":"54414841","note":"","count":1,"label":"Bez oliv","posId":"X112","price":0,"KDSTags":["redhighlight"],"isExtra":true},{"id":"54414880","note":"","count":1,"label":"Kukuřice","posId":"B115","price":2500,"KDSTags":["greenhighlight"],"isExtra":true}]</t>
  </si>
  <si>
    <t>2026-06-15T20:30:01.761+02:00</t>
  </si>
  <si>
    <t>2026-06-15T20:38:40.060+02:00</t>
  </si>
  <si>
    <t>2026-06-15T20:20:02.519+02:00</t>
  </si>
  <si>
    <t>2026-06-15T20:30:34.924+02:00</t>
  </si>
  <si>
    <t>2026-06-15T20:35:50.672+02:00</t>
  </si>
  <si>
    <t>2026-06-15T20:20:04.701+02:00</t>
  </si>
  <si>
    <t>[{"id":"1da47ebe-2592-435a-b854-8cbe80b56263","note":"","count":1,"label":"Hawai 32 cm","posId":"138","price":24900,"isExtra":false},{"id":"824198b2-b88a-4fb6-92af-3365de773ad1","note":"","count":1,"label":"Pepsi 1l","posId":"N124","price":5900,"isExtra":false}]</t>
  </si>
  <si>
    <t>2026-06-15T20:19:00.644+02:00</t>
  </si>
  <si>
    <t>2026-06-15T20:30:24.314+02:00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</si>
  <si>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54414901","note":"","count":1,"label":"Slanina","posId":"C108","price":4000,"KDSTags":["greenhighlight"],"isExtra":true},{"id":"59610943","note":"","size":"Capricciosa 32cm","count":1,"label":"Capricciosa 32cm","posId":"113","price":24900,"isExtra":false},{"id":"54414794","note":"","count":1,"label":"Balné","posId":"K0000","price":1500,"isExtra":true}]</t>
  </si>
  <si>
    <t>2026-06-15T20:17:02.094+02:00</t>
  </si>
  <si>
    <t>2026-06-15T20:27:13.644+02:00</t>
  </si>
  <si>
    <t>2026-06-15T20:13:58.773+02:00</t>
  </si>
  <si>
    <t>2026-06-15T20:21:49.153+02:00</t>
  </si>
  <si>
    <t>[{"id":"88378c03c1f4c715f7d83b1b","count":1,"label":"Hawai 32cm","posId":"114","price":19920,"isExtra":false},{"id":"7cdbdba064a9b12ab9c2a9d4","count":1,"label":"Balné","posId":"K0000","price":1500,"isExtra":true},{"id":"833bac0ee0c2ca184b6000b3","count":1,"label":"Buchtičky se šodó","posId":"D12","price":7900,"isExtra":false},{"id":"7cdbdba064a9b12ab9c2a9d4","count":1,"label":"Balné","posId":"K0000","price":1500,"isExtra":true}]</t>
  </si>
  <si>
    <t>2026-06-15T20:08:28.676+02:00</t>
  </si>
  <si>
    <t>2026-06-15T20:24:28.273+02:00</t>
  </si>
  <si>
    <t>[{"id":"88378c03c1f4c715f7d83b1b","count":1,"label":"Hawai 32cm","posId":"114","price":19920,"isExtra":false},{"id":"7cdbdba064a9b12ab9c2a9d4","count":1,"label":"Balné","posId":"K0000","price":1500,"isExtra":true},{"id":"b080b506facafc37744a1e2c","count":1,"label":"Capricciosa 32cm","posId":"113","price":24900,"isExtra":false},{"id":"7cdbdba064a9b12ab9c2a9d4","count":1,"label":"Balné","posId":"K0000","price":1500,"isExtra":true},{"id":"330e5bd554d905fd6d54cf01","count":1,"label":"bez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</si>
  <si>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2026-06-15T20:06:49.134+02:00</t>
  </si>
  <si>
    <t>2026-06-15T20:19:33.546+02:00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</si>
  <si>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🌶️","posId":"109","price":30900,"isExtra":false},{"id":"54414789","note":"","count":1,"label":"Balné","posId":"K0000","price":2000,"isExtra":true},{"id":"54414813","note":"","count":1,"label":"okraj mozzarella, bylinky","posId":"A122","price":6500,"isExtra":true},{"id":"54414864","note":"","count":1,"label":"Bez cibule","posId":"X103","price":0,"KDSTags":["redhighlight"],"isExtra":true},{"id":"54414750","note":"","size":"Česnekový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</si>
  <si>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2026-06-15T19:58:01.614+02:00</t>
  </si>
  <si>
    <t>2026-06-15T20:10:45.023+02:00</t>
  </si>
  <si>
    <t>[{"id":"1da47ebe-2592-435a-b854-8cbe80b56263","note":"","count":1,"label":"Hawai 32 cm","posId":"138","price":24900,"isExtra":false},{"id":"f2ca88ba-7288-4f05-a925-149da2e2137e","note":"","count":1,"label":"okraj Hotdog, BBQ","posId":"A119","price":5700,"isExtra":true},{"id":"e2500e14-36a7-442f-9e4c-8df3f05db108","note":"","count":1,"label":"pepperoni salám","posId":"B109","price":3000,"KDSTags":["greenhighlight"],"isExtra":true},{"id":"3a8b6a85-3b5c-4ee4-be2d-261ab8731d6e","note":"","count":1,"label":"Dip česnekový","posId":"P106","price":2000,"isExtra":false}]</t>
  </si>
  <si>
    <t>2026-06-15T19:57:46.059+02:00</t>
  </si>
  <si>
    <t>2026-06-15T20:14:38.191+02:00</t>
  </si>
  <si>
    <t>[{"id":"e405608123829c668b8933be","count":1,"label":"Pepperoni 40cm 🌶️🌶️","posId":"108","price":30900,"isExtra":false},{"id":"1d39bc6ba96569aaaf3ab974","count":1,"label":"Balné","posId":"K0000","price":2000,"isExtra":true},{"id":"e555127f7f8c0762e25ad3d8","count":1,"label":"Baby špenát &amp; kuře 40cm","posId":"104","price":30900,"isExtra":false},{"id":"1d39bc6ba96569aaaf3ab974","count":1,"label":"Balné","posId":"K0000","price":2000,"isExtra":true}]</t>
  </si>
  <si>
    <t>2026-06-15T19:44:11.666+02:00</t>
  </si>
  <si>
    <t>2026-06-15T20:10:41.163+02:00</t>
  </si>
  <si>
    <t>[{"id":"106","note":"","count":1,"label":"BBQ Meteor 40cm","posId":"106","price":30900,"isExtra":false},{"id":"K0000","note":"","count":1,"label":"Balné","posId":"K0000","price":2000,"isExtra":true},{"id":"ZBS40","note":"","count":1,"label":"Smetanový základ","posId":"ZBS40","price":0,"isExtra":true},{"id":"A120","note":"","count":1,"label":"okraj hotdog, bbq omáčka","posId":"A120","price":6500,"isExtra":true},{"id":"C114","note":"","count":1,"label":"Kuře","posId":"C114","price":4000,"KDSTags":["greenhighlight"],"isExtra":true},{"id":"100","note":"","count":1,"label":"Margherita 40cm","posId":"100","price":26900,"isExtra":false},{"id":"K0000","note":"","count":1,"label":"Balné","posId":"K0000","price":2000,"isExtra":true},{"id":"C106","note":"","count":1,"label":"Šunka","posId":"C106","price":4000,"KDSTags":["greenhighlight"],"isExtra":true},{"id":"C109","note":"","count":1,"label":"Pepperoni salám","posId":"C109","price":4000,"KDSTags":["greenhighlight"],"isExtra":true},{"id":"N124","note":"","count":1,"label":"Pepsi 1l","posId":"N124","price":5900,"isExtra":false},{"id":"110","note":"","count":1,"label":"Hot &amp; Spicy 40cm 🌶️🌶️","posId":"110","price":30900,"isExtra":false},{"id":"K0000","note":"","count":1,"label":"Balné","posId":"K0000","price":2000,"isExtra":true},{"id":"A118","note":"","count":1,"label":"okraj hotdog, hořčice","posId":"A118","price":6500,"isExtra":true},{"id":"110","note":"","count":1,"label":"Hot &amp; Spicy 40cm 🌶️🌶️","posId":"110","price":30900,"isExtra":false},{"id":"K0000","note":"","count":1,"label":"Balné","posId":"K0000","price":2000,"isExtra":true},{"id":"A122","note":"","count":1,"label":"okraj mozzarella, bylinky","posId":"A122","price":6500,"isExtra":true}]</t>
  </si>
  <si>
    <t>2026-06-15T19:44:00.650+02:00</t>
  </si>
  <si>
    <t>2026-06-15T19:55:20.628+02:00</t>
  </si>
  <si>
    <t>[{"id":"e405608123829c668b8933be","count":1,"label":"Pepperoni 40cm 🌶️🌶️","posId":"108","price":30900,"isExtra":false},{"id":"1d39bc6ba96569aaaf3ab974","count":1,"label":"Balné","posId":"K0000","price":2000,"isExtra":true},{"id":"eed895cf1d033383de28ee4e","count":1,"label":"Pepsi 1l","posId":"N124","price":5900,"isExtra":false}]</t>
  </si>
  <si>
    <t>2026-06-15T19:40:51.963+02:00</t>
  </si>
  <si>
    <t>2026-06-15T20:00:01.330+02:00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</si>
  <si>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40cm","posId":"111","price":30900,"isExtra":false},{"id":"54414789","note":"","count":1,"label":"Balné","posId":"K0000","price":2000,"isExtra":true},{"id":"59555833","note":"","count":1,"label":"Rajčatový základ","posId":"ZSR40","price":0,"isExtra":true},{"id":"54414777","note":"","count":1,"label":"bez plněných okrajů","posId":"X1000","price":0,"isExtra":true},{"id":"54414808","note":"","count":1,"label":"Jalapeňos","posId":"C102","price":3500,"KDSTags":["greenhighlight"],"isExtra":true},{"id":"59610934","note":"","size":"Margherita 32cm","count":1,"label":"Margherita 32cm","posId":"112","price":20900,"isExtra":false},{"id":"54414794","note":"","count":1,"label":"Balné","posId":"K0000","price":1500,"isExtra":true},{"id":"54414880","note":"","count":1,"label":"Kukuřice","posId":"B115","price":2500,"KDSTags":["greenhighlight"],"isExtra":true},{"id":"54414897","note":"","count":1,"label":"Šunka","posId":"B106","price":3000,"KDSTags":["greenhighlight"],"isExtra":true}]</t>
  </si>
  <si>
    <t>2026-06-15T19:37:32.555+02:00</t>
  </si>
  <si>
    <t>2026-06-15T19:55:33.962+02:00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</si>
  <si>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🌶️🌶️","posId":"108","price":30900,"isExtra":false},{"id":"54414789","note":"","count":1,"label":"Balné","posId":"K0000","price":2000,"isExtra":true},{"id":"54414856","note":"","count":1,"label":"okraj hotdog, bbq omáčka","posId":"A120","price":6500,"isExtra":true},{"id":"54414882","note":"","count":1,"label":"Kukuřice","posId":"C115","price":3500,"KDSTags":["greenhighlight"],"isExtra":true},{"id":"54414745","note":"","size":"Spicy Wings 🌶️","count":1,"label":"Spicy Wings 🌶️","posId":"P101","price":11900,"isExtra":false},{"id":"54414794","note":"","count":1,"label":"Balné","posId":"K0000","price":1500,"isExtra":true},{"id":"57405816","note":"","size":"Mirinda 1l","count":1,"label":"Mirinda 1l","posId":"N126","price":5900,"isExtra":false}]</t>
  </si>
  <si>
    <t>2026-06-15T19:32:19.857+02:00</t>
  </si>
  <si>
    <t>2026-06-15T19:45:49.426+02:00</t>
  </si>
  <si>
    <t>2026-06-15T19:31:48.712+02:00</t>
  </si>
  <si>
    <t>2026-06-15T19:49:10.188+02:00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</si>
  <si>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32cm","posId":"113","price":24900,"isExtra":false},{"id":"54414794","note":"","count":1,"label":"Balné","posId":"K0000","price":1500,"isExtra":true},{"id":"54414717","note":"","size":"Capricciosa 40cm","count":1,"label":"Capricciosa 40cm","posId":"101","price":30900,"isExtra":false},{"id":"54414789","note":"","count":1,"label":"Balné","posId":"K0000","price":2000,"isExtra":true},{"id":"54414848","note":"","count":1,"label":"Olivy","posId":"C112","price":3500,"KDSTags":["greenhighlight"],"isExtra":true}]</t>
  </si>
  <si>
    <t>2026-06-15T19:27:36.744+02:00</t>
  </si>
  <si>
    <t>2026-06-15T19:42:29.237+02:00</t>
  </si>
  <si>
    <t>[{"id":"0c78aba765fec38ab550bdf8","count":1,"label":"BBQ Texas 40cm","posId":"107","price":30900,"isExtra":false},{"id":"1d39bc6ba96569aaaf3ab974","count":1,"label":"Balné","posId":"K0000","price":2000,"isExtra":true},{"id":"893aed81a83a807fc642e4d1","count":1,"label":"okraj mozzarella, bbq omáčka","posId":"A124","price":6500,"isExtra":true}]</t>
  </si>
  <si>
    <t>2026-06-15T19:27:02.717+02:00</t>
  </si>
  <si>
    <t>2026-06-15T19:43:28.793+02:00</t>
  </si>
  <si>
    <t>[{"id":"944ada84-4b76-4cec-9248-ebcd083131da","note":"","count":1,"label":"Baby špenát &amp; kuře 32 cm","posId":"140","price":24900,"isExtra":false},{"id":"c9bf2e69-6fc6-4d64-86d6-ef55db64361f","note":"","count":1,"label":"párek","posId":"B110","price":3000,"KDSTags":["greenhighlight"],"isExtra":true},{"id":"824198b2-b88a-4fb6-92af-3365de773ad1","note":"","count":1,"label":"Pepsi 1l","posId":"N124","price":5900,"isExtra":false},{"id":"2863cfff-d34c-4eca-8cc1-a94c70c453ab","note":"","count":1,"label":"Mirinda 1l","posId":"N126","price":5900,"isExtra":false}]</t>
  </si>
  <si>
    <t>2026-06-15T19:24:37.502+02:00</t>
  </si>
  <si>
    <t>2026-06-15T19:40:40.309+02:00</t>
  </si>
  <si>
    <t>2026-06-15T19:24:11.812+02:00</t>
  </si>
  <si>
    <t>2026-06-15T19:39:08.154+02:00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</si>
  <si>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</si>
  <si>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2026-06-15T19:21:02.858+02:00</t>
  </si>
  <si>
    <t>2026-06-15T19:35:46.861+02:00</t>
  </si>
  <si>
    <t>2026-06-15T20:08:06.588+02:00</t>
  </si>
  <si>
    <t>2026-06-15T19:21:07.920+02:00</t>
  </si>
  <si>
    <t>2026-06-15T19:21:02.846+02:00</t>
  </si>
  <si>
    <t>2026-06-15T19:40:06.354+02:00</t>
  </si>
  <si>
    <t>2026-06-15T19:48:04.697+02:00</t>
  </si>
  <si>
    <t>2026-06-15T19:21:08.092+02:00</t>
  </si>
  <si>
    <t>[{"id":"d63e9120-8ffe-444c-ba51-6c942a13f4fc","note":"","count":1,"label":"Margherita 40 cm","posId":"100","price":26900,"isExtra":false},{"id":"da695499-0d17-4c58-9da8-946326e8bf83","note":"","count":1,"label":"Buchtičky se šodó","posId":"D12","price":7900,"isExtra":false},{"id":"9461c599-e1f4-4267-8dd8-c1eea66839a3","note":"","count":1,"label":"Choco Rolls, 6 ks","posId":"chr100","price":8900,"isExtra":false}]</t>
  </si>
  <si>
    <t>2026-06-15T19:18:57.823+02:00</t>
  </si>
  <si>
    <t>2026-06-15T19:34:39.111+02:00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</si>
  <si>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🌶️🌶️","posId":"108","price":30900,"isExtra":false},{"id":"54414789","note":"","count":1,"label":"Balné","posId":"K0000","price":2000,"isExtra":true},{"id":"54414713","note":"","size":"BBQ Meteor 40cm","count":1,"label":"BBQ Meteor 40cm","posId":"106","price":30900,"isExtra":false},{"id":"54414789","note":"","count":1,"label":"Balné","posId":"K0000","price":2000,"isExtra":true},{"id":"57405814","note":"","size":"Pepsi 1l","count":1,"label":"Pepsi 1l","posId":"N124","price":5900,"isExtra":false}]</t>
  </si>
  <si>
    <t>2026-06-15T19:15:01.701+02:00</t>
  </si>
  <si>
    <t>2026-06-15T19:30:05.894+02:00</t>
  </si>
  <si>
    <t>2026-06-15T19:53:28.290+02:00</t>
  </si>
  <si>
    <t>2026-06-15T19:15:03.169+02:00</t>
  </si>
  <si>
    <t>[{"id":"e525f614-2c06-459a-8d22-623546aa83fc","note":"","count":1,"label":"BBQ Texas 40 cm","posId":"107","price":30900,"isExtra":false},{"id":"3f15a32f-4d5b-4afb-ae1b-12f68224d029","note":"","count":1,"label":"Olivy","posId":"C112","price":3500,"KDSTags":["greenhighlight"],"isExtra":true},{"id":"131c6239-e041-4ab5-9f75-400951ef95f4","note":"","count":1,"label":"Dip jalapenos","posId":"P107","price":2000,"isExtra":false}]</t>
  </si>
  <si>
    <t>2026-06-15T19:13:59.031+02:00</t>
  </si>
  <si>
    <t>2026-06-15T19:28:52.560+02:00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</si>
  <si>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32cm","posId":"113","price":24900,"isExtra":false},{"id":"54414794","note":"","count":1,"label":"Balné","posId":"K0000","price":1500,"isExtra":true},{"id":"54414783","note":"","count":1,"label":"bez plněných okrajů","posId":"X1000","price":0,"isExtra":true},{"id":"59610937","note":"","size":"Comeback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okrajů","posId":"X1000","price":0,"isExtra":true}]</t>
  </si>
  <si>
    <t>2026-06-15T19:11:38.844+02:00</t>
  </si>
  <si>
    <t>2026-06-15T19:27:10.202+02:00</t>
  </si>
  <si>
    <t>2026-06-15T19:09:34.060+02:00</t>
  </si>
  <si>
    <t>2026-06-15T19:25:56.469+02:00</t>
  </si>
  <si>
    <t>[{"id":"57405809","note":"","size":"Aquilla černý čaj a broskev 0,5l","count":2,"label":"Aquilla černý čaj a broskev 0,5l","posId":"N120","price":4900,"isExtra":false},{"id":"59610934","note":"","size":"Margherita 32cm","count":1,"label":"Margherita 32cm","posId":"112","price":20900,"isExtra":false},{"id":"54414794","note":"","count":1,"label":"Balné","posId":"K0000","price":1500,"isExtra":true},{"id":"54414818","note":"","count":1,"label":"okraj mozzarella, bylinky","posId":"A121","price":5700,"isExtra":true},{"id":"54414880","note":"","count":1,"label":"Kukuřice","posId":"B115","price":2500,"KDSTags":["greenhighlight"],"isExtra":true},{"id":"54414891","note":"","count":1,"label":"Mozzarella","posId":"B113","price":3000,"KDSTags":["greenhighlight"],"isExtra":true}]</t>
  </si>
  <si>
    <t>2026-06-15T19:05:35.194+02:00</t>
  </si>
  <si>
    <t>2026-06-15T19:24:30.600+02:00</t>
  </si>
  <si>
    <t>[{"id":"54414743","note":"","size":"Spicy menu Comeback","count":1,"label":"Spicy menu Comeback","posId":"M100","price":34900,"isExtra":false},{"id":"54414888","note":"","count":1,"label":"Capricciosa","posId":"Y113","price":0,"isExtra":true},{"id":"54414779","note":"","count":1,"label":"Balné","posId":"K0000","price":3000,"isExtra":true},{"id":"54414782","note":"","count":1,"label":"spicy wings 🌶️","posId":"P101","price":0,"isExtra":true},{"id":"57405828","note":"","count":1,"label":"Mirinda 1l","posId":"N126","price":0,"isExtra":true},{"id":"54414783","note":"","count":1,"label":"bez plněných okrajů","posId":"X1000","price":0,"isExtra":true}]</t>
  </si>
  <si>
    <t>2026-06-15T19:05:11.164+02:00</t>
  </si>
  <si>
    <t>2026-06-15T19:21:52.748+02:00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</si>
  <si>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🌶️","posId":"109","price":30900,"isExtra":false},{"id":"54414789","note":"","count":1,"label":"Balné","posId":"K0000","price":2000,"isExtra":true},{"id":"59555830","note":"","count":1,"label":"Smetanový základ","posId":"ZRS40","price":0,"isExtra":true},{"id":"54414843","note":"","count":1,"label":"okraj hotdog, hořčice","posId":"A118","price":6500,"isExtra":true},{"id":"54414710","note":"","size":"Comeback 40cm 🌶️","count":1,"label":"Comeback 40cm 🌶️","posId":"109","price":30900,"isExtra":false},{"id":"54414789","note":"","count":1,"label":"Balné","posId":"K0000","price":2000,"isExtra":true},{"id":"59555830","note":"","count":1,"label":"Smetanový základ","posId":"ZRS40","price":0,"isExtra":true},{"id":"54414856","note":"","count":1,"label":"okraj hotdog, bbq omáčka","posId":"A120","price":6500,"isExtra":true}]</t>
  </si>
  <si>
    <t>2026-06-15T19:01:44.878+02:00</t>
  </si>
  <si>
    <t>2026-06-15T19:09:43.918+02:00</t>
  </si>
  <si>
    <t>2026-06-15T19:01:31.392+02:00</t>
  </si>
  <si>
    <t>2026-06-15T19:08:50.560+02:00</t>
  </si>
  <si>
    <t>[{"id":"9c95e20af01b393f0a286028","count":1,"label":"Hawai 40cm","posId":"102","price":30900,"isExtra":false},{"id":"1d39bc6ba96569aaaf3ab974","count":1,"label":"Balné","posId":"K0000","price":2000,"isExtra":true},{"id":"ff3cf1236dec1adecad0155d","count":1,"label":"Smetanový základ","posId":"ZRS40","price":0,"isExtra":true},{"id":"fb8c45104be3e2ec287156ec","count":1,"label":"okraj mozzarella, bylinky","posId":"A122","price":6500,"isExtra":true},{"id":"02b3742f94da9f259a89e61f","count":1,"label":"Kukuřice","posId":"C115","price":3500,"KDSTags":["greenhighlight"],"isExtra":true},{"id":"8f70c51a720434a06d84f4e5","count":1,"label":"Česnekový dip","posId":"P106","price":2000,"isExtra":false},{"id":"7cdbdba064a9b12ab9c2a9d4","count":1,"label":"Balné","posId":"K0000","price":1500,"isExtra":true}]</t>
  </si>
  <si>
    <t>2026-06-15T18:55:35.687+02:00</t>
  </si>
  <si>
    <t>2026-06-15T19:06:19.404+02:00</t>
  </si>
  <si>
    <t>[{"id":"59610940","note":"","size":"BBQ Meteor 32cm","count":1,"label":"BBQ Meteor 32cm","posId":"118","price":24900,"isExtra":false},{"id":"54414794","note":"","count":1,"label":"Balné","posId":"K0000","price":1500,"isExtra":true},{"id":"54414867","note":"","count":1,"label":"okraj hotdog, bez omáčky","posId":"A125","price":5700,"isExtra":true},{"id":"59610940","note":"","size":"BBQ Meteor 32cm","count":1,"label":"BBQ Meteor 32cm","posId":"118","price":24900,"isExtra":false},{"id":"54414794","note":"","count":1,"label":"Balné","posId":"K0000","price":1500,"isExtra":true},{"id":"54414783","note":"","count":1,"label":"bez plněných okrajů","posId":"X1000","price":0,"isExtra":true},{"id":"57405815","note":"","size":"Pepsi zero sugar 1l","count":1,"label":"Pepsi zero sugar 1l","posId":"N125","price":5900,"isExtra":false}]</t>
  </si>
  <si>
    <t>2026-06-15T18:50:02.479+02:00</t>
  </si>
  <si>
    <t>2026-06-15T19:00:25.513+02:00</t>
  </si>
  <si>
    <t>2026-06-15T19:14:27.124+02:00</t>
  </si>
  <si>
    <t>2026-06-15T18:50:03.686+02:00</t>
  </si>
  <si>
    <t>[{"id":"4d0fe7ad-c88a-4a73-8015-c60680489cf8","note":"","count":1,"label":"Baby špenát &amp; kuře 32 cm","posId":"116","price":24900,"isExtra":false},{"id":"f61b7339-3b20-4583-b2b8-12e48de2876d","note":"","count":1,"label":"změna na Rajčatový základ","posId":"i105","price":0,"isExtra":true},{"id":"c8019f80-065c-4f09-9e80-65b85dae2ae1","note":"","count":1,"label":"kukuřice","posId":"B115","price":2500,"KDSTags":["greenhighlight"],"isExtra":true},{"id":"131c6239-e041-4ab5-9f75-400951ef95f4","note":"","count":1,"label":"Dip jalapenos","posId":"P107","price":2000,"isExtra":false}]</t>
  </si>
  <si>
    <t>2026-06-15T18:50:02.455+02:00</t>
  </si>
  <si>
    <t>2026-06-15T19:01:28.701+02:00</t>
  </si>
  <si>
    <t>[{"id":"e525f614-2c06-459a-8d22-623546aa83fc","note":"","count":1,"label":"BBQ Texas 40 cm","posId":"107","price":30900,"isExtra":false}]</t>
  </si>
  <si>
    <t>2026-06-15T18:48:07.559+02:00</t>
  </si>
  <si>
    <t>2026-06-15T18:58:46.524+02:00</t>
  </si>
  <si>
    <t>2026-06-15T18:36:33.102+02:00</t>
  </si>
  <si>
    <t>2026-06-15T18:54:53.580+02:00</t>
  </si>
  <si>
    <t>[{"id":"59610934","note":"","size":"Margherita 32cm","count":1,"label":"Margherita 32cm","posId":"112","price":20900,"isExtra":false},{"id":"54414794","note":"","count":1,"label":"Balné","posId":"K0000","price":1500,"isExtra":true},{"id":"59610946","note":"","count":1,"label":"USA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okrajů","posId":"X1000","price":0,"isExtra":true},{"id":"54414750","note":"","size":"Česnekový dip","count":2,"label":"Česnekový dip","posId":"P106","price":2000,"isExtra":false},{"id":"54414794","note":"","count":2,"label":"Balné","posId":"K0000","price":1500,"isExtra":true}]</t>
  </si>
  <si>
    <t>2026-06-15T18:35:54.563+02:00</t>
  </si>
  <si>
    <t>2026-06-15T18:46:04.429+02:00</t>
  </si>
  <si>
    <t>2026-06-15T18:34:56.460+02:00</t>
  </si>
  <si>
    <t>2026-06-15T18:57:59.431+02:00</t>
  </si>
  <si>
    <t>[{"id":"59610939","note":"","size":"BBQ Texas 32cm","count":1,"label":"BBQ Texas 32cm","posId":"119","price":24900,"isExtra":false},{"id":"54414794","note":"","count":1,"label":"Balné","posId":"K0000","price":1500,"isExtra":true},{"id":"59610937","note":"Místo slaniny , kukuřici","size":"Comeback 32cm 🌶️","count":1,"label":"Comeback 32cm 🌶️","posId":"121","price":24900,"isExtra":false},{"id":"54414794","note":"","count":1,"label":"Balné","posId":"K0000","price":1500,"isExtra":true},{"id":"54414823","note":"","count":1,"label":"Bez slaniny","posId":"X108","price":0,"KDSTags":["redhighlight"],"isExtra":true},{"id":"54414880","note":"","count":1,"label":"Kukuřice","posId":"B115","price":2500,"KDSTags":["greenhighlight"],"isExtra":true}]</t>
  </si>
  <si>
    <t>2026-06-15T18:32:02.507+02:00</t>
  </si>
  <si>
    <t>2026-06-15T18:48:47.566+02:00</t>
  </si>
  <si>
    <t>[{"id":"1fae666b-4102-4ed0-b317-2a07b21ae279","note":"","count":1,"label":"Hot &amp; Spicy 40 cm","posId":"110","price":30900,"isExtra":false},{"id":"3f15a32f-4d5b-4afb-ae1b-12f68224d029","note":"","count":1,"label":"Olivy","posId":"C112","price":3500,"KDSTags":["greenhighlight"],"isExtra":true}]</t>
  </si>
  <si>
    <t>2026-06-15T18:31:31.110+02:00</t>
  </si>
  <si>
    <t>2026-06-15T18:54:49.035+02:00</t>
  </si>
  <si>
    <t>[{"id":"54414707","note":"jenom parmazán prosim","size":"Margherita 40cm","count":1,"label":"Margherita 40cm","posId":"100","price":26900,"isExtra":false},{"id":"54414789","note":"","count":1,"label":"Balné","posId":"K0000","price":2000,"isExtra":true},{"id":"54414777","note":"","count":1,"label":"bez plněných okrajů","posId":"X1000","price":0,"isExtra":true},{"id":"54414894","note":"","count":1,"label":"Šunka","posId":"C106","price":4000,"KDSTags":["greenhighlight"],"isExtra":true},{"id":"54414914","note":"","count":1,"label":"Grana padano, pecorino, parmazán","posId":"C130","price":4000,"KDSTags":["greenhighlight"],"isExtra":true},{"id":"54414711","note":"","size":"Pepperoni 40cm 🌶️🌶️","count":1,"label":"Pepperoni 40cm 🌶️🌶️","posId":"108","price":30900,"isExtra":false},{"id":"54414789","note":"","count":1,"label":"Balné","posId":"K0000","price":2000,"isExtra":true},{"id":"54414777","note":"","count":1,"label":"bez plněných okrajů","posId":"X1000","price":0,"isExtra":true},{"id":"54414808","note":"","count":1,"label":"Jalapeňos","posId":"C102","price":3500,"KDSTags":["greenhighlight"],"isExtra":true},{"id":"54414894","note":"","count":1,"label":"Šunka","posId":"C106","price":4000,"KDSTags":["greenhighlight"],"isExtra":true},{"id":"54414748","note":"","size":"Česnekový chléb 18cm","count":1,"label":"Česnekový chléb 18cm","posId":"P104","price":7900,"isExtra":false},{"id":"54414794","note":"","count":1,"label":"Balné","posId":"K0000","price":1500,"isExtra":true}]</t>
  </si>
  <si>
    <t>2026-06-15T18:31:30.827+02:00</t>
  </si>
  <si>
    <t>2026-06-15T18:49:42.326+02:00</t>
  </si>
  <si>
    <t>[{"id":"59610944","note":"","size":"Baby Špenát &amp; kuře 32cm","count":1,"label":"Baby Špenát &amp; kuře 32cm","posId":"116","price":24900,"isExtra":false},{"id":"54414794","note":"","count":1,"label":"Balné","posId":"K0000","price":1500,"isExtra":true},{"id":"54414783","note":"","count":1,"label":"bez plněných okrajů","posId":"X1000","price":0,"isExtra":true},{"id":"54414900","note":"","count":1,"label":"Slanina","posId":"B108","price":3000,"KDSTags":["greenhighlight"],"isExtra":true},{"id":"54414912","note":"","count":1,"label":"Grana padano, pecorino, parmazán","posId":"B130","price":3000,"KDSTags":["greenhighlight"],"isExtra":true},{"id":"59610934","note":"","size":"Margherita 32cm","count":1,"label":"Margherita 32cm","posId":"112","price":20900,"isExtra":false},{"id":"54414794","note":"","count":1,"label":"Balné","posId":"K0000","price":1500,"isExtra":true},{"id":"54414783","note":"","count":1,"label":"bez plněných okrajů","posId":"X1000","price":0,"isExtra":true},{"id":"54414880","note":"","count":1,"label":"Kukuřice","posId":"B115","price":2500,"KDSTags":["greenhighlight"],"isExtra":true},{"id":"54414897","note":"","count":1,"label":"Šunka","posId":"B106","price":3000,"KDSTags":["greenhighlight"],"isExtra":true},{"id":"54414907","note":"","count":1,"label":"Kuře","posId":"B114","price":3000,"KDSTags":["greenhighlight"],"isExtra":true},{"id":"57405814","note":"","size":"Pepsi 1l","count":1,"label":"Pepsi 1l","posId":"N124","price":5900,"isExtra":false}]</t>
  </si>
  <si>
    <t>2026-06-15T18:27:15.356+02:00</t>
  </si>
  <si>
    <t>2026-06-15T18:45:59.293+02:00</t>
  </si>
  <si>
    <t>[{"id":"59610934","note":"","size":"Margherita 32cm","count":1,"label":"Margherita 32cm","posId":"112","price":20900,"isExtra":false},{"id":"54414794","note":"","count":1,"label":"Balné","posId":"K0000","price":1500,"isExtra":true},{"id":"54414880","note":"","count":1,"label":"Kukuřice","posId":"B115","price":2500,"KDSTags":["greenhighlight"],"isExtra":true},{"id":"54414897","note":"","count":1,"label":"Šunka","posId":"B106","price":3000,"KDSTags":["greenhighlight"],"isExtra":true},{"id":"59610942","note":"","size":"Hawai 32cm","count":1,"label":"Hawai 32cm","posId":"114","price":24900,"isExtra":false},{"id":"54414794","note":"","count":1,"label":"Balné","posId":"K0000","price":1500,"isExtra":true},{"id":"54414863","note":"","count":1,"label":"Ananas","posId":"B100","price":2500,"KDSTags":["greenhighlight"],"isExtra":true},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okrajů","posId":"X1000","price":0,"isExtra":true},{"id":"57405810","note":"","size":"Aquilla zelený čaj/citron 0,5l","count":1,"label":"Aquilla zelený čaj/citron 0,5l","posId":"N121","price":4900,"isExtra":false}]</t>
  </si>
  <si>
    <t>2026-06-15T18:25:00.316+02:00</t>
  </si>
  <si>
    <t>2026-06-15T18:42:35.744+02:00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</si>
  <si>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🌶️🌶️","posId":"120","price":24900,"isExtra":false},{"id":"54414794","note":"","count":1,"label":"Balné","posId":"K0000","price":1500,"isExtra":true},{"id":"57278752","note":"","count":1,"label":"BBQ základ","posId":"ZRB32","price":0,"isExtra":true}]</t>
  </si>
  <si>
    <t>2026-06-15T18:22:33.329+02:00</t>
  </si>
  <si>
    <t>2026-06-15T18:41:31.610+02:00</t>
  </si>
  <si>
    <t>[{"id":"M100","note":"","count":1,"label":"Spicy menu Comeback","posId":"M100","price":34900,"isExtra":false},{"id":"K0000","note":"","count":1,"label":"Balné","posId":"K0000","price":3000,"isExtra":true},{"id":"Y118","note":"","count":1,"label":"BBQ Meteor","posId":"Y118","price":0,"isExtra":true},{"id":"P101","note":"","count":1,"label":"spicy wings 🌶️","posId":"P101","price":0,"isExtra":true},{"id":"N125","note":"","count":1,"label":"Pepsi zero sugar 1l","posId":"N125","price":0,"isExtra":true},{"id":"113","note":"","count":1,"label":"Capricciosa 32cm","posId":"113","price":24900,"isExtra":false},{"id":"K0000","note":"","count":1,"label":"Balné","posId":"K0000","price":1500,"isExtra":true},{"id":"X1000","note":"","count":1,"label":"bez plněných okrajů","posId":"X1000","price":0,"isExtra":true}]</t>
  </si>
  <si>
    <t>2026-06-15T18:21:21.265+02:00</t>
  </si>
  <si>
    <t>2026-06-15T18:34:25.184+02:00</t>
  </si>
  <si>
    <t>2026-06-15T18:21:02.458+02:00</t>
  </si>
  <si>
    <t>2026-06-15T18:37:06.522+02:00</t>
  </si>
  <si>
    <t>2026-06-15T18:51:16.539+02:00</t>
  </si>
  <si>
    <t>2026-06-15T18:21:04.193+02:00</t>
  </si>
  <si>
    <t>[{"id":"f1315fc0-dfbb-459c-9f31-49d8e60875f4","note":"","count":1,"label":"Pepperoni 40 cm","posId":"108","price":30900,"isExtra":false},{"id":"ea8ba6dd-c20a-4bae-a731-5344afc761eb","note":"","count":1,"label":"Capricciosa 18 cm","posId":"125","price":11900,"isExtra":false}]</t>
  </si>
  <si>
    <t>2026-06-15T18:21:02.432+02:00</t>
  </si>
  <si>
    <t>2026-06-15T18:35:12.213+02:00</t>
  </si>
  <si>
    <t>2026-06-15T18:50:24.299+02:00</t>
  </si>
  <si>
    <t>2026-06-15T18:21:04.227+02:00</t>
  </si>
  <si>
    <t>2026-06-15T18:18:30.130+02:00</t>
  </si>
  <si>
    <t>2026-06-15T18:25:28.382+02:00</t>
  </si>
  <si>
    <t>2026-06-15T18:18:13.482+02:00</t>
  </si>
  <si>
    <t>2026-06-15T18:32:15.480+02:00</t>
  </si>
  <si>
    <t>[{"id":"21b3b8ca0180cbbd4862d1ed","count":1,"label":"Comeback 40cm 🌶️","posId":"109","price":30900,"isExtra":false},{"id":"1d39bc6ba96569aaaf3ab974","count":1,"label":"Balné","posId":"K0000","price":2000,"isExtra":true},{"id":"ff3cf1236dec1adecad0155d","count":1,"label":"Smetanový základ","posId":"ZRS40","price":0,"isExtra":true},{"id":"48863154de09ebfd22a82574","count":1,"label":"bez plněných okrajů","posId":"X1000","price":0,"isExtra":true},{"id":"1dfb2e52d581e594a14c99e4","count":1,"label":"Spicy Wings 🌶️","posId":"P101","price":9520,"isExtra":false},{"id":"7cdbdba064a9b12ab9c2a9d4","count":1,"label":"Balné","posId":"K0000","price":1500,"isExtra":true},{"id":"8f70c51a720434a06d84f4e5","count":1,"label":"Česnekový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</si>
  <si>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2026-06-15T18:15:18.809+02:00</t>
  </si>
  <si>
    <t>2026-06-15T18:34:13.445+02:00</t>
  </si>
  <si>
    <t>[{"id":"21b3b8ca0180cbbd4862d1ed","count":1,"label":"Comeback 40cm 🌶️","posId":"109","price":30900,"isExtra":false},{"id":"1d39bc6ba96569aaaf3ab974","count":1,"label":"Balné","posId":"K0000","price":2000,"isExtra":true},{"id":"6d2352cfe7a68a0c82c7c9a0","count":1,"label":"Pepperoni salám","posId":"C109","price":4000,"KDSTags":["greenhighlight"],"isExtra":true},{"id":"3e7c4f88318c0a79018b3cc5","count":1,"label":"Veggieballs 40cm 🌶️🌶️","posId":"105","price":30900,"isExtra":false},{"id":"1d39bc6ba96569aaaf3ab974","count":1,"label":"Balné","posId":"K0000","price":2000,"isExtra":true},{"id":"c347dce78ddca37fc084fb1c","count":1,"label":"Capricciosa 40cm","posId":"101","price":30900,"isExtra":false},{"id":"1d39bc6ba96569aaaf3ab974","count":1,"label":"Balné","posId":"K0000","price":2000,"isExtra":true},{"id":"bc4c30f4776f4f04b1f3a0d6","count":1,"label":"Masové kuličky","posId":"C116","price":8900,"KDSTags":["greenhighlight"],"isExtra":true},{"id":"35999c816db20808a615a88e","count":1,"label":"Quattro Formaggi 40cm","posId":"111","price":30900,"isExtra":false},{"id":"1d39bc6ba96569aaaf3ab974","count":1,"label":"Balné","posId":"K0000","price":2000,"isExtra":true}]</t>
  </si>
  <si>
    <t>2026-06-15T18:02:40.769+02:00</t>
  </si>
  <si>
    <t>2026-06-15T18:07:43.373+02:00</t>
  </si>
  <si>
    <t>[{"id":"bbd3709a-e168-4407-8515-6961f0b006a3","count":1,"label":"Pizza Hawai 32 cm","posId":"114","price":24900,"isExtra":false,"creatorId":"A5bIFysJZWLcsP3ZxFxkL","isPackging":0,"actualLabel":"Pizza Hawai 32 cm"},{"id":"1bb50bf1-c6f5-4829-a56b-b21cb24355bb","count":1,"label":"Pizza Špenát kuře 32 cm","posId":"116","price":24900,"isExtra":false,"creatorId":"SQatjApRpseTGiZTMlBTx","isPackging":0,"actualLabel":"Pizza Špenát kuře 32 cm"}]</t>
  </si>
  <si>
    <t>2026-06-15T18:02:02.438+02:00</t>
  </si>
  <si>
    <t>2026-06-15T18:10:14.069+02:00</t>
  </si>
  <si>
    <t>2026-06-15T18:31:34.541+02:00</t>
  </si>
  <si>
    <t>2026-06-15T18:02:03.282+02:00</t>
  </si>
  <si>
    <t>[{"id":"f1315fc0-dfbb-459c-9f31-49d8e60875f4","note":"","count":1,"label":"Pepperoni 40 cm","posId":"108","price":30900,"isExtra":false},{"id":"d63e9120-8ffe-444c-ba51-6c942a13f4fc","note":"","count":1,"label":"Margherita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3a8b6a85-3b5c-4ee4-be2d-261ab8731d6e","note":"","count":1,"label":"Dip česnekový","posId":"P106","price":2000,"isExtra":false}]</t>
  </si>
  <si>
    <t>2026-06-15T17:51:01.907+02:00</t>
  </si>
  <si>
    <t>2026-06-15T18:02:06.997+02:00</t>
  </si>
  <si>
    <t>2026-06-15T18:19:05.301+02:00</t>
  </si>
  <si>
    <t>2026-06-15T17:52:34.037+02:00</t>
  </si>
  <si>
    <t>[{"id":"ff8bc446-e047-44f1-bae5-423b565e0123","note":"","count":1,"label":"Capricciosa 32 cm","posId":"137","price":24900,"isExtra":false},{"id":"bd8e2f82-3d11-4ada-88ad-67191c012d18","note":"","count":1,"label":"BEZ -olivy","posId":"X112","price":0,"KDSTags":["redhighlight"],"isExtra":true},{"id":"a4efa812-1470-4ea2-a19d-39843abed3be","note":"","count":1,"label":"Comeback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</si>
  <si>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2026-06-15T17:50:01.438+02:00</t>
  </si>
  <si>
    <t>2026-06-15T17:59:42.088+02:00</t>
  </si>
  <si>
    <t>2026-06-15T18:26:22.507+02:00</t>
  </si>
  <si>
    <t>2026-06-15T17:50:03.808+02:00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</si>
  <si>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bylinky","posId":"A122","price":6500,"isExtra":true}]</t>
  </si>
  <si>
    <t>2026-06-15T17:42:01.537+02:00</t>
  </si>
  <si>
    <t>2026-06-15T17:47:34.145+02:00</t>
  </si>
  <si>
    <t>2026-06-15T18:04:58.304+02:00</t>
  </si>
  <si>
    <t>2026-06-15T17:43:24.713+02:00</t>
  </si>
  <si>
    <t>[{"id":"aef5aaf8-2acf-4f20-91be-c8829f11cd0c","note":"","count":1,"label":"Capricciosa 40 cm","posId":"101","price":30900,"isExtra":false},{"id":"3a8b6a85-3b5c-4ee4-be2d-261ab8731d6e","note":"","count":1,"label":"Dip česnekový","posId":"P106","price":2000,"isExtra":false}]</t>
  </si>
  <si>
    <t>2026-06-15T17:35:02.889+02:00</t>
  </si>
  <si>
    <t>2026-06-15T17:47:20.174+02:00</t>
  </si>
  <si>
    <t>[{"id":"bf8dc38b-6c8e-42b6-9da3-3170253a57d4","note":"","count":1,"label":"Hot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česnekový","posId":"P106","price":2000,"isExtra":false},{"id":"9c8406f1-6a20-45d1-8b5d-cb871c6343c9","note":"","count":1,"label":"Aquilla tea černý čaj/broskev 0,5l","posId":"N120","price":4900,"isExtra":false}]</t>
  </si>
  <si>
    <t>2026-06-15T17:32:51.172+02:00</t>
  </si>
  <si>
    <t>2026-06-15T17:43:25.615+02:00</t>
  </si>
  <si>
    <t>[{"id":"120","note":"","count":1,"label":"Pepperoni 32cm 🌶️🌶️","posId":"120","price":24900,"isExtra":false},{"id":"K0000","note":"","count":1,"label":"Balné","posId":"K0000","price":1500,"isExtra":true},{"id":"A121","note":"","count":1,"label":"okraj mozzarella, bylinky","posId":"A121","price":5700,"isExtra":true},{"id":"112","note":"","count":1,"label":"Margherita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okrajů","posId":"X1000","price":0,"isExtra":true},{"id":"chr100","note":"","count":1,"label":"Choco Rolls","posId":"chr100","price":8900,"isExtra":false},{"id":"K0000","note":"","count":1,"label":"Balné","posId":"K0000","price":1500,"isExtra":true}]</t>
  </si>
  <si>
    <t>2026-06-15T17:16:01.983+02:00</t>
  </si>
  <si>
    <t>2026-06-15T17:36:45.135+02:00</t>
  </si>
  <si>
    <t>2026-06-15T17:45:53.435+02:00</t>
  </si>
  <si>
    <t>2026-06-15T17:31:42.806+02:00</t>
  </si>
  <si>
    <t>[{"id":"f4d7b9ad-ce62-498d-a90b-8016ab1e3604","note":"","count":1,"label":"Quattro Formaggi 32 cm","posId":"147","price":24900,"isExtra":false},{"id":"9461c599-e1f4-4267-8dd8-c1eea66839a3","note":"","count":1,"label":"Choco Rolls, 6 ks","posId":"chr100","price":8900,"isExtra":false}]</t>
  </si>
  <si>
    <t>2026-06-15T17:15:27.772+02:00</t>
  </si>
  <si>
    <t>2026-06-15T17:33:37.514+02:00</t>
  </si>
  <si>
    <t>[{"id":"59610939","note":"","size":"BBQ Texas 32cm","count":1,"label":"BBQ Texas 32cm","posId":"119","price":24900,"isExtra":false},{"id":"54414794","note":"","count":1,"label":"Balné","posId":"K0000","price":1500,"isExtra":true},{"id":"54414783","note":"","count":1,"label":"bez plněných okrajů","posId":"X1000","price":0,"isExtra":true},{"id":"59610938","note":"","size":"Pepperoni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🌶️🌶️","posId":"120","price":24900,"isExtra":false},{"id":"54414794","note":"","count":1,"label":"Balné","posId":"K0000","price":1500,"isExtra":true},{"id":"54414783","note":"","count":1,"label":"bez plněných okrajů","posId":"X1000","price":0,"isExtra":true},{"id":"54414897","note":"","count":1,"label":"Šunka","posId":"B106","price":3000,"KDSTags":["greenhighlight"],"isExtra":true},{"id":"59610935","note":"","size":"Quattro Formaggi 32cm","count":1,"label":"Quattro Formaggi 32cm","posId":"123","price":24900,"isExtra":false},{"id":"54414794","note":"","count":1,"label":"Balné","posId":"K0000","price":1500,"isExtra":true},{"id":"54414818","note":"","count":1,"label":"okraj mozzarella, bylinky","posId":"A121","price":5700,"isExtra":true},{"id":"59610936","note":"","size":"Hot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</si>
  <si>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2026-06-15T17:11:51.203+02:00</t>
  </si>
  <si>
    <t>2026-06-15T17:27:57.929+02:00</t>
  </si>
  <si>
    <t>[{"id":"104","note":"","count":1,"label":"Baby špenát &amp; kuře 40cm","posId":"104","price":30900,"isExtra":false},{"id":"K0000","note":"","count":1,"label":"Balné","posId":"K0000","price":2000,"isExtra":true},{"id":"121","note":"","count":1,"label":"Comeback 32cm 🌶️","posId":"121","price":24900,"isExtra":false},{"id":"K0000","note":"","count":1,"label":"Balné","posId":"K0000","price":1500,"isExtra":true},{"id":"111","note":"","count":1,"label":"Quattro Formaggi 40cm","posId":"111","price":30900,"isExtra":false},{"id":"K0000","note":"","count":1,"label":"Balné","posId":"K0000","price":2000,"isExtra":true},{"id":"C106","note":"","count":2,"label":"Šunka","posId":"C106","price":4000,"KDSTags":["greenhighlight"],"isExtra":true},{"id":"121","note":"","count":1,"label":"Comeback 32cm 🌶️","posId":"121","price":24900,"isExtra":false},{"id":"K0000","note":"","count":1,"label":"Balné","posId":"K0000","price":1500,"isExtra":true}]</t>
  </si>
  <si>
    <t>2026-06-15T17:11:19.374+02:00</t>
  </si>
  <si>
    <t>2026-06-15T17:20:00.309+02:00</t>
  </si>
  <si>
    <t>[{"id":"1dfb2e52d581e594a14c99e4","count":1,"label":"Spicy Wings 🌶️","posId":"P101","price":9520,"isExtra":false},{"id":"7cdbdba064a9b12ab9c2a9d4","count":1,"label":"Balné","posId":"K0000","price":1500,"isExtra":true},{"id":"21b3b8ca0180cbbd4862d1ed","count":1,"label":"Comeback 40cm 🌶️","posId":"109","price":30900,"isExtra":false},{"id":"1d39bc6ba96569aaaf3ab974","count":1,"label":"Balné","posId":"K0000","price":2000,"isExtra":true}]</t>
  </si>
  <si>
    <t>2026-06-15T17:07:09.098+02:00</t>
  </si>
  <si>
    <t>2026-06-15T17:15:58.513+02:00</t>
  </si>
  <si>
    <t>[{"id":"114","note":"","count":1,"label":"Hawai 32cm","posId":"114","price":24900,"isExtra":false},{"id":"K0000","note":"","count":1,"label":"Balné","posId":"K0000","price":1500,"isExtra":true},{"id":"A119","note":"","count":1,"label":"okraj hotdog, bbq omáčka","posId":"A119","price":5700,"isExtra":true}]</t>
  </si>
  <si>
    <t>2026-06-15T17:06:25.709+02:00</t>
  </si>
  <si>
    <t>2026-06-15T17:13:33.423+02:00</t>
  </si>
  <si>
    <t>2026-06-15T16:53:58.152+02:00</t>
  </si>
  <si>
    <t>2026-06-15T16:58:33.525+02:00</t>
  </si>
  <si>
    <t>[{"id":"cde1a44f44daafed4b3bd82a","count":1,"label":"Pepperoni 32cm 🌶️🌶️","posId":"120","price":19920,"isExtra":false},{"id":"7cdbdba064a9b12ab9c2a9d4","count":1,"label":"Balné","posId":"K0000","price":1500,"isExtra":true},{"id":"8f70c51a720434a06d84f4e5","count":1,"label":"Česnekový dip","posId":"P106","price":2000,"isExtra":false},{"id":"7cdbdba064a9b12ab9c2a9d4","count":1,"label":"Balné","posId":"K0000","price":1500,"isExtra":true},{"id":"e247b4690eeede9c45733a76","count":1,"label":"Guarana kiwi a jablko","posId":"N144","price":5500,"isExtra":false}]</t>
  </si>
  <si>
    <t>2026-06-15T16:50:38.845+02:00</t>
  </si>
  <si>
    <t>2026-06-15T16:56:44.205+02:00</t>
  </si>
  <si>
    <t>2026-06-15T16:48:06.550+02:00</t>
  </si>
  <si>
    <t>2026-06-15T16:53:20.079+02:00</t>
  </si>
  <si>
    <t>2026-06-15T16:47:06.738+02:00</t>
  </si>
  <si>
    <t>2026-06-15T17:33:57.849+02:00</t>
  </si>
  <si>
    <t>[{"id":"d50b85689ae865c91893d064","count":1,"label":"Hot &amp; Spicy 32cm 🌶️🌶️","posId":"122","price":24900,"isExtra":false},{"id":"7cdbdba064a9b12ab9c2a9d4","count":1,"label":"Balné","posId":"K0000","price":1500,"isExtra":true},{"id":"330e5bd554d905fd6d54cf01","count":1,"label":"bez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</si>
  <si>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2026-06-15T16:41:42.456+02:00</t>
  </si>
  <si>
    <t>2026-06-15T16:50:31.184+02:00</t>
  </si>
  <si>
    <t>[{"id":"1dfb2e52d581e594a14c99e4","count":1,"label":"Spicy Wings 🌶️","posId":"P101","price":9520,"isExtra":false},{"id":"7cdbdba064a9b12ab9c2a9d4","count":1,"label":"Balné","posId":"K0000","price":1500,"isExtra":true},{"id":"35999c816db20808a615a88e","count":1,"label":"Quattro Formaggi 40cm","posId":"111","price":30900,"isExtra":false},{"id":"1d39bc6ba96569aaaf3ab974","count":1,"label":"Balné","posId":"K0000","price":2000,"isExtra":true},{"id":"fb8c45104be3e2ec287156ec","count":1,"label":"okraj mozzarella, bylinky","posId":"A122","price":6500,"isExtra":true},{"id":"02b3742f94da9f259a89e61f","count":1,"label":"Kukuřice","posId":"C115","price":3500,"KDSTags":["greenhighlight"],"isExtra":true}]</t>
  </si>
  <si>
    <t>2026-06-15T16:25:21.133+02:00</t>
  </si>
  <si>
    <t>2026-06-15T16:31:23.064+02:00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</si>
  <si>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okrajů","posId":"X1000","price":0,"isExtra":true},{"id":"54414864","note":"","count":1,"label":"Bez cibule","posId":"X103","price":0,"KDSTags":["redhighlight"],"isExtra":true},{"id":"54414750","note":"","size":"Česnekový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</si>
  <si>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2026-06-15T16:07:10.747+02:00</t>
  </si>
  <si>
    <t>2026-06-15T16:13:19.511+02:00</t>
  </si>
  <si>
    <t>2026-06-15T16:02:56.881+02:00</t>
  </si>
  <si>
    <t>2026-06-15T16:09:32.120+02:00</t>
  </si>
  <si>
    <t>[{"id":"88378c03c1f4c715f7d83b1b","count":1,"label":"Hawai 32cm","posId":"114","price":19920,"isExtra":false},{"id":"7cdbdba064a9b12ab9c2a9d4","count":1,"label":"Balné","posId":"K0000","price":1500,"isExtra":true},{"id":"330e5bd554d905fd6d54cf01","count":1,"label":"bez plněných okrajů","posId":"X1000","price":0,"isExtra":true}]</t>
  </si>
  <si>
    <t>2026-06-15T15:56:02.055+02:00</t>
  </si>
  <si>
    <t>2026-06-15T16:01:15.364+02:00</t>
  </si>
  <si>
    <t>2026-06-15T16:28:43.652+02:00</t>
  </si>
  <si>
    <t>2026-06-15T15:56:03.922+02:00</t>
  </si>
  <si>
    <t>[{"id":"35e045f9-bc36-46e9-8142-6579de78a05b","note":"","count":1,"label":"Comeback 32 cm","posId":"121","price":24900,"isExtra":false},{"id":"de56def4-8429-46ca-bf08-8c8eba684591","note":"","count":1,"label":"Dip BBQ","posId":"P105","price":2000,"isExtra":false}]</t>
  </si>
  <si>
    <t>2026-06-15T15:46:02.541+02:00</t>
  </si>
  <si>
    <t>2026-06-15T15:51:53.782+02:00</t>
  </si>
  <si>
    <t>2026-06-15T16:00:35.369+02:00</t>
  </si>
  <si>
    <t>2026-06-15T15:46:04.971+02:00</t>
  </si>
  <si>
    <t>[{"id":"0ea52415-fdb3-497f-b216-7fd5802f2e0f","note":"","count":1,"label":"Quattro Formaggi 32 cm","posId":"123","price":24900,"isExtra":false},{"id":"da695499-0d17-4c58-9da8-946326e8bf83","note":"","count":1,"label":"Buchtičky se šodó","posId":"D12","price":7900,"isExtra":false}]</t>
  </si>
  <si>
    <t>2026-06-15T15:45:52.443+02:00</t>
  </si>
  <si>
    <t>2026-06-15T15:50:49.639+02:00</t>
  </si>
  <si>
    <t>[{"id":"112","note":"","count":1,"label":"Margherita 32cm","posId":"112","price":20900,"isExtra":false},{"id":"K0000","note":"","count":1,"label":"Balné","posId":"K0000","price":1500,"isExtra":true},{"id":"ZRB32","note":"","count":1,"label":"BBQ základ","posId":"ZRB32","price":0,"isExtra":true},{"id":"P106","note":"","count":1,"label":"Česnekový dip","posId":"P106","price":2000,"isExtra":false},{"id":"K0000","note":"","count":1,"label":"Balné","posId":"K0000","price":1500,"isExtra":true}]</t>
  </si>
  <si>
    <t>2026-06-15T15:40:43.959+02:00</t>
  </si>
  <si>
    <t>2026-06-15T15:49:11.061+02:00</t>
  </si>
  <si>
    <t>[{"id":"44a52dba6f56e6ebd7218e23","count":1,"label":"Zeleninová 32cm","posId":"115","price":19920,"isExtra":false},{"id":"7cdbdba064a9b12ab9c2a9d4","count":1,"label":"Balné","posId":"K0000","price":1500,"isExtra":true},{"id":"6a62c37fcc3049759d225124","count":1,"label":"USA těsto","posId":"17","price":1000,"isExtra":true},{"id":"0172555aa3b6fbb53ca44f49","count":1,"label":"Smetanový základ","posId":"ZRS32","price":0,"isExtra":true},{"id":"5de9dfc2a429f52ac2bc0e61","count":1,"label":"okraj hotdog, hořčice","posId":"A117","price":5700,"isExtra":true},{"id":"c6fdaa8e646145bf8694e433","count":1,"label":"Pepsi zero sugar 1l","posId":"N125","price":5900,"isExtra":false}]</t>
  </si>
  <si>
    <t>2026-06-15T15:27:02.073+02:00</t>
  </si>
  <si>
    <t>2026-06-15T15:40:01.751+02:00</t>
  </si>
  <si>
    <t>[{"id":"03dae282-4cd4-4fa2-9169-2178ea3ed325","note":"","count":1,"label":"Quattro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bylinky","posId":"A122","price":6500,"isExtra":true},{"id":"e525f614-2c06-459a-8d22-623546aa83fc","note":"","count":1,"label":"BBQ Texas 40 cm","posId":"107","price":30900,"isExtra":false},{"id":"932d1eab-8f45-4992-b460-cc5099f91e14","note":"","count":1,"label":"Okraj Hotdog, BBQ","posId":"A120","price":6500,"isExtra":true},{"id":"99710cd8-fa1f-4712-84a8-85da37e18dd0","note":"","count":2,"label":"Česnekový chléb","posId":"P104","price":7900,"isExtra":false},{"id":"7bd52058-f7b0-4320-9d6c-79598e7d9b5f","note":"","count":1,"label":"Hawai 18 cm","posId":"126","price":11900,"isExtra":false},{"id":"3e2de0bb-95c5-440e-92fe-cedc9322e0ac","note":"","count":1,"label":"Ananas.","posId":"A100","price":1500,"isExtra":true}]</t>
  </si>
  <si>
    <t>2026-06-15T15:18:32.624+02:00</t>
  </si>
  <si>
    <t>2026-06-15T15:24:21.024+02:00</t>
  </si>
  <si>
    <t>2026-06-15T15:03:44.364+02:00</t>
  </si>
  <si>
    <t>2026-06-15T15:13:13.184+02:00</t>
  </si>
  <si>
    <t>2026-06-15T15:02:46.849+02:00</t>
  </si>
  <si>
    <t>2026-06-15T15:09:44.956+02:00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</si>
  <si>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🌶️","posId":"121","price":24900,"isExtra":false},{"id":"54414794","note":"","count":1,"label":"Balné","posId":"K0000","price":1500,"isExtra":true},{"id":"59809293","note":"","size":"Jablečno-skořicové rolls","count":1,"label":"Jablečno-skořicové rolls","posId":"18","price":8900,"isExtra":false},{"id":"54414794","note":"","count":1,"label":"Balné","posId":"K0000","price":1500,"isExtra":true}]</t>
  </si>
  <si>
    <t>2026-06-15T14:56:40.543+02:00</t>
  </si>
  <si>
    <t>2026-06-15T15:01:56.867+02:00</t>
  </si>
  <si>
    <t>[{"id":"8f33a84a8ac91a91cc37bff3","count":1,"label":"Margherita 32cm","posId":"112","price":16720,"isExtra":false},{"id":"7cdbdba064a9b12ab9c2a9d4","count":1,"label":"Balné","posId":"K0000","price":1500,"isExtra":true},{"id":"8241669eecc1399a2e3e1c17","count":1,"label":"BBQ základ","posId":"ZRB32","price":0,"isExtra":true}]</t>
  </si>
  <si>
    <t>2026-06-15T14:47:01.959+02:00</t>
  </si>
  <si>
    <t>2026-06-15T14:58:32.426+02:00</t>
  </si>
  <si>
    <t>2026-06-15T14:41:02.057+02:00</t>
  </si>
  <si>
    <t>2026-06-15T14:56:32.497+02:00</t>
  </si>
  <si>
    <t>2026-06-15T15:17:09.158+02:00</t>
  </si>
  <si>
    <t>2026-06-15T14:41:03.105+02:00</t>
  </si>
  <si>
    <t>2026-06-15T14:39:02.354+02:00</t>
  </si>
  <si>
    <t>2026-06-15T14:54:56.785+02:00</t>
  </si>
  <si>
    <t>2026-06-15T15:04:01.794+02:00</t>
  </si>
  <si>
    <t>2026-06-15T14:39:03.171+02:00</t>
  </si>
  <si>
    <t>[{"id":"10a95fda-50ac-4e8b-a092-eba50264ce8d","note":"","count":1,"label":"Comeback 18 cm","posId":"133","price":11900,"isExtra":false},{"id":"8c704055-e242-493d-b754-bb711e5a6c0b","note":"","count":1,"label":"Hawai 40 cm","posId":"102","price":30900,"isExtra":false}]</t>
  </si>
  <si>
    <t>Shailendra</t>
  </si>
  <si>
    <t>2026-06-15T14:36:56.683+02:00</t>
  </si>
  <si>
    <t>2026-06-15T14:51:13.227+02:00</t>
  </si>
  <si>
    <t>[{"id":"D12","note":"","count":1,"label":"Buchtičky se šodó","posId":"D12","price":7900,"isExtra":false},{"id":"K0000","note":"","count":1,"label":"Balné","posId":"K0000","price":1500,"isExtra":true},{"id":"P100","note":"","count":1,"label":"Pepperoni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🌶️","posId":"P100","price":8900,"isExtra":false},{"id":"K0000","note":"","count":1,"label":"Balné","posId":"K0000","price":1500,"isExtra":true},{"id":"109","note":"","count":1,"label":"Comeback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základ","posId":"ZRB40","price":0,"isExtra":true},{"id":"A122","note":"","count":1,"label":"okraj mozzarella, bylinky","posId":"A122","price":6500,"isExtra":true}]</t>
  </si>
  <si>
    <t>2026-06-15T14:31:23.621+02:00</t>
  </si>
  <si>
    <t>2026-06-15T14:38:44.324+02:00</t>
  </si>
  <si>
    <t>[{"id":"59610942","note":"","size":"Hawai 32cm","count":1,"label":"Hawai 32cm","posId":"114","price":24900,"isExtra":false},{"id":"54414794","note":"","count":1,"label":"Balné","posId":"K0000","price":1500,"isExtra":true},{"id":"59610936","note":"","size":"Hot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🌶️🌶️","posId":"122","price":24900,"isExtra":false},{"id":"54414794","note":"","count":1,"label":"Balné","posId":"K0000","price":1500,"isExtra":true}]</t>
  </si>
  <si>
    <t>2026-06-15T14:31:04.173+02:00</t>
  </si>
  <si>
    <t>2026-06-15T14:38:40.244+02:00</t>
  </si>
  <si>
    <t>2026-06-15T14:31:01.889+02:00</t>
  </si>
  <si>
    <t>2026-06-15T14:45:58.770+02:00</t>
  </si>
  <si>
    <t>[{"id":"b6658da4-b777-42a2-94b6-5ce20ff49587","note":"","count":2,"label":"Pepperoni 32 cm","posId":"144","price":24900,"isExtra":false},{"id":"21fd0686-e8d1-43f1-84c9-d96f5842a3ca","note":"","count":2,"label":"okraj mozzarella, bylinky","posId":"A121","price":5700,"isExtra":true},{"id":"3a8b6a85-3b5c-4ee4-be2d-261ab8731d6e","note":"","count":5,"label":"Dip česnekový","posId":"P106","price":2000,"isExtra":false}]</t>
  </si>
  <si>
    <t>2026-06-15T14:17:02.311+02:00</t>
  </si>
  <si>
    <t>2026-06-15T14:23:00.581+02:00</t>
  </si>
  <si>
    <t>[{"id":"e12521cc-9391-4513-be27-f090014536cf","note":"","count":1,"label":"BBQ Texas 32 cm","posId":"143","price":24900,"isExtra":false},{"id":"f61b7339-3b20-4583-b2b8-12e48de2876d","note":"","count":1,"label":"změna na Rajčatový základ","posId":"i105","price":0,"isExtra":true},{"id":"169906cc-98ac-4101-a361-79ae530758c3","note":"","count":1,"label":"BEZ -cibule","posId":"X103","price":0,"KDSTags":["redhighlight"],"isExtra":true},{"id":"3a8b6a85-3b5c-4ee4-be2d-261ab8731d6e","note":"","count":1,"label":"Dip česnekový","posId":"P106","price":2000,"isExtra":false}]</t>
  </si>
  <si>
    <t>2026-06-15T14:13:47.734+02:00</t>
  </si>
  <si>
    <t>2026-06-15T14:22:12.573+02:00</t>
  </si>
  <si>
    <t>[{"id":"c347dce78ddca37fc084fb1c","count":1,"label":"Capricciosa 40cm","posId":"101","price":30900,"isExtra":false},{"id":"1d39bc6ba96569aaaf3ab974","count":1,"label":"Balné","posId":"K0000","price":2000,"isExtra":true},{"id":"fb8c45104be3e2ec287156ec","count":1,"label":"okraj mozzarella, bylinky","posId":"A122","price":6500,"isExtra":true}]</t>
  </si>
  <si>
    <t>2026-06-15T14:07:01.657+02:00</t>
  </si>
  <si>
    <t>2026-06-15T14:16:46.778+02:00</t>
  </si>
  <si>
    <t>2026-06-15T14:29:27.548+02:00</t>
  </si>
  <si>
    <t>2026-06-15T14:07:02.634+02:00</t>
  </si>
  <si>
    <t>[{"id":"80cdc162-f69f-4138-b690-77917e93790e","note":"","count":1,"label":"SPICY MENU COMEBACK","posId":"","price":34900,"isExtra":false},{"id":"12d93bf9-b2b4-4d1d-959b-942d9c90a6c9","note":"","count":1,"label":"Quattro Formaggi","posId":"Y123","price":0,"isExtra":true},{"id":"741f56e1-4be0-4a48-9425-3dc6aa7f97c3","note":"","count":1,"label":"Italské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základ","posId":"A127","price":0,"isExtra":true},{"id":"21fd0686-e8d1-43f1-84c9-d96f5842a3ca","note":"","count":1,"label":"okraj mozzarella, bylinky","posId":"A121","price":5700,"isExtra":true},{"id":"8caf43fd-6a2c-427b-858a-17f37d37c439","note":"","count":1,"label":"Spicy wings","posId":"P101","price":0,"isExtra":true},{"id":"45f62a03-044a-4058-9438-b16ec409a867","note":"","count":1,"label":"Pepsi zero sugar 1l","posId":"N125","price":0,"isExtra":true}]</t>
  </si>
  <si>
    <t>2026-06-15T14:05:25.643+02:00</t>
  </si>
  <si>
    <t>2026-06-15T14:12:55.968+02:00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</si>
  <si>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🌶️🌶️","posId":"108","price":30900,"isExtra":false},{"id":"54414789","note":"","count":1,"label":"Balné","posId":"K0000","price":2000,"isExtra":true},{"id":"54414914","note":"","count":1,"label":"Grana padano, pecorino, parmazán","posId":"C130","price":4000,"KDSTags":["greenhighlight"],"isExtra":true},{"id":"54414709","note":"","size":"Hot &amp; Spicy 40cm 🌶️🌶️","count":1,"label":"Hot &amp; Spicy 40cm 🌶️🌶️","posId":"110","price":30900,"isExtra":false},{"id":"54414789","note":"","count":1,"label":"Balné","posId":"K0000","price":2000,"isExtra":true}]</t>
  </si>
  <si>
    <t>2026-06-15T13:29:16.238+02:00</t>
  </si>
  <si>
    <t>2026-06-15T13:37:48.434+02:00</t>
  </si>
  <si>
    <t>[{"id":"54414712","note":"","size":"BBQ Texas 40cm","count":1,"label":"BBQ Texas 40cm","posId":"107","price":30900,"isExtra":false},{"id":"54414789","note":"","count":1,"label":"Balné","posId":"K0000","price":2000,"isExtra":true},{"id":"54414777","note":"","count":1,"label":"bez plněných okrajů","posId":"X1000","price":0,"isExtra":true}]</t>
  </si>
  <si>
    <t>2026-06-15T13:15:02.313+02:00</t>
  </si>
  <si>
    <t>2026-06-15T13:24:29.239+02:00</t>
  </si>
  <si>
    <t>[{"id":"1fae666b-4102-4ed0-b317-2a07b21ae279","note":"","count":1,"label":"Hot &amp; Spicy 40 cm","posId":"110","price":30900,"isExtra":false},{"id":"3a8b6a85-3b5c-4ee4-be2d-261ab8731d6e","note":"","count":2,"label":"Dip česnekový","posId":"P106","price":2000,"isExtra":false},{"id":"0b867b16-3995-4b4a-9deb-1c0d8cecf8d6","note":"","count":1,"label":"Pepperoni 32 cm","posId":"120","price":24900,"isExtra":false},{"id":"211d85d0-839e-41d0-89e3-ea177ad7489e","note":"","count":1,"label":"Dip česnekový","posId":"P106","price":2000,"isExtra":false}]</t>
  </si>
  <si>
    <t>2026-06-15T13:05:24.334+02:00</t>
  </si>
  <si>
    <t>2026-06-15T13:13:29.805+02:00</t>
  </si>
  <si>
    <t>[{"id":"474305c867bd0e9b91413aac","count":1,"label":"Quattro Formaggi 32cm","posId":"123","price":24900,"isExtra":false},{"id":"7cdbdba064a9b12ab9c2a9d4","count":1,"label":"Balné","posId":"K0000","price":1500,"isExtra":true},{"id":"44a52dba6f56e6ebd7218e23","count":1,"label":"Zeleninová 32cm","posId":"115","price":19920,"isExtra":false},{"id":"7cdbdba064a9b12ab9c2a9d4","count":1,"label":"Balné","posId":"K0000","price":1500,"isExtra":true}]</t>
  </si>
  <si>
    <t>2026-06-15T12:59:01.840+02:00</t>
  </si>
  <si>
    <t>2026-06-15T13:09:28.585+02:00</t>
  </si>
  <si>
    <t>2026-06-15T13:24:10.381+02:00</t>
  </si>
  <si>
    <t>2026-06-15T12:59:04.711+02:00</t>
  </si>
  <si>
    <t>[{"id":"03ade9ce-5d0f-4499-a6a3-340b58ae4468","note":"","count":1,"label":"Capricciosa 32 cm","posId":"113","price":24900,"isExtra":false},{"id":"aef5aaf8-2acf-4f20-91be-c8829f11cd0c","note":"","count":1,"label":"Capricciosa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bylinky","posId":"A122","price":6500,"isExtra":true},{"id":"614269dd-2dbe-47e4-81f8-670c7ef03e2f","note":"","count":1,"label":"Pepperoni salám","posId":"C109","price":4000,"KDSTags":["greenhighlight"],"isExtra":true}]</t>
  </si>
  <si>
    <t>2026-06-15T12:57:40.657+02:00</t>
  </si>
  <si>
    <t>2026-06-15T13:04:20.518+02:00</t>
  </si>
  <si>
    <t>[{"id":"59610934","note":"","size":"Margherita 32cm","count":1,"label":"Margherita 32cm","posId":"112","price":20900,"isExtra":false},{"id":"54414794","note":"","count":1,"label":"Balné","posId":"K0000","price":1500,"isExtra":true},{"id":"54414867","note":"","count":1,"label":"okraj hotdog, bez omáčky","posId":"A125","price":5700,"isExtra":true},{"id":"54414900","note":"","count":1,"label":"Slanina","posId":"B108","price":3000,"KDSTags":["greenhighlight"],"isExtra":true}]</t>
  </si>
  <si>
    <t>2026-06-15T12:31:41.742+02:00</t>
  </si>
  <si>
    <t>2026-06-15T12:38:55.916+02:00</t>
  </si>
  <si>
    <t>[{"id":"86121c7e1f699615ac17c325","count":1,"label":"Mirinda 1l","posId":"N126","price":5900,"isExtra":false},{"id":"cde1a44f44daafed4b3bd82a","count":2,"label":"Pepperoni 32cm 🌶️🌶️","posId":"120","price":19920,"isExtra":false},{"id":"7cdbdba064a9b12ab9c2a9d4","count":2,"label":"Balné","posId":"K0000","price":1500,"isExtra":true},{"id":"a318c7626e6bbe840bdd5543","count":2,"label":"Gorgonzola","posId":"B101","price":3000,"KDSTags":["greenhighlight"],"isExtra":true}]</t>
  </si>
  <si>
    <t>2026-06-15T12:03:02.195+02:00</t>
  </si>
  <si>
    <t>2026-06-15T13:01:34.088+02:00</t>
  </si>
  <si>
    <t>2026-06-15T13:14:34.024+02:00</t>
  </si>
  <si>
    <t>2026-06-15T12:03:03.361+02:00</t>
  </si>
  <si>
    <t>2026-06-15T11:59:48.163+02:00</t>
  </si>
  <si>
    <t>2026-06-15T12:17:24.735+02:00</t>
  </si>
  <si>
    <t>[{"id":"59610940","note":"","size":"BBQ Meteor 32cm","count":1,"label":"BBQ Meteor 32cm","posId":"118","price":24900,"isExtra":false},{"id":"54414794","note":"","count":1,"label":"Balné","posId":"K0000","price":1500,"isExtra":true},{"id":"57278749","note":"","count":1,"label":"Rajčatový základ","posId":"ZBR32","price":0,"isExtra":true},{"id":"59610935","note":"","size":"Quattro Formaggi 32cm","count":1,"label":"Quattro Formaggi 32cm","posId":"123","price":24900,"isExtra":false},{"id":"54414794","note":"","count":1,"label":"Balné","posId":"K0000","price":1500,"isExtra":true}]</t>
  </si>
  <si>
    <t>2026-06-15T11:57:02.962+02:00</t>
  </si>
  <si>
    <t>2026-06-15T12:09:47.119+02:00</t>
  </si>
  <si>
    <t>2026-06-15T12:22:22.783+02:00</t>
  </si>
  <si>
    <t>2026-06-15T11:57:03.700+02:00</t>
  </si>
  <si>
    <t>2026-06-15T11:55:32.797+02:00</t>
  </si>
  <si>
    <t>2026-06-15T12:04:34.404+02:00</t>
  </si>
  <si>
    <t>2026-06-15T11:55:02.261+02:00</t>
  </si>
  <si>
    <t>2026-06-15T12:06:08.980+02:00</t>
  </si>
  <si>
    <t>[{"id":"f1315fc0-dfbb-459c-9f31-49d8e60875f4","note":"","count":1,"label":"Pepperoni 40 cm","posId":"108","price":30900,"isExtra":false}]</t>
  </si>
  <si>
    <t>2026-06-15T11:52:46.702+02:00</t>
  </si>
  <si>
    <t>2026-06-15T11:59:23.539+02:00</t>
  </si>
  <si>
    <t>[{"id":"35f7f33e3762d86bd2de4b33","count":1,"label":"BBQ Meteor 32cm","posId":"118","price":24900,"isExtra":false},{"id":"7cdbdba064a9b12ab9c2a9d4","count":1,"label":"Balné","posId":"K0000","price":1500,"isExtra":true},{"id":"b3315228bf334aed3317a89f","count":1,"label":"Smetanový základ","posId":"ZBS32","price":0,"isExtra":true},{"id":"330e5bd554d905fd6d54cf01","count":1,"label":"bez plněných okrajů","posId":"X1000","price":0,"isExtra":true}]</t>
  </si>
  <si>
    <t>2026-06-15T11:52:39.784+02:00</t>
  </si>
  <si>
    <t>2026-06-15T12:04:16.282+02:00</t>
  </si>
  <si>
    <t>2026-06-15T11:27:02.457+02:00</t>
  </si>
  <si>
    <t>2026-06-15T11:35:28.455+02:00</t>
  </si>
  <si>
    <t>2026-06-15T11:26:03.698+02:00</t>
  </si>
  <si>
    <t>2026-06-15T11:35:25.093+02:00</t>
  </si>
  <si>
    <t>2026-06-15T11:22:10.229+02:00</t>
  </si>
  <si>
    <t>2026-06-15T11:29:59.211+02:00</t>
  </si>
  <si>
    <t>2026-06-15T11:15:10.428+02:00</t>
  </si>
  <si>
    <t>2026-06-15T11:23:19.923+02:00</t>
  </si>
  <si>
    <t>[{"id":"59610934","note":"","size":"Margherita 32cm","count":1,"label":"Margherita 32cm","posId":"112","price":20900,"isExtra":false},{"id":"54414794","note":"","count":1,"label":"Balné","posId":"K0000","price":1500,"isExtra":true},{"id":"54414783","note":"","count":1,"label":"bez plněných okrajů","posId":"X1000","price":0,"isExtra":true}]</t>
  </si>
  <si>
    <t>2026-06-15T11:06:11.428+02:00</t>
  </si>
  <si>
    <t>2026-06-15T11:13:31.243+02:00</t>
  </si>
  <si>
    <t>[{"id":"44a52dba6f56e6ebd7218e23","count":1,"label":"Zeleninová 32cm","posId":"115","price":19920,"isExtra":false},{"id":"7cdbdba064a9b12ab9c2a9d4","count":1,"label":"Balné","posId":"K0000","price":1500,"isExtra":true},{"id":"8f70c51a720434a06d84f4e5","count":1,"label":"Česnekový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</si>
  <si>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2026-06-15T11:02:01.841+02:00</t>
  </si>
  <si>
    <t>2026-06-15T11:23:32.885+02:00</t>
  </si>
  <si>
    <t>2026-06-15T11:40:33.052+02:00</t>
  </si>
  <si>
    <t>2026-06-15T11:02:03.380+02:00</t>
  </si>
  <si>
    <t>záloha Tomečková</t>
  </si>
  <si>
    <t>PHM neslo jim zapsat do systemu</t>
  </si>
  <si>
    <t>Zaloha Tomeckova</t>
  </si>
  <si>
    <t>-4500 Radka Smejkalova?</t>
  </si>
  <si>
    <t>Vzkaz - ostatni je FA, kterou ma Chodov za vakuovacku. V tomto tydnu tam zadna FA za vakuovacku nebyla</t>
  </si>
  <si>
    <t>Záloha Tomečková 2000Kč, Záloha Erik Hegedus 2000Kc</t>
  </si>
  <si>
    <t>Chybí terminál z 4.12.</t>
  </si>
  <si>
    <t>Záloha Tomečková 2000Kč</t>
  </si>
  <si>
    <t>tisknisi</t>
  </si>
  <si>
    <t>2000Kč Záloha Tomečková / Faktura - salami 464Kč</t>
  </si>
  <si>
    <t>Záloha mzdy 3000Kč DAvid Sarkozi / 10000 Doplatek mzdy Erik Hegedus / 2200 doplatek mzdy benjammin szabo</t>
  </si>
  <si>
    <t>Záloha Benjamin Szabo 1000Kč</t>
  </si>
  <si>
    <t>Erik Hegedus záloha 1000Kč / Benjamin Szabo zaloha 1000Kč</t>
  </si>
  <si>
    <t>Záloha na mzdu 2000Kč Erik Hegedus</t>
  </si>
  <si>
    <t>300Kč za objednávku WEB č. 250220001 - objednávka není zapsaná v tabulce TRŽBY, protože přišla v 5:18 ráno</t>
  </si>
  <si>
    <t>3540Kč Audit HACCP</t>
  </si>
  <si>
    <t>5000Kč záloha Hegedus Erik</t>
  </si>
  <si>
    <t>1000kc zaloha benjamin szabo</t>
  </si>
  <si>
    <t>80Kč navíc za 2 PHM, v pátečním reportu (14.3.) chyba, celkově rozvozu 18x ale je započítáno 20x, ostatní dny OK</t>
  </si>
  <si>
    <t>Záloha 1000Kč Szabo Benjamin</t>
  </si>
  <si>
    <t>474Kč zrušená objednávka č 250403002, ale byla spočítána v systému</t>
  </si>
  <si>
    <t>1000Kč Záloha Benjamin Szabo</t>
  </si>
  <si>
    <t>Doplatek mzdy Viktoriia Ahuriena</t>
  </si>
  <si>
    <t>50kc hul / 2000  zaloha erik hegedos / 2000 zaloha benjamin szabo</t>
  </si>
  <si>
    <t>Záloha Hegeduš 2000Kč / 2747Kč on-design objednávka (trička, rondon, čepice..)</t>
  </si>
  <si>
    <t>3412Kč profikuchar  (rondon...) / Záloha Benjamin Szabo 1000Kč</t>
  </si>
  <si>
    <t>záloha hegedus 5000kc / zaloha szabo 2000kc</t>
  </si>
  <si>
    <t>2400Kč Doplatek mzdy Viktoriia Uhuriena / 120Kč obálka</t>
  </si>
  <si>
    <t>Záloha Benjamin Szabo 3000Kč / smeták 110Kč / Záloha Hegeduss 3000Kč / páska teflonová 317Kč</t>
  </si>
  <si>
    <t>583 zrušená foodora</t>
  </si>
  <si>
    <t>GLS dobírka</t>
  </si>
  <si>
    <t>Alza dobijeci karta</t>
  </si>
  <si>
    <t>Záloha  na mzdu Benjamin Szabo</t>
  </si>
  <si>
    <t>doplatek mzdy Jaroslav Lažek</t>
  </si>
  <si>
    <t>315Kč allegro</t>
  </si>
  <si>
    <t>Gastromania 1563Kč / výstražní samolepka horké plochy 130Kč / domácí potřeby 200Kč / smeták 130Kč DrMax 730Kč</t>
  </si>
  <si>
    <t>2885 odpadkový koš s pedálem / 1196 naběračka</t>
  </si>
  <si>
    <t>razitkova  barva</t>
  </si>
  <si>
    <t>síto na pizzu</t>
  </si>
  <si>
    <t>329 Foodora hotově, zrušená</t>
  </si>
  <si>
    <t>Oběd kancl + 570 pití</t>
  </si>
  <si>
    <t>světlo,hasičák oprava</t>
  </si>
  <si>
    <t>oběd kancl, stojánky</t>
  </si>
  <si>
    <t>707 staff pití + 1066 mozza strouhaná</t>
  </si>
  <si>
    <t>Novák výplata za listopad</t>
  </si>
  <si>
    <t>zámek ke dveřím</t>
  </si>
  <si>
    <t>297 Daně + 304 klíče + 5000 Hegedus zálaha</t>
  </si>
  <si>
    <t xml:space="preserve">1892meeting + 789 zámky +82 mléko kancl </t>
  </si>
  <si>
    <t>921 staff pití +110 koště +3295 zámky</t>
  </si>
  <si>
    <t>157 pytle +297 kancl</t>
  </si>
  <si>
    <t>320 rozdíl za auta, příští týden budď bude účtenka nebo hotovost, takže příští týden bude +320</t>
  </si>
  <si>
    <t>299 staff pití215 Majda přání a bonboniéra (adéla narozeniny)</t>
  </si>
  <si>
    <t>299 navíc daná účtenka za minulý týden co chybělo</t>
  </si>
  <si>
    <t>poštovné</t>
  </si>
  <si>
    <t>6.000 Bubník záloha + 99 rukavice</t>
  </si>
  <si>
    <t>Chounová HACCP</t>
  </si>
  <si>
    <t>2.277 výběr dýška</t>
  </si>
  <si>
    <t>1.432 výběr z dýšek + 3.000 Bubník záloha + 5.105 Robert</t>
  </si>
  <si>
    <t>9.000 záloha Bubník + 477 staff pití + 794 rukavice a brýle na chemie + 2.594 výběr z dýšek</t>
  </si>
  <si>
    <t>743 přání a bonboniery + 124 poštovné + 2.948 výběr dýška</t>
  </si>
  <si>
    <t>2.000 Kopic záloha</t>
  </si>
  <si>
    <t>500 tankování + 2000 Hegedus záloha + 139 nůž</t>
  </si>
  <si>
    <t>656 staff pití + 4.000 Berdar záloha</t>
  </si>
  <si>
    <t>700 tankování ý dýšek + 605 lékárna</t>
  </si>
  <si>
    <t>máslo</t>
  </si>
  <si>
    <t>500 výběr z dýšek + 500 Bubník prohlídka + 130 smeták</t>
  </si>
  <si>
    <t>50 máslo + 45 žampiony + 120 paprika</t>
  </si>
  <si>
    <t>707 staff pití + 35 houbička + 1.301 výběr z dýšek</t>
  </si>
  <si>
    <t xml:space="preserve">230 staff pití + 145 pití akce Letiště + 74 mléko kancl + 314 eurofolie do kanclu </t>
  </si>
  <si>
    <t xml:space="preserve">230 mop +145 pití akce Letiště + 74 mléko kancl + 314 eurofolie do kanclu </t>
  </si>
  <si>
    <t>zaloha 1000 David Melmer</t>
  </si>
  <si>
    <t>Bonus Suchanek</t>
  </si>
  <si>
    <r>
      <rPr>
        <rFont val="Arial"/>
        <color theme="1"/>
      </rPr>
      <t xml:space="preserve">450Kc prijmovy pokladni doklad - vstupni prohlidka Cech Dominik ze </t>
    </r>
    <r>
      <rPr>
        <rFont val="Arial"/>
        <b/>
        <color theme="1"/>
        <sz val="13.0"/>
      </rPr>
      <t>30.9.2024</t>
    </r>
  </si>
  <si>
    <t>zaloha Daniel Strauss 2000Kc</t>
  </si>
  <si>
    <t>Mzda Kořínek</t>
  </si>
  <si>
    <t>Záloha Milan Pešta 2000Kč</t>
  </si>
  <si>
    <t>chybí terminál z 15.12.</t>
  </si>
  <si>
    <t>Záloha Hendrych 7000Kč</t>
  </si>
  <si>
    <t>Záloha Hendrych 1000Kc, Záloha Struss 1500Kc</t>
  </si>
  <si>
    <t>Záloha Daniel Strauss 1000Kč</t>
  </si>
  <si>
    <t>119Kč Neolux 12V55W / 90Kč Sheron Nano Zima</t>
  </si>
  <si>
    <t>110Kč otvírák na konzervy</t>
  </si>
  <si>
    <t>výdajový doklad na 10000Kč záloha Rostislav Hendrych ALE NENÍ ZAPSÁNO</t>
  </si>
  <si>
    <t>Záloha Petr trepeš 2000Kč / Záloha Matěj Hudček 2000Kč / Daniel Strauss 5000Kč</t>
  </si>
  <si>
    <t>Záloha 18000Kč Matěj Hudeček</t>
  </si>
  <si>
    <t>Halogen 300W 3ks</t>
  </si>
  <si>
    <t>10000Kč Záloha Milan Pešta</t>
  </si>
  <si>
    <t>HOTOVOST - záloha 5000Kč Daniel Rendl</t>
  </si>
  <si>
    <t>800Kč vstupní lékařská Hudeček Matěj</t>
  </si>
  <si>
    <t>Záloha Milan Pesta 9200Kč</t>
  </si>
  <si>
    <t>2000Kč Záloha Hudeček</t>
  </si>
  <si>
    <t>Zaloha 5000Kc Krupicka / billa 215Kč / billa195Kč</t>
  </si>
  <si>
    <t>Audit hacap 3420 / Záloha Hudecek 1000Kc / Záloha hudecek 4000Kcc</t>
  </si>
  <si>
    <t>PVC 3D panelyy</t>
  </si>
  <si>
    <t>Hotovost - záloha Yarushynskyi Vladyslav 15000Kč</t>
  </si>
  <si>
    <t>Záloha mzdy Yarushynskyi Vladislav</t>
  </si>
  <si>
    <t>Záloha Daniel Strauss</t>
  </si>
  <si>
    <t>6000Kč Záloha na mzdu Daniel Strauss</t>
  </si>
  <si>
    <t>5000Kč Záloha Yarushynskyi</t>
  </si>
  <si>
    <t>200Kč pokuta / 700Kč vstupní prohlídka Daniel Strauss / Záloha 1000Kč Yarashinskyi</t>
  </si>
  <si>
    <t>90kč jar / pero kuličkové 45Kč</t>
  </si>
  <si>
    <t>4000Kč Strauss</t>
  </si>
  <si>
    <t>6.8 nesedí 2xjízda 80kč</t>
  </si>
  <si>
    <t>6370Kč mzda Silvester Kotlár za červenec</t>
  </si>
  <si>
    <t>Žárovky halogenové</t>
  </si>
  <si>
    <t>4000Kč záloha VladyslavYasushynský / raben přepravní list 5711Kč/2248Kč obi regál / 1499Kč obi regál / 318KčPanthenol, pěna po opalovani</t>
  </si>
  <si>
    <t>smeták</t>
  </si>
  <si>
    <t>2475 zámečník</t>
  </si>
  <si>
    <t>chybí účet, buď do konce týdne dohledají nebo doplatí</t>
  </si>
  <si>
    <t>sůl,rukavice</t>
  </si>
  <si>
    <t>Robert,lékárna</t>
  </si>
  <si>
    <t>2259 Kopic ubytování +80 chodov + 5000 Hendrych záloha + 3000Robert + 817 staff pití</t>
  </si>
  <si>
    <t>1250 Robert + 180meeting + 120 hadry +85 káva</t>
  </si>
  <si>
    <t xml:space="preserve">voda do odstřikovače </t>
  </si>
  <si>
    <t>Ubytování Kopic</t>
  </si>
  <si>
    <t>489žárovka,100voda do odstřikovačů</t>
  </si>
  <si>
    <t>3000 Hendrych záloha,251zásobník do kasy,350reklamace,1000záloha Richterova,40izolepa,2351opravy ,179 koště na sníh,879 ubytování Kopic</t>
  </si>
  <si>
    <t>298koště a rohožka +554háčky a držáky + 399prodlužka+150myš+1472 ubytování Kopic</t>
  </si>
  <si>
    <t>480Volda z Proseka PHM</t>
  </si>
  <si>
    <t>750Robert+4000Rosťa uáloha+1168ubytování+400 Kopic prohlídka+982staff pití+179koště+1068 žárovky pec</t>
  </si>
  <si>
    <t>80 doplatek Richterová</t>
  </si>
  <si>
    <t>Víko nádrž</t>
  </si>
  <si>
    <t>330 vykradení káva a čaj +240 lopata + 160 koště +1000 Richterová záloha + 5000 Hendrych záloha + 935 ubytování</t>
  </si>
  <si>
    <t>nepropsané PHM</t>
  </si>
  <si>
    <t>čaje + káva při vykradení</t>
  </si>
  <si>
    <t>700 Vlad prohlídka</t>
  </si>
  <si>
    <t>349 žárovka + 100 zimní směs</t>
  </si>
  <si>
    <t>59 kýbl + 169 doplnění lékárny</t>
  </si>
  <si>
    <t>265 kabel +711pití +2000 záloha Richterová</t>
  </si>
  <si>
    <t>950 prohlídka Rosťa + 2.500 záloha Kopic + 2.000 záloha Richterová</t>
  </si>
  <si>
    <t>78 kartáče + 366 staff pití + 600 prohlídka Hanibal + 149 kabel + 1750 Robetrt Lisý jezdil</t>
  </si>
  <si>
    <t>2.450 Robert + 1.411 Lékárna</t>
  </si>
  <si>
    <t>1.500 výběr dýšek + 29 žárovka + 1.000 Mirga záloha</t>
  </si>
  <si>
    <t>koště</t>
  </si>
  <si>
    <t>389 staff pití + 371 led do maku + 40 teploměr</t>
  </si>
  <si>
    <t>323 lékárna</t>
  </si>
  <si>
    <t>chybi 5.9.2024</t>
  </si>
  <si>
    <t>3620 z 5.9.2024 dodano</t>
  </si>
  <si>
    <t>chybi z 23.9</t>
  </si>
  <si>
    <t>porad davaji vydajove doklady WOLT, nemusi...</t>
  </si>
  <si>
    <t xml:space="preserve">Mam uzaverky z 1.10, 2.10, a 5.10, </t>
  </si>
  <si>
    <t>Chybi z 11.11.</t>
  </si>
  <si>
    <t>WOLT 254Kc a 127Kc</t>
  </si>
  <si>
    <t>160Kč výdajový doklad neím komu, 254Kč výdajový doklad WOLT</t>
  </si>
  <si>
    <t>127 Wolt</t>
  </si>
  <si>
    <t>Wolt 127Kč</t>
  </si>
  <si>
    <t>2000 záloha vladimir</t>
  </si>
  <si>
    <t>2.1 chybi terminal</t>
  </si>
  <si>
    <t>1270 Wolt</t>
  </si>
  <si>
    <t>Chybí 18.1.2025</t>
  </si>
  <si>
    <t>nemám účtenku</t>
  </si>
  <si>
    <t>Záloha Markéta Prokopoá 3000Kč</t>
  </si>
  <si>
    <t>0#VALUE!0000</t>
  </si>
  <si>
    <t>Chybí terminál z 5.2.2025</t>
  </si>
  <si>
    <t>Chybí terminál 20.2.2025</t>
  </si>
  <si>
    <t>chybí 13.3.2025</t>
  </si>
  <si>
    <t>1 výdajový doklad nevyplněný</t>
  </si>
  <si>
    <t>3420Kč audit hacap</t>
  </si>
  <si>
    <t>Horvath dusan vstupni vysetreni</t>
  </si>
  <si>
    <t>700 Makula - pozvrzení o zdravotní způsobilosti</t>
  </si>
  <si>
    <t>chybí terminál z 1.5.2025</t>
  </si>
  <si>
    <t>Ikea</t>
  </si>
  <si>
    <t>hornbach regal</t>
  </si>
  <si>
    <t>Chybí doklad</t>
  </si>
  <si>
    <t>Chybí ústřižek z terminálu</t>
  </si>
  <si>
    <t>0.5#VALUE!000002.799999999999272400000000000000.5</t>
  </si>
  <si>
    <t>žárovka pec</t>
  </si>
  <si>
    <t>718 kancl věšák +koš,69 zarážka dveře Plzeň, 827 oprava Prosek zdi,sifon a sprcha</t>
  </si>
  <si>
    <t>12.11 v restii Volda 10 rozvozů, ale odvezl jen 9</t>
  </si>
  <si>
    <t>sůl</t>
  </si>
  <si>
    <t>Prohlídka</t>
  </si>
  <si>
    <t xml:space="preserve">500 prohlídka </t>
  </si>
  <si>
    <t>640 Mateo + 760 Matěj</t>
  </si>
  <si>
    <t>lékárna</t>
  </si>
  <si>
    <t>V týdnu 9 - 15.3 dodá buď účtenku nebo 143Kč</t>
  </si>
  <si>
    <t>345 klíče + 5.000 dvořák záloha + 600 prohlídka Volodymyr + 619 náplň do tiskárny + 299 brousek + 299  košťátko s lopatkou + 149 odkapávač</t>
  </si>
  <si>
    <t>navíc v hotovosti, v restii zaškrtlí Volodimir a jezdil služebním</t>
  </si>
  <si>
    <t>2.000 záloha hhh + 1.567 kabely + baterka do Ibiza</t>
  </si>
  <si>
    <t>Záloha Bednařík</t>
  </si>
  <si>
    <t>909 staff pití + 218 smeták</t>
  </si>
  <si>
    <t>1.968 regál + 1.478 výběr dýška</t>
  </si>
  <si>
    <t>849 výběr z dýšek</t>
  </si>
  <si>
    <t>445 miska na mouku a sýto a bedna + 404 váleček a věšák na zástěry</t>
  </si>
  <si>
    <t xml:space="preserve">uvidíme co příští týden </t>
  </si>
  <si>
    <t>přebívalo minulý týden</t>
  </si>
  <si>
    <t xml:space="preserve">Bolt hotově, proto navíc </t>
  </si>
  <si>
    <t>798 trika Volda + 679 výběr z dýšek</t>
  </si>
  <si>
    <t>Navíc v hotovosti, bude asi chybět příští mšěsíc</t>
  </si>
  <si>
    <t>2026-06-21T23:44:06.375+02:00</t>
  </si>
  <si>
    <t>2026-06-21T23:57:44.334+02:00</t>
  </si>
  <si>
    <t>Pizza Comeback Libuš</t>
  </si>
  <si>
    <t>[{"id":"57405742","note":"","size":"Pepsi 1l","count":1,"label":"Pepsi 1l","posId":"N124","price":5900,"isExtra":false},{"id":"55199472","note":"","size":"Hot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🌶️🌶️","posId":"110","price":30900,"isExtra":false},{"id":"55199557","note":"","count":1,"label":"Balné","posId":"K0000","price":2000,"isExtra":true},{"id":"59555723","note":"","count":1,"label":"BBQ základ","posId":"ZRB40","price":0,"isExtra":true},{"id":"55199581","note":"","count":1,"label":"okraj mozzarella, bylinky","posId":"A122","price":6500,"isExtra":true}]</t>
  </si>
  <si>
    <t>2026-06-21T23:25:07.488+02:00</t>
  </si>
  <si>
    <t>2026-06-21T23:36:26.639+02:00</t>
  </si>
  <si>
    <t>[{"id":"8c704055-e242-493d-b754-bb711e5a6c0b","note":"","count":1,"label":"Hawai 40cm","posId":"102","price":30900,"isExtra":false}]</t>
  </si>
  <si>
    <t>2026-06-21T23:22:33.599+02:00</t>
  </si>
  <si>
    <t>2026-06-21T23:34:30.520+02:00</t>
  </si>
  <si>
    <t>[{"id":"125","note":"","count":1,"label":"Capricciosa 18cm","posId":"125","price":11900,"isExtra":false},{"id":"K0000","note":"","count":1,"label":"Balné","posId":"K0000","price":1000,"isExtra":true}]</t>
  </si>
  <si>
    <t>2026-06-21T23:21:47.298+02:00</t>
  </si>
  <si>
    <t>2026-06-21T23:32:44.429+02:00</t>
  </si>
  <si>
    <t>[{"id":"3066e1327dc15df83048b59b","count":1,"label":"Mirinda 1l","posId":"N126","price":5900,"isExtra":false},{"id":"c4cf500880b17d3ffa827758","count":1,"label":"Hawai 32cm","posId":"114","price":19920,"isExtra":false},{"id":"ed2821f5147c44e417ef0b42","count":1,"label":"Balné","posId":"K0000","price":1500,"isExtra":true},{"id":"7fe2b841700c31b78e5fd7d9","count":1,"label":"Bez ananasu","posId":"X100","price":0,"KDSTags":["redhighlight"],"isExtra":true},{"id":"730ed795f7d83f1d26b843e5","count":1,"label":"Kukuřice","posId":"B115","price":2500,"KDSTags":["greenhighlight"],"isExtra":true}]</t>
  </si>
  <si>
    <t>2026-06-21T23:20:56.233+02:00</t>
  </si>
  <si>
    <t>2026-06-21T23:29:17.301+02:00</t>
  </si>
  <si>
    <t>[{"id":"39b4dba259045cb10a80740d","count":1,"label":"Quattro Formaggi 32cm","posId":"123","price":24900,"isExtra":false},{"id":"ed2821f5147c44e417ef0b42","count":1,"label":"Balné","posId":"K0000","price":1500,"isExtra":true},{"id":"0d95a3384b070d9133ab82f7","count":1,"label":"Česnekový dip","posId":"P106","price":2000,"isExtra":false},{"id":"ed2821f5147c44e417ef0b42","count":1,"label":"Balné","posId":"K0000","price":1500,"isExtra":true}]</t>
  </si>
  <si>
    <t>2026-06-21T23:10:06.449+02:00</t>
  </si>
  <si>
    <t>2026-06-21T23:28:10.498+02:00</t>
  </si>
  <si>
    <t>[{"id":"d0043b053c4bd7c6fd8359d7","count":1,"label":"Comeback 32cm 🌶️","posId":"121","price":19920,"isExtra":false},{"id":"ed2821f5147c44e417ef0b42","count":1,"label":"Balné","posId":"K0000","price":1500,"isExtra":true}]</t>
  </si>
  <si>
    <t>2026-06-21T23:05:42.849+02:00</t>
  </si>
  <si>
    <t>2026-06-21T23:21:31.514+02:00</t>
  </si>
  <si>
    <t>[{"id":"d0043b053c4bd7c6fd8359d7","count":1,"label":"Comeback 32cm 🌶️","posId":"121","price":19920,"isExtra":false},{"id":"ed2821f5147c44e417ef0b42","count":1,"label":"Balné","posId":"K0000","price":1500,"isExtra":true},{"id":"2c0f597d3afb8c80df48f8ff","count":1,"label":"USA těsto","posId":"17","price":1000,"isExtra":true},{"id":"59839d6b839f5e8fe6d29556","count":1,"label":"BBQ základ","posId":"ZRB32","price":0,"isExtra":true}]</t>
  </si>
  <si>
    <t>2026-06-21T23:03:49.469+02:00</t>
  </si>
  <si>
    <t>2026-06-21T23:15:14.361+02:00</t>
  </si>
  <si>
    <t>[{"id":"26d130ce3ef2dd539f98fc3d","count":1,"label":"BBQ Meteor 32cm","posId":"118","price":24900,"isExtra":false},{"id":"ed2821f5147c44e417ef0b42","count":1,"label":"Balné","posId":"K0000","price":1500,"isExtra":true},{"id":"227ce6b79bd9d7f4b749139b","count":1,"label":"Rajčatový základ","posId":"ZBR32","price":0,"isExtra":true},{"id":"9ee1d6724717b6cc0fc41c1b","count":1,"label":"okraj mozzarella, bylinky","posId":"A121","price":5700,"isExtra":true},{"id":"d0043b053c4bd7c6fd8359d7","count":1,"label":"Comeback 32cm 🌶️","posId":"121","price":19920,"isExtra":false},{"id":"ed2821f5147c44e417ef0b42","count":1,"label":"Balné","posId":"K0000","price":1500,"isExtra":true},{"id":"59839d6b839f5e8fe6d29556","count":1,"label":"BBQ základ","posId":"ZRB32","price":0,"isExtra":true},{"id":"1c7298db47eb05e8b94d15e6","count":1,"label":"okraj hotdog, hořčice","posId":"A117","price":5700,"isExtra":true}]</t>
  </si>
  <si>
    <t>2026-06-21T23:02:14.684+02:00</t>
  </si>
  <si>
    <t>2026-06-21T23:07:55.305+02:00</t>
  </si>
  <si>
    <t>[{"id":"GgFxWsVrDTHtwOEvP84Ga","count":1,"label":"Comeback 32cm 🌶️","posId":"121","price":24900,"isExtra":false,"creatorId":"4cZD4PXkk-vhNkG6bVXTx","isPackging":0,"actualLabel":"Comeback 32cm 🌶️"},{"id":"tyGJixfGC6L3xZ3KUEHRE","count":1,"label":"Baby Špenát &amp; kuře 32cm","posId":"116","price":24900,"isExtra":false,"creatorId":"Abv4R2dlRI5dpvOGHmkJw","isPackging":0,"actualLabel":"Baby Špenát &amp; kuře 32cm"}]</t>
  </si>
  <si>
    <t>Martin Jurkovič</t>
  </si>
  <si>
    <t>2026-06-21T22:58:03.750+02:00</t>
  </si>
  <si>
    <t>2026-06-21T23:19:02.496+02:00</t>
  </si>
  <si>
    <t>2026-06-21T23:57:45.421+02:00</t>
  </si>
  <si>
    <t>2026-06-21T22:58:04.001+02:00</t>
  </si>
  <si>
    <t>2026-06-21T22:54:19.412+02:00</t>
  </si>
  <si>
    <t>2026-06-21T23:05:04.486+02:00</t>
  </si>
  <si>
    <t>[{"id":"8a4618993c6f7ee5917bb6ac","count":1,"label":"Margherita 32cm","posId":"112","price":16720,"isExtra":false},{"id":"ed2821f5147c44e417ef0b42","count":1,"label":"Balné","posId":"K0000","price":1500,"isExtra":true},{"id":"2c0f597d3afb8c80df48f8ff","count":1,"label":"USA těsto","posId":"17","price":1000,"isExtra":true}]</t>
  </si>
  <si>
    <t>2026-06-21T22:49:06.698+02:00</t>
  </si>
  <si>
    <t>2026-06-21T23:08:18.093+02:00</t>
  </si>
  <si>
    <t>2026-06-21T23:36:23.707+02:00</t>
  </si>
  <si>
    <t>2026-06-21T22:49:06.815+02:00</t>
  </si>
  <si>
    <t>[{"id":"35e045f9-bc36-46e9-8142-6579de78a05b","note":"","count":1,"label":"Comeback 32cm 🌶️","posId":"121","price":24900,"isExtra":false},{"id":"3a8b6a85-3b5c-4ee4-be2d-261ab8731d6e","note":"","count":2,"label":"Česnekový dip","posId":"P106","price":2000,"isExtra":false}]</t>
  </si>
  <si>
    <t>2026-06-21T22:48:04.391+02:00</t>
  </si>
  <si>
    <t>2026-06-21T22:55:41.161+02:00</t>
  </si>
  <si>
    <t>2026-06-21T22:48:04.511+02:00</t>
  </si>
  <si>
    <t>[{"id":"80cdc162-f69f-4138-b690-77917e93790e","note":"","count":1,"label":"SPICY MENU COMEBACK","posId":"","price":34900,"isExtra":false},{"id":"644ab73c-8309-4845-b96e-9f0f22c461df","note":"","count":1,"label":"Pepperoni","posId":"Y120","price":0,"isExtra":true},{"id":"741f56e1-4be0-4a48-9425-3dc6aa7f97c3","note":"","count":1,"label":"Italské těsto","posId":"15","price":0,"isExtra":true},{"id":"71cf10b2-b3f9-4147-9f8e-06c032b5c8af","note":"","count":1,"label":"BBQ základ","posId":"71cf10b2-b3f9-4147-9f8e-06c032b5c8af","price":0,"isExtra":true},{"id":"9044268d-9567-4604-8129-9d32c7630f2b","note":"","count":1,"label":"masové kuličky","posId":"P102","price":0,"isExtra":true},{"id":"6e68f040-29a6-48c8-a026-db49646663c5","note":"","count":1,"label":"Pepsi 1l","posId":"N124","price":0,"isExtra":true}]</t>
  </si>
  <si>
    <t>2026-06-21T22:45:59.113+02:00</t>
  </si>
  <si>
    <t>2026-06-21T23:03:44.368+02:00</t>
  </si>
  <si>
    <t>[{"id":"59589461","note":"","size":"BBQ Meteor 32cm","count":1,"label":"BBQ Meteor 32cm","posId":"118","price":24900,"isExtra":false},{"id":"55199562","note":"","count":1,"label":"Balné","posId":"K0000","price":1500,"isExtra":true},{"id":"59592261","note":"","count":1,"label":"USA těsto","posId":"17","price":1000,"isExtra":true},{"id":"57279347","note":"","count":1,"label":"Rajčatový základ","posId":"ZBR32","price":0,"isExtra":true},{"id":"55199622","note":"","count":1,"label":"okraj hotdog, bbq omáčka","posId":"A119","price":5700,"isExtra":true},{"id":"55199648","note":"","count":1,"label":"Kukuřice","posId":"B115","price":2500,"KDSTags":["greenhighlight"],"isExtra":true},{"id":"55199516","note":"","size":"Česnekový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</si>
  <si>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2026-06-21T22:43:39.613+02:00</t>
  </si>
  <si>
    <t>2026-06-21T23:07:36.580+02:00</t>
  </si>
  <si>
    <t>[{"id":"55199470","note":"","size":"Margherita 40cm","count":1,"label":"Margherita 40cm","posId":"100","price":26900,"isExtra":false},{"id":"55199557","note":"","count":1,"label":"Balné","posId":"K0000","price":2000,"isExtra":true},{"id":"59555716","note":"","count":1,"label":"Smetanový základ","posId":"ZRS40","price":0,"isExtra":true},{"id":"55199474","note":"","size":"Pepperoni 40cm 🌶️🌶️","count":1,"label":"Pepperoni 40cm 🌶️🌶️","posId":"108","price":30900,"isExtra":false},{"id":"55199557","note":"","count":1,"label":"Balné","posId":"K0000","price":2000,"isExtra":true},{"id":"55199472","note":"","size":"Hot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🌶️🌶️","posId":"110","price":30900,"isExtra":false},{"id":"55199557","note":"","count":1,"label":"Balné","posId":"K0000","price":2000,"isExtra":true},{"id":"55199473","note":"","size":"Comeback 40cm 🌶️","count":1,"label":"Comeback 40cm 🌶️","posId":"109","price":30900,"isExtra":false},{"id":"55199557","note":"","count":1,"label":"Balné","posId":"K0000","price":2000,"isExtra":true},{"id":"57405737","note":"","size":"Aquilla černý čaj a broskev 0,5l","count":2,"label":"Aquilla černý čaj a broskev","posId":"N120","price":4900,"isExtra":false},{"id":"57405742","note":"","size":"Pepsi 1l","count":6,"label":"Pepsi 1l","posId":"N124","price":5900,"isExtra":false}]</t>
  </si>
  <si>
    <t>Biloliddin</t>
  </si>
  <si>
    <t>2026-06-21T22:41:14.106+02:00</t>
  </si>
  <si>
    <t>2026-06-21T22:48:23.453+02:00</t>
  </si>
  <si>
    <t>2026-06-21T22:38:25.311+02:00</t>
  </si>
  <si>
    <t>2026-06-21T22:44:31.442+02:00</t>
  </si>
  <si>
    <t>[{"id":"8a4618993c6f7ee5917bb6ac","count":1,"label":"Margherita 32cm","posId":"112","price":16720,"isExtra":false},{"id":"ed2821f5147c44e417ef0b42","count":1,"label":"Balné","posId":"K0000","price":1500,"isExtra":true},{"id":"2967f1730e0f7e46102406af","count":1,"label":"Pepperoni salám","posId":"B109","price":3000,"KDSTags":["greenhighlight"],"isExtra":true}]</t>
  </si>
  <si>
    <t>2026-06-21T22:35:07.334+02:00</t>
  </si>
  <si>
    <t>2026-06-21T22:42:32.082+02:00</t>
  </si>
  <si>
    <t>2026-06-21T23:01:06.071+02:00</t>
  </si>
  <si>
    <t>2026-06-21T22:35:07.461+02:00</t>
  </si>
  <si>
    <t>[{"id":"7bd52058-f7b0-4320-9d6c-79598e7d9b5f","note":"","count":1,"label":"Hawai 18cm","posId":"126","price":11900,"isExtra":false},{"id":"c140cca5-f089-41f7-bf7d-f4a7a6787661","note":"","count":1,"label":"Jalapeňos","posId":"A102","price":1500,"isExtra":true},{"id":"c7ed4c42-db1b-4b2c-b447-dba00d3c1b35","note":"","count":1,"label":"Kukuřice","posId":"A115","price":1500,"isExtra":true},{"id":"076ed74a-9e28-4a30-9b7c-06e6adbd9e27","note":"","count":1,"label":"Margherita 18cm","posId":"124","price":11900,"isExtra":false},{"id":"e1ef9526-7c68-483b-a8a1-92bb58ce9f1e","note":"","count":1,"label":"Jalapenos Rolls","posId":"jpr200","price":8900,"isExtra":false},{"id":"9d7cd2cb-6ce6-4bab-9793-d0c70a0e0081","note":"","count":1,"label":"Aquilla zelený čaj/citron","posId":"N121","price":4900,"isExtra":false}]</t>
  </si>
  <si>
    <t>2026-06-21T22:29:40.683+02:00</t>
  </si>
  <si>
    <t>2026-06-21T22:40:07.643+02:00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</si>
  <si>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🌶️🌶️","posId":"108","price":30900,"isExtra":false},{"id":"55199557","note":"","count":1,"label":"Balné","posId":"K0000","price":2000,"isExtra":true}]</t>
  </si>
  <si>
    <t>2026-06-21T22:29:17.853+02:00</t>
  </si>
  <si>
    <t>2026-06-21T22:37:45.247+02:00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</si>
  <si>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🌶️🌶️","posId":"108","price":30900,"isExtra":false},{"id":"55199557","note":"","count":1,"label":"Balné","posId":"K0000","price":2000,"isExtra":true},{"id":"59555716","note":"","count":1,"label":"Smetanový základ","posId":"ZRS40","price":0,"isExtra":true}]</t>
  </si>
  <si>
    <t>2026-06-21T22:28:45.600+02:00</t>
  </si>
  <si>
    <t>2026-06-21T22:28:52.045+02:00</t>
  </si>
  <si>
    <t>[{"id":"51j79ENQmWvq61x-aqfRY","count":1,"label":"Baby špenát &amp; kuře 40cm","posId":"104","price":30900,"isExtra":false,"creatorId":"8q3l5vNYE2CFg19fz5TYZ","isPackging":0,"actualLabel":"Baby špenát &amp; kuře 40cm"}]</t>
  </si>
  <si>
    <t>2026-06-21T22:23:32.781+02:00</t>
  </si>
  <si>
    <t>2026-06-21T22:30:56.408+02:00</t>
  </si>
  <si>
    <t>[{"id":"c4cf500880b17d3ffa827758","count":1,"label":"Hawai 32cm","posId":"114","price":19920,"isExtra":false},{"id":"ed2821f5147c44e417ef0b42","count":1,"label":"Balné","posId":"K0000","price":1500,"isExtra":true}]</t>
  </si>
  <si>
    <t>2026-06-21T22:11:03.836+02:00</t>
  </si>
  <si>
    <t>2026-06-21T22:28:50.486+02:00</t>
  </si>
  <si>
    <t>[{"id":"ee394832-8137-440a-84b7-b9e0df42a9ab","note":"","count":1,"label":"Hawai 32cm","posId":"114","price":24900,"isExtra":false},{"id":"0ea52415-fdb3-497f-b216-7fd5802f2e0f","note":"","count":1,"label":"Quattro Formaggi 32cm","posId":"123","price":24900,"isExtra":false}]</t>
  </si>
  <si>
    <t>2026-06-21T22:10:40.905+02:00</t>
  </si>
  <si>
    <t>2026-06-21T22:27:30.306+02:00</t>
  </si>
  <si>
    <t>[{"id":"3f770e7a43d35166513af203","count":1,"label":"Zeleninová 32cm","posId":"115","price":19920,"isExtra":false},{"id":"ed2821f5147c44e417ef0b42","count":1,"label":"Balné","posId":"K0000","price":1500,"isExtra":true},{"id":"2c0f597d3afb8c80df48f8ff","count":1,"label":"USA těsto","posId":"17","price":1000,"isExtra":true},{"id":"99e4570aab27e0064299ba4d","count":1,"label":"Bez cibule","posId":"X103","price":0,"KDSTags":["redhighlight"],"isExtra":true},{"id":"b9e54539031b67f4afafa5bc","count":1,"label":"pečené brambory","posId":"P103","price":6900,"isExtra":false},{"id":"ed2821f5147c44e417ef0b42","count":1,"label":"Balné","posId":"K0000","price":1500,"isExtra":true}]</t>
  </si>
  <si>
    <t>2026-06-21T22:06:12.190+02:00</t>
  </si>
  <si>
    <t>2026-06-21T22:19:41.272+02:00</t>
  </si>
  <si>
    <t>[{"id":"3f770e7a43d35166513af203","count":1,"label":"Zeleninová 32cm","posId":"115","price":19920,"isExtra":false},{"id":"ed2821f5147c44e417ef0b42","count":1,"label":"Balné","posId":"K0000","price":1500,"isExtra":true}]</t>
  </si>
  <si>
    <t>2026-06-21T21:58:08.470+02:00</t>
  </si>
  <si>
    <t>2026-06-21T21:58:11.588+02:00</t>
  </si>
  <si>
    <t>[{"id":"eFnFZjYI3wWgm5H-7pSPY","count":1,"label":"Pilsner Urquell 12","posId":"N20","price":6500,"isExtra":false,"creatorId":"lET7gM77-O9-Xzj-J1Hxc","isPackging":0,"actualLabel":"Pilsner Urquell 12"}]</t>
  </si>
  <si>
    <t>2026-06-21T21:56:36.689+02:00</t>
  </si>
  <si>
    <t>2026-06-21T22:13:37.211+02:00</t>
  </si>
  <si>
    <t>[{"id":"59589465","note":"","size":"Baby Špenát &amp; kuře 32cm","count":1,"label":"Baby Špenát &amp; kuře 32cm","posId":"116","price":24900,"isExtra":false},{"id":"55199562","note":"","count":1,"label":"Balné","posId":"K0000","price":1500,"isExtra":true},{"id":"59555726","note":"","count":1,"label":"Rajčatový základ","posId":"ZSR32","price":0,"isExtra":true},{"id":"55199622","note":"","count":1,"label":"okraj hotdog, bbq omáčka","posId":"A119","price":5700,"isExtra":true},{"id":"59589463","note":"","size":"Hawai 32cm","count":1,"label":"Hawai 32cm","posId":"114","price":24900,"isExtra":false},{"id":"55199562","note":"","count":1,"label":"Balné","posId":"K0000","price":1500,"isExtra":true},{"id":"57279344","note":"","count":1,"label":"BBQ základ","posId":"ZRB32","price":0,"isExtra":true},{"id":"55199618","note":"","count":1,"label":"okraj hotdog, hořčice","posId":"A117","price":5700,"isExtra":true}]</t>
  </si>
  <si>
    <t>2026-06-21T21:54:45.857+02:00</t>
  </si>
  <si>
    <t>2026-06-21T22:17:45.137+02:00</t>
  </si>
  <si>
    <t>[{"id":"d0043b053c4bd7c6fd8359d7","count":1,"label":"Comeback 32cm 🌶️","posId":"121","price":19920,"isExtra":false},{"id":"ed2821f5147c44e417ef0b42","count":1,"label":"Balné","posId":"K0000","price":1500,"isExtra":true},{"id":"2c0f597d3afb8c80df48f8ff","count":1,"label":"USA těsto","posId":"17","price":1000,"isExtra":true},{"id":"6088c8f45faed82ce84183d7","count":1,"label":"Bez mozzarelly","posId":"X113","price":0,"KDSTags":["redhighlight"],"isExtra":true},{"id":"ec3cc73991a908ea5c3e987c","count":1,"label":"Špenát s česnekem","posId":"B107","price":2500,"KDSTags":["greenhighlight"],"isExtra":true},{"id":"1af1801661c2c765e82d99ad","count":1,"label":"Jablečno-skořicové rolls","posId":"18","price":8900,"isExtra":false},{"id":"ed2821f5147c44e417ef0b42","count":1,"label":"Balné","posId":"K0000","price":1500,"isExtra":true},{"id":"b0909d075aa821e62b5225d6","count":1,"label":"Pepsi 1l","posId":"N124","price":5900,"isExtra":false}]</t>
  </si>
  <si>
    <t>2026-06-21T21:53:35.354+02:00</t>
  </si>
  <si>
    <t>2026-06-21T22:09:01.331+02:00</t>
  </si>
  <si>
    <t>[{"id":"106","note":"","count":1,"label":"BBQ Meteor 40cm","posId":"106","price":30900,"isExtra":false},{"id":"K0000","note":"","count":1,"label":"Balné","posId":"K0000","price":2000,"isExtra":true},{"id":"ZBS40","note":"","count":1,"label":"Smetanový základ","posId":"ZBS40","price":0,"isExtra":true},{"id":"110","note":"","count":1,"label":"Hot &amp; Spicy 40cm 🌶️🌶️","posId":"110","price":30900,"isExtra":false},{"id":"K0000","note":"","count":1,"label":"Balné","posId":"K0000","price":2000,"isExtra":true},{"id":"ZRS40","note":"","count":1,"label":"Smetanový základ","posId":"ZRS40","price":0,"isExtra":true}]</t>
  </si>
  <si>
    <t>2026-06-21T21:47:50.610+02:00</t>
  </si>
  <si>
    <t>2026-06-21T21:47:56.129+02:00</t>
  </si>
  <si>
    <t>[{"id":"5VWVVAcIHJuPQiJdQLIsU","count":1,"label":"Baby špenát &amp; kuře 18cm","posId":"128","price":11900,"isExtra":false,"creatorId":"97cc2JiPacrfn-K8NRjuQ","isPackging":0,"actualLabel":"Baby špenát &amp; kuře 18cm"},{"id":"extra_20230331101812_54","count":1,"label":"Kukuřice","posId":"A115","price":1500,"isExtra":true,"mainItemId":"5VWVVAcIHJuPQiJdQLIsU"}]</t>
  </si>
  <si>
    <t>2026-06-21T21:45:21.332+02:00</t>
  </si>
  <si>
    <t>2026-06-21T21:59:27.592+02:00</t>
  </si>
  <si>
    <t>[{"id":"55199477","note":"","size":"Baby špenát &amp; kuře 40cm","count":1,"label":"Baby špenát &amp; kuře 40cm","posId":"104","price":30900,"isExtra":false},{"id":"55199557","note":"","count":1,"label":"Balné","posId":"K0000","price":2000,"isExtra":true},{"id":"55199470","note":"","size":"Margherita 40cm","count":1,"label":"Margherita 40cm","posId":"100","price":26900,"isExtra":false},{"id":"55199557","note":"","count":1,"label":"Balné","posId":"K0000","price":2000,"isExtra":true},{"id":"59555723","note":"","count":1,"label":"BBQ základ","posId":"ZRB40","price":0,"isExtra":true},{"id":"55199588","note":"","count":1,"label":"okraj mozzarella, bbq omáčka","posId":"A124","price":6500,"isExtra":true},{"id":"55199646","note":"","count":1,"label":"Cibule","posId":"C103","price":3500,"KDSTags":["greenhighlight"],"isExtra":true},{"id":"55199662","note":"","count":1,"label":"Šunka","posId":"C106","price":4000,"KDSTags":["greenhighlight"],"isExtra":true},{"id":"61818001","note":"","size":"Guarana kiwi a jablko","count":1,"label":"Guarana kiwi a jablko","posId":"N144","price":5500,"isExtra":false},{"id":"57464195","note":"","size":"Jalapeňos dip","count":2,"label":"Jalapeňos dip","posId":"P107","price":2000,"isExtra":false},{"id":"55199562","note":"","count":2,"label":"Balné","posId":"K0000","price":1500,"isExtra":true},{"id":"55199516","note":"","size":"Česnekový dip","count":2,"label":"Česnekový dip","posId":"P106","price":2000,"isExtra":false},{"id":"55199562","note":"","count":2,"label":"Balné","posId":"K0000","price":1500,"isExtra":true},{"id":"55199517","note":"","size":"BBQ dip","count":2,"label":"BBQ dip","posId":"P105","price":2000,"isExtra":false},{"id":"55199562","note":"","count":2,"label":"Balné","posId":"K0000","price":1500,"isExtra":true},{"id":"55199511","note":"","size":"Spicy Wings 🌶️","count":4,"label":"spicy wings 🌶️","posId":"P101","price":11900,"isExtra":false},{"id":"55199562","note":"","count":4,"label":"Balné","posId":"K0000","price":1500,"isExtra":true},{"id":"57405743","note":"","size":"Pepsi zero sugar 1l","count":1,"label":"Pepsi zero sugar 1l","posId":"N125","price":5900,"isExtra":false},{"id":"55199513","note":"","size":"Pečené brambory","count":4,"label":"pečené brambory","posId":"P103","price":6900,"isExtra":false},{"id":"55199562","note":"","count":4,"label":"Balné","posId":"K0000","price":1500,"isExtra":true}]</t>
  </si>
  <si>
    <t>2026-06-21T21:34:03.369+02:00</t>
  </si>
  <si>
    <t>2026-06-21T21:43:37.897+02:00</t>
  </si>
  <si>
    <t>[{"id":"85dc195f-7d7b-4fb5-b41d-eb1c9c76b3a3","note":"","count":1,"label":"Hot &amp; Spicy 32 cm","posId":"146","price":24900,"isExtra":false},{"id":"2be8bd8d-b8cf-456a-a9f3-1ae18c5726f9","note":"","count":1,"label":"okraj mozzarella, bbq omáčka","posId":"A123","price":5700,"isExtra":true}]</t>
  </si>
  <si>
    <t>2026-06-21T21:19:04.819+02:00</t>
  </si>
  <si>
    <t>2026-06-21T21:32:14.465+02:00</t>
  </si>
  <si>
    <t>[{"id":"b81e501c3bc4e8173dde4771","count":2,"label":"Quattro Formaggi 18cm","posId":"135","price":11900,"isExtra":false},{"id":"2e7ea11ae7ec33bacee46408","count":2,"label":"Balné","posId":"K0000","price":1000,"isExtra":true},{"id":"b893861c03a43fd21ee975a3","count":1,"label":"Pepperoni 18cm 🌶️🌶️","posId":"132","price":11900,"isExtra":false},{"id":"2e7ea11ae7ec33bacee46408","count":1,"label":"Balné","posId":"K0000","price":1000,"isExtra":true}]</t>
  </si>
  <si>
    <t>2026-06-21T21:17:47.576+02:00</t>
  </si>
  <si>
    <t>2026-06-21T21:32:10.418+02:00</t>
  </si>
  <si>
    <t>[{"id":"55199477","note":"","size":"Baby špenát &amp; kuře 40cm","count":1,"label":"Baby špenát &amp; kuře 40cm","posId":"104","price":30900,"isExtra":false},{"id":"55199557","note":"","count":1,"label":"Balné","posId":"K0000","price":2000,"isExtra":true},{"id":"55199581","note":"","count":1,"label":"okraj mozzarella, bylinky","posId":"A122","price":6500,"isExtra":true},{"id":"55199480","note":"","size":"Capricciosa 40cm","count":1,"label":"Capricciosa 40cm","posId":"101","price":30900,"isExtra":false},{"id":"55199557","note":"","count":1,"label":"Balné","posId":"K0000","price":2000,"isExtra":true},{"id":"55199581","note":"","count":1,"label":"okraj mozzarella, bylinky","posId":"A122","price":6500,"isExtra":true},{"id":"55199576","note":"","count":1,"label":"Jalapeňos","posId":"C102","price":3500,"KDSTags":["greenhighlight"],"isExtra":true}]</t>
  </si>
  <si>
    <t>2026-06-21T21:16:15.372+02:00</t>
  </si>
  <si>
    <t>2026-06-21T21:31:31.480+02:00</t>
  </si>
  <si>
    <t>[{"id":"1d215296a99939a8f5b4c23d","count":1,"label":"Pepperoni 32cm 🌶️🌶️","posId":"120","price":19920,"isExtra":false},{"id":"ed2821f5147c44e417ef0b42","count":1,"label":"Balné","posId":"K0000","price":1500,"isExtra":true},{"id":"8a4618993c6f7ee5917bb6ac","count":1,"label":"Margherita 32cm","posId":"112","price":16720,"isExtra":false},{"id":"ed2821f5147c44e417ef0b42","count":1,"label":"Balné","posId":"K0000","price":1500,"isExtra":true}]</t>
  </si>
  <si>
    <t>2026-06-21T21:14:01.160+02:00</t>
  </si>
  <si>
    <t>2026-06-21T21:33:10.787+02:00</t>
  </si>
  <si>
    <t>[{"id":"55199515","note":"","size":"Pepperoni Rolls 🌶️","count":1,"label":"Pepperoni Rolls 🌶️","posId":"P100","price":8900,"isExtra":false},{"id":"55199562","note":"","count":1,"label":"Balné","posId":"K0000","price":1500,"isExtra":true},{"id":"55199473","note":"","size":"Comeback 40cm 🌶️","count":1,"label":"Comeback 40cm 🌶️","posId":"109","price":30900,"isExtra":false},{"id":"55199557","note":"","count":1,"label":"Balné","posId":"K0000","price":2000,"isExtra":true},{"id":"59555716","note":"","count":1,"label":"Smetanový základ","posId":"ZRS40","price":0,"isExtra":true},{"id":"55199581","note":"","count":1,"label":"okraj mozzarella, bylinky","posId":"A122","price":6500,"isExtra":true},{"id":"55199598","note":"","count":1,"label":"Žampiony","posId":"C105","price":3500,"KDSTags":["greenhighlight"],"isExtra":true},{"id":"55199519","note":"","size":"Choco Rolls","count":1,"label":"Choco Rolls","posId":"chr100","price":8900,"isExtra":false},{"id":"55199562","note":"","count":1,"label":"Balné","posId":"K0000","price":1500,"isExtra":true}]</t>
  </si>
  <si>
    <t>2026-06-21T21:11:03.093+02:00</t>
  </si>
  <si>
    <t>2026-06-21T21:32:05.133+02:00</t>
  </si>
  <si>
    <t>2026-06-21T21:48:00.720+02:00</t>
  </si>
  <si>
    <t>2026-06-21T21:11:03.243+02:00</t>
  </si>
  <si>
    <t>[{"id":"2b9f361b-4416-409b-9b50-c5e648e65b24","note":"","count":1,"label":"Zeleninová 40cm","posId":"103","price":30900,"isExtra":false},{"id":"e7501e4e-7b75-458f-8655-4ba5ba9c5990","note":"","count":1,"label":"Jalapeňos dip","posId":"P107","price":2000,"isExtra":false}]</t>
  </si>
  <si>
    <t>2026-06-21T21:09:01.414+02:00</t>
  </si>
  <si>
    <t>2026-06-21T21:25:18.891+02:00</t>
  </si>
  <si>
    <t>[{"id":"71a763e559139e5b5e188a91","count":1,"label":"Pepperoni 40cm 🌶️🌶️","posId":"108","price":30900,"isExtra":false},{"id":"c71f71bd04444e93fe083c01","count":1,"label":"Balné","posId":"K0000","price":2000,"isExtra":true},{"id":"2cbb1289483b06f505ef6edf","count":1,"label":"Smetanový základ","posId":"ZRS40","price":0,"isExtra":true},{"id":"8d55eafca74e85a8dee122d9","count":1,"label":"okraj mozzarella, bylinky","posId":"A122","price":6500,"isExtra":true},{"id":"0d95a3384b070d9133ab82f7","count":1,"label":"Česnekový dip","posId":"P106","price":2000,"isExtra":false},{"id":"ed2821f5147c44e417ef0b42","count":1,"label":"Balné","posId":"K0000","price":1500,"isExtra":true},{"id":"b0909d075aa821e62b5225d6","count":1,"label":"Pepsi 1l","posId":"N124","price":5900,"isExtra":false}]</t>
  </si>
  <si>
    <t>2026-06-21T20:58:21.552+02:00</t>
  </si>
  <si>
    <t>2026-06-21T21:06:53.919+02:00</t>
  </si>
  <si>
    <t>[{"id":"0d95a3384b070d9133ab82f7","count":1,"label":"Česnekový dip","posId":"P106","price":2000,"isExtra":false},{"id":"ed2821f5147c44e417ef0b42","count":1,"label":"Balné","posId":"K0000","price":1500,"isExtra":true},{"id":"d0043b053c4bd7c6fd8359d7","count":1,"label":"Comeback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🌶️","posId":"121","price":19920,"isExtra":false},{"id":"ed2821f5147c44e417ef0b42","count":1,"label":"Balné","posId":"K0000","price":1500,"isExtra":true},{"id":"2c0f597d3afb8c80df48f8ff","count":1,"label":"USA těsto","posId":"17","price":1000,"isExtra":true},{"id":"1c7298db47eb05e8b94d15e6","count":1,"label":"okraj hotdog, hořčice","posId":"A117","price":5700,"isExtra":true},{"id":"a3e2b9098574d6ada70d6837","count":1,"label":"Jalapeňos","posId":"B102","price":2500,"KDSTags":["greenhighlight"],"isExtra":true},{"id":"d881435059a1470cdfda68d0","count":1,"label":"Pepsi zero sugar 1l","posId":"N125","price":5900,"isExtra":false}]</t>
  </si>
  <si>
    <t>2026-06-21T20:53:21.085+02:00</t>
  </si>
  <si>
    <t>2026-06-21T21:01:25.275+02:00</t>
  </si>
  <si>
    <t>[{"id":"100","note":"","count":1,"label":"Margherita 40cm","posId":"100","price":26900,"isExtra":false},{"id":"K0000","note":"","count":1,"label":"Balné","posId":"K0000","price":2000,"isExtra":true},{"id":"C115","note":"","count":1,"label":"Kukuřice","posId":"C115","price":3500,"KDSTags":["greenhighlight"],"isExtra":true},{"id":"C113","note":"","count":1,"label":"Mozzarella","posId":"C113","price":4000,"KDSTags":["greenhighlight"],"isExtra":true},{"id":"C106","note":"","count":1,"label":"Šunka","posId":"C106","price":4000,"KDSTags":["greenhighlight"],"isExtra":true},{"id":"C114","note":"","count":1,"label":"Kuře","posId":"C114","price":4000,"KDSTags":["greenhighlight"],"isExtra":true},{"id":"N125","note":"","count":1,"label":"Pepsi zero sugar 1l","posId":"N125","price":5900,"isExtra":false}]</t>
  </si>
  <si>
    <t>2026-06-21T20:48:08.342+02:00</t>
  </si>
  <si>
    <t>2026-06-21T20:57:12.911+02:00</t>
  </si>
  <si>
    <t>[{"id":"d0043b053c4bd7c6fd8359d7","count":1,"label":"Comeback 32cm 🌶️","posId":"121","price":19920,"isExtra":false},{"id":"ed2821f5147c44e417ef0b42","count":1,"label":"Balné","posId":"K0000","price":1500,"isExtra":true},{"id":"2c0f597d3afb8c80df48f8ff","count":1,"label":"USA těsto","posId":"17","price":1000,"isExtra":true},{"id":"987bfd69b1586254c4704730","count":1,"label":"Žampiony","posId":"B105","price":2500,"KDSTags":["greenhighlight"],"isExtra":true}]</t>
  </si>
  <si>
    <t>2026-06-21T20:36:48.038+02:00</t>
  </si>
  <si>
    <t>2026-06-21T20:48:52.469+02:00</t>
  </si>
  <si>
    <t>[{"id":"59589461","note":"","size":"BBQ Meteor 32cm","count":1,"label":"BBQ Meteor 32cm","posId":"118","price":24900,"isExtra":false},{"id":"55199562","note":"","count":1,"label":"Balné","posId":"K0000","price":1500,"isExtra":true},{"id":"55199511","note":"","size":"Spicy Wings 🌶️","count":2,"label":"spicy wings 🌶️","posId":"P101","price":11900,"isExtra":false},{"id":"55199562","note":"","count":2,"label":"Balné","posId":"K0000","price":1500,"isExtra":true}]</t>
  </si>
  <si>
    <t>2026-06-21T20:22:42.243+02:00</t>
  </si>
  <si>
    <t>2026-06-21T20:32:10.872+02:00</t>
  </si>
  <si>
    <t>[{"id":"55199480","note":"","size":"Capricciosa 40cm","count":1,"label":"Capricciosa 40cm","posId":"101","price":30900,"isExtra":false},{"id":"55199557","note":"","count":1,"label":"Balné","posId":"K0000","price":2000,"isExtra":true},{"id":"57405741","note":"","size":"BIRGO grapefruit 0,5l","count":1,"label":"BIRGO grapefruit 0,5l","posId":"N131","price":4900,"isExtra":false}]</t>
  </si>
  <si>
    <t>2026-06-21T20:17:56.113+02:00</t>
  </si>
  <si>
    <t>2026-06-21T20:30:38.883+02:00</t>
  </si>
  <si>
    <t>[{"id":"59589464","note":"","size":"Capricciosa 32cm","count":1,"label":"Capricciosa 32cm","posId":"113","price":24900,"isExtra":false},{"id":"55199562","note":"","count":1,"label":"Balné","posId":"K0000","price":1500,"isExtra":true},{"id":"59589459","note":"","size":"Pepperoni 32cm 🌶️🌶️","count":1,"label":"Pepperoni 32cm 🌶️🌶️","posId":"120","price":24900,"isExtra":false},{"id":"55199562","note":"","count":1,"label":"Balné","posId":"K0000","price":1500,"isExtra":true}]</t>
  </si>
  <si>
    <t>2026-06-21T20:14:25.649+02:00</t>
  </si>
  <si>
    <t>2026-06-21T20:26:45.813+02:00</t>
  </si>
  <si>
    <t>[{"id":"39b4dba259045cb10a80740d","count":1,"label":"Quattro Formaggi 32cm","posId":"123","price":24900,"isExtra":false},{"id":"ed2821f5147c44e417ef0b42","count":1,"label":"Balné","posId":"K0000","price":1500,"isExtra":true},{"id":"9ee1d6724717b6cc0fc41c1b","count":1,"label":"okraj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</si>
  <si>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2026-06-21T20:13:23.773+02:00</t>
  </si>
  <si>
    <t>2026-06-21T20:26:34.052+02:00</t>
  </si>
  <si>
    <t>[{"id":"c282153f9e3afce968db7f16","count":1,"label":"Quattro Formaggi 40cm","posId":"111","price":30900,"isExtra":false},{"id":"c71f71bd04444e93fe083c01","count":1,"label":"Balné","posId":"K0000","price":2000,"isExtra":true},{"id":"2a04aa175f0516f5bc3594b6","count":1,"label":"Baby špenát &amp; kuře 40cm","posId":"104","price":30900,"isExtra":false},{"id":"c71f71bd04444e93fe083c01","count":1,"label":"Balné","posId":"K0000","price":2000,"isExtra":true},{"id":"0d95a3384b070d9133ab82f7","count":1,"label":"Česnekový dip","posId":"P106","price":2000,"isExtra":false},{"id":"ed2821f5147c44e417ef0b42","count":1,"label":"Balné","posId":"K0000","price":1500,"isExtra":true}]</t>
  </si>
  <si>
    <t>2026-06-21T20:11:18.613+02:00</t>
  </si>
  <si>
    <t>2026-06-21T20:20:02.404+02:00</t>
  </si>
  <si>
    <t>[{"id":"10aff56d4ce1949bc6696131","count":1,"label":"BBQ Texas 18cm","posId":"131","price":11900,"isExtra":false},{"id":"2e7ea11ae7ec33bacee46408","count":1,"label":"Balné","posId":"K0000","price":1000,"isExtra":true},{"id":"d0043b053c4bd7c6fd8359d7","count":1,"label":"Comeback 32cm 🌶️","posId":"121","price":19920,"isExtra":false},{"id":"ed2821f5147c44e417ef0b42","count":1,"label":"Balné","posId":"K0000","price":1500,"isExtra":true}]</t>
  </si>
  <si>
    <t>2026-06-21T20:09:13.604+02:00</t>
  </si>
  <si>
    <t>2026-06-21T20:13:07.550+02:00</t>
  </si>
  <si>
    <t>[{"id":"5YGHveHwYFJ53FvByaMaq","count":1,"label":"Quattro Formaggi 40cm","posId":"111","price":30900,"isExtra":false,"creatorId":"FjH_KhLKBMfKM0Kaqmzan","isPackging":0,"actualLabel":"Quattro Formaggi 40cm"}]</t>
  </si>
  <si>
    <t>2026-06-21T20:00:03.977+02:00</t>
  </si>
  <si>
    <t>2026-06-21T20:11:43.615+02:00</t>
  </si>
  <si>
    <t>2026-06-21T20:21:50.940+02:00</t>
  </si>
  <si>
    <t>2026-06-21T20:00:04.078+02:00</t>
  </si>
  <si>
    <t>[{"id":"36ea3088-07fd-428f-b871-c4a5ee9cef7b","note":"","count":1,"label":"Comeback 40cm 🌶️","posId":"109","price":30900,"isExtra":false}]</t>
  </si>
  <si>
    <t>2026-06-21T19:57:10.528+02:00</t>
  </si>
  <si>
    <t>2026-06-21T20:08:26.842+02:00</t>
  </si>
  <si>
    <t>[{"id":"59589455","note":"","size":"Margherita 32cm","count":1,"label":"Margherita 32cm","posId":"112","price":20900,"isExtra":false},{"id":"55199562","note":"","count":1,"label":"Balné","posId":"K0000","price":1500,"isExtra":true},{"id":"55199516","note":"","size":"Česnekový dip","count":2,"label":"Česnekový dip","posId":"P106","price":2000,"isExtra":false},{"id":"55199562","note":"","count":2,"label":"Balné","posId":"K0000","price":1500,"isExtra":true}]</t>
  </si>
  <si>
    <t>Zoran</t>
  </si>
  <si>
    <t>2026-06-21T19:56:36.917+02:00</t>
  </si>
  <si>
    <t>2026-06-21T20:10:25.084+02:00</t>
  </si>
  <si>
    <t>[{"id":"100","note":"","count":1,"label":"Margherita 40cm","posId":"100","price":26900,"isExtra":false},{"id":"K0000","note":"","count":1,"label":"Balné","posId":"K0000","price":2000,"isExtra":true},{"id":"C103","note":"","count":1,"label":"Cibule","posId":"C103","price":3500,"KDSTags":["greenhighlight"],"isExtra":true},{"id":"C109","note":"","count":1,"label":"Pepperoni salám","posId":"C109","price":4000,"KDSTags":["greenhighlight"],"isExtra":true},{"id":"P106","note":"","count":1,"label":"Česnekový dip","posId":"P106","price":2000,"isExtra":false},{"id":"K0000","note":"","count":1,"label":"Balné","posId":"K0000","price":1500,"isExtra":true},{"id":"P103","note":"","count":1,"label":"pečené brambory","posId":"P103","price":6900,"isExtra":false},{"id":"K0000","note":"","count":1,"label":"Balné","posId":"K0000","price":1500,"isExtra":true},{"id":"N124","note":"","count":1,"label":"Pepsi 1l","posId":"N124","price":5900,"isExtra":false}]</t>
  </si>
  <si>
    <t>2026-06-21T19:52:44.880+02:00</t>
  </si>
  <si>
    <t>2026-06-21T20:07:43.888+02:00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</si>
  <si>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bylinky","posId":"A121","price":5700,"isExtra":true}]</t>
  </si>
  <si>
    <t>2026-06-21T19:44:49.872+02:00</t>
  </si>
  <si>
    <t>2026-06-21T19:52:37.886+02:00</t>
  </si>
  <si>
    <t>[{"id":"7ec71ed1b6dd8f99c580bfce","count":1,"label":"Margherita 40cm","posId":"100","price":26900,"isExtra":false},{"id":"c71f71bd04444e93fe083c01","count":1,"label":"Balné","posId":"K0000","price":2000,"isExtra":true},{"id":"c52e5d335958c879af628612","count":1,"label":"Ananas","posId":"C100","price":3500,"KDSTags":["greenhighlight"],"isExtra":true},{"id":"0d95a3384b070d9133ab82f7","count":1,"label":"Česnekový dip","posId":"P106","price":2000,"isExtra":false},{"id":"ed2821f5147c44e417ef0b42","count":1,"label":"Balné","posId":"K0000","price":1500,"isExtra":true},{"id":"618b4909ef636b7e0d309f53","count":1,"label":"Poděbradská malinovka 0,5l","posId":"N129","price":4900,"isExtra":false}]</t>
  </si>
  <si>
    <t>Rakhmatkhon</t>
  </si>
  <si>
    <t>2026-06-21T19:28:39.116+02:00</t>
  </si>
  <si>
    <t>2026-06-21T19:43:02.936+02:00</t>
  </si>
  <si>
    <t>[{"id":"102","note":"","count":1,"label":"Hawai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,{"id":"C113","note":"","count":1,"label":"Mozzarella","posId":"C113","price":4000,"KDSTags":["greenhighlight"],"isExtra":true},{"id":"C114","note":"","count":1,"label":"Kuře","posId":"C114","price":4000,"KDSTags":["greenhighlight"],"isExtra":true}]</t>
  </si>
  <si>
    <t>2026-06-21T19:25:59.804+02:00</t>
  </si>
  <si>
    <t>2026-06-21T19:40:26.324+02:00</t>
  </si>
  <si>
    <t>[{"id":"55199480","note":"","size":"Capricciosa 40cm","count":1,"label":"Capricciosa 40cm","posId":"101","price":30900,"isExtra":false},{"id":"55199557","note":"","count":1,"label":"Balné","posId":"K0000","price":2000,"isExtra":true}]</t>
  </si>
  <si>
    <t>2026-06-21T19:25:34.503+02:00</t>
  </si>
  <si>
    <t>2026-06-21T19:37:24.839+02:00</t>
  </si>
  <si>
    <t>[{"id":"8a4618993c6f7ee5917bb6ac","count":1,"label":"Margherita 32cm","posId":"112","price":16720,"isExtra":false},{"id":"ed2821f5147c44e417ef0b42","count":1,"label":"Balné","posId":"K0000","price":1500,"isExtra":true},{"id":"9ee1d6724717b6cc0fc41c1b","count":1,"label":"okraj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</si>
  <si>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2026-06-21T19:22:21.931+02:00</t>
  </si>
  <si>
    <t>2026-06-21T19:36:09.882+02:00</t>
  </si>
  <si>
    <t>[{"id":"d0043b053c4bd7c6fd8359d7","count":1,"label":"Comeback 32cm 🌶️","posId":"121","price":19920,"isExtra":false},{"id":"ed2821f5147c44e417ef0b42","count":1,"label":"Balné","posId":"K0000","price":1500,"isExtra":true},{"id":"730ed795f7d83f1d26b843e5","count":1,"label":"Kukuřice","posId":"B115","price":2500,"KDSTags":["greenhighlight"],"isExtra":true}]</t>
  </si>
  <si>
    <t>2026-06-21T19:20:13.112+02:00</t>
  </si>
  <si>
    <t>2026-06-21T19:34:24.051+02:00</t>
  </si>
  <si>
    <t>[{"id":"55199479","note":"","size":"Hawai 40cm","count":1,"label":"Hawai 40cm","posId":"102","price":30900,"isExtra":false},{"id":"55199557","note":"","count":1,"label":"Balné","posId":"K0000","price":2000,"isExtra":true}]</t>
  </si>
  <si>
    <t>Nyamdavaa</t>
  </si>
  <si>
    <t>2026-06-21T19:19:26.767+02:00</t>
  </si>
  <si>
    <t>2026-06-21T19:32:49.912+02:00</t>
  </si>
  <si>
    <t>2026-06-21T19:18:56.057+02:00</t>
  </si>
  <si>
    <t>2026-06-21T19:29:52.948+02:00</t>
  </si>
  <si>
    <t>[{"id":"71474d2ff08764e8563178d6","count":1,"label":"Hawai 40cm","posId":"102","price":30900,"isExtra":false},{"id":"c71f71bd04444e93fe083c01","count":1,"label":"Balné","posId":"K0000","price":2000,"isExtra":true},{"id":"d0043b053c4bd7c6fd8359d7","count":1,"label":"Comeback 32cm 🌶️","posId":"121","price":19920,"isExtra":false},{"id":"ed2821f5147c44e417ef0b42","count":1,"label":"Balné","posId":"K0000","price":1500,"isExtra":true}]</t>
  </si>
  <si>
    <t>2026-06-21T19:16:33.485+02:00</t>
  </si>
  <si>
    <t>2026-06-21T19:26:15.929+02:00</t>
  </si>
  <si>
    <t>[{"id":"1d215296a99939a8f5b4c23d","count":1,"label":"Pepperoni 32cm 🌶️🌶️","posId":"120","price":19920,"isExtra":false},{"id":"ed2821f5147c44e417ef0b42","count":1,"label":"Balné","posId":"K0000","price":1500,"isExtra":true}]</t>
  </si>
  <si>
    <t>2026-06-21T19:12:04.136+02:00</t>
  </si>
  <si>
    <t>2026-06-21T19:23:58.519+02:00</t>
  </si>
  <si>
    <t>2026-06-21T19:39:52.208+02:00</t>
  </si>
  <si>
    <t>2026-06-21T19:12:04.435+02:00</t>
  </si>
  <si>
    <t>[{"id":"bf8dc38b-6c8e-42b6-9da3-3170253a57d4","note":"","count":1,"label":"Hot &amp; Spicy 32cm 🌶️🌶️","posId":"122","price":24900,"isExtra":false},{"id":"8dc41ad9-a5c2-444f-9989-27a8aa38dce4","note":"","count":1,"label":"Bez jalapenos","posId":"X102","price":0,"KDSTags":["redhighlight"],"isExtra":true},{"id":"4d0fe7ad-c88a-4a73-8015-c60680489cf8","note":"","count":1,"label":"Baby Špenát &amp; kuře 32cm","posId":"116","price":24900,"isExtra":false}]</t>
  </si>
  <si>
    <t>2026-06-21T19:08:04.742+02:00</t>
  </si>
  <si>
    <t>2026-06-21T19:19:34.572+02:00</t>
  </si>
  <si>
    <t>2026-06-21T19:38:54.067+02:00</t>
  </si>
  <si>
    <t>2026-06-21T19:08:04.968+02:00</t>
  </si>
  <si>
    <t>[{"id":"f1315fc0-dfbb-459c-9f31-49d8e60875f4","note":"","count":1,"label":"Pepperoni 40cm 🌶️🌶️","posId":"108","price":30900,"isExtra":false}]</t>
  </si>
  <si>
    <t>2026-06-21T19:03:08.812+02:00</t>
  </si>
  <si>
    <t>2026-06-21T19:22:19.916+02:00</t>
  </si>
  <si>
    <t>[{"id":"d5f548ecefcfc95cc5941e55","count":1,"label":"Comeback 40cm 🌶️","posId":"109","price":30900,"isExtra":false},{"id":"c71f71bd04444e93fe083c01","count":1,"label":"Balné","posId":"K0000","price":2000,"isExtra":true},{"id":"2cbb1289483b06f505ef6edf","count":1,"label":"Smetanový základ","posId":"ZRS40","price":0,"isExtra":true},{"id":"93e138c9d50686bfde197ff4","count":1,"label":"Jalapeňos","posId":"C102","price":3500,"KDSTags":["greenhighlight"],"isExtra":true},{"id":"d0043b053c4bd7c6fd8359d7","count":1,"label":"Comeback 32cm 🌶️","posId":"121","price":19920,"isExtra":false},{"id":"ed2821f5147c44e417ef0b42","count":1,"label":"Balné","posId":"K0000","price":1500,"isExtra":true},{"id":"b7c8d0bbb181c833c49a9518","count":1,"label":"Bez slaniny","posId":"X108","price":0,"KDSTags":["redhighlight"],"isExtra":true},{"id":"2967f1730e0f7e46102406af","count":1,"label":"Pepperoni salám","posId":"B109","price":3000,"KDSTags":["greenhighlight"],"isExtra":true}]</t>
  </si>
  <si>
    <t>2026-06-21T18:59:02.704+02:00</t>
  </si>
  <si>
    <t>2026-06-21T19:11:40.525+02:00</t>
  </si>
  <si>
    <t>2026-06-21T18:56:23.197+02:00</t>
  </si>
  <si>
    <t>2026-06-21T19:11:39.131+02:00</t>
  </si>
  <si>
    <t>[{"id":"1d215296a99939a8f5b4c23d","count":1,"label":"Pepperoni 32cm 🌶️🌶️","posId":"120","price":19920,"isExtra":false},{"id":"ed2821f5147c44e417ef0b42","count":1,"label":"Balné","posId":"K0000","price":1500,"isExtra":true},{"id":"2c0f597d3afb8c80df48f8ff","count":1,"label":"USA těsto","posId":"17","price":1000,"isExtra":true}]</t>
  </si>
  <si>
    <t>2026-06-21T18:50:31.847+02:00</t>
  </si>
  <si>
    <t>2026-06-21T19:24:25.672+02:00</t>
  </si>
  <si>
    <t>2026-06-21T19:31:57.588+02:00</t>
  </si>
  <si>
    <t>2026-06-21T18:50:31.976+02:00</t>
  </si>
  <si>
    <t>[{"id":"Bw90VGTl0t1cKl_XwHK_s","count":1,"label":"BBQ Meteor 32cm","posId":"118","price":24900,"isExtra":false,"creatorId":"TOItpRjrRSX8oK40KoNZS","isPackging":0,"actualLabel":"BBQ Meteor 32cm"}]</t>
  </si>
  <si>
    <t>2026-06-21T18:49:12.164+02:00</t>
  </si>
  <si>
    <t>2026-06-21T18:57:35.382+02:00</t>
  </si>
  <si>
    <t>[{"id":"39b4dba259045cb10a80740d","count":1,"label":"Quattro Formaggi 32cm","posId":"123","price":24900,"isExtra":false},{"id":"ed2821f5147c44e417ef0b42","count":1,"label":"Balné","posId":"K0000","price":1500,"isExtra":true},{"id":"284143256f41c905feeed114","count":1,"label":"Capricciosa 32cm","posId":"113","price":24900,"isExtra":false},{"id":"ed2821f5147c44e417ef0b42","count":1,"label":"Balné","posId":"K0000","price":1500,"isExtra":true},{"id":"c4cf500880b17d3ffa827758","count":1,"label":"Hawai 32cm","posId":"114","price":19920,"isExtra":false},{"id":"ed2821f5147c44e417ef0b42","count":1,"label":"Balné","posId":"K0000","price":1500,"isExtra":true}]</t>
  </si>
  <si>
    <t>2026-06-21T18:23:03.851+02:00</t>
  </si>
  <si>
    <t>2026-06-21T18:45:59.822+02:00</t>
  </si>
  <si>
    <t>2026-06-21T19:00:38.295+02:00</t>
  </si>
  <si>
    <t>2026-06-21T18:23:03.994+02:00</t>
  </si>
  <si>
    <t>[{"id":"36ea3088-07fd-428f-b871-c4a5ee9cef7b","note":"","count":1,"label":"Comeback 40cm 🌶️","posId":"109","price":30900,"isExtra":false},{"id":"0f32557d-3b00-4445-b026-75e05c963906","note":"","count":1,"label":"Jalapeňos","posId":"C102","price":3500,"KDSTags":["greenhighlight"],"isExtra":true},{"id":"3a8b6a85-3b5c-4ee4-be2d-261ab8731d6e","note":"","count":1,"label":"Česnekový dip","posId":"P106","price":2000,"isExtra":false},{"id":"e1ef9526-7c68-483b-a8a1-92bb58ce9f1e","note":"","count":1,"label":"Jalapenos Rolls","posId":"jpr200","price":8900,"isExtra":false}]</t>
  </si>
  <si>
    <t>2026-06-21T18:22:04.793+02:00</t>
  </si>
  <si>
    <t>2026-06-21T18:42:30.907+02:00</t>
  </si>
  <si>
    <t>[{"id":"0d95a3384b070d9133ab82f7","count":1,"label":"Česnekový dip","posId":"P106","price":2000,"isExtra":false},{"id":"ed2821f5147c44e417ef0b42","count":1,"label":"Balné","posId":"K0000","price":1500,"isExtra":true},{"id":"c4cf500880b17d3ffa827758","count":1,"label":"Hawai 32cm","posId":"114","price":19920,"isExtra":false},{"id":"ed2821f5147c44e417ef0b42","count":1,"label":"Balné","posId":"K0000","price":1500,"isExtra":true},{"id":"2c0f597d3afb8c80df48f8ff","count":1,"label":"USA těsto","posId":"17","price":1000,"isExtra":true}]</t>
  </si>
  <si>
    <t>2026-06-21T18:20:43.212+02:00</t>
  </si>
  <si>
    <t>2026-06-21T18:33:56.998+02:00</t>
  </si>
  <si>
    <t>[{"id":"55199476","note":"","size":"BBQ Meteor 40cm","count":1,"label":"BBQ Meteor 40cm","posId":"106","price":30900,"isExtra":false},{"id":"55199557","note":"","count":1,"label":"Balné","posId":"K0000","price":2000,"isExtra":true}]</t>
  </si>
  <si>
    <t>2026-06-21T18:20:02.849+02:00</t>
  </si>
  <si>
    <t>2026-06-21T18:38:40.217+02:00</t>
  </si>
  <si>
    <t>[{"id":"76e7f756-6fd7-4b70-ac43-1127dd630173","note":"","count":1,"label":"Sweet passion 32 cm","posId":"29","price":20900,"isExtra":false},{"id":"1fae666b-4102-4ed0-b317-2a07b21ae279","note":"","count":1,"label":"Hot &amp; Spicy 40cm 🌶️🌶️","posId":"110","price":30900,"isExtra":false}]</t>
  </si>
  <si>
    <t>2026-06-21T18:13:27.556+02:00</t>
  </si>
  <si>
    <t>2026-06-21T18:30:10.100+02:00</t>
  </si>
  <si>
    <t>[{"id":"39b4dba259045cb10a80740d","count":1,"label":"Quattro Formaggi 32cm","posId":"123","price":24900,"isExtra":false},{"id":"ed2821f5147c44e417ef0b42","count":1,"label":"Balné","posId":"K0000","price":1500,"isExtra":true}]</t>
  </si>
  <si>
    <t>2026-06-21T18:13:03.097+02:00</t>
  </si>
  <si>
    <t>2026-06-21T18:22:53.856+02:00</t>
  </si>
  <si>
    <t>2026-06-21T18:38:00.865+02:00</t>
  </si>
  <si>
    <t>2026-06-21T18:13:03.234+02:00</t>
  </si>
  <si>
    <t>[{"id":"194f980e-141e-4220-9f1e-0e1e9edc412e","note":"","count":1,"label":"Quattro Formaggi 18cm","posId":"135","price":11900,"isExtra":false},{"id":"95bce60f-e62f-4ae7-90e9-e09260893da5","note":"","count":1,"label":"Baby špenát &amp; kuře 18cm","posId":"128","price":11900,"isExtra":false}]</t>
  </si>
  <si>
    <t>2026-06-21T18:09:26.980+02:00</t>
  </si>
  <si>
    <t>2026-06-21T18:14:00.743+02:00</t>
  </si>
  <si>
    <t>[{"id":"mlKAkZexF06HA66I5Wi46","count":1,"label":"Pepperoni 32cm 🌶️🌶️","posId":"120","price":24900,"isExtra":false,"creatorId":"FeGwtDvV9C_zIm8PIcRbP","isPackging":0,"actualLabel":"Pepperoni 32cm 🌶️🌶️"}]</t>
  </si>
  <si>
    <t>2026-06-21T18:08:41.137+02:00</t>
  </si>
  <si>
    <t>2026-06-21T18:28:03.228+02:00</t>
  </si>
  <si>
    <t>[{"id":"c4cf500880b17d3ffa827758","count":1,"label":"Hawai 32cm","posId":"114","price":19920,"isExtra":false},{"id":"ed2821f5147c44e417ef0b42","count":1,"label":"Balné","posId":"K0000","price":1500,"isExtra":true},{"id":"c8f41becd43979fe4250d2db","count":1,"label":"Hot &amp; Spicy 32cm 🌶️🌶️","posId":"122","price":24900,"isExtra":false},{"id":"ed2821f5147c44e417ef0b42","count":1,"label":"Balné","posId":"K0000","price":1500,"isExtra":true}]</t>
  </si>
  <si>
    <t>2026-06-21T18:05:48.967+02:00</t>
  </si>
  <si>
    <t>2026-06-21T18:20:18.245+02:00</t>
  </si>
  <si>
    <t>[{"id":"1b8bf5463d30ab1a50e2f05d","count":1,"label":"Baby Špenát &amp; kuře 32cm","posId":"116","price":24900,"isExtra":false},{"id":"ed2821f5147c44e417ef0b42","count":1,"label":"Balné","posId":"K0000","price":1500,"isExtra":true},{"id":"ec3cc73991a908ea5c3e987c","count":1,"label":"Špenát s česnekem","posId":"B107","price":2500,"KDSTags":["greenhighlight"],"isExtra":true},{"id":"241337b3e585028897f81961","count":1,"label":"Grana padano, pecorino, parmazán","posId":"B130","price":3000,"KDSTags":["greenhighlight"],"isExtra":true},{"id":"d0043b053c4bd7c6fd8359d7","count":1,"label":"Comeback 32cm 🌶️","posId":"121","price":19920,"isExtra":false},{"id":"ed2821f5147c44e417ef0b42","count":1,"label":"Balné","posId":"K0000","price":1500,"isExtra":true}]</t>
  </si>
  <si>
    <t>2026-06-21T17:53:05.594+02:00</t>
  </si>
  <si>
    <t>2026-06-21T18:09:52.801+02:00</t>
  </si>
  <si>
    <t>2026-06-21T18:31:07.387+02:00</t>
  </si>
  <si>
    <t>2026-06-21T17:53:05.805+02:00</t>
  </si>
  <si>
    <t>[{"id":"ff8bc446-e047-44f1-bae5-423b565e0123","note":"","count":1,"label":"Capricciosa 32 cm","posId":"137","price":24900,"isExtra":false},{"id":"57c816b2-3e3f-46c2-b126-b09910d79cb0","note":"","count":1,"label":"změna na Smetanový základ","posId":"57c816b2-3e3f-46c2-b126-b09910d79cb0","price":0,"isExtra":true},{"id":"68d93a2c-5ce2-44a5-857b-6d579cd1f445","note":"","count":1,"label":"Žampiony","posId":"B105","price":2500,"KDSTags":["greenhighlight"],"isExtra":true},{"id":"c8019f80-065c-4f09-9e80-65b85dae2ae1","note":"","count":1,"label":"Kukuřice","posId":"B115","price":2500,"KDSTags":["greenhighlight"],"isExtra":true},{"id":"bd8e2f82-3d11-4ada-88ad-67191c012d18","note":"","count":1,"label":"Bez oliv","posId":"X112","price":0,"KDSTags":["redhighlight"],"isExtra":true}]</t>
  </si>
  <si>
    <t>2026-06-21T17:52:49.745+02:00</t>
  </si>
  <si>
    <t>2026-06-21T18:07:13.127+02:00</t>
  </si>
  <si>
    <t>2026-06-21T17:52:36.626+02:00</t>
  </si>
  <si>
    <t>2026-06-21T18:06:46.961+02:00</t>
  </si>
  <si>
    <t>[{"id":"55199475","note":"","size":"BBQ Texas 40cm","count":1,"label":"BBQ Texas 40cm","posId":"107","price":30900,"isExtra":false},{"id":"55199557","note":"","count":1,"label":"Balné","posId":"K0000","price":2000,"isExtra":true}]</t>
  </si>
  <si>
    <t>2026-06-21T17:51:08.372+02:00</t>
  </si>
  <si>
    <t>2026-06-21T18:04:54.303+02:00</t>
  </si>
  <si>
    <t>[{"id":"55199477","note":"","size":"Baby špenát &amp; kuře 40cm","count":1,"label":"Baby špenát &amp; kuře 40cm","posId":"104","price":30900,"isExtra":false},{"id":"55199557","note":"","count":1,"label":"Balné","posId":"K0000","price":2000,"isExtra":true}]</t>
  </si>
  <si>
    <t>2026-06-21T17:47:03.508+02:00</t>
  </si>
  <si>
    <t>2026-06-21T18:02:06.059+02:00</t>
  </si>
  <si>
    <t>[{"id":"e8f571e6-dd36-42d7-8826-52c90315986b","note":"","count":1,"label":"Baby špenát &amp; kuře 40cm","posId":"104","price":30900,"isExtra":false},{"id":"eb426525-9181-4714-9963-380f5c0ae0e5","note":"","count":1,"label":"okraj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dip","posId":"P106","price":2000,"isExtra":false},{"id":"4d0fe7ad-c88a-4a73-8015-c60680489cf8","note":"","count":1,"label":"Baby Špenát &amp; kuře 32cm","posId":"116","price":24900,"isExtra":false},{"id":"21fd0686-e8d1-43f1-84c9-d96f5842a3ca","note":"","count":1,"label":"okraj mozzarella, bylinky","posId":"A121","price":5700,"isExtra":true}]</t>
  </si>
  <si>
    <t>2026-06-21T17:41:02.791+02:00</t>
  </si>
  <si>
    <t>2026-06-21T17:54:34.873+02:00</t>
  </si>
  <si>
    <t>2026-06-21T17:30:00.006+02:00</t>
  </si>
  <si>
    <t>2026-06-21T17:46:24.088+02:00</t>
  </si>
  <si>
    <t>[{"id":"8a4618993c6f7ee5917bb6ac","count":1,"label":"Margherita 32cm","posId":"112","price":16720,"isExtra":false},{"id":"ed2821f5147c44e417ef0b42","count":1,"label":"Balné","posId":"K0000","price":1500,"isExtra":true}]</t>
  </si>
  <si>
    <t>2026-06-21T17:24:45.806+02:00</t>
  </si>
  <si>
    <t>2026-06-21T17:42:41.896+02:00</t>
  </si>
  <si>
    <t>[{"id":"55199480","note":"","size":"Capricciosa 40cm","count":1,"label":"Capricciosa 40cm","posId":"101","price":30900,"isExtra":false},{"id":"55199557","note":"","count":1,"label":"Balné","posId":"K0000","price":2000,"isExtra":true},{"id":"59555723","note":"","count":1,"label":"BBQ základ","posId":"ZRB40","price":0,"isExtra":true},{"id":"55199581","note":"","count":1,"label":"okraj mozzarella, bylinky","posId":"A122","price":6500,"isExtra":true},{"id":"55199590","note":"","count":1,"label":"Bez žampionů","posId":"X105","price":0,"KDSTags":["redhighlight"],"isExtra":true},{"id":"55199480","note":"","size":"Capricciosa 40cm","count":1,"label":"Capricciosa 40cm","posId":"101","price":30900,"isExtra":false},{"id":"55199557","note":"","count":1,"label":"Balné","posId":"K0000","price":2000,"isExtra":true},{"id":"59555723","note":"","count":1,"label":"BBQ základ","posId":"ZRB40","price":0,"isExtra":true},{"id":"55199581","note":"","count":1,"label":"okraj mozzarella, bylinky","posId":"A122","price":6500,"isExtra":true},{"id":"55199598","note":"","count":1,"label":"Žampiony","posId":"C105","price":3500,"KDSTags":["greenhighlight"],"isExtra":true}]</t>
  </si>
  <si>
    <t>2026-06-21T17:23:45.333+02:00</t>
  </si>
  <si>
    <t>2026-06-21T17:38:19.821+02:00</t>
  </si>
  <si>
    <t>[{"id":"5fdddf9d3c429571bb69ddb5","count":1,"label":"spicy wings 🌶️","posId":"P101","price":9520,"isExtra":false},{"id":"ed2821f5147c44e417ef0b42","count":1,"label":"Balné","posId":"K0000","price":1500,"isExtra":true},{"id":"1d215296a99939a8f5b4c23d","count":1,"label":"Pepperoni 32cm 🌶️🌶️","posId":"120","price":19920,"isExtra":false},{"id":"ed2821f5147c44e417ef0b42","count":1,"label":"Balné","posId":"K0000","price":1500,"isExtra":true}]</t>
  </si>
  <si>
    <t>2026-06-21T17:19:20.007+02:00</t>
  </si>
  <si>
    <t>2026-06-21T17:49:01.665+02:00</t>
  </si>
  <si>
    <t>[{"id":"nC1KrtOLd8xTukBNuBdBj","count":1,"label":"Capricciosa 40cm","posId":"101","price":30900,"isExtra":false,"creatorId":"I7Zh0dOcL4bFjOyU8kCJE","isPackging":0,"actualLabel":"Capricciosa 40cm"},{"id":"9f0o9UZmKqb9twZ6U9hed","count":1,"label":"BBQ Texas 40cm","posId":"107","price":30900,"isExtra":false,"creatorId":"vX3THqdNImN8dtRMRPcZq","isPackging":0,"actualLabel":"BBQ Texas 40cm"},{"id":"MWBjWTigaawF2pc4_uJCm","count":1,"label":"Hawai 40cm","posId":"102","price":30900,"isExtra":false,"creatorId":"HRTdTrnCTwgCfMxUBoFhm","isPackging":0,"actualLabel":"Hawai 40cm"},{"id":"51j79ENQmWvq61x-aqfRY","count":1,"label":"Baby špenát &amp; kuře 40cm","posId":"104","price":30900,"isExtra":false,"creatorId":"M6D89WiMU9HAZcZjZUVmv","isPackging":0,"actualLabel":"Baby špenát &amp; kuře 40cm"}]</t>
  </si>
  <si>
    <t>2026-06-21T17:18:03.476+02:00</t>
  </si>
  <si>
    <t>2026-06-21T17:46:39.728+02:00</t>
  </si>
  <si>
    <t>2026-06-21T17:57:45.048+02:00</t>
  </si>
  <si>
    <t>2026-06-21T17:18:03.552+02:00</t>
  </si>
  <si>
    <t>[{"id":"f1315fc0-dfbb-459c-9f31-49d8e60875f4","note":"","count":1,"label":"Pepperoni 40cm 🌶️🌶️","posId":"108","price":30900,"isExtra":false},{"id":"1fae666b-4102-4ed0-b317-2a07b21ae279","note":"","count":1,"label":"Hot &amp; Spicy 40cm 🌶️🌶️","posId":"110","price":30900,"isExtra":false},{"id":"3a8b6a85-3b5c-4ee4-be2d-261ab8731d6e","note":"","count":3,"label":"Česnekový dip","posId":"P106","price":2000,"isExtra":false}]</t>
  </si>
  <si>
    <t>2026-06-21T17:16:49.636+02:00</t>
  </si>
  <si>
    <t>2026-06-21T17:37:05.548+02:00</t>
  </si>
  <si>
    <t>[{"id":"71a763e559139e5b5e188a91","count":1,"label":"Pepperoni 40cm 🌶️🌶️","posId":"108","price":30900,"isExtra":false},{"id":"c71f71bd04444e93fe083c01","count":1,"label":"Balné","posId":"K0000","price":2000,"isExtra":true},{"id":"8d55eafca74e85a8dee122d9","count":1,"label":"okraj mozzarella, bylinky","posId":"A122","price":6500,"isExtra":true},{"id":"6d30c23536beeaabedce6a33","count":1,"label":"Kukuřice","posId":"C115","price":3500,"KDSTags":["greenhighlight"],"isExtra":true}]</t>
  </si>
  <si>
    <t>2026-06-21T17:15:43.350+02:00</t>
  </si>
  <si>
    <t>2026-06-21T17:35:29.923+02:00</t>
  </si>
  <si>
    <t>[{"id":"55199475","note":"","size":"BBQ Texas 40cm","count":1,"label":"BBQ Texas 40cm","posId":"107","price":30900,"isExtra":false},{"id":"55199557","note":"","count":1,"label":"Balné","posId":"K0000","price":2000,"isExtra":true},{"id":"59555713","note":"","count":1,"label":"Rajčatový základ","posId":"ZBR40","price":0,"isExtra":true},{"id":"55199581","note":"","count":1,"label":"okraj mozzarella, bylinky","posId":"A122","price":6500,"isExtra":true}]</t>
  </si>
  <si>
    <t>2026-06-21T17:15:01.629+02:00</t>
  </si>
  <si>
    <t>2026-06-21T17:31:53.755+02:00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</si>
  <si>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🌶️","posId":"109","price":30900,"isExtra":false},{"id":"55199557","note":"","count":1,"label":"Balné","posId":"K0000","price":2000,"isExtra":true},{"id":"59555716","note":"","count":1,"label":"Smetanový základ","posId":"ZRS40","price":0,"isExtra":true},{"id":"55199497","note":"","size":"Quattro Formaggi 18cm","count":1,"label":"Quattro Formaggi 18cm","posId":"135","price":11900,"isExtra":false},{"id":"55199538","note":"","count":1,"label":"Balné","posId":"K0000","price":1000,"isExtra":true}]</t>
  </si>
  <si>
    <t>2026-06-21T17:11:29.743+02:00</t>
  </si>
  <si>
    <t>2026-06-21T17:29:48.755+02:00</t>
  </si>
  <si>
    <t>[{"id":"284143256f41c905feeed114","count":1,"label":"Capricciosa 32cm","posId":"113","price":24900,"isExtra":false},{"id":"ed2821f5147c44e417ef0b42","count":1,"label":"Balné","posId":"K0000","price":1500,"isExtra":true},{"id":"f7ffa629f5bc387b11f2e11b","count":1,"label":"Bez žampionů","posId":"X105","price":0,"KDSTags":["redhighlight"],"isExtra":true},{"id":"730ed795f7d83f1d26b843e5","count":1,"label":"Kukuřice","posId":"B115","price":2500,"KDSTags":["greenhighlight"],"isExtra":true},{"id":"284143256f41c905feeed114","count":1,"label":"Capricciosa 32cm","posId":"113","price":24900,"isExtra":false},{"id":"ed2821f5147c44e417ef0b42","count":1,"label":"Balné","posId":"K0000","price":1500,"isExtra":true},{"id":"d5f548ecefcfc95cc5941e55","count":1,"label":"Comeback 40cm 🌶️","posId":"109","price":30900,"isExtra":false},{"id":"c71f71bd04444e93fe083c01","count":1,"label":"Balné","posId":"K0000","price":2000,"isExtra":true}]</t>
  </si>
  <si>
    <t>2026-06-21T16:33:57.678+02:00</t>
  </si>
  <si>
    <t>2026-06-21T16:53:50.755+02:00</t>
  </si>
  <si>
    <t>[{"id":"d0043b053c4bd7c6fd8359d7","count":1,"label":"Comeback 32cm 🌶️","posId":"121","price":19920,"isExtra":false},{"id":"ed2821f5147c44e417ef0b42","count":1,"label":"Balné","posId":"K0000","price":1500,"isExtra":true},{"id":"a3e2b9098574d6ada70d6837","count":1,"label":"Jalapeňos","posId":"B102","price":2500,"KDSTags":["greenhighlight"],"isExtra":true}]</t>
  </si>
  <si>
    <t>MONU</t>
  </si>
  <si>
    <t>2026-06-21T16:33:05.956+02:00</t>
  </si>
  <si>
    <t>2026-06-21T16:50:58.722+02:00</t>
  </si>
  <si>
    <t>[{"id":"119","note":"","count":1,"label":"BBQ Texas 32cm","posId":"119","price":24900,"isExtra":false},{"id":"K0000","note":"","count":1,"label":"Balné","posId":"K0000","price":1500,"isExtra":true},{"id":"17","note":"","count":1,"label":"USA těsto","posId":"17","price":1000,"isExtra":true}]</t>
  </si>
  <si>
    <t>2026-06-21T16:32:53.725+02:00</t>
  </si>
  <si>
    <t>2026-06-21T16:48:49.556+02:00</t>
  </si>
  <si>
    <t>[{"id":"55199515","note":"","size":"Pepperoni Rolls 🌶️","count":1,"label":"Pepperoni Rolls 🌶️","posId":"P100","price":8900,"isExtra":false},{"id":"55199562","note":"","count":1,"label":"Balné","posId":"K0000","price":1500,"isExtra":true},{"id":"55199514","note":"","size":"Česnekový chléb 18cm","count":1,"label":"česnekový chléb","posId":"P104","price":7900,"isExtra":false},{"id":"55199562","note":"","count":1,"label":"Balné","posId":"K0000","price":1500,"isExtra":true},{"id":"55199472","note":"","size":"Hot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🌶️🌶️","posId":"110","price":30900,"isExtra":false},{"id":"55199557","note":"","count":1,"label":"Balné","posId":"K0000","price":2000,"isExtra":true},{"id":"55199581","note":"","count":1,"label":"okraj mozzarella, bylinky","posId":"A122","price":6500,"isExtra":true}]</t>
  </si>
  <si>
    <t>2026-06-21T16:30:19.450+02:00</t>
  </si>
  <si>
    <t>2026-06-21T16:41:30.477+02:00</t>
  </si>
  <si>
    <t>[{"id":"d0043b053c4bd7c6fd8359d7","count":1,"label":"Comeback 32cm 🌶️","posId":"121","price":19920,"isExtra":false},{"id":"ed2821f5147c44e417ef0b42","count":1,"label":"Balné","posId":"K0000","price":1500,"isExtra":true},{"id":"5fdddf9d3c429571bb69ddb5","count":1,"label":"spicy wings 🌶️","posId":"P101","price":9520,"isExtra":false},{"id":"ed2821f5147c44e417ef0b42","count":1,"label":"Balné","posId":"K0000","price":1500,"isExtra":true}]</t>
  </si>
  <si>
    <t>2026-06-21T16:19:32.955+02:00</t>
  </si>
  <si>
    <t>2026-06-21T16:30:52.585+02:00</t>
  </si>
  <si>
    <t>[{"id":"7ec71ed1b6dd8f99c580bfce","count":1,"label":"Margherita 40cm","posId":"100","price":26900,"isExtra":false},{"id":"c71f71bd04444e93fe083c01","count":1,"label":"Balné","posId":"K0000","price":2000,"isExtra":true},{"id":"096441a3b709cad5b3ac76b2","count":1,"label":"Šunka","posId":"C106","price":4000,"KDSTags":["greenhighlight"],"isExtra":true}]</t>
  </si>
  <si>
    <t>2026-06-21T16:14:28.925+02:00</t>
  </si>
  <si>
    <t>2026-06-21T16:28:19.663+02:00</t>
  </si>
  <si>
    <t>[{"id":"3066e1327dc15df83048b59b","count":1,"label":"Mirinda 1l","posId":"N126","price":5900,"isExtra":false},{"id":"71a763e559139e5b5e188a91","count":1,"label":"Pepperoni 40cm 🌶️🌶️","posId":"108","price":30900,"isExtra":false},{"id":"c71f71bd04444e93fe083c01","count":1,"label":"Balné","posId":"K0000","price":2000,"isExtra":true},{"id":"1db368dc30d4faea4c65f1c9","count":1,"label":"BBQ základ","posId":"ZRB40","price":0,"isExtra":true},{"id":"8d55eafca74e85a8dee122d9","count":1,"label":"okraj mozzarella, bylinky","posId":"A122","price":6500,"isExtra":true},{"id":"14ffc0af22f6eb6f56e0c74e","count":1,"label":"Kuře","posId":"C114","price":4000,"KDSTags":["greenhighlight"],"isExtra":true}]</t>
  </si>
  <si>
    <t>2026-06-21T16:13:14.427+02:00</t>
  </si>
  <si>
    <t>2026-06-21T16:16:19.974+02:00</t>
  </si>
  <si>
    <t>[{"id":"xHIl0psugMNZ1FsGFVNng","count":1,"label":"Comeback 40cm 🌶️","posId":"109","price":30900,"isExtra":false,"creatorId":"aaaAF1O162_ZyjaQw0lfv","isPackging":0,"actualLabel":"Comeback 40cm 🌶️"},{"id":"MWBjWTigaawF2pc4_uJCm","count":1,"label":"Hawai 40cm","posId":"102","price":30900,"isExtra":false,"creatorId":"t-mD7nsaLkdb10cYTqAVs","isPackging":0,"actualLabel":"Hawai 40cm"},{"id":"eFnFZjYI3wWgm5H-7pSPY","count":1,"label":"Pilsner Urquell 12","posId":"N20","price":6500,"isExtra":false,"creatorId":"28VMrqVjqlXI3fiohnHQ9","isPackging":0,"actualLabel":"Pilsner Urquell 12"}]</t>
  </si>
  <si>
    <t>jakub coufal</t>
  </si>
  <si>
    <t>2026-06-21T16:13:03.338+02:00</t>
  </si>
  <si>
    <t>2026-06-21T16:24:50.534+02:00</t>
  </si>
  <si>
    <t>2026-06-21T16:35:15.899+02:00</t>
  </si>
  <si>
    <t>2026-06-21T16:13:03.486+02:00</t>
  </si>
  <si>
    <t>[{"id":"9579f3b5-1ac6-43ac-b132-28666e0777ec","note":"","count":1,"label":"Sweet Passion 18 cm","posId":"30","price":11900,"isExtra":false},{"id":"076ed74a-9e28-4a30-9b7c-06e6adbd9e27","note":"","count":1,"label":"Margherita 18cm","posId":"124","price":11900,"isExtra":false},{"id":"0ea52415-fdb3-497f-b216-7fd5802f2e0f","note":"","count":1,"label":"Quattro Formaggi 32cm","posId":"123","price":24900,"isExtra":false}]</t>
  </si>
  <si>
    <t>2026-06-21T15:54:46.650+02:00</t>
  </si>
  <si>
    <t>2026-06-21T16:11:39.603+02:00</t>
  </si>
  <si>
    <t>[{"id":"1d215296a99939a8f5b4c23d","count":1,"label":"Pepperoni 32cm 🌶️🌶️","posId":"120","price":19920,"isExtra":false},{"id":"ed2821f5147c44e417ef0b42","count":1,"label":"Balné","posId":"K0000","price":1500,"isExtra":true},{"id":"9ee1d6724717b6cc0fc41c1b","count":1,"label":"okraj mozzarella, bylinky","posId":"A121","price":5700,"isExtra":true},{"id":"b81e501c3bc4e8173dde4771","count":1,"label":"Quattro Formaggi 18cm","posId":"135","price":11900,"isExtra":false},{"id":"2e7ea11ae7ec33bacee46408","count":1,"label":"Balné","posId":"K0000","price":1000,"isExtra":true}]</t>
  </si>
  <si>
    <t>2026-06-21T15:51:37.714+02:00</t>
  </si>
  <si>
    <t>2026-06-21T16:06:47.659+02:00</t>
  </si>
  <si>
    <t>[{"id":"D12","note":"","count":1,"label":"Buchtičky se šodó","posId":"D12","price":7900,"isExtra":false},{"id":"K0000","note":"","count":1,"label":"Balné","posId":"K0000","price":1500,"isExtra":true},{"id":"101","note":"","count":1,"label":"Capricciosa 40cm","posId":"101","price":30900,"isExtra":false},{"id":"K0000","note":"","count":1,"label":"Balné","posId":"K0000","price":2000,"isExtra":true}]</t>
  </si>
  <si>
    <t>2026-06-21T15:41:51.452+02:00</t>
  </si>
  <si>
    <t>2026-06-21T15:47:50.325+02:00</t>
  </si>
  <si>
    <t>2026-06-21T15:39:02.683+02:00</t>
  </si>
  <si>
    <t>2026-06-21T15:45:06.182+02:00</t>
  </si>
  <si>
    <t>[{"id":"35e045f9-bc36-46e9-8142-6579de78a05b","note":"","count":1,"label":"Comeback 32cm 🌶️","posId":"121","price":24900,"isExtra":false}]</t>
  </si>
  <si>
    <t>2026-06-21T15:14:22.864+02:00</t>
  </si>
  <si>
    <t>2026-06-21T15:23:10.783+02:00</t>
  </si>
  <si>
    <t>[{"id":"c4cf500880b17d3ffa827758","count":1,"label":"Hawai 32cm","posId":"114","price":19920,"isExtra":false},{"id":"ed2821f5147c44e417ef0b42","count":1,"label":"Balné","posId":"K0000","price":1500,"isExtra":true},{"id":"1b8bf5463d30ab1a50e2f05d","count":1,"label":"Baby Špenát &amp; kuře 32cm","posId":"116","price":24900,"isExtra":false},{"id":"ed2821f5147c44e417ef0b42","count":1,"label":"Balné","posId":"K0000","price":1500,"isExtra":true}]</t>
  </si>
  <si>
    <t>2026-06-21T14:44:12.216+02:00</t>
  </si>
  <si>
    <t>2026-06-21T15:06:12.274+02:00</t>
  </si>
  <si>
    <t>[{"id":"7ec71ed1b6dd8f99c580bfce","count":1,"label":"Margherita 40cm","posId":"100","price":26900,"isExtra":false},{"id":"c71f71bd04444e93fe083c01","count":1,"label":"Balné","posId":"K0000","price":2000,"isExtra":true},{"id":"c282153f9e3afce968db7f16","count":1,"label":"Quattro Formaggi 40cm","posId":"111","price":30900,"isExtra":false},{"id":"c71f71bd04444e93fe083c01","count":1,"label":"Balné","posId":"K0000","price":2000,"isExtra":true},{"id":"8d55eafca74e85a8dee122d9","count":1,"label":"okraj mozzarella, bylinky","posId":"A122","price":6500,"isExtra":true},{"id":"8924fc9e808140a18dd27717","count":1,"label":"BBQ Meteor 40cm","posId":"106","price":30900,"isExtra":false},{"id":"c71f71bd04444e93fe083c01","count":1,"label":"Balné","posId":"K0000","price":2000,"isExtra":true},{"id":"71474d2ff08764e8563178d6","count":1,"label":"Hawai 40cm","posId":"102","price":30900,"isExtra":false},{"id":"c71f71bd04444e93fe083c01","count":1,"label":"Balné","posId":"K0000","price":2000,"isExtra":true},{"id":"c4cf500880b17d3ffa827758","count":1,"label":"Hawai 32cm","posId":"114","price":19920,"isExtra":false},{"id":"ed2821f5147c44e417ef0b42","count":1,"label":"Balné","posId":"K0000","price":1500,"isExtra":true},{"id":"7fe2b841700c31b78e5fd7d9","count":1,"label":"Bez ananasu","posId":"X100","price":0,"KDSTags":["redhighlight"],"isExtra":true}]</t>
  </si>
  <si>
    <t>2026-06-21T14:42:44.219+02:00</t>
  </si>
  <si>
    <t>2026-06-21T14:56:59.392+02:00</t>
  </si>
  <si>
    <t>[{"id":"55199479","note":"","size":"Hawai 40cm","count":1,"label":"Hawai 40cm","posId":"102","price":30900,"isExtra":false},{"id":"55199557","note":"","count":1,"label":"Balné","posId":"K0000","price":2000,"isExtra":true},{"id":"59589464","note":"","size":"Capricciosa 32cm","count":1,"label":"Capricciosa 32cm","posId":"113","price":24900,"isExtra":false},{"id":"55199562","note":"","count":1,"label":"Balné","posId":"K0000","price":1500,"isExtra":true},{"id":"55199609","note":"","count":1,"label":"Bez oliv","posId":"X112","price":0,"KDSTags":["redhighlight"],"isExtra":true}]</t>
  </si>
  <si>
    <t>2026-06-21T14:39:44.020+02:00</t>
  </si>
  <si>
    <t>2026-06-21T14:50:30.103+02:00</t>
  </si>
  <si>
    <t>[{"id":"59589457","note":"","size":"Hot &amp; Spicy 32cm 🌶️🌶️","count":1,"label":"Hot &amp; Spicy 32cm 🌶️🌶️","posId":"122","price":24900,"isExtra":false},{"id":"55199562","note":"","count":1,"label":"Balné","posId":"K0000","price":1500,"isExtra":true}]</t>
  </si>
  <si>
    <t>2026-06-21T14:39:43.043+02:00</t>
  </si>
  <si>
    <t>2026-06-21T14:48:29.425+02:00</t>
  </si>
  <si>
    <t>2026-06-21T14:32:58.244+02:00</t>
  </si>
  <si>
    <t>2026-06-21T14:42:52.276+02:00</t>
  </si>
  <si>
    <t>[{"id":"82d16f594502e577c07286ae","count":1,"label":"Veggieballs 40cm 🌶️🌶️","posId":"105","price":30900,"isExtra":false},{"id":"c71f71bd04444e93fe083c01","count":1,"label":"Balné","posId":"K0000","price":2000,"isExtra":true},{"id":"2cbb1289483b06f505ef6edf","count":1,"label":"Smetanový základ","posId":"ZRS40","price":0,"isExtra":true},{"id":"b9e54539031b67f4afafa5bc","count":1,"label":"pečené brambory","posId":"P103","price":6900,"isExtra":false},{"id":"ed2821f5147c44e417ef0b42","count":1,"label":"Balné","posId":"K0000","price":1500,"isExtra":true}]</t>
  </si>
  <si>
    <t>2026-06-21T14:14:07.288+02:00</t>
  </si>
  <si>
    <t>2026-06-21T14:28:52.017+02:00</t>
  </si>
  <si>
    <t>[{"id":"55199515","note":"","size":"Pepperoni Rolls 🌶️","count":1,"label":"Pepperoni Rolls 🌶️","posId":"P100","price":8900,"isExtra":false},{"id":"55199562","note":"","count":1,"label":"Balné","posId":"K0000","price":1500,"isExtra":true},{"id":"59589456","note":"","size":"Quattro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32cm","posId":"123","price":24900,"isExtra":false},{"id":"55199562","note":"","count":1,"label":"Balné","posId":"K0000","price":1500,"isExtra":true}]</t>
  </si>
  <si>
    <t>2026-06-21T14:05:08.961+02:00</t>
  </si>
  <si>
    <t>2026-06-21T14:10:12.135+02:00</t>
  </si>
  <si>
    <t>[{"id":"493927b2c83a1679829d2589","count":1,"label":"Hawai 18cm","posId":"126","price":11900,"isExtra":false},{"id":"2e7ea11ae7ec33bacee46408","count":1,"label":"Balné","posId":"K0000","price":1000,"isExtra":true}]</t>
  </si>
  <si>
    <t>2026-06-21T13:57:54.953+02:00</t>
  </si>
  <si>
    <t>2026-06-21T14:05:45.765+02:00</t>
  </si>
  <si>
    <t>[{"id":"1d215296a99939a8f5b4c23d","count":1,"label":"Pepperoni 32cm 🌶️🌶️","posId":"120","price":19920,"isExtra":false},{"id":"ed2821f5147c44e417ef0b42","count":1,"label":"Balné","posId":"K0000","price":1500,"isExtra":true},{"id":"2c0f597d3afb8c80df48f8ff","count":1,"label":"USA těsto","posId":"17","price":1000,"isExtra":true},{"id":"a33d4a2ecdcc00af402e5c9b","count":1,"label":"Ananas","posId":"B100","price":2500,"KDSTags":["greenhighlight"],"isExtra":true},{"id":"284143256f41c905feeed114","count":1,"label":"Capricciosa 32cm","posId":"113","price":24900,"isExtra":false},{"id":"ed2821f5147c44e417ef0b42","count":1,"label":"Balné","posId":"K0000","price":1500,"isExtra":true},{"id":"84e4b48cb1bf1b04bc7feb09","count":1,"label":"Smetanový základ","posId":"ZRS32","price":0,"isExtra":true}]</t>
  </si>
  <si>
    <t>2026-06-21T13:46:03.869+02:00</t>
  </si>
  <si>
    <t>2026-06-21T13:54:43.341+02:00</t>
  </si>
  <si>
    <t>2026-06-21T14:03:30.836+02:00</t>
  </si>
  <si>
    <t>2026-06-21T13:46:04.004+02:00</t>
  </si>
  <si>
    <t>[{"id":"b3008ec8-24a5-4d30-bf46-9133028be7e4","note":"","count":1,"label":"Margherita 32 cm","posId":"136","price":20900,"isExtra":false},{"id":"38de8e38-e51e-422d-9a89-960ebc505f1b","note":"","count":1,"label":"Šunka","posId":"B106","price":3000,"KDSTags":["greenhighlight"],"isExtra":true}]</t>
  </si>
  <si>
    <t>2026-06-21T13:41:45.284+02:00</t>
  </si>
  <si>
    <t>2026-06-21T13:51:38.359+02:00</t>
  </si>
  <si>
    <t>[{"id":"59589463","note":"","size":"Hawai 32cm","count":1,"label":"Hawai 32cm","posId":"114","price":24900,"isExtra":false},{"id":"55199562","note":"","count":1,"label":"Balné","posId":"K0000","price":1500,"isExtra":true},{"id":"55199597","note":"","count":1,"label":"Žampiony","posId":"B105","price":2500,"KDSTags":["greenhighlight"],"isExtra":true},{"id":"55199659","note":"","count":1,"label":"Mozzarella","posId":"B113","price":3000,"KDSTags":["greenhighlight"],"isExtra":true},{"id":"59589463","note":"","size":"Hawai 32cm","count":1,"label":"Hawai 32cm","posId":"114","price":24900,"isExtra":false},{"id":"55199562","note":"","count":1,"label":"Balné","posId":"K0000","price":1500,"isExtra":true},{"id":"57279339","note":"","count":1,"label":"Smetanový základ","posId":"ZRS32","price":0,"isExtra":true}]</t>
  </si>
  <si>
    <t>Gabriela</t>
  </si>
  <si>
    <t>2026-06-21T13:32:31.084+02:00</t>
  </si>
  <si>
    <t>2026-06-21T13:46:29.152+02:00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</si>
  <si>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základ","posId":"ZRS40","price":0,"isExtra":true},{"id":"106","note":"","count":1,"label":"BBQ Meteor 40cm","posId":"106","price":30900,"isExtra":false},{"id":"K0000","note":"","count":1,"label":"Balné","posId":"K0000","price":2000,"isExtra":true},{"id":"ZBS40","note":"","count":1,"label":"Smetanový základ","posId":"ZBS40","price":0,"isExtra":true}]</t>
  </si>
  <si>
    <t>2026-06-21T13:24:02.456+02:00</t>
  </si>
  <si>
    <t>2026-06-21T13:38:22.244+02:00</t>
  </si>
  <si>
    <t>2026-06-21T13:15:17.089+02:00</t>
  </si>
  <si>
    <t>2026-06-21T13:33:03.898+02:00</t>
  </si>
  <si>
    <t>[{"id":"55199481","note":"","size":"Veggieballs 40cm 🌶️🌶️","count":1,"label":"Veggieballs 40cm 🌶️🌶️","posId":"105","price":30900,"isExtra":false},{"id":"55199557","note":"","count":1,"label":"Balné","posId":"K0000","price":2000,"isExtra":true},{"id":"55199581","note":"","count":1,"label":"okraj mozzarella, bylinky","posId":"A122","price":6500,"isExtra":true},{"id":"55199514","note":"","size":"Česnekový chléb 18cm","count":1,"label":"česnekový chléb","posId":"P104","price":7900,"isExtra":false},{"id":"55199562","note":"","count":1,"label":"Balné","posId":"K0000","price":1500,"isExtra":true},{"id":"55199511","note":"","size":"Spicy Wings 🌶️","count":1,"label":"spicy wings 🌶️","posId":"P101","price":11900,"isExtra":false},{"id":"55199562","note":"","count":1,"label":"Balné","posId":"K0000","price":1500,"isExtra":true},{"id":"55199518","note":"","size":"Jalapenos Rolls","count":1,"label":"Jalapenos Rolls","posId":"jpr200","price":8900,"isExtra":false},{"id":"55199562","note":"","count":1,"label":"Balné","posId":"K0000","price":1500,"isExtra":true},{"id":"55199515","note":"","size":"Pepperoni Rolls 🌶️","count":1,"label":"Pepperoni Rolls 🌶️","posId":"P100","price":8900,"isExtra":false},{"id":"55199562","note":"","count":1,"label":"Balné","posId":"K0000","price":1500,"isExtra":true},{"id":"59808680","note":"","size":"Jablečno-skořicové rolls","count":1,"label":"Jablečno-skořicové rolls","posId":"18","price":8900,"isExtra":false},{"id":"55199562","note":"","count":1,"label":"Balné","posId":"K0000","price":1500,"isExtra":true},{"id":"55199513","note":"","size":"Pečené brambory","count":1,"label":"pečené brambory","posId":"P103","price":6900,"isExtra":false},{"id":"55199562","note":"","count":1,"label":"Balné","posId":"K0000","price":1500,"isExtra":true}]</t>
  </si>
  <si>
    <t>2026-06-21T13:04:03.422+02:00</t>
  </si>
  <si>
    <t>2026-06-21T13:16:33.561+02:00</t>
  </si>
  <si>
    <t>2026-06-21T13:32:48.644+02:00</t>
  </si>
  <si>
    <t>2026-06-21T13:04:03.546+02:00</t>
  </si>
  <si>
    <t>[{"id":"bf8dc38b-6c8e-42b6-9da3-3170253a57d4","note":"","count":1,"label":"Hot &amp; Spicy 32cm 🌶️🌶️","posId":"122","price":24900,"isExtra":false},{"id":"57c816b2-3e3f-46c2-b126-b09910d79cb0","note":"","count":1,"label":"změna na Smetanový základ","posId":"57c816b2-3e3f-46c2-b126-b09910d79cb0","price":0,"isExtra":true},{"id":"2585f58b-88a9-4cf3-bee9-d0f178b1877c","note":"","count":1,"label":"okraj hotdog, bez omáčky","posId":"A125","price":5700,"isExtra":true},{"id":"e7501e4e-7b75-458f-8655-4ba5ba9c5990","note":"","count":1,"label":"Jalapeňos dip","posId":"P107","price":2000,"isExtra":false},{"id":"739ceea4-4275-4f09-8cf5-ae08fe640a77","note":"","count":1,"label":"Pepsi 1l","posId":"N124","price":5900,"isExtra":false}]</t>
  </si>
  <si>
    <t>2026-06-21T13:00:03.562+02:00</t>
  </si>
  <si>
    <t>2026-06-21T13:13:58.568+02:00</t>
  </si>
  <si>
    <t>2026-06-21T13:29:55.631+02:00</t>
  </si>
  <si>
    <t>2026-06-21T13:00:03.722+02:00</t>
  </si>
  <si>
    <t>[{"id":"b23a7ffc-2968-4b23-96c7-647c4d375297","note":"","count":1,"label":"BBQ Meteor 32 cm","posId":"142","price":24900,"isExtra":false},{"id":"e2500e14-36a7-442f-9e4c-8df3f05db108","note":"","count":1,"label":"Pepperoni salám","posId":"B109","price":3000,"KDSTags":["greenhighlight"],"isExtra":true},{"id":"4d0fe7ad-c88a-4a73-8015-c60680489cf8","note":"","count":1,"label":"Baby Špenát &amp; kuře 32cm","posId":"116","price":24900,"isExtra":false}]</t>
  </si>
  <si>
    <t>2026-06-21T12:42:03.603+02:00</t>
  </si>
  <si>
    <t>2026-06-21T13:08:58.848+02:00</t>
  </si>
  <si>
    <t>2026-06-21T12:35:35.897+02:00</t>
  </si>
  <si>
    <t>2026-06-21T12:54:23.661+02:00</t>
  </si>
  <si>
    <t>[{"id":"S2KCJaQ9FrnGd4277ymVD","count":1,"label":"Capricciosa 32cm","posId":"113","price":24900,"isExtra":false,"creatorId":"1Q-uiUMQ7Asc1UfW4Jh1j","isPackging":0,"actualLabel":"Capricciosa 32cm"},{"id":"pPW0iF9xqPDcLUFcjJRM2","count":1,"label":"Zeleninová 32cm","posId":"115","price":24900,"isExtra":false,"creatorId":"N2Gm-M8PvXK7ScfeYJ1aT","isPackging":0,"actualLabel":"Zeleninová 32cm"},{"id":"YhNzva_nxVXihkBVp6pb_","count":1,"label":"Pepsi 1l","posId":"N124","price":5900,"isExtra":false,"creatorId":"XkwIWSp0COzb5P6KdBEJv","isPackging":0,"actualLabel":"Pepsi 1l"}]</t>
  </si>
  <si>
    <t>Otabek</t>
  </si>
  <si>
    <t>2026-06-21T12:34:00.896+02:00</t>
  </si>
  <si>
    <t>2026-06-21T13:06:43.738+02:00</t>
  </si>
  <si>
    <t>[{"id":"111","note":"","count":1,"label":"Quattro Formaggi 40cm","posId":"111","price":30900,"isExtra":false},{"id":"K0000","note":"","count":1,"label":"Balné","posId":"K0000","price":2000,"isExtra":true},{"id":"101","note":"","count":2,"label":"Capricciosa 40cm","posId":"101","price":30900,"isExtra":false},{"id":"K0000","note":"","count":2,"label":"Balné","posId":"K0000","price":2000,"isExtra":true}]</t>
  </si>
  <si>
    <t>2026-06-21T12:33:51.535+02:00</t>
  </si>
  <si>
    <t>2026-06-21T13:00:34.009+02:00</t>
  </si>
  <si>
    <t>[{"id":"d5f548ecefcfc95cc5941e55","count":1,"label":"Comeback 40cm 🌶️","posId":"109","price":30900,"isExtra":false},{"id":"c71f71bd04444e93fe083c01","count":1,"label":"Balné","posId":"K0000","price":2000,"isExtra":true},{"id":"8d55eafca74e85a8dee122d9","count":1,"label":"okraj mozzarella, bylinky","posId":"A122","price":6500,"isExtra":true},{"id":"836af884a629f619414811e5","count":1,"label":"Paprika","posId":"C111","price":3500,"KDSTags":["greenhighlight"],"isExtra":true}]</t>
  </si>
  <si>
    <t>Oleh</t>
  </si>
  <si>
    <t>2026-06-21T12:30:06.995+02:00</t>
  </si>
  <si>
    <t>2026-06-21T12:50:06.074+02:00</t>
  </si>
  <si>
    <t>[{"id":"102","note":"","count":1,"label":"Hawai 40cm","posId":"102","price":30900,"isExtra":false},{"id":"K0000","note":"","count":1,"label":"Balné","posId":"K0000","price":2000,"isExtra":true},{"id":"109","note":"","count":1,"label":"Comeback 40cm 🌶️","posId":"109","price":30900,"isExtra":false},{"id":"K0000","note":"","count":1,"label":"Balné","posId":"K0000","price":2000,"isExtra":true},{"id":"124","note":"","count":1,"label":"Margherita 18cm","posId":"124","price":11900,"isExtra":false},{"id":"K0000","note":"","count":1,"label":"Balné","posId":"K0000","price":1000,"isExtra":true}]</t>
  </si>
  <si>
    <t>2026-06-21T12:23:43.270+02:00</t>
  </si>
  <si>
    <t>2026-06-21T12:37:51.940+02:00</t>
  </si>
  <si>
    <t>[{"id":"d0043b053c4bd7c6fd8359d7","count":1,"label":"Comeback 32cm 🌶️","posId":"121","price":19920,"isExtra":false},{"id":"ed2821f5147c44e417ef0b42","count":1,"label":"Balné","posId":"K0000","price":1500,"isExtra":true},{"id":"a33d4a2ecdcc00af402e5c9b","count":1,"label":"Ananas","posId":"B100","price":2500,"KDSTags":["greenhighlight"],"isExtra":true}]</t>
  </si>
  <si>
    <t>2026-06-21T12:09:58.268+02:00</t>
  </si>
  <si>
    <t>2026-06-21T12:29:39.307+02:00</t>
  </si>
  <si>
    <t>[{"id":"a0605005773056fb46785f92","count":1,"label":"BBQ Texas 40cm","posId":"107","price":30900,"isExtra":false},{"id":"c71f71bd04444e93fe083c01","count":1,"label":"Balné","posId":"K0000","price":2000,"isExtra":true},{"id":"6d30c23536beeaabedce6a33","count":1,"label":"Kukuřice","posId":"C115","price":3500,"KDSTags":["greenhighlight"],"isExtra":true},{"id":"096441a3b709cad5b3ac76b2","count":1,"label":"Šunka","posId":"C106","price":4000,"KDSTags":["greenhighlight"],"isExtra":true},{"id":"0fd56bbff23341186c18dce0","count":1,"label":"Grana padano, pecorino, parmazán","posId":"C130","price":4000,"KDSTags":["greenhighlight"],"isExtra":true},{"id":"e981bced55d19e791cd96797","count":1,"label":"Jalapeňos dip","posId":"P107","price":2000,"isExtra":false},{"id":"ed2821f5147c44e417ef0b42","count":1,"label":"Balné","posId":"K0000","price":1500,"isExtra":true}]</t>
  </si>
  <si>
    <t>2026-06-21T12:04:32.864+02:00</t>
  </si>
  <si>
    <t>2026-06-21T12:05:22.563+02:00</t>
  </si>
  <si>
    <t>[{"id":"aS4P24QybfW2Biv5xTDNM","count":1,"label":"Hot &amp; Spicy 40cm 🌶️🌶️","posId":"110","price":30900,"isExtra":false,"creatorId":"sql0vpIMFaDaxicl_h8n2","isPackging":0,"actualLabel":"Hot &amp; Spicy 40cm 🌶️🌶️"}]</t>
  </si>
  <si>
    <t>2026-06-21T12:00:10.799+02:00</t>
  </si>
  <si>
    <t>2026-06-21T12:01:41.389+02:00</t>
  </si>
  <si>
    <t>[{"id":"hq1R5HxeYrJr4Ew-dOjt-","count":1,"label":"Guarana classic","posId":"N142","price":5500,"isExtra":false,"creatorId":"Kb1FKg60PELixhI1l3IlU","isPackging":0,"actualLabel":"Guarana classic"}]</t>
  </si>
  <si>
    <t>2026-06-21T11:57:03.099+02:00</t>
  </si>
  <si>
    <t>2026-06-21T12:19:56.661+02:00</t>
  </si>
  <si>
    <t>2026-06-21T12:46:31.501+02:00</t>
  </si>
  <si>
    <t>2026-06-21T11:57:03.232+02:00</t>
  </si>
  <si>
    <t>[{"id":"0ea52415-fdb3-497f-b216-7fd5802f2e0f","note":"","count":1,"label":"Quattro Formaggi 32cm","posId":"123","price":24900,"isExtra":false},{"id":"68d93a2c-5ce2-44a5-857b-6d579cd1f445","note":"","count":1,"label":"Žampiony","posId":"B105","price":2500,"KDSTags":["greenhighlight"],"isExtra":true},{"id":"1fae666b-4102-4ed0-b317-2a07b21ae279","note":"","count":1,"label":"Hot &amp; Spicy 40cm 🌶️🌶️","posId":"110","price":30900,"isExtra":false},{"id":"a3d62a5d-2e1d-48db-874e-d64becff7059","note":"","count":1,"label":"změna na BBQ základ","posId":"a3d62a5d-2e1d-48db-874e-d64becff7059","price":0,"isExtra":true}]</t>
  </si>
  <si>
    <t>2026-06-21T11:54:55.131+02:00</t>
  </si>
  <si>
    <t>2026-06-21T12:05:09.910+02:00</t>
  </si>
  <si>
    <t>[{"id":"1b8bf5463d30ab1a50e2f05d","count":1,"label":"Baby Špenát &amp; kuře 32cm","posId":"116","price":24900,"isExtra":false},{"id":"ed2821f5147c44e417ef0b42","count":1,"label":"Balné","posId":"K0000","price":1500,"isExtra":true},{"id":"71474d2ff08764e8563178d6","count":1,"label":"Hawai 40cm","posId":"102","price":30900,"isExtra":false},{"id":"c71f71bd04444e93fe083c01","count":1,"label":"Balné","posId":"K0000","price":2000,"isExtra":true}]</t>
  </si>
  <si>
    <t>2026-06-21T11:50:11.464+02:00</t>
  </si>
  <si>
    <t>2026-06-21T11:58:57.196+02:00</t>
  </si>
  <si>
    <t>[{"id":"1d215296a99939a8f5b4c23d","count":1,"label":"Pepperoni 32cm 🌶️🌶️","posId":"120","price":19920,"isExtra":false},{"id":"ed2821f5147c44e417ef0b42","count":1,"label":"Balné","posId":"K0000","price":1500,"isExtra":true},{"id":"987bfd69b1586254c4704730","count":1,"label":"Žampiony","posId":"B105","price":2500,"KDSTags":["greenhighlight"],"isExtra":true},{"id":"730ed795f7d83f1d26b843e5","count":1,"label":"Kukuřice","posId":"B115","price":2500,"KDSTags":["greenhighlight"],"isExtra":true}]</t>
  </si>
  <si>
    <t>2026-06-21T11:35:02.936+02:00</t>
  </si>
  <si>
    <t>2026-06-21T11:50:01.638+02:00</t>
  </si>
  <si>
    <t>[{"id":"1d215296a99939a8f5b4c23d","count":1,"label":"Pepperoni 32cm 🌶️🌶️","posId":"120","price":19920,"isExtra":false},{"id":"ed2821f5147c44e417ef0b42","count":1,"label":"Balné","posId":"K0000","price":1500,"isExtra":true},{"id":"8a4618993c6f7ee5917bb6ac","count":1,"label":"Margherita 32cm","posId":"112","price":16720,"isExtra":false},{"id":"ed2821f5147c44e417ef0b42","count":1,"label":"Balné","posId":"K0000","price":1500,"isExtra":true},{"id":"b81e501c3bc4e8173dde4771","count":1,"label":"Quattro Formaggi 18cm","posId":"135","price":11900,"isExtra":false},{"id":"2e7ea11ae7ec33bacee46408","count":1,"label":"Balné","posId":"K0000","price":1000,"isExtra":true}]</t>
  </si>
  <si>
    <t>2026-06-21T11:27:02.510+02:00</t>
  </si>
  <si>
    <t>2026-06-21T11:46:58.423+02:00</t>
  </si>
  <si>
    <t>2026-06-21T12:13:06.550+02:00</t>
  </si>
  <si>
    <t>2026-06-21T11:27:02.647+02:00</t>
  </si>
  <si>
    <t>[{"id":"b23a7ffc-2968-4b23-96c7-647c4d375297","note":"","count":1,"label":"BBQ Meteor 32 cm","posId":"142","price":24900,"isExtra":false},{"id":"b6658da4-b777-42a2-94b6-5ce20ff49587","note":"","count":1,"label":"Pepperoni 32 cm","posId":"144","price":24900,"isExtra":false},{"id":"ff8bc446-e047-44f1-bae5-423b565e0123","note":"","count":1,"label":"Capricciosa 32 cm","posId":"137","price":24900,"isExtra":false}]</t>
  </si>
  <si>
    <t>2026-06-21T11:22:03.059+02:00</t>
  </si>
  <si>
    <t>2026-06-21T11:40:47.434+02:00</t>
  </si>
  <si>
    <t>2026-06-21T12:04:06.557+02:00</t>
  </si>
  <si>
    <t>2026-06-21T11:22:03.194+02:00</t>
  </si>
  <si>
    <t>[{"id":"e525f614-2c06-459a-8d22-623546aa83fc","note":"","count":1,"label":"BBQ Texas 40cm","posId":"107","price":30900,"isExtra":false}]</t>
  </si>
  <si>
    <t>2026-06-21T11:20:03.222+02:00</t>
  </si>
  <si>
    <t>2026-06-21T11:38:29.328+02:00</t>
  </si>
  <si>
    <t>2026-06-21T11:58:25.149+02:00</t>
  </si>
  <si>
    <t>2026-06-21T11:20:03.309+02:00</t>
  </si>
  <si>
    <t>[{"id":"03dae282-4cd4-4fa2-9169-2178ea3ed325","note":"","count":1,"label":"Quattro Formaggi 40cm","posId":"111","price":30900,"isExtra":false},{"id":"52cffa8b-0a47-4e13-b315-64f9374ef0a7","note":"","count":1,"label":"okraj hotdog, bez omáčky","posId":"A126","price":6500,"isExtra":true},{"id":"e7501e4e-7b75-458f-8655-4ba5ba9c5990","note":"","count":1,"label":"Jalapeňos dip","posId":"P107","price":2000,"isExtra":false}]</t>
  </si>
  <si>
    <t>2026-06-21T11:14:41.141+02:00</t>
  </si>
  <si>
    <t>2026-06-21T11:30:31.148+02:00</t>
  </si>
  <si>
    <t>[{"id":"xHIl0psugMNZ1FsGFVNng","count":1,"label":"Comeback 40cm 🌶️","posId":"109","price":30900,"isExtra":false,"creatorId":"m8m9spRrxfgyigAY6FUbB","isPackging":0,"actualLabel":"Comeback 40cm 🌶️"},{"id":"GgFxWsVrDTHtwOEvP84Ga","count":1,"label":"Comeback 32cm 🌶️","posId":"121","price":24900,"isExtra":false,"creatorId":"KONjMY9lIAOFHsCiwwCL_","isPackging":0,"actualLabel":"Comeback 32cm 🌶️"}]</t>
  </si>
  <si>
    <t>2026-06-21T11:14:24.995+02:00</t>
  </si>
  <si>
    <t>2026-06-21T11:29:27.597+02:00</t>
  </si>
  <si>
    <t>2026-06-21T11:12:24.726+02:00</t>
  </si>
  <si>
    <t>2026-06-21T11:29:25.930+02:00</t>
  </si>
  <si>
    <t>[{"id":"57405743","note":"","size":"Pepsi zero sugar 1l","count":1,"label":"Pepsi zero sugar 1l","posId":"N125","price":5900,"isExtra":false},{"id":"55199516","note":"","size":"Česnekový dip","count":2,"label":"Česnekový dip","posId":"P106","price":2000,"isExtra":false},{"id":"55199562","note":"","count":2,"label":"Balné","posId":"K0000","price":1500,"isExtra":true},{"id":"55199473","note":"","size":"Comeback 40cm 🌶️","count":1,"label":"Comeback 40cm 🌶️","posId":"109","price":30900,"isExtra":false},{"id":"55199557","note":"","count":1,"label":"Balné","posId":"K0000","price":2000,"isExtra":true},{"id":"55199581","note":"","count":1,"label":"okraj mozzarella, bylinky","posId":"A122","price":6500,"isExtra":true},{"id":"55199515","note":"","size":"Pepperoni Rolls 🌶️","count":1,"label":"Pepperoni Rolls 🌶️","posId":"P100","price":8900,"isExtra":false},{"id":"55199562","note":"","count":1,"label":"Balné","posId":"K0000","price":1500,"isExtra":true}]</t>
  </si>
  <si>
    <t>2026-06-21T11:12:10.164+02:00</t>
  </si>
  <si>
    <t>2026-06-21T11:14:20.225+02:00</t>
  </si>
  <si>
    <t>[{"id":"AFZIaEce-bqVMojCcXohH","count":1,"label":"Guarana classic zero","posId":"N143","price":5500,"isExtra":false,"creatorId":"0J1Zk-gS1FGDG0tNAeNfI","isPackging":0,"actualLabel":"Guarana classic zero"}]</t>
  </si>
  <si>
    <t>2026-06-21T11:11:04.864+02:00</t>
  </si>
  <si>
    <t>2026-06-21T11:11:31.734+02:00</t>
  </si>
  <si>
    <t>[{"id":"oN2HwwNmv6z9l9BDlxwAW","count":1,"label":"Guarana kiwi a jablko","posId":"N144","price":5500,"isExtra":false,"creatorId":"dQqcLDQmi29w38xZLcyC7","isPackging":0,"actualLabel":"Guarana kiwi a jablko"}]</t>
  </si>
  <si>
    <t>2026-06-21T02:40:03.853+02:00</t>
  </si>
  <si>
    <t>2026-06-21T02:46:21.844+02:00</t>
  </si>
  <si>
    <t>2026-06-21T03:11:47.145+02:00</t>
  </si>
  <si>
    <t>2026-06-21T02:40:26.708+02:00</t>
  </si>
  <si>
    <t>[{"id":"36ea3088-07fd-428f-b871-c4a5ee9cef7b","note":"","count":1,"label":"Comeback 40cm 🌶️","posId":"109","price":30900,"isExtra":false},{"id":"169906cc-98ac-4101-a361-79ae530758c3","note":"","count":1,"label":"Bez cibule","posId":"X103","price":0,"KDSTags":["redhighlight"],"isExtra":true}]</t>
  </si>
  <si>
    <t>2026-06-21T02:15:50.201+02:00</t>
  </si>
  <si>
    <t>2026-06-21T02:23:40.135+02:00</t>
  </si>
  <si>
    <t>[{"id":"59589455","note":"","size":"Margherita 32cm","count":1,"label":"Margherita 32cm","posId":"112","price":20900,"isExtra":false},{"id":"55199562","note":"","count":1,"label":"Balné","posId":"K0000","price":1500,"isExtra":true},{"id":"55199648","note":"","count":1,"label":"Kukuřice","posId":"B115","price":2500,"KDSTags":["greenhighlight"],"isExtra":true}]</t>
  </si>
  <si>
    <t>2026-06-21T02:03:53.601+02:00</t>
  </si>
  <si>
    <t>2026-06-21T02:11:54.087+02:00</t>
  </si>
  <si>
    <t>[{"id":"55199471","note":"","size":"Quattro Formaggi 40cm","count":1,"label":"Quattro Formaggi 40cm","posId":"111","price":30900,"isExtra":false},{"id":"55199557","note":"","count":1,"label":"Balné","posId":"K0000","price":2000,"isExtra":true}]</t>
  </si>
  <si>
    <t>2026-06-21T02:00:15.185+02:00</t>
  </si>
  <si>
    <t>2026-06-21T02:00:17.103+02:00</t>
  </si>
  <si>
    <t>[{"id":"5YGHveHwYFJ53FvByaMaq","count":1,"label":"Quattro Formaggi 40cm","posId":"111","price":30900,"isExtra":false,"creatorId":"3xaujlzFIWF0WaO7NdTsw","isPackging":0,"actualLabel":"Quattro Formaggi 40cm"},{"id":"extra_20230331101812_3","count":1,"label":"okraj mozzarella, bylinky","posId":"A122","price":6500,"isExtra":true,"mainItemId":"5YGHveHwYFJ53FvByaMaq"}]</t>
  </si>
  <si>
    <t>2026-06-21T01:20:25.551+02:00</t>
  </si>
  <si>
    <t>2026-06-21T01:28:56.212+02:00</t>
  </si>
  <si>
    <t>[{"id":"59589460","note":"","size":"BBQ Texas 32cm","count":1,"label":"BBQ Texas 32cm","posId":"119","price":24900,"isExtra":false},{"id":"55199562","note":"","count":1,"label":"Balné","posId":"K0000","price":1500,"isExtra":true},{"id":"57279347","note":"","count":1,"label":"Rajčatový základ","posId":"ZBR32","price":0,"isExtra":true}]</t>
  </si>
  <si>
    <t>2026-06-21T01:16:05.553+02:00</t>
  </si>
  <si>
    <t>2026-06-21T01:26:35.064+02:00</t>
  </si>
  <si>
    <t>[{"id":"55199477","note":"","size":"Baby špenát &amp; kuře 40cm","count":1,"label":"Baby špenát &amp; kuře 40cm","posId":"104","price":30900,"isExtra":false},{"id":"55199557","note":"","count":1,"label":"Balné","posId":"K0000","price":2000,"isExtra":true},{"id":"55199581","note":"","count":1,"label":"okraj mozzarella, bylinky","posId":"A122","price":6500,"isExtra":true},{"id":"55199650","note":"","count":1,"label":"Kukuřice","posId":"C115","price":3500,"KDSTags":["greenhighlight"],"isExtra":true},{"id":"55199652","note":"","count":1,"label":"Špenát s česnekem","posId":"C107","price":3500,"KDSTags":["greenhighlight"],"isExtra":true}]</t>
  </si>
  <si>
    <t>2026-06-21T01:15:14.922+02:00</t>
  </si>
  <si>
    <t>2026-06-21T01:15:17.410+02:00</t>
  </si>
  <si>
    <t>[{"id":"hq1R5HxeYrJr4Ew-dOjt-","count":1,"label":"Guarana classic","posId":"N142","price":5500,"isExtra":false,"creatorId":"PvKucV4F51tW-1_9r0B2n","isPackging":0,"actualLabel":"Guarana classic"}]</t>
  </si>
  <si>
    <t>2026-06-21T01:03:12.875+02:00</t>
  </si>
  <si>
    <t>2026-06-21T01:03:26.610+02:00</t>
  </si>
  <si>
    <t>[{"id":"HzzLcrRniLZHhRMYsKcZq","count":1,"label":"Margherita 32cm","posId":"112","price":20900,"isExtra":false,"creatorId":"klFjJZG-RCr0_vSHW4TpD","isPackging":0,"actualLabel":"Margherita 32cm"},{"id":"B9Gc9DICwMa89e6oK1jK1","count":1,"label":"Mirinda 1l","posId":"N126","price":5900,"isExtra":false,"creatorId":"dlRI-GJHTtDIApquXudQf","isPackging":0,"actualLabel":"Mirinda 1l"}]</t>
  </si>
  <si>
    <t>2026-06-21T00:59:00.634+02:00</t>
  </si>
  <si>
    <t>2026-06-21T01:08:21.841+02:00</t>
  </si>
  <si>
    <t>2026-06-21T00:51:21.890+02:00</t>
  </si>
  <si>
    <t>2026-06-21T01:06:48.076+02:00</t>
  </si>
  <si>
    <t>2026-06-21T00:33:21.864+02:00</t>
  </si>
  <si>
    <t>2026-06-21T00:44:28.834+02:00</t>
  </si>
  <si>
    <t>[{"id":"55199509","note":"","size":"Spicy menu Comeback","count":1,"label":"Spicy menu Comeback","posId":"M100","price":34900,"isExtra":false},{"id":"55199540","note":"","count":1,"label":"Hot &amp; Spicy","posId":"Y122","price":0,"isExtra":true},{"id":"55199547","note":"","count":1,"label":"Balné","posId":"K0000","price":3000,"isExtra":true},{"id":"55199578","note":"","count":1,"label":"masové kuličky","posId":"P102","price":0,"isExtra":true},{"id":"57405752","note":"","count":1,"label":"BIRGO grapefruit 0,5l","posId":"N131","price":0,"isExtra":true},{"id":"57279339","note":"","count":1,"label":"Smetanový základ","posId":"ZRS32","price":0,"isExtra":true}]</t>
  </si>
  <si>
    <t>Fitim</t>
  </si>
  <si>
    <t>2026-06-21T00:31:13.860+02:00</t>
  </si>
  <si>
    <t>2026-06-21T00:42:25.117+02:00</t>
  </si>
  <si>
    <t>[{"id":"101","note":"","count":1,"label":"Capricciosa 40cm","posId":"101","price":30900,"isExtra":false},{"id":"K0000","note":"","count":1,"label":"Balné","posId":"K0000","price":2000,"isExtra":true},{"id":"X105","note":"","count":1,"label":"Bez žampionů","posId":"X105","price":0,"KDSTags":["redhighlight"],"isExtra":true},{"id":"122","note":"","count":1,"label":"Hot &amp; Spicy 32cm 🌶️🌶️","posId":"122","price":24900,"isExtra":false},{"id":"K0000","note":"","count":1,"label":"Balné","posId":"K0000","price":1500,"isExtra":true},{"id":"135","note":"","count":1,"label":"Quattro Formaggi 18cm","posId":"135","price":11900,"isExtra":false},{"id":"K0000","note":"","count":1,"label":"Balné","posId":"K0000","price":1000,"isExtra":true},{"id":"ZSR18","note":"","count":1,"label":"Rajčatový základ","posId":"ZSR18","price":0,"isExtra":true}]</t>
  </si>
  <si>
    <t>2026-06-21T00:27:27.026+02:00</t>
  </si>
  <si>
    <t>2026-06-21T00:40:05.579+02:00</t>
  </si>
  <si>
    <t>[{"id":"c4cf500880b17d3ffa827758","count":1,"label":"Hawai 32cm","posId":"114","price":19920,"isExtra":false},{"id":"ed2821f5147c44e417ef0b42","count":1,"label":"Balné","posId":"K0000","price":1500,"isExtra":true},{"id":"0d95a3384b070d9133ab82f7","count":1,"label":"Česnekový dip","posId":"P106","price":2000,"isExtra":false},{"id":"ed2821f5147c44e417ef0b42","count":1,"label":"Balné","posId":"K0000","price":1500,"isExtra":true},{"id":"5fdddf9d3c429571bb69ddb5","count":1,"label":"spicy wings 🌶️","posId":"P101","price":9520,"isExtra":false},{"id":"ed2821f5147c44e417ef0b42","count":1,"label":"Balné","posId":"K0000","price":1500,"isExtra":true}]</t>
  </si>
  <si>
    <t>2026-06-21T00:26:04.776+02:00</t>
  </si>
  <si>
    <t>2026-06-21T00:35:34.508+02:00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</si>
  <si>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55199650","note":"","count":1,"label":"Kukuřice","posId":"C115","price":3500,"KDSTags":["greenhighlight"],"isExtra":true},{"id":"55199676","note":"","count":1,"label":"Kuře","posId":"C114","price":4000,"KDSTags":["greenhighlight"],"isExtra":true}]</t>
  </si>
  <si>
    <t>2026-06-21T00:17:43.167+02:00</t>
  </si>
  <si>
    <t>2026-06-21T00:28:32.366+02:00</t>
  </si>
  <si>
    <t>2026-06-21T00:16:03.191+02:00</t>
  </si>
  <si>
    <t>2026-06-21T00:33:14.614+02:00</t>
  </si>
  <si>
    <t>2026-06-21T00:49:26.245+02:00</t>
  </si>
  <si>
    <t>2026-06-21T00:17:46.876+02:00</t>
  </si>
  <si>
    <t>[{"id":"b6658da4-b777-42a2-94b6-5ce20ff49587","note":"","count":1,"label":"Pepperoni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bylinky","posId":"A121","price":5700,"isExtra":true},{"id":"3a8b6a85-3b5c-4ee4-be2d-261ab8731d6e","note":"","count":2,"label":"Česnekový dip","posId":"P106","price":2000,"isExtra":false},{"id":"944ada84-4b76-4cec-9248-ebcd083131da","note":"","count":1,"label":"Baby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bylinky","posId":"A121","price":5700,"isExtra":true},{"id":"c8019f80-065c-4f09-9e80-65b85dae2ae1","note":"","count":1,"label":"Kukuřice","posId":"B115","price":2500,"KDSTags":["greenhighlight"],"isExtra":true}]</t>
  </si>
  <si>
    <t>2026-06-21T00:15:31.758+02:00</t>
  </si>
  <si>
    <t>2026-06-21T00:26:22.797+02:00</t>
  </si>
  <si>
    <t>[{"id":"102","note":"","count":1,"label":"Hawai 40cm","posId":"102","price":30900,"isExtra":false},{"id":"K0000","note":"","count":1,"label":"Balné","posId":"K0000","price":2000,"isExtra":true},{"id":"A124","note":"","count":1,"label":"okraj mozzarella, bbq omáčka","posId":"A124","price":6500,"isExtra":true},{"id":"120","note":"","count":1,"label":"Pepperoni 32cm 🌶️🌶️","posId":"120","price":24900,"isExtra":false},{"id":"K0000","note":"","count":1,"label":"Balné","posId":"K0000","price":1500,"isExtra":true},{"id":"A119","note":"","count":1,"label":"okraj hotdog, bbq omáčka","posId":"A119","price":5700,"isExtra":true}]</t>
  </si>
  <si>
    <t>2026-06-21T00:14:15.432+02:00</t>
  </si>
  <si>
    <t>2026-06-21T00:21:58.365+02:00</t>
  </si>
  <si>
    <t>[{"id":"1d215296a99939a8f5b4c23d","count":1,"label":"Pepperoni 32cm 🌶️🌶️","posId":"120","price":19920,"isExtra":false},{"id":"ed2821f5147c44e417ef0b42","count":1,"label":"Balné","posId":"K0000","price":1500,"isExtra":true},{"id":"2c0f597d3afb8c80df48f8ff","count":1,"label":"USA těsto","posId":"17","price":1000,"isExtra":true},{"id":"1c7298db47eb05e8b94d15e6","count":1,"label":"okraj hotdog, hořčice","posId":"A117","price":5700,"isExtra":true}]</t>
  </si>
  <si>
    <t>2026-06-21T00:11:45.725+02:00</t>
  </si>
  <si>
    <t>2026-06-21T00:21:56.462+02:00</t>
  </si>
  <si>
    <t>2026-06-21T00:09:04.404+02:00</t>
  </si>
  <si>
    <t>2026-06-21T00:30:04.453+02:00</t>
  </si>
  <si>
    <t>2026-06-21T00:56:20.589+02:00</t>
  </si>
  <si>
    <t>2026-06-21T00:16:03.914+02:00</t>
  </si>
  <si>
    <t>2026-06-21T00:07:32.388+02:00</t>
  </si>
  <si>
    <t>2026-06-21T00:18:49.427+02:00</t>
  </si>
  <si>
    <t>[{"id":"c4cf500880b17d3ffa827758","count":1,"label":"Hawai 32cm","posId":"114","price":19920,"isExtra":false},{"id":"ed2821f5147c44e417ef0b42","count":1,"label":"Balné","posId":"K0000","price":1500,"isExtra":true},{"id":"d0043b053c4bd7c6fd8359d7","count":1,"label":"Comeback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🌶️","posId":"121","price":19920,"isExtra":false},{"id":"ed2821f5147c44e417ef0b42","count":1,"label":"Balné","posId":"K0000","price":1500,"isExtra":true}]</t>
  </si>
  <si>
    <t>2026-06-21T00:07:28.317+02:00</t>
  </si>
  <si>
    <t>2026-06-21T00:10:38.662+02:00</t>
  </si>
  <si>
    <t>[{"id":"HzzLcrRniLZHhRMYsKcZq","count":1,"label":"Margherita 32cm","posId":"112","price":20900,"isExtra":false,"creatorId":"Sq_UjUuQQzY0CqD7fXoBN","isPackging":0,"actualLabel":"Margherita 32cm"},{"id":"YhNzva_nxVXihkBVp6pb_","count":1,"label":"Pepsi 1l","posId":"N124","price":5900,"isExtra":false,"creatorId":"nlkDyJ3i_p9u_4IhqPdKt","isPackging":0,"actualLabel":"Pepsi 1l"}]</t>
  </si>
  <si>
    <t>2026-06-20T23:58:03.674+02:00</t>
  </si>
  <si>
    <t>2026-06-21T00:08:33.405+02:00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</si>
  <si>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32cm","posId":"123","price":24900,"isExtra":false},{"id":"55199562","note":"","count":1,"label":"Balné","posId":"K0000","price":1500,"isExtra":true},{"id":"59589465","note":"","size":"Baby Špenát &amp; kuře 32cm","count":1,"label":"Baby Špenát &amp; kuře 32cm","posId":"116","price":24900,"isExtra":false},{"id":"55199562","note":"","count":1,"label":"Balné","posId":"K0000","price":1500,"isExtra":true}]</t>
  </si>
  <si>
    <t>2026-06-20T23:56:21.004+02:00</t>
  </si>
  <si>
    <t>2026-06-21T00:05:20.482+02:00</t>
  </si>
  <si>
    <t>[{"id":"5fdddf9d3c429571bb69ddb5","count":1,"label":"spicy wings 🌶️","posId":"P101","price":9520,"isExtra":false},{"id":"ed2821f5147c44e417ef0b42","count":1,"label":"Balné","posId":"K0000","price":1500,"isExtra":true},{"id":"4ce1b8b8bf2a5e96061966e7","count":1,"label":"BBQ Meteor 18cm","posId":"130","price":11900,"isExtra":false},{"id":"2e7ea11ae7ec33bacee46408","count":1,"label":"Balné","posId":"K0000","price":1000,"isExtra":true},{"id":"98b4a6b4e0e22e589931b2cd","count":1,"label":"Rajčatový základ","posId":"ZBR18","price":0,"isExtra":true}]</t>
  </si>
  <si>
    <t>2026-06-20T23:49:19.679+02:00</t>
  </si>
  <si>
    <t>2026-06-21T00:03:21.453+02:00</t>
  </si>
  <si>
    <t>[{"id":"c4cf500880b17d3ffa827758","count":1,"label":"Hawai 32cm","posId":"114","price":19920,"isExtra":false},{"id":"ed2821f5147c44e417ef0b42","count":1,"label":"Balné","posId":"K0000","price":1500,"isExtra":true},{"id":"9ee1d6724717b6cc0fc41c1b","count":1,"label":"okraj mozzarella, bylinky","posId":"A121","price":5700,"isExtra":true},{"id":"d0043b053c4bd7c6fd8359d7","count":1,"label":"Comeback 32cm 🌶️","posId":"121","price":19920,"isExtra":false},{"id":"ed2821f5147c44e417ef0b42","count":1,"label":"Balné","posId":"K0000","price":1500,"isExtra":true},{"id":"9ee1d6724717b6cc0fc41c1b","count":1,"label":"okraj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</si>
  <si>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2026-06-20T23:47:13.693+02:00</t>
  </si>
  <si>
    <t>2026-06-20T23:58:44.644+02:00</t>
  </si>
  <si>
    <t>[{"id":"118","note":"","count":1,"label":"BBQ Meteor 32cm","posId":"118","price":24900,"isExtra":false},{"id":"K0000","note":"","count":1,"label":"Balné","posId":"K0000","price":1500,"isExtra":true}]</t>
  </si>
  <si>
    <t>David Serin</t>
  </si>
  <si>
    <t>2026-06-20T23:40:03.467+02:00</t>
  </si>
  <si>
    <t>2026-06-20T23:51:34.124+02:00</t>
  </si>
  <si>
    <t>2026-06-21T00:00:12.221+02:00</t>
  </si>
  <si>
    <t>2026-06-20T23:40:03.587+02:00</t>
  </si>
  <si>
    <t>[{"id":"ee394832-8137-440a-84b7-b9e0df42a9ab","note":"","count":1,"label":"Hawai 32cm","posId":"114","price":24900,"isExtra":false}]</t>
  </si>
  <si>
    <t>2026-06-20T23:34:42.481+02:00</t>
  </si>
  <si>
    <t>2026-06-20T23:56:56.385+02:00</t>
  </si>
  <si>
    <t>[{"id":"55199505","note":"","size":"Hawai 18cm","count":1,"label":"Hawai 18cm","posId":"126","price":11900,"isExtra":false},{"id":"55199538","note":"","count":1,"label":"Balné","posId":"K0000","price":1000,"isExtra":true},{"id":"55199506","note":"","size":"Capricciosa 18cm","count":1,"label":"Capricciosa 18cm","posId":"125","price":11900,"isExtra":false},{"id":"55199538","note":"","count":1,"label":"Balné","posId":"K0000","price":1000,"isExtra":true},{"id":"55199503","note":"","size":"Baby špenát &amp; kuře 18cm","count":1,"label":"Baby špenát &amp; kuře 18cm","posId":"128","price":11900,"isExtra":false},{"id":"55199538","note":"","count":1,"label":"Balné","posId":"K0000","price":1000,"isExtra":true},{"id":"55199500","note":"","size":"Pepperoni 18cm 🌶️🌶️","count":1,"label":"Pepperoni 18cm 🌶️🌶️","posId":"132","price":11900,"isExtra":false},{"id":"55199538","note":"","count":1,"label":"Balné","posId":"K0000","price":1000,"isExtra":true},{"id":"55199499","note":"","size":"Comeback 18cm 🌶️","count":1,"label":"Comeback 18cm 🌶️","posId":"133","price":11900,"isExtra":false},{"id":"55199538","note":"","count":1,"label":"Balné","posId":"K0000","price":1000,"isExtra":true},{"id":"55199498","note":"","size":"Hot &amp; Spicy 18cm 🌶️🌶️","count":1,"label":"Hot &amp; Spicy 18cm 🌶️🌶️","posId":"134","price":11900,"isExtra":false},{"id":"55199538","note":"","count":1,"label":"Balné","posId":"K0000","price":1000,"isExtra":true}]</t>
  </si>
  <si>
    <t>2026-06-20T23:32:47.412+02:00</t>
  </si>
  <si>
    <t>2026-06-20T23:48:48.316+02:00</t>
  </si>
  <si>
    <t>[{"id":"1d215296a99939a8f5b4c23d","count":1,"label":"Pepperoni 32cm 🌶️🌶️","posId":"120","price":19920,"isExtra":false},{"id":"ed2821f5147c44e417ef0b42","count":1,"label":"Balné","posId":"K0000","price":1500,"isExtra":true},{"id":"2c0f597d3afb8c80df48f8ff","count":1,"label":"USA těsto","posId":"17","price":1000,"isExtra":true},{"id":"216519e2411a0b808e5e66a5","count":1,"label":"Šunka","posId":"B106","price":3000,"KDSTags":["greenhighlight"],"isExtra":true},{"id":"d0043b053c4bd7c6fd8359d7","count":1,"label":"Comeback 32cm 🌶️","posId":"121","price":19920,"isExtra":false},{"id":"ed2821f5147c44e417ef0b42","count":1,"label":"Balné","posId":"K0000","price":1500,"isExtra":true},{"id":"15d48fba0016db7394ccdeab","count":1,"label":"Bez cibule","posId":"X103","price":0,"KDSTags":["redhighlight"],"isExtra":true}]</t>
  </si>
  <si>
    <t>2026-06-20T23:30:06.366+02:00</t>
  </si>
  <si>
    <t>2026-06-20T23:45:46.859+02:00</t>
  </si>
  <si>
    <t>[{"id":"1d215296a99939a8f5b4c23d","count":1,"label":"Pepperoni 32cm 🌶️🌶️","posId":"120","price":19920,"isExtra":false},{"id":"ed2821f5147c44e417ef0b42","count":1,"label":"Balné","posId":"K0000","price":1500,"isExtra":true},{"id":"a3e2b9098574d6ada70d6837","count":1,"label":"Jalapeňos","posId":"B102","price":2500,"KDSTags":["greenhighlight"],"isExtra":true}]</t>
  </si>
  <si>
    <t>2026-06-20T23:29:42.941+02:00</t>
  </si>
  <si>
    <t>2026-06-20T23:44:00.337+02:00</t>
  </si>
  <si>
    <t>[{"id":"71474d2ff08764e8563178d6","count":1,"label":"Hawai 40cm","posId":"102","price":30900,"isExtra":false},{"id":"c71f71bd04444e93fe083c01","count":1,"label":"Balné","posId":"K0000","price":2000,"isExtra":true},{"id":"2cbb1289483b06f505ef6edf","count":1,"label":"Smetanový základ","posId":"ZRS40","price":0,"isExtra":true}]</t>
  </si>
  <si>
    <t>2026-06-20T23:24:23.221+02:00</t>
  </si>
  <si>
    <t>2026-06-20T23:50:29.626+02:00</t>
  </si>
  <si>
    <t>[{"id":"b0909d075aa821e62b5225d6","count":1,"label":"Pepsi 1l","posId":"N124","price":5900,"isExtra":false},{"id":"c4cf500880b17d3ffa827758","count":1,"label":"Hawai 32cm","posId":"114","price":19920,"isExtra":false},{"id":"ed2821f5147c44e417ef0b42","count":1,"label":"Balné","posId":"K0000","price":1500,"isExtra":true},{"id":"d0043b053c4bd7c6fd8359d7","count":1,"label":"Comeback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🌶️","posId":"121","price":19920,"isExtra":false},{"id":"ed2821f5147c44e417ef0b42","count":1,"label":"Balné","posId":"K0000","price":1500,"isExtra":true}]</t>
  </si>
  <si>
    <t>2026-06-20T23:22:17.463+02:00</t>
  </si>
  <si>
    <t>2026-06-20T23:37:31.345+02:00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</si>
  <si>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🌶️","posId":"121","price":24900,"isExtra":false},{"id":"55199562","note":"","count":1,"label":"Balné","posId":"K0000","price":1500,"isExtra":true},{"id":"55199586","note":"","count":1,"label":"okraj mozzarella, bylinky","posId":"A121","price":5700,"isExtra":true},{"id":"55199519","note":"","size":"Choco Rolls","count":1,"label":"Choco Rolls","posId":"chr100","price":8900,"isExtra":false},{"id":"55199562","note":"","count":1,"label":"Balné","posId":"K0000","price":1500,"isExtra":true}]</t>
  </si>
  <si>
    <t>2026-06-20T23:21:37.475+02:00</t>
  </si>
  <si>
    <t>2026-06-20T23:39:02.343+02:00</t>
  </si>
  <si>
    <t>[{"id":"55199516","note":"","size":"Česnekový dip","count":1,"label":"Česnekový dip","posId":"P106","price":2000,"isExtra":false},{"id":"55199562","note":"","count":1,"label":"Balné","posId":"K0000","price":1500,"isExtra":true},{"id":"59589458","note":"","size":"Comeback 32cm 🌶️","count":1,"label":"Comeback 32cm 🌶️","posId":"121","price":24900,"isExtra":false},{"id":"55199562","note":"","count":1,"label":"Balné","posId":"K0000","price":1500,"isExtra":true},{"id":"59592261","note":"","count":1,"label":"USA těsto","posId":"17","price":1000,"isExtra":true},{"id":"57279344","note":"","count":1,"label":"BBQ základ","posId":"ZRB32","price":0,"isExtra":true}]</t>
  </si>
  <si>
    <t>2026-06-20T23:16:13.733+02:00</t>
  </si>
  <si>
    <t>2026-06-20T23:34:07.366+02:00</t>
  </si>
  <si>
    <t>[{"id":"55199479","note":"","size":"Hawai 40cm","count":1,"label":"Hawai 40cm","posId":"102","price":30900,"isExtra":false},{"id":"55199557","note":"","count":1,"label":"Balné","posId":"K0000","price":2000,"isExtra":true},{"id":"59555723","note":"","count":1,"label":"BBQ základ","posId":"ZRB40","price":0,"isExtra":true},{"id":"55199581","note":"","count":1,"label":"okraj mozzarella, bylinky","posId":"A122","price":6500,"isExtra":true},{"id":"55199598","note":"","count":1,"label":"Žampiony","posId":"C105","price":3500,"KDSTags":["greenhighlight"],"isExtra":true},{"id":"55199676","note":"","count":1,"label":"Kuře","posId":"C114","price":4000,"KDSTags":["greenhighlight"],"isExtra":true}]</t>
  </si>
  <si>
    <t>Sardorbek</t>
  </si>
  <si>
    <t>2026-06-20T23:11:00.047+02:00</t>
  </si>
  <si>
    <t>2026-06-20T23:16:04.286+02:00</t>
  </si>
  <si>
    <t>2026-06-20T23:06:03.787+02:00</t>
  </si>
  <si>
    <t>2026-06-20T23:14:28.106+02:00</t>
  </si>
  <si>
    <t>[{"id":"e8f571e6-dd36-42d7-8826-52c90315986b","note":"","count":1,"label":"Baby špenát &amp; kuře 40cm","posId":"104","price":30900,"isExtra":false},{"id":"10b1ebcf-eda6-410e-81f0-6a9182a548db","note":"","count":1,"label":"Slanina","posId":"C108","price":4000,"KDSTags":["greenhighlight"],"isExtra":true},{"id":"3a8b6a85-3b5c-4ee4-be2d-261ab8731d6e","note":"","count":1,"label":"Česnekový dip","posId":"P106","price":2000,"isExtra":false}]</t>
  </si>
  <si>
    <t>2026-06-20T23:01:05.584+02:00</t>
  </si>
  <si>
    <t>2026-06-20T23:09:52.030+02:00</t>
  </si>
  <si>
    <t>[{"id":"0b867b16-3995-4b4a-9deb-1c0d8cecf8d6","note":"","count":1,"label":"Pepperoni 32cm 🌶️🌶️","posId":"120","price":24900,"isExtra":false}]</t>
  </si>
  <si>
    <t>2026-06-20T23:00:10.378+02:00</t>
  </si>
  <si>
    <t>2026-06-20T23:08:20.275+02:00</t>
  </si>
  <si>
    <t>[{"id":"55199473","note":"","size":"Comeback 40cm 🌶️","count":1,"label":"Comeback 40cm 🌶️","posId":"109","price":30900,"isExtra":false},{"id":"55199557","note":"","count":1,"label":"Balné","posId":"K0000","price":2000,"isExtra":true}]</t>
  </si>
  <si>
    <t>2026-06-20T22:58:02.497+02:00</t>
  </si>
  <si>
    <t>2026-06-20T22:59:44.228+02:00</t>
  </si>
  <si>
    <t>[{"id":"YhNzva_nxVXihkBVp6pb_","count":1,"label":"Pepsi 1l","posId":"N124","price":5900,"isExtra":false,"creatorId":"iOgoO3ua-6IsWtMFhPDTg","isPackging":0,"actualLabel":"Pepsi 1l"}]</t>
  </si>
  <si>
    <t>2026-06-20T22:54:06.562+02:00</t>
  </si>
  <si>
    <t>2026-06-20T23:07:23.121+02:00</t>
  </si>
  <si>
    <t>[{"id":"d5f548ecefcfc95cc5941e55","count":1,"label":"Comeback 40cm 🌶️","posId":"109","price":30900,"isExtra":false},{"id":"c71f71bd04444e93fe083c01","count":1,"label":"Balné","posId":"K0000","price":2000,"isExtra":true}]</t>
  </si>
  <si>
    <t>2026-06-20T22:54:03.884+02:00</t>
  </si>
  <si>
    <t>2026-06-20T23:05:37.105+02:00</t>
  </si>
  <si>
    <t>2026-06-20T23:16:31.716+02:00</t>
  </si>
  <si>
    <t>2026-06-20T22:54:03.962+02:00</t>
  </si>
  <si>
    <t>[{"id":"aef5aaf8-2acf-4f20-91be-c8829f11cd0c","note":"","count":1,"label":"Capricciosa 40cm","posId":"101","price":30900,"isExtra":false}]</t>
  </si>
  <si>
    <t>2026-06-20T22:47:10.113+02:00</t>
  </si>
  <si>
    <t>2026-06-20T23:04:11.272+02:00</t>
  </si>
  <si>
    <t>[{"id":"55199516","note":"","size":"Česnekový dip","count":1,"label":"Česnekový dip","posId":"P106","price":2000,"isExtra":false},{"id":"55199497","note":"","size":"Quattro Formaggi 18cm","count":1,"label":"Quattro Formaggi 18cm","posId":"135","price":11900,"isExtra":false},{"id":"55199538","note":"","count":1,"label":"Balné","posId":"K0000","price":1000,"isExtra":true}]</t>
  </si>
  <si>
    <t>2026-06-20T22:41:56.781+02:00</t>
  </si>
  <si>
    <t>2026-06-20T22:49:19.334+02:00</t>
  </si>
  <si>
    <t>[{"id":"8924fc9e808140a18dd27717","count":1,"label":"BBQ Meteor 40cm","posId":"106","price":30900,"isExtra":false},{"id":"c71f71bd04444e93fe083c01","count":1,"label":"Balné","posId":"K0000","price":2000,"isExtra":true},{"id":"db6ec466ec305a3b5c07d130","count":1,"label":"Smetanový základ","posId":"ZBS40","price":0,"isExtra":true},{"id":"8d55eafca74e85a8dee122d9","count":1,"label":"okraj mozzarella, bylinky","posId":"A122","price":6500,"isExtra":true},{"id":"0d95a3384b070d9133ab82f7","count":1,"label":"Česnekový dip","posId":"P106","price":2000,"isExtra":false},{"id":"ed2821f5147c44e417ef0b42","count":1,"label":"Balné","posId":"K0000","price":1500,"isExtra":true}]</t>
  </si>
  <si>
    <t>2026-06-20T22:37:22.825+02:00</t>
  </si>
  <si>
    <t>2026-06-20T22:37:54.956+02:00</t>
  </si>
  <si>
    <t>[{"id":"SOLeF3OpYbjG4nveHcKC5","count":1,"label":"Comeback 18cm 🌶️","posId":"133","price":11900,"isExtra":false,"creatorId":"BNAgLeY0D7jWIIzOva2dC","isPackging":0,"actualLabel":"Comeback 18cm 🌶️"},{"id":"eFnFZjYI3wWgm5H-7pSPY","count":1,"label":"Pilsner Urquell 12","posId":"N20","price":6500,"isExtra":false,"creatorId":"AvZtBcT3fNaLL59_CqF5U","isPackging":0,"actualLabel":"Pilsner Urquell 12"}]</t>
  </si>
  <si>
    <t>Jároszláv</t>
  </si>
  <si>
    <t>2026-06-20T22:28:25.852+02:00</t>
  </si>
  <si>
    <t>2026-06-20T22:37:12.457+02:00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</si>
  <si>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C100","note":"","count":1,"label":"Ananas","posId":"C100","price":3500,"KDSTags":["greenhighlight"],"isExtra":true},{"id":"C115","note":"","count":1,"label":"Kukuřice","posId":"C115","price":3500,"KDSTags":["greenhighlight"],"isExtra":true},{"id":"C114","note":"","count":1,"label":"Kuře","posId":"C114","price":4000,"KDSTags":["greenhighlight"],"isExtra":true},{"id":"P103","note":"","count":1,"label":"pečené brambory","posId":"P103","price":6900,"isExtra":false},{"id":"K0000","note":"","count":1,"label":"Balné","posId":"K0000","price":1500,"isExtra":true}]</t>
  </si>
  <si>
    <t>2026-06-20T22:18:39.239+02:00</t>
  </si>
  <si>
    <t>2026-06-20T22:26:15.326+02:00</t>
  </si>
  <si>
    <t>[{"id":"110","note":"","count":1,"label":"Hot &amp; Spicy 40cm 🌶️🌶️","posId":"110","price":30900,"isExtra":false},{"id":"K0000","note":"","count":1,"label":"Balné","posId":"K0000","price":2000,"isExtra":true},{"id":"ZRS40","note":"","count":1,"label":"Smetanový základ","posId":"ZRS40","price":0,"isExtra":true}]</t>
  </si>
  <si>
    <t>2026-06-20T22:14:20.457+02:00</t>
  </si>
  <si>
    <t>2026-06-20T22:20:21.452+02:00</t>
  </si>
  <si>
    <t>[{"id":"d0043b053c4bd7c6fd8359d7","count":1,"label":"Comeback 32cm 🌶️","posId":"121","price":19920,"isExtra":false},{"id":"ed2821f5147c44e417ef0b42","count":1,"label":"Balné","posId":"K0000","price":1500,"isExtra":true},{"id":"b1697c10a21f90d6fe372c13","count":1,"label":"Olivy","posId":"B112","price":2500,"KDSTags":["greenhighlight"],"isExtra":true}]</t>
  </si>
  <si>
    <t>2026-06-20T22:03:37.270+02:00</t>
  </si>
  <si>
    <t>2026-06-20T22:14:32.000+02:00</t>
  </si>
  <si>
    <t>[{"id":"55199512","note":"","size":"Masové kuličky","count":1,"label":"masové kuličky","posId":"P102","price":9900,"isExtra":false},{"id":"55199562","note":"","count":1,"label":"Balné","posId":"K0000","price":1500,"isExtra":true},{"id":"55199518","note":"","size":"Jalapenos Rolls","count":1,"label":"Jalapenos Rolls","posId":"jpr200","price":8900,"isExtra":false},{"id":"55199562","note":"","count":1,"label":"Balné","posId":"K0000","price":1500,"isExtra":true},{"id":"55199473","note":"","size":"Comeback 40cm 🌶️","count":1,"label":"Comeback 40cm 🌶️","posId":"109","price":30900,"isExtra":false},{"id":"55199557","note":"","count":1,"label":"Balné","posId":"K0000","price":2000,"isExtra":true},{"id":"59555723","note":"","count":1,"label":"BBQ základ","posId":"ZRB40","price":0,"isExtra":true},{"id":"55199588","note":"","count":1,"label":"okraj mozzarella, bbq omáčka","posId":"A124","price":6500,"isExtra":true}]</t>
  </si>
  <si>
    <t>2026-06-20T22:01:05.470+02:00</t>
  </si>
  <si>
    <t>2026-06-20T22:08:15.074+02:00</t>
  </si>
  <si>
    <t>[{"id":"d52edd9e0f5cc26976bc6fce","count":1,"label":"Capricciosa 40cm","posId":"101","price":30900,"isExtra":false},{"id":"c71f71bd04444e93fe083c01","count":1,"label":"Balné","posId":"K0000","price":2000,"isExtra":true},{"id":"0c6f991de7b2d226d96c4587","count":1,"label":"Bez oliv","posId":"X112","price":0,"KDSTags":["redhighlight"],"isExtra":true},{"id":"e87d4afc91a5d6f85d1820ed","count":1,"label":"Žampiony","posId":"C105","price":3500,"KDSTags":["greenhighlight"],"isExtra":true}]</t>
  </si>
  <si>
    <t>2026-06-20T21:56:02.875+02:00</t>
  </si>
  <si>
    <t>2026-06-20T22:18:29.891+02:00</t>
  </si>
  <si>
    <t>[{"id":"5b1f2843-926a-4dd1-a5f0-4fddc7b45013","note":"","count":1,"label":"Margherita 32cm","posId":"112","price":20900,"isExtra":false},{"id":"c8019f80-065c-4f09-9e80-65b85dae2ae1","note":"","count":1,"label":"Kukuřice","posId":"B115","price":2500,"KDSTags":["greenhighlight"],"isExtra":true},{"id":"211d85d0-839e-41d0-89e3-ea177ad7489e","note":"","count":2,"label":"Česnekový dip","posId":"P106","price":2000,"isExtra":false},{"id":"ee394832-8137-440a-84b7-b9e0df42a9ab","note":"","count":1,"label":"Hawai 32cm","posId":"114","price":24900,"isExtra":false},{"id":"de56def4-8429-46ca-bf08-8c8eba684591","note":"","count":1,"label":"BBQ dip","posId":"P105","price":2000,"isExtra":false}]</t>
  </si>
  <si>
    <t>2026-06-20T21:54:02.853+02:00</t>
  </si>
  <si>
    <t>2026-06-20T22:16:10.852+02:00</t>
  </si>
  <si>
    <t>[{"id":"0ea52415-fdb3-497f-b216-7fd5802f2e0f","note":"","count":1,"label":"Quattro Formaggi 32cm","posId":"123","price":24900,"isExtra":false},{"id":"21fd0686-e8d1-43f1-84c9-d96f5842a3ca","note":"","count":1,"label":"okraj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c8019f80-065c-4f09-9e80-65b85dae2ae1","note":"","count":1,"label":"Kukuřice","posId":"B115","price":2500,"KDSTags":["greenhighlight"],"isExtra":true},{"id":"3a8b6a85-3b5c-4ee4-be2d-261ab8731d6e","note":"","count":1,"label":"Česnekový dip","posId":"P106","price":2000,"isExtra":false}]</t>
  </si>
  <si>
    <t>2026-06-20T21:39:35.581+02:00</t>
  </si>
  <si>
    <t>2026-06-20T21:46:52.986+02:00</t>
  </si>
  <si>
    <t>[{"id":"57405743","note":"","size":"Pepsi zero sugar 1l","count":2,"label":"Pepsi zero sugar 1l","posId":"N125","price":5900,"isExtra":false},{"id":"59589459","note":"","size":"Pepperoni 32cm 🌶️🌶️","count":1,"label":"Pepperoni 32cm 🌶️🌶️","posId":"120","price":24900,"isExtra":false},{"id":"55199562","note":"","count":1,"label":"Balné","posId":"K0000","price":1500,"isExtra":true},{"id":"55199586","note":"","count":1,"label":"okraj mozzarella, bylinky","posId":"A121","price":5700,"isExtra":true},{"id":"55199659","note":"","count":1,"label":"Mozzarella","posId":"B113","price":3000,"KDSTags":["greenhighlight"],"isExtra":true},{"id":"55199685","note":"","count":1,"label":"Párek","posId":"B110","price":3000,"KDSTags":["greenhighlight"],"isExtra":true}]</t>
  </si>
  <si>
    <t>2026-06-20T21:37:13.367+02:00</t>
  </si>
  <si>
    <t>2026-06-20T21:44:56.085+02:00</t>
  </si>
  <si>
    <t>[{"id":"55199509","note":"","size":"Spicy menu Comeback","count":1,"label":"Spicy menu Comeback","posId":"M100","price":34900,"isExtra":false},{"id":"55199605","note":"","count":1,"label":"Comeback","posId":"Y121","price":0,"isExtra":true},{"id":"55199547","note":"","count":1,"label":"Balné","posId":"K0000","price":3000,"isExtra":true},{"id":"55199550","note":"","count":1,"label":"spicy wings 🌶️","posId":"P101","price":0,"isExtra":true},{"id":"57405749","note":"","count":1,"label":"Aquilla černý čaj a broskev","posId":"N120","price":0,"isExtra":true},{"id":"66424178","note":"","size":"Pilsner Urquell 12","count":1,"label":"Pilsner Urquell 12","posId":"N20","price":6500,"isExtra":false}]</t>
  </si>
  <si>
    <t>2026-06-20T21:33:44.928+02:00</t>
  </si>
  <si>
    <t>2026-06-20T21:40:38.238+02:00</t>
  </si>
  <si>
    <t>[{"id":"55199479","note":"","size":"Hawai 40cm","count":1,"label":"Hawai 40cm","posId":"102","price":30900,"isExtra":false},{"id":"55199557","note":"","count":1,"label":"Balné","posId":"K0000","price":2000,"isExtra":true},{"id":"55199581","note":"","count":1,"label":"okraj mozzarella, bylinky","posId":"A122","price":6500,"isExtra":true}]</t>
  </si>
  <si>
    <t>2026-06-20T21:29:21.187+02:00</t>
  </si>
  <si>
    <t>2026-06-20T21:36:37.912+02:00</t>
  </si>
  <si>
    <t>[{"id":"8a4618993c6f7ee5917bb6ac","count":1,"label":"Margherita 32cm","posId":"112","price":16720,"isExtra":false},{"id":"ed2821f5147c44e417ef0b42","count":1,"label":"Balné","posId":"K0000","price":1500,"isExtra":true},{"id":"b9e54539031b67f4afafa5bc","count":1,"label":"pečené brambory","posId":"P103","price":6900,"isExtra":false},{"id":"ed2821f5147c44e417ef0b42","count":1,"label":"Balné","posId":"K0000","price":1500,"isExtra":true}]</t>
  </si>
  <si>
    <t>2026-06-20T21:26:55.070+02:00</t>
  </si>
  <si>
    <t>2026-06-20T21:32:54.036+02:00</t>
  </si>
  <si>
    <t>2026-06-20T21:23:35.297+02:00</t>
  </si>
  <si>
    <t>2026-06-20T21:28:43.695+02:00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</si>
  <si>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základ","posId":"ZRB40","price":0,"isExtra":true},{"id":"A118","note":"","count":1,"label":"okraj hotdog, hořčice","posId":"A118","price":6500,"isExtra":true}]</t>
  </si>
  <si>
    <t>2026-06-20T21:17:32.061+02:00</t>
  </si>
  <si>
    <t>2026-06-20T21:23:15.844+02:00</t>
  </si>
  <si>
    <t>[{"id":"71a763e559139e5b5e188a91","count":1,"label":"Pepperoni 40cm 🌶️🌶️","posId":"108","price":30900,"isExtra":false},{"id":"c71f71bd04444e93fe083c01","count":1,"label":"Balné","posId":"K0000","price":2000,"isExtra":true}]</t>
  </si>
  <si>
    <t>2026-06-20T21:14:29.170+02:00</t>
  </si>
  <si>
    <t>2026-06-20T21:49:41.187+02:00</t>
  </si>
  <si>
    <t>[{"id":"3f770e7a43d35166513af203","count":1,"label":"Zeleninová 32cm","posId":"115","price":19920,"isExtra":false},{"id":"ed2821f5147c44e417ef0b42","count":1,"label":"Balné","posId":"K0000","price":1500,"isExtra":true},{"id":"84e4b48cb1bf1b04bc7feb09","count":1,"label":"Smetanový základ","posId":"ZRS32","price":0,"isExtra":true},{"id":"50416119b2f5c1f775ca2e04","count":1,"label":"Bez oliv","posId":"X112","price":0,"KDSTags":["redhighlight"],"isExtra":true},{"id":"216519e2411a0b808e5e66a5","count":1,"label":"Šunka","posId":"B106","price":3000,"KDSTags":["greenhighlight"],"isExtra":true},{"id":"d0043b053c4bd7c6fd8359d7","count":1,"label":"Comeback 32cm 🌶️","posId":"121","price":19920,"isExtra":false},{"id":"ed2821f5147c44e417ef0b42","count":1,"label":"Balné","posId":"K0000","price":1500,"isExtra":true},{"id":"84e4b48cb1bf1b04bc7feb09","count":1,"label":"Smetanový základ","posId":"ZRS32","price":0,"isExtra":true}]</t>
  </si>
  <si>
    <t>2026-06-20T21:10:04.091+02:00</t>
  </si>
  <si>
    <t>2026-06-20T21:18:48.875+02:00</t>
  </si>
  <si>
    <t>2026-06-20T21:35:09.213+02:00</t>
  </si>
  <si>
    <t>2026-06-20T21:10:04.228+02:00</t>
  </si>
  <si>
    <t>[{"id":"b3008ec8-24a5-4d30-bf46-9133028be7e4","note":"","count":1,"label":"Margherita 32 cm","posId":"136","price":20900,"isExtra":false},{"id":"57c816b2-3e3f-46c2-b126-b09910d79cb0","note":"","count":1,"label":"změna na Smetanový základ","posId":"57c816b2-3e3f-46c2-b126-b09910d79cb0","price":0,"isExtra":true},{"id":"21fd0686-e8d1-43f1-84c9-d96f5842a3ca","note":"","count":1,"label":"okraj mozzarella, bylinky","posId":"A121","price":5700,"isExtra":true},{"id":"b3008ec8-24a5-4d30-bf46-9133028be7e4","note":"","count":1,"label":"Margherita 32 cm","posId":"136","price":20900,"isExtra":false},{"id":"076ed74a-9e28-4a30-9b7c-06e6adbd9e27","note":"","count":1,"label":"Margherita 18cm","posId":"124","price":11900,"isExtra":false}]</t>
  </si>
  <si>
    <t>2026-06-20T21:04:50.618+02:00</t>
  </si>
  <si>
    <t>2026-06-20T21:13:54.871+02:00</t>
  </si>
  <si>
    <t>[{"id":"39b4dba259045cb10a80740d","count":1,"label":"Quattro Formaggi 32cm","posId":"123","price":24900,"isExtra":false},{"id":"ed2821f5147c44e417ef0b42","count":1,"label":"Balné","posId":"K0000","price":1500,"isExtra":true},{"id":"8ac62ef5366aeae10227115b","count":1,"label":"Rajčatový základ","posId":"ZSR32","price":0,"isExtra":true},{"id":"8a4618993c6f7ee5917bb6ac","count":1,"label":"Margherita 32cm","posId":"112","price":16720,"isExtra":false},{"id":"ed2821f5147c44e417ef0b42","count":1,"label":"Balné","posId":"K0000","price":1500,"isExtra":true},{"id":"84e4b48cb1bf1b04bc7feb09","count":1,"label":"Smetanový základ","posId":"ZRS32","price":0,"isExtra":true},{"id":"216519e2411a0b808e5e66a5","count":1,"label":"Šunka","posId":"B106","price":3000,"KDSTags":["greenhighlight"],"isExtra":true}]</t>
  </si>
  <si>
    <t>2026-06-20T20:59:50.276+02:00</t>
  </si>
  <si>
    <t>2026-06-20T21:05:48.854+02:00</t>
  </si>
  <si>
    <t>[{"id":"d0043b053c4bd7c6fd8359d7","count":1,"label":"Comeback 32cm 🌶️","posId":"121","price":19920,"isExtra":false},{"id":"ed2821f5147c44e417ef0b42","count":1,"label":"Balné","posId":"K0000","price":1500,"isExtra":true},{"id":"2c0f597d3afb8c80df48f8ff","count":1,"label":"USA těsto","posId":"17","price":1000,"isExtra":true},{"id":"84e4b48cb1bf1b04bc7feb09","count":1,"label":"Smetanový základ","posId":"ZRS32","price":0,"isExtra":true}]</t>
  </si>
  <si>
    <t>2026-06-20T20:56:37.169+02:00</t>
  </si>
  <si>
    <t>2026-06-20T21:04:07.876+02:00</t>
  </si>
  <si>
    <t>[{"id":"1d215296a99939a8f5b4c23d","count":1,"label":"Pepperoni 32cm 🌶️🌶️","posId":"120","price":19920,"isExtra":false},{"id":"ed2821f5147c44e417ef0b42","count":1,"label":"Balné","posId":"K0000","price":1500,"isExtra":true},{"id":"c282153f9e3afce968db7f16","count":1,"label":"Quattro Formaggi 40cm","posId":"111","price":30900,"isExtra":false},{"id":"c71f71bd04444e93fe083c01","count":1,"label":"Balné","posId":"K0000","price":2000,"isExtra":true}]</t>
  </si>
  <si>
    <t>2026-06-20T20:51:39.383+02:00</t>
  </si>
  <si>
    <t>2026-06-20T20:58:10.921+02:00</t>
  </si>
  <si>
    <t>[{"id":"d0043b053c4bd7c6fd8359d7","count":1,"label":"Comeback 32cm 🌶️","posId":"121","price":19920,"isExtra":false},{"id":"ed2821f5147c44e417ef0b42","count":1,"label":"Balné","posId":"K0000","price":1500,"isExtra":true},{"id":"1c7298db47eb05e8b94d15e6","count":1,"label":"okraj hotdog, hořčice","posId":"A117","price":5700,"isExtra":true},{"id":"15d48fba0016db7394ccdeab","count":1,"label":"Bez cibule","posId":"X103","price":0,"KDSTags":["redhighlight"],"isExtra":true},{"id":"a027d0199cf05e8a3a21a59e","count":1,"label":"Kuře","posId":"B114","price":3000,"KDSTags":["greenhighlight"],"isExtra":true}]</t>
  </si>
  <si>
    <t>2026-06-20T20:41:04.421+02:00</t>
  </si>
  <si>
    <t>2026-06-20T20:51:40.038+02:00</t>
  </si>
  <si>
    <t>[{"id":"1d215296a99939a8f5b4c23d","count":1,"label":"Pepperoni 32cm 🌶️🌶️","posId":"120","price":19920,"isExtra":false},{"id":"ed2821f5147c44e417ef0b42","count":1,"label":"Balné","posId":"K0000","price":1500,"isExtra":true},{"id":"730ed795f7d83f1d26b843e5","count":1,"label":"Kukuřice","posId":"B115","price":2500,"KDSTags":["greenhighlight"],"isExtra":true},{"id":"1d215296a99939a8f5b4c23d","count":1,"label":"Pepperoni 32cm 🌶️🌶️","posId":"120","price":19920,"isExtra":false},{"id":"ed2821f5147c44e417ef0b42","count":1,"label":"Balné","posId":"K0000","price":1500,"isExtra":true},{"id":"a3e2b9098574d6ada70d6837","count":1,"label":"Jalapeňos","posId":"B102","price":2500,"KDSTags":["greenhighlight"],"isExtra":true},{"id":"c4cf500880b17d3ffa827758","count":1,"label":"Hawai 32cm","posId":"114","price":19920,"isExtra":false},{"id":"ed2821f5147c44e417ef0b42","count":1,"label":"Balné","posId":"K0000","price":1500,"isExtra":true},{"id":"84e4b48cb1bf1b04bc7feb09","count":1,"label":"Smetanový základ","posId":"ZRS32","price":0,"isExtra":true},{"id":"b81e501c3bc4e8173dde4771","count":1,"label":"Quattro Formaggi 18cm","posId":"135","price":11900,"isExtra":false},{"id":"2e7ea11ae7ec33bacee46408","count":1,"label":"Balné","posId":"K0000","price":1000,"isExtra":true},{"id":"fde28e2574fe6b73408c8ce0","count":1,"label":"Bez gorgonzoly","posId":"X101","price":0,"KDSTags":["redhighlight"],"isExtra":true}]</t>
  </si>
  <si>
    <t>2026-06-20T20:28:05.498+02:00</t>
  </si>
  <si>
    <t>2026-06-20T20:34:46.941+02:00</t>
  </si>
  <si>
    <t>2026-06-20T21:08:24.308+02:00</t>
  </si>
  <si>
    <t>2026-06-20T20:28:05.644+02:00</t>
  </si>
  <si>
    <t>[{"id":"b6658da4-b777-42a2-94b6-5ce20ff49587","note":"","count":1,"label":"Pepperoni 32 cm","posId":"144","price":24900,"isExtra":false},{"id":"b1e90925-955e-4f63-991c-0b5218433d25","note":"","count":1,"label":"BIRGO grapefruit 0,5l","posId":"N131","price":4900,"isExtra":false}]</t>
  </si>
  <si>
    <t>2026-06-20T20:24:02.922+02:00</t>
  </si>
  <si>
    <t>2026-06-20T20:34:44.568+02:00</t>
  </si>
  <si>
    <t>2026-06-20T21:13:04.000+02:00</t>
  </si>
  <si>
    <t>2026-06-20T20:24:03.037+02:00</t>
  </si>
  <si>
    <t>[{"id":"1fae666b-4102-4ed0-b317-2a07b21ae279","note":"","count":1,"label":"Hot &amp; Spicy 40cm 🌶️🌶️","posId":"110","price":30900,"isExtra":false},{"id":"d5c01305-5b81-4931-8ef0-14413da22bab","note":"","count":1,"label":"Kukuřice","posId":"C115","price":3500,"KDSTags":["greenhighlight"],"isExtra":true},{"id":"169906cc-98ac-4101-a361-79ae530758c3","note":"","count":1,"label":"Bez cibule","posId":"X103","price":0,"KDSTags":["redhighlight"],"isExtra":true},{"id":"3a8b6a85-3b5c-4ee4-be2d-261ab8731d6e","note":"","count":1,"label":"Česnekový dip","posId":"P106","price":2000,"isExtra":false},{"id":"e7501e4e-7b75-458f-8655-4ba5ba9c5990","note":"","count":2,"label":"Jalapeňos dip","posId":"P107","price":2000,"isExtra":false}]</t>
  </si>
  <si>
    <t>2026-06-20T20:22:09.131+02:00</t>
  </si>
  <si>
    <t>2026-06-20T20:35:23.269+02:00</t>
  </si>
  <si>
    <t>[{"id":"109","note":"","count":1,"label":"Comeback 40cm 🌶️","posId":"109","price":30900,"isExtra":false},{"id":"K0000","note":"","count":1,"label":"Balné","posId":"K0000","price":2000,"isExtra":true},{"id":"110","note":"","count":1,"label":"Hot &amp; Spicy 40cm 🌶️🌶️","posId":"110","price":30900,"isExtra":false},{"id":"K0000","note":"","count":1,"label":"Balné","posId":"K0000","price":2000,"isExtra":true}]</t>
  </si>
  <si>
    <t>2026-06-20T20:21:35.980+02:00</t>
  </si>
  <si>
    <t>2026-06-20T20:32:15.884+02:00</t>
  </si>
  <si>
    <t>[{"id":"c4cf500880b17d3ffa827758","count":2,"label":"Hawai 32cm","posId":"114","price":19920,"isExtra":false},{"id":"ed2821f5147c44e417ef0b42","count":2,"label":"Balné","posId":"K0000","price":1500,"isExtra":true}]</t>
  </si>
  <si>
    <t>2026-06-20T20:06:58.424+02:00</t>
  </si>
  <si>
    <t>2026-06-20T20:21:04.803+02:00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</si>
  <si>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🌶️","posId":"109","price":30900,"isExtra":false},{"id":"55199557","note":"","count":1,"label":"Balné","posId":"K0000","price":2000,"isExtra":true},{"id":"59555723","note":"","count":1,"label":"BBQ základ","posId":"ZRB40","price":0,"isExtra":true},{"id":"55199624","note":"","count":1,"label":"okraj hotdog, bbq omáčka","posId":"A120","price":6500,"isExtra":true},{"id":"55199564","note":"","count":1,"label":"Bez šunky","posId":"X106","price":0,"KDSTags":["redhighlight"],"isExtra":true},{"id":"55199684","note":"","count":1,"label":"Párek","posId":"C110","price":4000,"KDSTags":["greenhighlight"],"isExtra":true},{"id":"55199516","note":"","size":"Česnekový dip","count":3,"label":"Česnekový dip","posId":"P106","price":2000,"isExtra":false},{"id":"55199562","note":"","count":3,"label":"Balné","posId":"K0000","price":1500,"isExtra":true},{"id":"55199471","note":"","size":"Quattro Formaggi 40cm","count":1,"label":"Quattro Formaggi 40cm","posId":"111","price":30900,"isExtra":false},{"id":"55199557","note":"","count":1,"label":"Balné","posId":"K0000","price":2000,"isExtra":true},{"id":"55199588","note":"","count":1,"label":"okraj mozzarella, bbq omáčka","posId":"A124","price":6500,"isExtra":true},{"id":"55199470","note":"","size":"Margherita 40cm","count":1,"label":"Margherita 40cm","posId":"100","price":26900,"isExtra":false},{"id":"55199557","note":"","count":1,"label":"Balné","posId":"K0000","price":2000,"isExtra":true},{"id":"55199588","note":"","count":1,"label":"okraj mozzarella, bbq omáčka","posId":"A124","price":6500,"isExtra":true}]</t>
  </si>
  <si>
    <t>2026-06-20T20:01:03.872+02:00</t>
  </si>
  <si>
    <t>2026-06-20T20:16:39.553+02:00</t>
  </si>
  <si>
    <t>2026-06-20T20:43:56.147+02:00</t>
  </si>
  <si>
    <t>2026-06-20T20:01:03.995+02:00</t>
  </si>
  <si>
    <t>[{"id":"36ea3088-07fd-428f-b871-c4a5ee9cef7b","note":"","count":1,"label":"Comeback 40cm 🌶️","posId":"109","price":30900,"isExtra":false},{"id":"7fdd6df3-b4af-470d-955c-d1de47ab00a5","note":"","count":1,"label":"Žampiony","posId":"C105","price":3500,"KDSTags":["greenhighlight"],"isExtra":true},{"id":"10b1ebcf-eda6-410e-81f0-6a9182a548db","note":"","count":1,"label":"Slanina","posId":"C108","price":4000,"KDSTags":["greenhighlight"],"isExtra":true},{"id":"d5c01305-5b81-4931-8ef0-14413da22bab","note":"","count":1,"label":"Kukuřice","posId":"C115","price":3500,"KDSTags":["greenhighlight"],"isExtra":true},{"id":"19647242-c7ae-4948-97a4-fe55e47b6f96","note":"","count":1,"label":"Bez salámu","posId":"X109","price":0,"KDSTags":["redhighlight"],"isExtra":true}]</t>
  </si>
  <si>
    <t>2026-06-20T20:00:08.733+02:00</t>
  </si>
  <si>
    <t>2026-06-20T20:13:57.744+02:00</t>
  </si>
  <si>
    <t>[{"id":"c4cf500880b17d3ffa827758","count":1,"label":"Hawai 32cm","posId":"114","price":19920,"isExtra":false},{"id":"ed2821f5147c44e417ef0b42","count":1,"label":"Balné","posId":"K0000","price":1500,"isExtra":true},{"id":"b0909d075aa821e62b5225d6","count":1,"label":"Pepsi 1l","posId":"N124","price":5900,"isExtra":false}]</t>
  </si>
  <si>
    <t>2026-06-20T20:00:03.025+02:00</t>
  </si>
  <si>
    <t>2026-06-20T20:12:02.694+02:00</t>
  </si>
  <si>
    <t>[{"id":"068e13b01b06bc7e05660dd4","count":1,"label":"BIRGO grapefruit 0,5l","posId":"N131","price":4900,"isExtra":false},{"id":"d0043b053c4bd7c6fd8359d7","count":1,"label":"Comeback 32cm 🌶️","posId":"121","price":19920,"isExtra":false},{"id":"ed2821f5147c44e417ef0b42","count":1,"label":"Balné","posId":"K0000","price":1500,"isExtra":true},{"id":"2c0f597d3afb8c80df48f8ff","count":1,"label":"USA těsto","posId":"17","price":1000,"isExtra":true},{"id":"59839d6b839f5e8fe6d29556","count":1,"label":"BBQ základ","posId":"ZRB32","price":0,"isExtra":true}]</t>
  </si>
  <si>
    <t>2026-06-20T19:57:02.958+02:00</t>
  </si>
  <si>
    <t>2026-06-20T20:10:20.442+02:00</t>
  </si>
  <si>
    <t>[{"id":"95bce60f-e62f-4ae7-90e9-e09260893da5","note":"","count":1,"label":"Baby špenát &amp; kuře 18cm","posId":"128","price":11900,"isExtra":false},{"id":"194f980e-141e-4220-9f1e-0e1e9edc412e","note":"","count":1,"label":"Quattro Formaggi 18cm","posId":"135","price":11900,"isExtra":false},{"id":"07a6e3fe-501d-4c05-92b3-95d47a70179e","note":"","count":1,"label":"Slanina","posId":"A108","price":2000,"isExtra":true},{"id":"4d17a249-2cb2-45af-b8bb-30f6adefd5de","note":"","count":1,"label":"Bez gorgonzoly","posId":"X101","price":0,"KDSTags":["redhighlight"],"isExtra":true},{"id":"e525f614-2c06-459a-8d22-623546aa83fc","note":"","count":1,"label":"BBQ Texas 40cm","posId":"107","price":30900,"isExtra":false},{"id":"f61b7339-3b20-4583-b2b8-12e48de2876d","note":"","count":1,"label":"změna na Rajčatový základ","posId":"f61b7339-3b20-4583-b2b8-12e48de2876d","price":0,"isExtra":true},{"id":"eae0baf6-2c0e-4081-8ab5-5266bc363ee5","note":"","count":1,"label":"okraj mozzarella, bbq omáčka","posId":"A124","price":6500,"isExtra":true},{"id":"614269dd-2dbe-47e4-81f8-670c7ef03e2f","note":"","count":1,"label":"Pepperoni salám","posId":"C109","price":4000,"KDSTags":["greenhighlight"],"isExtra":true},{"id":"3f15a32f-4d5b-4afb-ae1b-12f68224d029","note":"","count":1,"label":"Olivy","posId":"C112","price":3500,"KDSTags":["greenhighlight"],"isExtra":true},{"id":"e7501e4e-7b75-458f-8655-4ba5ba9c5990","note":"","count":1,"label":"Jalapeňos dip","posId":"P107","price":2000,"isExtra":false}]</t>
  </si>
  <si>
    <t>2026-06-20T19:51:03.273+02:00</t>
  </si>
  <si>
    <t>2026-06-20T20:01:47.615+02:00</t>
  </si>
  <si>
    <t>[{"id":"8924fc9e808140a18dd27717","count":1,"label":"BBQ Meteor 40cm","posId":"106","price":30900,"isExtra":false},{"id":"c71f71bd04444e93fe083c01","count":1,"label":"Balné","posId":"K0000","price":2000,"isExtra":true},{"id":"db6ec466ec305a3b5c07d130","count":1,"label":"Smetanový základ","posId":"ZBS40","price":0,"isExtra":true},{"id":"d5f548ecefcfc95cc5941e55","count":1,"label":"Comeback 40cm 🌶️","posId":"109","price":30900,"isExtra":false},{"id":"c71f71bd04444e93fe083c01","count":1,"label":"Balné","posId":"K0000","price":2000,"isExtra":true},{"id":"1db368dc30d4faea4c65f1c9","count":1,"label":"BBQ základ","posId":"ZRB40","price":0,"isExtra":true},{"id":"15d48fba0016db7394ccdeab","count":1,"label":"Bez cibule","posId":"X103","price":0,"KDSTags":["redhighlight"],"isExtra":true},{"id":"0d95a3384b070d9133ab82f7","count":4,"label":"Česnekový dip","posId":"P106","price":2000,"isExtra":false},{"id":"ed2821f5147c44e417ef0b42","count":4,"label":"Balné","posId":"K0000","price":1500,"isExtra":true}]</t>
  </si>
  <si>
    <t>2026-06-20T19:50:03.304+02:00</t>
  </si>
  <si>
    <t>2026-06-20T20:04:36.491+02:00</t>
  </si>
  <si>
    <t>2026-06-20T20:32:41.569+02:00</t>
  </si>
  <si>
    <t>2026-06-20T19:50:03.693+02:00</t>
  </si>
  <si>
    <t>[{"id":"36ea3088-07fd-428f-b871-c4a5ee9cef7b","note":"","count":1,"label":"Comeback 40cm 🌶️","posId":"109","price":30900,"isExtra":false},{"id":"932d1eab-8f45-4992-b460-cc5099f91e14","note":"","count":1,"label":"okraj hotdog, bbq omáčka","posId":"A120","price":6500,"isExtra":true}]</t>
  </si>
  <si>
    <t>2026-06-20T19:50:00.953+02:00</t>
  </si>
  <si>
    <t>2026-06-20T19:58:52.781+02:00</t>
  </si>
  <si>
    <t>[{"id":"59589464","note":"","size":"Capricciosa 32cm","count":1,"label":"Capricciosa 32cm","posId":"113","price":24900,"isExtra":false},{"id":"55199562","note":"","count":1,"label":"Balné","posId":"K0000","price":1500,"isExtra":true},{"id":"55199586","note":"","count":1,"label":"okraj mozzarella, bylinky","posId":"A121","price":5700,"isExtra":true},{"id":"59589465","note":"","size":"Baby Špenát &amp; kuře 32cm","count":1,"label":"Baby Špenát &amp; kuře 32cm","posId":"116","price":24900,"isExtra":false},{"id":"55199562","note":"","count":1,"label":"Balné","posId":"K0000","price":1500,"isExtra":true},{"id":"55199586","note":"","count":1,"label":"okraj mozzarella, bylinky","posId":"A121","price":5700,"isExtra":true},{"id":"55199648","note":"","count":1,"label":"Kukuřice","posId":"B115","price":2500,"KDSTags":["greenhighlight"],"isExtra":true},{"id":"55199668","note":"","count":1,"label":"Slanina","posId":"B108","price":3000,"KDSTags":["greenhighlight"],"isExtra":true}]</t>
  </si>
  <si>
    <t>2026-06-20T19:30:04.077+02:00</t>
  </si>
  <si>
    <t>2026-06-20T19:35:49.576+02:00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</si>
  <si>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🌶️🌶️","posId":"120","price":24900,"isExtra":false},{"id":"55199562","note":"","count":1,"label":"Balné","posId":"K0000","price":1500,"isExtra":true},{"id":"55199586","note":"","count":1,"label":"okraj mozzarella, bylinky","posId":"A121","price":5700,"isExtra":true}]</t>
  </si>
  <si>
    <t>2026-06-20T19:21:51.855+02:00</t>
  </si>
  <si>
    <t>2026-06-20T19:27:05.271+02:00</t>
  </si>
  <si>
    <t>[{"id":"slIXfu3mjSW-0V2k39Ukz","count":1,"label":"Hawai 32cm","posId":"114","price":24900,"isExtra":false,"creatorId":"3ZFJcLnevUEi_CI29E1Fu","isPackging":0,"actualLabel":"Hawai 32cm"}]</t>
  </si>
  <si>
    <t>2026-06-20T19:20:16.947+02:00</t>
  </si>
  <si>
    <t>2026-06-20T19:32:01.704+02:00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</si>
  <si>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🌶️🌶️","posId":"120","price":24900,"isExtra":false},{"id":"55199562","note":"","count":1,"label":"Balné","posId":"K0000","price":1500,"isExtra":true},{"id":"59592261","note":"","count":1,"label":"USA těsto","posId":"17","price":1000,"isExtra":true},{"id":"57279339","note":"","count":1,"label":"Smetanový základ","posId":"ZRS32","price":0,"isExtra":true},{"id":"55199679","note":"","count":1,"label":"Pepperoni salám","posId":"B109","price":3000,"KDSTags":["greenhighlight"],"isExtra":true},{"id":"55199479","note":"","size":"Hawai 40cm","count":1,"label":"Hawai 40cm","posId":"102","price":30900,"isExtra":false},{"id":"55199557","note":"","count":1,"label":"Balné","posId":"K0000","price":2000,"isExtra":true},{"id":"59555723","note":"","count":1,"label":"BBQ základ","posId":"ZRB40","price":0,"isExtra":true},{"id":"55199650","note":"","count":1,"label":"Kukuřice","posId":"C115","price":3500,"KDSTags":["greenhighlight"],"isExtra":true},{"id":"55199676","note":"","count":1,"label":"Kuře","posId":"C114","price":4000,"KDSTags":["greenhighlight"],"isExtra":true}]</t>
  </si>
  <si>
    <t>2026-06-20T19:17:25.252+02:00</t>
  </si>
  <si>
    <t>2026-06-20T19:25:29.463+02:00</t>
  </si>
  <si>
    <t>[{"id":"3f770e7a43d35166513af203","count":1,"label":"Zeleninová 32cm","posId":"115","price":19920,"isExtra":false},{"id":"ed2821f5147c44e417ef0b42","count":1,"label":"Balné","posId":"K0000","price":1500,"isExtra":true},{"id":"0d95a3384b070d9133ab82f7","count":1,"label":"Česnekový dip","posId":"P106","price":2000,"isExtra":false},{"id":"ed2821f5147c44e417ef0b42","count":1,"label":"Balné","posId":"K0000","price":1500,"isExtra":true},{"id":"b0909d075aa821e62b5225d6","count":1,"label":"Pepsi 1l","posId":"N124","price":5900,"isExtra":false}]</t>
  </si>
  <si>
    <t>2026-06-20T19:13:15.035+02:00</t>
  </si>
  <si>
    <t>2026-06-20T19:13:17.412+02:00</t>
  </si>
  <si>
    <t>[{"id":"eFnFZjYI3wWgm5H-7pSPY","count":1,"label":"Pilsner Urquell 12","posId":"N20","price":6500,"isExtra":false,"creatorId":"YoVLh6xFMjzbmS54f4TGO","isPackging":0,"actualLabel":"Pilsner Urquell 12"},{"id":"eFnFZjYI3wWgm5H-7pSPY","count":1,"label":"Pilsner Urquell 12","posId":"N20","price":6500,"isExtra":false,"creatorId":"pGNOUP6JcSHEA-n1TwASh","isPackging":0,"actualLabel":"Pilsner Urquell 12"},{"id":"eFnFZjYI3wWgm5H-7pSPY","count":1,"label":"Pilsner Urquell 12","posId":"N20","price":6500,"isExtra":false,"creatorId":"Oc1y9CWJsUn3voYnQzyYW","isPackging":0,"actualLabel":"Pilsner Urquell 12"}]</t>
  </si>
  <si>
    <t>2026-06-20T19:12:31.001+02:00</t>
  </si>
  <si>
    <t>2026-06-20T19:22:59.293+02:00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</si>
  <si>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základ","posId":"ZSR40","price":0,"isExtra":true},{"id":"A120","note":"","count":1,"label":"okraj hotdog, bbq omáčka","posId":"A120","price":6500,"isExtra":true},{"id":"C106","note":"","count":1,"label":"Šunka","posId":"C106","price":4000,"KDSTags":["greenhighlight"],"isExtra":true}]</t>
  </si>
  <si>
    <t>2026-06-20T19:08:28.769+02:00</t>
  </si>
  <si>
    <t>2026-06-20T19:16:28.823+02:00</t>
  </si>
  <si>
    <t>[{"id":"26d130ce3ef2dd539f98fc3d","count":1,"label":"BBQ Meteor 32cm","posId":"118","price":24900,"isExtra":false},{"id":"ed2821f5147c44e417ef0b42","count":1,"label":"Balné","posId":"K0000","price":1500,"isExtra":true},{"id":"dd18e145ea1a1d21afd53074","count":1,"label":"okraj hotdog, bbq omáčka","posId":"A119","price":5700,"isExtra":true},{"id":"d0043b053c4bd7c6fd8359d7","count":1,"label":"Comeback 32cm 🌶️","posId":"121","price":19920,"isExtra":false},{"id":"ed2821f5147c44e417ef0b42","count":1,"label":"Balné","posId":"K0000","price":1500,"isExtra":true},{"id":"59839d6b839f5e8fe6d29556","count":1,"label":"BBQ základ","posId":"ZRB32","price":0,"isExtra":true},{"id":"1c7298db47eb05e8b94d15e6","count":1,"label":"okraj hotdog, hořčice","posId":"A117","price":5700,"isExtra":true},{"id":"15d48fba0016db7394ccdeab","count":1,"label":"Bez cibule","posId":"X103","price":0,"KDSTags":["redhighlight"],"isExtra":true}]</t>
  </si>
  <si>
    <t>2026-06-20T19:00:03.577+02:00</t>
  </si>
  <si>
    <t>2026-06-20T19:12:07.366+02:00</t>
  </si>
  <si>
    <t>2026-06-20T19:31:20.268+02:00</t>
  </si>
  <si>
    <t>2026-06-20T19:00:03.684+02:00</t>
  </si>
  <si>
    <t>[{"id":"5b1f2843-926a-4dd1-a5f0-4fddc7b45013","note":"","count":1,"label":"Margherita 32cm","posId":"112","price":20900,"isExtra":false},{"id":"21fd0686-e8d1-43f1-84c9-d96f5842a3ca","note":"","count":1,"label":"okraj mozzarella, bylinky","posId":"A121","price":5700,"isExtra":true},{"id":"36ea3088-07fd-428f-b871-c4a5ee9cef7b","note":"","count":1,"label":"Comeback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7fdd6df3-b4af-470d-955c-d1de47ab00a5","note":"","count":1,"label":"Žampiony","posId":"C105","price":3500,"KDSTags":["greenhighlight"],"isExtra":true},{"id":"169906cc-98ac-4101-a361-79ae530758c3","note":"","count":1,"label":"Bez cibule","posId":"X103","price":0,"KDSTags":["redhighlight"],"isExtra":true}]</t>
  </si>
  <si>
    <t>2026-06-20T18:57:03.216+02:00</t>
  </si>
  <si>
    <t>2026-06-20T19:09:37.352+02:00</t>
  </si>
  <si>
    <t>2026-06-20T19:49:26.691+02:00</t>
  </si>
  <si>
    <t>2026-06-20T18:57:03.395+02:00</t>
  </si>
  <si>
    <t>[{"id":"2b9f361b-4416-409b-9b50-c5e648e65b24","note":"","count":1,"label":"Zeleninová 40cm","posId":"103","price":30900,"isExtra":false},{"id":"10b1ebcf-eda6-410e-81f0-6a9182a548db","note":"","count":1,"label":"Slanina","posId":"C108","price":4000,"KDSTags":["greenhighlight"],"isExtra":true},{"id":"aef5aaf8-2acf-4f20-91be-c8829f11cd0c","note":"","count":1,"label":"Capricciosa 40cm","posId":"101","price":30900,"isExtra":false},{"id":"7fdd6df3-b4af-470d-955c-d1de47ab00a5","note":"","count":1,"label":"Žampiony","posId":"C105","price":3500,"KDSTags":["greenhighlight"],"isExtra":true},{"id":"e1ef9526-7c68-483b-a8a1-92bb58ce9f1e","note":"","count":1,"label":"Jalapenos Rolls","posId":"jpr200","price":8900,"isExtra":false},{"id":"d012f292-3ee3-4347-9b7b-c133ca9053e2","note":"","count":1,"label":"Buchtičky se šodó","posId":"D12","price":7900,"isExtra":false},{"id":"e80870b1-0ad4-48d9-a1bf-c463fb3ad3f0","note":"","count":1,"label":"Jablečno-skořicové rolls","posId":"18","price":8900,"isExtra":false},{"id":"b9414eb5-2809-43b0-9fc8-46fef86c4a8b","note":"","count":1,"label":"Opočno vanilková","posId":"D108","price":12900,"isExtra":false},{"id":"006048bf-893b-433f-ad75-dea70393a052","note":"","count":1,"label":"Česká zmrzlina z Opočna pistáciová","posId":"D109","price":12900,"isExtra":false}]</t>
  </si>
  <si>
    <t>2026-06-20T18:51:03.480+02:00</t>
  </si>
  <si>
    <t>2026-06-20T19:01:47.381+02:00</t>
  </si>
  <si>
    <t>2026-06-20T19:21:14.701+02:00</t>
  </si>
  <si>
    <t>2026-06-20T18:51:03.584+02:00</t>
  </si>
  <si>
    <t>[{"id":"1fae666b-4102-4ed0-b317-2a07b21ae279","note":"","count":1,"label":"Hot &amp; Spicy 40cm 🌶️🌶️","posId":"110","price":30900,"isExtra":false}]</t>
  </si>
  <si>
    <t>2026-06-20T18:50:28.022+02:00</t>
  </si>
  <si>
    <t>2026-06-20T18:59:50.549+02:00</t>
  </si>
  <si>
    <t>[{"id":"1d215296a99939a8f5b4c23d","count":1,"label":"Pepperoni 32cm 🌶️🌶️","posId":"120","price":19920,"isExtra":false},{"id":"ed2821f5147c44e417ef0b42","count":1,"label":"Balné","posId":"K0000","price":1500,"isExtra":true},{"id":"9ee1d6724717b6cc0fc41c1b","count":1,"label":"okraj mozzarella, bylinky","posId":"A121","price":5700,"isExtra":true},{"id":"de45f52562511b175959ae85","count":1,"label":"Pepperoni Rolls 🌶️","posId":"P100","price":8900,"isExtra":false},{"id":"ed2821f5147c44e417ef0b42","count":1,"label":"Balné","posId":"K0000","price":1500,"isExtra":true}]</t>
  </si>
  <si>
    <t>2026-06-20T18:43:13.377+02:00</t>
  </si>
  <si>
    <t>2026-06-20T18:55:44.456+02:00</t>
  </si>
  <si>
    <t>2026-06-20T18:42:16.241+02:00</t>
  </si>
  <si>
    <t>2026-06-20T18:51:22.530+02:00</t>
  </si>
  <si>
    <t>[{"id":"39b4dba259045cb10a80740d","count":1,"label":"Quattro Formaggi 32cm","posId":"123","price":24900,"isExtra":false},{"id":"ed2821f5147c44e417ef0b42","count":1,"label":"Balné","posId":"K0000","price":1500,"isExtra":true},{"id":"8a4618993c6f7ee5917bb6ac","count":1,"label":"Margherita 32cm","posId":"112","price":16720,"isExtra":false},{"id":"ed2821f5147c44e417ef0b42","count":1,"label":"Balné","posId":"K0000","price":1500,"isExtra":true},{"id":"59839d6b839f5e8fe6d29556","count":1,"label":"BBQ základ","posId":"ZRB32","price":0,"isExtra":true},{"id":"4f453a9a502066523bdfdc6b","count":1,"label":"Cibule","posId":"B103","price":2500,"KDSTags":["greenhighlight"],"isExtra":true},{"id":"730ed795f7d83f1d26b843e5","count":1,"label":"Kukuřice","posId":"B115","price":2500,"KDSTags":["greenhighlight"],"isExtra":true}]</t>
  </si>
  <si>
    <t>2026-06-20T18:41:06.989+02:00</t>
  </si>
  <si>
    <t>2026-06-20T18:53:56.973+02:00</t>
  </si>
  <si>
    <t>[{"id":"100","note":"","count":1,"label":"Margherita 40cm","posId":"100","price":26900,"isExtra":false},{"id":"K0000","note":"","count":1,"label":"Balné","posId":"K0000","price":2000,"isExtra":true},{"id":"108","note":"","count":1,"label":"Pepperoni 40cm 🌶️🌶️","posId":"108","price":30900,"isExtra":false},{"id":"K0000","note":"","count":1,"label":"Balné","posId":"K0000","price":2000,"isExtra":true},{"id":"113","note":"","count":1,"label":"Capricciosa 32cm","posId":"113","price":24900,"isExtra":false},{"id":"K0000","note":"","count":1,"label":"Balné","posId":"K0000","price":1500,"isExtra":true},{"id":"17","note":"","count":1,"label":"USA těsto","posId":"17","price":1000,"isExtra":true}]</t>
  </si>
  <si>
    <t>2026-06-20T18:32:03.088+02:00</t>
  </si>
  <si>
    <t>2026-06-20T18:40:26.310+02:00</t>
  </si>
  <si>
    <t>[{"id":"5b1f2843-926a-4dd1-a5f0-4fddc7b45013","note":"","count":1,"label":"Margherita 32cm","posId":"112","price":20900,"isExtra":false},{"id":"0ea52415-fdb3-497f-b216-7fd5802f2e0f","note":"","count":1,"label":"Quattro Formaggi 32cm","posId":"123","price":24900,"isExtra":false},{"id":"e525f614-2c06-459a-8d22-623546aa83fc","note":"","count":1,"label":"BBQ Texas 40cm","posId":"107","price":30900,"isExtra":false},{"id":"ad7c292a-48c9-48db-b64c-0f7f8ebced7f","note":"","count":2,"label":"BBQ Meteor 40cm","posId":"106","price":30900,"isExtra":false}]</t>
  </si>
  <si>
    <t>2026-06-20T18:31:10.821+02:00</t>
  </si>
  <si>
    <t>2026-06-20T18:51:06.723+02:00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</si>
  <si>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🌶️🌶️","posId":"108","price":30900,"isExtra":false},{"id":"55199557","note":"","count":1,"label":"Balné","posId":"K0000","price":2000,"isExtra":true},{"id":"55199581","note":"","count":1,"label":"okraj mozzarella, bylinky","posId":"A122","price":6500,"isExtra":true},{"id":"59589459","note":"","size":"Pepperoni 32cm 🌶️🌶️","count":1,"label":"Pepperoni 32cm 🌶️🌶️","posId":"120","price":24900,"isExtra":false},{"id":"55199562","note":"","count":1,"label":"Balné","posId":"K0000","price":1500,"isExtra":true},{"id":"59589465","note":"","size":"Baby Špenát &amp; kuře 32cm","count":1,"label":"Baby Špenát &amp; kuře 32cm","posId":"116","price":24900,"isExtra":false},{"id":"55199562","note":"","count":1,"label":"Balné","posId":"K0000","price":1500,"isExtra":true},{"id":"55199477","note":"","size":"Baby špenát &amp; kuře 40cm","count":1,"label":"Baby špenát &amp; kuře 40cm","posId":"104","price":30900,"isExtra":false},{"id":"55199557","note":"","count":1,"label":"Balné","posId":"K0000","price":2000,"isExtra":true},{"id":"57464195","note":"","size":"Jalapeňos dip","count":2,"label":"Jalapeňos dip","posId":"P107","price":2000,"isExtra":false},{"id":"55199562","note":"","count":2,"label":"Balné","posId":"K0000","price":1500,"isExtra":true},{"id":"55199516","note":"","size":"Česnekový dip","count":2,"label":"Česnekový dip","posId":"P106","price":2000,"isExtra":false},{"id":"55199562","note":"","count":2,"label":"Balné","posId":"K0000","price":1500,"isExtra":true},{"id":"59589455","note":"","size":"Margherita 32cm","count":1,"label":"Margherita 32cm","posId":"112","price":20900,"isExtra":false},{"id":"55199562","note":"","count":1,"label":"Balné","posId":"K0000","price":1500,"isExtra":true},{"id":"55199665","note":"","count":1,"label":"Šunka","posId":"B106","price":3000,"KDSTags":["greenhighlight"],"isExtra":true}]</t>
  </si>
  <si>
    <t>Jaromír</t>
  </si>
  <si>
    <t>2026-06-20T18:27:19.167+02:00</t>
  </si>
  <si>
    <t>2026-06-20T18:32:58.748+02:00</t>
  </si>
  <si>
    <t>[{"id":"100","note":"","count":1,"label":"Margherita 40cm","posId":"100","price":26900,"isExtra":false},{"id":"K0000","note":"","count":1,"label":"Balné","posId":"K0000","price":2000,"isExtra":true},{"id":"C115","note":"","count":1,"label":"Kukuřice","posId":"C115","price":3500,"KDSTags":["greenhighlight"],"isExtra":true}]</t>
  </si>
  <si>
    <t>2026-06-20T18:25:03.176+02:00</t>
  </si>
  <si>
    <t>2026-06-20T18:59:47.214+02:00</t>
  </si>
  <si>
    <t>[{"id":"2b9f361b-4416-409b-9b50-c5e648e65b24","note":"","count":1,"label":"Zeleninová 40cm","posId":"103","price":30900,"isExtra":false},{"id":"eb426525-9181-4714-9963-380f5c0ae0e5","note":"","count":1,"label":"okraj mozzarella, bylinky","posId":"A122","price":6500,"isExtra":true},{"id":"cd609a07-df60-45aa-80ee-74409e6c9fa9","note":"","count":1,"label":"Ananas","posId":"C100","price":3500,"KDSTags":["greenhighlight"],"isExtra":true},{"id":"3a8b6a85-3b5c-4ee4-be2d-261ab8731d6e","note":"","count":1,"label":"Česnekový dip","posId":"P106","price":2000,"isExtra":false}]</t>
  </si>
  <si>
    <t>2026-06-20T18:19:34.816+02:00</t>
  </si>
  <si>
    <t>2026-06-20T18:32:57.368+02:00</t>
  </si>
  <si>
    <t>[{"id":"8a4618993c6f7ee5917bb6ac","count":1,"label":"Margherita 32cm","posId":"112","price":16720,"isExtra":false},{"id":"ed2821f5147c44e417ef0b42","count":1,"label":"Balné","posId":"K0000","price":1500,"isExtra":true},{"id":"a3e2b9098574d6ada70d6837","count":1,"label":"Jalapeňos","posId":"B102","price":2500,"KDSTags":["greenhighlight"],"isExtra":true},{"id":"a33d4a2ecdcc00af402e5c9b","count":1,"label":"Ananas","posId":"B100","price":2500,"KDSTags":["greenhighlight"],"isExtra":true},{"id":"8e112810bc5ed2bf12c1faa6","count":1,"label":"Paprika","posId":"B111","price":2500,"KDSTags":["greenhighlight"],"isExtra":true},{"id":"216519e2411a0b808e5e66a5","count":1,"label":"Šunka","posId":"B106","price":3000,"KDSTags":["greenhighlight"],"isExtra":true},{"id":"63345f6ebe03a711ce9d952e","count":1,"label":"Slanina","posId":"B108","price":3000,"KDSTags":["greenhighlight"],"isExtra":true},{"id":"a027d0199cf05e8a3a21a59e","count":1,"label":"Kuře","posId":"B114","price":3000,"KDSTags":["greenhighlight"],"isExtra":true},{"id":"5fdddf9d3c429571bb69ddb5","count":1,"label":"spicy wings 🌶️","posId":"P101","price":9520,"isExtra":false},{"id":"ed2821f5147c44e417ef0b42","count":1,"label":"Balné","posId":"K0000","price":1500,"isExtra":true}]</t>
  </si>
  <si>
    <t>2026-06-20T18:15:59.642+02:00</t>
  </si>
  <si>
    <t>2026-06-20T18:21:51.118+02:00</t>
  </si>
  <si>
    <t>[{"id":"MWBjWTigaawF2pc4_uJCm","count":1,"label":"Hawai 40cm","posId":"102","price":30900,"isExtra":false,"creatorId":"lHPPVsUR1OfjOXjrFoQSS","isPackging":0,"actualLabel":"Hawai 40cm"},{"id":"extra_20230331101812_91","count":1,"label":"Žampiony","posId":"C105","price":3500,"KDSTags":["greenhighlight"],"isExtra":true,"mainItemId":"MWBjWTigaawF2pc4_uJCm"}]</t>
  </si>
  <si>
    <t>2026-06-20T18:13:35.669+02:00</t>
  </si>
  <si>
    <t>2026-06-20T18:33:01.299+02:00</t>
  </si>
  <si>
    <t>[{"id":"7ec71ed1b6dd8f99c580bfce","count":1,"label":"Margherita 40cm","posId":"100","price":26900,"isExtra":false},{"id":"c71f71bd04444e93fe083c01","count":1,"label":"Balné","posId":"K0000","price":2000,"isExtra":true},{"id":"39b4dba259045cb10a80740d","count":1,"label":"Quattro Formaggi 32cm","posId":"123","price":24900,"isExtra":false},{"id":"ed2821f5147c44e417ef0b42","count":1,"label":"Balné","posId":"K0000","price":1500,"isExtra":true},{"id":"493927b2c83a1679829d2589","count":1,"label":"Hawai 18cm","posId":"126","price":11900,"isExtra":false},{"id":"2e7ea11ae7ec33bacee46408","count":1,"label":"Balné","posId":"K0000","price":1000,"isExtra":true},{"id":"c8f41becd43979fe4250d2db","count":1,"label":"Hot &amp; Spicy 32cm 🌶️🌶️","posId":"122","price":24900,"isExtra":false},{"id":"ed2821f5147c44e417ef0b42","count":1,"label":"Balné","posId":"K0000","price":1500,"isExtra":true}]</t>
  </si>
  <si>
    <t>2026-06-20T18:09:03.290+02:00</t>
  </si>
  <si>
    <t>2026-06-20T18:19:02.046+02:00</t>
  </si>
  <si>
    <t>[{"id":"987fa0f9-906b-4c8f-b658-123a02363de3","note":"","count":1,"label":"BBQ Texas 18cm","posId":"131","price":11900,"isExtra":false},{"id":"ac558eb4-a8cc-4599-b29e-fe73c365b2c7","note":"","count":1,"label":"Mozzarella","posId":"A113","price":2000,"isExtra":true},{"id":"07a6e3fe-501d-4c05-92b3-95d47a70179e","note":"","count":1,"label":"Slanina","posId":"A108","price":2000,"isExtra":true},{"id":"c7ed4c42-db1b-4b2c-b447-dba00d3c1b35","note":"","count":1,"label":"Kukuřice","posId":"A115","price":1500,"isExtra":true},{"id":"1bb5324c-790d-4502-a23d-410116b83c3f","note":"","count":1,"label":"Kuře","posId":"A114","price":2000,"isExtra":true},{"id":"4d0fe7ad-c88a-4a73-8015-c60680489cf8","note":"","count":1,"label":"Baby Špenát &amp; kuře 32cm","posId":"116","price":24900,"isExtra":false}]</t>
  </si>
  <si>
    <t>2026-06-20T17:58:26.782+02:00</t>
  </si>
  <si>
    <t>2026-06-20T18:07:12.548+02:00</t>
  </si>
  <si>
    <t>[{"id":"135","note":"","count":1,"label":"Quattro Formaggi 18cm","posId":"135","price":11900,"isExtra":false},{"id":"K0000","note":"","count":1,"label":"Balné","posId":"K0000","price":1000,"isExtra":true},{"id":"127","note":"","count":1,"label":"Zeleninová 18cm","posId":"127","price":11900,"isExtra":false},{"id":"K0000","note":"","count":1,"label":"Balné","posId":"K0000","price":1000,"isExtra":true},{"id":"X112","note":"","count":1,"label":"Bez oliv","posId":"X112","price":0,"KDSTags":["redhighlight"],"isExtra":true}]</t>
  </si>
  <si>
    <t>2026-06-20T17:55:02.717+02:00</t>
  </si>
  <si>
    <t>2026-06-20T18:04:33.959+02:00</t>
  </si>
  <si>
    <t>2026-06-20T18:35:53.415+02:00</t>
  </si>
  <si>
    <t>2026-06-20T17:55:02.822+02:00</t>
  </si>
  <si>
    <t>[{"id":"35e045f9-bc36-46e9-8142-6579de78a05b","note":"","count":1,"label":"Comeback 32cm 🌶️","posId":"121","price":24900,"isExtra":false},{"id":"0ea52415-fdb3-497f-b216-7fd5802f2e0f","note":"","count":1,"label":"Quattro Formaggi 32cm","posId":"123","price":24900,"isExtra":false}]</t>
  </si>
  <si>
    <t>2026-06-20T17:50:03.806+02:00</t>
  </si>
  <si>
    <t>2026-06-20T17:58:03.995+02:00</t>
  </si>
  <si>
    <t>2026-06-20T18:16:13.992+02:00</t>
  </si>
  <si>
    <t>2026-06-20T17:50:03.913+02:00</t>
  </si>
  <si>
    <t>2026-06-20T17:49:20.681+02:00</t>
  </si>
  <si>
    <t>2026-06-20T17:54:33.297+02:00</t>
  </si>
  <si>
    <t>2026-06-20T17:41:03.649+02:00</t>
  </si>
  <si>
    <t>2026-06-20T18:00:49.995+02:00</t>
  </si>
  <si>
    <t>2026-06-20T18:45:34.877+02:00</t>
  </si>
  <si>
    <t>2026-06-20T17:41:04.317+02:00</t>
  </si>
  <si>
    <t>[{"id":"b3008ec8-24a5-4d30-bf46-9133028be7e4","note":"","count":1,"label":"Margherita 32 cm","posId":"136","price":20900,"isExtra":false},{"id":"1da47ebe-2592-435a-b854-8cbe80b56263","note":"","count":1,"label":"Hawai 32 cm","posId":"138","price":24900,"isExtra":false},{"id":"e7501e4e-7b75-458f-8655-4ba5ba9c5990","note":"","count":1,"label":"Jalapeňos dip","posId":"P107","price":2000,"isExtra":false}]</t>
  </si>
  <si>
    <t>2026-06-20T17:23:35.905+02:00</t>
  </si>
  <si>
    <t>2026-06-20T17:34:51.120+02:00</t>
  </si>
  <si>
    <t>[{"id":"55199509","note":"","size":"Spicy menu Comeback","count":1,"label":"Spicy menu Comeback","posId":"M100","price":34900,"isExtra":false},{"id":"55199664","note":"","count":1,"label":"Quattro Formaggi","posId":"Y123","price":0,"isExtra":true},{"id":"55199547","note":"","count":1,"label":"Balné","posId":"K0000","price":3000,"isExtra":true},{"id":"55199578","note":"","count":1,"label":"masové kuličky","posId":"P102","price":0,"isExtra":true},{"id":"57405755","note":"","count":1,"label":"Pepsi zero sugar 1l","posId":"N125","price":0,"isExtra":true},{"id":"59589455","note":"","size":"Margherita 32cm","count":1,"label":"Margherita 32cm","posId":"112","price":20900,"isExtra":false},{"id":"55199562","note":"","count":1,"label":"Balné","posId":"K0000","price":1500,"isExtra":true},{"id":"55199519","note":"","size":"Choco Rolls","count":1,"label":"Choco Rolls","posId":"chr100","price":8900,"isExtra":false},{"id":"55199562","note":"","count":1,"label":"Balné","posId":"K0000","price":1500,"isExtra":true},{"id":"66679176","note":"","size":"Buchtičky se šodó","count":1,"label":"Buchtičky se šodó","posId":"D12","price":7900,"isExtra":false},{"id":"55199562","note":"","count":1,"label":"Balné","posId":"K0000","price":1500,"isExtra":true},{"id":"59589464","note":"","size":"Capricciosa 32cm","count":1,"label":"Capricciosa 32cm","posId":"113","price":24900,"isExtra":false},{"id":"55199562","note":"","count":1,"label":"Balné","posId":"K0000","price":1500,"isExtra":true}]</t>
  </si>
  <si>
    <t>2026-06-20T17:18:08.489+02:00</t>
  </si>
  <si>
    <t>2026-06-20T17:27:57.203+02:00</t>
  </si>
  <si>
    <t>[{"id":"122","note":"","count":1,"label":"Hot &amp; Spicy 32cm 🌶️🌶️","posId":"122","price":24900,"isExtra":false},{"id":"K0000","note":"","count":1,"label":"Balné","posId":"K0000","price":1500,"isExtra":true},{"id":"A121","note":"","count":1,"label":"okraj mozzarella, bylinky","posId":"A121","price":5700,"isExtra":true},{"id":"P106","note":"","count":1,"label":"Česnekový dip","posId":"P106","price":2000,"isExtra":false},{"id":"K0000","note":"","count":1,"label":"Balné","posId":"K0000","price":1500,"isExtra":true}]</t>
  </si>
  <si>
    <t>2026-06-20T17:15:52.309+02:00</t>
  </si>
  <si>
    <t>2026-06-20T17:26:35.019+02:00</t>
  </si>
  <si>
    <t>[{"id":"55199509","note":"","size":"Spicy menu Comeback","count":1,"label":"Spicy menu Comeback","posId":"M100","price":34900,"isExtra":false},{"id":"55199626","note":"","count":1,"label":"Pepperoni","posId":"Y120","price":0,"isExtra":true},{"id":"55199547","note":"","count":1,"label":"Balné","posId":"K0000","price":3000,"isExtra":true},{"id":"55199550","note":"","count":1,"label":"spicy wings 🌶️","posId":"P101","price":0,"isExtra":true},{"id":"57405750","note":"","count":1,"label":"Aquilla zelený čaj/citron","posId":"N121","price":0,"isExtra":true},{"id":"57464195","note":"","size":"Jalapeňos dip","count":2,"label":"Jalapeňos dip","posId":"P107","price":2000,"isExtra":false},{"id":"55199562","note":"","count":2,"label":"Balné","posId":"K0000","price":1500,"isExtra":true}]</t>
  </si>
  <si>
    <t>2026-06-20T17:13:18.344+02:00</t>
  </si>
  <si>
    <t>2026-06-20T17:25:05.103+02:00</t>
  </si>
  <si>
    <t>[{"id":"284143256f41c905feeed114","count":1,"label":"Capricciosa 32cm","posId":"113","price":24900,"isExtra":false},{"id":"ed2821f5147c44e417ef0b42","count":1,"label":"Balné","posId":"K0000","price":1500,"isExtra":true},{"id":"59839d6b839f5e8fe6d29556","count":1,"label":"BBQ základ","posId":"ZRB32","price":0,"isExtra":true}]</t>
  </si>
  <si>
    <t>2026-06-20T17:01:47.138+02:00</t>
  </si>
  <si>
    <t>2026-06-20T17:11:01.124+02:00</t>
  </si>
  <si>
    <t>[{"id":"0d95a3384b070d9133ab82f7","count":1,"label":"Česnekový dip","posId":"P106","price":2000,"isExtra":false},{"id":"ed2821f5147c44e417ef0b42","count":1,"label":"Balné","posId":"K0000","price":1500,"isExtra":true},{"id":"1d215296a99939a8f5b4c23d","count":1,"label":"Pepperoni 32cm 🌶️🌶️","posId":"120","price":19920,"isExtra":false},{"id":"ed2821f5147c44e417ef0b42","count":1,"label":"Balné","posId":"K0000","price":1500,"isExtra":true},{"id":"c8f41becd43979fe4250d2db","count":1,"label":"Hot &amp; Spicy 32cm 🌶️🌶️","posId":"122","price":24900,"isExtra":false},{"id":"ed2821f5147c44e417ef0b42","count":1,"label":"Balné","posId":"K0000","price":1500,"isExtra":true}]</t>
  </si>
  <si>
    <t>2026-06-20T17:00:12.052+02:00</t>
  </si>
  <si>
    <t>2026-06-20T17:06:39.951+02:00</t>
  </si>
  <si>
    <t>[{"id":"d0043b053c4bd7c6fd8359d7","count":1,"label":"Comeback 32cm 🌶️","posId":"121","price":19920,"isExtra":false},{"id":"ed2821f5147c44e417ef0b42","count":1,"label":"Balné","posId":"K0000","price":1500,"isExtra":true},{"id":"2c0f597d3afb8c80df48f8ff","count":1,"label":"USA těsto","posId":"17","price":1000,"isExtra":true},{"id":"84e4b48cb1bf1b04bc7feb09","count":1,"label":"Smetanový základ","posId":"ZRS32","price":0,"isExtra":true},{"id":"9ee1d6724717b6cc0fc41c1b","count":1,"label":"okraj mozzarella, bylinky","posId":"A121","price":5700,"isExtra":true}]</t>
  </si>
  <si>
    <t>2026-06-20T16:55:11.468+02:00</t>
  </si>
  <si>
    <t>2026-06-20T17:04:10.205+02:00</t>
  </si>
  <si>
    <t>[{"id":"0d95a3384b070d9133ab82f7","count":1,"label":"Česnekový dip","posId":"P106","price":2000,"isExtra":false},{"id":"ed2821f5147c44e417ef0b42","count":1,"label":"Balné","posId":"K0000","price":1500,"isExtra":true},{"id":"b81e501c3bc4e8173dde4771","count":1,"label":"Quattro Formaggi 18cm","posId":"135","price":11900,"isExtra":false},{"id":"2e7ea11ae7ec33bacee46408","count":1,"label":"Balné","posId":"K0000","price":1000,"isExtra":true},{"id":"d4505ea926b82b0e6ddfcf86","count":1,"label":"Comeback 18cm 🌶️","posId":"133","price":11900,"isExtra":false},{"id":"2e7ea11ae7ec33bacee46408","count":1,"label":"Balné","posId":"K0000","price":1000,"isExtra":true}]</t>
  </si>
  <si>
    <t>2026-06-20T16:51:50.641+02:00</t>
  </si>
  <si>
    <t>2026-06-20T17:01:19.127+02:00</t>
  </si>
  <si>
    <t>[{"id":"1b8bf5463d30ab1a50e2f05d","count":1,"label":"Baby Špenát &amp; kuře 32cm","posId":"116","price":24900,"isExtra":false},{"id":"ed2821f5147c44e417ef0b42","count":1,"label":"Balné","posId":"K0000","price":1500,"isExtra":true}]</t>
  </si>
  <si>
    <t>2026-06-20T16:41:49.420+02:00</t>
  </si>
  <si>
    <t>2026-06-20T16:47:49.946+02:00</t>
  </si>
  <si>
    <t>2026-06-20T15:54:03.051+02:00</t>
  </si>
  <si>
    <t>2026-06-20T16:09:46.552+02:00</t>
  </si>
  <si>
    <t>2026-06-20T16:25:31.203+02:00</t>
  </si>
  <si>
    <t>2026-06-20T15:56:48.961+02:00</t>
  </si>
  <si>
    <t>[{"id":"e525f614-2c06-459a-8d22-623546aa83fc","note":"","count":1,"label":"BBQ Texas 40cm","posId":"107","price":30900,"isExtra":false},{"id":"f61b7339-3b20-4583-b2b8-12e48de2876d","note":"","count":1,"label":"změna na Rajčatový základ","posId":"f61b7339-3b20-4583-b2b8-12e48de2876d","price":0,"isExtra":true},{"id":"a4efa812-1470-4ea2-a19d-39843abed3be","note":"","count":1,"label":"Comeback 32 cm","posId":"145","price":24900,"isExtra":false},{"id":"3a8b6a85-3b5c-4ee4-be2d-261ab8731d6e","note":"","count":1,"label":"Česnekový dip","posId":"P106","price":2000,"isExtra":false}]</t>
  </si>
  <si>
    <t>2026-06-20T15:52:20.019+02:00</t>
  </si>
  <si>
    <t>2026-06-20T16:04:36.867+02:00</t>
  </si>
  <si>
    <t>[{"id":"59589463","note":"","size":"Hawai 32cm","count":1,"label":"Hawai 32cm","posId":"114","price":24900,"isExtra":false},{"id":"55199562","note":"","count":1,"label":"Balné","posId":"K0000","price":1500,"isExtra":true}]</t>
  </si>
  <si>
    <t>2026-06-20T15:43:16.593+02:00</t>
  </si>
  <si>
    <t>2026-06-20T15:48:26.742+02:00</t>
  </si>
  <si>
    <t>[{"id":"b0909d075aa821e62b5225d6","count":1,"label":"Pepsi 1l","posId":"N124","price":5900,"isExtra":false},{"id":"c282153f9e3afce968db7f16","count":1,"label":"Quattro Formaggi 40cm","posId":"111","price":30900,"isExtra":false},{"id":"c71f71bd04444e93fe083c01","count":1,"label":"Balné","posId":"K0000","price":2000,"isExtra":true}]</t>
  </si>
  <si>
    <t>2026-06-20T15:16:22.149+02:00</t>
  </si>
  <si>
    <t>2026-06-20T15:25:43.619+02:00</t>
  </si>
  <si>
    <t>[{"id":"66424178","note":"","size":"Pilsner Urquell 12","count":1,"label":"Pilsner Urquell 12","posId":"N20","price":6500,"isExtra":false},{"id":"57405742","note":"","size":"Pepsi 1l","count":1,"label":"Pepsi 1l","posId":"N124","price":5900,"isExtra":false},{"id":"59589460","note":"","size":"BBQ Texas 32cm","count":1,"label":"BBQ Texas 32cm","posId":"119","price":24900,"isExtra":false},{"id":"55199562","note":"","count":1,"label":"Balné","posId":"K0000","price":1500,"isExtra":true},{"id":"55199622","note":"","count":1,"label":"okraj hotdog, bbq omáčka","posId":"A119","price":5700,"isExtra":true},{"id":"59589457","note":"","size":"Hot &amp; Spicy 32cm 🌶️🌶️","count":1,"label":"Hot &amp; Spicy 32cm 🌶️🌶️","posId":"122","price":24900,"isExtra":false},{"id":"55199562","note":"","count":1,"label":"Balné","posId":"K0000","price":1500,"isExtra":true}]</t>
  </si>
  <si>
    <t>2026-06-20T15:03:48.503+02:00</t>
  </si>
  <si>
    <t>2026-06-20T15:16:49.996+02:00</t>
  </si>
  <si>
    <t>2026-06-20T14:44:03.268+02:00</t>
  </si>
  <si>
    <t>2026-06-20T14:51:14.210+02:00</t>
  </si>
  <si>
    <t>2026-06-20T15:21:38.542+02:00</t>
  </si>
  <si>
    <t>2026-06-20T14:45:13.263+02:00</t>
  </si>
  <si>
    <t>2026-06-20T14:39:03.682+02:00</t>
  </si>
  <si>
    <t>2026-06-20T14:50:20.201+02:00</t>
  </si>
  <si>
    <t>2026-06-20T15:20:31.857+02:00</t>
  </si>
  <si>
    <t>2026-06-20T14:39:25.567+02:00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</si>
  <si>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bylinky","posId":"A122","price":6500,"isExtra":true},{"id":"211d85d0-839e-41d0-89e3-ea177ad7489e","note":"","count":1,"label":"Česnekový dip","posId":"P106","price":2000,"isExtra":false},{"id":"3a8b6a85-3b5c-4ee4-be2d-261ab8731d6e","note":"","count":1,"label":"Česnekový dip","posId":"P106","price":2000,"isExtra":false}]</t>
  </si>
  <si>
    <t>2026-06-20T14:34:32.214+02:00</t>
  </si>
  <si>
    <t>2026-06-20T14:44:41.678+02:00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</si>
  <si>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32cm","posId":"123","price":24900,"isExtra":false},{"id":"55199562","note":"","count":1,"label":"Balné","posId":"K0000","price":1500,"isExtra":true},{"id":"59555726","note":"","count":1,"label":"Rajčatový základ","posId":"ZSR32","price":0,"isExtra":true},{"id":"55199586","note":"","count":1,"label":"okraj mozzarella, bylinky","posId":"A121","price":5700,"isExtra":true},{"id":"55199473","note":"","size":"Comeback 40cm 🌶️","count":1,"label":"Comeback 40cm 🌶️","posId":"109","price":30900,"isExtra":false},{"id":"55199557","note":"","count":1,"label":"Balné","posId":"K0000","price":2000,"isExtra":true},{"id":"59555723","note":"","count":1,"label":"BBQ základ","posId":"ZRB40","price":0,"isExtra":true},{"id":"55199576","note":"","count":1,"label":"Jalapeňos","posId":"C102","price":3500,"KDSTags":["greenhighlight"],"isExtra":true},{"id":"55199598","note":"","count":1,"label":"Žampiony","posId":"C105","price":3500,"KDSTags":["greenhighlight"],"isExtra":true}]</t>
  </si>
  <si>
    <t>2026-06-20T14:33:12.569+02:00</t>
  </si>
  <si>
    <t>2026-06-20T14:42:12.893+02:00</t>
  </si>
  <si>
    <t>[{"id":"d5f548ecefcfc95cc5941e55","count":1,"label":"Comeback 40cm 🌶️","posId":"109","price":30900,"isExtra":false},{"id":"c71f71bd04444e93fe083c01","count":1,"label":"Balné","posId":"K0000","price":2000,"isExtra":true},{"id":"93e138c9d50686bfde197ff4","count":1,"label":"Jalapeňos","posId":"C102","price":3500,"KDSTags":["greenhighlight"],"isExtra":true},{"id":"e87d4afc91a5d6f85d1820ed","count":1,"label":"Žampiony","posId":"C105","price":3500,"KDSTags":["greenhighlight"],"isExtra":true},{"id":"b0909d075aa821e62b5225d6","count":1,"label":"Pepsi 1l","posId":"N124","price":5900,"isExtra":false}]</t>
  </si>
  <si>
    <t>2026-06-20T14:13:58.844+02:00</t>
  </si>
  <si>
    <t>2026-06-20T14:21:30.447+02:00</t>
  </si>
  <si>
    <t>[{"id":"c8f41becd43979fe4250d2db","count":1,"label":"Hot &amp; Spicy 32cm 🌶️🌶️","posId":"122","price":24900,"isExtra":false},{"id":"ed2821f5147c44e417ef0b42","count":1,"label":"Balné","posId":"K0000","price":1500,"isExtra":true}]</t>
  </si>
  <si>
    <t>2026-06-20T14:13:30.071+02:00</t>
  </si>
  <si>
    <t>2026-06-20T14:20:28.323+02:00</t>
  </si>
  <si>
    <t>[{"id":"nC1KrtOLd8xTukBNuBdBj","count":1,"label":"Capricciosa 40cm","posId":"101","price":30900,"isExtra":false,"creatorId":"rxIdlKHupbZ5zI3BJM2dm","isPackging":0,"actualLabel":"Capricciosa 40cm"},{"id":"B9Gc9DICwMa89e6oK1jK1","count":1,"label":"Mirinda 1l","posId":"N126","price":5900,"isExtra":false,"creatorId":"7Ve_POc-8-M-nBs8Snqhw","isPackging":0,"actualLabel":"Mirinda 1l"},{"id":"he-RGOcfxYw3CFoRNSECq","count":1,"label":"Aquilla jemně perlivá","posId":"N141","price":3900,"isExtra":false,"creatorId":"O6Htq4BvQdhlaFejW059a","isPackging":0,"actualLabel":"Aquilla jemně perlivá"},{"id":"YhNzva_nxVXihkBVp6pb_","count":1,"label":"Pepsi 1l","posId":"N124","price":5900,"isExtra":false,"creatorId":"uhRuBG_4e_nXK1NnLhQ_P","isPackging":0,"actualLabel":"Pepsi 1l"}]</t>
  </si>
  <si>
    <t>2026-06-20T14:04:03.395+02:00</t>
  </si>
  <si>
    <t>2026-06-20T14:15:53.101+02:00</t>
  </si>
  <si>
    <t>2026-06-20T14:40:18.347+02:00</t>
  </si>
  <si>
    <t>2026-06-20T14:05:01.002+02:00</t>
  </si>
  <si>
    <t>[{"id":"03dae282-4cd4-4fa2-9169-2178ea3ed325","note":"","count":1,"label":"Quattro Formaggi 40cm","posId":"111","price":30900,"isExtra":false},{"id":"0f32557d-3b00-4445-b026-75e05c963906","note":"","count":1,"label":"Jalapeňos","posId":"C102","price":3500,"KDSTags":["greenhighlight"],"isExtra":true},{"id":"e12521cc-9391-4513-be27-f090014536cf","note":"","count":1,"label":"BBQ Texas 32 cm","posId":"143","price":24900,"isExtra":false}]</t>
  </si>
  <si>
    <t>2026-06-20T13:55:16.570+02:00</t>
  </si>
  <si>
    <t>2026-06-20T14:11:45.242+02:00</t>
  </si>
  <si>
    <t>[{"id":"1d215296a99939a8f5b4c23d","count":1,"label":"Pepperoni 32cm 🌶️🌶️","posId":"120","price":19920,"isExtra":false},{"id":"ed2821f5147c44e417ef0b42","count":1,"label":"Balné","posId":"K0000","price":1500,"isExtra":true},{"id":"39b4dba259045cb10a80740d","count":1,"label":"Quattro Formaggi 32cm","posId":"123","price":24900,"isExtra":false},{"id":"ed2821f5147c44e417ef0b42","count":1,"label":"Balné","posId":"K0000","price":1500,"isExtra":true},{"id":"63345f6ebe03a711ce9d952e","count":1,"label":"Slanina","posId":"B108","price":3000,"KDSTags":["greenhighlight"],"isExtra":true}]</t>
  </si>
  <si>
    <t>Karthikeyan</t>
  </si>
  <si>
    <t>2026-06-20T13:47:29.444+02:00</t>
  </si>
  <si>
    <t>2026-06-20T13:56:52.492+02:00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</si>
  <si>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základ","posId":"ZRB32","price":0,"isExtra":true},{"id":"A121","note":"","count":1,"label":"okraj mozzarella, bylinky","posId":"A121","price":5700,"isExtra":true},{"id":"P106","note":"","count":1,"label":"Česnekový dip","posId":"P106","price":2000,"isExtra":false},{"id":"K0000","note":"","count":1,"label":"Balné","posId":"K0000","price":1500,"isExtra":true}]</t>
  </si>
  <si>
    <t>roman</t>
  </si>
  <si>
    <t>2026-06-20T13:45:43.499+02:00</t>
  </si>
  <si>
    <t>2026-06-20T13:55:04.370+02:00</t>
  </si>
  <si>
    <t>[{"id":"122","note":"","count":1,"label":"Hot &amp; Spicy 32cm 🌶️🌶️","posId":"122","price":24900,"isExtra":false},{"id":"K0000","note":"","count":1,"label":"Balné","posId":"K0000","price":1500,"isExtra":true},{"id":"A117","note":"","count":1,"label":"okraj hotdog, hořčice","posId":"A117","price":5700,"isExtra":true}]</t>
  </si>
  <si>
    <t>2026-06-20T13:37:11.093+02:00</t>
  </si>
  <si>
    <t>2026-06-20T13:43:47.185+02:00</t>
  </si>
  <si>
    <t>[{"id":"2a04aa175f0516f5bc3594b6","count":1,"label":"Baby špenát &amp; kuře 40cm","posId":"104","price":30900,"isExtra":false},{"id":"c71f71bd04444e93fe083c01","count":1,"label":"Balné","posId":"K0000","price":2000,"isExtra":true},{"id":"b0909d075aa821e62b5225d6","count":1,"label":"Pepsi 1l","posId":"N124","price":5900,"isExtra":false}]</t>
  </si>
  <si>
    <t>2026-06-20T13:32:15.590+02:00</t>
  </si>
  <si>
    <t>2026-06-20T13:37:45.530+02:00</t>
  </si>
  <si>
    <t>2026-06-20T13:22:25.870+02:00</t>
  </si>
  <si>
    <t>2026-06-20T13:27:59.014+02:00</t>
  </si>
  <si>
    <t>[{"id":"d0043b053c4bd7c6fd8359d7","count":1,"label":"Comeback 32cm 🌶️","posId":"121","price":19920,"isExtra":false},{"id":"ed2821f5147c44e417ef0b42","count":1,"label":"Balné","posId":"K0000","price":1500,"isExtra":true},{"id":"b0909d075aa821e62b5225d6","count":1,"label":"Pepsi 1l","posId":"N124","price":5900,"isExtra":false}]</t>
  </si>
  <si>
    <t>2026-06-20T13:02:00.342+02:00</t>
  </si>
  <si>
    <t>2026-06-20T13:09:55.130+02:00</t>
  </si>
  <si>
    <t>[{"id":"1d215296a99939a8f5b4c23d","count":1,"label":"Pepperoni 32cm 🌶️🌶️","posId":"120","price":19920,"isExtra":false},{"id":"ed2821f5147c44e417ef0b42","count":1,"label":"Balné","posId":"K0000","price":1500,"isExtra":true},{"id":"59839d6b839f5e8fe6d29556","count":1,"label":"BBQ základ","posId":"ZRB32","price":0,"isExtra":true},{"id":"9db33b6e2b744d67b8488546","count":1,"label":"okraj mozzarella, bbq omáčka","posId":"A123","price":5700,"isExtra":true},{"id":"d881435059a1470cdfda68d0","count":1,"label":"Pepsi zero sugar 1l","posId":"N125","price":5900,"isExtra":false}]</t>
  </si>
  <si>
    <t>2026-06-20T12:46:31.585+02:00</t>
  </si>
  <si>
    <t>2026-06-20T13:04:27.051+02:00</t>
  </si>
  <si>
    <t>[{"id":"d0043b053c4bd7c6fd8359d7","count":1,"label":"Comeback 32cm 🌶️","posId":"121","price":19920,"isExtra":false},{"id":"ed2821f5147c44e417ef0b42","count":1,"label":"Balné","posId":"K0000","price":1500,"isExtra":true},{"id":"59839d6b839f5e8fe6d29556","count":1,"label":"BBQ základ","posId":"ZRB32","price":0,"isExtra":true}]</t>
  </si>
  <si>
    <t>2026-06-20T12:36:50.780+02:00</t>
  </si>
  <si>
    <t>2026-06-20T12:48:21.122+02:00</t>
  </si>
  <si>
    <t>[{"id":"c4cf500880b17d3ffa827758","count":1,"label":"Hawai 32cm","posId":"114","price":19920,"isExtra":false},{"id":"ed2821f5147c44e417ef0b42","count":1,"label":"Balné","posId":"K0000","price":1500,"isExtra":true},{"id":"1d215296a99939a8f5b4c23d","count":1,"label":"Pepperoni 32cm 🌶️🌶️","posId":"120","price":19920,"isExtra":false},{"id":"ed2821f5147c44e417ef0b42","count":1,"label":"Balné","posId":"K0000","price":1500,"isExtra":true},{"id":"730ed795f7d83f1d26b843e5","count":1,"label":"Kukuřice","posId":"B115","price":2500,"KDSTags":["greenhighlight"],"isExtra":true},{"id":"b0909d075aa821e62b5225d6","count":1,"label":"Pepsi 1l","posId":"N124","price":5900,"isExtra":false}]</t>
  </si>
  <si>
    <t>2026-06-20T12:32:03.478+02:00</t>
  </si>
  <si>
    <t>2026-06-20T12:48:07.907+02:00</t>
  </si>
  <si>
    <t>2026-06-20T13:05:03.196+02:00</t>
  </si>
  <si>
    <t>2026-06-20T12:33:16.908+02:00</t>
  </si>
  <si>
    <t>[{"id":"ff8bc446-e047-44f1-bae5-423b565e0123","note":"","count":1,"label":"Capricciosa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bylinky","posId":"A121","price":5700,"isExtra":true}]</t>
  </si>
  <si>
    <t>2026-06-20T12:11:41.345+02:00</t>
  </si>
  <si>
    <t>2026-06-20T12:44:01.090+02:00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</si>
  <si>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základ","posId":"ZBR40","price":0,"isExtra":true},{"id":"A122","note":"","count":1,"label":"okraj mozzarella, bylinky","posId":"A122","price":6500,"isExtra":true},{"id":"123","note":"","count":1,"label":"Quattro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bylinky","posId":"A121","price":5700,"isExtra":true},{"id":"133","note":"","count":1,"label":"Comeback 18cm 🌶️","posId":"133","price":11900,"isExtra":false},{"id":"K0000","note":"","count":1,"label":"Balné","posId":"K0000","price":1000,"isExtra":true},{"id":"ZRB18","note":"","count":1,"label":"BBQ základ","posId":"ZRB18","price":0,"isExtra":true}]</t>
  </si>
  <si>
    <t>2026-06-20T12:08:08.998+02:00</t>
  </si>
  <si>
    <t>2026-06-20T12:19:06.946+02:00</t>
  </si>
  <si>
    <t>[{"id":"108","note":"","count":1,"label":"Pepperoni 40cm 🌶️🌶️","posId":"108","price":30900,"isExtra":false},{"id":"K0000","note":"","count":1,"label":"Balné","posId":"K0000","price":2000,"isExtra":true},{"id":"C102","note":"","count":2,"label":"Jalapeňos","posId":"C102","price":3500,"KDSTags":["greenhighlight"],"isExtra":true},{"id":"C113","note":"","count":1,"label":"Mozzarella","posId":"C113","price":4000,"KDSTags":["greenhighlight"],"isExtra":true},{"id":"C108","note":"","count":1,"label":"Slanina","posId":"C108","price":4000,"KDSTags":["greenhighlight"],"isExtra":true},{"id":"C109","note":"","count":1,"label":"Pepperoni salám","posId":"C109","price":4000,"KDSTags":["greenhighlight"],"isExtra":true},{"id":"P107","note":"","count":2,"label":"Jalapeňos dip","posId":"P107","price":2000,"isExtra":false},{"id":"K0000","note":"","count":2,"label":"Balné","posId":"K0000","price":1500,"isExtra":true}]</t>
  </si>
  <si>
    <t>2026-06-20T12:08:04.096+02:00</t>
  </si>
  <si>
    <t>2026-06-20T12:18:06.254+02:00</t>
  </si>
  <si>
    <t>[{"id":"4d0fe7ad-c88a-4a73-8015-c60680489cf8","note":"","count":1,"label":"Baby Špenát &amp; kuře 32cm","posId":"116","price":24900,"isExtra":false},{"id":"0005ff76-02c8-47f3-a86e-87443988197a","note":"","count":1,"label":"BBQ Texas 32cm","posId":"119","price":24900,"isExtra":false}]</t>
  </si>
  <si>
    <t>2026-06-20T12:03:29.024+02:00</t>
  </si>
  <si>
    <t>2026-06-20T12:15:14.002+02:00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</si>
  <si>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základ","posId":"ZRS40","price":0,"isExtra":true},{"id":"116","note":"","count":1,"label":"Baby Špenát &amp; kuře 32cm","posId":"116","price":24900,"isExtra":false},{"id":"K0000","note":"","count":1,"label":"Balné","posId":"K0000","price":1500,"isExtra":true},{"id":"17","note":"","count":1,"label":"USA těsto","posId":"17","price":1000,"isExtra":true},{"id":"ZSR32","note":"","count":1,"label":"Rajčatový základ","posId":"ZSR32","price":0,"isExtra":true}]</t>
  </si>
  <si>
    <t>2026-06-20T11:58:21.129+02:00</t>
  </si>
  <si>
    <t>2026-06-20T12:06:50.917+02:00</t>
  </si>
  <si>
    <t>[{"id":"d0043b053c4bd7c6fd8359d7","count":1,"label":"Comeback 32cm 🌶️","posId":"121","price":19920,"isExtra":false},{"id":"ed2821f5147c44e417ef0b42","count":1,"label":"Balné","posId":"K0000","price":1500,"isExtra":true},{"id":"59839d6b839f5e8fe6d29556","count":1,"label":"BBQ základ","posId":"ZRB32","price":0,"isExtra":true},{"id":"9ee1d6724717b6cc0fc41c1b","count":1,"label":"okraj mozzarella, bylinky","posId":"A121","price":5700,"isExtra":true},{"id":"0d95a3384b070d9133ab82f7","count":1,"label":"Česnekový dip","posId":"P106","price":2000,"isExtra":false},{"id":"ed2821f5147c44e417ef0b42","count":1,"label":"Balné","posId":"K0000","price":1500,"isExtra":true}]</t>
  </si>
  <si>
    <t>2026-06-20T11:55:03.121+02:00</t>
  </si>
  <si>
    <t>2026-06-20T12:36:19.798+02:00</t>
  </si>
  <si>
    <t>2026-06-20T12:52:16.403+02:00</t>
  </si>
  <si>
    <t>2026-06-20T12:05:23.592+02:00</t>
  </si>
  <si>
    <t>[{"id":"d63e9120-8ffe-444c-ba51-6c942a13f4fc","note":"","count":1,"label":"Margherita 40cm","posId":"100","price":26900,"isExtra":false},{"id":"eb426525-9181-4714-9963-380f5c0ae0e5","note":"","count":1,"label":"okraj mozzarella, bylinky","posId":"A122","price":6500,"isExtra":true},{"id":"8c704055-e242-493d-b754-bb711e5a6c0b","note":"","count":2,"label":"Hawai 40cm","posId":"102","price":30900,"isExtra":false},{"id":"eb426525-9181-4714-9963-380f5c0ae0e5","note":"","count":2,"label":"okraj mozzarella, bylinky","posId":"A122","price":6500,"isExtra":true},{"id":"007c7303-045c-4866-882d-38e13564ff34","note":"","count":2,"label":"Bez ananasu","posId":"X100","price":0,"KDSTags":["redhighlight"],"isExtra":true},{"id":"f1315fc0-dfbb-459c-9f31-49d8e60875f4","note":"","count":2,"label":"Pepperoni 40cm 🌶️🌶️","posId":"108","price":30900,"isExtra":false},{"id":"eb426525-9181-4714-9963-380f5c0ae0e5","note":"","count":2,"label":"okraj mozzarella, bylinky","posId":"A122","price":6500,"isExtra":true}]</t>
  </si>
  <si>
    <t>Sahil</t>
  </si>
  <si>
    <t>2026-06-20T11:54:45.091+02:00</t>
  </si>
  <si>
    <t>2026-06-20T12:04:49.017+02:00</t>
  </si>
  <si>
    <t>[{"id":"111","note":"dobry den šlo by prosím pulka pizzy bez nivy dekuji moc","count":1,"label":"Quattro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bylinky","posId":"A122","price":6500,"isExtra":true},{"id":"P106","note":"","count":1,"label":"Česnekový dip","posId":"P106","price":2000,"isExtra":false},{"id":"K0000","note":"","count":1,"label":"Balné","posId":"K0000","price":1500,"isExtra":true}]</t>
  </si>
  <si>
    <t>2026-06-20T11:42:20.510+02:00</t>
  </si>
  <si>
    <t>2026-06-20T11:49:46.698+02:00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</si>
  <si>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🌶️🌶️","posId":"120","price":24900,"isExtra":false},{"id":"55199562","note":"","count":1,"label":"Balné","posId":"K0000","price":1500,"isExtra":true}]</t>
  </si>
  <si>
    <t>2026-06-20T11:38:27.049+02:00</t>
  </si>
  <si>
    <t>2026-06-20T11:48:35.730+02:00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</si>
  <si>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🌶️🌶️","posId":"108","price":30900,"isExtra":false},{"id":"55199557","note":"","count":1,"label":"Balné","posId":"K0000","price":2000,"isExtra":true},{"id":"55199581","note":"","count":1,"label":"okraj mozzarella, bylinky","posId":"A122","price":6500,"isExtra":true}]</t>
  </si>
  <si>
    <t>2026-06-20T11:37:03.380+02:00</t>
  </si>
  <si>
    <t>2026-06-20T11:54:16.818+02:00</t>
  </si>
  <si>
    <t>[{"id":"f1315fc0-dfbb-459c-9f31-49d8e60875f4","note":"","count":2,"label":"Pepperoni 40cm 🌶️🌶️","posId":"108","price":30900,"isExtra":false},{"id":"e8f571e6-dd36-42d7-8826-52c90315986b","note":"","count":1,"label":"Baby špenát &amp; kuře 40cm","posId":"104","price":30900,"isExtra":false}]</t>
  </si>
  <si>
    <t>Josef</t>
  </si>
  <si>
    <t>2026-06-20T11:15:56.877+02:00</t>
  </si>
  <si>
    <t>2026-06-20T11:25:07.805+02:00</t>
  </si>
  <si>
    <t>[{"id":"102","note":"","count":1,"label":"Hawai 40cm","posId":"102","price":30900,"isExtra":false},{"id":"K0000","note":"","count":1,"label":"Balné","posId":"K0000","price":2000,"isExtra":true},{"id":"C103","note":"","count":1,"label":"Cibule","posId":"C103","price":3500,"KDSTags":["greenhighlight"],"isExtra":true},{"id":"C106","note":"","count":1,"label":"Šunka","posId":"C106","price":4000,"KDSTags":["greenhighlight"],"isExtra":true}]</t>
  </si>
  <si>
    <t>Shirin</t>
  </si>
  <si>
    <t>2026-06-20T02:25:31.177+02:00</t>
  </si>
  <si>
    <t>2026-06-20T02:33:20.608+02:00</t>
  </si>
  <si>
    <t>[{"id":"M100","note":"","count":1,"label":"Spicy menu Comeback","posId":"M100","price":34900,"isExtra":false},{"id":"K0000","note":"","count":1,"label":"Balné","posId":"K0000","price":3000,"isExtra":true},{"id":"Y121","note":"","count":1,"label":"Comeback","posId":"Y121","price":0,"isExtra":true},{"id":"ZRB32","note":"","count":1,"label":"BBQ základ","posId":"ZRB32","price":0,"isExtra":true},{"id":"P101","note":"","count":1,"label":"spicy wings 🌶️","posId":"P101","price":0,"isExtra":true},{"id":"N126","note":"","count":1,"label":"Mirinda 1l","posId":"N126","price":0,"isExtra":true}]</t>
  </si>
  <si>
    <t>Martin Kubík</t>
  </si>
  <si>
    <t>2026-06-20T02:08:04.320+02:00</t>
  </si>
  <si>
    <t>2026-06-20T02:20:24.214+02:00</t>
  </si>
  <si>
    <t>2026-06-20T02:31:39.008+02:00</t>
  </si>
  <si>
    <t>2026-06-20T02:08:04.486+02:00</t>
  </si>
  <si>
    <t>[{"id":"5b1f2843-926a-4dd1-a5f0-4fddc7b45013","note":"","count":1,"label":"Margherita 32cm","posId":"112","price":20900,"isExtra":false}]</t>
  </si>
  <si>
    <t>2026-06-20T02:01:17.061+02:00</t>
  </si>
  <si>
    <t>2026-06-20T02:01:21.239+02:00</t>
  </si>
  <si>
    <t>[{"id":"5YGHveHwYFJ53FvByaMaq","count":1,"label":"Quattro Formaggi 40cm","posId":"111","price":30900,"isExtra":false,"creatorId":"5Dkt-jZIhbc8mx0IyIXsS","isPackging":0,"actualLabel":"Quattro Formaggi 40cm"},{"id":"rsoRulfSzwWaCWsy5bAMe","count":1,"label":"Choco Rolls","posId":"chr100","price":8900,"isExtra":false,"creatorId":"QMoPsK7fP7QUbYh8CSptG","isPackging":0,"actualLabel":"Choco Rolls"}]</t>
  </si>
  <si>
    <t>2026-06-20T01:04:08.561+02:00</t>
  </si>
  <si>
    <t>2026-06-20T01:04:44.311+02:00</t>
  </si>
  <si>
    <t>[{"id":"N124","note":"","count":1,"label":"Pepsi 1l","posId":"N124","price":5900,"isExtra":false},{"id":"N126","note":"","count":1,"label":"Mirinda 1l","posId":"N126","price":5900,"isExtra":false}]</t>
  </si>
  <si>
    <t>2026-06-20T01:01:10.297+02:00</t>
  </si>
  <si>
    <t>2026-06-20T01:07:25.734+02:00</t>
  </si>
  <si>
    <t>[{"id":"59589465","note":"","size":"Baby Špenát &amp; kuře 32cm","count":1,"label":"Baby Špenát &amp; kuře 32cm","posId":"116","price":24900,"isExtra":false},{"id":"55199562","note":"","count":1,"label":"Balné","posId":"K0000","price":1500,"isExtra":true},{"id":"55199516","note":"","size":"Česnekový dip","count":1,"label":"Česnekový dip","posId":"P106","price":2000,"isExtra":false},{"id":"55199562","note":"","count":1,"label":"Balné","posId":"K0000","price":1500,"isExtra":true},{"id":"66424178","note":"","size":"Pilsner Urquell 12","count":1,"label":"Pilsner Urquell 12","posId":"N20","price":6500,"isExtra":false}]</t>
  </si>
  <si>
    <t>2026-06-20T00:53:03.977+02:00</t>
  </si>
  <si>
    <t>2026-06-20T01:01:44.142+02:00</t>
  </si>
  <si>
    <t>2026-06-20T01:19:59.383+02:00</t>
  </si>
  <si>
    <t>2026-06-20T00:53:04.100+02:00</t>
  </si>
  <si>
    <t>2026-06-20T00:50:49.423+02:00</t>
  </si>
  <si>
    <t>2026-06-20T01:01:42.738+02:00</t>
  </si>
  <si>
    <t>[{"id":"39b4dba259045cb10a80740d","count":1,"label":"Quattro Formaggi 32cm","posId":"123","price":24900,"isExtra":false},{"id":"ed2821f5147c44e417ef0b42","count":1,"label":"Balné","posId":"K0000","price":1500,"isExtra":true},{"id":"284143256f41c905feeed114","count":1,"label":"Capricciosa 32cm","posId":"113","price":24900,"isExtra":false},{"id":"ed2821f5147c44e417ef0b42","count":1,"label":"Balné","posId":"K0000","price":1500,"isExtra":true},{"id":"b0909d075aa821e62b5225d6","count":1,"label":"Pepsi 1l","posId":"N124","price":5900,"isExtra":false},{"id":"d881435059a1470cdfda68d0","count":1,"label":"Pepsi zero sugar 1l","posId":"N125","price":5900,"isExtra":false}]</t>
  </si>
  <si>
    <t>2026-06-20T00:49:49.960+02:00</t>
  </si>
  <si>
    <t>2026-06-20T00:58:46.438+02:00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</si>
  <si>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🌶️🌶️","posId":"120","price":24900,"isExtra":false},{"id":"55199562","note":"","count":1,"label":"Balné","posId":"K0000","price":1500,"isExtra":true},{"id":"59592261","note":"","count":1,"label":"USA těsto","posId":"17","price":1000,"isExtra":true},{"id":"55199586","note":"","count":1,"label":"okraj mozzarella, bylinky","posId":"A121","price":5700,"isExtra":true}]</t>
  </si>
  <si>
    <t>2026-06-20T00:33:10.390+02:00</t>
  </si>
  <si>
    <t>2026-06-20T00:41:22.674+02:00</t>
  </si>
  <si>
    <t>[{"id":"d0043b053c4bd7c6fd8359d7","count":1,"label":"Comeback 32cm 🌶️","posId":"121","price":19920,"isExtra":false},{"id":"ed2821f5147c44e417ef0b42","count":1,"label":"Balné","posId":"K0000","price":1500,"isExtra":true},{"id":"2c0f597d3afb8c80df48f8ff","count":1,"label":"USA těsto","posId":"17","price":1000,"isExtra":true},{"id":"1c7298db47eb05e8b94d15e6","count":1,"label":"okraj hotdog, hořčice","posId":"A117","price":5700,"isExtra":true},{"id":"491d7a6fd0c9aaa37717cb10","count":1,"label":"Gorgonzola","posId":"B101","price":3000,"KDSTags":["greenhighlight"],"isExtra":true}]</t>
  </si>
  <si>
    <t>2026-06-20T00:32:24.684+02:00</t>
  </si>
  <si>
    <t>2026-06-20T00:32:26.812+02:00</t>
  </si>
  <si>
    <t>[{"id":"xHIl0psugMNZ1FsGFVNng","count":1,"label":"Comeback 40cm 🌶️","posId":"109","price":30900,"isExtra":false,"creatorId":"p_Hqb6Sym_Mut9-qufUr3","isPackging":0,"actualLabel":"Comeback 40cm 🌶️"}]</t>
  </si>
  <si>
    <t>2026-06-20T00:25:40.301+02:00</t>
  </si>
  <si>
    <t>2026-06-20T00:39:02.279+02:00</t>
  </si>
  <si>
    <t>[{"id":"106","note":"","count":1,"label":"BBQ Meteor 40cm","posId":"106","price":30900,"isExtra":false},{"id":"K0000","note":"","count":1,"label":"Balné","posId":"K0000","price":2000,"isExtra":true},{"id":"107","note":"","count":1,"label":"BBQ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základ","posId":"ZBR40","price":0,"isExtra":true}]</t>
  </si>
  <si>
    <t>2026-06-20T00:24:27.869+02:00</t>
  </si>
  <si>
    <t>2026-06-20T00:30:37.102+02:00</t>
  </si>
  <si>
    <t>2026-06-20T00:30:37.101+02:00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</si>
  <si>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32cm","posId":"123","price":24900,"isExtra":false},{"id":"55199562","note":"","count":1,"label":"Balné","posId":"K0000","price":1500,"isExtra":true},{"id":"55199586","note":"","count":1,"label":"okraj mozzarella, bylinky","posId":"A121","price":5700,"isExtra":true},{"id":"55199585","note":"","count":1,"label":"Bez gorgonzoly","posId":"X101","price":0,"KDSTags":["redhighlight"],"isExtra":true},{"id":"55199568","note":"","count":1,"label":"Jalapeňos","posId":"B102","price":2500,"KDSTags":["greenhighlight"],"isExtra":true},{"id":"55199615","note":"","count":1,"label":"Olivy","posId":"B112","price":2500,"KDSTags":["greenhighlight"],"isExtra":true},{"id":"57405742","note":"","size":"Pepsi 1l","count":1,"label":"Pepsi 1l","posId":"N124","price":5900,"isExtra":false}]</t>
  </si>
  <si>
    <t>2026-06-20T00:10:19.430+02:00</t>
  </si>
  <si>
    <t>2026-06-20T00:15:45.933+02:00</t>
  </si>
  <si>
    <t>[{"id":"2a04aa175f0516f5bc3594b6","count":1,"label":"Baby špenát &amp; kuře 40cm","posId":"104","price":30900,"isExtra":false},{"id":"c71f71bd04444e93fe083c01","count":1,"label":"Balné","posId":"K0000","price":2000,"isExtra":true}]</t>
  </si>
  <si>
    <t>2026-06-19T23:56:12.063+02:00</t>
  </si>
  <si>
    <t>2026-06-20T00:11:36.021+02:00</t>
  </si>
  <si>
    <t>[{"id":"d52edd9e0f5cc26976bc6fce","count":1,"label":"Capricciosa 40cm","posId":"101","price":30900,"isExtra":false},{"id":"c71f71bd04444e93fe083c01","count":1,"label":"Balné","posId":"K0000","price":2000,"isExtra":true},{"id":"2cbb1289483b06f505ef6edf","count":1,"label":"Smetanový základ","posId":"ZRS40","price":0,"isExtra":true},{"id":"8d55eafca74e85a8dee122d9","count":1,"label":"okraj mozzarella, bylinky","posId":"A122","price":6500,"isExtra":true},{"id":"0d95a3384b070d9133ab82f7","count":4,"label":"Česnekový dip","posId":"P106","price":2000,"isExtra":false},{"id":"ed2821f5147c44e417ef0b42","count":4,"label":"Balné","posId":"K0000","price":1500,"isExtra":true},{"id":"d5f548ecefcfc95cc5941e55","count":1,"label":"Comeback 40cm 🌶️","posId":"109","price":30900,"isExtra":false},{"id":"c71f71bd04444e93fe083c01","count":1,"label":"Balné","posId":"K0000","price":2000,"isExtra":true},{"id":"2cbb1289483b06f505ef6edf","count":1,"label":"Smetanový základ","posId":"ZRS40","price":0,"isExtra":true},{"id":"8d55eafca74e85a8dee122d9","count":1,"label":"okraj mozzarella, bylinky","posId":"A122","price":6500,"isExtra":true},{"id":"15d48fba0016db7394ccdeab","count":1,"label":"Bez cibule","posId":"X103","price":0,"KDSTags":["redhighlight"],"isExtra":true},{"id":"6d30c23536beeaabedce6a33","count":1,"label":"Kukuřice","posId":"C115","price":3500,"KDSTags":["greenhighlight"],"isExtra":true}]</t>
  </si>
  <si>
    <t>2026-06-19T23:54:04.272+02:00</t>
  </si>
  <si>
    <t>2026-06-20T00:05:55.033+02:00</t>
  </si>
  <si>
    <t>2026-06-19T23:54:04.260+02:00</t>
  </si>
  <si>
    <t>2026-06-20T00:07:53.167+02:00</t>
  </si>
  <si>
    <t>2026-06-20T00:21:47.315+02:00</t>
  </si>
  <si>
    <t>2026-06-19T23:54:04.371+02:00</t>
  </si>
  <si>
    <t>[{"id":"ad7c292a-48c9-48db-b64c-0f7f8ebced7f","note":"","count":1,"label":"BBQ Meteor 40cm","posId":"106","price":30900,"isExtra":false},{"id":"932d1eab-8f45-4992-b460-cc5099f91e14","note":"","count":1,"label":"okraj hotdog, bbq omáčka","posId":"A120","price":6500,"isExtra":true},{"id":"9b2f55c3-0087-4629-b0c1-59214a3144f7","note":"","count":1,"label":"Masové kuličky","posId":"C116","price":8900,"KDSTags":["greenhighlight"],"isExtra":true},{"id":"36ea3088-07fd-428f-b871-c4a5ee9cef7b","note":"","count":1,"label":"Comeback 40cm 🌶️","posId":"109","price":30900,"isExtra":false},{"id":"932d1eab-8f45-4992-b460-cc5099f91e14","note":"","count":1,"label":"okraj hotdog, bbq omáčka","posId":"A120","price":6500,"isExtra":true}]</t>
  </si>
  <si>
    <t>2026-06-19T23:51:25.634+02:00</t>
  </si>
  <si>
    <t>2026-06-19T23:57:33.929+02:00</t>
  </si>
  <si>
    <t>[{"id":"59589463","note":"","size":"Hawai 32cm","count":1,"label":"Hawai 32cm","posId":"114","price":24900,"isExtra":false},{"id":"55199562","note":"","count":1,"label":"Balné","posId":"K0000","price":1500,"isExtra":true},{"id":"55199586","note":"","count":1,"label":"okraj mozzarella, bylinky","posId":"A121","price":5700,"isExtra":true},{"id":"55199516","note":"","size":"Česnekový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</si>
  <si>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2026-06-19T23:48:40.148+02:00</t>
  </si>
  <si>
    <t>2026-06-19T23:54:38.122+02:00</t>
  </si>
  <si>
    <t>2026-06-19T23:45:10.093+02:00</t>
  </si>
  <si>
    <t>2026-06-19T23:53:27.127+02:00</t>
  </si>
  <si>
    <t>[{"id":"112","note":"","count":2,"label":"Margherita 32cm","posId":"112","price":20900,"isExtra":false},{"id":"K0000","note":"","count":2,"label":"Balné","posId":"K0000","price":1500,"isExtra":true}]</t>
  </si>
  <si>
    <t>2026-06-19T23:43:08.312+02:00</t>
  </si>
  <si>
    <t>2026-06-19T23:45:13.667+02:00</t>
  </si>
  <si>
    <t>[{"id":"9f0o9UZmKqb9twZ6U9hed","count":1,"label":"BBQ Texas 40cm","posId":"107","price":30900,"isExtra":false,"creatorId":"RpYW_oGD6c0GnfDoVbmln","isPackging":0,"actualLabel":"BBQ Texas 40cm"},{"id":"QvTM0biDDphkG686YLgHj","count":1,"label":"Česnekový dip","posId":"P106","price":2000,"isExtra":false,"creatorId":"APV-fUSoCs0SIPzLBCqMO","isPackging":0,"actualLabel":"Česnekový dip"},{"id":"QvTM0biDDphkG686YLgHj","count":1,"label":"Česnekový dip","posId":"P106","price":2000,"isExtra":false,"creatorId":"P0fWCVHD0kMSdER8hYXTl","isPackging":0,"actualLabel":"Česnekový dip"}]</t>
  </si>
  <si>
    <t>2026-06-19T23:42:45.923+02:00</t>
  </si>
  <si>
    <t>2026-06-19T23:51:13.209+02:00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</si>
  <si>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🌶️🌶️","posId":"120","price":24900,"isExtra":false},{"id":"55199562","note":"","count":1,"label":"Balné","posId":"K0000","price":1500,"isExtra":true},{"id":"57405738","note":"","size":"Aquilla zelený čaj/citron 0,5l","count":2,"label":"Aquilla zelený čaj/citron","posId":"N121","price":4900,"isExtra":false},{"id":"55199516","note":"","size":"Česnekový dip","count":2,"label":"Česnekový dip","posId":"P106","price":2000,"isExtra":false},{"id":"55199562","note":"","count":2,"label":"Balné","posId":"K0000","price":1500,"isExtra":true}]</t>
  </si>
  <si>
    <t>2026-06-19T23:41:45.281+02:00</t>
  </si>
  <si>
    <t>2026-06-19T23:49:08.813+02:00</t>
  </si>
  <si>
    <t>[{"id":"55199497","note":"Pokud už nemáte karamelovou zmrzlinu, klidně ji vyměňte za vanilkovou:D Děkuji:)","size":"Quattro Formaggi 18cm","count":1,"label":"Quattro Formaggi 18cm","posId":"135","price":11900,"isExtra":false},{"id":"55199538","note":"","count":1,"label":"Balné","posId":"K0000","price":1000,"isExtra":true},{"id":"57293715","note":"","size":"Opočno karamel","count":1,"label":"Opočno karamel","posId":"D112","price":12900,"isExtra":false}]</t>
  </si>
  <si>
    <t>2026-06-19T23:32:03.248+02:00</t>
  </si>
  <si>
    <t>2026-06-19T23:38:17.003+02:00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</si>
  <si>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🌶️","posId":"109","price":30900,"isExtra":false},{"id":"55199557","note":"","count":1,"label":"Balné","posId":"K0000","price":2000,"isExtra":true},{"id":"59555723","note":"","count":1,"label":"BBQ základ","posId":"ZRB40","price":0,"isExtra":true},{"id":"55199591","note":"","count":1,"label":"Bez slaniny","posId":"X108","price":0,"KDSTags":["redhighlight"],"isExtra":true}]</t>
  </si>
  <si>
    <t>2026-06-19T23:24:04.713+02:00</t>
  </si>
  <si>
    <t>2026-06-19T23:34:55.093+02:00</t>
  </si>
  <si>
    <t>2026-06-19T23:38:50.934+02:00</t>
  </si>
  <si>
    <t>2026-06-19T23:24:04.830+02:00</t>
  </si>
  <si>
    <t>[{"id":"ea8ba6dd-c20a-4bae-a731-5344afc761eb","note":"","count":1,"label":"Capricciosa 18cm","posId":"125","price":11900,"isExtra":false},{"id":"a62e938c-9a71-490f-818d-7d681b9da334","note":"","count":1,"label":"Bez žampionů","posId":"X105","price":0,"KDSTags":["redhighlight"],"isExtra":true},{"id":"95bce60f-e62f-4ae7-90e9-e09260893da5","note":"","count":1,"label":"Baby špenát &amp; kuře 18cm","posId":"128","price":11900,"isExtra":false}]</t>
  </si>
  <si>
    <t>2026-06-19T23:22:03.097+02:00</t>
  </si>
  <si>
    <t>2026-06-19T23:31:05.396+02:00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</si>
  <si>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🌶️","posId":"109","price":30900,"isExtra":false},{"id":"55199557","note":"","count":1,"label":"Balné","posId":"K0000","price":2000,"isExtra":true},{"id":"55199581","note":"","count":1,"label":"okraj mozzarella, bylinky","posId":"A122","price":6500,"isExtra":true},{"id":"55199650","note":"","count":1,"label":"Kukuřice","posId":"C115","price":3500,"KDSTags":["greenhighlight"],"isExtra":true},{"id":"59589455","note":"","size":"Margherita 32cm","count":1,"label":"Margherita 32cm","posId":"112","price":20900,"isExtra":false},{"id":"55199562","note":"","count":1,"label":"Balné","posId":"K0000","price":1500,"isExtra":true},{"id":"55199586","note":"","count":1,"label":"okraj mozzarella, bylinky","posId":"A121","price":5700,"isExtra":true},{"id":"55199665","note":"","count":1,"label":"Šunka","posId":"B106","price":3000,"KDSTags":["greenhighlight"],"isExtra":true}]</t>
  </si>
  <si>
    <t>2026-06-19T23:11:32.317+02:00</t>
  </si>
  <si>
    <t>2026-06-19T23:11:35.930+02:00</t>
  </si>
  <si>
    <t>[{"id":"FtmGNJET7oBAiDRmdIipg","count":1,"label":"Margherita 40cm","posId":"100","price":26900,"isExtra":false,"creatorId":"ROB1oLtEh-ChsEmhpiAHe","isPackging":0,"actualLabel":"Margherita 40cm"},{"id":"FtmGNJET7oBAiDRmdIipg","count":1,"label":"Margherita 40cm","posId":"100","price":26900,"isExtra":false,"creatorId":"BXUPQpYq2cSmdxY2VuAAu","isPackging":0,"actualLabel":"Margherita 40cm"},{"id":"FtmGNJET7oBAiDRmdIipg","count":1,"label":"Margherita 40cm","posId":"100","price":26900,"isExtra":false,"creatorId":"gppbqgfxSrfoqt8z9LvGH","isPackging":0,"actualLabel":"Margherita 40cm"}]</t>
  </si>
  <si>
    <t>2026-06-19T23:04:21.468+02:00</t>
  </si>
  <si>
    <t>2026-06-19T23:08:51.755+02:00</t>
  </si>
  <si>
    <t>[{"id":"57405743","note":"","size":"Pepsi zero sugar 1l","count":1,"label":"Pepsi zero sugar 1l","posId":"N125","price":5900,"isExtra":false},{"id":"55199470","note":"","size":"Margherita 40cm","count":1,"label":"Margherita 40cm","posId":"100","price":26900,"isExtra":false},{"id":"55199557","note":"","count":1,"label":"Balné","posId":"K0000","price":2000,"isExtra":true}]</t>
  </si>
  <si>
    <t>2026-06-19T22:57:41.694+02:00</t>
  </si>
  <si>
    <t>2026-06-19T23:03:08.953+02:00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</si>
  <si>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55199675","note":"","count":1,"label":"Kuře","posId":"B114","price":3000,"KDSTags":["greenhighlight"],"isExtra":true},{"id":"59589464","note":"","size":"Capricciosa 32cm","count":1,"label":"Capricciosa 32cm","posId":"113","price":24900,"isExtra":false},{"id":"55199562","note":"","count":1,"label":"Balné","posId":"K0000","price":1500,"isExtra":true}]</t>
  </si>
  <si>
    <t>2026-06-19T22:52:13.602+02:00</t>
  </si>
  <si>
    <t>2026-06-19T22:57:18.813+02:00</t>
  </si>
  <si>
    <t>[{"id":"a3ffe7a82ec7de55799324a3","count":1,"label":"Veggie menu Comeback","posId":"M200","price":34900,"isExtra":false},{"id":"48b98a74f25fd3fe9562dfd2","count":1,"label":"Balné","posId":"K0000","price":3000,"isExtra":true},{"id":"c9435cba64b3b4d6bbc24291","count":1,"label":"Špenát &amp; kuře","posId":"Y116","price":0,"isExtra":true},{"id":"84e4b48cb1bf1b04bc7feb09","count":1,"label":"Smetanový základ","posId":"ZRS32","price":0,"isExtra":true},{"id":"fc7a52b43bfdef765daa3c34","count":1,"label":"česnekový chléb","posId":"P104","price":0,"isExtra":true},{"id":"6c39a68d93d81d9d206ecd3d","count":1,"label":"Pepsi zero sugar 1l","posId":"N125","price":0,"isExtra":true}]</t>
  </si>
  <si>
    <t>2026-06-19T22:46:50.058+02:00</t>
  </si>
  <si>
    <t>2026-06-19T22:52:07.212+02:00</t>
  </si>
  <si>
    <t>[{"id":"0059d438ccf2cf48c245a059","count":1,"label":"Spicy menu Comeback","posId":"M100","price":34900,"isExtra":false},{"id":"48b98a74f25fd3fe9562dfd2","count":1,"label":"Balné","posId":"K0000","price":3000,"isExtra":true},{"id":"9afa5a5fb2e9b2aa163ffd79","count":1,"label":"Hot &amp; Spicy","posId":"Y122","price":0,"isExtra":true},{"id":"84e4b48cb1bf1b04bc7feb09","count":1,"label":"Smetanový základ","posId":"ZRS32","price":0,"isExtra":true},{"id":"4d20acafa95763f3c432c8f6","count":1,"label":"spicy wings 🌶️","posId":"P101","price":0,"isExtra":true},{"id":"4e9dfd761c4e822b72aed987","count":1,"label":"Guarana kiwi a jablko","posId":"N144","price":0,"isExtra":true}]</t>
  </si>
  <si>
    <t>2026-06-19T22:44:03.258+02:00</t>
  </si>
  <si>
    <t>2026-06-19T22:52:04.790+02:00</t>
  </si>
  <si>
    <t>2026-06-19T23:12:48.226+02:00</t>
  </si>
  <si>
    <t>2026-06-19T22:44:03.380+02:00</t>
  </si>
  <si>
    <t>[{"id":"8c704055-e242-493d-b754-bb711e5a6c0b","note":"","count":1,"label":"Hawai 40cm","posId":"102","price":30900,"isExtra":false},{"id":"e8f571e6-dd36-42d7-8826-52c90315986b","note":"","count":1,"label":"Baby špenát &amp; kuře 40cm","posId":"104","price":30900,"isExtra":false},{"id":"f1315fc0-dfbb-459c-9f31-49d8e60875f4","note":"","count":1,"label":"Pepperoni 40cm 🌶️🌶️","posId":"108","price":30900,"isExtra":false}]</t>
  </si>
  <si>
    <t>2026-06-19T22:32:57.508+02:00</t>
  </si>
  <si>
    <t>2026-06-19T22:33:22.467+02:00</t>
  </si>
  <si>
    <t>[{"id":"ibj1GVbsVzP-2IMUHg5et","count":1,"label":"BIRGO grapefruit 0,5l","posId":"N131","price":4900,"isExtra":false,"creatorId":"4unveQBfb0MzKTEwWFc9k","isPackging":0,"actualLabel":"BIRGO grapefruit 0,5l"},{"id":"ibj1GVbsVzP-2IMUHg5et","count":1,"label":"BIRGO grapefruit 0,5l","posId":"N131","price":4900,"isExtra":false,"creatorId":"t_Kge_OLaph8Dzi69pPAa","isPackging":0,"actualLabel":"BIRGO grapefruit 0,5l"}]</t>
  </si>
  <si>
    <t>2026-06-19T22:30:27.613+02:00</t>
  </si>
  <si>
    <t>2026-06-19T22:36:08.596+02:00</t>
  </si>
  <si>
    <t>2026-06-19T22:29:03.087+02:00</t>
  </si>
  <si>
    <t>2026-06-19T22:36:06.962+02:00</t>
  </si>
  <si>
    <t>[{"id":"3f770e7a43d35166513af203","count":1,"label":"Zeleninová 32cm","posId":"115","price":19920,"isExtra":false},{"id":"ed2821f5147c44e417ef0b42","count":1,"label":"Balné","posId":"K0000","price":1500,"isExtra":true},{"id":"a027d0199cf05e8a3a21a59e","count":1,"label":"Kuře","posId":"B114","price":3000,"KDSTags":["greenhighlight"],"isExtra":true}]</t>
  </si>
  <si>
    <t>2026-06-19T22:24:04.613+02:00</t>
  </si>
  <si>
    <t>2026-06-19T22:30:34.396+02:00</t>
  </si>
  <si>
    <t>2026-06-19T22:36:44.240+02:00</t>
  </si>
  <si>
    <t>2026-06-19T22:24:04.739+02:00</t>
  </si>
  <si>
    <t>[{"id":"03ade9ce-5d0f-4499-a6a3-340b58ae4468","note":"","count":1,"label":"Capricciosa 32cm","posId":"113","price":24900,"isExtra":false}]</t>
  </si>
  <si>
    <t>2026-06-19T22:15:31.740+02:00</t>
  </si>
  <si>
    <t>2026-06-19T22:30:32.965+02:00</t>
  </si>
  <si>
    <t>[{"id":"122","note":"","count":1,"label":"Hot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základ","posId":"ZRB32","price":0,"isExtra":true}]</t>
  </si>
  <si>
    <t>2026-06-19T22:14:17.664+02:00</t>
  </si>
  <si>
    <t>2026-06-19T22:29:02.834+02:00</t>
  </si>
  <si>
    <t>[{"id":"55199475","note":"","size":"BBQ Texas 40cm","count":1,"label":"BBQ Texas 40cm","posId":"107","price":30900,"isExtra":false},{"id":"55199557","note":"","count":1,"label":"Balné","posId":"K0000","price":2000,"isExtra":true},{"id":"55199628","note":"","count":1,"label":"Bez cibule","posId":"X103","price":0,"KDSTags":["redhighlight"],"isExtra":true},{"id":"55199630","note":"","count":1,"label":"Ananas","posId":"C100","price":3500,"KDSTags":["greenhighlight"],"isExtra":true}]</t>
  </si>
  <si>
    <t>2026-06-19T22:13:46.972+02:00</t>
  </si>
  <si>
    <t>2026-06-19T22:27:13.719+02:00</t>
  </si>
  <si>
    <t>[{"id":"1d215296a99939a8f5b4c23d","count":1,"label":"Pepperoni 32cm 🌶️🌶️","posId":"120","price":19920,"isExtra":false},{"id":"ed2821f5147c44e417ef0b42","count":1,"label":"Balné","posId":"K0000","price":1500,"isExtra":true},{"id":"84e4b48cb1bf1b04bc7feb09","count":1,"label":"Smetanový základ","posId":"ZRS32","price":0,"isExtra":true},{"id":"9ee1d6724717b6cc0fc41c1b","count":1,"label":"okraj mozzarella, bylinky","posId":"A121","price":5700,"isExtra":true}]</t>
  </si>
  <si>
    <t>2026-06-19T22:12:57.089+02:00</t>
  </si>
  <si>
    <t>2026-06-19T22:25:37.646+02:00</t>
  </si>
  <si>
    <t>2026-06-19T22:11:54.146+02:00</t>
  </si>
  <si>
    <t>2026-06-19T22:23:51.279+02:00</t>
  </si>
  <si>
    <t>[{"id":"c8f41becd43979fe4250d2db","count":1,"label":"Hot &amp; Spicy 32cm 🌶️🌶️","posId":"122","price":24900,"isExtra":false},{"id":"ed2821f5147c44e417ef0b42","count":1,"label":"Balné","posId":"K0000","price":1500,"isExtra":true},{"id":"59839d6b839f5e8fe6d29556","count":1,"label":"BBQ základ","posId":"ZRB32","price":0,"isExtra":true}]</t>
  </si>
  <si>
    <t>2026-06-19T22:11:18.406+02:00</t>
  </si>
  <si>
    <t>2026-06-19T22:22:44.875+02:00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</si>
  <si>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🌶️","posId":"121","price":24900,"isExtra":false},{"id":"55199562","note":"","count":1,"label":"Balné","posId":"K0000","price":1500,"isExtra":true},{"id":"66424178","note":"","size":"Pilsner Urquell 12","count":1,"label":"Pilsner Urquell 12","posId":"N20","price":6500,"isExtra":false}]</t>
  </si>
  <si>
    <t>2026-06-19T22:10:36.480+02:00</t>
  </si>
  <si>
    <t>2026-06-19T22:22:17.863+02:00</t>
  </si>
  <si>
    <t>[{"id":"59589455","note":"","size":"Margherita 32cm","count":1,"label":"Margherita 32cm","posId":"112","price":20900,"isExtra":false},{"id":"55199562","note":"","count":1,"label":"Balné","posId":"K0000","price":1500,"isExtra":true},{"id":"55199635","note":"","count":1,"label":"okraj hotdog, bez omáčky","posId":"A125","price":5700,"isExtra":true},{"id":"55199679","note":"","count":1,"label":"Pepperoni salám","posId":"B109","price":3000,"KDSTags":["greenhighlight"],"isExtra":true}]</t>
  </si>
  <si>
    <t>2026-06-19T22:10:29.112+02:00</t>
  </si>
  <si>
    <t>2026-06-19T22:20:45.877+02:00</t>
  </si>
  <si>
    <t>2026-06-19T22:08:19.710+02:00</t>
  </si>
  <si>
    <t>2026-06-19T22:17:20.478+02:00</t>
  </si>
  <si>
    <t>[{"id":"N20","note":"","count":3,"label":"Pilsner Urquell 12","posId":"N20","price":6500,"isExtra":false},{"id":"134","note":"","count":1,"label":"Hot &amp; Spicy 18cm 🌶️🌶️","posId":"134","price":11900,"isExtra":false},{"id":"K0000","note":"","count":1,"label":"Balné","posId":"K0000","price":1000,"isExtra":true}]</t>
  </si>
  <si>
    <t>2026-06-19T22:06:11.817+02:00</t>
  </si>
  <si>
    <t>2026-06-19T22:16:40.767+02:00</t>
  </si>
  <si>
    <t>[{"id":"Bw90VGTl0t1cKl_XwHK_s","count":1,"label":"BBQ Meteor 32cm","posId":"118","price":24900,"isExtra":false,"creatorId":"APqkv_1C6KaLZC5EcLiwI","isPackging":0,"actualLabel":"BBQ Meteor 32cm"},{"id":"aEhGN0F1eP1ffk52R-6IM","count":1,"label":"okraj mozzarella, bylinky","posId":"A121","price":5700,"isExtra":true,"mainItemId":"Bw90VGTl0t1cKl_XwHK_s"}]</t>
  </si>
  <si>
    <t>2026-06-19T22:04:04.193+02:00</t>
  </si>
  <si>
    <t>2026-06-19T22:19:11.445+02:00</t>
  </si>
  <si>
    <t>[{"id":"f9a8b09a-bed1-496c-b9fc-0dd1ce05cc0c","note":"","count":1,"label":"Veggieballs 40cm 🌶️🌶️","posId":"105","price":30900,"isExtra":false},{"id":"211d85d0-839e-41d0-89e3-ea177ad7489e","note":"","count":1,"label":"Česnekový dip","posId":"P106","price":2000,"isExtra":false}]</t>
  </si>
  <si>
    <t>2026-06-19T22:03:13.385+02:00</t>
  </si>
  <si>
    <t>2026-06-19T22:14:09.395+02:00</t>
  </si>
  <si>
    <t>2026-06-19T21:57:56.496+02:00</t>
  </si>
  <si>
    <t>2026-06-19T22:12:41.738+02:00</t>
  </si>
  <si>
    <t>[{"id":"d0043b053c4bd7c6fd8359d7","count":1,"label":"Comeback 32cm 🌶️","posId":"121","price":19920,"isExtra":false},{"id":"ed2821f5147c44e417ef0b42","count":1,"label":"Balné","posId":"K0000","price":1500,"isExtra":true},{"id":"15d48fba0016db7394ccdeab","count":1,"label":"Bez cibule","posId":"X103","price":0,"KDSTags":["redhighlight"],"isExtra":true}]</t>
  </si>
  <si>
    <t>2026-06-19T21:57:52.687+02:00</t>
  </si>
  <si>
    <t>2026-06-19T22:07:27.568+02:00</t>
  </si>
  <si>
    <t>[{"id":"8a4618993c6f7ee5917bb6ac","count":1,"label":"Margherita 32cm","posId":"112","price":16720,"isExtra":false},{"id":"ed2821f5147c44e417ef0b42","count":1,"label":"Balné","posId":"K0000","price":1500,"isExtra":true},{"id":"2967f1730e0f7e46102406af","count":1,"label":"Pepperoni salám","posId":"B109","price":3000,"KDSTags":["greenhighlight"],"isExtra":true},{"id":"de45f52562511b175959ae85","count":1,"label":"Pepperoni Rolls 🌶️","posId":"P100","price":8900,"isExtra":false},{"id":"ed2821f5147c44e417ef0b42","count":1,"label":"Balné","posId":"K0000","price":1500,"isExtra":true},{"id":"b0909d075aa821e62b5225d6","count":1,"label":"Pepsi 1l","posId":"N124","price":5900,"isExtra":false}]</t>
  </si>
  <si>
    <t>2026-06-19T21:46:33.694+02:00</t>
  </si>
  <si>
    <t>2026-06-19T21:57:23.772+02:00</t>
  </si>
  <si>
    <t>[{"id":"1d215296a99939a8f5b4c23d","count":1,"label":"Pepperoni 32cm 🌶️🌶️","posId":"120","price":19920,"isExtra":false},{"id":"ed2821f5147c44e417ef0b42","count":1,"label":"Balné","posId":"K0000","price":1500,"isExtra":true},{"id":"2c0f597d3afb8c80df48f8ff","count":1,"label":"USA těsto","posId":"17","price":1000,"isExtra":true},{"id":"9ee1d6724717b6cc0fc41c1b","count":1,"label":"okraj mozzarella, bylinky","posId":"A121","price":5700,"isExtra":true},{"id":"a027d0199cf05e8a3a21a59e","count":1,"label":"Kuře","posId":"B114","price":3000,"KDSTags":["greenhighlight"],"isExtra":true},{"id":"0d95a3384b070d9133ab82f7","count":1,"label":"Česnekový dip","posId":"P106","price":2000,"isExtra":false},{"id":"ed2821f5147c44e417ef0b42","count":1,"label":"Balné","posId":"K0000","price":1500,"isExtra":true},{"id":"b0909d075aa821e62b5225d6","count":1,"label":"Pepsi 1l","posId":"N124","price":5900,"isExtra":false}]</t>
  </si>
  <si>
    <t>2026-06-19T21:42:53.924+02:00</t>
  </si>
  <si>
    <t>2026-06-19T21:55:09.572+02:00</t>
  </si>
  <si>
    <t>2026-06-19T21:35:06.608+02:00</t>
  </si>
  <si>
    <t>2026-06-19T21:42:28.513+02:00</t>
  </si>
  <si>
    <t>[{"id":"39b4dba259045cb10a80740d","count":1,"label":"Quattro Formaggi 32cm","posId":"123","price":24900,"isExtra":false},{"id":"ed2821f5147c44e417ef0b42","count":1,"label":"Balné","posId":"K0000","price":1500,"isExtra":true},{"id":"730ed795f7d83f1d26b843e5","count":1,"label":"Kukuřice","posId":"B115","price":2500,"KDSTags":["greenhighlight"],"isExtra":true}]</t>
  </si>
  <si>
    <t>2026-06-19T21:34:45.970+02:00</t>
  </si>
  <si>
    <t>2026-06-19T21:42:40.538+02:00</t>
  </si>
  <si>
    <t>[{"id":"55199470","note":"","size":"Margherita 40cm","count":1,"label":"Margherita 40cm","posId":"100","price":26900,"isExtra":false},{"id":"55199557","note":"","count":1,"label":"Balné","posId":"K0000","price":2000,"isExtra":true},{"id":"59555716","note":"","count":1,"label":"Smetanový základ","posId":"ZRS40","price":0,"isExtra":true},{"id":"55199633","note":"","count":1,"label":"Paprika","posId":"C111","price":3500,"KDSTags":["greenhighlight"],"isExtra":true},{"id":"55199646","note":"","count":1,"label":"Cibule","posId":"C103","price":3500,"KDSTags":["greenhighlight"],"isExtra":true},{"id":"55199473","note":"","size":"Comeback 40cm 🌶️","count":1,"label":"Comeback 40cm 🌶️","posId":"109","price":30900,"isExtra":false},{"id":"55199557","note":"","count":1,"label":"Balné","posId":"K0000","price":2000,"isExtra":true}]</t>
  </si>
  <si>
    <t>2026-06-19T21:30:24.181+02:00</t>
  </si>
  <si>
    <t>2026-06-19T21:38:12.463+02:00</t>
  </si>
  <si>
    <t>2026-06-19T21:27:31.186+02:00</t>
  </si>
  <si>
    <t>2026-06-19T21:36:42.510+02:00</t>
  </si>
  <si>
    <t>[{"id":"55199499","note":"","size":"Comeback 18cm 🌶️","count":1,"label":"Comeback 18cm 🌶️","posId":"133","price":11900,"isExtra":false},{"id":"55199538","note":"","count":1,"label":"Balné","posId":"K0000","price":1000,"isExtra":true},{"id":"55199498","note":"","size":"Hot &amp; Spicy 18cm 🌶️🌶️","count":1,"label":"Hot &amp; Spicy 18cm 🌶️🌶️","posId":"134","price":11900,"isExtra":false},{"id":"55199538","note":"","count":1,"label":"Balné","posId":"K0000","price":1000,"isExtra":true}]</t>
  </si>
  <si>
    <t>2026-06-19T21:27:05.144+02:00</t>
  </si>
  <si>
    <t>2026-06-19T21:36:27.593+02:00</t>
  </si>
  <si>
    <t>[{"id":"8924fc9e808140a18dd27717","count":1,"label":"BBQ Meteor 40cm","posId":"106","price":30900,"isExtra":false},{"id":"c71f71bd04444e93fe083c01","count":1,"label":"Balné","posId":"K0000","price":2000,"isExtra":true}]</t>
  </si>
  <si>
    <t>2026-06-19T21:26:01.055+02:00</t>
  </si>
  <si>
    <t>2026-06-19T21:34:33.735+02:00</t>
  </si>
  <si>
    <t>[{"id":"59589463","note":"","size":"Hawai 32cm","count":1,"label":"Hawai 32cm","posId":"114","price":24900,"isExtra":false},{"id":"55199562","note":"","count":1,"label":"Balné","posId":"K0000","price":1500,"isExtra":true},{"id":"57279339","note":"","count":1,"label":"Smetanový základ","posId":"ZRS32","price":0,"isExtra":true},{"id":"55199595","note":"","count":1,"label":"okraj mozzarella, bbq omáčka","posId":"A123","price":5700,"isExtra":true}]</t>
  </si>
  <si>
    <t>2026-06-19T21:25:25.144+02:00</t>
  </si>
  <si>
    <t>2026-06-19T21:31:55.756+02:00</t>
  </si>
  <si>
    <t>[{"id":"59589455","note":"","size":"Margherita 32cm","count":1,"label":"Margherita 32cm","posId":"112","price":20900,"isExtra":false},{"id":"55199562","note":"","count":1,"label":"Balné","posId":"K0000","price":1500,"isExtra":true},{"id":"55199586","note":"","count":1,"label":"okraj mozzarella, bylinky","posId":"A121","price":5700,"isExtra":true},{"id":"55199665","note":"","count":1,"label":"Šunka","posId":"B106","price":3000,"KDSTags":["greenhighlight"],"isExtra":true}]</t>
  </si>
  <si>
    <t>2026-06-19T21:21:53.394+02:00</t>
  </si>
  <si>
    <t>2026-06-19T21:27:24.758+02:00</t>
  </si>
  <si>
    <t>[{"id":"5YGHveHwYFJ53FvByaMaq","count":1,"label":"Quattro Formaggi 40cm","posId":"111","price":30900,"isExtra":false,"creatorId":"COElHVXpnPJ1c2_t1TtOW","isPackging":0,"actualLabel":"Quattro Formaggi 40cm"},{"id":"extra_20230331101812_9","count":1,"label":"Rajčatový základ","posId":"ZSR40","price":0,"isExtra":true,"mainItemId":"5YGHveHwYFJ53FvByaMaq"},{"id":"YhNzva_nxVXihkBVp6pb_","count":1,"label":"Pepsi 1l","posId":"N124","price":5900,"isExtra":false,"creatorId":"vfo79fZ5-ci6EoHe-gTMt","isPackging":0,"actualLabel":"Pepsi 1l"}]</t>
  </si>
  <si>
    <t>2026-06-19T21:16:57.727+02:00</t>
  </si>
  <si>
    <t>2026-06-19T21:25:45.479+02:00</t>
  </si>
  <si>
    <t>[{"id":"d0043b053c4bd7c6fd8359d7","count":1,"label":"Comeback 32cm 🌶️","posId":"121","price":19920,"isExtra":false},{"id":"ed2821f5147c44e417ef0b42","count":1,"label":"Balné","posId":"K0000","price":1500,"isExtra":true},{"id":"d0043b053c4bd7c6fd8359d7","count":1,"label":"Comeback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,{"id":"a3e2b9098574d6ada70d6837","count":1,"label":"Jalapeňos","posId":"B102","price":2500,"KDSTags":["greenhighlight"],"isExtra":true}]</t>
  </si>
  <si>
    <t>2026-06-19T21:11:25.760+02:00</t>
  </si>
  <si>
    <t>2026-06-19T21:19:41.668+02:00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</si>
  <si>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🌶️","posId":"109","price":30900,"isExtra":false},{"id":"55199557","note":"","count":1,"label":"Balné","posId":"K0000","price":2000,"isExtra":true},{"id":"55199514","note":"","size":"Česnekový chléb 18cm","count":1,"label":"česnekový chléb","posId":"P104","price":7900,"isExtra":false},{"id":"55199562","note":"","count":1,"label":"Balné","posId":"K0000","price":1500,"isExtra":true}]</t>
  </si>
  <si>
    <t>Pavel Břicháč</t>
  </si>
  <si>
    <t>2026-06-19T20:58:04.074+02:00</t>
  </si>
  <si>
    <t>2026-06-19T21:13:58.417+02:00</t>
  </si>
  <si>
    <t>2026-06-19T21:23:37.727+02:00</t>
  </si>
  <si>
    <t>2026-06-19T20:58:04.189+02:00</t>
  </si>
  <si>
    <t>[{"id":"03dae282-4cd4-4fa2-9169-2178ea3ed325","note":"","count":1,"label":"Quattro Formaggi 40cm","posId":"111","price":30900,"isExtra":false}]</t>
  </si>
  <si>
    <t>2026-06-19T20:57:12.323+02:00</t>
  </si>
  <si>
    <t>2026-06-19T21:13:25.451+02:00</t>
  </si>
  <si>
    <t>[{"id":"1d215296a99939a8f5b4c23d","count":1,"label":"Pepperoni 32cm 🌶️🌶️","posId":"120","price":19920,"isExtra":false},{"id":"ed2821f5147c44e417ef0b42","count":1,"label":"Balné","posId":"K0000","price":1500,"isExtra":true},{"id":"39b4dba259045cb10a80740d","count":1,"label":"Quattro Formaggi 32cm","posId":"123","price":24900,"isExtra":false},{"id":"ed2821f5147c44e417ef0b42","count":1,"label":"Balné","posId":"K0000","price":1500,"isExtra":true},{"id":"9658a9f3ed07a1961ed48d65","count":1,"label":"Margherita 18cm","posId":"124","price":11900,"isExtra":false},{"id":"2e7ea11ae7ec33bacee46408","count":1,"label":"Balné","posId":"K0000","price":1000,"isExtra":true}]</t>
  </si>
  <si>
    <t>2026-06-19T20:54:37.643+02:00</t>
  </si>
  <si>
    <t>2026-06-19T21:10:06.577+02:00</t>
  </si>
  <si>
    <t>2026-06-19T20:54:21.756+02:00</t>
  </si>
  <si>
    <t>2026-06-19T21:12:55.558+02:00</t>
  </si>
  <si>
    <t>[{"id":"d0043b053c4bd7c6fd8359d7","count":1,"label":"Comeback 32cm 🌶️","posId":"121","price":19920,"isExtra":false},{"id":"ed2821f5147c44e417ef0b42","count":1,"label":"Balné","posId":"K0000","price":1500,"isExtra":true},{"id":"0d95a3384b070d9133ab82f7","count":1,"label":"Česnekový dip","posId":"P106","price":2000,"isExtra":false},{"id":"ed2821f5147c44e417ef0b42","count":1,"label":"Balné","posId":"K0000","price":1500,"isExtra":true},{"id":"5fdddf9d3c429571bb69ddb5","count":1,"label":"spicy wings 🌶️","posId":"P101","price":9520,"isExtra":false},{"id":"ed2821f5147c44e417ef0b42","count":1,"label":"Balné","posId":"K0000","price":1500,"isExtra":true}]</t>
  </si>
  <si>
    <t>2026-06-19T20:54:15.244+02:00</t>
  </si>
  <si>
    <t>2026-06-19T21:07:41.525+02:00</t>
  </si>
  <si>
    <t>2026-06-19T20:53:23.894+02:00</t>
  </si>
  <si>
    <t>2026-06-19T21:06:58.385+02:00</t>
  </si>
  <si>
    <t>[{"id":"1d215296a99939a8f5b4c23d","count":2,"label":"Pepperoni 32cm 🌶️🌶️","posId":"120","price":19920,"isExtra":false},{"id":"ed2821f5147c44e417ef0b42","count":2,"label":"Balné","posId":"K0000","price":1500,"isExtra":true}]</t>
  </si>
  <si>
    <t>2026-06-19T20:52:08.008+02:00</t>
  </si>
  <si>
    <t>2026-06-19T21:04:35.443+02:00</t>
  </si>
  <si>
    <t>[{"id":"59589461","note":"","size":"BBQ Meteor 32cm","count":1,"label":"BBQ Meteor 32cm","posId":"118","price":24900,"isExtra":false},{"id":"55199562","note":"","count":1,"label":"Balné","posId":"K0000","price":1500,"isExtra":true},{"id":"59592261","note":"","count":1,"label":"USA těsto","posId":"17","price":1000,"isExtra":true},{"id":"57279334","note":"","count":1,"label":"Smetanový základ","posId":"ZBS32","price":0,"isExtra":true},{"id":"59589464","note":"","size":"Capricciosa 32cm","count":1,"label":"Capricciosa 32cm","posId":"113","price":24900,"isExtra":false},{"id":"55199562","note":"","count":1,"label":"Balné","posId":"K0000","price":1500,"isExtra":true},{"id":"59592261","note":"","count":1,"label":"USA těsto","posId":"17","price":1000,"isExtra":true}]</t>
  </si>
  <si>
    <t>2026-06-19T20:51:45.902+02:00</t>
  </si>
  <si>
    <t>2026-06-19T21:00:28.433+02:00</t>
  </si>
  <si>
    <t>[{"id":"59589464","note":"prosím omáčku na okraje","size":"Capricciosa 32cm","count":1,"label":"Capricciosa 32cm","posId":"113","price":24900,"isExtra":false},{"id":"55199562","note":"","count":1,"label":"Balné","posId":"K0000","price":1500,"isExtra":true},{"id":"57279344","note":"","count":1,"label":"BBQ základ","posId":"ZRB32","price":0,"isExtra":true},{"id":"59589463","note":"prosím omáčku na okraje","size":"Hawai 32cm","count":1,"label":"Hawai 32cm","posId":"114","price":24900,"isExtra":false},{"id":"55199562","note":"","count":1,"label":"Balné","posId":"K0000","price":1500,"isExtra":true},{"id":"57279344","note":"","count":1,"label":"BBQ základ","posId":"ZRB32","price":0,"isExtra":true}]</t>
  </si>
  <si>
    <t>2026-06-19T20:51:01.981+02:00</t>
  </si>
  <si>
    <t>2026-06-19T20:58:27.746+02:00</t>
  </si>
  <si>
    <t>[{"id":"66679176","note":"","size":"Buchtičky se šodó","count":1,"label":"Buchtičky se šodó","posId":"D12","price":7900,"isExtra":false},{"id":"55199562","note":"","count":1,"label":"Balné","posId":"K0000","price":1500,"isExtra":true},{"id":"66679175","note":"","size":"Vanilkový dip","count":1,"label":"Vanilkový dip","posId":"vanila","price":2000,"isExtra":false},{"id":"55199562","note":"","count":1,"label":"Balné","posId":"K0000","price":1500,"isExtra":true},{"id":"59589456","note":"","size":"Quattro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32cm","posId":"123","price":24900,"isExtra":false},{"id":"55199562","note":"","count":1,"label":"Balné","posId":"K0000","price":1500,"isExtra":true}]</t>
  </si>
  <si>
    <t>2026-06-19T20:49:59.728+02:00</t>
  </si>
  <si>
    <t>2026-06-19T20:58:02.352+02:00</t>
  </si>
  <si>
    <t>[{"id":"FtmGNJET7oBAiDRmdIipg","count":1,"label":"Margherita 40cm","posId":"100","price":26900,"isExtra":false,"creatorId":"dbYK95xJqs_nrsvVd76wc","isPackging":0,"actualLabel":"Margherita 40cm"},{"id":"extra_20230331101812_3","count":1,"label":"okraj mozzarella, bylinky","posId":"A122","price":6500,"isExtra":true,"mainItemId":"FtmGNJET7oBAiDRmdIipg"},{"id":"GgFxWsVrDTHtwOEvP84Ga","count":1,"label":"Comeback 32cm 🌶️","posId":"121","price":24900,"isExtra":false,"creatorId":"38DydV_hXnZ9F5m-K-4nF","isPackging":0,"actualLabel":"Comeback 32cm 🌶️"},{"id":"aEhGN0F1eP1ffk52R-6IM","count":1,"label":"okraj mozzarella, bylinky","posId":"A121","price":5700,"isExtra":true,"mainItemId":"GgFxWsVrDTHtwOEvP84Ga"}]</t>
  </si>
  <si>
    <t>2026-06-19T20:41:14.883+02:00</t>
  </si>
  <si>
    <t>2026-06-19T20:41:18.176+02:00</t>
  </si>
  <si>
    <t>[{"id":"hq1R5HxeYrJr4Ew-dOjt-","count":1,"label":"Guarana classic","posId":"N142","price":5500,"isExtra":false,"creatorId":"BJ8W67jrt8SbQCngrr_Lo","isPackging":0,"actualLabel":"Guarana classic"}]</t>
  </si>
  <si>
    <t>2026-06-19T20:24:23.318+02:00</t>
  </si>
  <si>
    <t>2026-06-19T20:38:53.286+02:00</t>
  </si>
  <si>
    <t>[{"id":"104","note":"","count":1,"label":"Baby špenát &amp; kuře 40cm","posId":"104","price":30900,"isExtra":false},{"id":"K0000","note":"","count":1,"label":"Balné","posId":"K0000","price":2000,"isExtra":true},{"id":"101","note":"","count":1,"label":"Capricciosa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základ","posId":"ZRS40","price":0,"isExtra":true}]</t>
  </si>
  <si>
    <t>2026-06-19T20:22:23.359+02:00</t>
  </si>
  <si>
    <t>2026-06-19T20:36:42.261+02:00</t>
  </si>
  <si>
    <t>2026-06-19T20:22:05.025+02:00</t>
  </si>
  <si>
    <t>2026-06-19T20:34:18.918+02:00</t>
  </si>
  <si>
    <t>2026-06-19T20:40:50.516+02:00</t>
  </si>
  <si>
    <t>2026-06-19T20:22:05.154+02:00</t>
  </si>
  <si>
    <t>[{"id":"ad7c292a-48c9-48db-b64c-0f7f8ebced7f","note":"","count":1,"label":"BBQ Meteor 40cm","posId":"106","price":30900,"isExtra":false},{"id":"f61b7339-3b20-4583-b2b8-12e48de2876d","note":"","count":1,"label":"změna na Rajčatový základ","posId":"f61b7339-3b20-4583-b2b8-12e48de2876d","price":0,"isExtra":true},{"id":"eb426525-9181-4714-9963-380f5c0ae0e5","note":"","count":1,"label":"okraj mozzarella, bylinky","posId":"A122","price":6500,"isExtra":true}]</t>
  </si>
  <si>
    <t>2026-06-19T20:21:03.081+02:00</t>
  </si>
  <si>
    <t>2026-06-19T20:34:02.138+02:00</t>
  </si>
  <si>
    <t>2026-06-19T20:48:06.517+02:00</t>
  </si>
  <si>
    <t>2026-06-19T20:21:03.266+02:00</t>
  </si>
  <si>
    <t>[{"id":"36ea3088-07fd-428f-b871-c4a5ee9cef7b","note":"","count":1,"label":"Comeback 40cm 🌶️","posId":"109","price":30900,"isExtra":false},{"id":"52cffa8b-0a47-4e13-b315-64f9374ef0a7","note":"","count":1,"label":"okraj hotdog, bez omáčky","posId":"A126","price":6500,"isExtra":true},{"id":"211d85d0-839e-41d0-89e3-ea177ad7489e","note":"","count":1,"label":"Česnekový dip","posId":"P106","price":2000,"isExtra":false},{"id":"ad7c292a-48c9-48db-b64c-0f7f8ebced7f","note":"","count":1,"label":"BBQ Meteor 40cm","posId":"106","price":30900,"isExtra":false},{"id":"932d1eab-8f45-4992-b460-cc5099f91e14","note":"","count":1,"label":"okraj hotdog, bbq omáčka","posId":"A120","price":6500,"isExtra":true},{"id":"de56def4-8429-46ca-bf08-8c8eba684591","note":"","count":1,"label":"BBQ dip","posId":"P105","price":2000,"isExtra":false}]</t>
  </si>
  <si>
    <t>2026-06-19T20:13:33.682+02:00</t>
  </si>
  <si>
    <t>2026-06-19T20:27:41.318+02:00</t>
  </si>
  <si>
    <t>[{"id":"c4cf500880b17d3ffa827758","count":1,"label":"Hawai 32cm","posId":"114","price":19920,"isExtra":false},{"id":"ed2821f5147c44e417ef0b42","count":1,"label":"Balné","posId":"K0000","price":1500,"isExtra":true},{"id":"59839d6b839f5e8fe6d29556","count":1,"label":"BBQ základ","posId":"ZRB32","price":0,"isExtra":true},{"id":"216519e2411a0b808e5e66a5","count":1,"label":"Šunka","posId":"B106","price":3000,"KDSTags":["greenhighlight"],"isExtra":true},{"id":"60d80526b1f980b09936a566","count":1,"label":"masové kuličky","posId":"P102","price":9900,"isExtra":false},{"id":"ed2821f5147c44e417ef0b42","count":1,"label":"Balné","posId":"K0000","price":1500,"isExtra":true},{"id":"d0043b053c4bd7c6fd8359d7","count":1,"label":"Comeback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🌶️","posId":"121","price":19920,"isExtra":false},{"id":"ed2821f5147c44e417ef0b42","count":1,"label":"Balné","posId":"K0000","price":1500,"isExtra":true},{"id":"9ee1d6724717b6cc0fc41c1b","count":1,"label":"okraj mozzarella, bylinky","posId":"A121","price":5700,"isExtra":true},{"id":"0d95a3384b070d9133ab82f7","count":3,"label":"Česnekový dip","posId":"P106","price":2000,"isExtra":false},{"id":"ed2821f5147c44e417ef0b42","count":3,"label":"Balné","posId":"K0000","price":1500,"isExtra":true}]</t>
  </si>
  <si>
    <t>2026-06-19T20:10:05.453+02:00</t>
  </si>
  <si>
    <t>2026-06-19T20:21:48.386+02:00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</si>
  <si>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bylinky","posId":"A122","price":6500,"isExtra":true},{"id":"C108","note":"","count":1,"label":"Slanina","posId":"C108","price":4000,"KDSTags":["greenhighlight"],"isExtra":true},{"id":"P103","note":"","count":1,"label":"pečené brambory","posId":"P103","price":6900,"isExtra":false},{"id":"K0000","note":"","count":1,"label":"Balné","posId":"K0000","price":1500,"isExtra":true},{"id":"N124","note":"","count":1,"label":"Pepsi 1l","posId":"N124","price":5900,"isExtra":false}]</t>
  </si>
  <si>
    <t>2026-06-19T20:09:47.383+02:00</t>
  </si>
  <si>
    <t>2026-06-19T20:16:38.076+02:00</t>
  </si>
  <si>
    <t>[{"id":"59589465","note":"","size":"Baby Špenát &amp; kuře 32cm","count":1,"label":"Baby Špenát &amp; kuře 32cm","posId":"116","price":24900,"isExtra":false},{"id":"55199562","note":"","count":1,"label":"Balné","posId":"K0000","price":1500,"isExtra":true},{"id":"55199586","note":"","count":1,"label":"okraj mozzarella, bylinky","posId":"A121","price":5700,"isExtra":true},{"id":"59589460","note":"","size":"BBQ Texas 32cm","count":1,"label":"BBQ Texas 32cm","posId":"119","price":24900,"isExtra":false},{"id":"55199562","note":"","count":1,"label":"Balné","posId":"K0000","price":1500,"isExtra":true},{"id":"55199622","note":"","count":1,"label":"okraj hotdog, bbq omáčka","posId":"A119","price":5700,"isExtra":true}]</t>
  </si>
  <si>
    <t>2026-06-19T20:07:02.944+02:00</t>
  </si>
  <si>
    <t>2026-06-19T20:13:42.832+02:00</t>
  </si>
  <si>
    <t>2026-06-19T20:54:13.384+02:00</t>
  </si>
  <si>
    <t>2026-06-19T20:07:03.076+02:00</t>
  </si>
  <si>
    <t>[{"id":"85dc195f-7d7b-4fb5-b41d-eb1c9c76b3a3","note":"","count":1,"label":"Hot &amp; Spicy 32 cm","posId":"146","price":24900,"isExtra":false},{"id":"f2ca88ba-7288-4f05-a925-149da2e2137e","note":"","count":1,"label":"okraj hotdog, bbq omáčka","posId":"A119","price":5700,"isExtra":true},{"id":"38de8e38-e51e-422d-9a89-960ebc505f1b","note":"","count":1,"label":"Šunka","posId":"B106","price":3000,"KDSTags":["greenhighlight"],"isExtra":true},{"id":"c8019f80-065c-4f09-9e80-65b85dae2ae1","note":"","count":1,"label":"Kukuřice","posId":"B115","price":2500,"KDSTags":["greenhighlight"],"isExtra":true},{"id":"3a8b6a85-3b5c-4ee4-be2d-261ab8731d6e","note":"","count":1,"label":"Česnekový dip","posId":"P106","price":2000,"isExtra":false},{"id":"c1383a56-9eef-4159-8de6-52ba98917da4","note":"","count":1,"label":"Pepperoni Rolls 🌶️","posId":"P100","price":8900,"isExtra":false},{"id":"211d85d0-839e-41d0-89e3-ea177ad7489e","note":"","count":1,"label":"Česnekový dip","posId":"P106","price":2000,"isExtra":false},{"id":"739ceea4-4275-4f09-8cf5-ae08fe640a77","note":"","count":1,"label":"Pepsi 1l","posId":"N124","price":5900,"isExtra":false}]</t>
  </si>
  <si>
    <t>2026-06-19T20:03:18.491+02:00</t>
  </si>
  <si>
    <t>2026-06-19T20:09:25.085+02:00</t>
  </si>
  <si>
    <t>2026-06-19T19:52:04.041+02:00</t>
  </si>
  <si>
    <t>2026-06-19T20:03:33.795+02:00</t>
  </si>
  <si>
    <t>[{"id":"d63e9120-8ffe-444c-ba51-6c942a13f4fc","note":"","count":1,"label":"Margherita 40cm","posId":"100","price":26900,"isExtra":false},{"id":"03dae282-4cd4-4fa2-9169-2178ea3ed325","note":"","count":1,"label":"Quattro Formaggi 40cm","posId":"111","price":30900,"isExtra":false}]</t>
  </si>
  <si>
    <t>2026-06-19T19:48:58.419+02:00</t>
  </si>
  <si>
    <t>2026-06-19T19:57:26.412+02:00</t>
  </si>
  <si>
    <t>[{"id":"d52edd9e0f5cc26976bc6fce","count":1,"label":"Capricciosa 40cm","posId":"101","price":30900,"isExtra":false},{"id":"c71f71bd04444e93fe083c01","count":1,"label":"Balné","posId":"K0000","price":2000,"isExtra":true},{"id":"2cbb1289483b06f505ef6edf","count":1,"label":"Smetanový základ","posId":"ZRS40","price":0,"isExtra":true},{"id":"0c6f991de7b2d226d96c4587","count":1,"label":"Bez oliv","posId":"X112","price":0,"KDSTags":["redhighlight"],"isExtra":true}]</t>
  </si>
  <si>
    <t>2026-06-19T19:48:04.256+02:00</t>
  </si>
  <si>
    <t>2026-06-19T19:53:42.996+02:00</t>
  </si>
  <si>
    <t>2026-06-19T20:07:33.710+02:00</t>
  </si>
  <si>
    <t>2026-06-19T19:48:04.511+02:00</t>
  </si>
  <si>
    <t>2026-06-19T19:47:07.457+02:00</t>
  </si>
  <si>
    <t>2026-06-19T19:55:29.998+02:00</t>
  </si>
  <si>
    <t>2026-06-19T19:43:03.780+02:00</t>
  </si>
  <si>
    <t>2026-06-19T19:50:11.844+02:00</t>
  </si>
  <si>
    <t>2026-06-19T20:20:22.444+02:00</t>
  </si>
  <si>
    <t>2026-06-19T19:43:04.025+02:00</t>
  </si>
  <si>
    <t>[{"id":"36ea3088-07fd-428f-b871-c4a5ee9cef7b","note":"","count":1,"label":"Comeback 40cm 🌶️","posId":"109","price":30900,"isExtra":false},{"id":"57c816b2-3e3f-46c2-b126-b09910d79cb0","note":"","count":1,"label":"změna na Smetanový základ","posId":"57c816b2-3e3f-46c2-b126-b09910d79cb0","price":0,"isExtra":true}]</t>
  </si>
  <si>
    <t>2026-06-19T19:42:04.086+02:00</t>
  </si>
  <si>
    <t>2026-06-19T19:52:13.764+02:00</t>
  </si>
  <si>
    <t>2026-06-19T20:02:49.142+02:00</t>
  </si>
  <si>
    <t>2026-06-19T19:42:04.302+02:00</t>
  </si>
  <si>
    <t>[{"id":"80cdc162-f69f-4138-b690-77917e93790e","note":"","count":1,"label":"SPICY MENU COMEBACK","posId":"","price":34900,"isExtra":false},{"id":"8b54de25-e505-4120-a32c-7a0c13dd723f","note":"","count":1,"label":"Hot &amp; Spicy","posId":"Y122","price":0,"isExtra":true},{"id":"a98eba86-284a-4099-98ed-875f3adb76fa","note":"","count":1,"label":"Americké těsto","posId":"14","price":0,"isExtra":true},{"id":"71cf10b2-b3f9-4147-9f8e-06c032b5c8af","note":"","count":1,"label":"BBQ základ","posId":"71cf10b2-b3f9-4147-9f8e-06c032b5c8af","price":0,"isExtra":true},{"id":"21fd0686-e8d1-43f1-84c9-d96f5842a3ca","note":"","count":1,"label":"okraj mozzarella, bylinky","posId":"A121","price":5700,"isExtra":true},{"id":"8caf43fd-6a2c-427b-858a-17f37d37c439","note":"","count":1,"label":"spicy wings 🌶️","posId":"P101","price":0,"isExtra":true},{"id":"7a255b22-379c-4a1f-871c-f645be95355d","note":"","count":1,"label":"Guarana kiwi a jablko","posId":"N144","price":0,"isExtra":true},{"id":"211d85d0-839e-41d0-89e3-ea177ad7489e","note":"","count":1,"label":"Česnekový dip","posId":"P106","price":2000,"isExtra":false}]</t>
  </si>
  <si>
    <t>Oleksandr</t>
  </si>
  <si>
    <t>2026-06-19T19:41:25.615+02:00</t>
  </si>
  <si>
    <t>2026-06-19T19:49:26.194+02:00</t>
  </si>
  <si>
    <t>2026-06-19T19:35:03.609+02:00</t>
  </si>
  <si>
    <t>2026-06-19T19:47:22.748+02:00</t>
  </si>
  <si>
    <t>2026-06-19T20:15:03.448+02:00</t>
  </si>
  <si>
    <t>2026-06-19T19:35:03.792+02:00</t>
  </si>
  <si>
    <t>[{"id":"03dae282-4cd4-4fa2-9169-2178ea3ed325","note":"","count":1,"label":"Quattro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,{"id":"1e281388-c78a-4b3d-874d-346d699d1a35","note":"","count":1,"label":"Grana padano, pecorino, parmazán","posId":"C130","price":4000,"KDSTags":["greenhighlight"],"isExtra":true},{"id":"7fdd6df3-b4af-470d-955c-d1de47ab00a5","note":"","count":1,"label":"Žampiony","posId":"C105","price":3500,"KDSTags":["greenhighlight"],"isExtra":true},{"id":"10b1ebcf-eda6-410e-81f0-6a9182a548db","note":"","count":1,"label":"Slanina","posId":"C108","price":4000,"KDSTags":["greenhighlight"],"isExtra":true},{"id":"f315e3ea-4d99-415a-ab21-4d8aa27beec9","note":"","count":1,"label":"Kuře","posId":"C114","price":4000,"KDSTags":["greenhighlight"],"isExtra":true},{"id":"3a8b6a85-3b5c-4ee4-be2d-261ab8731d6e","note":"","count":1,"label":"Česnekový dip","posId":"P106","price":2000,"isExtra":false}]</t>
  </si>
  <si>
    <t>2026-06-19T19:31:48.917+02:00</t>
  </si>
  <si>
    <t>2026-06-19T19:44:27.136+02:00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</si>
  <si>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🌶️","posId":"109","price":30900,"isExtra":false},{"id":"55199557","note":"","count":1,"label":"Balné","posId":"K0000","price":2000,"isExtra":true},{"id":"55199581","note":"","count":1,"label":"okraj mozzarella, bylinky","posId":"A122","price":6500,"isExtra":true}]</t>
  </si>
  <si>
    <t>2026-06-19T19:27:28.937+02:00</t>
  </si>
  <si>
    <t>2026-06-19T19:38:07.157+02:00</t>
  </si>
  <si>
    <t>[{"id":"39b4dba259045cb10a80740d","count":1,"label":"Quattro Formaggi 32cm","posId":"123","price":24900,"isExtra":false},{"id":"ed2821f5147c44e417ef0b42","count":1,"label":"Balné","posId":"K0000","price":1500,"isExtra":true},{"id":"1d215296a99939a8f5b4c23d","count":1,"label":"Pepperoni 32cm 🌶️🌶️","posId":"120","price":19920,"isExtra":false},{"id":"ed2821f5147c44e417ef0b42","count":1,"label":"Balné","posId":"K0000","price":1500,"isExtra":true}]</t>
  </si>
  <si>
    <t>2026-06-19T19:25:53.094+02:00</t>
  </si>
  <si>
    <t>2026-06-19T19:36:52.124+02:00</t>
  </si>
  <si>
    <t>[{"id":"100","note":"","count":1,"label":"Margherita 40cm","posId":"100","price":26900,"isExtra":false},{"id":"K0000","note":"","count":1,"label":"Balné","posId":"K0000","price":2000,"isExtra":true},{"id":"102","note":"","count":1,"label":"Hawai 40cm","posId":"102","price":30900,"isExtra":false},{"id":"K0000","note":"","count":1,"label":"Balné","posId":"K0000","price":2000,"isExtra":true}]</t>
  </si>
  <si>
    <t>2026-06-19T19:21:55.566+02:00</t>
  </si>
  <si>
    <t>2026-06-19T19:40:28.246+02:00</t>
  </si>
  <si>
    <t>[{"id":"55199509","note":"","size":"Spicy menu Comeback","count":1,"label":"Spicy menu Comeback","posId":"M100","price":34900,"isExtra":false},{"id":"55199605","note":"","count":1,"label":"Comeback","posId":"Y121","price":0,"isExtra":true},{"id":"55199547","note":"","count":1,"label":"Balné","posId":"K0000","price":3000,"isExtra":true},{"id":"55199635","note":"","count":1,"label":"okraj hotdog, bez omáčky","posId":"A125","price":5700,"isExtra":true},{"id":"55199578","note":"","count":1,"label":"masové kuličky","posId":"P102","price":0,"isExtra":true},{"id":"57405755","note":"","count":1,"label":"Pepsi zero sugar 1l","posId":"N125","price":0,"isExtra":true},{"id":"55199509","note":"","size":"Spicy menu Comeback","count":1,"label":"Spicy menu Comeback","posId":"M100","price":34900,"isExtra":false},{"id":"55199647","note":"","count":1,"label":"Špenát &amp; kuře","posId":"Y116","price":0,"isExtra":true},{"id":"55199547","note":"","count":1,"label":"Balné","posId":"K0000","price":3000,"isExtra":true},{"id":"55199578","note":"","count":1,"label":"masové kuličky","posId":"P102","price":0,"isExtra":true},{"id":"57405755","note":"","count":1,"label":"Pepsi zero sugar 1l","posId":"N125","price":0,"isExtra":true},{"id":"55199516","note":"","size":"Česnekový dip","count":2,"label":"Česnekový dip","posId":"P106","price":2000,"isExtra":false},{"id":"55199562","note":"","count":2,"label":"Balné","posId":"K0000","price":1500,"isExtra":true}]</t>
  </si>
  <si>
    <t>2026-06-19T19:20:02.180+02:00</t>
  </si>
  <si>
    <t>2026-06-19T19:31:37.951+02:00</t>
  </si>
  <si>
    <t>[{"id":"8a4618993c6f7ee5917bb6ac","count":1,"label":"Margherita 32cm","posId":"112","price":16720,"isExtra":false},{"id":"ed2821f5147c44e417ef0b42","count":1,"label":"Balné","posId":"K0000","price":1500,"isExtra":true},{"id":"84e4b48cb1bf1b04bc7feb09","count":1,"label":"Smetanový základ","posId":"ZRS32","price":0,"isExtra":true},{"id":"730ed795f7d83f1d26b843e5","count":1,"label":"Kukuřice","posId":"B115","price":2500,"KDSTags":["greenhighlight"],"isExtra":true}]</t>
  </si>
  <si>
    <t>2026-06-19T19:14:51.577+02:00</t>
  </si>
  <si>
    <t>2026-06-19T19:31:34.910+02:00</t>
  </si>
  <si>
    <t>2026-06-19T19:10:03.814+02:00</t>
  </si>
  <si>
    <t>2026-06-19T19:30:27.783+02:00</t>
  </si>
  <si>
    <t>2026-06-19T19:47:02.379+02:00</t>
  </si>
  <si>
    <t>2026-06-19T19:10:03.945+02:00</t>
  </si>
  <si>
    <t>[{"id":"d63e9120-8ffe-444c-ba51-6c942a13f4fc","note":"","count":1,"label":"Margherita 40cm","posId":"100","price":26900,"isExtra":false},{"id":"e8f571e6-dd36-42d7-8826-52c90315986b","note":"","count":1,"label":"Baby špenát &amp; kuře 40cm","posId":"104","price":30900,"isExtra":false},{"id":"f1315fc0-dfbb-459c-9f31-49d8e60875f4","note":"","count":1,"label":"Pepperoni 40cm 🌶️🌶️","posId":"108","price":30900,"isExtra":false},{"id":"aef5aaf8-2acf-4f20-91be-c8829f11cd0c","note":"","count":1,"label":"Capricciosa 40cm","posId":"101","price":30900,"isExtra":false}]</t>
  </si>
  <si>
    <t>2026-06-19T19:05:51.525+02:00</t>
  </si>
  <si>
    <t>2026-06-19T19:17:09.481+02:00</t>
  </si>
  <si>
    <t>[{"id":"d5f548ecefcfc95cc5941e55","count":1,"label":"Comeback 40cm 🌶️","posId":"109","price":30900,"isExtra":false},{"id":"c71f71bd04444e93fe083c01","count":1,"label":"Balné","posId":"K0000","price":2000,"isExtra":true},{"id":"c282153f9e3afce968db7f16","count":1,"label":"Quattro Formaggi 40cm","posId":"111","price":30900,"isExtra":false},{"id":"c71f71bd04444e93fe083c01","count":1,"label":"Balné","posId":"K0000","price":2000,"isExtra":true}]</t>
  </si>
  <si>
    <t>2026-06-19T19:00:04.299+02:00</t>
  </si>
  <si>
    <t>2026-06-19T19:04:19.689+02:00</t>
  </si>
  <si>
    <t>2026-06-19T19:32:25.502+02:00</t>
  </si>
  <si>
    <t>2026-06-19T19:00:04.670+02:00</t>
  </si>
  <si>
    <t>[{"id":"0ea52415-fdb3-497f-b216-7fd5802f2e0f","note":"","count":1,"label":"Quattro Formaggi 32cm","posId":"123","price":24900,"isExtra":false}]</t>
  </si>
  <si>
    <t>2026-06-19T18:56:04.046+02:00</t>
  </si>
  <si>
    <t>2026-06-19T19:04:21.888+02:00</t>
  </si>
  <si>
    <t>2026-06-19T19:24:19.040+02:00</t>
  </si>
  <si>
    <t>2026-06-19T18:56:04.174+02:00</t>
  </si>
  <si>
    <t>[{"id":"ee394832-8137-440a-84b7-b9e0df42a9ab","note":"","count":1,"label":"Hawai 32cm","posId":"114","price":24900,"isExtra":false},{"id":"e2500e14-36a7-442f-9e4c-8df3f05db108","note":"","count":1,"label":"Pepperoni salám","posId":"B109","price":3000,"KDSTags":["greenhighlight"],"isExtra":true},{"id":"cf590a42-3894-4cb1-9be7-6da354b8453d","note":"","count":1,"label":"Olivy","posId":"B112","price":2500,"KDSTags":["greenhighlight"],"isExtra":true},{"id":"0b867b16-3995-4b4a-9deb-1c0d8cecf8d6","note":"","count":1,"label":"Pepperoni 32cm 🌶️🌶️","posId":"120","price":24900,"isExtra":false},{"id":"2be8bd8d-b8cf-456a-a9f3-1ae18c5726f9","note":"","count":1,"label":"okraj mozzarella, bbq omáčka","posId":"A123","price":5700,"isExtra":true},{"id":"adb25a98-2836-4da5-82f5-82c3fc24d621","note":"","count":1,"label":"Grana padano, pecorino, parmazán","posId":"B130","price":3000,"KDSTags":["greenhighlight"],"isExtra":true},{"id":"7bf5fb6e-17f1-4e62-b7d1-e31d7c483eb9","note":"","count":1,"label":"Cibule","posId":"B103","price":2500,"KDSTags":["greenhighlight"],"isExtra":true},{"id":"e7501e4e-7b75-458f-8655-4ba5ba9c5990","note":"","count":1,"label":"Jalapeňos dip","posId":"P107","price":2000,"isExtra":false}]</t>
  </si>
  <si>
    <t>2026-06-19T18:53:03.258+02:00</t>
  </si>
  <si>
    <t>2026-06-19T19:00:40.411+02:00</t>
  </si>
  <si>
    <t>2026-06-19T19:21:10.285+02:00</t>
  </si>
  <si>
    <t>2026-06-19T18:53:03.459+02:00</t>
  </si>
  <si>
    <t>[{"id":"f59b90ea-5e33-470c-9864-9b5a80873c77","note":"","count":1,"label":"Zeleninová 32 cm","posId":"139","price":24900,"isExtra":false},{"id":"bd8e2f82-3d11-4ada-88ad-67191c012d18","note":"","count":1,"label":"Bez oliv","posId":"X112","price":0,"KDSTags":["redhighlight"],"isExtra":true},{"id":"a62e938c-9a71-490f-818d-7d681b9da334","note":"","count":1,"label":"Bez žampionů","posId":"X105","price":0,"KDSTags":["redhighlight"],"isExtra":true},{"id":"9461c599-e1f4-4267-8dd8-c1eea66839a3","note":"","count":1,"label":"Choco Rolls","posId":"chr100","price":8900,"isExtra":false}]</t>
  </si>
  <si>
    <t>2026-06-19T18:50:25.873+02:00</t>
  </si>
  <si>
    <t>2026-06-19T18:59:14.230+02:00</t>
  </si>
  <si>
    <t>[{"id":"71474d2ff08764e8563178d6","count":1,"label":"Hawai 40cm","posId":"102","price":30900,"isExtra":false},{"id":"c71f71bd04444e93fe083c01","count":1,"label":"Balné","posId":"K0000","price":2000,"isExtra":true},{"id":"ceb6c69a16171041ea8283f0","count":1,"label":"Hot &amp; Spicy 40cm 🌶️🌶️","posId":"110","price":30900,"isExtra":false},{"id":"c71f71bd04444e93fe083c01","count":1,"label":"Balné","posId":"K0000","price":2000,"isExtra":true}]</t>
  </si>
  <si>
    <t>2026-06-19T18:43:34.920+02:00</t>
  </si>
  <si>
    <t>2026-06-19T18:51:32.984+02:00</t>
  </si>
  <si>
    <t>[{"id":"113","note":"","count":1,"label":"Capricciosa 32cm","posId":"113","price":24900,"isExtra":false},{"id":"K0000","note":"","count":1,"label":"Balné","posId":"K0000","price":1500,"isExtra":true},{"id":"17","note":"","count":1,"label":"USA těsto","posId":"17","price":1000,"isExtra":true}]</t>
  </si>
  <si>
    <t>2026-06-19T18:37:34.713+02:00</t>
  </si>
  <si>
    <t>2026-06-19T18:49:30.020+02:00</t>
  </si>
  <si>
    <t>[{"id":"59589455","note":"","size":"Margherita 32cm","count":1,"label":"Margherita 32cm","posId":"112","price":20900,"isExtra":false},{"id":"55199562","note":"","count":1,"label":"Balné","posId":"K0000","price":1500,"isExtra":true},{"id":"55199568","note":"","count":1,"label":"Jalapeňos","posId":"B102","price":2500,"KDSTags":["greenhighlight"],"isExtra":true},{"id":"55199648","note":"","count":1,"label":"Kukuřice","posId":"B115","price":2500,"KDSTags":["greenhighlight"],"isExtra":true},{"id":"55199665","note":"","count":1,"label":"Šunka","posId":"B106","price":3000,"KDSTags":["greenhighlight"],"isExtra":true}]</t>
  </si>
  <si>
    <t>2026-06-19T18:37:32.620+02:00</t>
  </si>
  <si>
    <t>2026-06-19T18:39:42.686+02:00</t>
  </si>
  <si>
    <t>[{"id":"eFnFZjYI3wWgm5H-7pSPY","count":1,"label":"Pilsner Urquell 12","posId":"N20","price":6500,"isExtra":false,"creatorId":"paLHs6EMLgG-503v00Ga0","isPackging":0,"actualLabel":"Pilsner Urquell 12"},{"id":"eFnFZjYI3wWgm5H-7pSPY","count":1,"label":"Pilsner Urquell 12","posId":"N20","price":6500,"isExtra":false,"creatorId":"o4FL5gj64wdUJiV75hj8O","isPackging":0,"actualLabel":"Pilsner Urquell 12"}]</t>
  </si>
  <si>
    <t>2026-06-19T18:37:03.666+02:00</t>
  </si>
  <si>
    <t>2026-06-19T18:50:47.706+02:00</t>
  </si>
  <si>
    <t>2026-06-19T19:00:25.062+02:00</t>
  </si>
  <si>
    <t>2026-06-19T18:37:03.827+02:00</t>
  </si>
  <si>
    <t>[{"id":"e525f614-2c06-459a-8d22-623546aa83fc","note":"","count":1,"label":"BBQ Texas 40cm","posId":"107","price":30900,"isExtra":false},{"id":"eb426525-9181-4714-9963-380f5c0ae0e5","note":"","count":1,"label":"okraj mozzarella, bylinky","posId":"A122","price":6500,"isExtra":true},{"id":"211d85d0-839e-41d0-89e3-ea177ad7489e","note":"","count":1,"label":"Česnekový dip","posId":"P106","price":2000,"isExtra":false}]</t>
  </si>
  <si>
    <t>2026-06-19T18:34:25.971+02:00</t>
  </si>
  <si>
    <t>2026-06-19T18:47:23.964+02:00</t>
  </si>
  <si>
    <t>[{"id":"d0043b053c4bd7c6fd8359d7","count":1,"label":"Comeback 32cm 🌶️","posId":"121","price":19920,"isExtra":false},{"id":"ed2821f5147c44e417ef0b42","count":1,"label":"Balné","posId":"K0000","price":1500,"isExtra":true},{"id":"c4cf500880b17d3ffa827758","count":1,"label":"Hawai 32cm","posId":"114","price":19920,"isExtra":false},{"id":"ed2821f5147c44e417ef0b42","count":1,"label":"Balné","posId":"K0000","price":1500,"isExtra":true}]</t>
  </si>
  <si>
    <t>2026-06-19T18:30:51.875+02:00</t>
  </si>
  <si>
    <t>2026-06-19T18:38:52.880+02:00</t>
  </si>
  <si>
    <t>2026-06-19T18:24:17.732+02:00</t>
  </si>
  <si>
    <t>2026-06-19T18:30:03.362+02:00</t>
  </si>
  <si>
    <t>[{"id":"S2KCJaQ9FrnGd4277ymVD","count":1,"label":"Capricciosa 32cm","posId":"113","price":24900,"isExtra":false,"creatorId":"Q3PNzOXupIueP_U_7Q420","isPackging":0,"actualLabel":"Capricciosa 32cm"},{"id":"5YGHveHwYFJ53FvByaMaq","count":1,"label":"Quattro Formaggi 40cm","posId":"111","price":30900,"isExtra":false,"creatorId":"0CAD-xnSqIAi6ByAjBFfs","isPackging":0,"actualLabel":"Quattro Formaggi 40cm"}]</t>
  </si>
  <si>
    <t>2026-06-19T18:19:03.091+02:00</t>
  </si>
  <si>
    <t>2026-06-19T18:27:24.541+02:00</t>
  </si>
  <si>
    <t>2026-06-19T18:46:21.302+02:00</t>
  </si>
  <si>
    <t>2026-06-19T18:19:03.341+02:00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</si>
  <si>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bylinky","posId":"A121","price":5700,"isExtra":true},{"id":"3a8b6a85-3b5c-4ee4-be2d-261ab8731d6e","note":"","count":1,"label":"Česnekový dip","posId":"P106","price":2000,"isExtra":false}]</t>
  </si>
  <si>
    <t>2026-06-19T18:08:11.320+02:00</t>
  </si>
  <si>
    <t>2026-06-19T18:19:25.851+02:00</t>
  </si>
  <si>
    <t>[{"id":"55199516","note":"","size":"Česnekový dip","count":1,"label":"Česnekový dip","posId":"P106","price":2000,"isExtra":false},{"id":"55199562","note":"","count":1,"label":"Balné","posId":"K0000","price":1500,"isExtra":true},{"id":"55199480","note":"","size":"Capricciosa 40cm","count":1,"label":"Capricciosa 40cm","posId":"101","price":30900,"isExtra":false},{"id":"55199557","note":"","count":1,"label":"Balné","posId":"K0000","price":2000,"isExtra":true}]</t>
  </si>
  <si>
    <t>2026-06-19T18:08:10.005+02:00</t>
  </si>
  <si>
    <t>2026-06-19T18:18:33.160+02:00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</si>
  <si>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🌶️","posId":"121","price":24900,"isExtra":false},{"id":"55199562","note":"","count":1,"label":"Balné","posId":"K0000","price":1500,"isExtra":true},{"id":"59589464","note":"","size":"Capricciosa 32cm","count":1,"label":"Capricciosa 32cm","posId":"113","price":24900,"isExtra":false},{"id":"55199562","note":"","count":1,"label":"Balné","posId":"K0000","price":1500,"isExtra":true},{"id":"55199516","note":"","size":"Česnekový dip","count":2,"label":"Česnekový dip","posId":"P106","price":2000,"isExtra":false},{"id":"55199562","note":"","count":2,"label":"Balné","posId":"K0000","price":1500,"isExtra":true}]</t>
  </si>
  <si>
    <t>2026-06-19T18:06:44.409+02:00</t>
  </si>
  <si>
    <t>2026-06-19T18:14:52.418+02:00</t>
  </si>
  <si>
    <t>[{"id":"71a763e559139e5b5e188a91","count":1,"label":"Pepperoni 40cm 🌶️🌶️","posId":"108","price":30900,"isExtra":false},{"id":"c71f71bd04444e93fe083c01","count":1,"label":"Balné","posId":"K0000","price":2000,"isExtra":true},{"id":"e981bced55d19e791cd96797","count":3,"label":"Jalapeňos dip","posId":"P107","price":2000,"isExtra":false},{"id":"ed2821f5147c44e417ef0b42","count":3,"label":"Balné","posId":"K0000","price":1500,"isExtra":true}]</t>
  </si>
  <si>
    <t>2026-06-19T18:06:24.131+02:00</t>
  </si>
  <si>
    <t>2026-06-19T18:12:48.712+02:00</t>
  </si>
  <si>
    <t>2026-06-19T17:59:58.636+02:00</t>
  </si>
  <si>
    <t>2026-06-19T18:06:40.917+02:00</t>
  </si>
  <si>
    <t>[{"id":"55199470","note":"","size":"Margherita 40cm","count":1,"label":"Margherita 40cm","posId":"100","price":26900,"isExtra":false},{"id":"55199557","note":"","count":1,"label":"Balné","posId":"K0000","price":2000,"isExtra":true},{"id":"55199662","note":"","count":1,"label":"Šunka","posId":"C106","price":4000,"KDSTags":["greenhighlight"],"isExtra":true},{"id":"55199470","note":"","size":"Margherita 40cm","count":1,"label":"Margherita 40cm","posId":"100","price":26900,"isExtra":false},{"id":"55199557","note":"","count":1,"label":"Balné","posId":"K0000","price":2000,"isExtra":true},{"id":"55199616","note":"","count":1,"label":"Olivy","posId":"C112","price":3500,"KDSTags":["greenhighlight"],"isExtra":true},{"id":"55199662","note":"","count":1,"label":"Šunka","posId":"C106","price":4000,"KDSTags":["greenhighlight"]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</si>
  <si>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2026-06-19T17:51:28.715+02:00</t>
  </si>
  <si>
    <t>2026-06-19T18:00:00.719+02:00</t>
  </si>
  <si>
    <t>[{"id":"112","note":"","count":1,"label":"Margherita 32cm","posId":"112","price":20900,"isExtra":false},{"id":"K0000","note":"","count":1,"label":"Balné","posId":"K0000","price":1500,"isExtra":true},{"id":"B106","note":"","count":1,"label":"Šunka","posId":"B106","price":3000,"KDSTags":["greenhighlight"],"isExtra":true},{"id":"P100","note":"","count":1,"label":"Pepperoni Rolls 🌶️","posId":"P100","price":8900,"isExtra":false},{"id":"K0000","note":"","count":1,"label":"Balné","posId":"K0000","price":1500,"isExtra":true},{"id":"114","note":"","count":1,"label":"Hawai 32cm","posId":"114","price":24900,"isExtra":false},{"id":"K0000","note":"","count":1,"label":"Balné","posId":"K0000","price":1500,"isExtra":true}]</t>
  </si>
  <si>
    <t>2026-06-19T17:38:03.618+02:00</t>
  </si>
  <si>
    <t>2026-06-19T18:22:23.490+02:00</t>
  </si>
  <si>
    <t>[{"id":"03ade9ce-5d0f-4499-a6a3-340b58ae4468","note":"","count":1,"label":"Capricciosa 32cm","posId":"113","price":24900,"isExtra":false},{"id":"bd8e2f82-3d11-4ada-88ad-67191c012d18","note":"","count":1,"label":"Bez oliv","posId":"X112","price":0,"KDSTags":["redhighlight"],"isExtra":true},{"id":"bf8dc38b-6c8e-42b6-9da3-3170253a57d4","note":"","count":1,"label":"Hot &amp; Spicy 32cm 🌶️🌶️","posId":"122","price":24900,"isExtra":false}]</t>
  </si>
  <si>
    <t>2026-06-19T17:33:03.297+02:00</t>
  </si>
  <si>
    <t>2026-06-19T17:42:00.482+02:00</t>
  </si>
  <si>
    <t>2026-06-19T18:03:49.374+02:00</t>
  </si>
  <si>
    <t>2026-06-19T17:33:03.441+02:00</t>
  </si>
  <si>
    <t>[{"id":"10a95fda-50ac-4e8b-a092-eba50264ce8d","note":"","count":1,"label":"Comeback 18cm 🌶️","posId":"133","price":11900,"isExtra":false},{"id":"a3d62a5d-2e1d-48db-874e-d64becff7059","note":"","count":1,"label":"změna na BBQ základ","posId":"a3d62a5d-2e1d-48db-874e-d64becff7059","price":0,"isExtra":true},{"id":"c5b474e6-18c7-4e68-bfba-30417cf8de0f","note":"","count":1,"label":"Kukuřice","posId":"A115","price":1500,"isExtra":true},{"id":"03ade9ce-5d0f-4499-a6a3-340b58ae4468","note":"","count":1,"label":"Capricciosa 32cm","posId":"113","price":24900,"isExtra":false},{"id":"0ea52415-fdb3-497f-b216-7fd5802f2e0f","note":"","count":1,"label":"Quattro Formaggi 32cm","posId":"123","price":24900,"isExtra":false},{"id":"194f980e-141e-4220-9f1e-0e1e9edc412e","note":"","count":1,"label":"Quattro Formaggi 18cm","posId":"135","price":11900,"isExtra":false}]</t>
  </si>
  <si>
    <t>2026-06-19T17:27:28.042+02:00</t>
  </si>
  <si>
    <t>2026-06-19T17:47:17.609+02:00</t>
  </si>
  <si>
    <t>[{"id":"1d215296a99939a8f5b4c23d","count":1,"label":"Pepperoni 32cm 🌶️🌶️","posId":"120","price":19920,"isExtra":false},{"id":"ed2821f5147c44e417ef0b42","count":1,"label":"Balné","posId":"K0000","price":1500,"isExtra":true},{"id":"9ee1d6724717b6cc0fc41c1b","count":1,"label":"okraj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</si>
  <si>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2026-06-19T17:26:03.348+02:00</t>
  </si>
  <si>
    <t>2026-06-19T17:40:07.296+02:00</t>
  </si>
  <si>
    <t>2026-06-19T17:55:05.656+02:00</t>
  </si>
  <si>
    <t>2026-06-19T17:26:03.492+02:00</t>
  </si>
  <si>
    <t>[{"id":"03dae282-4cd4-4fa2-9169-2178ea3ed325","note":"","count":1,"label":"Quattro Formaggi 40cm","posId":"111","price":30900,"isExtra":false},{"id":"3a8b6a85-3b5c-4ee4-be2d-261ab8731d6e","note":"","count":1,"label":"Česnekový dip","posId":"P106","price":2000,"isExtra":false}]</t>
  </si>
  <si>
    <t>2026-06-19T17:25:17.413+02:00</t>
  </si>
  <si>
    <t>2026-06-19T17:46:02.516+02:00</t>
  </si>
  <si>
    <t>2026-06-19T17:18:35.746+02:00</t>
  </si>
  <si>
    <t>2026-06-19T17:24:21.470+02:00</t>
  </si>
  <si>
    <t>2026-06-19T17:01:06.231+02:00</t>
  </si>
  <si>
    <t>2026-06-19T17:16:04.760+02:00</t>
  </si>
  <si>
    <t>[{"id":"8a4618993c6f7ee5917bb6ac","count":1,"label":"Margherita 32cm","posId":"112","price":16720,"isExtra":false},{"id":"ed2821f5147c44e417ef0b42","count":1,"label":"Balné","posId":"K0000","price":1500,"isExtra":true},{"id":"71a763e559139e5b5e188a91","count":1,"label":"Pepperoni 40cm 🌶️🌶️","posId":"108","price":30900,"isExtra":false},{"id":"c71f71bd04444e93fe083c01","count":1,"label":"Balné","posId":"K0000","price":2000,"isExtra":true},{"id":"3066e1327dc15df83048b59b","count":1,"label":"Mirinda 1l","posId":"N126","price":5900,"isExtra":false},{"id":"0d95a3384b070d9133ab82f7","count":2,"label":"Česnekový dip","posId":"P106","price":2000,"isExtra":false},{"id":"ed2821f5147c44e417ef0b42","count":2,"label":"Balné","posId":"K0000","price":1500,"isExtra":true}]</t>
  </si>
  <si>
    <t>2026-06-19T17:00:12.291+02:00</t>
  </si>
  <si>
    <t>2026-06-19T17:13:39.704+02:00</t>
  </si>
  <si>
    <t>2026-06-19T16:50:03.033+02:00</t>
  </si>
  <si>
    <t>2026-06-19T17:00:18.012+02:00</t>
  </si>
  <si>
    <t>2026-06-19T17:19:16.525+02:00</t>
  </si>
  <si>
    <t>2026-06-19T16:50:03.145+02:00</t>
  </si>
  <si>
    <t>[{"id":"03ade9ce-5d0f-4499-a6a3-340b58ae4468","note":"","count":1,"label":"Capricciosa 32cm","posId":"113","price":24900,"isExtra":false},{"id":"35e045f9-bc36-46e9-8142-6579de78a05b","note":"","count":1,"label":"Comeback 32cm 🌶️","posId":"121","price":24900,"isExtra":false}]</t>
  </si>
  <si>
    <t>2026-06-19T16:47:47.869+02:00</t>
  </si>
  <si>
    <t>2026-06-19T16:54:25.344+02:00</t>
  </si>
  <si>
    <t>[{"id":"c4cf500880b17d3ffa827758","count":1,"label":"Hawai 32cm","posId":"114","price":19920,"isExtra":false},{"id":"ed2821f5147c44e417ef0b42","count":1,"label":"Balné","posId":"K0000","price":1500,"isExtra":true},{"id":"b21304f742f6d3660eb39e19","count":1,"label":"BBQ Texas 32cm","posId":"119","price":24900,"isExtra":false},{"id":"ed2821f5147c44e417ef0b42","count":1,"label":"Balné","posId":"K0000","price":1500,"isExtra":true}]</t>
  </si>
  <si>
    <t>2026-06-19T16:43:40.329+02:00</t>
  </si>
  <si>
    <t>2026-06-19T16:51:45.234+02:00</t>
  </si>
  <si>
    <t>[{"id":"702a85e0b6b3a34eb7d16a19","count":1,"label":"Opočno vanilková","posId":"D108","price":12900,"isExtra":false},{"id":"c4cf500880b17d3ffa827758","count":1,"label":"Hawai 32cm","posId":"114","price":19920,"isExtra":false},{"id":"ed2821f5147c44e417ef0b42","count":1,"label":"Balné","posId":"K0000","price":1500,"isExtra":true},{"id":"59839d6b839f5e8fe6d29556","count":1,"label":"BBQ základ","posId":"ZRB32","price":0,"isExtra":true},{"id":"9db33b6e2b744d67b8488546","count":1,"label":"okraj mozzarella, bbq omáčka","posId":"A123","price":5700,"isExtra":true}]</t>
  </si>
  <si>
    <t>2026-06-19T16:02:39.639+02:00</t>
  </si>
  <si>
    <t>2026-06-19T16:02:41.221+02:00</t>
  </si>
  <si>
    <t>[{"id":"hq1R5HxeYrJr4Ew-dOjt-","count":1,"label":"Guarana classic","posId":"N142","price":5500,"isExtra":false,"discount":{"type":"absolute","value":35},"creatorId":"2hZo50-ZPOaVK9rkpGCoC","isPackging":0,"actualLabel":"Guarana classic"}]</t>
  </si>
  <si>
    <t>2026-06-19T15:20:10.605+02:00</t>
  </si>
  <si>
    <t>2026-06-19T15:29:36.809+02:00</t>
  </si>
  <si>
    <t>2026-06-19T15:02:34.364+02:00</t>
  </si>
  <si>
    <t>2026-06-19T15:12:10.096+02:00</t>
  </si>
  <si>
    <t>[{"id":"59589455","note":"","size":"Margherita 32cm","count":1,"label":"Margherita 32cm","posId":"112","price":20900,"isExtra":false},{"id":"55199562","note":"","count":1,"label":"Balné","posId":"K0000","price":1500,"isExtra":true},{"id":"55199622","note":"","count":1,"label":"okraj hotdog, bbq omáčka","posId":"A119","price":5700,"isExtra":true}]</t>
  </si>
  <si>
    <t>2026-06-19T15:02:34.346+02:00</t>
  </si>
  <si>
    <t>2026-06-19T15:10:17.040+02:00</t>
  </si>
  <si>
    <t>2026-06-19T14:38:03.407+02:00</t>
  </si>
  <si>
    <t>2026-06-19T14:50:10.607+02:00</t>
  </si>
  <si>
    <t>2026-06-19T14:35:03.457+02:00</t>
  </si>
  <si>
    <t>2026-06-19T14:48:37.610+02:00</t>
  </si>
  <si>
    <t>2026-06-19T14:57:30.825+02:00</t>
  </si>
  <si>
    <t>2026-06-19T14:35:03.547+02:00</t>
  </si>
  <si>
    <t>[{"id":"e12521cc-9391-4513-be27-f090014536cf","note":"","count":1,"label":"BBQ Texas 32 cm","posId":"143","price":24900,"isExtra":false},{"id":"d012f292-3ee3-4347-9b7b-c133ca9053e2","note":"","count":1,"label":"Buchtičky se šodó","posId":"D12","price":7900,"isExtra":false},{"id":"e4c90673-8957-4c9c-a784-3a1d0b3b4124","note":"","count":1,"label":"pečené brambory","posId":"P103","price":6900,"isExtra":false}]</t>
  </si>
  <si>
    <t>2026-06-19T14:22:13.592+02:00</t>
  </si>
  <si>
    <t>2026-06-19T14:32:05.765+02:00</t>
  </si>
  <si>
    <t>[{"id":"108","note":"Více propečena - křupavá ","count":1,"label":"Pepperoni 40cm 🌶️🌶️","posId":"108","price":30900,"isExtra":false},{"id":"K0000","note":"","count":1,"label":"Balné","posId":"K0000","price":2000,"isExtra":true}]</t>
  </si>
  <si>
    <t>Yassine</t>
  </si>
  <si>
    <t>2026-06-19T14:10:03.565+02:00</t>
  </si>
  <si>
    <t>2026-06-19T14:15:54.616+02:00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</si>
  <si>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bylinky","posId":"A121","price":5700,"isExtra":true}]</t>
  </si>
  <si>
    <t>2026-06-19T13:56:00.084+02:00</t>
  </si>
  <si>
    <t>2026-06-19T14:10:45.554+02:00</t>
  </si>
  <si>
    <t>[{"id":"1af1801661c2c765e82d99ad","count":1,"label":"Jablečno-skořicové rolls","posId":"18","price":8900,"isExtra":false},{"id":"ed2821f5147c44e417ef0b42","count":1,"label":"Balné","posId":"K0000","price":1500,"isExtra":true},{"id":"9259131a4eb3cd567a85680a","count":1,"label":"Buchtičky se šodó","posId":"D12","price":7900,"isExtra":false},{"id":"ed2821f5147c44e417ef0b42","count":1,"label":"Balné","posId":"K0000","price":1500,"isExtra":true}]</t>
  </si>
  <si>
    <t>2026-06-19T13:54:34.086+02:00</t>
  </si>
  <si>
    <t>2026-06-19T14:03:57.588+02:00</t>
  </si>
  <si>
    <t>[{"id":"b21304f742f6d3660eb39e19","count":1,"label":"BBQ Texas 32cm","posId":"119","price":24900,"isExtra":false},{"id":"ed2821f5147c44e417ef0b42","count":1,"label":"Balné","posId":"K0000","price":1500,"isExtra":true},{"id":"39b4dba259045cb10a80740d","count":1,"label":"Quattro Formaggi 32cm","posId":"123","price":24900,"isExtra":false},{"id":"ed2821f5147c44e417ef0b42","count":1,"label":"Balné","posId":"K0000","price":1500,"isExtra":true},{"id":"8ac62ef5366aeae10227115b","count":1,"label":"Rajčatový základ","posId":"ZSR32","price":0,"isExtra":true},{"id":"55089be55592a3a2fa77668d","count":1,"label":"Jalapenos Rolls","posId":"jpr200","price":8900,"isExtra":false},{"id":"ed2821f5147c44e417ef0b42","count":1,"label":"Balné","posId":"K0000","price":1500,"isExtra":true},{"id":"b0909d075aa821e62b5225d6","count":1,"label":"Pepsi 1l","posId":"N124","price":5900,"isExtra":false}]</t>
  </si>
  <si>
    <t>2026-06-19T13:44:04.107+02:00</t>
  </si>
  <si>
    <t>2026-06-19T13:50:00.272+02:00</t>
  </si>
  <si>
    <t>2026-06-19T12:57:03.306+02:00</t>
  </si>
  <si>
    <t>2026-06-19T13:04:26.417+02:00</t>
  </si>
  <si>
    <t>[{"id":"123","note":"","count":1,"label":"Quattro Formaggi 32cm","posId":"123","price":24900,"isExtra":false},{"id":"K0000","note":"","count":1,"label":"Balné","posId":"K0000","price":1500,"isExtra":true},{"id":"114","note":"","count":1,"label":"Hawai 32cm","posId":"114","price":24900,"isExtra":false},{"id":"K0000","note":"","count":1,"label":"Balné","posId":"K0000","price":1500,"isExtra":true}]</t>
  </si>
  <si>
    <t>2026-06-19T12:49:33.832+02:00</t>
  </si>
  <si>
    <t>2026-06-19T12:57:32.276+02:00</t>
  </si>
  <si>
    <t>[{"id":"55199510","note":"","size":"Veggie menu Comeback","count":1,"label":"Veggie menu Comeback","posId":"M200","price":34900,"isExtra":false},{"id":"55199577","note":"","count":1,"label":"BBQ Texas","posId":"Y119","price":0,"isExtra":true},{"id":"55199547","note":"","count":1,"label":"Balné","posId":"K0000","price":3000,"isExtra":true},{"id":"57279344","note":"","count":1,"label":"BBQ základ","posId":"ZRB32","price":0,"isExtra":true},{"id":"55199618","note":"","count":1,"label":"okraj hotdog, hořčice","posId":"A117","price":5700,"isExtra":true},{"id":"55199567","note":"","count":1,"label":"česnekový chléb","posId":"P104","price":0,"isExtra":true},{"id":"61748709","note":"","count":1,"label":"Guarana classic zero","posId":"N143","price":0,"isExtra":true}]</t>
  </si>
  <si>
    <t>2026-06-19T12:34:52.401+02:00</t>
  </si>
  <si>
    <t>2026-06-19T12:41:38.250+02:00</t>
  </si>
  <si>
    <t>[{"id":"1d215296a99939a8f5b4c23d","count":1,"label":"Pepperoni 32cm 🌶️🌶️","posId":"120","price":19920,"isExtra":false},{"id":"ed2821f5147c44e417ef0b42","count":1,"label":"Balné","posId":"K0000","price":1500,"isExtra":true},{"id":"59839d6b839f5e8fe6d29556","count":1,"label":"BBQ základ","posId":"ZRB32","price":0,"isExtra":true}]</t>
  </si>
  <si>
    <t>2026-06-19T12:33:15.623+02:00</t>
  </si>
  <si>
    <t>2026-06-19T12:33:35.376+02:00</t>
  </si>
  <si>
    <t>[{"id":"oN2HwwNmv6z9l9BDlxwAW","count":1,"label":"Guarana kiwi a jablko","posId":"N144","price":5500,"isExtra":false,"creatorId":"q9PmKpVrE7X-lbxqOvhX5","isPackging":0,"actualLabel":"Guarana kiwi a jablko"}]</t>
  </si>
  <si>
    <t>2026-06-19T12:23:06.607+02:00</t>
  </si>
  <si>
    <t>2026-06-19T12:39:04.367+02:00</t>
  </si>
  <si>
    <t>[{"id":"55199475","note":"","size":"BBQ Texas 40cm","count":1,"label":"BBQ Texas 40cm","posId":"107","price":30900,"isExtra":false},{"id":"55199557","note":"","count":1,"label":"Balné","posId":"K0000","price":2000,"isExtra":true},{"id":"55199588","note":"","count":1,"label":"okraj mozzarella, bbq omáčka","posId":"A124","price":6500,"isExtra":true},{"id":"55199616","note":"","count":1,"label":"Olivy","posId":"C112","price":3500,"KDSTags":["greenhighlight"],"isExtra":true},{"id":"55199662","note":"","count":1,"label":"Šunka","posId":"C106","price":4000,"KDSTags":["greenhighlight"],"isExtra":true}]</t>
  </si>
  <si>
    <t>2026-06-19T12:13:55.107+02:00</t>
  </si>
  <si>
    <t>2026-06-19T12:21:10.200+02:00</t>
  </si>
  <si>
    <t>2026-06-19T12:13:05.487+02:00</t>
  </si>
  <si>
    <t>2026-06-19T12:24:35.203+02:00</t>
  </si>
  <si>
    <t>[{"id":"59589455","note":"","size":"Margherita 32cm","count":1,"label":"Margherita 32cm","posId":"112","price":20900,"isExtra":false},{"id":"55199562","note":"","count":1,"label":"Balné","posId":"K0000","price":1500,"isExtra":true},{"id":"55199513","note":"","size":"Pečené brambory","count":1,"label":"pečené brambory","posId":"P103","price":6900,"isExtra":false},{"id":"55199562","note":"","count":1,"label":"Balné","posId":"K0000","price":1500,"isExtra":true}]</t>
  </si>
  <si>
    <t>2026-06-19T12:07:55.106+02:00</t>
  </si>
  <si>
    <t>2026-06-19T12:18:41.457+02:00</t>
  </si>
  <si>
    <t>2026-06-19T12:03:04.172+02:00</t>
  </si>
  <si>
    <t>2026-06-19T12:16:04.014+02:00</t>
  </si>
  <si>
    <t>2026-06-19T12:36:05.273+02:00</t>
  </si>
  <si>
    <t>2026-06-19T12:03:04.454+02:00</t>
  </si>
  <si>
    <t>[{"id":"03ade9ce-5d0f-4499-a6a3-340b58ae4468","note":"","count":1,"label":"Capricciosa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bylinky","posId":"A121","price":5700,"isExtra":true},{"id":"bd8e2f82-3d11-4ada-88ad-67191c012d18","note":"","count":1,"label":"Bez oliv","posId":"X112","price":0,"KDSTags":["redhighlight"],"isExtra":true}]</t>
  </si>
  <si>
    <t>2026-06-19T11:58:03.995+02:00</t>
  </si>
  <si>
    <t>2026-06-19T12:13:01.904+02:00</t>
  </si>
  <si>
    <t>2026-06-19T12:43:58.992+02:00</t>
  </si>
  <si>
    <t>2026-06-19T11:58:04.105+02:00</t>
  </si>
  <si>
    <t>[{"id":"d63e9120-8ffe-444c-ba51-6c942a13f4fc","note":"","count":1,"label":"Margherita 40cm","posId":"100","price":26900,"isExtra":false},{"id":"f1315fc0-dfbb-459c-9f31-49d8e60875f4","note":"","count":1,"label":"Pepperoni 40cm 🌶️🌶️","posId":"108","price":30900,"isExtra":false}]</t>
  </si>
  <si>
    <t>2026-06-19T11:53:03.627+02:00</t>
  </si>
  <si>
    <t>2026-06-19T12:23:33.976+02:00</t>
  </si>
  <si>
    <t>2026-06-19T11:52:51.575+02:00</t>
  </si>
  <si>
    <t>2026-06-19T12:10:17.174+02:00</t>
  </si>
  <si>
    <t>[{"id":"d881435059a1470cdfda68d0","count":1,"label":"Pepsi zero sugar 1l","posId":"N125","price":5900,"isExtra":false},{"id":"1d215296a99939a8f5b4c23d","count":1,"label":"Pepperoni 32cm 🌶️🌶️","posId":"120","price":19920,"isExtra":false},{"id":"ed2821f5147c44e417ef0b42","count":1,"label":"Balné","posId":"K0000","price":1500,"isExtra":true}]</t>
  </si>
  <si>
    <t>2026-06-19T11:51:22.605+02:00</t>
  </si>
  <si>
    <t>2026-06-19T12:06:15.059+02:00</t>
  </si>
  <si>
    <t>[{"id":"59589460","note":"","size":"BBQ Texas 32cm","count":1,"label":"BBQ Texas 32cm","posId":"119","price":24900,"isExtra":false},{"id":"55199562","note":"","count":1,"label":"Balné","posId":"K0000","price":1500,"isExtra":true},{"id":"57279347","note":"","count":1,"label":"Rajčatový základ","posId":"ZBR32","price":0,"isExtra":true},{"id":"59589457","note":"","size":"Hot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🌶️🌶️","posId":"122","price":24900,"isExtra":false},{"id":"55199562","note":"","count":1,"label":"Balné","posId":"K0000","price":1500,"isExtra":true},{"id":"59592261","note":"","count":1,"label":"USA těsto","posId":"17","price":1000,"isExtra":true},{"id":"55199568","note":"","count":1,"label":"Jalapeňos","posId":"B102","price":2500,"KDSTags":["greenhighlight"],"isExtra":true}]</t>
  </si>
  <si>
    <t>2026-06-19T11:44:19.553+02:00</t>
  </si>
  <si>
    <t>2026-06-19T11:56:02.096+02:00</t>
  </si>
  <si>
    <t>2026-06-19T11:41:44.079+02:00</t>
  </si>
  <si>
    <t>2026-06-19T11:50:20.935+02:00</t>
  </si>
  <si>
    <t>[{"id":"59589458","note":"","size":"Comeback 32cm 🌶️","count":1,"label":"Comeback 32cm 🌶️","posId":"121","price":24900,"isExtra":false},{"id":"55199562","note":"","count":1,"label":"Balné","posId":"K0000","price":1500,"isExtra":true}]</t>
  </si>
  <si>
    <t>2026-06-19T11:41:07.000+02:00</t>
  </si>
  <si>
    <t>2026-06-19T11:47:56.225+02:00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</si>
  <si>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🌶️🌶️","posId":"110","price":30900,"isExtra":false},{"id":"55199557","note":"","count":1,"label":"Balné","posId":"K0000","price":2000,"isExtra":true}]</t>
  </si>
  <si>
    <t>Michal</t>
  </si>
  <si>
    <t>2026-06-19T11:39:50.891+02:00</t>
  </si>
  <si>
    <t>2026-06-19T11:52:40.147+02:00</t>
  </si>
  <si>
    <t>[{"id":"101","note":"","count":1,"label":"Capricciosa 40cm","posId":"101","price":30900,"isExtra":false},{"id":"K0000","note":"","count":1,"label":"Balné","posId":"K0000","price":2000,"isExtra":true},{"id":"C115","note":"","count":1,"label":"Kukuřice","posId":"C115","price":3500,"KDSTags":["greenhighlight"],"isExtra":true}]</t>
  </si>
  <si>
    <t>2026-06-19T11:37:15.795+02:00</t>
  </si>
  <si>
    <t>2026-06-19T11:45:37.044+02:00</t>
  </si>
  <si>
    <t>[{"id":"7ec71ed1b6dd8f99c580bfce","count":1,"label":"Margherita 40cm","posId":"100","price":26900,"isExtra":false},{"id":"c71f71bd04444e93fe083c01","count":1,"label":"Balné","posId":"K0000","price":2000,"isExtra":true}]</t>
  </si>
  <si>
    <t>2026-06-19T11:31:32.855+02:00</t>
  </si>
  <si>
    <t>2026-06-19T11:39:56.993+02:00</t>
  </si>
  <si>
    <t>2026-06-19T11:27:03.704+02:00</t>
  </si>
  <si>
    <t>2026-06-19T11:58:29.988+02:00</t>
  </si>
  <si>
    <t>2026-06-19T12:15:30.614+02:00</t>
  </si>
  <si>
    <t>2026-06-19T11:27:03.839+02:00</t>
  </si>
  <si>
    <t>[{"id":"0b867b16-3995-4b4a-9deb-1c0d8cecf8d6","note":"","count":1,"label":"Pepperoni 32cm 🌶️🌶️","posId":"120","price":24900,"isExtra":false},{"id":"21fd0686-e8d1-43f1-84c9-d96f5842a3ca","note":"","count":1,"label":"okraj mozzarella, bylinky","posId":"A121","price":5700,"isExtra":true}]</t>
  </si>
  <si>
    <t>2026-06-19T11:21:07.838+02:00</t>
  </si>
  <si>
    <t>2026-06-19T11:26:45.707+02:00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</si>
  <si>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🌶️","posId":"121","price":24900,"isExtra":false},{"id":"55199562","note":"","count":1,"label":"Balné","posId":"K0000","price":1500,"isExtra":true},{"id":"57279339","note":"","count":1,"label":"Smetanový základ","posId":"ZRS32","price":0,"isExtra":true}]</t>
  </si>
  <si>
    <t>2026-06-19T11:10:32.711+02:00</t>
  </si>
  <si>
    <t>2026-06-19T11:17:23.902+02:00</t>
  </si>
  <si>
    <t>[{"id":"d0043b053c4bd7c6fd8359d7","count":1,"label":"Comeback 32cm 🌶️","posId":"121","price":19920,"isExtra":false},{"id":"ed2821f5147c44e417ef0b42","count":1,"label":"Balné","posId":"K0000","price":1500,"isExtra":true},{"id":"987bfd69b1586254c4704730","count":1,"label":"Žampiony","posId":"B105","price":2500,"KDSTags":["greenhighlight"],"isExtra":true},{"id":"b1697c10a21f90d6fe372c13","count":1,"label":"Olivy","posId":"B112","price":2500,"KDSTags":["greenhighlight"],"isExtra":true},{"id":"730ed795f7d83f1d26b843e5","count":1,"label":"Kukuřice","posId":"B115","price":2500,"KDSTags":["greenhighlight"],"isExtra":true}]</t>
  </si>
  <si>
    <t>2026-06-19T11:07:12.491+02:00</t>
  </si>
  <si>
    <t>2026-06-19T11:12:54.684+02:00</t>
  </si>
  <si>
    <t>2026-06-19T11:03:14.787+02:00</t>
  </si>
  <si>
    <t>2026-06-19T11:10:39.655+02:00</t>
  </si>
  <si>
    <t>2026-06-19T00:41:45.270+02:00</t>
  </si>
  <si>
    <t>2026-06-19T00:45:30.089+02:00</t>
  </si>
  <si>
    <t>Varshesh</t>
  </si>
  <si>
    <t>2026-06-19T00:24:38.987+02:00</t>
  </si>
  <si>
    <t>2026-06-19T00:29:40.110+02:00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</si>
  <si>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základ","posId":"ZRS40","price":0,"isExtra":true},{"id":"N120","note":"","count":1,"label":"Aquilla černý čaj a broskev","posId":"N120","price":4900,"isExtra":false}]</t>
  </si>
  <si>
    <t>2026-06-19T00:18:00.739+02:00</t>
  </si>
  <si>
    <t>2026-06-19T00:26:57.480+02:00</t>
  </si>
  <si>
    <t>2026-06-19T00:11:49.840+02:00</t>
  </si>
  <si>
    <t>2026-06-19T00:21:37.014+02:00</t>
  </si>
  <si>
    <t>[{"id":"1b8bf5463d30ab1a50e2f05d","count":1,"label":"Baby Špenát &amp; kuře 32cm","posId":"116","price":24900,"isExtra":false},{"id":"ed2821f5147c44e417ef0b42","count":1,"label":"Balné","posId":"K0000","price":1500,"isExtra":true},{"id":"9ee1d6724717b6cc0fc41c1b","count":1,"label":"okraj mozzarella, bylinky","posId":"A121","price":5700,"isExtra":true},{"id":"e981bced55d19e791cd96797","count":2,"label":"Jalapeňos dip","posId":"P107","price":2000,"isExtra":false},{"id":"ed2821f5147c44e417ef0b42","count":2,"label":"Balné","posId":"K0000","price":1500,"isExtra":true},{"id":"d0043b053c4bd7c6fd8359d7","count":1,"label":"Comeback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🌶️","posId":"121","price":19920,"isExtra":false},{"id":"ed2821f5147c44e417ef0b42","count":1,"label":"Balné","posId":"K0000","price":1500,"isExtra":true},{"id":"2c0f597d3afb8c80df48f8ff","count":1,"label":"USA těsto","posId":"17","price":1000,"isExtra":true},{"id":"84e4b48cb1bf1b04bc7feb09","count":1,"label":"Smetanový základ","posId":"ZRS32","price":0,"isExtra":true},{"id":"9ee1d6724717b6cc0fc41c1b","count":1,"label":"okraj mozzarella, bylinky","posId":"A121","price":5700,"isExtra":true},{"id":"b1697c10a21f90d6fe372c13","count":1,"label":"Olivy","posId":"B112","price":2500,"KDSTags":["greenhighlight"],"isExtra":true}]</t>
  </si>
  <si>
    <t>2026-06-19T00:05:34.234+02:00</t>
  </si>
  <si>
    <t>2026-06-19T00:12:27.508+02:00</t>
  </si>
  <si>
    <t>[{"id":"5fdddf9d3c429571bb69ddb5","count":1,"label":"spicy wings 🌶️","posId":"P101","price":9520,"isExtra":false},{"id":"ed2821f5147c44e417ef0b42","count":1,"label":"Balné","posId":"K0000","price":1500,"isExtra":true},{"id":"b9e54539031b67f4afafa5bc","count":1,"label":"pečené brambory","posId":"P103","price":6900,"isExtra":false},{"id":"ed2821f5147c44e417ef0b42","count":1,"label":"Balné","posId":"K0000","price":1500,"isExtra":true},{"id":"de45f52562511b175959ae85","count":1,"label":"Pepperoni Rolls 🌶️","posId":"P100","price":8900,"isExtra":false},{"id":"ed2821f5147c44e417ef0b42","count":1,"label":"Balné","posId":"K0000","price":1500,"isExtra":true},{"id":"f6935fa09170d549657314fb","count":1,"label":"Pilsner Urquell 12","posId":"N20","price":6500,"isExtra":false}]</t>
  </si>
  <si>
    <t>2026-06-19T00:02:51.991+02:00</t>
  </si>
  <si>
    <t>2026-06-19T00:09:16.146+02:00</t>
  </si>
  <si>
    <t>2026-06-19T00:02:40.176+02:00</t>
  </si>
  <si>
    <t>2026-06-19T00:09:04.042+02:00</t>
  </si>
  <si>
    <t>[{"id":"8a4618993c6f7ee5917bb6ac","count":1,"label":"Margherita 32cm","posId":"112","price":16720,"isExtra":false},{"id":"ed2821f5147c44e417ef0b42","count":1,"label":"Balné","posId":"K0000","price":1500,"isExtra":true},{"id":"987b55ede997ad09176f3fbf","count":1,"label":"Mozzarella","posId":"B113","price":3000,"KDSTags":["greenhighlight"],"isExtra":true}]</t>
  </si>
  <si>
    <t>2026-06-18T23:43:37.452+02:00</t>
  </si>
  <si>
    <t>2026-06-18T23:51:05.952+02:00</t>
  </si>
  <si>
    <t>[{"id":"59589463","note":"","size":"Hawai 32cm","count":1,"label":"Hawai 32cm","posId":"114","price":24900,"isExtra":false},{"id":"55199562","note":"","count":1,"label":"Balné","posId":"K0000","price":1500,"isExtra":true},{"id":"59592261","note":"","count":1,"label":"USA těsto","posId":"17","price":1000,"isExtra":true},{"id":"57279339","note":"","count":1,"label":"Smetanový základ","posId":"ZRS32","price":0,"isExtra":true},{"id":"55199586","note":"","count":1,"label":"okraj mozzarella, bylinky","posId":"A121","price":5700,"isExtra":true}]</t>
  </si>
  <si>
    <t>2026-06-18T23:41:24.826+02:00</t>
  </si>
  <si>
    <t>2026-06-18T23:49:09.906+02:00</t>
  </si>
  <si>
    <t>[{"id":"P106","note":"","count":1,"label":"Česnekový dip","posId":"P106","price":2000,"isExtra":false},{"id":"K0000","note":"","count":1,"label":"Balné","posId":"K0000","price":1500,"isExtra":true},{"id":"N124","note":"","count":1,"label":"Pepsi 1l","posId":"N124","price":5900,"isExtra":false},{"id":"123","note":"","count":1,"label":"Quattro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základ","posId":"ZSR32","price":0,"isExtra":true},{"id":"A121","note":"","count":1,"label":"okraj mozzarella, bylinky","posId":"A121","price":5700,"isExtra":true}]</t>
  </si>
  <si>
    <t>Arvind</t>
  </si>
  <si>
    <t>2026-06-18T23:27:32.880+02:00</t>
  </si>
  <si>
    <t>2026-06-18T23:34:54.805+02:00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</si>
  <si>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základ","posId":"ZRB40","price":0,"isExtra":true},{"id":"C112","note":"","count":1,"label":"Olivy","posId":"C112","price":3500,"KDSTags":["greenhighlight"],"isExtra":true}]</t>
  </si>
  <si>
    <t>2026-06-18T23:21:24.442+02:00</t>
  </si>
  <si>
    <t>2026-06-18T23:32:54.864+02:00</t>
  </si>
  <si>
    <t>[{"id":"71a763e559139e5b5e188a91","count":1,"label":"Pepperoni 40cm 🌶️🌶️","posId":"108","price":30900,"isExtra":false},{"id":"c71f71bd04444e93fe083c01","count":1,"label":"Balné","posId":"K0000","price":2000,"isExtra":true},{"id":"1b08716f3c2b8fa95c641a92","count":1,"label":"Olivy","posId":"C112","price":3500,"KDSTags":["greenhighlight"],"isExtra":true}]</t>
  </si>
  <si>
    <t>2026-06-18T23:16:41.141+02:00</t>
  </si>
  <si>
    <t>2026-06-18T23:30:17.011+02:00</t>
  </si>
  <si>
    <t>[{"id":"8a4618993c6f7ee5917bb6ac","count":1,"label":"Margherita 32cm","posId":"112","price":16720,"isExtra":false},{"id":"ed2821f5147c44e417ef0b42","count":1,"label":"Balné","posId":"K0000","price":1500,"isExtra":true},{"id":"d0043b053c4bd7c6fd8359d7","count":1,"label":"Comeback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🌶️","posId":"121","price":19920,"isExtra":false},{"id":"ed2821f5147c44e417ef0b42","count":1,"label":"Balné","posId":"K0000","price":1500,"isExtra":true}]</t>
  </si>
  <si>
    <t>2026-06-18T23:13:01.669+02:00</t>
  </si>
  <si>
    <t>2026-06-18T23:28:50.625+02:00</t>
  </si>
  <si>
    <t>[{"id":"d5f548ecefcfc95cc5941e55","count":1,"label":"Comeback 40cm 🌶️","posId":"109","price":30900,"isExtra":false},{"id":"c71f71bd04444e93fe083c01","count":1,"label":"Balné","posId":"K0000","price":2000,"isExtra":true},{"id":"8d55eafca74e85a8dee122d9","count":1,"label":"okraj mozzarella, bylinky","posId":"A122","price":6500,"isExtra":true}]</t>
  </si>
  <si>
    <t>Dominik Nedvěd</t>
  </si>
  <si>
    <t>2026-06-18T23:09:03.921+02:00</t>
  </si>
  <si>
    <t>2026-06-18T23:18:54.364+02:00</t>
  </si>
  <si>
    <t>2026-06-18T23:37:01.228+02:00</t>
  </si>
  <si>
    <t>2026-06-18T23:09:04.011+02:00</t>
  </si>
  <si>
    <t>[{"id":"ad7c292a-48c9-48db-b64c-0f7f8ebced7f","note":"","count":1,"label":"BBQ Meteor 40cm","posId":"106","price":30900,"isExtra":false}]</t>
  </si>
  <si>
    <t>2026-06-18T23:05:35.890+02:00</t>
  </si>
  <si>
    <t>2026-06-18T23:24:55.222+02:00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</si>
  <si>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55199662","note":"","count":1,"label":"Šunka","posId":"C106","price":4000,"KDSTags":["greenhighlight"],"isExtra":true},{"id":"59589459","note":"","size":"Pepperoni 32cm 🌶️🌶️","count":1,"label":"Pepperoni 32cm 🌶️🌶️","posId":"120","price":24900,"isExtra":false},{"id":"55199562","note":"","count":1,"label":"Balné","posId":"K0000","price":1500,"isExtra":true}]</t>
  </si>
  <si>
    <t>2026-06-18T23:02:22.514+02:00</t>
  </si>
  <si>
    <t>2026-06-18T23:23:54.604+02:00</t>
  </si>
  <si>
    <t>[{"id":"1d215296a99939a8f5b4c23d","count":1,"label":"Pepperoni 32cm 🌶️🌶️","posId":"120","price":19920,"isExtra":false},{"id":"ed2821f5147c44e417ef0b42","count":1,"label":"Balné","posId":"K0000","price":1500,"isExtra":true},{"id":"2c0f597d3afb8c80df48f8ff","count":1,"label":"USA těsto","posId":"17","price":1000,"isExtra":true},{"id":"c4cf500880b17d3ffa827758","count":1,"label":"Hawai 32cm","posId":"114","price":19920,"isExtra":false},{"id":"ed2821f5147c44e417ef0b42","count":1,"label":"Balné","posId":"K0000","price":1500,"isExtra":true}]</t>
  </si>
  <si>
    <t>2026-06-18T23:02:04.921+02:00</t>
  </si>
  <si>
    <t>2026-06-18T23:17:11.305+02:00</t>
  </si>
  <si>
    <t>2026-06-18T23:30:41.711+02:00</t>
  </si>
  <si>
    <t>2026-06-18T23:02:05.019+02:00</t>
  </si>
  <si>
    <t>[{"id":"0b867b16-3995-4b4a-9deb-1c0d8cecf8d6","note":"","count":1,"label":"Pepperoni 32cm 🌶️🌶️","posId":"120","price":24900,"isExtra":false},{"id":"e2500e14-36a7-442f-9e4c-8df3f05db108","note":"","count":1,"label":"Pepperoni salám","posId":"B109","price":3000,"KDSTags":["greenhighlight"],"isExtra":true}]</t>
  </si>
  <si>
    <t>2026-06-18T23:01:53.539+02:00</t>
  </si>
  <si>
    <t>2026-06-18T23:15:38.572+02:00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</si>
  <si>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🌶️","posId":"109","price":30900,"isExtra":false},{"id":"55199557","note":"","count":1,"label":"Balné","posId":"K0000","price":2000,"isExtra":true},{"id":"59555723","note":"","count":1,"label":"BBQ základ","posId":"ZRB40","price":0,"isExtra":true},{"id":"55199624","note":"","count":1,"label":"okraj hotdog, bbq omáčka","posId":"A120","price":6500,"isExtra":true},{"id":"55199598","note":"","count":1,"label":"Žampiony","posId":"C105","price":3500,"KDSTags":["greenhighlight"],"isExtra":true},{"id":"55199616","note":"","count":1,"label":"Olivy","posId":"C112","price":3500,"KDSTags":["greenhighlight"],"isExtra":true},{"id":"55199658","note":"","count":1,"label":"Mozzarella","posId":"C113","price":4000,"KDSTags":["greenhighlight"],"isExtra":true},{"id":"55199684","note":"","count":1,"label":"Párek","posId":"C110","price":4000,"KDSTags":["greenhighlight"],"isExtra":true}]</t>
  </si>
  <si>
    <t>2026-06-18T23:00:18.701+02:00</t>
  </si>
  <si>
    <t>2026-06-18T23:08:59.611+02:00</t>
  </si>
  <si>
    <t>[{"id":"101","note":"","count":1,"label":"Capricciosa 40cm","posId":"101","price":30900,"isExtra":false},{"id":"K0000","note":"","count":1,"label":"Balné","posId":"K0000","price":2000,"isExtra":true},{"id":"X105","note":"","count":1,"label":"Bez žampionů","posId":"X105","price":0,"KDSTags":["redhighlight"],"isExtra":true}]</t>
  </si>
  <si>
    <t>2026-06-18T22:59:47.389+02:00</t>
  </si>
  <si>
    <t>2026-06-18T23:06:32.508+02:00</t>
  </si>
  <si>
    <t>2026-06-18T22:55:36.543+02:00</t>
  </si>
  <si>
    <t>2026-06-18T23:01:04.692+02:00</t>
  </si>
  <si>
    <t>2026-06-18T22:48:50.679+02:00</t>
  </si>
  <si>
    <t>2026-06-18T22:57:48.611+02:00</t>
  </si>
  <si>
    <t>2026-06-18T22:42:03.780+02:00</t>
  </si>
  <si>
    <t>2026-06-18T22:46:26.756+02:00</t>
  </si>
  <si>
    <t>2026-06-18T23:04:29.802+02:00</t>
  </si>
  <si>
    <t>2026-06-18T22:42:03.905+02:00</t>
  </si>
  <si>
    <t>[{"id":"a4efa812-1470-4ea2-a19d-39843abed3be","note":"","count":1,"label":"Comeback 32 cm","posId":"145","price":24900,"isExtra":false},{"id":"739ceea4-4275-4f09-8cf5-ae08fe640a77","note":"","count":1,"label":"Pepsi 1l","posId":"N124","price":5900,"isExtra":false}]</t>
  </si>
  <si>
    <t>2026-06-18T22:41:23.921+02:00</t>
  </si>
  <si>
    <t>2026-06-18T22:41:43.405+02:00</t>
  </si>
  <si>
    <t>[{"id":"eFnFZjYI3wWgm5H-7pSPY","count":1,"label":"Pilsner Urquell 12","posId":"N20","price":6500,"isExtra":false,"creatorId":"APTVuHCy11kUqdi_xRqTP","isPackging":0,"actualLabel":"Pilsner Urquell 12"}]</t>
  </si>
  <si>
    <t>Jatinder Kumar</t>
  </si>
  <si>
    <t>2026-06-18T22:27:05.535+02:00</t>
  </si>
  <si>
    <t>2026-06-18T22:36:06.874+02:00</t>
  </si>
  <si>
    <t>2026-06-18T22:44:22.226+02:00</t>
  </si>
  <si>
    <t>2026-06-18T22:27:05.659+02:00</t>
  </si>
  <si>
    <t>[{"id":"36ea3088-07fd-428f-b871-c4a5ee9cef7b","note":"","count":1,"label":"Comeback 40cm 🌶️","posId":"109","price":30900,"isExtra":false},{"id":"aef5aaf8-2acf-4f20-91be-c8829f11cd0c","note":"","count":1,"label":"Capricciosa 40cm","posId":"101","price":30900,"isExtra":false},{"id":"bd8e2f82-3d11-4ada-88ad-67191c012d18","note":"","count":1,"label":"Bez oliv","posId":"X112","price":0,"KDSTags":["redhighlight"],"isExtra":true}]</t>
  </si>
  <si>
    <t>2026-06-18T22:26:04.733+02:00</t>
  </si>
  <si>
    <t>2026-06-18T22:32:31.230+02:00</t>
  </si>
  <si>
    <t>2026-06-18T22:25:04.182+02:00</t>
  </si>
  <si>
    <t>2026-06-18T22:33:35.559+02:00</t>
  </si>
  <si>
    <t>[{"id":"26d130ce3ef2dd539f98fc3d","count":1,"label":"BBQ Meteor 32cm","posId":"118","price":24900,"isExtra":false},{"id":"ed2821f5147c44e417ef0b42","count":1,"label":"Balné","posId":"K0000","price":1500,"isExtra":true},{"id":"227ce6b79bd9d7f4b749139b","count":1,"label":"Rajčatový základ","posId":"ZBR32","price":0,"isExtra":true},{"id":"dd18e145ea1a1d21afd53074","count":1,"label":"okraj hotdog, bbq omáčka","posId":"A119","price":5700,"isExtra":true},{"id":"0d95a3384b070d9133ab82f7","count":1,"label":"Česnekový dip","posId":"P106","price":2000,"isExtra":false},{"id":"ed2821f5147c44e417ef0b42","count":1,"label":"Balné","posId":"K0000","price":1500,"isExtra":true}]</t>
  </si>
  <si>
    <t>Robin</t>
  </si>
  <si>
    <t>2026-06-18T22:16:28.554+02:00</t>
  </si>
  <si>
    <t>2026-06-18T22:25:43.575+02:00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</si>
  <si>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základ","posId":"ZSR40","price":0,"isExtra":true}]</t>
  </si>
  <si>
    <t>2026-06-18T22:10:29.019+02:00</t>
  </si>
  <si>
    <t>2026-06-18T22:25:45.374+02:00</t>
  </si>
  <si>
    <t>[{"id":"55199479","note":"","size":"Hawai 40cm","count":1,"label":"Hawai 40cm","posId":"102","price":30900,"isExtra":false},{"id":"55199557","note":"","count":1,"label":"Balné","posId":"K0000","price":2000,"isExtra":true},{"id":"55199515","note":"","size":"Pepperoni Rolls 🌶️","count":1,"label":"Pepperoni Rolls 🌶️","posId":"P100","price":8900,"isExtra":false},{"id":"55199562","note":"","count":1,"label":"Balné","posId":"K0000","price":1500,"isExtra":true},{"id":"55199516","note":"","size":"Česnekový dip","count":2,"label":"Česnekový dip","posId":"P106","price":2000,"isExtra":false},{"id":"55199562","note":"","count":2,"label":"Balné","posId":"K0000","price":1500,"isExtra":true}]</t>
  </si>
  <si>
    <t>2026-06-18T22:09:41.946+02:00</t>
  </si>
  <si>
    <t>2026-06-18T22:26:39.400+02:00</t>
  </si>
  <si>
    <t>[{"id":"8a4618993c6f7ee5917bb6ac","count":1,"label":"Margherita 32cm","posId":"112","price":16720,"isExtra":false},{"id":"ed2821f5147c44e417ef0b42","count":1,"label":"Balné","posId":"K0000","price":1500,"isExtra":true},{"id":"b1697c10a21f90d6fe372c13","count":1,"label":"Olivy","posId":"B112","price":2500,"KDSTags":["greenhighlight"],"isExtra":true},{"id":"0059d438ccf2cf48c245a059","count":1,"label":"Spicy menu Comeback","posId":"M100","price":34900,"isExtra":false},{"id":"48b98a74f25fd3fe9562dfd2","count":1,"label":"Balné","posId":"K0000","price":3000,"isExtra":true},{"id":"9afa5a5fb2e9b2aa163ffd79","count":1,"label":"Hot &amp; Spicy","posId":"Y122","price":0,"isExtra":true},{"id":"4d20acafa95763f3c432c8f6","count":1,"label":"spicy wings 🌶️","posId":"P101","price":0,"isExtra":true},{"id":"889fe5250623f8dddcf616c4","count":1,"label":"Aquilla černý čaj a broskev","posId":"N120","price":0,"isExtra":true}]</t>
  </si>
  <si>
    <t>2026-06-18T22:06:37.270+02:00</t>
  </si>
  <si>
    <t>2026-06-18T22:13:09.501+02:00</t>
  </si>
  <si>
    <t>[{"id":"c282153f9e3afce968db7f16","count":1,"label":"Quattro Formaggi 40cm","posId":"111","price":30900,"isExtra":false},{"id":"c71f71bd04444e93fe083c01","count":1,"label":"Balné","posId":"K0000","price":2000,"isExtra":true},{"id":"07e9344d25ff8a7ecfb38b8d","count":1,"label":"Rajčatový základ","posId":"ZSR40","price":0,"isExtra":true}]</t>
  </si>
  <si>
    <t>2026-06-18T22:02:49.029+02:00</t>
  </si>
  <si>
    <t>2026-06-18T22:09:09.488+02:00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</si>
  <si>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32cm","posId":"123","price":24900,"isExtra":false},{"id":"55199562","note":"","count":1,"label":"Balné","posId":"K0000","price":1500,"isExtra":true},{"id":"55199586","note":"","count":1,"label":"okraj mozzarella, bylinky","posId":"A121","price":5700,"isExtra":true},{"id":"55199585","note":"","count":1,"label":"Bez gorgonzoly","posId":"X101","price":0,"KDSTags":["redhighlight"],"isExtra":true},{"id":"55199615","note":"","count":1,"label":"Olivy","posId":"B112","price":2500,"KDSTags":["greenhighlight"],"isExtra":true},{"id":"57405742","note":"","size":"Pepsi 1l","count":1,"label":"Pepsi 1l","posId":"N124","price":5900,"isExtra":false}]</t>
  </si>
  <si>
    <t>2026-06-18T21:57:47.796+02:00</t>
  </si>
  <si>
    <t>2026-06-18T22:07:34.368+02:00</t>
  </si>
  <si>
    <t>[{"id":"55199470","note":"","size":"Margherita 40cm","count":1,"label":"Margherita 40cm","posId":"100","price":26900,"isExtra":false},{"id":"55199557","note":"","count":1,"label":"Balné","posId":"K0000","price":2000,"isExtra":true}]</t>
  </si>
  <si>
    <t>2026-06-18T21:53:06.284+02:00</t>
  </si>
  <si>
    <t>2026-06-18T22:05:35.537+02:00</t>
  </si>
  <si>
    <t>[{"id":"55199502","note":"","size":"BBQ Meteor 18cm","count":1,"label":"BBQ Meteor 18cm","posId":"130","price":11900,"isExtra":false},{"id":"55199538","note":"","count":1,"label":"Balné","posId":"K0000","price":1000,"isExtra":true},{"id":"55199501","note":"","size":"BBQ Texas 18cm","count":1,"label":"BBQ Texas 18cm","posId":"131","price":11900,"isExtra":false},{"id":"55199538","note":"","count":1,"label":"Balné","posId":"K0000","price":1000,"isExtra":true}]</t>
  </si>
  <si>
    <t>2026-06-18T21:50:49.451+02:00</t>
  </si>
  <si>
    <t>2026-06-18T22:07:08.389+02:00</t>
  </si>
  <si>
    <t>2026-06-18T21:50:21.622+02:00</t>
  </si>
  <si>
    <t>2026-06-18T22:02:13.134+02:00</t>
  </si>
  <si>
    <t>[{"id":"nC1KrtOLd8xTukBNuBdBj","count":1,"label":"Capricciosa 40cm","posId":"101","price":30900,"isExtra":false,"creatorId":"aJoqNsE28B67hO4lQAs_r","isPackging":0,"actualLabel":"Capricciosa 40cm"},{"id":"extra_20230331101812_3","count":1,"label":"okraj mozzarella, bylinky","posId":"A122","price":6500,"isExtra":true,"mainItemId":"nC1KrtOLd8xTukBNuBdBj"},{"id":"GtkxIY8m7ME9N7fLIL1mf","count":1,"label":"Pepperoni 40cm 🌶️🌶️","posId":"108","price":30900,"isExtra":false,"creatorId":"6L0IAH2Nhk4SeUH6Qq3i1","isPackging":0,"actualLabel":"Pepperoni 40cm 🌶️🌶️"},{"id":"extra_20230331101812_3","count":1,"label":"okraj mozzarella, bylinky","posId":"A122","price":6500,"isExtra":true,"mainItemId":"GtkxIY8m7ME9N7fLIL1mf"}]</t>
  </si>
  <si>
    <t>2026-06-18T21:49:46.705+02:00</t>
  </si>
  <si>
    <t>2026-06-18T22:04:34.470+02:00</t>
  </si>
  <si>
    <t>[{"id":"55199498","note":"","size":"Hot &amp; Spicy 18cm 🌶️🌶️","count":1,"label":"Hot &amp; Spicy 18cm 🌶️🌶️","posId":"134","price":11900,"isExtra":false},{"id":"55199538","note":"","count":1,"label":"Balné","posId":"K0000","price":1000,"isExtra":true},{"id":"55199518","note":"","size":"Jalapenos Rolls","count":1,"label":"Jalapenos Rolls","posId":"jpr200","price":8900,"isExtra":false},{"id":"55199562","note":"","count":1,"label":"Balné","posId":"K0000","price":1500,"isExtra":true}]</t>
  </si>
  <si>
    <t>2026-06-18T21:49:04.210+02:00</t>
  </si>
  <si>
    <t>2026-06-18T22:03:37.148+02:00</t>
  </si>
  <si>
    <t>[{"id":"36ea3088-07fd-428f-b871-c4a5ee9cef7b","note":"","count":1,"label":"Comeback 40cm 🌶️","posId":"109","price":30900,"isExtra":false},{"id":"622835b8-8ccd-4776-9f66-ccee484725e6","note":"","count":1,"label":"okraj hotdog, hořčice","posId":"A118","price":6500,"isExtra":true}]</t>
  </si>
  <si>
    <t>2026-06-18T21:42:24.368+02:00</t>
  </si>
  <si>
    <t>2026-06-18T21:52:58.367+02:00</t>
  </si>
  <si>
    <t>[{"id":"8a4618993c6f7ee5917bb6ac","count":1,"label":"Margherita 32cm","posId":"112","price":16720,"isExtra":false},{"id":"ed2821f5147c44e417ef0b42","count":1,"label":"Balné","posId":"K0000","price":1500,"isExtra":true},{"id":"39b4dba259045cb10a80740d","count":1,"label":"Quattro Formaggi 32cm","posId":"123","price":24900,"isExtra":false},{"id":"ed2821f5147c44e417ef0b42","count":1,"label":"Balné","posId":"K0000","price":1500,"isExtra":true},{"id":"284143256f41c905feeed114","count":1,"label":"Capricciosa 32cm","posId":"113","price":24900,"isExtra":false},{"id":"ed2821f5147c44e417ef0b42","count":1,"label":"Balné","posId":"K0000","price":1500,"isExtra":true}]</t>
  </si>
  <si>
    <t>2026-06-18T21:39:03.458+02:00</t>
  </si>
  <si>
    <t>2026-06-18T21:49:28.214+02:00</t>
  </si>
  <si>
    <t>2026-06-18T21:36:51.469+02:00</t>
  </si>
  <si>
    <t>2026-06-18T21:48:39.464+02:00</t>
  </si>
  <si>
    <t>[{"id":"1d215296a99939a8f5b4c23d","count":1,"label":"Pepperoni 32cm 🌶️🌶️","posId":"120","price":19920,"isExtra":false},{"id":"ed2821f5147c44e417ef0b42","count":1,"label":"Balné","posId":"K0000","price":1500,"isExtra":true},{"id":"d0043b053c4bd7c6fd8359d7","count":1,"label":"Comeback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🌶️","posId":"121","price":19920,"isExtra":false},{"id":"ed2821f5147c44e417ef0b42","count":1,"label":"Balné","posId":"K0000","price":1500,"isExtra":true},{"id":"2c0f597d3afb8c80df48f8ff","count":1,"label":"USA těsto","posId":"17","price":1000,"isExtra":true}]</t>
  </si>
  <si>
    <t>2026-06-18T21:35:45.723+02:00</t>
  </si>
  <si>
    <t>2026-06-18T21:43:53.427+02:00</t>
  </si>
  <si>
    <t>2026-06-18T21:35:45.686+02:00</t>
  </si>
  <si>
    <t>2026-06-18T21:45:30.542+02:00</t>
  </si>
  <si>
    <t>[{"id":"59589461","note":"","size":"BBQ Meteor 32cm","count":1,"label":"BBQ Meteor 32cm","posId":"118","price":24900,"isExtra":false},{"id":"55199562","note":"","count":1,"label":"Balné","posId":"K0000","price":1500,"isExtra":true}]</t>
  </si>
  <si>
    <t>2026-06-18T21:30:55.513+02:00</t>
  </si>
  <si>
    <t>2026-06-18T21:41:43.557+02:00</t>
  </si>
  <si>
    <t>[{"id":"d0043b053c4bd7c6fd8359d7","count":1,"label":"Comeback 32cm 🌶️","posId":"121","price":19920,"isExtra":false},{"id":"ed2821f5147c44e417ef0b42","count":1,"label":"Balné","posId":"K0000","price":1500,"isExtra":true},{"id":"0d95a3384b070d9133ab82f7","count":1,"label":"Česnekový dip","posId":"P106","price":2000,"isExtra":false},{"id":"ed2821f5147c44e417ef0b42","count":1,"label":"Balné","posId":"K0000","price":1500,"isExtra":true}]</t>
  </si>
  <si>
    <t>2026-06-18T21:29:20.460+02:00</t>
  </si>
  <si>
    <t>2026-06-18T21:39:26.187+02:00</t>
  </si>
  <si>
    <t>[{"id":"5YGHveHwYFJ53FvByaMaq","count":1,"label":"Quattro Formaggi 40cm","posId":"111","price":30900,"isExtra":false,"creatorId":"7Zu5dOayNMFNGLdI_odcj","isPackging":0,"actualLabel":"Quattro Formaggi 40cm"}]</t>
  </si>
  <si>
    <t>2026-06-18T21:24:04.146+02:00</t>
  </si>
  <si>
    <t>2026-06-18T21:39:07.159+02:00</t>
  </si>
  <si>
    <t>[{"id":"a4efa812-1470-4ea2-a19d-39843abed3be","note":"","count":1,"label":"Comeback 32 cm","posId":"145","price":24900,"isExtra":false},{"id":"68d93a2c-5ce2-44a5-857b-6d579cd1f445","note":"","count":1,"label":"Žampiony","posId":"B105","price":2500,"KDSTags":["greenhighlight"],"isExtra":true},{"id":"4d0fe7ad-c88a-4a73-8015-c60680489cf8","note":"","count":1,"label":"Baby Špenát &amp; kuře 32cm","posId":"116","price":24900,"isExtra":false},{"id":"7bf5fb6e-17f1-4e62-b7d1-e31d7c483eb9","note":"","count":1,"label":"Cibule","posId":"B103","price":2500,"KDSTags":["greenhighlight"],"isExtra":true},{"id":"f4d7b9ad-ce62-498d-a90b-8016ab1e3604","note":"","count":1,"label":"Quattro Formaggi 32 cm","posId":"147","price":24900,"isExtra":false}]</t>
  </si>
  <si>
    <t>Milan</t>
  </si>
  <si>
    <t>2026-06-18T21:19:34.301+02:00</t>
  </si>
  <si>
    <t>2026-06-18T21:36:52.504+02:00</t>
  </si>
  <si>
    <t>[{"id":"119","note":"","count":1,"label":"BBQ Texas 32cm","posId":"119","price":24900,"isExtra":false},{"id":"K0000","note":"","count":1,"label":"Balné","posId":"K0000","price":1500,"isExtra":true},{"id":"114","note":"","count":1,"label":"Hawai 32cm","posId":"114","price":24900,"isExtra":false},{"id":"K0000","note":"","count":1,"label":"Balné","posId":"K0000","price":1500,"isExtra":true}]</t>
  </si>
  <si>
    <t>2026-06-18T21:14:26.284+02:00</t>
  </si>
  <si>
    <t>2026-06-18T21:20:49.445+02:00</t>
  </si>
  <si>
    <t>[{"id":"130","note":"","count":1,"label":"BBQ Meteor 18cm","posId":"130","price":11900,"isExtra":false},{"id":"K0000","note":"","count":1,"label":"Balné","posId":"K0000","price":1000,"isExtra":true},{"id":"126","note":"","count":1,"label":"Hawai 18cm","posId":"126","price":11900,"isExtra":false},{"id":"K0000","note":"","count":1,"label":"Balné","posId":"K0000","price":1000,"isExtra":true}]</t>
  </si>
  <si>
    <t>2026-06-18T21:06:01.127+02:00</t>
  </si>
  <si>
    <t>2026-06-18T21:17:00.212+02:00</t>
  </si>
  <si>
    <t>[{"id":"59589460","note":"","size":"BBQ Texas 32cm","count":1,"label":"BBQ Texas 32cm","posId":"119","price":24900,"isExtra":false},{"id":"55199562","note":"","count":1,"label":"Balné","posId":"K0000","price":1500,"isExtra":true},{"id":"59589459","note":"","size":"Pepperoni 32cm 🌶️🌶️","count":1,"label":"Pepperoni 32cm 🌶️🌶️","posId":"120","price":24900,"isExtra":false},{"id":"55199562","note":"","count":1,"label":"Balné","posId":"K0000","price":1500,"isExtra":true},{"id":"59589463","note":"","size":"Hawai 32cm","count":1,"label":"Hawai 32cm","posId":"114","price":24900,"isExtra":false},{"id":"55199562","note":"","count":1,"label":"Balné","posId":"K0000","price":1500,"isExtra":true}]</t>
  </si>
  <si>
    <t>2026-06-18T21:02:54.298+02:00</t>
  </si>
  <si>
    <t>2026-06-18T21:11:58.237+02:00</t>
  </si>
  <si>
    <t>2026-06-18T21:01:38.834+02:00</t>
  </si>
  <si>
    <t>2026-06-18T21:10:17.352+02:00</t>
  </si>
  <si>
    <t>2026-06-18T21:00:50.113+02:00</t>
  </si>
  <si>
    <t>2026-06-18T21:01:10.654+02:00</t>
  </si>
  <si>
    <t>2026-06-18T21:07:04.861+02:00</t>
  </si>
  <si>
    <t>2026-06-18T21:00:50.233+02:00</t>
  </si>
  <si>
    <t>[{"id":"tyGJixfGC6L3xZ3KUEHRE","count":1,"label":"Baby Špenát &amp; kuře 32cm","posId":"116","price":24900,"isExtra":false,"creatorId":"Uc2JHR1o9_jPxfJ33GBus","isPackging":0,"actualLabel":"Baby Špenát &amp; kuře 32cm"},{"id":"WxayZEK-iojDTaq_022Qe","count":1,"label":"Bez kuřete","posId":"X114","price":0,"KDSTags":["redhighlight"],"isExtra":true,"mainItemId":"tyGJixfGC6L3xZ3KUEHRE"},{"id":"extra_20230331101812_79","count":1,"label":"Slanina","posId":"B108","price":3000,"KDSTags":["greenhighlight"],"isExtra":true,"mainItemId":"tyGJixfGC6L3xZ3KUEHRE"}]</t>
  </si>
  <si>
    <t>Whu Chien</t>
  </si>
  <si>
    <t>2026-06-18T20:47:04.340+02:00</t>
  </si>
  <si>
    <t>2026-06-18T20:57:50.472+02:00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</si>
  <si>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základ","posId":"ZRS32","price":0,"isExtra":true},{"id":"118","note":"","count":1,"label":"BBQ Meteor 32cm","posId":"118","price":24900,"isExtra":false},{"id":"K0000","note":"","count":1,"label":"Balné","posId":"K0000","price":1500,"isExtra":true},{"id":"ZBS32","note":"","count":1,"label":"Smetanový základ","posId":"ZBS32","price":0,"isExtra":true},{"id":"N124","note":"","count":1,"label":"Pepsi 1l","posId":"N124","price":5900,"isExtra":false}]</t>
  </si>
  <si>
    <t>2026-06-18T20:46:34.142+02:00</t>
  </si>
  <si>
    <t>2026-06-18T20:51:31.001+02:00</t>
  </si>
  <si>
    <t>[{"id":"WLmwCXHMQGdpDPkd-OG4m","count":1,"label":"Margherita 18cm","posId":"124","price":11900,"isExtra":false,"creatorId":"3cYzU1WrfYL_D6xtTas8C","isPackging":0,"actualLabel":"Margherita 18cm"}]</t>
  </si>
  <si>
    <t>2026-06-18T20:38:03.579+02:00</t>
  </si>
  <si>
    <t>2026-06-18T20:47:04.082+02:00</t>
  </si>
  <si>
    <t>2026-06-18T20:53:41.121+02:00</t>
  </si>
  <si>
    <t>2026-06-18T20:38:03.730+02:00</t>
  </si>
  <si>
    <t>[{"id":"03ade9ce-5d0f-4499-a6a3-340b58ae4468","note":"","count":1,"label":"Capricciosa 32cm","posId":"113","price":24900,"isExtra":false},{"id":"bd8e2f82-3d11-4ada-88ad-67191c012d18","note":"","count":1,"label":"Bez oliv","posId":"X112","price":0,"KDSTags":["redhighlight"],"isExtra":true},{"id":"4d0fe7ad-c88a-4a73-8015-c60680489cf8","note":"","count":1,"label":"Baby Špenát &amp; kuře 32cm","posId":"116","price":24900,"isExtra":false},{"id":"d1e9623b-89c9-4caa-a2ba-cbaafad1a883","note":"","count":1,"label":"Slanina","posId":"B108","price":3000,"KDSTags":["greenhighlight"],"isExtra":true},{"id":"3214bac7-f6a4-460b-92bd-e59397636ecb","note":"","count":1,"label":"Bez kuřete","posId":"X114","price":0,"KDSTags":["redhighlight"],"isExtra":true}]</t>
  </si>
  <si>
    <t>2026-06-18T20:36:32.988+02:00</t>
  </si>
  <si>
    <t>2026-06-18T20:40:43.122+02:00</t>
  </si>
  <si>
    <t>[{"id":"WLmwCXHMQGdpDPkd-OG4m","count":1,"label":"Margherita 18cm","posId":"124","price":11900,"isExtra":false,"creatorId":"vr-oveWsbPaX1r1rwbcuA","isPackging":0,"actualLabel":"Margherita 18cm"},{"id":"YhNzva_nxVXihkBVp6pb_","count":1,"label":"Pepsi 1l","posId":"N124","price":5900,"isExtra":false,"creatorId":"Pa5CM16DDaRGMlZgKynGl","isPackging":0,"actualLabel":"Pepsi 1l"}]</t>
  </si>
  <si>
    <t>2026-06-18T20:26:20.693+02:00</t>
  </si>
  <si>
    <t>2026-06-18T20:34:18.907+02:00</t>
  </si>
  <si>
    <t>[{"id":"59589460","note":"","size":"BBQ Texas 32cm","count":1,"label":"BBQ Texas 32cm","posId":"119","price":24900,"isExtra":false},{"id":"55199562","note":"","count":1,"label":"Balné","posId":"K0000","price":1500,"isExtra":true},{"id":"59589464","note":"","size":"Capricciosa 32cm","count":1,"label":"Capricciosa 32cm","posId":"113","price":24900,"isExtra":false},{"id":"55199562","note":"","count":1,"label":"Balné","posId":"K0000","price":1500,"isExtra":true},{"id":"57279339","note":"","count":1,"label":"Smetanový základ","posId":"ZRS32","price":0,"isExtra":true},{"id":"55199609","note":"","count":1,"label":"Bez oliv","posId":"X112","price":0,"KDSTags":["redhighlight"],"isExtra":true},{"id":"55199597","note":"","count":1,"label":"Žampiony","posId":"B105","price":2500,"KDSTags":["greenhighlight"],"isExtra":true}]</t>
  </si>
  <si>
    <t>2026-06-18T20:24:04.250+02:00</t>
  </si>
  <si>
    <t>2026-06-18T20:42:22.188+02:00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</si>
  <si>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dip","posId":"P106","price":2000,"isExtra":false}]</t>
  </si>
  <si>
    <t>2026-06-18T20:22:03.815+02:00</t>
  </si>
  <si>
    <t>2026-06-18T20:29:58.967+02:00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</si>
  <si>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bylinky","posId":"A122","price":6500,"isExtra":true}]</t>
  </si>
  <si>
    <t>2026-06-18T20:11:48.675+02:00</t>
  </si>
  <si>
    <t>2026-06-18T20:22:29.077+02:00</t>
  </si>
  <si>
    <t>2026-06-18T20:10:03.261+02:00</t>
  </si>
  <si>
    <t>2026-06-18T20:21:15.930+02:00</t>
  </si>
  <si>
    <t>[{"id":"d63e9120-8ffe-444c-ba51-6c942a13f4fc","note":"","count":1,"label":"Margherita 40cm","posId":"100","price":26900,"isExtra":false},{"id":"3a8b6a85-3b5c-4ee4-be2d-261ab8731d6e","note":"","count":1,"label":"Česnekový dip","posId":"P106","price":2000,"isExtra":false},{"id":"211d85d0-839e-41d0-89e3-ea177ad7489e","note":"","count":1,"label":"Česnekový dip","posId":"P106","price":2000,"isExtra":false},{"id":"99710cd8-fa1f-4712-84a8-85da37e18dd0","note":"","count":1,"label":"česnekový chléb","posId":"P104","price":7900,"isExtra":false}]</t>
  </si>
  <si>
    <t>2026-06-18T20:07:02.982+02:00</t>
  </si>
  <si>
    <t>2026-06-18T20:21:32.963+02:00</t>
  </si>
  <si>
    <t>2026-06-18T20:32:36.046+02:00</t>
  </si>
  <si>
    <t>2026-06-18T20:07:03.106+02:00</t>
  </si>
  <si>
    <t>[{"id":"1fae666b-4102-4ed0-b317-2a07b21ae279","note":"","count":1,"label":"Hot &amp; Spicy 40cm 🌶️🌶️","posId":"110","price":30900,"isExtra":false},{"id":"eb426525-9181-4714-9963-380f5c0ae0e5","note":"","count":1,"label":"okraj mozzarella, bylinky","posId":"A122","price":6500,"isExtra":true}]</t>
  </si>
  <si>
    <t>2026-06-18T20:06:28.883+02:00</t>
  </si>
  <si>
    <t>2026-06-18T20:17:40.066+02:00</t>
  </si>
  <si>
    <t>2026-06-18T20:03:15.781+02:00</t>
  </si>
  <si>
    <t>2026-06-18T20:15:38.125+02:00</t>
  </si>
  <si>
    <t>[{"id":"c4cf500880b17d3ffa827758","count":1,"label":"Hawai 32cm","posId":"114","price":19920,"isExtra":false},{"id":"ed2821f5147c44e417ef0b42","count":1,"label":"Balné","posId":"K0000","price":1500,"isExtra":true},{"id":"9ee1d6724717b6cc0fc41c1b","count":1,"label":"okraj mozzarella, bylinky","posId":"A121","price":5700,"isExtra":true},{"id":"d0043b053c4bd7c6fd8359d7","count":1,"label":"Comeback 32cm 🌶️","posId":"121","price":19920,"isExtra":false},{"id":"ed2821f5147c44e417ef0b42","count":1,"label":"Balné","posId":"K0000","price":1500,"isExtra":true}]</t>
  </si>
  <si>
    <t>2026-06-18T20:00:41.491+02:00</t>
  </si>
  <si>
    <t>2026-06-18T20:14:44.086+02:00</t>
  </si>
  <si>
    <t>2026-06-18T20:00:37.384+02:00</t>
  </si>
  <si>
    <t>2026-06-18T20:08:32.969+02:00</t>
  </si>
  <si>
    <t>[{"id":"9f0o9UZmKqb9twZ6U9hed","count":1,"label":"BBQ Texas 40cm","posId":"107","price":30900,"isExtra":false,"creatorId":"I0ot37gxzro8EK99y9TbR","isPackging":0,"actualLabel":"BBQ Texas 40cm"}]</t>
  </si>
  <si>
    <t>2026-06-18T20:00:28.551+02:00</t>
  </si>
  <si>
    <t>2026-06-18T20:15:05.256+02:00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</si>
  <si>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55199568","note":"","count":1,"label":"Jalapeňos","posId":"B102","price":2500,"KDSTags":["greenhighlight"],"isExtra":true},{"id":"55199644","note":"","count":1,"label":"Cibule","posId":"B103","price":2500,"KDSTags":["greenhighlight"],"isExtra":true},{"id":"55199665","note":"","count":1,"label":"Šunka","posId":"B106","price":3000,"KDSTags":["greenhighlight"],"isExtra":true},{"id":"55199668","note":"","count":1,"label":"Slanina","posId":"B108","price":3000,"KDSTags":["greenhighlight"],"isExtra":true},{"id":"55199479","note":"","size":"Hawai 40cm","count":1,"label":"Hawai 40cm","posId":"102","price":30900,"isExtra":false},{"id":"55199557","note":"","count":1,"label":"Balné","posId":"K0000","price":2000,"isExtra":true},{"id":"55199511","note":"","size":"Spicy Wings 🌶️","count":1,"label":"spicy wings 🌶️","posId":"P101","price":11900,"isExtra":false},{"id":"55199562","note":"","count":1,"label":"Balné","posId":"K0000","price":1500,"isExtra":true},{"id":"57405742","note":"","size":"Pepsi 1l","count":1,"label":"Pepsi 1l","posId":"N124","price":5900,"isExtra":false}]</t>
  </si>
  <si>
    <t>2026-06-18T19:48:03.352+02:00</t>
  </si>
  <si>
    <t>2026-06-18T19:54:39.736+02:00</t>
  </si>
  <si>
    <t>2026-06-18T20:03:15.047+02:00</t>
  </si>
  <si>
    <t>2026-06-18T19:48:03.521+02:00</t>
  </si>
  <si>
    <t>2026-06-18T19:42:03.437+02:00</t>
  </si>
  <si>
    <t>2026-06-18T19:52:50.906+02:00</t>
  </si>
  <si>
    <t>2026-06-18T20:15:55.277+02:00</t>
  </si>
  <si>
    <t>2026-06-18T19:42:03.524+02:00</t>
  </si>
  <si>
    <t>[{"id":"85dc195f-7d7b-4fb5-b41d-eb1c9c76b3a3","note":"","count":1,"label":"Hot &amp; Spicy 32 cm","posId":"146","price":24900,"isExtra":false},{"id":"c1383a56-9eef-4159-8de6-52ba98917da4","note":"","count":1,"label":"Pepperoni Rolls 🌶️","posId":"P100","price":8900,"isExtra":false}]</t>
  </si>
  <si>
    <t>2026-06-18T19:30:38.053+02:00</t>
  </si>
  <si>
    <t>2026-06-18T19:33:39.580+02:00</t>
  </si>
  <si>
    <t>2026-06-18T19:41:45.507+02:00</t>
  </si>
  <si>
    <t>2026-06-18T19:30:38.200+02:00</t>
  </si>
  <si>
    <t>[{"id":"5YGHveHwYFJ53FvByaMaq","count":1,"label":"Quattro Formaggi 40cm","posId":"111","price":30900,"isExtra":false,"creatorId":"YVCO_CX6XCw7hDjnssu7D","isPackging":0,"actualLabel":"Quattro Formaggi 40cm"}]</t>
  </si>
  <si>
    <t>2026-06-18T19:11:03.516+02:00</t>
  </si>
  <si>
    <t>2026-06-18T19:21:26.750+02:00</t>
  </si>
  <si>
    <t>[{"id":"fcbcf6b6-34c6-4d5f-ac5b-f6ece72e0953","note":"","count":1,"label":"BBQ Meteor 32cm","posId":"118","price":24900,"isExtra":false}]</t>
  </si>
  <si>
    <t>2026-06-18T19:07:37.850+02:00</t>
  </si>
  <si>
    <t>2026-06-18T19:21:33.895+02:00</t>
  </si>
  <si>
    <t>2026-06-18T18:52:25.913+02:00</t>
  </si>
  <si>
    <t>2026-06-18T19:05:54.500+02:00</t>
  </si>
  <si>
    <t>[{"id":"9259131a4eb3cd567a85680a","count":1,"label":"Buchtičky se šodó","posId":"D12","price":7900,"isExtra":false},{"id":"ed2821f5147c44e417ef0b42","count":1,"label":"Balné","posId":"K0000","price":1500,"isExtra":true},{"id":"d0043b053c4bd7c6fd8359d7","count":1,"label":"Comeback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🌶️","posId":"121","price":19920,"isExtra":false},{"id":"ed2821f5147c44e417ef0b42","count":1,"label":"Balné","posId":"K0000","price":1500,"isExtra":true},{"id":"2c0f597d3afb8c80df48f8ff","count":1,"label":"USA těsto","posId":"17","price":1000,"isExtra":true},{"id":"9db33b6e2b744d67b8488546","count":1,"label":"okraj mozzarella, bbq omáčka","posId":"A123","price":5700,"isExtra":true},{"id":"d881435059a1470cdfda68d0","count":1,"label":"Pepsi zero sugar 1l","posId":"N125","price":5900,"isExtra":false}]</t>
  </si>
  <si>
    <t>2026-06-18T18:50:55.536+02:00</t>
  </si>
  <si>
    <t>2026-06-18T19:02:25.613+02:00</t>
  </si>
  <si>
    <t>[{"id":"1b8bf5463d30ab1a50e2f05d","count":1,"label":"Baby Špenát &amp; kuře 32cm","posId":"116","price":24900,"isExtra":false},{"id":"ed2821f5147c44e417ef0b42","count":1,"label":"Balné","posId":"K0000","price":1500,"isExtra":true},{"id":"9ee1d6724717b6cc0fc41c1b","count":1,"label":"okraj mozzarella, bylinky","posId":"A121","price":5700,"isExtra":true},{"id":"d0043b053c4bd7c6fd8359d7","count":1,"label":"Comeback 32cm 🌶️","posId":"121","price":19920,"isExtra":false},{"id":"ed2821f5147c44e417ef0b42","count":1,"label":"Balné","posId":"K0000","price":1500,"isExtra":true},{"id":"2c0f597d3afb8c80df48f8ff","count":1,"label":"USA těsto","posId":"17","price":1000,"isExtra":true},{"id":"9db33b6e2b744d67b8488546","count":1,"label":"okraj mozzarella, bbq omáčka","posId":"A123","price":5700,"isExtra":true},{"id":"a3e2b9098574d6ada70d6837","count":1,"label":"Jalapeňos","posId":"B102","price":2500,"KDSTags":["greenhighlight"],"isExtra":true}]</t>
  </si>
  <si>
    <t>2026-06-18T18:46:05.799+02:00</t>
  </si>
  <si>
    <t>2026-06-18T18:56:01.548+02:00</t>
  </si>
  <si>
    <t>[{"id":"d52edd9e0f5cc26976bc6fce","count":1,"label":"Capricciosa 40cm","posId":"101","price":30900,"isExtra":false},{"id":"c71f71bd04444e93fe083c01","count":1,"label":"Balné","posId":"K0000","price":2000,"isExtra":true},{"id":"0c6f991de7b2d226d96c4587","count":1,"label":"Bez oliv","posId":"X112","price":0,"KDSTags":["redhighlight"],"isExtra":true},{"id":"0d95a3384b070d9133ab82f7","count":1,"label":"Česnekový dip","posId":"P106","price":2000,"isExtra":false},{"id":"ed2821f5147c44e417ef0b42","count":1,"label":"Balné","posId":"K0000","price":1500,"isExtra":true}]</t>
  </si>
  <si>
    <t>2026-06-18T18:45:03.670+02:00</t>
  </si>
  <si>
    <t>2026-06-18T18:54:35.236+02:00</t>
  </si>
  <si>
    <t>[{"id":"5b1f2843-926a-4dd1-a5f0-4fddc7b45013","note":"","count":1,"label":"Margherita 32cm","posId":"112","price":20900,"isExtra":false},{"id":"38de8e38-e51e-422d-9a89-960ebc505f1b","note":"","count":1,"label":"Šunka","posId":"B106","price":3000,"KDSTags":["greenhighlight"],"isExtra":true},{"id":"a4efa812-1470-4ea2-a19d-39843abed3be","note":"","count":1,"label":"Comeback 32 cm","posId":"145","price":24900,"isExtra":false},{"id":"dba0d6ed-9e38-4f33-8ec2-cc6e2ff8f1a9","note":"","count":1,"label":"Gorgonzola","posId":"B101","price":3000,"KDSTags":["greenhighlight"],"isExtra":true}]</t>
  </si>
  <si>
    <t>2026-06-18T18:43:25.926+02:00</t>
  </si>
  <si>
    <t>2026-06-18T18:50:15.570+02:00</t>
  </si>
  <si>
    <t>2026-06-18T18:39:55.250+02:00</t>
  </si>
  <si>
    <t>2026-06-18T18:48:24.512+02:00</t>
  </si>
  <si>
    <t>[{"id":"x0GVZnJx1AargkKfPiwGh","count":1,"label":"BBQ Meteor 40cm","posId":"106","price":30900,"isExtra":false,"creatorId":"1bdXQn6LLd0EDoXQ9wGwZ","isPackging":0,"actualLabel":"BBQ Meteor 40cm"}]</t>
  </si>
  <si>
    <t>2026-06-18T18:37:20.822+02:00</t>
  </si>
  <si>
    <t>2026-06-18T18:46:27.394+02:00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</si>
  <si>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🌶️","posId":"121","price":24900,"isExtra":false},{"id":"55199562","note":"","count":1,"label":"Balné","posId":"K0000","price":1500,"isExtra":true},{"id":"55199518","note":"","size":"Jalapenos Rolls","count":2,"label":"Jalapenos Rolls","posId":"jpr200","price":8900,"isExtra":false},{"id":"55199562","note":"","count":2,"label":"Balné","posId":"K0000","price":1500,"isExtra":true}]</t>
  </si>
  <si>
    <t>2026-06-18T18:29:03.598+02:00</t>
  </si>
  <si>
    <t>2026-06-18T18:44:16.351+02:00</t>
  </si>
  <si>
    <t>2026-06-18T18:58:39.298+02:00</t>
  </si>
  <si>
    <t>2026-06-18T18:29:03.709+02:00</t>
  </si>
  <si>
    <t>[{"id":"ee394832-8137-440a-84b7-b9e0df42a9ab","note":"","count":1,"label":"Hawai 32cm","posId":"114","price":24900,"isExtra":false},{"id":"21fd0686-e8d1-43f1-84c9-d96f5842a3ca","note":"","count":1,"label":"okraj mozzarella, bylinky","posId":"A121","price":5700,"isExtra":true},{"id":"007c7303-045c-4866-882d-38e13564ff34","note":"","count":1,"label":"Bez ananasu","posId":"X100","price":0,"KDSTags":["redhighlight"],"isExtra":true},{"id":"0b867b16-3995-4b4a-9deb-1c0d8cecf8d6","note":"","count":1,"label":"Pepperoni 32cm 🌶️🌶️","posId":"120","price":24900,"isExtra":false},{"id":"21fd0686-e8d1-43f1-84c9-d96f5842a3ca","note":"","count":1,"label":"okraj mozzarella, bylinky","posId":"A121","price":5700,"isExtra":true}]</t>
  </si>
  <si>
    <t>2026-06-18T18:21:14.731+02:00</t>
  </si>
  <si>
    <t>2026-06-18T18:36:22.630+02:00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</si>
  <si>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🌶️🌶️","posId":"108","price":30900,"isExtra":false},{"id":"55199557","note":"","count":1,"label":"Balné","posId":"K0000","price":2000,"isExtra":true},{"id":"59589455","note":"","size":"Margherita 32cm","count":1,"label":"Margherita 32cm","posId":"112","price":20900,"isExtra":false},{"id":"55199562","note":"","count":1,"label":"Balné","posId":"K0000","price":1500,"isExtra":true},{"id":"59589456","note":"","size":"Quattro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32cm","posId":"123","price":24900,"isExtra":false},{"id":"55199562","note":"","count":1,"label":"Balné","posId":"K0000","price":1500,"isExtra":true}]</t>
  </si>
  <si>
    <t>2026-06-18T18:21:04.308+02:00</t>
  </si>
  <si>
    <t>2026-06-18T18:32:19.280+02:00</t>
  </si>
  <si>
    <t>2026-06-18T18:43:38.301+02:00</t>
  </si>
  <si>
    <t>2026-06-18T18:21:04.423+02:00</t>
  </si>
  <si>
    <t>[{"id":"e12521cc-9391-4513-be27-f090014536cf","note":"","count":1,"label":"BBQ Texas 32 cm","posId":"143","price":24900,"isExtra":false},{"id":"21fd0686-e8d1-43f1-84c9-d96f5842a3ca","note":"","count":1,"label":"okraj mozzarella, bylinky","posId":"A121","price":5700,"isExtra":true},{"id":"03ade9ce-5d0f-4499-a6a3-340b58ae4468","note":"","count":1,"label":"Capricciosa 32cm","posId":"113","price":24900,"isExtra":false},{"id":"987fa0f9-906b-4c8f-b658-123a02363de3","note":"","count":1,"label":"BBQ Texas 18cm","posId":"131","price":11900,"isExtra":false},{"id":"3a8b6a85-3b5c-4ee4-be2d-261ab8731d6e","note":"","count":1,"label":"Česnekový dip","posId":"P106","price":2000,"isExtra":false}]</t>
  </si>
  <si>
    <t>2026-06-18T18:17:11.874+02:00</t>
  </si>
  <si>
    <t>2026-06-18T18:27:02.376+02:00</t>
  </si>
  <si>
    <t>[{"id":"59589456","note":"","size":"Quattro Formaggi 32cm","count":1,"label":"Quattro Formaggi 32cm","posId":"123","price":24900,"isExtra":false},{"id":"55199562","note":"","count":1,"label":"Balné","posId":"K0000","price":1500,"isExtra":true}]</t>
  </si>
  <si>
    <t>2026-06-18T18:13:23.147+02:00</t>
  </si>
  <si>
    <t>2026-06-18T18:24:18.669+02:00</t>
  </si>
  <si>
    <t>[{"id":"0d95a3384b070d9133ab82f7","count":1,"label":"Česnekový dip","posId":"P106","price":2000,"isExtra":false},{"id":"ed2821f5147c44e417ef0b42","count":1,"label":"Balné","posId":"K0000","price":1500,"isExtra":true},{"id":"d52edd9e0f5cc26976bc6fce","count":1,"label":"Capricciosa 40cm","posId":"101","price":30900,"isExtra":false},{"id":"c71f71bd04444e93fe083c01","count":1,"label":"Balné","posId":"K0000","price":2000,"isExtra":true},{"id":"0c6f991de7b2d226d96c4587","count":1,"label":"Bez oliv","posId":"X112","price":0,"KDSTags":["redhighlight"],"isExtra":true},{"id":"6d30c23536beeaabedce6a33","count":1,"label":"Kukuřice","posId":"C115","price":3500,"KDSTags":["greenhighlight"],"isExtra":true},{"id":"780d45dfe4ca574210ccd893","count":1,"label":"Slanina","posId":"C108","price":4000,"KDSTags":["greenhighlight"],"isExtra":true}]</t>
  </si>
  <si>
    <t>2026-06-18T18:07:41.049+02:00</t>
  </si>
  <si>
    <t>2026-06-18T18:24:46.336+02:00</t>
  </si>
  <si>
    <t>[{"id":"1d215296a99939a8f5b4c23d","count":1,"label":"Pepperoni 32cm 🌶️🌶️","posId":"120","price":19920,"isExtra":false},{"id":"ed2821f5147c44e417ef0b42","count":1,"label":"Balné","posId":"K0000","price":1500,"isExtra":true},{"id":"b21304f742f6d3660eb39e19","count":1,"label":"BBQ Texas 32cm","posId":"119","price":24900,"isExtra":false},{"id":"ed2821f5147c44e417ef0b42","count":1,"label":"Balné","posId":"K0000","price":1500,"isExtra":true}]</t>
  </si>
  <si>
    <t>2026-06-18T18:03:05.878+02:00</t>
  </si>
  <si>
    <t>2026-06-18T18:24:47.551+02:00</t>
  </si>
  <si>
    <t>[{"id":"39b4dba259045cb10a80740d","count":1,"label":"Quattro Formaggi 32cm","posId":"123","price":24900,"isExtra":false},{"id":"ed2821f5147c44e417ef0b42","count":1,"label":"Balné","posId":"K0000","price":1500,"isExtra":true},{"id":"b1697c10a21f90d6fe372c13","count":1,"label":"Olivy","posId":"B112","price":2500,"KDSTags":["greenhighlight"],"isExtra":true},{"id":"b9e54539031b67f4afafa5bc","count":1,"label":"pečené brambory","posId":"P103","price":6900,"isExtra":false},{"id":"ed2821f5147c44e417ef0b42","count":1,"label":"Balné","posId":"K0000","price":1500,"isExtra":true},{"id":"d0043b053c4bd7c6fd8359d7","count":1,"label":"Comeback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🌶️","posId":"121","price":19920,"isExtra":false},{"id":"ed2821f5147c44e417ef0b42","count":1,"label":"Balné","posId":"K0000","price":1500,"isExtra":true}]</t>
  </si>
  <si>
    <t>2026-06-18T17:58:11.478+02:00</t>
  </si>
  <si>
    <t>2026-06-18T18:15:18.369+02:00</t>
  </si>
  <si>
    <t>[{"id":"1d215296a99939a8f5b4c23d","count":2,"label":"Pepperoni 32cm 🌶️🌶️","posId":"120","price":19920,"isExtra":false},{"id":"ed2821f5147c44e417ef0b42","count":2,"label":"Balné","posId":"K0000","price":1500,"isExtra":true},{"id":"de45f52562511b175959ae85","count":1,"label":"Pepperoni Rolls 🌶️","posId":"P100","price":8900,"isExtra":false},{"id":"ed2821f5147c44e417ef0b42","count":1,"label":"Balné","posId":"K0000","price":1500,"isExtra":true}]</t>
  </si>
  <si>
    <t>2026-06-18T17:55:51.580+02:00</t>
  </si>
  <si>
    <t>2026-06-18T18:09:52.415+02:00</t>
  </si>
  <si>
    <t>[{"id":"3f770e7a43d35166513af203","count":1,"label":"Zeleninová 32cm","posId":"115","price":19920,"isExtra":false},{"id":"ed2821f5147c44e417ef0b42","count":1,"label":"Balné","posId":"K0000","price":1500,"isExtra":true},{"id":"dd18e145ea1a1d21afd53074","count":1,"label":"okraj hotdog, bbq omáčka","posId":"A119","price":5700,"isExtra":true},{"id":"a027d0199cf05e8a3a21a59e","count":1,"label":"Kuře","posId":"B114","price":3000,"KDSTags":["greenhighlight"],"isExtra":true},{"id":"9259131a4eb3cd567a85680a","count":1,"label":"Buchtičky se šodó","posId":"D12","price":7900,"isExtra":false},{"id":"ed2821f5147c44e417ef0b42","count":1,"label":"Balné","posId":"K0000","price":1500,"isExtra":true},{"id":"d0043b053c4bd7c6fd8359d7","count":1,"label":"Comeback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🌶️","posId":"121","price":19920,"isExtra":false},{"id":"ed2821f5147c44e417ef0b42","count":1,"label":"Balné","posId":"K0000","price":1500,"isExtra":true},{"id":"9ee1d6724717b6cc0fc41c1b","count":1,"label":"okraj mozzarella, bylinky","posId":"A121","price":5700,"isExtra":true},{"id":"987bfd69b1586254c4704730","count":1,"label":"Žampiony","posId":"B105","price":2500,"KDSTags":["greenhighlight"],"isExtra":true}]</t>
  </si>
  <si>
    <t>2026-06-18T17:43:46.616+02:00</t>
  </si>
  <si>
    <t>2026-06-18T17:44:02.454+02:00</t>
  </si>
  <si>
    <t>[{"id":"ibj1GVbsVzP-2IMUHg5et","count":1,"label":"BIRGO grapefruit 0,5l","posId":"N131","price":4900,"isExtra":false,"creatorId":"aPuzl08Ra2cksp4SKv4ib","isPackging":0,"actualLabel":"BIRGO grapefruit 0,5l"}]</t>
  </si>
  <si>
    <t>2026-06-18T17:15:32.602+02:00</t>
  </si>
  <si>
    <t>2026-06-18T17:21:52.692+02:00</t>
  </si>
  <si>
    <t>[{"id":"HzzLcrRniLZHhRMYsKcZq","count":1,"label":"Margherita 32cm","posId":"112","price":20900,"isExtra":false,"creatorId":"VFHHmvD065jWGZQwqXtNM","isPackging":0,"actualLabel":"Margherita 32cm"},{"id":"Z9IeDGcKqFO_itODmBH5E","count":1,"label":"Quattro Formaggi 32cm","posId":"123","price":24900,"isExtra":false,"creatorId":"EUWFBcJ-Dl2DIyiPyHchu","isPackging":0,"actualLabel":"Quattro Formaggi 32cm"}]</t>
  </si>
  <si>
    <t>2026-06-18T17:06:36.471+02:00</t>
  </si>
  <si>
    <t>2026-06-18T17:21:47.542+02:00</t>
  </si>
  <si>
    <t>[{"id":"d0043b053c4bd7c6fd8359d7","count":1,"label":"Comeback 32cm 🌶️","posId":"121","price":19920,"isExtra":false},{"id":"ed2821f5147c44e417ef0b42","count":1,"label":"Balné","posId":"K0000","price":1500,"isExtra":true},{"id":"dd18e145ea1a1d21afd53074","count":1,"label":"okraj hotdog, bbq omáčka","posId":"A119","price":5700,"isExtra":true},{"id":"d0043b053c4bd7c6fd8359d7","count":1,"label":"Comeback 32cm 🌶️","posId":"121","price":19920,"isExtra":false},{"id":"ed2821f5147c44e417ef0b42","count":1,"label":"Balné","posId":"K0000","price":1500,"isExtra":true},{"id":"9ee1d6724717b6cc0fc41c1b","count":1,"label":"okraj mozzarella, bylinky","posId":"A121","price":5700,"isExtra":true},{"id":"b248fa10d91dee060f2e2732","count":1,"label":"Bez salámu","posId":"X109","price":0,"KDSTags":["redhighlight"],"isExtra":true},{"id":"15d48fba0016db7394ccdeab","count":1,"label":"Bez cibule","posId":"X103","price":0,"KDSTags":["redhighlight"],"isExtra":true}]</t>
  </si>
  <si>
    <t>2026-06-18T16:45:57.601+02:00</t>
  </si>
  <si>
    <t>2026-06-18T16:45:57.652+02:00</t>
  </si>
  <si>
    <t>[{"id":"hq1R5HxeYrJr4Ew-dOjt-","count":1,"label":"Guarana classic","posId":"N142","price":5500,"isExtra":false,"discount":{"type":"absolute","value":35},"creatorId":"4p6DRDYc0KjHqsLZgMSJ-","isPackging":0,"actualLabel":"Guarana classic"}]</t>
  </si>
  <si>
    <t>2026-06-18T16:44:23.633+02:00</t>
  </si>
  <si>
    <t>2026-06-18T16:44:26.266+02:00</t>
  </si>
  <si>
    <t>[{"id":"5VWVVAcIHJuPQiJdQLIsU","count":1,"label":"Baby špenát &amp; kuře 18cm","posId":"128","price":11900,"isExtra":false,"creatorId":"t9YBDgnoEmKe-1Qt1t550","isPackging":0,"actualLabel":"Baby špenát &amp; kuře 18cm"}]</t>
  </si>
  <si>
    <t>2026-06-18T16:25:24.490+02:00</t>
  </si>
  <si>
    <t>2026-06-18T16:40:48.165+02:00</t>
  </si>
  <si>
    <t>[{"id":"55199498","note":"","size":"Hot &amp; Spicy 18cm 🌶️🌶️","count":1,"label":"Hot &amp; Spicy 18cm 🌶️🌶️","posId":"134","price":11900,"isExtra":false},{"id":"55199538","note":"","count":1,"label":"Balné","posId":"K0000","price":1000,"isExtra":true},{"id":"59555715","note":"","count":1,"label":"Smetanový základ","posId":"ZRS18","price":0,"isExtra":true},{"id":"57293718","note":"","size":"Opočno čokoládová","count":1,"label":"Opočno čokoládová","posId":"D107","price":12900,"isExtra":false}]</t>
  </si>
  <si>
    <t>2026-06-18T16:24:24.521+02:00</t>
  </si>
  <si>
    <t>2026-06-18T16:39:53.314+02:00</t>
  </si>
  <si>
    <t>[{"id":"71a763e559139e5b5e188a91","count":1,"label":"Pepperoni 40cm 🌶️🌶️","posId":"108","price":30900,"isExtra":false},{"id":"c71f71bd04444e93fe083c01","count":1,"label":"Balné","posId":"K0000","price":2000,"isExtra":true},{"id":"6d30c23536beeaabedce6a33","count":1,"label":"Kukuřice","posId":"C115","price":3500,"KDSTags":["greenhighlight"],"isExtra":true},{"id":"d0043b053c4bd7c6fd8359d7","count":1,"label":"Comeback 32cm 🌶️","posId":"121","price":19920,"isExtra":false},{"id":"ed2821f5147c44e417ef0b42","count":1,"label":"Balné","posId":"K0000","price":1500,"isExtra":true},{"id":"84e4b48cb1bf1b04bc7feb09","count":1,"label":"Smetanový základ","posId":"ZRS32","price":0,"isExtra":true},{"id":"987bfd69b1586254c4704730","count":1,"label":"Žampiony","posId":"B105","price":2500,"KDSTags":["greenhighlight"],"isExtra":true},{"id":"702a37cee92bef60b73e18f1","count":1,"label":"BBQ dip","posId":"P105","price":2000,"isExtra":false},{"id":"ed2821f5147c44e417ef0b42","count":1,"label":"Balné","posId":"K0000","price":1500,"isExtra":true},{"id":"0d95a3384b070d9133ab82f7","count":1,"label":"Česnekový dip","posId":"P106","price":2000,"isExtra":false},{"id":"ed2821f5147c44e417ef0b42","count":1,"label":"Balné","posId":"K0000","price":1500,"isExtra":true}]</t>
  </si>
  <si>
    <t>2026-06-18T15:53:39.704+02:00</t>
  </si>
  <si>
    <t>2026-06-18T16:02:27.945+02:00</t>
  </si>
  <si>
    <t>2026-06-18T15:48:04.785+02:00</t>
  </si>
  <si>
    <t>2026-06-18T15:50:14.521+02:00</t>
  </si>
  <si>
    <t>[{"id":"hq1R5HxeYrJr4Ew-dOjt-","count":1,"label":"Guarana classic","posId":"N142","price":5500,"isExtra":false,"creatorId":"bi53I3WrSS2KO6wueuHJL","isPackging":0,"actualLabel":"Guarana classic"}]</t>
  </si>
  <si>
    <t>2026-06-18T15:45:03.291+02:00</t>
  </si>
  <si>
    <t>2026-06-18T16:05:17.716+02:00</t>
  </si>
  <si>
    <t>2026-06-18T16:13:52.601+02:00</t>
  </si>
  <si>
    <t>2026-06-18T15:45:03.427+02:00</t>
  </si>
  <si>
    <t>[{"id":"03ade9ce-5d0f-4499-a6a3-340b58ae4468","note":"","count":1,"label":"Capricciosa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bylinky","posId":"A121","price":5700,"isExtra":true}]</t>
  </si>
  <si>
    <t>2026-06-18T15:36:37.294+02:00</t>
  </si>
  <si>
    <t>2026-06-18T15:47:14.858+02:00</t>
  </si>
  <si>
    <t>Jaroslav Lažek</t>
  </si>
  <si>
    <t>2026-06-18T15:24:03.355+02:00</t>
  </si>
  <si>
    <t>2026-06-18T15:38:17.578+02:00</t>
  </si>
  <si>
    <t>2026-06-18T16:00:10.187+02:00</t>
  </si>
  <si>
    <t>2026-06-18T15:24:03.513+02:00</t>
  </si>
  <si>
    <t>[{"id":"b23a7ffc-2968-4b23-96c7-647c4d375297","note":"","count":1,"label":"BBQ Meteor 32 cm","posId":"142","price":24900,"isExtra":false},{"id":"c1383a56-9eef-4159-8de6-52ba98917da4","note":"","count":1,"label":"Pepperoni Rolls 🌶️","posId":"P100","price":8900,"isExtra":false}]</t>
  </si>
  <si>
    <t>2026-06-18T15:02:03.507+02:00</t>
  </si>
  <si>
    <t>2026-06-18T15:15:05.555+02:00</t>
  </si>
  <si>
    <t>2026-06-18T15:27:05.819+02:00</t>
  </si>
  <si>
    <t>2026-06-18T15:08:15.863+02:00</t>
  </si>
  <si>
    <t>[{"id":"b3008ec8-24a5-4d30-bf46-9133028be7e4","note":"","count":1,"label":"Margherita 32 cm","posId":"136","price":20900,"isExtra":false},{"id":"a3d62a5d-2e1d-48db-874e-d64becff7059","note":"","count":1,"label":"změna na BBQ základ","posId":"a3d62a5d-2e1d-48db-874e-d64becff7059","price":0,"isExtra":true},{"id":"21fd0686-e8d1-43f1-84c9-d96f5842a3ca","note":"","count":1,"label":"okraj mozzarella, bylinky","posId":"A121","price":5700,"isExtra":true},{"id":"adb25a98-2836-4da5-82f5-82c3fc24d621","note":"","count":1,"label":"Grana padano, pecorino, parmazán","posId":"B130","price":3000,"KDSTags":["greenhighlight"],"isExtra":true},{"id":"38de8e38-e51e-422d-9a89-960ebc505f1b","note":"","count":1,"label":"Šunka","posId":"B106","price":3000,"KDSTags":["greenhighlight"],"isExtra":true},{"id":"c8019f80-065c-4f09-9e80-65b85dae2ae1","note":"","count":1,"label":"Kukuřice","posId":"B115","price":2500,"KDSTags":["greenhighlight"],"isExtra":true}]</t>
  </si>
  <si>
    <t>2026-06-18T14:55:41.488+02:00</t>
  </si>
  <si>
    <t>2026-06-18T15:01:31.511+02:00</t>
  </si>
  <si>
    <t>[{"id":"1d215296a99939a8f5b4c23d","count":1,"label":"Pepperoni 32cm 🌶️🌶️","posId":"120","price":19920,"isExtra":false},{"id":"ed2821f5147c44e417ef0b42","count":1,"label":"Balné","posId":"K0000","price":1500,"isExtra":true},{"id":"84e4b48cb1bf1b04bc7feb09","count":1,"label":"Smetanový základ","posId":"ZRS32","price":0,"isExtra":true}]</t>
  </si>
  <si>
    <t>2026-06-18T14:45:03.509+02:00</t>
  </si>
  <si>
    <t>2026-06-18T14:49:43.324+02:00</t>
  </si>
  <si>
    <t>2026-06-18T15:13:46.536+02:00</t>
  </si>
  <si>
    <t>2026-06-18T14:45:03.726+02:00</t>
  </si>
  <si>
    <t>[{"id":"03dae282-4cd4-4fa2-9169-2178ea3ed325","note":"","count":1,"label":"Quattro Formaggi 40cm","posId":"111","price":30900,"isExtra":false},{"id":"3a8b6a85-3b5c-4ee4-be2d-261ab8731d6e","note":"","count":2,"label":"Česnekový dip","posId":"P106","price":2000,"isExtra":false}]</t>
  </si>
  <si>
    <t>2026-06-18T14:30:10.772+02:00</t>
  </si>
  <si>
    <t>2026-06-18T14:41:55.556+02:00</t>
  </si>
  <si>
    <t>[{"id":"d5f548ecefcfc95cc5941e55","count":1,"label":"Comeback 40cm 🌶️","posId":"109","price":30900,"isExtra":false},{"id":"c71f71bd04444e93fe083c01","count":1,"label":"Balné","posId":"K0000","price":2000,"isExtra":true},{"id":"0d95a3384b070d9133ab82f7","count":1,"label":"Česnekový dip","posId":"P106","price":2000,"isExtra":false},{"id":"ed2821f5147c44e417ef0b42","count":1,"label":"Balné","posId":"K0000","price":1500,"isExtra":true}]</t>
  </si>
  <si>
    <t>2026-06-18T14:29:02.522+02:00</t>
  </si>
  <si>
    <t>2026-06-18T14:49:41.338+02:00</t>
  </si>
  <si>
    <t>2026-06-18T14:26:04.052+02:00</t>
  </si>
  <si>
    <t>2026-06-18T14:47:02.440+02:00</t>
  </si>
  <si>
    <t>2026-06-18T15:03:07.944+02:00</t>
  </si>
  <si>
    <t>2026-06-18T14:26:04.167+02:00</t>
  </si>
  <si>
    <t>[{"id":"117c830b-d7db-490d-a3b9-365f8c4fa2d3","note":"","count":1,"label":"Zeleninová 32cm","posId":"115","price":24900,"isExtra":false},{"id":"b23a7ffc-2968-4b23-96c7-647c4d375297","note":"","count":1,"label":"BBQ Meteor 32 cm","posId":"142","price":24900,"isExtra":false}]</t>
  </si>
  <si>
    <t>2026-06-18T14:18:42.824+02:00</t>
  </si>
  <si>
    <t>2026-06-18T14:25:18.449+02:00</t>
  </si>
  <si>
    <t>[{"id":"b0909d075aa821e62b5225d6","count":1,"label":"Pepsi 1l","posId":"N124","price":5900,"isExtra":false},{"id":"8a4618993c6f7ee5917bb6ac","count":1,"label":"Margherita 32cm","posId":"112","price":16720,"isExtra":false},{"id":"ed2821f5147c44e417ef0b42","count":1,"label":"Balné","posId":"K0000","price":1500,"isExtra":true},{"id":"9ee1d6724717b6cc0fc41c1b","count":1,"label":"okraj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</si>
  <si>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2026-06-18T14:17:23.547+02:00</t>
  </si>
  <si>
    <t>2026-06-18T15:01:29.644+02:00</t>
  </si>
  <si>
    <t>[{"id":"d0043b053c4bd7c6fd8359d7","count":1,"label":"Comeback 32cm 🌶️","posId":"121","price":19920,"isExtra":false},{"id":"ed2821f5147c44e417ef0b42","count":1,"label":"Balné","posId":"K0000","price":1500,"isExtra":true},{"id":"2c0f597d3afb8c80df48f8ff","count":1,"label":"USA těsto","posId":"17","price":1000,"isExtra":true},{"id":"15d48fba0016db7394ccdeab","count":1,"label":"Bez cibule","posId":"X103","price":0,"KDSTags":["redhighlight"],"isExtra":true}]</t>
  </si>
  <si>
    <t>2026-06-18T14:14:54.333+02:00</t>
  </si>
  <si>
    <t>2026-06-18T14:15:52.106+02:00</t>
  </si>
  <si>
    <t>[{"id":"eFnFZjYI3wWgm5H-7pSPY","count":1,"label":"Pilsner Urquell 12","posId":"N20","price":6500,"isExtra":false,"creatorId":"DibeGuKDTGrB6yJ6yxEbm","isPackging":0,"actualLabel":"Pilsner Urquell 12"},{"id":"eFnFZjYI3wWgm5H-7pSPY","count":1,"label":"Pilsner Urquell 12","posId":"N20","price":6500,"isExtra":false,"creatorId":"2LgMOXfAey3BVb3hqat-7","isPackging":0,"actualLabel":"Pilsner Urquell 12"}]</t>
  </si>
  <si>
    <t>2026-06-18T14:01:30.699+02:00</t>
  </si>
  <si>
    <t>2026-06-18T14:01:32.506+02:00</t>
  </si>
  <si>
    <t>[{"id":"hq1R5HxeYrJr4Ew-dOjt-","count":1,"label":"Guarana classic","posId":"N142","price":5500,"isExtra":false,"creatorId":"AxTW83ENgOCD9-xrem7qk","isPackging":0,"actualLabel":"Guarana classic"}]</t>
  </si>
  <si>
    <t>2026-06-18T13:25:39.270+02:00</t>
  </si>
  <si>
    <t>2026-06-18T13:28:47.003+02:00</t>
  </si>
  <si>
    <t>[{"id":"nC1KrtOLd8xTukBNuBdBj","count":1,"label":"Capricciosa 40cm","posId":"101","price":30900,"isExtra":false,"creatorId":"NFKrOi5ftGXEttXAOaVR4","isPackging":0,"actualLabel":"Capricciosa 40cm"},{"id":"YhNzva_nxVXihkBVp6pb_","count":1,"label":"Pepsi 1l","posId":"N124","price":5900,"isExtra":false,"creatorId":"TplqxdfXR4wczhD0iusKm","isPackging":0,"actualLabel":"Pepsi 1l"}]</t>
  </si>
  <si>
    <t>2026-06-18T13:00:03.201+02:00</t>
  </si>
  <si>
    <t>2026-06-18T13:17:02.488+02:00</t>
  </si>
  <si>
    <t>2026-06-18T13:23:28.804+02:00</t>
  </si>
  <si>
    <t>2026-06-18T13:00:03.348+02:00</t>
  </si>
  <si>
    <t>2026-06-18T12:53:05.761+02:00</t>
  </si>
  <si>
    <t>2026-06-18T12:54:12.113+02:00</t>
  </si>
  <si>
    <t>[{"id":"hq1R5HxeYrJr4Ew-dOjt-","count":1,"label":"Guarana classic","posId":"N142","price":5500,"isExtra":false,"creatorId":"9LpTk7Z8OQt3aCT4Gb6yN","isPackging":0,"actualLabel":"Guarana classic"}]</t>
  </si>
  <si>
    <t>2026-06-18T12:50:00.822+02:00</t>
  </si>
  <si>
    <t>2026-06-18T12:58:29.596+02:00</t>
  </si>
  <si>
    <t>2026-06-18T12:38:21.234+02:00</t>
  </si>
  <si>
    <t>2026-06-18T12:50:34.273+02:00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</si>
  <si>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32cm","posId":"123","price":24900,"isExtra":false},{"id":"55199562","note":"","count":1,"label":"Balné","posId":"K0000","price":1500,"isExtra":true},{"id":"57405741","note":"","size":"BIRGO grapefruit 0,5l","count":2,"label":"BIRGO grapefruit 0,5l","posId":"N131","price":4900,"isExtra":false},{"id":"55199515","note":"","size":"Pepperoni Rolls 🌶️","count":1,"label":"Pepperoni Rolls 🌶️","posId":"P100","price":8900,"isExtra":false},{"id":"55199562","note":"","count":1,"label":"Balné","posId":"K0000","price":1500,"isExtra":true}]</t>
  </si>
  <si>
    <t>2026-06-18T12:34:16.487+02:00</t>
  </si>
  <si>
    <t>2026-06-18T12:42:33.765+02:00</t>
  </si>
  <si>
    <t>[{"id":"d0043b053c4bd7c6fd8359d7","count":1,"label":"Comeback 32cm 🌶️","posId":"121","price":19920,"isExtra":false},{"id":"ed2821f5147c44e417ef0b42","count":1,"label":"Balné","posId":"K0000","price":1500,"isExtra":true},{"id":"39b4dba259045cb10a80740d","count":1,"label":"Quattro Formaggi 32cm","posId":"123","price":24900,"isExtra":false},{"id":"ed2821f5147c44e417ef0b42","count":1,"label":"Balné","posId":"K0000","price":1500,"isExtra":true}]</t>
  </si>
  <si>
    <t>2026-06-18T12:25:18.979+02:00</t>
  </si>
  <si>
    <t>2026-06-18T12:32:44.121+02:00</t>
  </si>
  <si>
    <t>[{"id":"59589461","note":"","size":"BBQ Meteor 32cm","count":1,"label":"BBQ Meteor 32cm","posId":"118","price":24900,"isExtra":false},{"id":"55199562","note":"","count":1,"label":"Balné","posId":"K0000","price":1500,"isExtra":true},{"id":"55199614","note":"","count":1,"label":"Bez masových kuliček","posId":"X116","price":0,"KDSTags":["redhighlight"],"isExtra":true},{"id":"55199512","note":"","size":"Masové kuličky","count":1,"label":"masové kuličky","posId":"P102","price":9900,"isExtra":false},{"id":"55199562","note":"","count":1,"label":"Balné","posId":"K0000","price":1500,"isExtra":true},{"id":"57405746","note":"","size":"Poděbradská malinovka 0,5l","count":2,"label":"Poděbradská malinovka 0,5l","posId":"N129","price":4900,"isExtra":false}]</t>
  </si>
  <si>
    <t>2026-06-18T12:16:13.198+02:00</t>
  </si>
  <si>
    <t>2026-06-18T12:25:48.221+02:00</t>
  </si>
  <si>
    <t>[{"id":"c282153f9e3afce968db7f16","count":1,"label":"Quattro Formaggi 40cm","posId":"111","price":30900,"isExtra":false},{"id":"c71f71bd04444e93fe083c01","count":1,"label":"Balné","posId":"K0000","price":2000,"isExtra":true},{"id":"71474d2ff08764e8563178d6","count":1,"label":"Hawai 40cm","posId":"102","price":30900,"isExtra":false},{"id":"c71f71bd04444e93fe083c01","count":1,"label":"Balné","posId":"K0000","price":2000,"isExtra":true}]</t>
  </si>
  <si>
    <t>2026-06-18T12:05:03.005+02:00</t>
  </si>
  <si>
    <t>2026-06-18T12:21:42.814+02:00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</si>
  <si>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bylinky","posId":"A122","price":6500,"isExtra":true},{"id":"36ea3088-07fd-428f-b871-c4a5ee9cef7b","note":"","count":1,"label":"Comeback 40cm 🌶️","posId":"109","price":30900,"isExtra":false}]</t>
  </si>
  <si>
    <t>2026-06-18T12:03:02.866+02:00</t>
  </si>
  <si>
    <t>2026-06-18T12:11:26.787+02:00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</si>
  <si>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bylinky","posId":"A121","price":5700,"isExtra":true},{"id":"535b9312-93c3-44a2-9448-b49d9d5fa589","note":"","count":1,"label":"Špenát s česnekem","posId":"B107","price":2500,"KDSTags":["greenhighlight"],"isExtra":true}]</t>
  </si>
  <si>
    <t>2026-06-18T11:53:42.414+02:00</t>
  </si>
  <si>
    <t>2026-06-18T12:01:43.261+02:00</t>
  </si>
  <si>
    <t>[{"id":"113","note":"","count":1,"label":"Capricciosa 32cm","posId":"113","price":24900,"isExtra":false},{"id":"K0000","note":"","count":1,"label":"Balné","posId":"K0000","price":1500,"isExtra":true},{"id":"B102","note":"","count":1,"label":"Jalapeňos","posId":"B102","price":2500,"KDSTags":["greenhighlight"],"isExtra":true}]</t>
  </si>
  <si>
    <t>2026-06-18T11:48:22.657+02:00</t>
  </si>
  <si>
    <t>2026-06-18T11:58:01.497+02:00</t>
  </si>
  <si>
    <t>[{"id":"d0043b053c4bd7c6fd8359d7","count":1,"label":"Comeback 32cm 🌶️","posId":"121","price":19920,"isExtra":false},{"id":"ed2821f5147c44e417ef0b42","count":1,"label":"Balné","posId":"K0000","price":1500,"isExtra":true},{"id":"2c0f597d3afb8c80df48f8ff","count":1,"label":"USA těsto","posId":"17","price":1000,"isExtra":true}]</t>
  </si>
  <si>
    <t>2026-06-18T11:47:04.170+02:00</t>
  </si>
  <si>
    <t>2026-06-18T12:07:14.733+02:00</t>
  </si>
  <si>
    <t>2026-06-18T12:23:10.349+02:00</t>
  </si>
  <si>
    <t>2026-06-18T11:53:30.896+02:00</t>
  </si>
  <si>
    <t>[{"id":"35e045f9-bc36-46e9-8142-6579de78a05b","note":"","count":1,"label":"Comeback 32cm 🌶️","posId":"121","price":24900,"isExtra":false},{"id":"57c816b2-3e3f-46c2-b126-b09910d79cb0","note":"","count":1,"label":"změna na Smetanový základ","posId":"57c816b2-3e3f-46c2-b126-b09910d79cb0","price":0,"isExtra":true},{"id":"2585f58b-88a9-4cf3-bee9-d0f178b1877c","note":"","count":1,"label":"okraj hotdog, bez omáčky","posId":"A125","price":5700,"isExtra":true},{"id":"e7501e4e-7b75-458f-8655-4ba5ba9c5990","note":"","count":1,"label":"Jalapeňos dip","posId":"P107","price":2000,"isExtra":false}]</t>
  </si>
  <si>
    <t>2026-06-18T11:46:03.898+02:00</t>
  </si>
  <si>
    <t>2026-06-18T11:53:18.401+02:00</t>
  </si>
  <si>
    <t>[{"id":"ad7c292a-48c9-48db-b64c-0f7f8ebced7f","note":"","count":1,"label":"BBQ Meteor 40cm","posId":"106","price":30900,"isExtra":false},{"id":"f61b7339-3b20-4583-b2b8-12e48de2876d","note":"","count":1,"label":"změna na Rajčatový základ","posId":"f61b7339-3b20-4583-b2b8-12e48de2876d","price":0,"isExtra":true}]</t>
  </si>
  <si>
    <t>2026-06-18T11:45:03.481+02:00</t>
  </si>
  <si>
    <t>2026-06-18T12:53:47.953+02:00</t>
  </si>
  <si>
    <t>[{"id":"d012f292-3ee3-4347-9b7b-c133ca9053e2","note":"","count":2,"label":"Buchtičky se šodó","posId":"D12","price":7900,"isExtra":false}]</t>
  </si>
  <si>
    <t>2026-06-18T11:32:45.673+02:00</t>
  </si>
  <si>
    <t>2026-06-18T11:41:18.432+02:00</t>
  </si>
  <si>
    <t>[{"id":"1d215296a99939a8f5b4c23d","count":1,"label":"Pepperoni 32cm 🌶️🌶️","posId":"120","price":19920,"isExtra":false},{"id":"ed2821f5147c44e417ef0b42","count":1,"label":"Balné","posId":"K0000","price":1500,"isExtra":true},{"id":"63345f6ebe03a711ce9d952e","count":1,"label":"Slanina","posId":"B108","price":3000,"KDSTags":["greenhighlight"],"isExtra":true}]</t>
  </si>
  <si>
    <t>2026-06-18T11:06:30.977+02:00</t>
  </si>
  <si>
    <t>2026-06-18T11:21:32.428+02:00</t>
  </si>
  <si>
    <t>[{"id":"59589464","note":"","size":"Capricciosa 32cm","count":1,"label":"Capricciosa 32cm","posId":"113","price":24900,"isExtra":false},{"id":"55199562","note":"","count":1,"label":"Balné","posId":"K0000","price":1500,"isExtra":true},{"id":"59592261","note":"","count":1,"label":"USA těsto","posId":"17","price":1000,"isExtra":true},{"id":"57279344","note":"","count":1,"label":"BBQ základ","posId":"ZRB32","price":0,"isExtra":true},{"id":"55199586","note":"","count":1,"label":"okraj mozzarella, bylinky","posId":"A121","price":5700,"isExtra":true}]</t>
  </si>
  <si>
    <t>2026-06-18T10:15:03.168+02:00</t>
  </si>
  <si>
    <t>2026-06-18T11:15:18.093+02:00</t>
  </si>
  <si>
    <t>2026-06-18T11:37:22.803+02:00</t>
  </si>
  <si>
    <t>2026-06-18T11:08:24.057+02:00</t>
  </si>
  <si>
    <t>[{"id":"a4efa812-1470-4ea2-a19d-39843abed3be","note":"","count":2,"label":"Comeback 32 cm","posId":"145","price":24900,"isExtra":false},{"id":"ff8bc446-e047-44f1-bae5-423b565e0123","note":"","count":1,"label":"Capricciosa 32 cm","posId":"137","price":24900,"isExtra":false},{"id":"b6658da4-b777-42a2-94b6-5ce20ff49587","note":"","count":1,"label":"Pepperoni 32 cm","posId":"144","price":24900,"isExtra":false}]</t>
  </si>
  <si>
    <t>2026-06-18T00:42:14.178+02:00</t>
  </si>
  <si>
    <t>2026-06-18T00:49:03.899+02:00</t>
  </si>
  <si>
    <t>[{"id":"39b4dba259045cb10a80740d","count":1,"label":"Quattro Formaggi 32cm","posId":"123","price":24900,"isExtra":false},{"id":"ed2821f5147c44e417ef0b42","count":1,"label":"Balné","posId":"K0000","price":1500,"isExtra":true},{"id":"8ac62ef5366aeae10227115b","count":1,"label":"Rajčatový základ","posId":"ZSR32","price":0,"isExtra":true},{"id":"284143256f41c905feeed114","count":1,"label":"Capricciosa 32cm","posId":"113","price":24900,"isExtra":false},{"id":"ed2821f5147c44e417ef0b42","count":1,"label":"Balné","posId":"K0000","price":1500,"isExtra":true}]</t>
  </si>
  <si>
    <t>2026-06-18T00:13:13.369+02:00</t>
  </si>
  <si>
    <t>2026-06-18T00:26:01.669+02:00</t>
  </si>
  <si>
    <t>2026-06-18T00:10:11.657+02:00</t>
  </si>
  <si>
    <t>2026-06-18T00:10:39.554+02:00</t>
  </si>
  <si>
    <t>2026-06-17T23:58:58.420+02:00</t>
  </si>
  <si>
    <t>2026-06-18T00:09:35.435+02:00</t>
  </si>
  <si>
    <t>[{"id":"c282153f9e3afce968db7f16","count":1,"label":"Quattro Formaggi 40cm","posId":"111","price":30900,"isExtra":false},{"id":"c71f71bd04444e93fe083c01","count":1,"label":"Balné","posId":"K0000","price":2000,"isExtra":true},{"id":"1ed1ad9866010ae50d5c6383","count":1,"label":"okraj hotdog, hořčice","posId":"A118","price":6500,"isExtra":true}]</t>
  </si>
  <si>
    <t>2026-06-17T23:58:12.970+02:00</t>
  </si>
  <si>
    <t>2026-06-18T00:08:38.682+02:00</t>
  </si>
  <si>
    <t>[{"id":"55199480","note":"","size":"Capricciosa 40cm","count":1,"label":"Capricciosa 40cm","posId":"101","price":30900,"isExtra":false},{"id":"55199557","note":"","count":1,"label":"Balné","posId":"K0000","price":2000,"isExtra":true},{"id":"59555716","note":"","count":1,"label":"Smetanový základ","posId":"ZRS40","price":0,"isExtra":true},{"id":"55199588","note":"","count":1,"label":"okraj mozzarella, bbq omáčka","posId":"A124","price":6500,"isExtra":true},{"id":"55199669","note":"","count":1,"label":"Slanina","posId":"C108","price":4000,"KDSTags":["greenhighlight"],"isExtra":true},{"id":"57405744","note":"","size":"Mirinda 1l","count":1,"label":"Mirinda 1l","posId":"N126","price":5900,"isExtra":false}]</t>
  </si>
  <si>
    <t>2026-06-17T23:51:05.526+02:00</t>
  </si>
  <si>
    <t>2026-06-17T23:51:24.707+02:00</t>
  </si>
  <si>
    <t>2026-06-18T00:30:10.724+02:00</t>
  </si>
  <si>
    <t>2026-06-17T23:51:32.869+02:00</t>
  </si>
  <si>
    <t>[{"id":"aef5aaf8-2acf-4f20-91be-c8829f11cd0c","note":"","count":1,"label":"Capricciosa 40cm","posId":"101","price":30900,"isExtra":false},{"id":"3a8b6a85-3b5c-4ee4-be2d-261ab8731d6e","note":"","count":2,"label":"Česnekový dip","posId":"P106","price":2000,"isExtra":false}]</t>
  </si>
  <si>
    <t>2026-06-17T23:41:09.489+02:00</t>
  </si>
  <si>
    <t>2026-06-17T23:48:02.417+02:00</t>
  </si>
  <si>
    <t>[{"id":"1d215296a99939a8f5b4c23d","count":1,"label":"Pepperoni 32cm 🌶️🌶️","posId":"120","price":19920,"isExtra":false},{"id":"ed2821f5147c44e417ef0b42","count":1,"label":"Balné","posId":"K0000","price":1500,"isExtra":true},{"id":"730ed795f7d83f1d26b843e5","count":1,"label":"Kukuřice","posId":"B115","price":2500,"KDSTags":["greenhighlight"],"isExtra":true},{"id":"d881435059a1470cdfda68d0","count":1,"label":"Pepsi zero sugar 1l","posId":"N125","price":5900,"isExtra":false},{"id":"e981bced55d19e791cd96797","count":1,"label":"Jalapeňos dip","posId":"P107","price":2000,"isExtra":false},{"id":"ed2821f5147c44e417ef0b42","count":1,"label":"Balné","posId":"K0000","price":1500,"isExtra":true}]</t>
  </si>
  <si>
    <t>2026-06-17T23:40:24.960+02:00</t>
  </si>
  <si>
    <t>2026-06-17T23:47:21.816+02:00</t>
  </si>
  <si>
    <t>2026-06-17T23:37:39.479+02:00</t>
  </si>
  <si>
    <t>2026-06-17T23:45:22.294+02:00</t>
  </si>
  <si>
    <t>[{"id":"Z9IeDGcKqFO_itODmBH5E","count":1,"label":"Quattro Formaggi 32cm","posId":"123","price":24900,"isExtra":false,"creatorId":"XNpwatvq79QnbH47NmY7R","isPackging":0,"actualLabel":"Quattro Formaggi 32cm"}]</t>
  </si>
  <si>
    <t>2026-06-17T23:32:11.324+02:00</t>
  </si>
  <si>
    <t>2026-06-17T23:39:44.569+02:00</t>
  </si>
  <si>
    <t>2026-06-17T23:16:09.828+02:00</t>
  </si>
  <si>
    <t>2026-06-17T23:30:14.983+02:00</t>
  </si>
  <si>
    <t>2026-06-17T23:15:53.889+02:00</t>
  </si>
  <si>
    <t>2026-06-17T23:29:34.028+02:00</t>
  </si>
  <si>
    <t>2026-06-17T23:08:38.702+02:00</t>
  </si>
  <si>
    <t>2026-06-17T23:11:11.461+02:00</t>
  </si>
  <si>
    <t>[{"id":"mlKAkZexF06HA66I5Wi46","count":1,"label":"Pepperoni 32cm 🌶️🌶️","posId":"120","price":24900,"isExtra":false,"creatorId":"iLVFi-IcGDaoE61dqSh4M","isPackging":0,"actualLabel":"Pepperoni 32cm 🌶️🌶️"},{"id":"extra_20230331101812_77","count":1,"label":"Mozzarella","posId":"B113","price":3000,"KDSTags":["greenhighlight"],"isExtra":true,"mainItemId":"mlKAkZexF06HA66I5Wi46"},{"id":"extra_20230331101812_82","count":1,"label":"Pepperoni salám","posId":"B109","price":3000,"KDSTags":["greenhighlight"],"isExtra":true,"mainItemId":"mlKAkZexF06HA66I5Wi46"}]</t>
  </si>
  <si>
    <t>2026-06-17T23:05:03.741+02:00</t>
  </si>
  <si>
    <t>2026-06-17T23:10:44.069+02:00</t>
  </si>
  <si>
    <t>[{"id":"e8f571e6-dd36-42d7-8826-52c90315986b","note":"","count":1,"label":"Baby špenát &amp; kuře 40cm","posId":"104","price":30900,"isExtra":false}]</t>
  </si>
  <si>
    <t>2026-06-17T22:54:44.513+02:00</t>
  </si>
  <si>
    <t>2026-06-17T22:59:32.177+02:00</t>
  </si>
  <si>
    <t>[{"id":"8a4618993c6f7ee5917bb6ac","count":1,"label":"Margherita 32cm","posId":"112","price":16720,"isExtra":false},{"id":"ed2821f5147c44e417ef0b42","count":1,"label":"Balné","posId":"K0000","price":1500,"isExtra":true},{"id":"84e4b48cb1bf1b04bc7feb09","count":1,"label":"Smetanový základ","posId":"ZRS32","price":0,"isExtra":true}]</t>
  </si>
  <si>
    <t>2026-06-17T22:46:17.452+02:00</t>
  </si>
  <si>
    <t>2026-06-17T22:57:24.143+02:00</t>
  </si>
  <si>
    <t>[{"id":"1d215296a99939a8f5b4c23d","count":1,"label":"Pepperoni 32cm 🌶️🌶️","posId":"120","price":19920,"isExtra":false},{"id":"ed2821f5147c44e417ef0b42","count":1,"label":"Balné","posId":"K0000","price":1500,"isExtra":true},{"id":"d0043b053c4bd7c6fd8359d7","count":1,"label":"Comeback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🌶️","posId":"121","price":19920,"isExtra":false},{"id":"ed2821f5147c44e417ef0b42","count":1,"label":"Balné","posId":"K0000","price":1500,"isExtra":true}]</t>
  </si>
  <si>
    <t>2026-06-17T22:45:48.149+02:00</t>
  </si>
  <si>
    <t>2026-06-17T22:54:43.151+02:00</t>
  </si>
  <si>
    <t>[{"id":"59589461","note":"","size":"BBQ Meteor 32cm","count":1,"label":"BBQ Meteor 32cm","posId":"118","price":24900,"isExtra":false},{"id":"55199562","note":"","count":1,"label":"Balné","posId":"K0000","price":1500,"isExtra":true},{"id":"57279334","note":"","count":1,"label":"Smetanový základ","posId":"ZBS32","price":0,"isExtra":true},{"id":"55199586","note":"","count":1,"label":"okraj mozzarella, bylinky","posId":"A121","price":5700,"isExtra":true}]</t>
  </si>
  <si>
    <t>2026-06-17T22:44:19.726+02:00</t>
  </si>
  <si>
    <t>2026-06-17T22:54:48.113+02:00</t>
  </si>
  <si>
    <t>[{"id":"d0043b053c4bd7c6fd8359d7","count":1,"label":"Comeback 32cm 🌶️","posId":"121","price":19920,"isExtra":false},{"id":"ed2821f5147c44e417ef0b42","count":1,"label":"Balné","posId":"K0000","price":1500,"isExtra":true},{"id":"9ee1d6724717b6cc0fc41c1b","count":1,"label":"okraj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</si>
  <si>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2026-06-17T22:34:25.984+02:00</t>
  </si>
  <si>
    <t>2026-06-17T22:49:00.350+02:00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</si>
  <si>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32cm","posId":"123","price":24900,"isExtra":false},{"id":"55199562","note":"","count":1,"label":"Balné","posId":"K0000","price":1500,"isExtra":true},{"id":"59589458","note":"","size":"Comeback 32cm 🌶️","count":1,"label":"Comeback 32cm 🌶️","posId":"121","price":24900,"isExtra":false},{"id":"55199562","note":"","count":1,"label":"Balné","posId":"K0000","price":1500,"isExtra":true},{"id":"55199516","note":"","size":"Česnekový dip","count":1,"label":"Česnekový dip","posId":"P106","price":2000,"isExtra":false},{"id":"55199562","note":"","count":1,"label":"Balné","posId":"K0000","price":1500,"isExtra":true},{"id":"57464195","note":"","size":"Jalapeňos dip","count":1,"label":"Jalapeňos dip","posId":"P107","price":2000,"isExtra":false},{"id":"55199562","note":"","count":1,"label":"Balné","posId":"K0000","price":1500,"isExtra":true}]</t>
  </si>
  <si>
    <t>Andrey</t>
  </si>
  <si>
    <t>2026-06-17T22:33:38.816+02:00</t>
  </si>
  <si>
    <t>2026-06-17T22:51:35.358+02:00</t>
  </si>
  <si>
    <t>2026-06-17T22:32:19.899+02:00</t>
  </si>
  <si>
    <t>2026-06-17T22:32:33.676+02:00</t>
  </si>
  <si>
    <t>[{"id":"hq1R5HxeYrJr4Ew-dOjt-","count":1,"label":"Guarana classic","posId":"N142","price":5500,"isExtra":false,"creatorId":"5lHVBUwzNuv2WfX1stI7I","isPackging":0,"actualLabel":"Guarana classic"}]</t>
  </si>
  <si>
    <t>2026-06-17T22:31:18.555+02:00</t>
  </si>
  <si>
    <t>2026-06-17T22:31:37.338+02:00</t>
  </si>
  <si>
    <t>[{"id":"B9Gc9DICwMa89e6oK1jK1","count":1,"label":"Mirinda 1l","posId":"N126","price":5900,"isExtra":false,"creatorId":"7XX55-45EeWuPAM-UoJAJ","isPackging":0,"actualLabel":"Mirinda 1l"},{"id":"oN2HwwNmv6z9l9BDlxwAW","count":1,"label":"Guarana kiwi a jablko","posId":"N144","price":5500,"isExtra":false,"discount":{"type":"absolute","value":35},"creatorId":"z97YyIbyXt0vAnwa2e9Zy","isPackging":0,"actualLabel":"Guarana kiwi a jablko"}]</t>
  </si>
  <si>
    <t>2026-06-17T22:30:53.414+02:00</t>
  </si>
  <si>
    <t>2026-06-17T22:36:28.012+02:00</t>
  </si>
  <si>
    <t>[{"id":"d0043b053c4bd7c6fd8359d7","count":1,"label":"Comeback 32cm 🌶️","posId":"121","price":19920,"isExtra":false},{"id":"ed2821f5147c44e417ef0b42","count":1,"label":"Balné","posId":"K0000","price":1500,"isExtra":true},{"id":"15d48fba0016db7394ccdeab","count":1,"label":"Bez cibule","posId":"X103","price":0,"KDSTags":["redhighlight"],"isExtra":true},{"id":"a3e2b9098574d6ada70d6837","count":1,"label":"Jalapeňos","posId":"B102","price":2500,"KDSTags":["greenhighlight"],"isExtra":true}]</t>
  </si>
  <si>
    <t>2026-06-17T22:22:36.540+02:00</t>
  </si>
  <si>
    <t>2026-06-17T22:28:20.908+02:00</t>
  </si>
  <si>
    <t>[{"id":"1d215296a99939a8f5b4c23d","count":1,"label":"Pepperoni 32cm 🌶️🌶️","posId":"120","price":19920,"isExtra":false},{"id":"ed2821f5147c44e417ef0b42","count":1,"label":"Balné","posId":"K0000","price":1500,"isExtra":true},{"id":"2c0f597d3afb8c80df48f8ff","count":1,"label":"USA těsto","posId":"17","price":1000,"isExtra":true},{"id":"84e4b48cb1bf1b04bc7feb09","count":1,"label":"Smetanový základ","posId":"ZRS32","price":0,"isExtra":true},{"id":"2967f1730e0f7e46102406af","count":1,"label":"Pepperoni salám","posId":"B109","price":3000,"KDSTags":["greenhighlight"],"isExtra":true}]</t>
  </si>
  <si>
    <t>2026-06-17T22:18:04.580+02:00</t>
  </si>
  <si>
    <t>2026-06-17T22:27:08.026+02:00</t>
  </si>
  <si>
    <t>2026-06-17T22:17:39.692+02:00</t>
  </si>
  <si>
    <t>2026-06-17T22:24:30.056+02:00</t>
  </si>
  <si>
    <t>[{"id":"d0043b053c4bd7c6fd8359d7","count":1,"label":"Comeback 32cm 🌶️","posId":"121","price":19920,"isExtra":false},{"id":"ed2821f5147c44e417ef0b42","count":1,"label":"Balné","posId":"K0000","price":1500,"isExtra":true},{"id":"15d48fba0016db7394ccdeab","count":1,"label":"Bez cibule","posId":"X103","price":0,"KDSTags":["redhighlight"],"isExtra":true},{"id":"de45f52562511b175959ae85","count":1,"label":"Pepperoni Rolls 🌶️","posId":"P100","price":8900,"isExtra":false},{"id":"ed2821f5147c44e417ef0b42","count":1,"label":"Balné","posId":"K0000","price":1500,"isExtra":true}]</t>
  </si>
  <si>
    <t>2026-06-17T22:14:04.574+02:00</t>
  </si>
  <si>
    <t>2026-06-17T22:54:58.917+02:00</t>
  </si>
  <si>
    <t>2026-06-17T22:12:03.947+02:00</t>
  </si>
  <si>
    <t>2026-06-17T22:23:36.719+02:00</t>
  </si>
  <si>
    <t>2026-06-17T22:37:39.851+02:00</t>
  </si>
  <si>
    <t>2026-06-17T22:12:40.518+02:00</t>
  </si>
  <si>
    <t>[{"id":"2b9f361b-4416-409b-9b50-c5e648e65b24","note":"","count":1,"label":"Zeleninová 40cm","posId":"103","price":30900,"isExtra":false},{"id":"c1383a56-9eef-4159-8de6-52ba98917da4","note":"","count":1,"label":"Pepperoni Rolls 🌶️","posId":"P100","price":8900,"isExtra":false}]</t>
  </si>
  <si>
    <t>2026-06-17T22:08:38.721+02:00</t>
  </si>
  <si>
    <t>2026-06-17T22:21:42.260+02:00</t>
  </si>
  <si>
    <t>[{"id":"31","note":"","count":1,"label":"Sweet Passion 40 cm","posId":"31","price":26900,"isExtra":false},{"id":"K0000","note":"","count":1,"label":"Balné","posId":"K0000","price":2000,"isExtra":true}]</t>
  </si>
  <si>
    <t>2026-06-17T22:08:14.919+02:00</t>
  </si>
  <si>
    <t>2026-06-17T22:18:15.988+02:00</t>
  </si>
  <si>
    <t>[{"id":"59589464","note":"","size":"Capricciosa 32cm","count":1,"label":"Capricciosa 32cm","posId":"113","price":24900,"isExtra":false},{"id":"55199562","note":"","count":1,"label":"Balné","posId":"K0000","price":1500,"isExtra":true},{"id":"57279344","note":"","count":1,"label":"BBQ základ","posId":"ZRB32","price":0,"isExtra":true},{"id":"55199475","note":"","size":"BBQ Texas 40cm","count":1,"label":"BBQ Texas 40cm","posId":"107","price":30900,"isExtra":false},{"id":"55199557","note":"","count":1,"label":"Balné","posId":"K0000","price":2000,"isExtra":true}]</t>
  </si>
  <si>
    <t>2026-06-17T22:01:03.994+02:00</t>
  </si>
  <si>
    <t>2026-06-17T22:06:15.314+02:00</t>
  </si>
  <si>
    <t>2026-06-17T22:28:24.217+02:00</t>
  </si>
  <si>
    <t>2026-06-17T22:01:04.072+02:00</t>
  </si>
  <si>
    <t>2026-06-17T21:59:00.887+02:00</t>
  </si>
  <si>
    <t>2026-06-17T22:06:14.779+02:00</t>
  </si>
  <si>
    <t>[{"id":"d0043b053c4bd7c6fd8359d7","count":1,"label":"Comeback 32cm 🌶️","posId":"121","price":19920,"isExtra":false},{"id":"ed2821f5147c44e417ef0b42","count":1,"label":"Balné","posId":"K0000","price":1500,"isExtra":true},{"id":"c4cf500880b17d3ffa827758","count":1,"label":"Hawai 32cm","posId":"114","price":19920,"isExtra":false},{"id":"ed2821f5147c44e417ef0b42","count":1,"label":"Balné","posId":"K0000","price":1500,"isExtra":true},{"id":"84e4b48cb1bf1b04bc7feb09","count":1,"label":"Smetanový základ","posId":"ZRS32","price":0,"isExtra":true}]</t>
  </si>
  <si>
    <t>2026-06-17T21:50:08.657+02:00</t>
  </si>
  <si>
    <t>2026-06-17T21:59:37.873+02:00</t>
  </si>
  <si>
    <t>[{"id":"59589455","note":"","size":"Margherita 32cm","count":1,"label":"Margherita 32cm","posId":"112","price":20900,"isExtra":false},{"id":"55199562","note":"","count":1,"label":"Balné","posId":"K0000","price":1500,"isExtra":true},{"id":"55199516","note":"","size":"Česnekový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</si>
  <si>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2026-06-17T21:49:23.947+02:00</t>
  </si>
  <si>
    <t>2026-06-17T21:59:39.894+02:00</t>
  </si>
  <si>
    <t>2026-06-17T21:49:02.922+02:00</t>
  </si>
  <si>
    <t>2026-06-17T22:03:44.270+02:00</t>
  </si>
  <si>
    <t>2026-06-17T21:47:06.147+02:00</t>
  </si>
  <si>
    <t>2026-06-17T21:56:19.023+02:00</t>
  </si>
  <si>
    <t>[{"id":"8a4618993c6f7ee5917bb6ac","count":1,"label":"Margherita 32cm","posId":"112","price":16720,"isExtra":false},{"id":"ed2821f5147c44e417ef0b42","count":1,"label":"Balné","posId":"K0000","price":1500,"isExtra":true},{"id":"2c0f597d3afb8c80df48f8ff","count":1,"label":"USA těsto","posId":"17","price":1000,"isExtra":true},{"id":"9ee1d6724717b6cc0fc41c1b","count":1,"label":"okraj mozzarella, bylinky","posId":"A121","price":5700,"isExtra":true},{"id":"c4cf500880b17d3ffa827758","count":1,"label":"Hawai 32cm","posId":"114","price":19920,"isExtra":false},{"id":"ed2821f5147c44e417ef0b42","count":1,"label":"Balné","posId":"K0000","price":1500,"isExtra":true},{"id":"2c0f597d3afb8c80df48f8ff","count":1,"label":"USA těsto","posId":"17","price":1000,"isExtra":true},{"id":"9ee1d6724717b6cc0fc41c1b","count":1,"label":"okraj mozzarella, bylinky","posId":"A121","price":5700,"isExtra":true},{"id":"1af1801661c2c765e82d99ad","count":1,"label":"Jablečno-skořicové rolls","posId":"18","price":8900,"isExtra":false},{"id":"ed2821f5147c44e417ef0b42","count":1,"label":"Balné","posId":"K0000","price":1500,"isExtra":true},{"id":"0d95a3384b070d9133ab82f7","count":2,"label":"Česnekový dip","posId":"P106","price":2000,"isExtra":false},{"id":"ed2821f5147c44e417ef0b42","count":2,"label":"Balné","posId":"K0000","price":1500,"isExtra":true},{"id":"e981bced55d19e791cd96797","count":1,"label":"Jalapeňos dip","posId":"P107","price":2000,"isExtra":false},{"id":"ed2821f5147c44e417ef0b42","count":1,"label":"Balné","posId":"K0000","price":1500,"isExtra":true}]</t>
  </si>
  <si>
    <t>2026-06-17T21:46:05.634+02:00</t>
  </si>
  <si>
    <t>2026-06-17T21:53:42.061+02:00</t>
  </si>
  <si>
    <t>[{"id":"ceb6c69a16171041ea8283f0","count":1,"label":"Hot &amp; Spicy 40cm 🌶️🌶️","posId":"110","price":30900,"isExtra":false},{"id":"c71f71bd04444e93fe083c01","count":1,"label":"Balné","posId":"K0000","price":2000,"isExtra":true},{"id":"4b02e5ccc8118e41f32ad09c","count":1,"label":"okraj mozzarella, bbq omáčka","posId":"A124","price":6500,"isExtra":true},{"id":"93e138c9d50686bfde197ff4","count":1,"label":"Jalapeňos","posId":"C102","price":3500,"KDSTags":["greenhighlight"],"isExtra":true},{"id":"b0909d075aa821e62b5225d6","count":1,"label":"Pepsi 1l","posId":"N124","price":5900,"isExtra":false},{"id":"e981bced55d19e791cd96797","count":1,"label":"Jalapeňos dip","posId":"P107","price":2000,"isExtra":false},{"id":"ed2821f5147c44e417ef0b42","count":1,"label":"Balné","posId":"K0000","price":1500,"isExtra":true}]</t>
  </si>
  <si>
    <t>2026-06-17T21:41:22.957+02:00</t>
  </si>
  <si>
    <t>2026-06-17T21:50:30.876+02:00</t>
  </si>
  <si>
    <t>[{"id":"59589456","note":"Můžu poprosit 1/2 pizzy jako Hawaii? Moc děkuji;D","size":"Quattro Formaggi 32cm","count":1,"label":"Quattro Formaggi 32cm","posId":"123","price":24900,"isExtra":false},{"id":"55199562","note":"","count":1,"label":"Balné","posId":"K0000","price":1500,"isExtra":true}]</t>
  </si>
  <si>
    <t>2026-06-17T21:41:15.236+02:00</t>
  </si>
  <si>
    <t>2026-06-17T21:49:40.796+02:00</t>
  </si>
  <si>
    <t>[{"id":"3f770e7a43d35166513af203","count":1,"label":"Zeleninová 32cm","posId":"115","price":19920,"isExtra":false},{"id":"ed2821f5147c44e417ef0b42","count":1,"label":"Balné","posId":"K0000","price":1500,"isExtra":true},{"id":"49afbc27314671d4560cc7a0","count":1,"label":"Bez žampionů","posId":"X105","price":0,"KDSTags":["redhighlight"],"isExtra":true},{"id":"8e112810bc5ed2bf12c1faa6","count":1,"label":"Paprika","posId":"B111","price":2500,"KDSTags":["greenhighlight"],"isExtra":true},{"id":"4f453a9a502066523bdfdc6b","count":1,"label":"Cibule","posId":"B103","price":2500,"KDSTags":["greenhighlight"],"isExtra":true},{"id":"216519e2411a0b808e5e66a5","count":1,"label":"Šunka","posId":"B106","price":3000,"KDSTags":["greenhighlight"],"isExtra":true},{"id":"63345f6ebe03a711ce9d952e","count":1,"label":"Slanina","posId":"B108","price":3000,"KDSTags":["greenhighlight"],"isExtra":true}]</t>
  </si>
  <si>
    <t>2026-06-17T21:40:41.702+02:00</t>
  </si>
  <si>
    <t>2026-06-17T21:41:33.553+02:00</t>
  </si>
  <si>
    <t>[{"id":"B9Gc9DICwMa89e6oK1jK1","count":1,"label":"Mirinda 1l","posId":"N126","price":5900,"isExtra":false,"creatorId":"Dgohc9rGxPkOzQAQCUPxf","isPackging":0,"actualLabel":"Mirinda 1l"}]</t>
  </si>
  <si>
    <t>2026-06-17T21:39:50.762+02:00</t>
  </si>
  <si>
    <t>2026-06-17T21:43:15.676+02:00</t>
  </si>
  <si>
    <t>[{"id":"RJE9_8OtubxAT8vcxkcd4","count":1,"label":"Capricciosa 18cm","posId":"125","price":11900,"isExtra":false,"creatorId":"hQjRq2tgo1ebVkREG9Ni0","isPackging":0,"actualLabel":"Capricciosa 18cm"}]</t>
  </si>
  <si>
    <t>2026-06-17T21:39:04.340+02:00</t>
  </si>
  <si>
    <t>2026-06-17T21:48:01.618+02:00</t>
  </si>
  <si>
    <t>[{"id":"03ade9ce-5d0f-4499-a6a3-340b58ae4468","note":"","count":1,"label":"Capricciosa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bylinky","posId":"A121","price":5700,"isExtra":true},{"id":"bd8e2f82-3d11-4ada-88ad-67191c012d18","note":"","count":1,"label":"Bez oliv","posId":"X112","price":0,"KDSTags":["redhighlight"],"isExtra":true},{"id":"de56def4-8429-46ca-bf08-8c8eba684591","note":"","count":1,"label":"BBQ dip","posId":"P105","price":2000,"isExtra":false},{"id":"e7501e4e-7b75-458f-8655-4ba5ba9c5990","note":"","count":1,"label":"Jalapeňos dip","posId":"P107","price":2000,"isExtra":false}]</t>
  </si>
  <si>
    <t>2026-06-17T21:29:28.382+02:00</t>
  </si>
  <si>
    <t>2026-06-17T21:38:43.806+02:00</t>
  </si>
  <si>
    <t>[{"id":"55199480","note":"","size":"Capricciosa 40cm","count":1,"label":"Capricciosa 40cm","posId":"101","price":30900,"isExtra":false},{"id":"55199557","note":"","count":1,"label":"Balné","posId":"K0000","price":2000,"isExtra":true},{"id":"55199477","note":"","size":"Baby špenát &amp; kuře 40cm","count":1,"label":"Baby špenát &amp; kuře 40cm","posId":"104","price":30900,"isExtra":false},{"id":"55199557","note":"","count":1,"label":"Balné","posId":"K0000","price":2000,"isExtra":true}]</t>
  </si>
  <si>
    <t>2026-06-17T21:24:09.461+02:00</t>
  </si>
  <si>
    <t>2026-06-17T21:33:06.821+02:00</t>
  </si>
  <si>
    <t>[{"id":"71474d2ff08764e8563178d6","count":1,"label":"Hawai 40cm","posId":"102","price":30900,"isExtra":false},{"id":"c71f71bd04444e93fe083c01","count":1,"label":"Balné","posId":"K0000","price":2000,"isExtra":true},{"id":"1db368dc30d4faea4c65f1c9","count":1,"label":"BBQ základ","posId":"ZRB40","price":0,"isExtra":true},{"id":"4b02e5ccc8118e41f32ad09c","count":1,"label":"okraj mozzarella, bbq omáčka","posId":"A124","price":6500,"isExtra":true}]</t>
  </si>
  <si>
    <t>2026-06-17T21:21:53.257+02:00</t>
  </si>
  <si>
    <t>2026-06-17T21:29:18.924+02:00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</si>
  <si>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základ","posId":"ZRB32","price":0,"isExtra":true},{"id":"A117","note":"","count":1,"label":"okraj hotdog, hořčice","posId":"A117","price":5700,"isExtra":true}]</t>
  </si>
  <si>
    <t>2026-06-17T21:15:02.569+02:00</t>
  </si>
  <si>
    <t>2026-06-17T21:22:06.655+02:00</t>
  </si>
  <si>
    <t>2026-06-17T21:27:47.917+02:00</t>
  </si>
  <si>
    <t>2026-06-17T21:15:02.687+02:00</t>
  </si>
  <si>
    <t>[{"id":"d63e9120-8ffe-444c-ba51-6c942a13f4fc","note":"","count":1,"label":"Margherita 40cm","posId":"100","price":26900,"isExtra":false},{"id":"f315e3ea-4d99-415a-ab21-4d8aa27beec9","note":"","count":1,"label":"Kuře","posId":"C114","price":4000,"KDSTags":["greenhighlight"],"isExtra":true},{"id":"03dae282-4cd4-4fa2-9169-2178ea3ed325","note":"","count":1,"label":"Quattro Formaggi 40cm","posId":"111","price":30900,"isExtra":false}]</t>
  </si>
  <si>
    <t>2026-06-17T21:09:40.588+02:00</t>
  </si>
  <si>
    <t>2026-06-17T21:17:25.002+02:00</t>
  </si>
  <si>
    <t>[{"id":"82d16f594502e577c07286ae","count":1,"label":"Veggieballs 40cm 🌶️🌶️","posId":"105","price":30900,"isExtra":false},{"id":"c71f71bd04444e93fe083c01","count":1,"label":"Balné","posId":"K0000","price":2000,"isExtra":true},{"id":"1db368dc30d4faea4c65f1c9","count":1,"label":"BBQ základ","posId":"ZRB40","price":0,"isExtra":true}]</t>
  </si>
  <si>
    <t>2026-06-17T21:05:36.465+02:00</t>
  </si>
  <si>
    <t>2026-06-17T21:14:21.176+02:00</t>
  </si>
  <si>
    <t>[{"id":"1d215296a99939a8f5b4c23d","count":1,"label":"Pepperoni 32cm 🌶️🌶️","posId":"120","price":19920,"isExtra":false},{"id":"ed2821f5147c44e417ef0b42","count":1,"label":"Balné","posId":"K0000","price":1500,"isExtra":true},{"id":"9ee1d6724717b6cc0fc41c1b","count":1,"label":"okraj mozzarella, bylinky","posId":"A121","price":5700,"isExtra":true},{"id":"0d95a3384b070d9133ab82f7","count":1,"label":"Česnekový dip","posId":"P106","price":2000,"isExtra":false},{"id":"ed2821f5147c44e417ef0b42","count":1,"label":"Balné","posId":"K0000","price":1500,"isExtra":true}]</t>
  </si>
  <si>
    <t>2026-06-17T20:58:48.338+02:00</t>
  </si>
  <si>
    <t>2026-06-17T21:04:43.426+02:00</t>
  </si>
  <si>
    <t>[{"id":"xHIl0psugMNZ1FsGFVNng","count":1,"label":"Comeback 40cm 🌶️","posId":"109","price":30900,"isExtra":false,"creatorId":"gDAkCDSbc7cLqoZ24ESxC","isPackging":0,"actualLabel":"Comeback 40cm 🌶️"},{"id":"aS4P24QybfW2Biv5xTDNM","count":1,"label":"Hot &amp; Spicy 40cm 🌶️🌶️","posId":"110","price":30900,"isExtra":false,"creatorId":"Ivj-CTajGAwCzeiL3Q9Ui","isPackging":0,"actualLabel":"Hot &amp; Spicy 40cm 🌶️🌶️"},{"id":"Z9IeDGcKqFO_itODmBH5E","count":1,"label":"Quattro Formaggi 32cm","posId":"123","price":24900,"isExtra":false,"creatorId":"NfxR4bfkM1lmET864NW_W","isPackging":0,"actualLabel":"Quattro Formaggi 32cm"}]</t>
  </si>
  <si>
    <t>2026-06-17T20:50:30.849+02:00</t>
  </si>
  <si>
    <t>2026-06-17T20:59:31.704+02:00</t>
  </si>
  <si>
    <t>[{"id":"d5f548ecefcfc95cc5941e55","count":1,"label":"Comeback 40cm 🌶️","posId":"109","price":30900,"isExtra":false},{"id":"c71f71bd04444e93fe083c01","count":1,"label":"Balné","posId":"K0000","price":2000,"isExtra":true},{"id":"1db368dc30d4faea4c65f1c9","count":1,"label":"BBQ základ","posId":"ZRB40","price":0,"isExtra":true},{"id":"55089be55592a3a2fa77668d","count":1,"label":"Jalapenos Rolls","posId":"jpr200","price":8900,"isExtra":false},{"id":"ed2821f5147c44e417ef0b42","count":1,"label":"Balné","posId":"K0000","price":1500,"isExtra":true}]</t>
  </si>
  <si>
    <t>2026-06-17T20:46:45.051+02:00</t>
  </si>
  <si>
    <t>2026-06-17T20:52:26.201+02:00</t>
  </si>
  <si>
    <t>[{"id":"xHIl0psugMNZ1FsGFVNng","count":1,"label":"Comeback 40cm 🌶️","posId":"109","price":30900,"isExtra":false,"creatorId":"W4ZiKMq_w40sBpLhslL3k","isPackging":0,"actualLabel":"Comeback 40cm 🌶️"},{"id":"p2KsCm44BGa405gktZMjz","count":1,"label":"BBQ základ","posId":"ZRB40","price":0,"isExtra":true,"mainItemId":"xHIl0psugMNZ1FsGFVNng"},{"id":"oN2HwwNmv6z9l9BDlxwAW","count":1,"label":"Guarana kiwi a jablko","posId":"N144","price":5500,"isExtra":false,"creatorId":"FR69rASIFCoiShzGV5FQW","isPackging":0,"actualLabel":"Guarana kiwi a jablko"}]</t>
  </si>
  <si>
    <t>2026-06-17T20:40:34.720+02:00</t>
  </si>
  <si>
    <t>2026-06-17T20:46:57.515+02:00</t>
  </si>
  <si>
    <t>[{"id":"nC1KrtOLd8xTukBNuBdBj","count":1,"label":"Capricciosa 40cm","posId":"101","price":30900,"isExtra":false,"creatorId":"CB-VYHyfRPrKJmZ67bl9U","isPackging":0,"actualLabel":"Capricciosa 40cm"},{"id":"a5Gkj2FqUAnwgAU4Vmosn","count":1,"label":"Smetanový základ","posId":"ZRS40","price":0,"isExtra":true,"mainItemId":"nC1KrtOLd8xTukBNuBdBj"}]</t>
  </si>
  <si>
    <t>2026-06-17T20:40:26.594+02:00</t>
  </si>
  <si>
    <t>2026-06-17T20:49:28.676+02:00</t>
  </si>
  <si>
    <t>2026-06-17T20:20:12.971+02:00</t>
  </si>
  <si>
    <t>2026-06-17T20:28:26.524+02:00</t>
  </si>
  <si>
    <t>[{"id":"5fdddf9d3c429571bb69ddb5","count":1,"label":"spicy wings 🌶️","posId":"P101","price":9520,"isExtra":false},{"id":"ed2821f5147c44e417ef0b42","count":1,"label":"Balné","posId":"K0000","price":1500,"isExtra":true},{"id":"d0043b053c4bd7c6fd8359d7","count":1,"label":"Comeback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🌶️","posId":"121","price":19920,"isExtra":false},{"id":"ed2821f5147c44e417ef0b42","count":1,"label":"Balné","posId":"K0000","price":1500,"isExtra":true},{"id":"15d48fba0016db7394ccdeab","count":1,"label":"Bez cibule","posId":"X103","price":0,"KDSTags":["redhighlight"],"isExtra":true}]</t>
  </si>
  <si>
    <t>2026-06-17T20:11:18.808+02:00</t>
  </si>
  <si>
    <t>2026-06-17T20:11:47.264+02:00</t>
  </si>
  <si>
    <t>[{"id":"oN2HwwNmv6z9l9BDlxwAW","count":1,"label":"Guarana kiwi a jablko","posId":"N144","price":5500,"isExtra":false,"creatorId":"4FjuydFV3RjPZ9kpfoHIw","isPackging":0,"actualLabel":"Guarana kiwi a jablko"}]</t>
  </si>
  <si>
    <t>2026-06-17T20:07:15.022+02:00</t>
  </si>
  <si>
    <t>2026-06-17T20:16:49.563+02:00</t>
  </si>
  <si>
    <t>[{"id":"c4cf500880b17d3ffa827758","count":1,"label":"Hawai 32cm","posId":"114","price":19920,"isExtra":false},{"id":"ed2821f5147c44e417ef0b42","count":1,"label":"Balné","posId":"K0000","price":1500,"isExtra":true},{"id":"8a4618993c6f7ee5917bb6ac","count":1,"label":"Margherita 32cm","posId":"112","price":16720,"isExtra":false},{"id":"ed2821f5147c44e417ef0b42","count":1,"label":"Balné","posId":"K0000","price":1500,"isExtra":true}]</t>
  </si>
  <si>
    <t>2026-06-17T20:05:15.656+02:00</t>
  </si>
  <si>
    <t>2026-06-17T20:14:38.746+02:00</t>
  </si>
  <si>
    <t>[{"id":"d52edd9e0f5cc26976bc6fce","count":1,"label":"Capricciosa 40cm","posId":"101","price":30900,"isExtra":false},{"id":"c71f71bd04444e93fe083c01","count":1,"label":"Balné","posId":"K0000","price":2000,"isExtra":true},{"id":"a0605005773056fb46785f92","count":1,"label":"BBQ Texas 40cm","posId":"107","price":30900,"isExtra":false},{"id":"c71f71bd04444e93fe083c01","count":1,"label":"Balné","posId":"K0000","price":2000,"isExtra":true},{"id":"05042d02303a8c3527d4504d","count":1,"label":"Bez slaniny","posId":"X108","price":0,"KDSTags":["redhighlight"],"isExtra":true},{"id":"6d30c23536beeaabedce6a33","count":1,"label":"Kukuřice","posId":"C115","price":3500,"KDSTags":["greenhighlight"],"isExtra":true}]</t>
  </si>
  <si>
    <t>2026-06-17T20:04:45.169+02:00</t>
  </si>
  <si>
    <t>2026-06-17T20:11:49.653+02:00</t>
  </si>
  <si>
    <t>[{"id":"c4cf500880b17d3ffa827758","count":1,"label":"Hawai 32cm","posId":"114","price":19920,"isExtra":false},{"id":"ed2821f5147c44e417ef0b42","count":1,"label":"Balné","posId":"K0000","price":1500,"isExtra":true},{"id":"0d95a3384b070d9133ab82f7","count":1,"label":"Česnekový dip","posId":"P106","price":2000,"isExtra":false},{"id":"ed2821f5147c44e417ef0b42","count":1,"label":"Balné","posId":"K0000","price":1500,"isExtra":true}]</t>
  </si>
  <si>
    <t>2026-06-17T19:59:16.271+02:00</t>
  </si>
  <si>
    <t>2026-06-17T20:10:08.588+02:00</t>
  </si>
  <si>
    <t>2026-06-17T19:59:02.664+02:00</t>
  </si>
  <si>
    <t>2026-06-17T20:10:17.292+02:00</t>
  </si>
  <si>
    <t>2026-06-17T20:19:33.023+02:00</t>
  </si>
  <si>
    <t>2026-06-17T19:59:02.825+02:00</t>
  </si>
  <si>
    <t>[{"id":"ad7c292a-48c9-48db-b64c-0f7f8ebced7f","note":"","count":1,"label":"BBQ Meteor 40cm","posId":"106","price":30900,"isExtra":false},{"id":"932d1eab-8f45-4992-b460-cc5099f91e14","note":"","count":1,"label":"okraj hotdog, bbq omáčka","posId":"A120","price":6500,"isExtra":true},{"id":"d5c01305-5b81-4931-8ef0-14413da22bab","note":"","count":1,"label":"Kukuřice","posId":"C115","price":3500,"KDSTags":["greenhighlight"],"isExtra":true},{"id":"a4efa812-1470-4ea2-a19d-39843abed3be","note":"","count":1,"label":"Comeback 32 cm","posId":"145","price":24900,"isExtra":false},{"id":"d52027ab-fcf5-41e6-945a-01e2fd9187a4","note":"","count":1,"label":"okraj hotdog, hořčice","posId":"A117","price":5700,"isExtra":true},{"id":"c8019f80-065c-4f09-9e80-65b85dae2ae1","note":"","count":1,"label":"Kukuřice","posId":"B115","price":2500,"KDSTags":["greenhighlight"],"isExtra":true}]</t>
  </si>
  <si>
    <t>2026-06-17T19:46:22.998+02:00</t>
  </si>
  <si>
    <t>2026-06-17T19:57:49.364+02:00</t>
  </si>
  <si>
    <t>[{"id":"MWBjWTigaawF2pc4_uJCm","count":1,"label":"Hawai 40cm","posId":"102","price":30900,"isExtra":false,"creatorId":"OvDbMLgGi2kG2GbeitCNo","isPackging":0,"actualLabel":"Hawai 40cm"},{"id":"5YGHveHwYFJ53FvByaMaq","count":1,"label":"Quattro Formaggi 40cm","posId":"111","price":30900,"isExtra":false,"creatorId":"TerIYDx7X143_i0tLJNb8","isPackging":0,"actualLabel":"Quattro Formaggi 40cm"},{"id":"aS4P24QybfW2Biv5xTDNM","count":1,"label":"Hot &amp; Spicy 40cm 🌶️🌶️","posId":"110","price":30900,"isExtra":false,"creatorId":"L1kxWUEJFrceQHv8P_TD4","isPackging":0,"actualLabel":"Hot &amp; Spicy 40cm 🌶️🌶️"},{"id":"aS4P24QybfW2Biv5xTDNM","count":1,"label":"Hot &amp; Spicy 40cm 🌶️🌶️","posId":"110","price":30900,"isExtra":false,"creatorId":"hwbAiYBcF1zDe3oTPpkNY","isPackging":0,"actualLabel":"Hot &amp; Spicy 40cm 🌶️🌶️"}]</t>
  </si>
  <si>
    <t>2026-06-17T19:44:30.169+02:00</t>
  </si>
  <si>
    <t>2026-06-17T20:02:24.612+02:00</t>
  </si>
  <si>
    <t>[{"id":"122","note":"","count":1,"label":"Hot &amp; Spicy 32cm 🌶️🌶️","posId":"122","price":24900,"isExtra":false},{"id":"K0000","note":"","count":1,"label":"Balné","posId":"K0000","price":1500,"isExtra":true},{"id":"108","note":"","count":1,"label":"Pepperoni 40cm 🌶️🌶️","posId":"108","price":30900,"isExtra":false},{"id":"K0000","note":"","count":1,"label":"Balné","posId":"K0000","price":2000,"isExtra":true}]</t>
  </si>
  <si>
    <t>2026-06-17T19:42:36.345+02:00</t>
  </si>
  <si>
    <t>2026-06-17T20:00:34.469+02:00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</si>
  <si>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55199650","note":"","count":1,"label":"Kukuřice","posId":"C115","price":3500,"KDSTags":["greenhighlight"],"isExtra":true}]</t>
  </si>
  <si>
    <t>2026-06-17T19:39:28.077+02:00</t>
  </si>
  <si>
    <t>2026-06-17T20:00:03.031+02:00</t>
  </si>
  <si>
    <t>[{"id":"100","note":"","count":1,"label":"Margherita 40cm","posId":"100","price":26900,"isExtra":false},{"id":"K0000","note":"","count":1,"label":"Balné","posId":"K0000","price":2000,"isExtra":true},{"id":"109","note":"","count":1,"label":"Comeback 40cm 🌶️","posId":"109","price":30900,"isExtra":false},{"id":"K0000","note":"","count":1,"label":"Balné","posId":"K0000","price":2000,"isExtra":true}]</t>
  </si>
  <si>
    <t>2026-06-17T19:32:04.023+02:00</t>
  </si>
  <si>
    <t>2026-06-17T19:54:09.211+02:00</t>
  </si>
  <si>
    <t>2026-06-17T20:00:39.602+02:00</t>
  </si>
  <si>
    <t>2026-06-17T19:32:04.211+02:00</t>
  </si>
  <si>
    <t>[{"id":"194f980e-141e-4220-9f1e-0e1e9edc412e","note":"","count":1,"label":"Quattro Formaggi 18cm","posId":"135","price":11900,"isExtra":false},{"id":"95bce60f-e62f-4ae7-90e9-e09260893da5","note":"","count":1,"label":"Baby špenát &amp; kuře 18cm","posId":"128","price":11900,"isExtra":false},{"id":"fcbcf6b6-34c6-4d5f-ac5b-f6ece72e0953","note":"","count":1,"label":"BBQ Meteor 32cm","posId":"118","price":24900,"isExtra":false},{"id":"f61b7339-3b20-4583-b2b8-12e48de2876d","note":"","count":1,"label":"změna na Rajčatový základ","posId":"f61b7339-3b20-4583-b2b8-12e48de2876d","price":0,"isExtra":true},{"id":"d3eb4d53-930f-46c7-bd43-afdbaaac1bcf","note":"","count":1,"label":"masové kuličky","posId":"P102","price":9900,"isExtra":false}]</t>
  </si>
  <si>
    <t>2026-06-17T19:24:46.459+02:00</t>
  </si>
  <si>
    <t>2026-06-17T19:33:32.489+02:00</t>
  </si>
  <si>
    <t>[{"id":"3f770e7a43d35166513af203","count":1,"label":"Zeleninová 32cm","posId":"115","price":19920,"isExtra":false},{"id":"ed2821f5147c44e417ef0b42","count":1,"label":"Balné","posId":"K0000","price":1500,"isExtra":true},{"id":"c4cf500880b17d3ffa827758","count":1,"label":"Hawai 32cm","posId":"114","price":19920,"isExtra":false},{"id":"ed2821f5147c44e417ef0b42","count":1,"label":"Balné","posId":"K0000","price":1500,"isExtra":true}]</t>
  </si>
  <si>
    <t>2026-06-17T19:19:17.235+02:00</t>
  </si>
  <si>
    <t>2026-06-17T19:27:04.455+02:00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</si>
  <si>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🌶️","posId":"121","price":24900,"isExtra":false},{"id":"55199562","note":"","count":1,"label":"Balné","posId":"K0000","price":1500,"isExtra":true},{"id":"57279344","note":"","count":1,"label":"BBQ základ","posId":"ZRB32","price":0,"isExtra":true}]</t>
  </si>
  <si>
    <t>2026-06-17T19:13:14.130+02:00</t>
  </si>
  <si>
    <t>2026-06-17T19:24:22.580+02:00</t>
  </si>
  <si>
    <t>2026-06-17T19:12:02.908+02:00</t>
  </si>
  <si>
    <t>2026-06-17T19:20:50.136+02:00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</si>
  <si>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bylinky","posId":"A122","price":6500,"isExtra":true},{"id":"0b867b16-3995-4b4a-9deb-1c0d8cecf8d6","note":"","count":1,"label":"Pepperoni 32cm 🌶️🌶️","posId":"120","price":24900,"isExtra":false},{"id":"21fd0686-e8d1-43f1-84c9-d96f5842a3ca","note":"","count":1,"label":"okraj mozzarella, bylinky","posId":"A121","price":5700,"isExtra":true}]</t>
  </si>
  <si>
    <t>2026-06-17T19:01:15.237+02:00</t>
  </si>
  <si>
    <t>2026-06-17T19:18:21.819+02:00</t>
  </si>
  <si>
    <t>[{"id":"8a4618993c6f7ee5917bb6ac","count":1,"label":"Margherita 32cm","posId":"112","price":16720,"isExtra":false},{"id":"ed2821f5147c44e417ef0b42","count":1,"label":"Balné","posId":"K0000","price":1500,"isExtra":true},{"id":"c4cf500880b17d3ffa827758","count":1,"label":"Hawai 32cm","posId":"114","price":19920,"isExtra":false},{"id":"ed2821f5147c44e417ef0b42","count":1,"label":"Balné","posId":"K0000","price":1500,"isExtra":true}]</t>
  </si>
  <si>
    <t>2026-06-17T18:59:03.734+02:00</t>
  </si>
  <si>
    <t>2026-06-17T19:13:18.875+02:00</t>
  </si>
  <si>
    <t>2026-06-17T19:23:50.568+02:00</t>
  </si>
  <si>
    <t>2026-06-17T18:59:03.884+02:00</t>
  </si>
  <si>
    <t>2026-06-17T18:59:03.721+02:00</t>
  </si>
  <si>
    <t>2026-06-17T19:15:43.676+02:00</t>
  </si>
  <si>
    <t>2026-06-17T19:28:51.535+02:00</t>
  </si>
  <si>
    <t>2026-06-17T18:59:03.957+02:00</t>
  </si>
  <si>
    <t>[{"id":"b3008ec8-24a5-4d30-bf46-9133028be7e4","note":"","count":1,"label":"Margherita 32 cm","posId":"136","price":20900,"isExtra":false},{"id":"076ed74a-9e28-4a30-9b7c-06e6adbd9e27","note":"","count":1,"label":"Margherita 18cm","posId":"124","price":11900,"isExtra":false},{"id":"fc34540c-3ca2-4bb0-bd98-dc6f769a38a1","note":"","count":1,"label":"Šunka","posId":"A106","price":2000,"isExtra":true},{"id":"c5b474e6-18c7-4e68-bfba-30417cf8de0f","note":"","count":1,"label":"Kukuřice","posId":"A115","price":1500,"isExtra":true}]</t>
  </si>
  <si>
    <t>2026-06-17T18:55:24.477+02:00</t>
  </si>
  <si>
    <t>2026-06-17T19:05:29.888+02:00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</si>
  <si>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32cm","posId":"123","price":24900,"isExtra":false},{"id":"55199562","note":"","count":1,"label":"Balné","posId":"K0000","price":1500,"isExtra":true},{"id":"55199586","note":"","count":1,"label":"okraj mozzarella, bylinky","posId":"A121","price":5700,"isExtra":true},{"id":"55199680","note":"","count":1,"label":"Grana padano, pecorino, parmazán","posId":"B130","price":3000,"KDSTags":["greenhighlight"],"isExtra":true},{"id":"59589461","note":"","size":"BBQ Meteor 32cm","count":1,"label":"BBQ Meteor 32cm","posId":"118","price":24900,"isExtra":false},{"id":"55199562","note":"","count":1,"label":"Balné","posId":"K0000","price":1500,"isExtra":true},{"id":"55199595","note":"","count":1,"label":"okraj mozzarella, bbq omáčka","posId":"A123","price":5700,"isExtra":true},{"id":"55199644","note":"","count":1,"label":"Cibule","posId":"B103","price":2500,"KDSTags":["greenhighlight"],"isExtra":true},{"id":"55199680","note":"","count":1,"label":"Grana padano, pecorino, parmazán","posId":"B130","price":3000,"KDSTags":["greenhighlight"],"isExtra":true}]</t>
  </si>
  <si>
    <t>2026-06-17T18:51:02.850+02:00</t>
  </si>
  <si>
    <t>2026-06-17T19:07:24.845+02:00</t>
  </si>
  <si>
    <t>2026-06-17T19:31:29.893+02:00</t>
  </si>
  <si>
    <t>2026-06-17T18:51:02.986+02:00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</si>
  <si>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bylinky","posId":"A122","price":6500,"isExtra":true},{"id":"1fae666b-4102-4ed0-b317-2a07b21ae279","note":"","count":1,"label":"Hot &amp; Spicy 40cm 🌶️🌶️","posId":"110","price":30900,"isExtra":false}]</t>
  </si>
  <si>
    <t>2026-06-17T18:42:08.723+02:00</t>
  </si>
  <si>
    <t>2026-06-17T18:56:18.048+02:00</t>
  </si>
  <si>
    <t>[{"id":"c8f41becd43979fe4250d2db","count":1,"label":"Hot &amp; Spicy 32cm 🌶️🌶️","posId":"122","price":24900,"isExtra":false},{"id":"ed2821f5147c44e417ef0b42","count":1,"label":"Balné","posId":"K0000","price":1500,"isExtra":true},{"id":"9ee1d6724717b6cc0fc41c1b","count":1,"label":"okraj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</si>
  <si>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2026-06-17T18:39:28.922+02:00</t>
  </si>
  <si>
    <t>2026-06-17T18:51:46.872+02:00</t>
  </si>
  <si>
    <t>2026-06-17T18:32:03.469+02:00</t>
  </si>
  <si>
    <t>2026-06-17T18:47:04.523+02:00</t>
  </si>
  <si>
    <t>2026-06-17T18:32:03.456+02:00</t>
  </si>
  <si>
    <t>2026-06-17T18:47:26.674+02:00</t>
  </si>
  <si>
    <t>2026-06-17T18:56:33.728+02:00</t>
  </si>
  <si>
    <t>2026-06-17T18:32:03.605+02:00</t>
  </si>
  <si>
    <t>[{"id":"35e045f9-bc36-46e9-8142-6579de78a05b","note":"","count":1,"label":"Comeback 32cm 🌶️","posId":"121","price":24900,"isExtra":false},{"id":"4cd25cb7-e092-43a0-ab38-89c50a7e6a77","note":"","count":1,"label":"Pepperoni 18cm 🌶️🌶️","posId":"132","price":11900,"isExtra":false},{"id":"28b3f739-f42a-4ef9-8499-ad66cad79c40","note":"","count":1,"label":"Hot &amp; Spicy 18cm 🌶️🌶️","posId":"134","price":11900,"isExtra":false},{"id":"d012f292-3ee3-4347-9b7b-c133ca9053e2","note":"","count":1,"label":"Buchtičky se šodó","posId":"D12","price":7900,"isExtra":false},{"id":"6aa3aced-8eb9-4d56-b143-2e40b111d74f","note":"","count":2,"label":"Poděbradská malinovka 0,5l","posId":"N129","price":4900,"isExtra":false},{"id":"739ceea4-4275-4f09-8cf5-ae08fe640a77","note":"","count":1,"label":"Pepsi 1l","posId":"N124","price":5900,"isExtra":false}]</t>
  </si>
  <si>
    <t>2026-06-17T18:25:03.231+02:00</t>
  </si>
  <si>
    <t>2026-06-17T18:42:18.433+02:00</t>
  </si>
  <si>
    <t>[{"id":"1fae666b-4102-4ed0-b317-2a07b21ae279","note":"","count":1,"label":"Hot &amp; Spicy 40cm 🌶️🌶️","posId":"110","price":30900,"isExtra":false},{"id":"211d85d0-839e-41d0-89e3-ea177ad7489e","note":"","count":1,"label":"Česnekový dip","posId":"P106","price":2000,"isExtra":false},{"id":"8bae78a6-219b-4027-bb89-2829c70113f3","note":"","count":1,"label":"Opočno čokoládová","posId":"D107","price":12900,"isExtra":false},{"id":"36ea3088-07fd-428f-b871-c4a5ee9cef7b","note":"","count":1,"label":"Comeback 40cm 🌶️","posId":"109","price":30900,"isExtra":false},{"id":"78a6e98d-57cb-4e2c-9a3c-9d40f7b79583","note":"","count":1,"label":"Gorgonzola","posId":"C101","price":4000,"KDSTags":["greenhighlight"],"isExtra":true},{"id":"e1ef9526-7c68-483b-a8a1-92bb58ce9f1e","note":"","count":1,"label":"Jalapenos Rolls","posId":"jpr200","price":8900,"isExtra":false}]</t>
  </si>
  <si>
    <t>2026-06-17T18:19:03.531+02:00</t>
  </si>
  <si>
    <t>2026-06-17T18:24:01.665+02:00</t>
  </si>
  <si>
    <t>2026-06-17T18:45:59.494+02:00</t>
  </si>
  <si>
    <t>2026-06-17T18:19:03.693+02:00</t>
  </si>
  <si>
    <t>[{"id":"7bd52058-f7b0-4320-9d6c-79598e7d9b5f","note":"","count":1,"label":"Hawai 18cm","posId":"126","price":11900,"isExtra":false},{"id":"007c7303-045c-4866-882d-38e13564ff34","note":"","count":1,"label":"Bez ananasu","posId":"X100","price":0,"KDSTags":["redhighlight"],"isExtra":true},{"id":"7bd52058-f7b0-4320-9d6c-79598e7d9b5f","note":"","count":1,"label":"Hawai 18cm","posId":"126","price":11900,"isExtra":false},{"id":"a4efa812-1470-4ea2-a19d-39843abed3be","note":"","count":1,"label":"Comeback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bylinky","posId":"A121","price":5700,"isExtra":true},{"id":"169906cc-98ac-4101-a361-79ae530758c3","note":"","count":1,"label":"Bez cibule","posId":"X103","price":0,"KDSTags":["redhighlight"],"isExtra":true},{"id":"19647242-c7ae-4948-97a4-fe55e47b6f96","note":"","count":1,"label":"Bez salámu","posId":"X109","price":0,"KDSTags":["redhighlight"],"isExtra":true},{"id":"3a8b6a85-3b5c-4ee4-be2d-261ab8731d6e","note":"","count":1,"label":"Česnekový dip","posId":"P106","price":2000,"isExtra":false}]</t>
  </si>
  <si>
    <t>2026-06-17T18:15:53.240+02:00</t>
  </si>
  <si>
    <t>2026-06-17T18:26:43.653+02:00</t>
  </si>
  <si>
    <t>[{"id":"d881435059a1470cdfda68d0","count":1,"label":"Pepsi zero sugar 1l","posId":"N125","price":5900,"isExtra":false},{"id":"d0043b053c4bd7c6fd8359d7","count":1,"label":"Comeback 32cm 🌶️","posId":"121","price":19920,"isExtra":false},{"id":"ed2821f5147c44e417ef0b42","count":1,"label":"Balné","posId":"K0000","price":1500,"isExtra":true},{"id":"987bfd69b1586254c4704730","count":1,"label":"Žampiony","posId":"B105","price":2500,"KDSTags":["greenhighlight"],"isExtra":true},{"id":"d52edd9e0f5cc26976bc6fce","count":1,"label":"Capricciosa 40cm","posId":"101","price":30900,"isExtra":false},{"id":"c71f71bd04444e93fe083c01","count":1,"label":"Balné","posId":"K0000","price":2000,"isExtra":true},{"id":"0c6f991de7b2d226d96c4587","count":1,"label":"Bez oliv","posId":"X112","price":0,"KDSTags":["redhighlight"],"isExtra":true}]</t>
  </si>
  <si>
    <t>2026-06-17T18:15:25.625+02:00</t>
  </si>
  <si>
    <t>2026-06-17T18:23:30.556+02:00</t>
  </si>
  <si>
    <t>2026-06-17T18:04:03.040+02:00</t>
  </si>
  <si>
    <t>2026-06-17T18:16:19.396+02:00</t>
  </si>
  <si>
    <t>[{"id":"8a4618993c6f7ee5917bb6ac","count":1,"label":"Margherita 32cm","posId":"112","price":16720,"isExtra":false},{"id":"ed2821f5147c44e417ef0b42","count":1,"label":"Balné","posId":"K0000","price":1500,"isExtra":true},{"id":"84e4b48cb1bf1b04bc7feb09","count":1,"label":"Smetanový základ","posId":"ZRS32","price":0,"isExtra":true},{"id":"d881435059a1470cdfda68d0","count":1,"label":"Pepsi zero sugar 1l","posId":"N125","price":5900,"isExtra":false}]</t>
  </si>
  <si>
    <t>2026-06-17T17:54:03.080+02:00</t>
  </si>
  <si>
    <t>2026-06-17T17:57:48.982+02:00</t>
  </si>
  <si>
    <t>[{"id":"35e045f9-bc36-46e9-8142-6579de78a05b","note":"","count":1,"label":"Comeback 32cm 🌶️","posId":"121","price":24900,"isExtra":false},{"id":"57c816b2-3e3f-46c2-b126-b09910d79cb0","note":"","count":1,"label":"změna na Smetanový základ","posId":"57c816b2-3e3f-46c2-b126-b09910d79cb0","price":0,"isExtra":true}]</t>
  </si>
  <si>
    <t>2026-06-17T17:47:24.650+02:00</t>
  </si>
  <si>
    <t>2026-06-17T17:55:40.661+02:00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</si>
  <si>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🌶️","posId":"121","price":24900,"isExtra":false},{"id":"55199562","note":"","count":1,"label":"Balné","posId":"K0000","price":1500,"isExtra":true},{"id":"55199612","note":"","count":1,"label":"Bez salámu","posId":"X109","price":0,"KDSTags":["redhighlight"],"isExtra":true},{"id":"55199516","note":"","size":"Česnekový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</si>
  <si>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2026-06-17T17:46:20.551+02:00</t>
  </si>
  <si>
    <t>2026-06-17T17:54:00.481+02:00</t>
  </si>
  <si>
    <t>[{"id":"61818001","note":"","size":"Guarana kiwi a jablko","count":1,"label":"Guarana kiwi a jablko","posId":"N144","price":5500,"isExtra":false},{"id":"57405742","note":"","size":"Pepsi 1l","count":1,"label":"Pepsi 1l","posId":"N124","price":5900,"isExtra":false},{"id":"55199515","note":"","size":"Pepperoni Rolls 🌶️","count":1,"label":"Pepperoni Rolls 🌶️","posId":"P100","price":8900,"isExtra":false},{"id":"55199562","note":"","count":1,"label":"Balné","posId":"K0000","price":1500,"isExtra":true},{"id":"55199511","note":"","size":"Spicy Wings 🌶️","count":1,"label":"spicy wings 🌶️","posId":"P101","price":11900,"isExtra":false},{"id":"55199562","note":"","count":1,"label":"Balné","posId":"K0000","price":1500,"isExtra":true},{"id":"59589461","note":"","size":"BBQ Meteor 32cm","count":1,"label":"BBQ Meteor 32cm","posId":"118","price":24900,"isExtra":false},{"id":"55199562","note":"","count":1,"label":"Balné","posId":"K0000","price":1500,"isExtra":true},{"id":"59592261","note":"","count":1,"label":"USA těsto","posId":"17","price":1000,"isExtra":true},{"id":"57279347","note":"","count":1,"label":"Rajčatový základ","posId":"ZBR32","price":0,"isExtra":true},{"id":"55199635","note":"","count":1,"label":"okraj hotdog, bez omáčky","posId":"A125","price":5700,"isExtra":true}]</t>
  </si>
  <si>
    <t>2026-06-17T17:37:02.538+02:00</t>
  </si>
  <si>
    <t>2026-06-17T17:45:05.306+02:00</t>
  </si>
  <si>
    <t>2026-06-17T17:53:33.810+02:00</t>
  </si>
  <si>
    <t>2026-06-17T17:37:02.656+02:00</t>
  </si>
  <si>
    <t>[{"id":"ad7c292a-48c9-48db-b64c-0f7f8ebced7f","note":"","count":1,"label":"BBQ Meteor 40cm","posId":"106","price":30900,"isExtra":false},{"id":"3a8b6a85-3b5c-4ee4-be2d-261ab8731d6e","note":"","count":1,"label":"Česnekový dip","posId":"P106","price":2000,"isExtra":false},{"id":"0ea52415-fdb3-497f-b216-7fd5802f2e0f","note":"","count":1,"label":"Quattro Formaggi 32cm","posId":"123","price":24900,"isExtra":false},{"id":"f61b7339-3b20-4583-b2b8-12e48de2876d","note":"","count":1,"label":"změna na Rajčatový základ","posId":"f61b7339-3b20-4583-b2b8-12e48de2876d","price":0,"isExtra":true}]</t>
  </si>
  <si>
    <t>2026-06-17T17:36:46.929+02:00</t>
  </si>
  <si>
    <t>2026-06-17T17:42:56.431+02:00</t>
  </si>
  <si>
    <t>[{"id":"7ec71ed1b6dd8f99c580bfce","count":1,"label":"Margherita 40cm","posId":"100","price":26900,"isExtra":false},{"id":"c71f71bd04444e93fe083c01","count":1,"label":"Balné","posId":"K0000","price":2000,"isExtra":true},{"id":"6d30c23536beeaabedce6a33","count":1,"label":"Kukuřice","posId":"C115","price":3500,"KDSTags":["greenhighlight"],"isExtra":true},{"id":"780d45dfe4ca574210ccd893","count":1,"label":"Slanina","posId":"C108","price":4000,"KDSTags":["greenhighlight"],"isExtra":true}]</t>
  </si>
  <si>
    <t>2026-06-17T17:31:15.185+02:00</t>
  </si>
  <si>
    <t>2026-06-17T17:36:43.427+02:00</t>
  </si>
  <si>
    <t>2026-06-17T17:27:22.594+02:00</t>
  </si>
  <si>
    <t>2026-06-17T17:34:46.461+02:00</t>
  </si>
  <si>
    <t>[{"id":"d0043b053c4bd7c6fd8359d7","count":1,"label":"Comeback 32cm 🌶️","posId":"121","price":19920,"isExtra":false},{"id":"ed2821f5147c44e417ef0b42","count":1,"label":"Balné","posId":"K0000","price":1500,"isExtra":true},{"id":"9681b67a7972f023bc9a5b5d","count":1,"label":"česnekový chléb","posId":"P104","price":7900,"isExtra":false},{"id":"ed2821f5147c44e417ef0b42","count":1,"label":"Balné","posId":"K0000","price":1500,"isExtra":true}]</t>
  </si>
  <si>
    <t>2026-06-17T17:23:44.257+02:00</t>
  </si>
  <si>
    <t>2026-06-17T17:23:56.214+02:00</t>
  </si>
  <si>
    <t>[{"id":"oN2HwwNmv6z9l9BDlxwAW","count":1,"label":"Guarana kiwi a jablko","posId":"N144","price":5500,"isExtra":false,"creatorId":"jpPo2KBCrjV9u8JBNofHr","isPackging":0,"actualLabel":"Guarana kiwi a jablko"}]</t>
  </si>
  <si>
    <t>2026-06-17T17:23:18.791+02:00</t>
  </si>
  <si>
    <t>2026-06-17T17:31:17.541+02:00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</si>
  <si>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40cm","posId":"111","price":30900,"isExtra":false},{"id":"55199557","note":"","count":1,"label":"Balné","posId":"K0000","price":2000,"isExtra":true},{"id":"55199472","note":"","size":"Hot &amp; Spicy 40cm 🌶️🌶️","count":1,"label":"Hot &amp; Spicy 40cm 🌶️🌶️","posId":"110","price":30900,"isExtra":false},{"id":"55199557","note":"","count":1,"label":"Balné","posId":"K0000","price":2000,"isExtra":true}]</t>
  </si>
  <si>
    <t>2026-06-17T17:14:50.190+02:00</t>
  </si>
  <si>
    <t>2026-06-17T17:28:51.442+02:00</t>
  </si>
  <si>
    <t>[{"id":"1d215296a99939a8f5b4c23d","count":1,"label":"Pepperoni 32cm 🌶️🌶️","posId":"120","price":19920,"isExtra":false},{"id":"ed2821f5147c44e417ef0b42","count":1,"label":"Balné","posId":"K0000","price":1500,"isExtra":true},{"id":"84e4b48cb1bf1b04bc7feb09","count":1,"label":"Smetanový základ","posId":"ZRS32","price":0,"isExtra":true},{"id":"4f453a9a502066523bdfdc6b","count":1,"label":"Cibule","posId":"B103","price":2500,"KDSTags":["greenhighlight"],"isExtra":true},{"id":"1d215296a99939a8f5b4c23d","count":1,"label":"Pepperoni 32cm 🌶️🌶️","posId":"120","price":19920,"isExtra":false},{"id":"ed2821f5147c44e417ef0b42","count":1,"label":"Balné","posId":"K0000","price":1500,"isExtra":true},{"id":"84e4b48cb1bf1b04bc7feb09","count":1,"label":"Smetanový základ","posId":"ZRS32","price":0,"isExtra":true},{"id":"5fdddf9d3c429571bb69ddb5","count":1,"label":"spicy wings 🌶️","posId":"P101","price":9520,"isExtra":false},{"id":"ed2821f5147c44e417ef0b42","count":1,"label":"Balné","posId":"K0000","price":1500,"isExtra":true}]</t>
  </si>
  <si>
    <t>2026-06-17T16:34:59.731+02:00</t>
  </si>
  <si>
    <t>2026-06-17T16:46:06.424+02:00</t>
  </si>
  <si>
    <t>[{"id":"55199516","note":"","size":"Česnekový dip","count":2,"label":"Česnekový dip","posId":"P106","price":2000,"isExtra":false},{"id":"55199562","note":"","count":2,"label":"Balné","posId":"K0000","price":1500,"isExtra":true},{"id":"57405741","note":"","size":"BIRGO grapefruit 0,5l","count":2,"label":"BIRGO grapefruit 0,5l","posId":"N131","price":4900,"isExtra":false},{"id":"55199471","note":"","size":"Quattro Formaggi 40cm","count":2,"label":"Quattro Formaggi 40cm","posId":"111","price":30900,"isExtra":false},{"id":"55199557","note":"","count":2,"label":"Balné","posId":"K0000","price":2000,"isExtra":true},{"id":"55199641","note":"","count":2,"label":"okraj hotdog, bez omáčky","posId":"A126","price":6500,"isExtra":true}]</t>
  </si>
  <si>
    <t>2026-06-17T15:55:54.440+02:00</t>
  </si>
  <si>
    <t>2026-06-17T16:04:15.411+02:00</t>
  </si>
  <si>
    <t>[{"id":"284143256f41c905feeed114","count":1,"label":"Capricciosa 32cm","posId":"113","price":24900,"isExtra":false},{"id":"ed2821f5147c44e417ef0b42","count":1,"label":"Balné","posId":"K0000","price":1500,"isExtra":true},{"id":"0d95a3384b070d9133ab82f7","count":1,"label":"Česnekový dip","posId":"P106","price":2000,"isExtra":false},{"id":"ed2821f5147c44e417ef0b42","count":1,"label":"Balné","posId":"K0000","price":1500,"isExtra":true}]</t>
  </si>
  <si>
    <t>2026-06-17T15:48:04.616+02:00</t>
  </si>
  <si>
    <t>2026-06-17T15:57:46.993+02:00</t>
  </si>
  <si>
    <t>[{"id":"d0043b053c4bd7c6fd8359d7","count":1,"label":"Comeback 32cm 🌶️","posId":"121","price":19920,"isExtra":false},{"id":"ed2821f5147c44e417ef0b42","count":1,"label":"Balné","posId":"K0000","price":1500,"isExtra":true},{"id":"2c0f597d3afb8c80df48f8ff","count":1,"label":"USA těsto","posId":"17","price":1000,"isExtra":true},{"id":"59839d6b839f5e8fe6d29556","count":1,"label":"BBQ základ","posId":"ZRB32","price":0,"isExtra":true},{"id":"1c7298db47eb05e8b94d15e6","count":1,"label":"okraj hotdog, hořčice","posId":"A117","price":5700,"isExtra":true},{"id":"a05a3db559c131adf6fd6cb7","count":1,"label":"Bez šunky","posId":"X106","price":0,"KDSTags":["redhighlight"],"isExtra":true},{"id":"ae6773d8c8a578aa7f7526f0","count":1,"label":"Párek","posId":"B110","price":3000,"KDSTags":["greenhighlight"],"isExtra":true},{"id":"0d95a3384b070d9133ab82f7","count":1,"label":"Česnekový dip","posId":"P106","price":2000,"isExtra":false},{"id":"ed2821f5147c44e417ef0b42","count":1,"label":"Balné","posId":"K0000","price":1500,"isExtra":true}]</t>
  </si>
  <si>
    <t>2026-06-17T15:20:49.558+02:00</t>
  </si>
  <si>
    <t>2026-06-17T15:29:08.875+02:00</t>
  </si>
  <si>
    <t>2026-06-17T14:25:03.396+02:00</t>
  </si>
  <si>
    <t>2026-06-17T14:32:16.327+02:00</t>
  </si>
  <si>
    <t>2026-06-17T14:39:58.721+02:00</t>
  </si>
  <si>
    <t>2026-06-17T14:25:03.525+02:00</t>
  </si>
  <si>
    <t>[{"id":"bf8dc38b-6c8e-42b6-9da3-3170253a57d4","note":"","count":1,"label":"Hot &amp; Spicy 32cm 🌶️🌶️","posId":"122","price":24900,"isExtra":false}]</t>
  </si>
  <si>
    <t>2026-06-17T14:09:22.537+02:00</t>
  </si>
  <si>
    <t>2026-06-17T14:20:13.817+02:00</t>
  </si>
  <si>
    <t>2026-06-17T13:39:02.471+02:00</t>
  </si>
  <si>
    <t>2026-06-17T13:48:52.081+02:00</t>
  </si>
  <si>
    <t>2026-06-17T14:02:58.047+02:00</t>
  </si>
  <si>
    <t>2026-06-17T13:39:02.607+02:00</t>
  </si>
  <si>
    <t>[{"id":"b3008ec8-24a5-4d30-bf46-9133028be7e4","note":"","count":1,"label":"Margherita 32 cm","posId":"136","price":20900,"isExtra":false},{"id":"2be8bd8d-b8cf-456a-a9f3-1ae18c5726f9","note":"","count":1,"label":"okraj mozzarella, bbq omáčka","posId":"A123","price":5700,"isExtra":true},{"id":"211d85d0-839e-41d0-89e3-ea177ad7489e","note":"","count":1,"label":"Česnekový dip","posId":"P106","price":2000,"isExtra":false}]</t>
  </si>
  <si>
    <t>2026-06-17T12:43:37.178+02:00</t>
  </si>
  <si>
    <t>2026-06-17T12:54:27.946+02:00</t>
  </si>
  <si>
    <t>[{"id":"1b8bf5463d30ab1a50e2f05d","count":1,"label":"Baby Špenát &amp; kuře 32cm","posId":"116","price":24900,"isExtra":false},{"id":"ed2821f5147c44e417ef0b42","count":1,"label":"Balné","posId":"K0000","price":1500,"isExtra":true},{"id":"b0909d075aa821e62b5225d6","count":1,"label":"Pepsi 1l","posId":"N124","price":5900,"isExtra":false}]</t>
  </si>
  <si>
    <t>2026-06-17T12:18:03.577+02:00</t>
  </si>
  <si>
    <t>2026-06-17T12:42:59.676+02:00</t>
  </si>
  <si>
    <t>2026-06-17T13:11:55.589+02:00</t>
  </si>
  <si>
    <t>2026-06-17T12:18:03.750+02:00</t>
  </si>
  <si>
    <t>[{"id":"85dc195f-7d7b-4fb5-b41d-eb1c9c76b3a3","note":"","count":1,"label":"Hot &amp; Spicy 32 cm","posId":"146","price":24900,"isExtra":false},{"id":"2be8bd8d-b8cf-456a-a9f3-1ae18c5726f9","note":"","count":1,"label":"okraj mozzarella, bbq omáčka","posId":"A123","price":5700,"isExtra":true},{"id":"dba0d6ed-9e38-4f33-8ec2-cc6e2ff8f1a9","note":"","count":1,"label":"Gorgonzola","posId":"B101","price":3000,"KDSTags":["greenhighlight"],"isExtra":true},{"id":"e7501e4e-7b75-458f-8655-4ba5ba9c5990","note":"","count":1,"label":"Jalapeňos dip","posId":"P107","price":2000,"isExtra":false}]</t>
  </si>
  <si>
    <t>2026-06-17T12:15:04.205+02:00</t>
  </si>
  <si>
    <t>2026-06-17T12:39:02.961+02:00</t>
  </si>
  <si>
    <t>[{"id":"8a4618993c6f7ee5917bb6ac","count":1,"label":"Margherita 32cm","posId":"112","price":16720,"isExtra":false},{"id":"ed2821f5147c44e417ef0b42","count":1,"label":"Balné","posId":"K0000","price":1500,"isExtra":true},{"id":"d0043b053c4bd7c6fd8359d7","count":1,"label":"Comeback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🌶️","posId":"121","price":19920,"isExtra":false},{"id":"ed2821f5147c44e417ef0b42","count":1,"label":"Balné","posId":"K0000","price":1500,"isExtra":true},{"id":"9db33b6e2b744d67b8488546","count":1,"label":"okraj mozzarella, bbq omáčka","posId":"A123","price":5700,"isExtra":true}]</t>
  </si>
  <si>
    <t>2026-06-17T12:02:03.210+02:00</t>
  </si>
  <si>
    <t>2026-06-17T12:30:48.701+02:00</t>
  </si>
  <si>
    <t>2026-06-17T13:01:22.978+02:00</t>
  </si>
  <si>
    <t>2026-06-17T12:27:47.471+02:00</t>
  </si>
  <si>
    <t>[{"id":"ee394832-8137-440a-84b7-b9e0df42a9ab","note":"","count":1,"label":"Hawai 32cm","posId":"114","price":24900,"isExtra":false},{"id":"f1315fc0-dfbb-459c-9f31-49d8e60875f4","note":"","count":1,"label":"Pepperoni 40cm 🌶️🌶️","posId":"108","price":30900,"isExtra":false},{"id":"28b3f739-f42a-4ef9-8499-ad66cad79c40","note":"","count":1,"label":"Hot &amp; Spicy 18cm 🌶️🌶️","posId":"134","price":11900,"isExtra":false}]</t>
  </si>
  <si>
    <t>2026-06-17T11:56:02.627+02:00</t>
  </si>
  <si>
    <t>2026-06-17T12:09:39.566+02:00</t>
  </si>
  <si>
    <t>2026-06-17T12:43:04.397+02:00</t>
  </si>
  <si>
    <t>2026-06-17T11:56:02.898+02:00</t>
  </si>
  <si>
    <t>[{"id":"fcbcf6b6-34c6-4d5f-ac5b-f6ece72e0953","note":"","count":1,"label":"BBQ Meteor 32cm","posId":"118","price":24900,"isExtra":false},{"id":"57c816b2-3e3f-46c2-b126-b09910d79cb0","note":"","count":1,"label":"změna na Smetanový základ","posId":"57c816b2-3e3f-46c2-b126-b09910d79cb0","price":0,"isExtra":true},{"id":"d52027ab-fcf5-41e6-945a-01e2fd9187a4","note":"","count":1,"label":"okraj hotdog, hořčice","posId":"A117","price":5700,"isExtra":true}]</t>
  </si>
  <si>
    <t>2026-06-17T11:56:02.606+02:00</t>
  </si>
  <si>
    <t>2026-06-17T12:27:07.752+02:00</t>
  </si>
  <si>
    <t>2026-06-17T12:57:53.687+02:00</t>
  </si>
  <si>
    <t>2026-06-17T12:18:50.094+02:00</t>
  </si>
  <si>
    <t>[{"id":"e8f571e6-dd36-42d7-8826-52c90315986b","note":"","count":1,"label":"Baby špenát &amp; kuře 40cm","posId":"104","price":30900,"isExtra":false},{"id":"36ea3088-07fd-428f-b871-c4a5ee9cef7b","note":"","count":1,"label":"Comeback 40cm 🌶️","posId":"109","price":30900,"isExtra":false},{"id":"03dae282-4cd4-4fa2-9169-2178ea3ed325","note":"","count":1,"label":"Quattro Formaggi 40cm","posId":"111","price":30900,"isExtra":false},{"id":"987fa0f9-906b-4c8f-b658-123a02363de3","note":"","count":1,"label":"BBQ Texas 18cm","posId":"131","price":11900,"isExtra":false}]</t>
  </si>
  <si>
    <t>2026-06-17T11:51:29.599+02:00</t>
  </si>
  <si>
    <t>2026-06-17T12:03:47.696+02:00</t>
  </si>
  <si>
    <t>2026-06-17T11:42:03.131+02:00</t>
  </si>
  <si>
    <t>2026-06-17T11:51:32.402+02:00</t>
  </si>
  <si>
    <t>2026-06-17T12:05:06.300+02:00</t>
  </si>
  <si>
    <t>2026-06-17T11:42:03.261+02:00</t>
  </si>
  <si>
    <t>2026-06-17T11:30:55.352+02:00</t>
  </si>
  <si>
    <t>2026-06-17T11:42:29.457+02:00</t>
  </si>
  <si>
    <t>2026-06-17T11:22:03.326+02:00</t>
  </si>
  <si>
    <t>2026-06-17T11:59:12.449+02:00</t>
  </si>
  <si>
    <t>2026-06-17T12:29:04.799+02:00</t>
  </si>
  <si>
    <t>2026-06-17T11:22:03.712+02:00</t>
  </si>
  <si>
    <t>[{"id":"e12521cc-9391-4513-be27-f090014536cf","note":"","count":1,"label":"BBQ Texas 32 cm","posId":"143","price":24900,"isExtra":false},{"id":"e7501e4e-7b75-458f-8655-4ba5ba9c5990","note":"","count":1,"label":"Jalapeňos dip","posId":"P107","price":2000,"isExtra":false},{"id":"211d85d0-839e-41d0-89e3-ea177ad7489e","note":"","count":1,"label":"Česnekový dip","posId":"P106","price":2000,"isExtra":false},{"id":"25c5a9dd-123f-425c-a0d6-3068fb8d4ad8","note":"","count":1,"label":"Aquilla černý čaj a broskev","posId":"N120","price":4900,"isExtra":false}]</t>
  </si>
  <si>
    <t>2026-06-17T11:21:58.752+02:00</t>
  </si>
  <si>
    <t>2026-06-17T11:27:36.464+02:00</t>
  </si>
  <si>
    <t>2026-06-17T11:01:39.088+02:00</t>
  </si>
  <si>
    <t>2026-06-17T11:05:59.305+02:00</t>
  </si>
  <si>
    <t>[{"id":"kUuLYGeIqdyMjANhyldfO","count":1,"label":"Quattro Formaggi 18cm","posId":"135","price":11900,"isExtra":false,"creatorId":"INq2GEnohRH6WyKU4CrTl","isPackging":0,"actualLabel":"Quattro Formaggi 18cm"}]</t>
  </si>
  <si>
    <t>2026-06-17T01:48:38.538+02:00</t>
  </si>
  <si>
    <t>2026-06-17T01:48:41.379+02:00</t>
  </si>
  <si>
    <t>[{"id":"Z9IeDGcKqFO_itODmBH5E","count":1,"label":"Quattro Formaggi 32cm","posId":"123","price":24900,"isExtra":false,"creatorId":"-Nt45Y9OdsIUbZXK77K1n","isPackging":0,"actualLabel":"Quattro Formaggi 32cm"},{"id":"slIXfu3mjSW-0V2k39Ukz","count":1,"label":"Hawai 32cm","posId":"114","price":24900,"isExtra":false,"creatorId":"5cVAkvNS1RjHZ5I7cimrA","isPackging":0,"actualLabel":"Hawai 32cm"}]</t>
  </si>
  <si>
    <t>2026-06-17T00:42:13.283+02:00</t>
  </si>
  <si>
    <t>2026-06-17T01:01:03.215+02:00</t>
  </si>
  <si>
    <t>2026-06-17T00:35:02.196+02:00</t>
  </si>
  <si>
    <t>2026-06-17T00:49:06.038+02:00</t>
  </si>
  <si>
    <t>[{"id":"59589455","note":"","size":"Margherita 32cm","count":1,"label":"Margherita 32cm","posId":"112","price":20900,"isExtra":false},{"id":"55199562","note":"","count":1,"label":"Balné","posId":"K0000","price":1500,"isExtra":true}]</t>
  </si>
  <si>
    <t>2026-06-17T00:33:23.211+02:00</t>
  </si>
  <si>
    <t>2026-06-17T00:52:42.167+02:00</t>
  </si>
  <si>
    <t>[{"id":"120","note":"","count":1,"label":"Pepperoni 32cm 🌶️🌶️","posId":"120","price":24900,"isExtra":false},{"id":"K0000","note":"","count":1,"label":"Balné","posId":"K0000","price":1500,"isExtra":true},{"id":"N124","note":"","count":1,"label":"Pepsi 1l","posId":"N124","price":5900,"isExtra":false}]</t>
  </si>
  <si>
    <t>2026-06-17T00:28:21.253+02:00</t>
  </si>
  <si>
    <t>2026-06-17T00:48:21.212+02:00</t>
  </si>
  <si>
    <t>2026-06-17T00:26:01.125+02:00</t>
  </si>
  <si>
    <t>2026-06-17T00:43:59.003+02:00</t>
  </si>
  <si>
    <t>[{"id":"55199496","note":"","size":"Margherita 18cm","count":1,"label":"Margherita 18cm","posId":"124","price":11900,"isExtra":false},{"id":"55199538","note":"","count":1,"label":"Balné","posId":"K0000","price":1000,"isExtra":true},{"id":"59555715","note":"","count":1,"label":"Smetanový základ","posId":"ZRS18","price":0,"isExtra":true}]</t>
  </si>
  <si>
    <t>2026-06-17T00:25:39.698+02:00</t>
  </si>
  <si>
    <t>2026-06-17T00:42:51.084+02:00</t>
  </si>
  <si>
    <t>[{"id":"c282153f9e3afce968db7f16","count":1,"label":"Quattro Formaggi 40cm","posId":"111","price":30900,"isExtra":false},{"id":"c71f71bd04444e93fe083c01","count":1,"label":"Balné","posId":"K0000","price":2000,"isExtra":true},{"id":"07e9344d25ff8a7ecfb38b8d","count":1,"label":"Rajčatový základ","posId":"ZSR40","price":0,"isExtra":true},{"id":"fde28e2574fe6b73408c8ce0","count":1,"label":"Bez gorgonzoly","posId":"X101","price":0,"KDSTags":["redhighlight"],"isExtra":true}]</t>
  </si>
  <si>
    <t>2026-06-17T00:16:13.109+02:00</t>
  </si>
  <si>
    <t>2026-06-17T00:38:46.201+02:00</t>
  </si>
  <si>
    <t>2026-06-17T00:11:31.278+02:00</t>
  </si>
  <si>
    <t>2026-06-17T00:15:51.887+02:00</t>
  </si>
  <si>
    <t>2026-06-17T00:05:38.382+02:00</t>
  </si>
  <si>
    <t>2026-06-17T00:15:50.053+02:00</t>
  </si>
  <si>
    <t>2026-06-16T23:55:05.525+02:00</t>
  </si>
  <si>
    <t>2026-06-17T00:03:03.702+02:00</t>
  </si>
  <si>
    <t>2026-06-17T00:14:44.802+02:00</t>
  </si>
  <si>
    <t>2026-06-16T23:55:05.641+02:00</t>
  </si>
  <si>
    <t>[{"id":"c8b95e20-a7d9-4b96-8200-784ce0418910","note":"","count":4,"label":"Pilsner Urquell 12","posId":"N20","price":6500,"isExtra":false},{"id":"0005ff76-02c8-47f3-a86e-87443988197a","note":"","count":1,"label":"BBQ Texas 32cm","posId":"119","price":24900,"isExtra":false},{"id":"0ea52415-fdb3-497f-b216-7fd5802f2e0f","note":"","count":1,"label":"Quattro Formaggi 32cm","posId":"123","price":24900,"isExtra":false}]</t>
  </si>
  <si>
    <t>2026-06-16T23:46:24.888+02:00</t>
  </si>
  <si>
    <t>2026-06-16T23:56:49.976+02:00</t>
  </si>
  <si>
    <t>2026-06-16T23:36:14.330+02:00</t>
  </si>
  <si>
    <t>2026-06-16T23:53:08.158+02:00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</si>
  <si>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40cm","posId":"111","price":30900,"isExtra":false},{"id":"55199557","note":"","count":1,"label":"Balné","posId":"K0000","price":2000,"isExtra":true},{"id":"57405738","note":"","size":"Aquilla zelený čaj/citron 0,5l","count":2,"label":"Aquilla zelený čaj/citron","posId":"N121","price":4900,"isExtra":false}]</t>
  </si>
  <si>
    <t>2026-06-16T23:36:10.834+02:00</t>
  </si>
  <si>
    <t>2026-06-16T23:50:13.238+02:00</t>
  </si>
  <si>
    <t>[{"id":"P101","note":"","count":1,"label":"spicy wings 🌶️","posId":"P101","price":11900,"isExtra":false},{"id":"K0000","note":"","count":1,"label":"Balné","posId":"K0000","price":1500,"isExtra":true},{"id":"125","note":"","count":1,"label":"Capricciosa 18cm","posId":"125","price":11900,"isExtra":false},{"id":"K0000","note":"","count":1,"label":"Balné","posId":"K0000","price":1000,"isExtra":true},{"id":"ZRS18","note":"","count":1,"label":"Smetanový základ","posId":"ZRS18","price":0,"isExtra":true},{"id":"X112","note":"","count":1,"label":"Bez oliv","posId":"X112","price":0,"KDSTags":["redhighlight"],"isExtra":true},{"id":"P107","note":"","count":1,"label":"Jalapeňos dip","posId":"P107","price":2000,"isExtra":false},{"id":"K0000","note":"","count":1,"label":"Balné","posId":"K0000","price":1500,"isExtra":true}]</t>
  </si>
  <si>
    <t>2026-06-16T23:24:54.268+02:00</t>
  </si>
  <si>
    <t>2026-06-16T23:45:48.364+02:00</t>
  </si>
  <si>
    <t>[{"id":"59589465","note":"","size":"Baby Špenát &amp; kuře 32cm","count":1,"label":"Baby Špenát &amp; kuře 32cm","posId":"116","price":24900,"isExtra":false},{"id":"55199562","note":"","count":1,"label":"Balné","posId":"K0000","price":1500,"isExtra":true},{"id":"55199615","note":"","count":1,"label":"Olivy","posId":"B112","price":2500,"KDSTags":["greenhighlight"],"isExtra":true},{"id":"55199659","note":"","count":1,"label":"Mozzarella","posId":"B113","price":3000,"KDSTags":["greenhighlight"],"isExtra":true},{"id":"64093148","note":"","size":"Sweet passion 32 cm","count":1,"label":"Sweet passion 32 cm","posId":"29","price":20900,"isExtra":false},{"id":"55199562","note":"","count":1,"label":"Balné","posId":"K0000","price":1500,"isExtra":true},{"id":"66679175","note":"","size":"Vanilkový dip","count":1,"label":"Vanilkový dip","posId":"vanila","price":2000,"isExtra":false},{"id":"55199562","note":"","count":1,"label":"Balné","posId":"K0000","price":1500,"isExtra":true}]</t>
  </si>
  <si>
    <t>2026-06-16T23:20:46.853+02:00</t>
  </si>
  <si>
    <t>2026-06-16T23:37:15.888+02:00</t>
  </si>
  <si>
    <t>[{"id":"d0043b053c4bd7c6fd8359d7","count":1,"label":"Comeback 32cm 🌶️","posId":"121","price":19920,"isExtra":false},{"id":"ed2821f5147c44e417ef0b42","count":1,"label":"Balné","posId":"K0000","price":1500,"isExtra":true},{"id":"59839d6b839f5e8fe6d29556","count":1,"label":"BBQ základ","posId":"ZRB32","price":0,"isExtra":true},{"id":"f6935fa09170d549657314fb","count":1,"label":"Pilsner Urquell 12","posId":"N20","price":6500,"isExtra":false},{"id":"b0909d075aa821e62b5225d6","count":1,"label":"Pepsi 1l","posId":"N124","price":5900,"isExtra":false},{"id":"1d215296a99939a8f5b4c23d","count":1,"label":"Pepperoni 32cm 🌶️🌶️","posId":"120","price":19920,"isExtra":false},{"id":"ed2821f5147c44e417ef0b42","count":1,"label":"Balné","posId":"K0000","price":1500,"isExtra":true}]</t>
  </si>
  <si>
    <t>2026-06-16T23:14:03.810+02:00</t>
  </si>
  <si>
    <t>2026-06-16T23:33:26.054+02:00</t>
  </si>
  <si>
    <t>2026-06-16T23:09:20.986+02:00</t>
  </si>
  <si>
    <t>2026-06-16T23:31:32.305+02:00</t>
  </si>
  <si>
    <t>[{"id":"10aff56d4ce1949bc6696131","count":1,"label":"BBQ Texas 18cm","posId":"131","price":11900,"isExtra":false},{"id":"2e7ea11ae7ec33bacee46408","count":1,"label":"Balné","posId":"K0000","price":1000,"isExtra":true},{"id":"1d215296a99939a8f5b4c23d","count":1,"label":"Pepperoni 32cm 🌶️🌶️","posId":"120","price":19920,"isExtra":false},{"id":"ed2821f5147c44e417ef0b42","count":1,"label":"Balné","posId":"K0000","price":1500,"isExtra":true},{"id":"5fdddf9d3c429571bb69ddb5","count":2,"label":"spicy wings 🌶️","posId":"P101","price":9520,"isExtra":false},{"id":"ed2821f5147c44e417ef0b42","count":2,"label":"Balné","posId":"K0000","price":1500,"isExtra":true},{"id":"702a37cee92bef60b73e18f1","count":1,"label":"BBQ dip","posId":"P105","price":2000,"isExtra":false},{"id":"ed2821f5147c44e417ef0b42","count":1,"label":"Balné","posId":"K0000","price":1500,"isExtra":true},{"id":"c4cf500880b17d3ffa827758","count":1,"label":"Hawai 32cm","posId":"114","price":19920,"isExtra":false},{"id":"ed2821f5147c44e417ef0b42","count":1,"label":"Balné","posId":"K0000","price":1500,"isExtra":true}]</t>
  </si>
  <si>
    <t>2026-06-16T23:07:53.180+02:00</t>
  </si>
  <si>
    <t>2026-06-16T23:21:10.712+02:00</t>
  </si>
  <si>
    <t>[{"id":"1af1801661c2c765e82d99ad","count":1,"label":"Jablečno-skořicové rolls","posId":"18","price":8900,"isExtra":false},{"id":"ed2821f5147c44e417ef0b42","count":1,"label":"Balné","posId":"K0000","price":1500,"isExtra":true},{"id":"c4cf500880b17d3ffa827758","count":1,"label":"Hawai 32cm","posId":"114","price":19920,"isExtra":false},{"id":"ed2821f5147c44e417ef0b42","count":1,"label":"Balné","posId":"K0000","price":1500,"isExtra":true},{"id":"2c0f597d3afb8c80df48f8ff","count":1,"label":"USA těsto","posId":"17","price":1000,"isExtra":true},{"id":"84e4b48cb1bf1b04bc7feb09","count":1,"label":"Smetanový základ","posId":"ZRS32","price":0,"isExtra":true},{"id":"9ee1d6724717b6cc0fc41c1b","count":1,"label":"okraj mozzarella, bylinky","posId":"A121","price":5700,"isExtra":true},{"id":"a027d0199cf05e8a3a21a59e","count":1,"label":"Kuře","posId":"B114","price":3000,"KDSTags":["greenhighlight"],"isExtra":true}]</t>
  </si>
  <si>
    <t>2026-06-16T22:53:58.852+02:00</t>
  </si>
  <si>
    <t>2026-06-16T23:02:02.518+02:00</t>
  </si>
  <si>
    <t>2026-06-16T22:53:52.480+02:00</t>
  </si>
  <si>
    <t>2026-06-16T22:59:49.417+02:00</t>
  </si>
  <si>
    <t>2026-06-16T22:46:23.831+02:00</t>
  </si>
  <si>
    <t>2026-06-16T22:46:25.872+02:00</t>
  </si>
  <si>
    <t>[{"id":"9f0o9UZmKqb9twZ6U9hed","count":1,"label":"BBQ Texas 40cm","posId":"107","price":30900,"isExtra":false,"creatorId":"0O8Yyf-hEw8fzgJe_LflY","isPackging":0,"actualLabel":"BBQ Texas 40cm"},{"id":"QvTM0biDDphkG686YLgHj","count":1,"label":"Česnekový dip","posId":"P106","price":2000,"isExtra":false,"creatorId":"_u5h-P0lDR8IjTxhIMtoJ","isPackging":0,"actualLabel":"Česnekový dip"},{"id":"QvTM0biDDphkG686YLgHj","count":1,"label":"Česnekový dip","posId":"P106","price":2000,"isExtra":false,"creatorId":"l0BlwUOlUfarNzI_vkUvW","isPackging":0,"actualLabel":"Česnekový dip"}]</t>
  </si>
  <si>
    <t>2026-06-16T22:22:11.290+02:00</t>
  </si>
  <si>
    <t>2026-06-16T22:36:43.521+02:00</t>
  </si>
  <si>
    <t>[{"id":"55199480","note":"","size":"Capricciosa 40cm","count":1,"label":"Capricciosa 40cm","posId":"101","price":30900,"isExtra":false},{"id":"55199557","note":"","count":1,"label":"Balné","posId":"K0000","price":2000,"isExtra":true},{"id":"55199624","note":"","count":1,"label":"okraj hotdog, bbq omáčka","posId":"A120","price":6500,"isExtra":true}]</t>
  </si>
  <si>
    <t>2026-06-16T22:21:12.516+02:00</t>
  </si>
  <si>
    <t>2026-06-16T22:33:50.498+02:00</t>
  </si>
  <si>
    <t>2026-06-16T22:18:40.512+02:00</t>
  </si>
  <si>
    <t>2026-06-16T22:29:45.793+02:00</t>
  </si>
  <si>
    <t>[{"id":"104","note":"","count":1,"label":"Baby špenát &amp; kuře 40cm","posId":"104","price":30900,"isExtra":false},{"id":"K0000","note":"","count":1,"label":"Balné","posId":"K0000","price":2000,"isExtra":true},{"id":"ZSR40","note":"","count":1,"label":"Rajčatový základ","posId":"ZSR40","price":0,"isExtra":true}]</t>
  </si>
  <si>
    <t>2026-06-16T22:09:10.672+02:00</t>
  </si>
  <si>
    <t>2026-06-16T22:16:59.340+02:00</t>
  </si>
  <si>
    <t>2026-06-16T21:58:35.483+02:00</t>
  </si>
  <si>
    <t>2026-06-16T22:17:14.453+02:00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</si>
  <si>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40cm","posId":"111","price":30900,"isExtra":false},{"id":"55199557","note":"","count":1,"label":"Balné","posId":"K0000","price":2000,"isExtra":true},{"id":"55199581","note":"","count":1,"label":"okraj mozzarella, bylinky","posId":"A122","price":6500,"isExtra":true},{"id":"66424178","note":"","size":"Pilsner Urquell 12","count":2,"label":"Pilsner Urquell 12","posId":"N20","price":6500,"isExtra":false},{"id":"55199480","note":"","size":"Capricciosa 40cm","count":1,"label":"Capricciosa 40cm","posId":"101","price":30900,"isExtra":false},{"id":"55199557","note":"","count":1,"label":"Balné","posId":"K0000","price":2000,"isExtra":true},{"id":"55199581","note":"","count":1,"label":"okraj mozzarella, bylinky","posId":"A122","price":6500,"isExtra":true},{"id":"55199609","note":"","count":1,"label":"Bez oliv","posId":"X112","price":0,"KDSTags":["redhighlight"],"isExtra":true},{"id":"55199650","note":"","count":1,"label":"Kukuřice","posId":"C115","price":3500,"KDSTags":["greenhighlight"],"isExtra":true},{"id":"55199511","note":"","size":"Spicy Wings 🌶️","count":1,"label":"spicy wings 🌶️","posId":"P101","price":11900,"isExtra":false},{"id":"55199562","note":"","count":1,"label":"Balné","posId":"K0000","price":1500,"isExtra":true}]</t>
  </si>
  <si>
    <t>2026-06-16T21:39:40.492+02:00</t>
  </si>
  <si>
    <t>2026-06-16T21:48:52.906+02:00</t>
  </si>
  <si>
    <t>[{"id":"eFnFZjYI3wWgm5H-7pSPY","count":1,"label":"Pilsner Urquell 12","posId":"N20","price":6500,"isExtra":false,"creatorId":"JrrRbns3wesQwdqAnLLDl","isPackging":0,"actualLabel":"Pilsner Urquell 12"}]</t>
  </si>
  <si>
    <t>2026-06-16T21:39:11.211+02:00</t>
  </si>
  <si>
    <t>2026-06-16T21:48:49.390+02:00</t>
  </si>
  <si>
    <t>[{"id":"SOLeF3OpYbjG4nveHcKC5","count":1,"label":"Comeback 18cm 🌶️","posId":"133","price":11900,"isExtra":false,"creatorId":"NTBSNIN45zxqIun9Jfn5r","isPackging":0,"actualLabel":"Comeback 18cm 🌶️"}]</t>
  </si>
  <si>
    <t>2026-06-16T21:32:03.986+02:00</t>
  </si>
  <si>
    <t>2026-06-16T21:47:31.336+02:00</t>
  </si>
  <si>
    <t>2026-06-16T22:08:15.178+02:00</t>
  </si>
  <si>
    <t>2026-06-16T21:32:04.124+02:00</t>
  </si>
  <si>
    <t>[{"id":"1fae666b-4102-4ed0-b317-2a07b21ae279","note":"","count":1,"label":"Hot &amp; Spicy 40cm 🌶️🌶️","posId":"110","price":30900,"isExtra":false},{"id":"3a8b6a85-3b5c-4ee4-be2d-261ab8731d6e","note":"","count":1,"label":"Česnekový dip","posId":"P106","price":2000,"isExtra":false},{"id":"f1315fc0-dfbb-459c-9f31-49d8e60875f4","note":"","count":1,"label":"Pepperoni 40cm 🌶️🌶️","posId":"108","price":30900,"isExtra":false}]</t>
  </si>
  <si>
    <t>2026-06-16T21:18:07.522+02:00</t>
  </si>
  <si>
    <t>2026-06-16T21:35:33.305+02:00</t>
  </si>
  <si>
    <t>[{"id":"59589465","note":"","size":"Baby Špenát &amp; kuře 32cm","count":1,"label":"Baby Špenát &amp; kuře 32cm","posId":"116","price":24900,"isExtra":false},{"id":"55199562","note":"","count":1,"label":"Balné","posId":"K0000","price":1500,"isExtra":true},{"id":"59589455","note":"","size":"Margherita 32cm","count":1,"label":"Margherita 32cm","posId":"112","price":20900,"isExtra":false},{"id":"55199562","note":"","count":1,"label":"Balné","posId":"K0000","price":1500,"isExtra":true}]</t>
  </si>
  <si>
    <t>2026-06-16T21:15:03.726+02:00</t>
  </si>
  <si>
    <t>2026-06-16T21:40:11.063+02:00</t>
  </si>
  <si>
    <t>[{"id":"ee394832-8137-440a-84b7-b9e0df42a9ab","note":"","count":1,"label":"Hawai 32cm","posId":"114","price":24900,"isExtra":false},{"id":"007c7303-045c-4866-882d-38e13564ff34","note":"","count":1,"label":"Bez ananasu","posId":"X100","price":0,"KDSTags":["redhighlight"],"isExtra":true},{"id":"0b867b16-3995-4b4a-9deb-1c0d8cecf8d6","note":"","count":1,"label":"Pepperoni 32cm 🌶️🌶️","posId":"120","price":24900,"isExtra":false}]</t>
  </si>
  <si>
    <t>2026-06-16T21:12:47.991+02:00</t>
  </si>
  <si>
    <t>2026-06-16T21:32:45.329+02:00</t>
  </si>
  <si>
    <t>2026-06-16T21:11:06.035+02:00</t>
  </si>
  <si>
    <t>2026-06-16T21:34:24.122+02:00</t>
  </si>
  <si>
    <t>2026-06-16T21:39:37.294+02:00</t>
  </si>
  <si>
    <t>2026-06-16T21:11:06.217+02:00</t>
  </si>
  <si>
    <t>[{"id":"35e045f9-bc36-46e9-8142-6579de78a05b","note":"","count":1,"label":"Comeback 32cm 🌶️","posId":"121","price":24900,"isExtra":false},{"id":"c8019f80-065c-4f09-9e80-65b85dae2ae1","note":"","count":1,"label":"Kukuřice","posId":"B115","price":2500,"KDSTags":["greenhighlight"],"isExtra":true},{"id":"35e045f9-bc36-46e9-8142-6579de78a05b","note":"","count":1,"label":"Comeback 32cm 🌶️","posId":"121","price":24900,"isExtra":false},{"id":"c8019f80-065c-4f09-9e80-65b85dae2ae1","note":"","count":1,"label":"Kukuřice","posId":"B115","price":2500,"KDSTags":["greenhighlight"],"isExtra":true},{"id":"ee394832-8137-440a-84b7-b9e0df42a9ab","note":"","count":1,"label":"Hawai 32cm","posId":"114","price":24900,"isExtra":false},{"id":"c8019f80-065c-4f09-9e80-65b85dae2ae1","note":"","count":1,"label":"Kukuřice","posId":"B115","price":2500,"KDSTags":["greenhighlight"],"isExtra":true},{"id":"5b1f2843-926a-4dd1-a5f0-4fddc7b45013","note":"","count":1,"label":"Margherita 32cm","posId":"112","price":20900,"isExtra":false}]</t>
  </si>
  <si>
    <t>2026-06-16T20:56:50.477+02:00</t>
  </si>
  <si>
    <t>2026-06-16T21:21:51.237+02:00</t>
  </si>
  <si>
    <t>[{"id":"ceb6c69a16171041ea8283f0","count":1,"label":"Hot &amp; Spicy 40cm 🌶️🌶️","posId":"110","price":30900,"isExtra":false},{"id":"c71f71bd04444e93fe083c01","count":1,"label":"Balné","posId":"K0000","price":2000,"isExtra":true},{"id":"71a763e559139e5b5e188a91","count":1,"label":"Pepperoni 40cm 🌶️🌶️","posId":"108","price":30900,"isExtra":false},{"id":"c71f71bd04444e93fe083c01","count":1,"label":"Balné","posId":"K0000","price":2000,"isExtra":true},{"id":"c282153f9e3afce968db7f16","count":1,"label":"Quattro Formaggi 40cm","posId":"111","price":30900,"isExtra":false},{"id":"c71f71bd04444e93fe083c01","count":1,"label":"Balné","posId":"K0000","price":2000,"isExtra":true}]</t>
  </si>
  <si>
    <t>2026-06-16T20:56:48.186+02:00</t>
  </si>
  <si>
    <t>2026-06-16T21:20:56.557+02:00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</si>
  <si>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C113","note":"","count":1,"label":"Mozzarella","posId":"C113","price":4000,"KDSTags":["greenhighlight"],"isExtra":true},{"id":"C108","note":"","count":1,"label":"Slanina","posId":"C108","price":4000,"KDSTags":["greenhighlight"],"isExtra":true}]</t>
  </si>
  <si>
    <t>2026-06-16T20:40:03.177+02:00</t>
  </si>
  <si>
    <t>2026-06-16T20:48:25.081+02:00</t>
  </si>
  <si>
    <t>2026-06-16T21:02:45.708+02:00</t>
  </si>
  <si>
    <t>2026-06-16T20:40:03.349+02:00</t>
  </si>
  <si>
    <t>[{"id":"4d0fe7ad-c88a-4a73-8015-c60680489cf8","note":"","count":1,"label":"Baby Špenát &amp; kuře 32cm","posId":"116","price":24900,"isExtra":false},{"id":"21fd0686-e8d1-43f1-84c9-d96f5842a3ca","note":"","count":1,"label":"okraj mozzarella, bylinky","posId":"A121","price":5700,"isExtra":true}]</t>
  </si>
  <si>
    <t>2026-06-16T20:39:58.041+02:00</t>
  </si>
  <si>
    <t>2026-06-16T21:15:40.187+02:00</t>
  </si>
  <si>
    <t>[{"id":"59589460","note":"","size":"BBQ Texas 32cm","count":1,"label":"BBQ Texas 32cm","posId":"119","price":24900,"isExtra":false},{"id":"55199562","note":"","count":1,"label":"Balné","posId":"K0000","price":1500,"isExtra":true},{"id":"57279347","note":"","count":1,"label":"Rajčatový základ","posId":"ZBR32","price":0,"isExtra":true},{"id":"55199617","note":"","count":1,"label":"Bez papriky","posId":"X111","price":0,"KDSTags":["redhighlight"],"isExtra":true}]</t>
  </si>
  <si>
    <t>2026-06-16T20:39:02.763+02:00</t>
  </si>
  <si>
    <t>2026-06-16T21:05:05.337+02:00</t>
  </si>
  <si>
    <t>[{"id":"35e045f9-bc36-46e9-8142-6579de78a05b","note":"","count":1,"label":"Comeback 32cm 🌶️","posId":"121","price":24900,"isExtra":false},{"id":"169906cc-98ac-4101-a361-79ae530758c3","note":"","count":1,"label":"Bez cibule","posId":"X103","price":0,"KDSTags":["redhighlight"],"isExtra":true},{"id":"ee394832-8137-440a-84b7-b9e0df42a9ab","note":"","count":1,"label":"Hawai 32cm","posId":"114","price":24900,"isExtra":false},{"id":"21fd0686-e8d1-43f1-84c9-d96f5842a3ca","note":"","count":1,"label":"okraj mozzarella, bylinky","posId":"A121","price":5700,"isExtra":true}]</t>
  </si>
  <si>
    <t>2026-06-16T20:36:40.488+02:00</t>
  </si>
  <si>
    <t>2026-06-16T21:10:14.497+02:00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</si>
  <si>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🌶️","posId":"109","price":30900,"isExtra":false},{"id":"55199557","note":"","count":1,"label":"Balné","posId":"K0000","price":2000,"isExtra":true},{"id":"57405743","note":"","size":"Pepsi zero sugar 1l","count":1,"label":"Pepsi zero sugar 1l","posId":"N125","price":5900,"isExtra":false}]</t>
  </si>
  <si>
    <t>2026-06-16T20:36:29.087+02:00</t>
  </si>
  <si>
    <t>2026-06-16T21:24:49.239+02:00</t>
  </si>
  <si>
    <t>[{"id":"d52edd9e0f5cc26976bc6fce","count":1,"label":"Capricciosa 40cm","posId":"101","price":30900,"isExtra":false},{"id":"c71f71bd04444e93fe083c01","count":1,"label":"Balné","posId":"K0000","price":2000,"isExtra":true},{"id":"c282153f9e3afce968db7f16","count":1,"label":"Quattro Formaggi 40cm","posId":"111","price":30900,"isExtra":false},{"id":"c71f71bd04444e93fe083c01","count":1,"label":"Balné","posId":"K0000","price":2000,"isExtra":true},{"id":"c4cf500880b17d3ffa827758","count":1,"label":"Hawai 32cm","posId":"114","price":19920,"isExtra":false},{"id":"ed2821f5147c44e417ef0b42","count":1,"label":"Balné","posId":"K0000","price":1500,"isExtra":true}]</t>
  </si>
  <si>
    <t>2026-06-16T20:34:37.165+02:00</t>
  </si>
  <si>
    <t>2026-06-16T21:13:13.391+02:00</t>
  </si>
  <si>
    <t>[{"id":"55199509","note":"","size":"Spicy menu Comeback","count":1,"label":"Spicy menu Comeback","posId":"M100","price":34900,"isExtra":false},{"id":"55199605","note":"","count":1,"label":"Comeback","posId":"Y121","price":0,"isExtra":true},{"id":"55199547","note":"","count":1,"label":"Balné","posId":"K0000","price":3000,"isExtra":true},{"id":"55199550","note":"","count":1,"label":"spicy wings 🌶️","posId":"P101","price":0,"isExtra":true},{"id":"57405754","note":"","count":1,"label":"Pepsi 1l","posId":"N124","price":0,"isExtra":true},{"id":"57279339","note":"","count":1,"label":"Smetanový základ","posId":"ZRS32","price":0,"isExtra":true}]</t>
  </si>
  <si>
    <t>2026-06-16T20:30:03.288+02:00</t>
  </si>
  <si>
    <t>2026-06-16T20:45:38.153+02:00</t>
  </si>
  <si>
    <t>2026-06-16T20:55:27.915+02:00</t>
  </si>
  <si>
    <t>2026-06-16T20:30:03.465+02:00</t>
  </si>
  <si>
    <t>[{"id":"5b1f2843-926a-4dd1-a5f0-4fddc7b45013","note":"","count":1,"label":"Margherita 32cm","posId":"112","price":20900,"isExtra":false},{"id":"38de8e38-e51e-422d-9a89-960ebc505f1b","note":"","count":1,"label":"Šunka","posId":"B106","price":3000,"KDSTags":["greenhighlight"],"isExtra":true}]</t>
  </si>
  <si>
    <t>2026-06-16T20:28:24.643+02:00</t>
  </si>
  <si>
    <t>2026-06-16T20:46:41.589+02:00</t>
  </si>
  <si>
    <t>2026-06-16T20:24:37.458+02:00</t>
  </si>
  <si>
    <t>2026-06-16T20:42:18.154+02:00</t>
  </si>
  <si>
    <t>[{"id":"71474d2ff08764e8563178d6","count":1,"label":"Hawai 40cm","posId":"102","price":30900,"isExtra":false},{"id":"c71f71bd04444e93fe083c01","count":1,"label":"Balné","posId":"K0000","price":2000,"isExtra":true},{"id":"8a4618993c6f7ee5917bb6ac","count":1,"label":"Margherita 32cm","posId":"112","price":16720,"isExtra":false},{"id":"ed2821f5147c44e417ef0b42","count":1,"label":"Balné","posId":"K0000","price":1500,"isExtra":true}]</t>
  </si>
  <si>
    <t>2026-06-16T20:22:03.648+02:00</t>
  </si>
  <si>
    <t>2026-06-16T20:27:16.063+02:00</t>
  </si>
  <si>
    <t>[{"id":"85dc195f-7d7b-4fb5-b41d-eb1c9c76b3a3","note":"","count":1,"label":"Hot &amp; Spicy 32 cm","posId":"146","price":24900,"isExtra":false},{"id":"21fd0686-e8d1-43f1-84c9-d96f5842a3ca","note":"","count":1,"label":"okraj mozzarella, bylinky","posId":"A121","price":5700,"isExtra":true},{"id":"ff8bc446-e047-44f1-bae5-423b565e0123","note":"","count":1,"label":"Capricciosa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bylinky","posId":"A121","price":5700,"isExtra":true},{"id":"e12521cc-9391-4513-be27-f090014536cf","note":"","count":1,"label":"BBQ Texas 32 cm","posId":"143","price":24900,"isExtra":false},{"id":"57c816b2-3e3f-46c2-b126-b09910d79cb0","note":"","count":1,"label":"změna na Smetanový základ","posId":"57c816b2-3e3f-46c2-b126-b09910d79cb0","price":0,"isExtra":true},{"id":"21fd0686-e8d1-43f1-84c9-d96f5842a3ca","note":"","count":1,"label":"okraj mozzarella, bylinky","posId":"A121","price":5700,"isExtra":true}]</t>
  </si>
  <si>
    <t>2026-06-16T20:21:44.598+02:00</t>
  </si>
  <si>
    <t>2026-06-16T20:38:06.123+02:00</t>
  </si>
  <si>
    <t>2026-06-16T20:08:40.688+02:00</t>
  </si>
  <si>
    <t>2026-06-16T20:26:48.698+02:00</t>
  </si>
  <si>
    <t>[{"id":"284143256f41c905feeed114","count":1,"label":"Capricciosa 32cm","posId":"113","price":24900,"isExtra":false},{"id":"ed2821f5147c44e417ef0b42","count":1,"label":"Balné","posId":"K0000","price":1500,"isExtra":true},{"id":"63345f6ebe03a711ce9d952e","count":1,"label":"Slanina","posId":"B108","price":3000,"KDSTags":["greenhighlight"],"isExtra":true},{"id":"8924fc9e808140a18dd27717","count":1,"label":"BBQ Meteor 40cm","posId":"106","price":30900,"isExtra":false},{"id":"c71f71bd04444e93fe083c01","count":1,"label":"Balné","posId":"K0000","price":2000,"isExtra":true},{"id":"4c8f233558e34763ff1b9365","count":1,"label":"Rajčatový základ","posId":"ZBR40","price":0,"isExtra":true}]</t>
  </si>
  <si>
    <t>Makhmudkhon</t>
  </si>
  <si>
    <t>2026-06-16T20:08:40.026+02:00</t>
  </si>
  <si>
    <t>2026-06-16T20:26:01.088+02:00</t>
  </si>
  <si>
    <t>2026-06-16T20:04:58.144+02:00</t>
  </si>
  <si>
    <t>2026-06-16T20:24:48.982+02:00</t>
  </si>
  <si>
    <t>[{"id":"b21304f742f6d3660eb39e19","count":1,"label":"BBQ Texas 32cm","posId":"119","price":24900,"isExtra":false},{"id":"ed2821f5147c44e417ef0b42","count":1,"label":"Balné","posId":"K0000","price":1500,"isExtra":true},{"id":"68137595352b3c34d4f8bd42","count":1,"label":"Aquilla černý čaj a broskev","posId":"N120","price":4900,"isExtra":false}]</t>
  </si>
  <si>
    <t>2026-06-16T20:03:07.479+02:00</t>
  </si>
  <si>
    <t>2026-06-16T20:20:35.924+02:00</t>
  </si>
  <si>
    <t>[{"id":"3f770e7a43d35166513af203","count":1,"label":"Zeleninová 32cm","posId":"115","price":19920,"isExtra":false},{"id":"ed2821f5147c44e417ef0b42","count":1,"label":"Balné","posId":"K0000","price":1500,"isExtra":true},{"id":"50416119b2f5c1f775ca2e04","count":1,"label":"Bez oliv","posId":"X112","price":0,"KDSTags":["redhighlight"],"isExtra":true}]</t>
  </si>
  <si>
    <t>2026-06-16T20:03:04.845+02:00</t>
  </si>
  <si>
    <t>2026-06-16T20:22:52.011+02:00</t>
  </si>
  <si>
    <t>[{"id":"55199478","note":"","size":"Zeleninová 40cm","count":1,"label":"Zeleninová 40cm","posId":"103","price":30900,"isExtra":false},{"id":"55199557","note":"","count":1,"label":"Balné","posId":"K0000","price":2000,"isExtra":true},{"id":"55199623","note":"","count":1,"label":"Bez žampionů","posId":"X105","price":0,"KDSTags":["redhighlight"],"isExtra":true},{"id":"55199677","note":"","count":1,"label":"Pepperoni salám","posId":"C109","price":4000,"KDSTags":["greenhighlight"],"isExtra":true}]</t>
  </si>
  <si>
    <t>2026-06-16T19:57:22.012+02:00</t>
  </si>
  <si>
    <t>2026-06-16T20:16:57.354+02:00</t>
  </si>
  <si>
    <t>[{"id":"132","note":"","count":1,"label":"Pepperoni 18cm 🌶️🌶️","posId":"132","price":11900,"isExtra":false},{"id":"K0000","note":"","count":1,"label":"Balné","posId":"K0000","price":1000,"isExtra":true},{"id":"N131","note":"","count":1,"label":"BIRGO grapefruit 0,5l","posId":"N131","price":4900,"isExtra":false},{"id":"P103","note":"","count":1,"label":"pečené brambory","posId":"P103","price":6900,"isExtra":false},{"id":"K0000","note":"","count":1,"label":"Balné","posId":"K0000","price":1500,"isExtra":true}]</t>
  </si>
  <si>
    <t>2026-06-16T19:56:02.856+02:00</t>
  </si>
  <si>
    <t>2026-06-16T20:13:43.830+02:00</t>
  </si>
  <si>
    <t>2026-06-16T20:31:18.394+02:00</t>
  </si>
  <si>
    <t>2026-06-16T19:56:02.991+02:00</t>
  </si>
  <si>
    <t>[{"id":"d63e9120-8ffe-444c-ba51-6c942a13f4fc","note":"","count":1,"label":"Margherita 40cm","posId":"100","price":26900,"isExtra":false},{"id":"eb426525-9181-4714-9963-380f5c0ae0e5","note":"","count":1,"label":"okraj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211d85d0-839e-41d0-89e3-ea177ad7489e","note":"","count":1,"label":"Česnekový dip","posId":"P106","price":2000,"isExtra":false}]</t>
  </si>
  <si>
    <t>2026-06-16T19:45:04.172+02:00</t>
  </si>
  <si>
    <t>2026-06-16T20:06:41.149+02:00</t>
  </si>
  <si>
    <t>[{"id":"71474d2ff08764e8563178d6","count":1,"label":"Hawai 40cm","posId":"102","price":30900,"isExtra":false},{"id":"c71f71bd04444e93fe083c01","count":1,"label":"Balné","posId":"K0000","price":2000,"isExtra":true}]</t>
  </si>
  <si>
    <t>2026-06-16T19:39:03.751+02:00</t>
  </si>
  <si>
    <t>2026-06-16T20:10:02.729+02:00</t>
  </si>
  <si>
    <t>2026-06-16T20:25:56.206+02:00</t>
  </si>
  <si>
    <t>2026-06-16T19:39:03.871+02:00</t>
  </si>
  <si>
    <t>[{"id":"e12521cc-9391-4513-be27-f090014536cf","note":"","count":1,"label":"BBQ Texas 32 cm","posId":"143","price":24900,"isExtra":false},{"id":"b23a7ffc-2968-4b23-96c7-647c4d375297","note":"","count":1,"label":"BBQ Meteor 32 cm","posId":"142","price":24900,"isExtra":false},{"id":"dba0d6ed-9e38-4f33-8ec2-cc6e2ff8f1a9","note":"","count":1,"label":"Gorgonzola","posId":"B101","price":3000,"KDSTags":["greenhighlight"],"isExtra":true}]</t>
  </si>
  <si>
    <t>2026-06-16T19:38:39.024+02:00</t>
  </si>
  <si>
    <t>2026-06-16T20:04:28.907+02:00</t>
  </si>
  <si>
    <t>[{"id":"8a4618993c6f7ee5917bb6ac","count":1,"label":"Margherita 32cm","posId":"112","price":16720,"isExtra":false},{"id":"ed2821f5147c44e417ef0b42","count":1,"label":"Balné","posId":"K0000","price":1500,"isExtra":true},{"id":"730ed795f7d83f1d26b843e5","count":1,"label":"Kukuřice","posId":"B115","price":2500,"KDSTags":["greenhighlight"],"isExtra":true},{"id":"216519e2411a0b808e5e66a5","count":1,"label":"Šunka","posId":"B106","price":3000,"KDSTags":["greenhighlight"],"isExtra":true},{"id":"d0043b053c4bd7c6fd8359d7","count":1,"label":"Comeback 32cm 🌶️","posId":"121","price":19920,"isExtra":false},{"id":"ed2821f5147c44e417ef0b42","count":1,"label":"Balné","posId":"K0000","price":1500,"isExtra":true}]</t>
  </si>
  <si>
    <t>2026-06-16T19:22:05.190+02:00</t>
  </si>
  <si>
    <t>2026-06-16T19:59:34.085+02:00</t>
  </si>
  <si>
    <t>[{"id":"1d215296a99939a8f5b4c23d","count":1,"label":"Pepperoni 32cm 🌶️🌶️","posId":"120","price":19920,"isExtra":false},{"id":"ed2821f5147c44e417ef0b42","count":1,"label":"Balné","posId":"K0000","price":1500,"isExtra":true},{"id":"c4cf500880b17d3ffa827758","count":1,"label":"Hawai 32cm","posId":"114","price":19920,"isExtra":false},{"id":"ed2821f5147c44e417ef0b42","count":1,"label":"Balné","posId":"K0000","price":1500,"isExtra":true},{"id":"987bfd69b1586254c4704730","count":1,"label":"Žampiony","posId":"B105","price":2500,"KDSTags":["greenhighlight"],"isExtra":true}]</t>
  </si>
  <si>
    <t>2026-06-16T19:18:32.538+02:00</t>
  </si>
  <si>
    <t>2026-06-16T19:18:32.622+02:00</t>
  </si>
  <si>
    <t>[{"id":"ogqmreHt5xxIcPe1DEbX3","count":1,"label":"Pepperoni 18cm 🌶️🌶️","posId":"132","price":11900,"isExtra":false,"creatorId":"MU5hqSyylkLzs5pxQBvFW","isPackging":0,"actualLabel":"Pepperoni 18cm 🌶️🌶️"}]</t>
  </si>
  <si>
    <t>2026-06-16T19:16:03.314+02:00</t>
  </si>
  <si>
    <t>2026-06-16T19:53:56.639+02:00</t>
  </si>
  <si>
    <t>2026-06-16T20:04:06.276+02:00</t>
  </si>
  <si>
    <t>2026-06-16T19:16:03.543+02:00</t>
  </si>
  <si>
    <t>[{"id":"76e7f756-6fd7-4b70-ac43-1127dd630173","note":"","count":1,"label":"Sweet passion 32 cm","posId":"29","price":20900,"isExtra":false},{"id":"0ea52415-fdb3-497f-b216-7fd5802f2e0f","note":"","count":1,"label":"Quattro Formaggi 32cm","posId":"123","price":24900,"isExtra":false},{"id":"38de8e38-e51e-422d-9a89-960ebc505f1b","note":"","count":1,"label":"Šunka","posId":"B106","price":3000,"KDSTags":["greenhighlight"],"isExtra":true},{"id":"d1e9623b-89c9-4caa-a2ba-cbaafad1a883","note":"","count":1,"label":"Slanina","posId":"B108","price":3000,"KDSTags":["greenhighlight"],"isExtra":true},{"id":"cf590a42-3894-4cb1-9be7-6da354b8453d","note":"","count":1,"label":"Olivy","posId":"B112","price":2500,"KDSTags":["greenhighlight"],"isExtra":true},{"id":"92786627-aa7f-470b-9a46-ca4d5978f1b3","note":"","count":1,"label":"Ananas","posId":"B100","price":2500,"KDSTags":["greenhighlight"],"isExtra":true}]</t>
  </si>
  <si>
    <t>2026-06-16T19:15:11.000+02:00</t>
  </si>
  <si>
    <t>2026-06-16T19:56:29.803+02:00</t>
  </si>
  <si>
    <t>2026-06-16T19:13:38.302+02:00</t>
  </si>
  <si>
    <t>2026-06-16T19:42:49.935+02:00</t>
  </si>
  <si>
    <t>[{"id":"1d215296a99939a8f5b4c23d","count":1,"label":"Pepperoni 32cm 🌶️🌶️","posId":"120","price":19920,"isExtra":false},{"id":"ed2821f5147c44e417ef0b42","count":1,"label":"Balné","posId":"K0000","price":1500,"isExtra":true},{"id":"39b4dba259045cb10a80740d","count":1,"label":"Quattro Formaggi 32cm","posId":"123","price":24900,"isExtra":false},{"id":"ed2821f5147c44e417ef0b42","count":1,"label":"Balné","posId":"K0000","price":1500,"isExtra":true}]</t>
  </si>
  <si>
    <t>Vladimir</t>
  </si>
  <si>
    <t>2026-06-16T19:12:03.866+02:00</t>
  </si>
  <si>
    <t>2026-06-16T19:39:16.005+02:00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</si>
  <si>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bylinky","posId":"A121","price":5700,"isExtra":true},{"id":"112","note":"","count":1,"label":"Margherita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bylinky","posId":"A121","price":5700,"isExtra":true}]</t>
  </si>
  <si>
    <t>2026-06-16T19:03:03.115+02:00</t>
  </si>
  <si>
    <t>2026-06-16T19:29:16.839+02:00</t>
  </si>
  <si>
    <t>[{"id":"1d215296a99939a8f5b4c23d","count":1,"label":"Pepperoni 32cm 🌶️🌶️","posId":"120","price":19920,"isExtra":false},{"id":"ed2821f5147c44e417ef0b42","count":1,"label":"Balné","posId":"K0000","price":1500,"isExtra":true},{"id":"2c0f597d3afb8c80df48f8ff","count":1,"label":"USA těsto","posId":"17","price":1000,"isExtra":true},{"id":"491d7a6fd0c9aaa37717cb10","count":1,"label":"Gorgonzola","posId":"B101","price":3000,"KDSTags":["greenhighlight"],"isExtra":true}]</t>
  </si>
  <si>
    <t>2026-06-16T19:02:03.521+02:00</t>
  </si>
  <si>
    <t>2026-06-16T19:16:04.359+02:00</t>
  </si>
  <si>
    <t>2026-06-16T19:49:19.684+02:00</t>
  </si>
  <si>
    <t>2026-06-16T19:02:03.634+02:00</t>
  </si>
  <si>
    <t>2026-06-16T18:59:37.901+02:00</t>
  </si>
  <si>
    <t>2026-06-16T19:19:35.664+02:00</t>
  </si>
  <si>
    <t>[{"id":"57405743","note":"","size":"Pepsi zero sugar 1l","count":1,"label":"Pepsi zero sugar 1l","posId":"N125","price":5900,"isExtra":false},{"id":"59589459","note":"","size":"Pepperoni 32cm 🌶️🌶️","count":1,"label":"Pepperoni 32cm 🌶️🌶️","posId":"120","price":24900,"isExtra":false},{"id":"55199562","note":"","count":1,"label":"Balné","posId":"K0000","price":1500,"isExtra":true},{"id":"55199586","note":"","count":1,"label":"okraj mozzarella, bylinky","posId":"A121","price":5700,"isExtra":true},{"id":"55199659","note":"","count":1,"label":"Mozzarella","posId":"B113","price":3000,"KDSTags":["greenhighlight"],"isExtra":true},{"id":"55199685","note":"","count":1,"label":"Párek","posId":"B110","price":3000,"KDSTags":["greenhighlight"]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</si>
  <si>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2026-06-16T18:59:15.839+02:00</t>
  </si>
  <si>
    <t>2026-06-16T19:09:27.750+02:00</t>
  </si>
  <si>
    <t>2026-06-16T18:52:24.847+02:00</t>
  </si>
  <si>
    <t>2026-06-16T19:31:53.543+02:00</t>
  </si>
  <si>
    <t>[{"id":"xHIl0psugMNZ1FsGFVNng","count":1,"label":"Comeback 40cm 🌶️","posId":"109","price":30900,"isExtra":false,"creatorId":"mzDkT4ZstVVuBIKkou8Js","isPackging":0,"actualLabel":"Comeback 40cm 🌶️"},{"id":"nC1KrtOLd8xTukBNuBdBj","count":1,"label":"Capricciosa 40cm","posId":"101","price":30900,"isExtra":false,"creatorId":"ta-ktHUOqtyH8z43fp7n3","isPackging":0,"actualLabel":"Capricciosa 40cm"},{"id":"WLmwCXHMQGdpDPkd-OG4m","count":1,"label":"Margherita 18cm","posId":"124","price":11900,"isExtra":false,"creatorId":"so0K9ky2tbNsZNGgGfKyN","isPackging":0,"actualLabel":"Margherita 18cm"}]</t>
  </si>
  <si>
    <t>2026-06-16T18:52:04.063+02:00</t>
  </si>
  <si>
    <t>2026-06-16T19:50:13.581+02:00</t>
  </si>
  <si>
    <t>[{"id":"aef5aaf8-2acf-4f20-91be-c8829f11cd0c","note":"","count":1,"label":"Capricciosa 40cm","posId":"101","price":30900,"isExtra":false},{"id":"3a8b6a85-3b5c-4ee4-be2d-261ab8731d6e","note":"","count":1,"label":"Česnekový dip","posId":"P106","price":2000,"isExtra":false}]</t>
  </si>
  <si>
    <t>2026-06-16T18:46:03.066+02:00</t>
  </si>
  <si>
    <t>2026-06-16T18:58:20.539+02:00</t>
  </si>
  <si>
    <t>2026-06-16T19:20:45.797+02:00</t>
  </si>
  <si>
    <t>2026-06-16T18:46:03.211+02:00</t>
  </si>
  <si>
    <t>[{"id":"8c704055-e242-493d-b754-bb711e5a6c0b","note":"","count":1,"label":"Hawai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74b60a0c-fcbc-4171-95e9-291adbfbe523","note":"","count":1,"label":"Cibule","posId":"C103","price":3500,"KDSTags":["greenhighlight"],"isExtra":true},{"id":"e8f571e6-dd36-42d7-8826-52c90315986b","note":"","count":1,"label":"Baby špenát &amp; kuře 40cm","posId":"104","price":30900,"isExtra":false},{"id":"7fdd6df3-b4af-470d-955c-d1de47ab00a5","note":"","count":1,"label":"Žampiony","posId":"C105","price":3500,"KDSTags":["greenhighlight"],"isExtra":true},{"id":"10b1ebcf-eda6-410e-81f0-6a9182a548db","note":"","count":1,"label":"Slanina","posId":"C108","price":4000,"KDSTags":["greenhighlight"],"isExtra":true},{"id":"74b60a0c-fcbc-4171-95e9-291adbfbe523","note":"","count":1,"label":"Cibule","posId":"C103","price":3500,"KDSTags":["greenhighlight"],"isExtra":true},{"id":"f1315fc0-dfbb-459c-9f31-49d8e60875f4","note":"","count":1,"label":"Pepperoni 40cm 🌶️🌶️","posId":"108","price":30900,"isExtra":false},{"id":"03dae282-4cd4-4fa2-9169-2178ea3ed325","note":"","count":1,"label":"Quattro Formaggi 40cm","posId":"111","price":30900,"isExtra":false}]</t>
  </si>
  <si>
    <t>2026-06-16T18:42:04.740+02:00</t>
  </si>
  <si>
    <t>2026-06-16T19:04:17.917+02:00</t>
  </si>
  <si>
    <t>2026-06-16T19:35:33.557+02:00</t>
  </si>
  <si>
    <t>2026-06-16T18:42:04.894+02:00</t>
  </si>
  <si>
    <t>[{"id":"e525f614-2c06-459a-8d22-623546aa83fc","note":"","count":1,"label":"BBQ Texas 40cm","posId":"107","price":30900,"isExtra":false},{"id":"f61b7339-3b20-4583-b2b8-12e48de2876d","note":"","count":1,"label":"změna na Rajčatový základ","posId":"f61b7339-3b20-4583-b2b8-12e48de2876d","price":0,"isExtra":true},{"id":"eb426525-9181-4714-9963-380f5c0ae0e5","note":"","count":1,"label":"okraj mozzarella, bylinky","posId":"A122","price":6500,"isExtra":true},{"id":"d3eb4d53-930f-46c7-bd43-afdbaaac1bcf","note":"","count":1,"label":"masové kuličky","posId":"P102","price":9900,"isExtra":false},{"id":"3a8b6a85-3b5c-4ee4-be2d-261ab8731d6e","note":"","count":1,"label":"Česnekový dip","posId":"P106","price":2000,"isExtra":false}]</t>
  </si>
  <si>
    <t>2026-06-16T18:38:30.815+02:00</t>
  </si>
  <si>
    <t>2026-06-16T18:48:17.937+02:00</t>
  </si>
  <si>
    <t>[{"id":"c282153f9e3afce968db7f16","count":1,"label":"Quattro Formaggi 40cm","posId":"111","price":30900,"isExtra":false},{"id":"c71f71bd04444e93fe083c01","count":1,"label":"Balné","posId":"K0000","price":2000,"isExtra":true}]</t>
  </si>
  <si>
    <t>2026-06-16T18:37:56.982+02:00</t>
  </si>
  <si>
    <t>2026-06-16T18:45:32.478+02:00</t>
  </si>
  <si>
    <t>2026-06-16T18:37:02.731+02:00</t>
  </si>
  <si>
    <t>2026-06-16T18:46:53.267+02:00</t>
  </si>
  <si>
    <t>2026-06-16T18:57:56.917+02:00</t>
  </si>
  <si>
    <t>2026-06-16T18:37:02.818+02:00</t>
  </si>
  <si>
    <t>[{"id":"e8f571e6-dd36-42d7-8826-52c90315986b","note":"","count":1,"label":"Baby špenát &amp; kuře 40cm","posId":"104","price":30900,"isExtra":false},{"id":"739ceea4-4275-4f09-8cf5-ae08fe640a77","note":"","count":1,"label":"Pepsi 1l","posId":"N124","price":5900,"isExtra":false}]</t>
  </si>
  <si>
    <t>2026-06-16T18:29:05.314+02:00</t>
  </si>
  <si>
    <t>2026-06-16T18:37:16.366+02:00</t>
  </si>
  <si>
    <t>[{"id":"55199498","note":"","size":"Hot &amp; Spicy 18cm 🌶️🌶️","count":1,"label":"Hot &amp; Spicy 18cm 🌶️🌶️","posId":"134","price":11900,"isExtra":false},{"id":"55199538","note":"","count":1,"label":"Balné","posId":"K0000","price":1000,"isExtra":true}]</t>
  </si>
  <si>
    <t>2026-06-16T18:14:06.291+02:00</t>
  </si>
  <si>
    <t>2026-06-16T18:30:38.154+02:00</t>
  </si>
  <si>
    <t>[{"id":"S2KCJaQ9FrnGd4277ymVD","count":1,"label":"Capricciosa 32cm","posId":"113","price":24900,"isExtra":false,"creatorId":"B8TNAavMkUArFyENJBmGU","isPackging":0,"actualLabel":"Capricciosa 32cm"}]</t>
  </si>
  <si>
    <t>2026-06-16T18:12:04.238+02:00</t>
  </si>
  <si>
    <t>2026-06-16T18:30:15.195+02:00</t>
  </si>
  <si>
    <t>2026-06-16T18:36:06.510+02:00</t>
  </si>
  <si>
    <t>2026-06-16T18:14:16.433+02:00</t>
  </si>
  <si>
    <t>2026-06-16T18:03:08.378+02:00</t>
  </si>
  <si>
    <t>2026-06-16T18:18:11.317+02:00</t>
  </si>
  <si>
    <t>2026-06-16T18:30:28.864+02:00</t>
  </si>
  <si>
    <t>2026-06-16T18:03:08.782+02:00</t>
  </si>
  <si>
    <t>[{"id":"d63e9120-8ffe-444c-ba51-6c942a13f4fc","note":"","count":1,"label":"Margherita 40cm","posId":"100","price":26900,"isExtra":false}]</t>
  </si>
  <si>
    <t>2026-06-16T18:00:59.301+02:00</t>
  </si>
  <si>
    <t>2026-06-16T18:24:31.612+02:00</t>
  </si>
  <si>
    <t>[{"id":"59589455","note":"","size":"Margherita 32cm","count":1,"label":"Margherita 32cm","posId":"112","price":20900,"isExtra":false},{"id":"55199562","note":"","count":1,"label":"Balné","posId":"K0000","price":1500,"isExtra":true},{"id":"57279344","note":"","count":1,"label":"BBQ základ","posId":"ZRB32","price":0,"isExtra":true},{"id":"55199648","note":"","count":1,"label":"Kukuřice","posId":"B115","price":2500,"KDSTags":["greenhighlight"],"isExtra":true},{"id":"55199665","note":"","count":1,"label":"Šunka","posId":"B106","price":3000,"KDSTags":["greenhighlight"],"isExtra":true},{"id":"59589456","note":"","size":"Quattro Formaggi 32cm","count":1,"label":"Quattro Formaggi 32cm","posId":"123","price":24900,"isExtra":false},{"id":"55199562","note":"","count":1,"label":"Balné","posId":"K0000","price":1500,"isExtra":true},{"id":"59589455","note":"","size":"Margherita 32cm","count":1,"label":"Margherita 32cm","posId":"112","price":20900,"isExtra":false},{"id":"55199562","note":"","count":1,"label":"Balné","posId":"K0000","price":1500,"isExtra":true},{"id":"55199665","note":"","count":1,"label":"Šunka","posId":"B106","price":3000,"KDSTags":["greenhighlight"],"isExtra":true},{"id":"55199668","note":"","count":1,"label":"Slanina","posId":"B108","price":3000,"KDSTags":["greenhighlight"],"isExtra":true}]</t>
  </si>
  <si>
    <t>2026-06-16T17:56:46.336+02:00</t>
  </si>
  <si>
    <t>2026-06-16T18:15:40.344+02:00</t>
  </si>
  <si>
    <t>[{"id":"55199516","note":"","size":"Česnekový dip","count":1,"label":"Česnekový dip","posId":"P106","price":2000,"isExtra":false},{"id":"55199562","note":"","count":1,"label":"Balné","posId":"K0000","price":1500,"isExtra":true},{"id":"55199511","note":"","size":"Spicy Wings 🌶️","count":1,"label":"spicy wings 🌶️","posId":"P101","price":11900,"isExtra":false},{"id":"55199562","note":"","count":1,"label":"Balné","posId":"K0000","price":1500,"isExtra":true},{"id":"64093148","note":"","size":"Sweet passion 32 cm","count":1,"label":"Sweet passion 32 cm","posId":"29","price":20900,"isExtra":false},{"id":"55199562","note":"","count":1,"label":"Balné","posId":"K0000","price":1500,"isExtra":true},{"id":"55199476","note":"","size":"BBQ Meteor 40cm","count":1,"label":"BBQ Meteor 40cm","posId":"106","price":30900,"isExtra":false},{"id":"55199557","note":"","count":1,"label":"Balné","posId":"K0000","price":2000,"isExtra":true},{"id":"55199471","note":"","size":"Quattro Formaggi 40cm","count":1,"label":"Quattro Formaggi 40cm","posId":"111","price":30900,"isExtra":false},{"id":"55199557","note":"","count":1,"label":"Balné","posId":"K0000","price":2000,"isExtra":true}]</t>
  </si>
  <si>
    <t>2026-06-16T17:53:05.896+02:00</t>
  </si>
  <si>
    <t>2026-06-16T18:07:05.404+02:00</t>
  </si>
  <si>
    <t>[{"id":"b0909d075aa821e62b5225d6","count":1,"label":"Pepsi 1l","posId":"N124","price":5900,"isExtra":false},{"id":"d52edd9e0f5cc26976bc6fce","count":1,"label":"Capricciosa 40cm","posId":"101","price":30900,"isExtra":false},{"id":"c71f71bd04444e93fe083c01","count":1,"label":"Balné","posId":"K0000","price":2000,"isExtra":true},{"id":"2cbb1289483b06f505ef6edf","count":1,"label":"Smetanový základ","posId":"ZRS40","price":0,"isExtra":true},{"id":"1ed1ad9866010ae50d5c6383","count":1,"label":"okraj hotdog, hořčice","posId":"A118","price":6500,"isExtra":true}]</t>
  </si>
  <si>
    <t>2026-06-16T17:52:58.039+02:00</t>
  </si>
  <si>
    <t>2026-06-16T17:53:15.466+02:00</t>
  </si>
  <si>
    <t>[{"id":"WLmwCXHMQGdpDPkd-OG4m","count":1,"label":"Margherita 18cm","posId":"124","price":11900,"isExtra":false,"creatorId":"DF7ZvrGfsZzKHCNJUEP1K","isPackging":0,"actualLabel":"Margherita 18cm"}]</t>
  </si>
  <si>
    <t>2026-06-16T17:31:45.476+02:00</t>
  </si>
  <si>
    <t>2026-06-16T17:37:18.159+02:00</t>
  </si>
  <si>
    <t>[{"id":"59589457","note":"","size":"Hot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🌶️🌶️","posId":"122","price":24900,"isExtra":false},{"id":"55199562","note":"","count":1,"label":"Balné","posId":"K0000","price":1500,"isExtra":true},{"id":"57279344","note":"","count":1,"label":"BBQ základ","posId":"ZRB32","price":0,"isExtra":true}]</t>
  </si>
  <si>
    <t>2026-06-16T17:15:47.531+02:00</t>
  </si>
  <si>
    <t>2026-06-16T17:15:53.108+02:00</t>
  </si>
  <si>
    <t>[{"id":"hq1R5HxeYrJr4Ew-dOjt-","count":1,"label":"Guarana classic","posId":"N142","price":5500,"isExtra":false,"creatorId":"kJQzphBLoA2OsH5B3etV3","isPackging":0,"actualLabel":"Guarana classic"}]</t>
  </si>
  <si>
    <t>2026-06-16T17:04:06.973+02:00</t>
  </si>
  <si>
    <t>2026-06-16T17:15:39.214+02:00</t>
  </si>
  <si>
    <t>[{"id":"59589464","note":"","size":"Capricciosa 32cm","count":1,"label":"Capricciosa 32cm","posId":"113","price":24900,"isExtra":false},{"id":"55199562","note":"","count":1,"label":"Balné","posId":"K0000","price":1500,"isExtra":true}]</t>
  </si>
  <si>
    <t>2026-06-16T17:02:51.663+02:00</t>
  </si>
  <si>
    <t>2026-06-16T17:12:07.263+02:00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</si>
  <si>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🌶️🌶️","posId":"110","price":30900,"isExtra":false},{"id":"55199557","note":"","count":1,"label":"Balné","posId":"K0000","price":2000,"isExtra":true},{"id":"55199470","note":"","size":"Margherita 40cm","count":1,"label":"Margherita 40cm","posId":"100","price":26900,"isExtra":false},{"id":"55199557","note":"","count":1,"label":"Balné","posId":"K0000","price":2000,"isExtra":true},{"id":"55199662","note":"","count":1,"label":"Šunka","posId":"C106","price":4000,"KDSTags":["greenhighlight"],"isExtra":true}]</t>
  </si>
  <si>
    <t>2026-06-16T17:00:03.342+02:00</t>
  </si>
  <si>
    <t>2026-06-16T17:47:29.080+02:00</t>
  </si>
  <si>
    <t>2026-06-16T17:57:27.685+02:00</t>
  </si>
  <si>
    <t>2026-06-16T17:00:03.715+02:00</t>
  </si>
  <si>
    <t>2026-06-16T16:51:39.115+02:00</t>
  </si>
  <si>
    <t>2026-06-16T17:10:10.464+02:00</t>
  </si>
  <si>
    <t>[{"id":"39b4dba259045cb10a80740d","count":1,"label":"Quattro Formaggi 32cm","posId":"123","price":24900,"isExtra":false},{"id":"ed2821f5147c44e417ef0b42","count":1,"label":"Balné","posId":"K0000","price":1500,"isExtra":true},{"id":"0059d438ccf2cf48c245a059","count":1,"label":"Spicy menu Comeback","posId":"M100","price":34900,"isExtra":false},{"id":"48b98a74f25fd3fe9562dfd2","count":1,"label":"Balné","posId":"K0000","price":3000,"isExtra":true},{"id":"aa2f7144ae777bcbeec56be3","count":1,"label":"Comeback","posId":"Y121","price":0,"isExtra":true},{"id":"8620b0a3f9cb7f6b809fce9d","count":1,"label":"masové kuličky","posId":"P102","price":0,"isExtra":true},{"id":"ddc6344ed82f485e5eed0c98","count":1,"label":"Mirinda 1l","posId":"N126","price":0,"isExtra":true},{"id":"e981bced55d19e791cd96797","count":2,"label":"Jalapeňos dip","posId":"P107","price":2000,"isExtra":false},{"id":"ed2821f5147c44e417ef0b42","count":2,"label":"Balné","posId":"K0000","price":1500,"isExtra":true}]</t>
  </si>
  <si>
    <t>2026-06-16T16:51:11.166+02:00</t>
  </si>
  <si>
    <t>2026-06-16T17:07:31.495+02:00</t>
  </si>
  <si>
    <t>[{"id":"1d215296a99939a8f5b4c23d","count":1,"label":"Pepperoni 32cm 🌶️🌶️","posId":"120","price":19920,"isExtra":false},{"id":"ed2821f5147c44e417ef0b42","count":1,"label":"Balné","posId":"K0000","price":1500,"isExtra":true},{"id":"84e4b48cb1bf1b04bc7feb09","count":1,"label":"Smetanový základ","posId":"ZRS32","price":0,"isExtra":true},{"id":"3f770e7a43d35166513af203","count":1,"label":"Zeleninová 32cm","posId":"115","price":19920,"isExtra":false},{"id":"ed2821f5147c44e417ef0b42","count":1,"label":"Balné","posId":"K0000","price":1500,"isExtra":true},{"id":"59839d6b839f5e8fe6d29556","count":1,"label":"BBQ základ","posId":"ZRB32","price":0,"isExtra":true},{"id":"d881435059a1470cdfda68d0","count":1,"label":"Pepsi zero sugar 1l","posId":"N125","price":5900,"isExtra":false}]</t>
  </si>
  <si>
    <t>2026-06-16T16:48:03.203+02:00</t>
  </si>
  <si>
    <t>2026-06-16T17:05:26.161+02:00</t>
  </si>
  <si>
    <t>2026-06-16T17:19:32.921+02:00</t>
  </si>
  <si>
    <t>2026-06-16T16:48:03.323+02:00</t>
  </si>
  <si>
    <t>2026-06-16T16:34:49.450+02:00</t>
  </si>
  <si>
    <t>2026-06-16T17:01:09.590+02:00</t>
  </si>
  <si>
    <t>[{"id":"b0909d075aa821e62b5225d6","count":1,"label":"Pepsi 1l","posId":"N124","price":5900,"isExtra":false},{"id":"d5f548ecefcfc95cc5941e55","count":1,"label":"Comeback 40cm 🌶️","posId":"109","price":30900,"isExtra":false},{"id":"c71f71bd04444e93fe083c01","count":1,"label":"Balné","posId":"K0000","price":2000,"isExtra":true},{"id":"93e138c9d50686bfde197ff4","count":1,"label":"Jalapeňos","posId":"C102","price":3500,"KDSTags":["greenhighlight"],"isExtra":true},{"id":"e87d4afc91a5d6f85d1820ed","count":1,"label":"Žampiony","posId":"C105","price":3500,"KDSTags":["greenhighlight"],"isExtra":true}]</t>
  </si>
  <si>
    <t>2026-06-16T16:18:55.269+02:00</t>
  </si>
  <si>
    <t>2026-06-16T16:42:40.090+02:00</t>
  </si>
  <si>
    <t>[{"id":"59589463","note":"","size":"Hawai 32cm","count":1,"label":"Hawai 32cm","posId":"114","price":24900,"isExtra":false},{"id":"55199562","note":"","count":1,"label":"Balné","posId":"K0000","price":1500,"isExtra":true},{"id":"55199675","note":"","count":1,"label":"Kuře","posId":"B114","price":3000,"KDSTags":["greenhighlight"],"isExtra":true},{"id":"55199509","note":"","size":"Spicy menu Comeback","count":1,"label":"Spicy menu Comeback","posId":"M100","price":34900,"isExtra":false},{"id":"55199540","note":"","count":1,"label":"Hot &amp; Spicy","posId":"Y122","price":0,"isExtra":true},{"id":"55199547","note":"","count":1,"label":"Balné","posId":"K0000","price":3000,"isExtra":true},{"id":"55199586","note":"","count":1,"label":"okraj mozzarella, bylinky","posId":"A121","price":5700,"isExtra":true},{"id":"55199550","note":"","count":1,"label":"spicy wings 🌶️","posId":"P101","price":0,"isExtra":true},{"id":"57405755","note":"","count":1,"label":"Pepsi zero sugar 1l","posId":"N125","price":0,"isExtra":true}]</t>
  </si>
  <si>
    <t>2026-06-16T16:05:52.715+02:00</t>
  </si>
  <si>
    <t>2026-06-16T16:34:48.969+02:00</t>
  </si>
  <si>
    <t>2026-06-16T15:42:34.977+02:00</t>
  </si>
  <si>
    <t>2026-06-16T16:00:56.183+02:00</t>
  </si>
  <si>
    <t>[{"id":"59589463","note":"","size":"Hawai 32cm","count":1,"label":"Hawai 32cm","posId":"114","price":24900,"isExtra":false},{"id":"55199562","note":"","count":1,"label":"Balné","posId":"K0000","price":1500,"isExtra":true},{"id":"59589456","note":"","size":"Quattro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32cm","posId":"123","price":24900,"isExtra":false},{"id":"55199562","note":"","count":1,"label":"Balné","posId":"K0000","price":1500,"isExtra":true},{"id":"59589455","note":"","size":"Margherita 32cm","count":1,"label":"Margherita 32cm","posId":"112","price":20900,"isExtra":false},{"id":"55199562","note":"","count":1,"label":"Balné","posId":"K0000","price":1500,"isExtra":true}]</t>
  </si>
  <si>
    <t>2026-06-16T15:42:03.571+02:00</t>
  </si>
  <si>
    <t>2026-06-16T15:52:56.782+02:00</t>
  </si>
  <si>
    <t>[{"id":"aef5aaf8-2acf-4f20-91be-c8829f11cd0c","note":"","count":1,"label":"Capricciosa 40cm","posId":"101","price":30900,"isExtra":false},{"id":"bd8e2f82-3d11-4ada-88ad-67191c012d18","note":"","count":1,"label":"Bez oliv","posId":"X112","price":0,"KDSTags":["redhighlight"],"isExtra":true},{"id":"4d0fe7ad-c88a-4a73-8015-c60680489cf8","note":"","count":1,"label":"Baby Špenát &amp; kuře 32cm","posId":"116","price":24900,"isExtra":false}]</t>
  </si>
  <si>
    <t>2026-06-16T15:13:35.891+02:00</t>
  </si>
  <si>
    <t>2026-06-16T15:18:33.591+02:00</t>
  </si>
  <si>
    <t>[{"id":"XdXsfa-h3jfptPa6C2Pvx","count":1,"label":"Veggieballs 32cm 🌶️🌶️","posId":"117","price":24900,"isExtra":false,"creatorId":"w-mThtYoRZ-yQKZq7KEpP","isPackging":0,"actualLabel":"Veggieballs 32cm 🌶️🌶️"}]</t>
  </si>
  <si>
    <t>2026-06-16T14:47:53.626+02:00</t>
  </si>
  <si>
    <t>2026-06-16T14:58:05.003+02:00</t>
  </si>
  <si>
    <t>[{"id":"1d215296a99939a8f5b4c23d","count":1,"label":"Pepperoni 32cm 🌶️🌶️","posId":"120","price":19920,"isExtra":false},{"id":"ed2821f5147c44e417ef0b42","count":1,"label":"Balné","posId":"K0000","price":1500,"isExtra":true},{"id":"2c0f597d3afb8c80df48f8ff","count":1,"label":"USA těsto","posId":"17","price":1000,"isExtra":true},{"id":"84e4b48cb1bf1b04bc7feb09","count":1,"label":"Smetanový základ","posId":"ZRS32","price":0,"isExtra":true}]</t>
  </si>
  <si>
    <t>2026-06-16T14:45:02.918+02:00</t>
  </si>
  <si>
    <t>2026-06-16T15:02:23.570+02:00</t>
  </si>
  <si>
    <t>2026-06-16T15:20:19.809+02:00</t>
  </si>
  <si>
    <t>2026-06-16T14:45:03.319+02:00</t>
  </si>
  <si>
    <t>[{"id":"0b867b16-3995-4b4a-9deb-1c0d8cecf8d6","note":"","count":1,"label":"Pepperoni 32cm 🌶️🌶️","posId":"120","price":24900,"isExtra":false},{"id":"2585f58b-88a9-4cf3-bee9-d0f178b1877c","note":"","count":1,"label":"okraj hotdog, bez omáčky","posId":"A125","price":5700,"isExtra":true},{"id":"d1e9623b-89c9-4caa-a2ba-cbaafad1a883","note":"","count":1,"label":"Slanina","posId":"B108","price":3000,"KDSTags":["greenhighlight"],"isExtra":true},{"id":"c8019f80-065c-4f09-9e80-65b85dae2ae1","note":"","count":1,"label":"Kukuřice","posId":"B115","price":2500,"KDSTags":["greenhighlight"],"isExtra":true}]</t>
  </si>
  <si>
    <t>2026-06-16T14:19:03.223+02:00</t>
  </si>
  <si>
    <t>2026-06-16T14:29:03.475+02:00</t>
  </si>
  <si>
    <t>2026-06-16T14:39:18.623+02:00</t>
  </si>
  <si>
    <t>2026-06-16T14:19:03.407+02:00</t>
  </si>
  <si>
    <t>[{"id":"03ade9ce-5d0f-4499-a6a3-340b58ae4468","note":"","count":1,"label":"Capricciosa 32cm","posId":"113","price":24900,"isExtra":false},{"id":"9d7cd2cb-6ce6-4bab-9793-d0c70a0e0081","note":"","count":1,"label":"Aquilla zelený čaj/citron","posId":"N121","price":4900,"isExtra":false}]</t>
  </si>
  <si>
    <t>2026-06-16T14:00:03.980+02:00</t>
  </si>
  <si>
    <t>2026-06-16T14:11:50.019+02:00</t>
  </si>
  <si>
    <t>2026-06-16T13:59:40.946+02:00</t>
  </si>
  <si>
    <t>2026-06-16T14:11:52.666+02:00</t>
  </si>
  <si>
    <t>[{"id":"1d215296a99939a8f5b4c23d","count":1,"label":"Pepperoni 32cm 🌶️🌶️","posId":"120","price":19920,"isExtra":false},{"id":"ed2821f5147c44e417ef0b42","count":1,"label":"Balné","posId":"K0000","price":1500,"isExtra":true},{"id":"59839d6b839f5e8fe6d29556","count":1,"label":"BBQ základ","posId":"ZRB32","price":0,"isExtra":true},{"id":"241337b3e585028897f81961","count":1,"label":"Grana padano, pecorino, parmazán","posId":"B130","price":3000,"KDSTags":["greenhighlight"],"isExtra":true}]</t>
  </si>
  <si>
    <t>2026-06-16T13:57:39.761+02:00</t>
  </si>
  <si>
    <t>2026-06-16T14:00:46.396+02:00</t>
  </si>
  <si>
    <t>[{"id":"G7eTiqlbq5wa4c-WmTlxE","count":1,"label":"pečené brambory","posId":"P103","price":6900,"isExtra":false,"creatorId":"zxiPHN-a9wLOrQjF5De_j","isPackging":0,"actualLabel":"Pečené brambory"}]</t>
  </si>
  <si>
    <t>2026-06-16T13:51:29.534+02:00</t>
  </si>
  <si>
    <t>2026-06-16T14:00:49.776+02:00</t>
  </si>
  <si>
    <t>2026-06-16T13:37:31.712+02:00</t>
  </si>
  <si>
    <t>2026-06-16T13:51:23.423+02:00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</si>
  <si>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40cm","posId":"111","price":30900,"isExtra":false},{"id":"55199557","note":"","count":1,"label":"Balné","posId":"K0000","price":2000,"isExtra":true},{"id":"55199480","note":"","size":"Capricciosa 40cm","count":1,"label":"Capricciosa 40cm","posId":"101","price":30900,"isExtra":false},{"id":"55199557","note":"","count":1,"label":"Balné","posId":"K0000","price":2000,"isExtra":true}]</t>
  </si>
  <si>
    <t>2026-06-16T13:31:11.469+02:00</t>
  </si>
  <si>
    <t>2026-06-16T13:37:35.121+02:00</t>
  </si>
  <si>
    <t>2026-06-16T13:30:33.588+02:00</t>
  </si>
  <si>
    <t>2026-06-16T13:37:21.364+02:00</t>
  </si>
  <si>
    <t>[{"id":"x0GVZnJx1AargkKfPiwGh","count":1,"label":"BBQ Meteor 40cm","posId":"106","price":30900,"isExtra":false,"creatorId":"9IV5amgM5EhOTKUx-pTkb","isPackging":0,"actualLabel":"BBQ Meteor 40cm"}]</t>
  </si>
  <si>
    <t>2026-06-16T12:51:03.521+02:00</t>
  </si>
  <si>
    <t>2026-06-16T13:10:51.327+02:00</t>
  </si>
  <si>
    <t>2026-06-16T13:43:26.205+02:00</t>
  </si>
  <si>
    <t>2026-06-16T12:51:03.736+02:00</t>
  </si>
  <si>
    <t>[{"id":"d63e9120-8ffe-444c-ba51-6c942a13f4fc","note":"","count":1,"label":"Margherita 40cm","posId":"100","price":26900,"isExtra":false},{"id":"86843148-4e32-4979-bfd6-d7151207f70f","note":"","count":1,"label":"Šunka","posId":"C106","price":4000,"KDSTags":["greenhighlight"],"isExtra":true},{"id":"80cdc162-f69f-4138-b690-77917e93790e","note":"","count":1,"label":"SPICY MENU COMEBACK","posId":"","price":34900,"isExtra":false},{"id":"c35cbdbe-2812-4399-a2f4-ae285203f829","note":"","count":1,"label":"BBQ Texas","posId":"Y119","price":0,"isExtra":true},{"id":"741f56e1-4be0-4a48-9425-3dc6aa7f97c3","note":"","count":1,"label":"Italské těsto","posId":"15","price":0,"isExtra":true},{"id":"71cf10b2-b3f9-4147-9f8e-06c032b5c8af","note":"","count":1,"label":"BBQ základ","posId":"71cf10b2-b3f9-4147-9f8e-06c032b5c8af","price":0,"isExtra":true},{"id":"8caf43fd-6a2c-427b-858a-17f37d37c439","note":"","count":1,"label":"spicy wings 🌶️","posId":"P101","price":0,"isExtra":true},{"id":"6e68f040-29a6-48c8-a026-db49646663c5","note":"","count":1,"label":"Pepsi 1l","posId":"N124","price":0,"isExtra":true}]</t>
  </si>
  <si>
    <t>2026-06-16T12:47:03.257+02:00</t>
  </si>
  <si>
    <t>2026-06-16T13:01:46.456+02:00</t>
  </si>
  <si>
    <t>2026-06-16T13:12:56.416+02:00</t>
  </si>
  <si>
    <t>2026-06-16T12:47:03.403+02:00</t>
  </si>
  <si>
    <t>2026-06-16T12:43:03.105+02:00</t>
  </si>
  <si>
    <t>2026-06-16T12:43:12.068+02:00</t>
  </si>
  <si>
    <t>[{"id":"YhNzva_nxVXihkBVp6pb_","count":1,"label":"Pepsi 1l","posId":"N124","price":5900,"isExtra":false,"creatorId":"cUnHwkSHDr3TT9AOE7Fhf","isPackging":0,"actualLabel":"Pepsi 1l"}]</t>
  </si>
  <si>
    <t>2026-06-16T12:28:03.890+02:00</t>
  </si>
  <si>
    <t>2026-06-16T12:47:09.465+02:00</t>
  </si>
  <si>
    <t>2026-06-16T12:56:26.365+02:00</t>
  </si>
  <si>
    <t>2026-06-16T12:28:03.991+02:00</t>
  </si>
  <si>
    <t>[{"id":"36ea3088-07fd-428f-b871-c4a5ee9cef7b","note":"","count":2,"label":"Comeback 40cm 🌶️","posId":"109","price":30900,"isExtra":false}]</t>
  </si>
  <si>
    <t>2026-06-16T12:20:52.741+02:00</t>
  </si>
  <si>
    <t>2026-06-16T12:20:55.385+02:00</t>
  </si>
  <si>
    <t>[{"id":"hq1R5HxeYrJr4Ew-dOjt-","count":1,"label":"Guarana classic","posId":"N142","price":5500,"isExtra":false,"creatorId":"66XaZXRGYuZwet86NJ1ym","isPackging":0,"actualLabel":"Guarana classic"}]</t>
  </si>
  <si>
    <t>2026-06-16T12:19:29.241+02:00</t>
  </si>
  <si>
    <t>2026-06-16T12:24:26.918+02:00</t>
  </si>
  <si>
    <t>[{"id":"55199509","note":"","size":"Spicy menu Comeback","count":1,"label":"Spicy menu Comeback","posId":"M100","price":34900,"isExtra":false},{"id":"55199645","note":"","count":1,"label":"Hawai","posId":"Y114","price":0,"isExtra":true},{"id":"55199547","note":"","count":1,"label":"Balné","posId":"K0000","price":3000,"isExtra":true},{"id":"55199550","note":"","count":1,"label":"spicy wings 🌶️","posId":"P101","price":0,"isExtra":true},{"id":"57405754","note":"","count":1,"label":"Pepsi 1l","posId":"N124","price":0,"isExtra":true}]</t>
  </si>
  <si>
    <t>2026-06-16T12:03:17.178+02:00</t>
  </si>
  <si>
    <t>2026-06-16T12:13:31.242+02:00</t>
  </si>
  <si>
    <t>2026-06-16T11:45:03.073+02:00</t>
  </si>
  <si>
    <t>2026-06-16T12:02:04.136+02:00</t>
  </si>
  <si>
    <t>[{"id":"117c830b-d7db-490d-a3b9-365f8c4fa2d3","note":"","count":1,"label":"Zeleninová 32cm","posId":"115","price":24900,"isExtra":false}]</t>
  </si>
  <si>
    <t>2026-06-16T11:39:02.432+02:00</t>
  </si>
  <si>
    <t>2026-06-16T11:59:18.285+02:00</t>
  </si>
  <si>
    <t>[{"id":"59589464","note":"","size":"Capricciosa 32cm","count":1,"label":"Capricciosa 32cm","posId":"113","price":24900,"isExtra":false},{"id":"55199562","note":"","count":1,"label":"Balné","posId":"K0000","price":1500,"isExtra":true},{"id":"55199516","note":"","size":"Česnekový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</si>
  <si>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2026-06-16T11:37:11.378+02:00</t>
  </si>
  <si>
    <t>2026-06-16T11:52:01.477+02:00</t>
  </si>
  <si>
    <t>[{"id":"55199510","note":"","size":"Veggie menu Comeback","count":1,"label":"Veggie menu Comeback","posId":"M200","price":34900,"isExtra":false},{"id":"55199670","note":"","count":1,"label":"Veggieballs","posId":"Y117","price":0,"isExtra":true},{"id":"55199547","note":"","count":1,"label":"Balné","posId":"K0000","price":3000,"isExtra":true},{"id":"55199567","note":"","count":1,"label":"česnekový chléb","posId":"P104","price":0,"isExtra":true},{"id":"61748710","note":"","count":1,"label":"Guarana kiwi a jablko","posId":"N144","price":0,"isExtra":true},{"id":"55199586","note":"","count":1,"label":"okraj mozzarella, bylinky","posId":"A121","price":5700,"isExtra":true},{"id":"59808680","note":"","size":"Jablečno-skořicové rolls","count":1,"label":"Jablečno-skořicové rolls","posId":"18","price":8900,"isExtra":false},{"id":"55199562","note":"","count":1,"label":"Balné","posId":"K0000","price":1500,"isExtra":true}]</t>
  </si>
  <si>
    <t>2026-06-16T11:21:03.413+02:00</t>
  </si>
  <si>
    <t>2026-06-16T11:29:31.146+02:00</t>
  </si>
  <si>
    <t>2026-06-16T12:00:02.981+02:00</t>
  </si>
  <si>
    <t>2026-06-16T11:26:13.704+02:00</t>
  </si>
  <si>
    <t>[{"id":"36ee8a56-f350-4a80-af56-a1641c3eb1ee","note":"","count":1,"label":"Veggieballs 18cm 🌶️🌶️","posId":"129","price":11900,"isExtra":false},{"id":"c140cca5-f089-41f7-bf7d-f4a7a6787661","note":"","count":1,"label":"Jalapeňos","posId":"A102","price":1500,"isExtra":true},{"id":"194f980e-141e-4220-9f1e-0e1e9edc412e","note":"","count":1,"label":"Quattro Formaggi 18cm","posId":"135","price":11900,"isExtra":false},{"id":"b1e90925-955e-4f63-991c-0b5218433d25","note":"","count":2,"label":"BIRGO grapefruit 0,5l","posId":"N131","price":4900,"isExtra":false}]</t>
  </si>
  <si>
    <t>2026-06-16T09:44:04.970+02:00</t>
  </si>
  <si>
    <t>2026-06-16T11:26:30.163+02:00</t>
  </si>
  <si>
    <t>[{"id":"26d130ce3ef2dd539f98fc3d","count":1,"label":"BBQ Meteor 32cm","posId":"118","price":24900,"isExtra":false},{"id":"ed2821f5147c44e417ef0b42","count":1,"label":"Balné","posId":"K0000","price":1500,"isExtra":true},{"id":"2c0f597d3afb8c80df48f8ff","count":1,"label":"USA těsto","posId":"17","price":1000,"isExtra":true},{"id":"9ee1d6724717b6cc0fc41c1b","count":1,"label":"okraj mozzarella, bylinky","posId":"A121","price":5700,"isExtra":true},{"id":"707cfbcb59b5024425a6271c","count":1,"label":"Aquilla neperlivá","posId":"N140","price":3900,"isExtra":false}]</t>
  </si>
  <si>
    <t>2026-06-16T00:44:28.035+02:00</t>
  </si>
  <si>
    <t>2026-06-16T00:44:35.231+02:00</t>
  </si>
  <si>
    <t>[{"id":"eFnFZjYI3wWgm5H-7pSPY","count":1,"label":"Pilsner Urquell 12","posId":"N20","price":6500,"isExtra":false,"creatorId":"o6K_wWAenFnB7nMI4F57G","isPackging":0,"actualLabel":"Pilsner Urquell 12"},{"id":"eFnFZjYI3wWgm5H-7pSPY","count":1,"label":"Pilsner Urquell 12","posId":"N20","price":6500,"isExtra":false,"creatorId":"PZGj0sxv7qR2-UjtHs1_L","isPackging":0,"actualLabel":"Pilsner Urquell 12"}]</t>
  </si>
  <si>
    <t>2026-06-16T00:26:15.639+02:00</t>
  </si>
  <si>
    <t>2026-06-16T00:31:28.396+02:00</t>
  </si>
  <si>
    <t>2026-06-16T00:17:41.178+02:00</t>
  </si>
  <si>
    <t>2026-06-16T00:28:00.541+02:00</t>
  </si>
  <si>
    <t>[{"id":"134","note":"","count":1,"label":"Hot &amp; Spicy 18cm 🌶️🌶️","posId":"134","price":11900,"isExtra":false},{"id":"K0000","note":"","count":1,"label":"Balné","posId":"K0000","price":1000,"isExtra":true},{"id":"P100","note":"","count":1,"label":"Pepperoni Rolls 🌶️","posId":"P100","price":8900,"isExtra":false},{"id":"K0000","note":"","count":1,"label":"Balné","posId":"K0000","price":1500,"isExtra":true}]</t>
  </si>
  <si>
    <t>Dhruv</t>
  </si>
  <si>
    <t>2026-06-16T00:16:52.666+02:00</t>
  </si>
  <si>
    <t>2026-06-16T00:25:36.413+02:00</t>
  </si>
  <si>
    <t>[{"id":"M100","note":"","count":1,"label":"Spicy menu Comeback","posId":"M100","price":34900,"isExtra":false},{"id":"K0000","note":"","count":1,"label":"Balné","posId":"K0000","price":3000,"isExtra":true},{"id":"Y121","note":"","count":1,"label":"Comeback","posId":"Y121","price":0,"isExtra":true},{"id":"ZRS32","note":"","count":1,"label":"Smetanový základ","posId":"ZRS32","price":0,"isExtra":true},{"id":"P101","note":"","count":1,"label":"spicy wings 🌶️","posId":"P101","price":0,"isExtra":true},{"id":"N126","note":"","count":1,"label":"Mirinda 1l","posId":"N126","price":0,"isExtra":true}]</t>
  </si>
  <si>
    <t>2026-06-16T00:13:26.301+02:00</t>
  </si>
  <si>
    <t>2026-06-16T00:22:15.445+02:00</t>
  </si>
  <si>
    <t>[{"id":"0059d438ccf2cf48c245a059","count":1,"label":"Spicy menu Comeback","posId":"M100","price":34900,"isExtra":false},{"id":"48b98a74f25fd3fe9562dfd2","count":1,"label":"Balné","posId":"K0000","price":3000,"isExtra":true},{"id":"daed813fa24a0355609c8f64","count":1,"label":"BBQ Texas","posId":"Y119","price":0,"isExtra":true},{"id":"4d20acafa95763f3c432c8f6","count":1,"label":"spicy wings 🌶️","posId":"P101","price":0,"isExtra":true},{"id":"d3a1261cfecf42255c82c66a","count":1,"label":"Pepsi 1l","posId":"N124","price":0,"isExtra":true}]</t>
  </si>
  <si>
    <t>2026-06-16T00:08:09.785+02:00</t>
  </si>
  <si>
    <t>2026-06-16T00:20:43.395+02:00</t>
  </si>
  <si>
    <t>[{"id":"39b4dba259045cb10a80740d","count":1,"label":"Quattro Formaggi 32cm","posId":"123","price":24900,"isExtra":false},{"id":"ed2821f5147c44e417ef0b42","count":1,"label":"Balné","posId":"K0000","price":1500,"isExtra":true},{"id":"d0043b053c4bd7c6fd8359d7","count":1,"label":"Comeback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🌶️","posId":"121","price":19920,"isExtra":false},{"id":"ed2821f5147c44e417ef0b42","count":1,"label":"Balné","posId":"K0000","price":1500,"isExtra":true}]</t>
  </si>
  <si>
    <t>2026-06-16T00:04:04.362+02:00</t>
  </si>
  <si>
    <t>2026-06-16T00:12:30.722+02:00</t>
  </si>
  <si>
    <t>2026-06-16T00:24:41.998+02:00</t>
  </si>
  <si>
    <t>2026-06-16T00:04:57.543+02:00</t>
  </si>
  <si>
    <t>[{"id":"a851d29a-5134-4946-b96f-7df04ca56ce8","note":"","count":1,"label":"Pepsi zero sugar 1l","posId":"N125","price":5900,"isExtra":false},{"id":"7bd52058-f7b0-4320-9d6c-79598e7d9b5f","note":"","count":1,"label":"Hawai 18cm","posId":"126","price":11900,"isExtra":false},{"id":"4cd25cb7-e092-43a0-ab38-89c50a7e6a77","note":"","count":1,"label":"Pepperoni 18cm 🌶️🌶️","posId":"132","price":11900,"isExtra":false}]</t>
  </si>
  <si>
    <t>2026-06-16T00:02:47.733+02:00</t>
  </si>
  <si>
    <t>2026-06-16T00:09:11.426+02:00</t>
  </si>
  <si>
    <t>[{"id":"1d215296a99939a8f5b4c23d","count":1,"label":"Pepperoni 32cm 🌶️🌶️","posId":"120","price":19920,"isExtra":false},{"id":"ed2821f5147c44e417ef0b42","count":1,"label":"Balné","posId":"K0000","price":1500,"isExtra":true},{"id":"70ab452879208b8e2c790c0d","count":1,"label":"okraj hotdog, bez omáčky","posId":"A125","price":5700,"isExtra":true}]</t>
  </si>
  <si>
    <t>2026-06-15T23:55:28.622+02:00</t>
  </si>
  <si>
    <t>2026-06-16T00:02:30.509+02:00</t>
  </si>
  <si>
    <t>[{"id":"59589463","note":"","size":"Hawai 32cm","count":1,"label":"Hawai 32cm","posId":"114","price":24900,"isExtra":false},{"id":"55199562","note":"","count":1,"label":"Balné","posId":"K0000","price":1500,"isExtra":true},{"id":"57279344","note":"","count":1,"label":"BBQ základ","posId":"ZRB32","price":0,"isExtra":true}]</t>
  </si>
  <si>
    <t>2026-06-15T23:55:06.566+02:00</t>
  </si>
  <si>
    <t>2026-06-16T00:01:15.446+02:00</t>
  </si>
  <si>
    <t>[{"id":"103","note":"","count":1,"label":"Zeleninová 40cm","posId":"103","price":30900,"isExtra":false},{"id":"K0000","note":"","count":1,"label":"Balné","posId":"K0000","price":2000,"isExtra":true},{"id":"ZRS40","note":"","count":1,"label":"Smetanový základ","posId":"ZRS40","price":0,"isExtra":true},{"id":"X103","note":"","count":6,"label":"Bez cibule","posId":"X103","price":0,"KDSTags":["redhighlight"],"isExtra":true}]</t>
  </si>
  <si>
    <t>2026-06-15T23:35:15.156+02:00</t>
  </si>
  <si>
    <t>2026-06-15T23:45:48.727+02:00</t>
  </si>
  <si>
    <t>[{"id":"71474d2ff08764e8563178d6","count":1,"label":"Hawai 40cm","posId":"102","price":30900,"isExtra":false},{"id":"c71f71bd04444e93fe083c01","count":1,"label":"Balné","posId":"K0000","price":2000,"isExtra":true},{"id":"c52e5d335958c879af628612","count":1,"label":"Ananas","posId":"C100","price":3500,"KDSTags":["greenhighlight"],"isExtra":true},{"id":"d881435059a1470cdfda68d0","count":1,"label":"Pepsi zero sugar 1l","posId":"N125","price":5900,"isExtra":false},{"id":"b9e54539031b67f4afafa5bc","count":1,"label":"pečené brambory","posId":"P103","price":6900,"isExtra":false},{"id":"ed2821f5147c44e417ef0b42","count":1,"label":"Balné","posId":"K0000","price":1500,"isExtra":true}]</t>
  </si>
  <si>
    <t>2026-06-15T23:24:19.752+02:00</t>
  </si>
  <si>
    <t>2026-06-15T23:33:40.510+02:00</t>
  </si>
  <si>
    <t>[{"id":"10aff56d4ce1949bc6696131","count":1,"label":"BBQ Texas 18cm","posId":"131","price":11900,"isExtra":false},{"id":"2e7ea11ae7ec33bacee46408","count":1,"label":"Balné","posId":"K0000","price":1000,"isExtra":true},{"id":"5fdddf9d3c429571bb69ddb5","count":1,"label":"spicy wings 🌶️","posId":"P101","price":9520,"isExtra":false},{"id":"ed2821f5147c44e417ef0b42","count":1,"label":"Balné","posId":"K0000","price":1500,"isExtra":true},{"id":"68137595352b3c34d4f8bd42","count":1,"label":"Aquilla černý čaj a broskev","posId":"N120","price":4900,"isExtra":false}]</t>
  </si>
  <si>
    <t>2026-06-15T23:23:07.300+02:00</t>
  </si>
  <si>
    <t>2026-06-15T23:28:46.406+02:00</t>
  </si>
  <si>
    <t>[{"id":"7ec71ed1b6dd8f99c580bfce","count":1,"label":"Margherita 40cm","posId":"100","price":26900,"isExtra":false},{"id":"c71f71bd04444e93fe083c01","count":1,"label":"Balné","posId":"K0000","price":2000,"isExtra":true},{"id":"1db368dc30d4faea4c65f1c9","count":1,"label":"BBQ základ","posId":"ZRB40","price":0,"isExtra":true},{"id":"14ffc0af22f6eb6f56e0c74e","count":2,"label":"Kuře","posId":"C114","price":4000,"KDSTags":["greenhighlight"],"isExtra":true}]</t>
  </si>
  <si>
    <t>2026-06-15T23:22:03.230+02:00</t>
  </si>
  <si>
    <t>2026-06-15T23:30:50.556+02:00</t>
  </si>
  <si>
    <t>2026-06-15T23:40:32.050+02:00</t>
  </si>
  <si>
    <t>2026-06-15T23:22:03.364+02:00</t>
  </si>
  <si>
    <t>[{"id":"b6658da4-b777-42a2-94b6-5ce20ff49587","note":"","count":1,"label":"Pepperoni 32 cm","posId":"144","price":24900,"isExtra":false},{"id":"c8019f80-065c-4f09-9e80-65b85dae2ae1","note":"","count":1,"label":"Kukuřice","posId":"B115","price":2500,"KDSTags":["greenhighlight"],"isExtra":true},{"id":"e7501e4e-7b75-458f-8655-4ba5ba9c5990","note":"","count":1,"label":"Jalapeňos dip","posId":"P107","price":2000,"isExtra":false}]</t>
  </si>
  <si>
    <t>2026-06-15T23:13:54.435+02:00</t>
  </si>
  <si>
    <t>2026-06-15T23:24:33.311+02:00</t>
  </si>
  <si>
    <t>[{"id":"121","note":"","count":1,"label":"Comeback 32cm 🌶️","posId":"121","price":24900,"isExtra":false},{"id":"K0000","note":"","count":1,"label":"Balné","posId":"K0000","price":1500,"isExtra":true},{"id":"A125","note":"","count":1,"label":"okraj hotdog, bez omáčky","posId":"A125","price":5700,"isExtra":true},{"id":"B115","note":"","count":1,"label":"Kukuřice","posId":"B115","price":2500,"KDSTags":["greenhighlight"],"isExtra":true},{"id":"N120","note":"","count":1,"label":"Aquilla černý čaj a broskev","posId":"N120","price":4900,"isExtra":false}]</t>
  </si>
  <si>
    <t>Oksana</t>
  </si>
  <si>
    <t>2026-06-15T23:09:50.469+02:00</t>
  </si>
  <si>
    <t>2026-06-15T23:20:05.855+02:00</t>
  </si>
  <si>
    <t>2026-06-15T23:09:06.593+02:00</t>
  </si>
  <si>
    <t>2026-06-15T23:16:07.760+02:00</t>
  </si>
  <si>
    <t>[{"id":"b0d5792c-72a3-41ec-9f78-3fedc41c2a8a","note":"","count":1,"label":"VEGGIE MENU COMEBACK","posId":"","price":34900,"isExtra":false},{"id":"a1ea1398-fde5-4b18-ac4e-39b76f2af733","note":"","count":1,"label":"Zeleninová","posId":"Y115","price":0,"isExtra":true},{"id":"741f56e1-4be0-4a48-9425-3dc6aa7f97c3","note":"","count":1,"label":"Italské těsto","posId":"15","price":0,"isExtra":true},{"id":"3901ddb1-2253-4d68-9f6f-e201beb3810a","note":"","count":1,"label":"Rajčatový základ","posId":"3901ddb1-2253-4d68-9f6f-e201beb3810a","price":0,"isExtra":true},{"id":"ccbbabfb-780b-41d6-8114-821ced779aaf","note":"","count":1,"label":"česnekový chléb","posId":"P104","price":0,"isExtra":true},{"id":"b9214d29-cfbf-4803-ab3c-009864c72c8e","note":"","count":1,"label":"Mirinda 1l","posId":"N126","price":0,"isExtra":true}]</t>
  </si>
  <si>
    <t>2026-06-15T23:06:20.134+02:00</t>
  </si>
  <si>
    <t>2026-06-15T23:13:44.969+02:00</t>
  </si>
  <si>
    <t>2026-06-15T22:55:16.361+02:00</t>
  </si>
  <si>
    <t>2026-06-15T23:01:33.322+02:00</t>
  </si>
  <si>
    <t>[{"id":"102","note":"","count":1,"label":"Hawai 40cm","posId":"102","price":30900,"isExtra":false},{"id":"K0000","note":"","count":1,"label":"Balné","posId":"K0000","price":2000,"isExtra":true},{"id":"C113","note":"","count":1,"label":"Mozzarella","posId":"C113","price":4000,"KDSTags":["greenhighlight"],"isExtra":true},{"id":"N126","note":"","count":1,"label":"Mirinda 1l","posId":"N126","price":5900,"isExtra":false},{"id":"N125","note":"","count":1,"label":"Pepsi zero sugar 1l","posId":"N125","price":5900,"isExtra":false}]</t>
  </si>
  <si>
    <t>2026-06-15T22:50:46.349+02:00</t>
  </si>
  <si>
    <t>2026-06-15T22:55:48.087+02:00</t>
  </si>
  <si>
    <t>2026-06-15T22:47:41.050+02:00</t>
  </si>
  <si>
    <t>2026-06-15T22:52:05.746+02:00</t>
  </si>
  <si>
    <t>[{"id":"8a4618993c6f7ee5917bb6ac","count":1,"label":"Margherita 32cm","posId":"112","price":16720,"isExtra":false},{"id":"ed2821f5147c44e417ef0b42","count":1,"label":"Balné","posId":"K0000","price":1500,"isExtra":true},{"id":"987bfd69b1586254c4704730","count":1,"label":"Žampiony","posId":"B105","price":2500,"KDSTags":["greenhighlight"],"isExtra":true}]</t>
  </si>
  <si>
    <t>2026-06-15T22:36:02.786+02:00</t>
  </si>
  <si>
    <t>2026-06-15T22:45:12.872+02:00</t>
  </si>
  <si>
    <t>2026-06-15T23:03:27.691+02:00</t>
  </si>
  <si>
    <t>2026-06-15T22:36:02.908+02:00</t>
  </si>
  <si>
    <t>[{"id":"e7501e4e-7b75-458f-8655-4ba5ba9c5990","note":"","count":1,"label":"Jalapeňos dip","posId":"P107","price":2000,"isExtra":false},{"id":"2b9f361b-4416-409b-9b50-c5e648e65b24","note":"","count":1,"label":"Zeleninová 40cm","posId":"103","price":30900,"isExtra":false}]</t>
  </si>
  <si>
    <t>2026-06-15T22:34:09.138+02:00</t>
  </si>
  <si>
    <t>2026-06-15T22:46:24.734+02:00</t>
  </si>
  <si>
    <t>2026-06-15T22:32:04.063+02:00</t>
  </si>
  <si>
    <t>2026-06-15T22:43:55.989+02:00</t>
  </si>
  <si>
    <t>2026-06-15T22:51:33.247+02:00</t>
  </si>
  <si>
    <t>2026-06-15T22:32:04.172+02:00</t>
  </si>
  <si>
    <t>2026-06-15T22:29:12.225+02:00</t>
  </si>
  <si>
    <t>2026-06-15T22:41:18.009+02:00</t>
  </si>
  <si>
    <t>[{"id":"133","note":"","count":1,"label":"Comeback 18cm 🌶️","posId":"133","price":11900,"isExtra":false},{"id":"K0000","note":"","count":1,"label":"Balné","posId":"K0000","price":1000,"isExtra":true}]</t>
  </si>
  <si>
    <t>2026-06-15T22:28:39.959+02:00</t>
  </si>
  <si>
    <t>2026-06-15T22:39:37.524+02:00</t>
  </si>
  <si>
    <t>[{"id":"59589460","note":"","size":"BBQ Texas 32cm","count":1,"label":"BBQ Texas 32cm","posId":"119","price":24900,"isExtra":false},{"id":"55199562","note":"","count":1,"label":"Balné","posId":"K0000","price":1500,"isExtra":true},{"id":"55199586","note":"","count":1,"label":"okraj mozzarella, bylinky","posId":"A121","price":5700,"isExtra":true}]</t>
  </si>
  <si>
    <t>2026-06-15T22:24:38.219+02:00</t>
  </si>
  <si>
    <t>2026-06-15T22:36:51.142+02:00</t>
  </si>
  <si>
    <t>[{"id":"121","note":"","count":1,"label":"Comeback 32cm 🌶️","posId":"121","price":24900,"isExtra":false},{"id":"K0000","note":"","count":1,"label":"Balné","posId":"K0000","price":1500,"isExtra":true},{"id":"114","note":"","count":1,"label":"Hawai 32cm","posId":"114","price":24900,"isExtra":false},{"id":"K0000","note":"","count":1,"label":"Balné","posId":"K0000","price":1500,"isExtra":true}]</t>
  </si>
  <si>
    <t>2026-06-15T22:05:01.605+02:00</t>
  </si>
  <si>
    <t>2026-06-15T22:13:45.082+02:00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</si>
  <si>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40cm","posId":"111","price":30900,"isExtra":false},{"id":"55199557","note":"","count":1,"label":"Balné","posId":"K0000","price":2000,"isExtra":true},{"id":"55199476","note":"","size":"BBQ Meteor 40cm","count":1,"label":"BBQ Meteor 40cm","posId":"106","price":30900,"isExtra":false},{"id":"55199557","note":"","count":1,"label":"Balné","posId":"K0000","price":2000,"isExtra":true},{"id":"55199511","note":"","size":"Spicy Wings 🌶️","count":1,"label":"spicy wings 🌶️","posId":"P101","price":11900,"isExtra":false},{"id":"55199562","note":"","count":1,"label":"Balné","posId":"K0000","price":1500,"isExtra":true}]</t>
  </si>
  <si>
    <t>2026-06-15T22:01:19.678+02:00</t>
  </si>
  <si>
    <t>2026-06-15T22:11:03.528+02:00</t>
  </si>
  <si>
    <t>[{"id":"55199513","note":"","size":"Pečené brambory","count":1,"label":"pečené brambory","posId":"P103","price":6900,"isExtra":false},{"id":"55199562","note":"","count":1,"label":"Balné","posId":"K0000","price":1500,"isExtra":true},{"id":"55199511","note":"","size":"Spicy Wings 🌶️","count":2,"label":"spicy wings 🌶️","posId":"P101","price":11900,"isExtra":false},{"id":"55199562","note":"","count":2,"label":"Balné","posId":"K0000","price":1500,"isExtra":true}]</t>
  </si>
  <si>
    <t>2026-06-15T21:59:18.328+02:00</t>
  </si>
  <si>
    <t>2026-06-15T22:08:08.601+02:00</t>
  </si>
  <si>
    <t>[{"id":"0d95a3384b070d9133ab82f7","count":1,"label":"Česnekový dip","posId":"P106","price":2000,"isExtra":false},{"id":"ed2821f5147c44e417ef0b42","count":1,"label":"Balné","posId":"K0000","price":1500,"isExtra":true},{"id":"c8f41becd43979fe4250d2db","count":1,"label":"Hot &amp; Spicy 32cm 🌶️🌶️","posId":"122","price":24900,"isExtra":false},{"id":"ed2821f5147c44e417ef0b42","count":1,"label":"Balné","posId":"K0000","price":1500,"isExtra":true}]</t>
  </si>
  <si>
    <t>2026-06-15T21:50:32.610+02:00</t>
  </si>
  <si>
    <t>2026-06-15T22:05:59.713+02:00</t>
  </si>
  <si>
    <t>[{"id":"39b4dba259045cb10a80740d","count":1,"label":"Quattro Formaggi 32cm","posId":"123","price":24900,"isExtra":false},{"id":"ed2821f5147c44e417ef0b42","count":1,"label":"Balné","posId":"K0000","price":1500,"isExtra":true},{"id":"284143256f41c905feeed114","count":1,"label":"Capricciosa 32cm","posId":"113","price":24900,"isExtra":false},{"id":"ed2821f5147c44e417ef0b42","count":1,"label":"Balné","posId":"K0000","price":1500,"isExtra":true},{"id":"9ee1d6724717b6cc0fc41c1b","count":1,"label":"okraj mozzarella, bylinky","posId":"A121","price":5700,"isExtra":true},{"id":"b21304f742f6d3660eb39e19","count":1,"label":"BBQ Texas 32cm","posId":"119","price":24900,"isExtra":false},{"id":"ed2821f5147c44e417ef0b42","count":1,"label":"Balné","posId":"K0000","price":1500,"isExtra":true},{"id":"702a37cee92bef60b73e18f1","count":1,"label":"BBQ dip","posId":"P105","price":2000,"isExtra":false},{"id":"ed2821f5147c44e417ef0b42","count":1,"label":"Balné","posId":"K0000","price":1500,"isExtra":true},{"id":"e981bced55d19e791cd96797","count":1,"label":"Jalapeňos dip","posId":"P107","price":2000,"isExtra":false},{"id":"ed2821f5147c44e417ef0b42","count":1,"label":"Balné","posId":"K0000","price":1500,"isExtra":true},{"id":"b0909d075aa821e62b5225d6","count":1,"label":"Pepsi 1l","posId":"N124","price":5900,"isExtra":false}]</t>
  </si>
  <si>
    <t>2026-06-15T21:48:20.075+02:00</t>
  </si>
  <si>
    <t>2026-06-15T21:56:40.650+02:00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</si>
  <si>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těsto","posId":"17","price":1000,"isExtra":true}]</t>
  </si>
  <si>
    <t>2026-06-15T21:45:04.954+02:00</t>
  </si>
  <si>
    <t>2026-06-15T21:55:05.851+02:00</t>
  </si>
  <si>
    <t>2026-06-15T21:41:31.109+02:00</t>
  </si>
  <si>
    <t>2026-06-15T21:42:08.586+02:00</t>
  </si>
  <si>
    <t>[{"id":"eFnFZjYI3wWgm5H-7pSPY","count":1,"label":"Pilsner Urquell 12","posId":"N20","price":6500,"isExtra":false,"creatorId":"TC_DwZBfaPWZqNaPS3k1d","isPackging":0,"actualLabel":"Pilsner Urquell 12"},{"id":"eFnFZjYI3wWgm5H-7pSPY","count":1,"label":"Pilsner Urquell 12","posId":"N20","price":6500,"isExtra":false,"creatorId":"XidqF3vqtz6xykCEWsDBG","isPackging":0,"actualLabel":"Pilsner Urquell 12"}]</t>
  </si>
  <si>
    <t>2026-06-15T21:33:18.401+02:00</t>
  </si>
  <si>
    <t>2026-06-15T21:51:17.720+02:00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</si>
  <si>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40cm","posId":"111","price":30900,"isExtra":false},{"id":"55199557","note":"","count":1,"label":"Balné","posId":"K0000","price":2000,"isExtra":true},{"id":"57405742","note":"","size":"Pepsi 1l","count":1,"label":"Pepsi 1l","posId":"N124","price":5900,"isExtra":false}]</t>
  </si>
  <si>
    <t>2026-06-15T21:30:08.298+02:00</t>
  </si>
  <si>
    <t>2026-06-15T21:49:24.733+02:00</t>
  </si>
  <si>
    <t>[{"id":"71a763e559139e5b5e188a91","count":1,"label":"Pepperoni 40cm 🌶️🌶️","posId":"108","price":30900,"isExtra":false},{"id":"c71f71bd04444e93fe083c01","count":1,"label":"Balné","posId":"K0000","price":2000,"isExtra":true},{"id":"1db368dc30d4faea4c65f1c9","count":1,"label":"BBQ základ","posId":"ZRB40","price":0,"isExtra":true},{"id":"8d55eafca74e85a8dee122d9","count":1,"label":"okraj mozzarella, bylinky","posId":"A122","price":6500,"isExtra":true},{"id":"7fb02288c83312d366102cd1","count":1,"label":"Mozzarella","posId":"C113","price":4000,"KDSTags":["greenhighlight"],"isExtra":true},{"id":"f57d0560307c7e328ce7a0a4","count":1,"label":"Pepperoni salám","posId":"C109","price":4000,"KDSTags":["greenhighlight"],"isExtra":true}]</t>
  </si>
  <si>
    <t>2026-06-15T21:29:04.813+02:00</t>
  </si>
  <si>
    <t>2026-06-15T21:43:18.443+02:00</t>
  </si>
  <si>
    <t>2026-06-15T21:59:54.001+02:00</t>
  </si>
  <si>
    <t>2026-06-15T21:29:04.937+02:00</t>
  </si>
  <si>
    <t>2026-06-15T21:28:05.275+02:00</t>
  </si>
  <si>
    <t>2026-06-15T21:35:11.509+02:00</t>
  </si>
  <si>
    <t>[{"id":"26378531-c5c0-43f4-9535-09f267896a62","note":"","count":1,"label":"spicy wings 🌶️","posId":"P101","price":11900,"isExtra":false},{"id":"e1ef9526-7c68-483b-a8a1-92bb58ce9f1e","note":"","count":1,"label":"Jalapenos Rolls","posId":"jpr200","price":8900,"isExtra":false},{"id":"c1383a56-9eef-4159-8de6-52ba98917da4","note":"","count":1,"label":"Pepperoni Rolls 🌶️","posId":"P100","price":8900,"isExtra":false},{"id":"99710cd8-fa1f-4712-84a8-85da37e18dd0","note":"","count":1,"label":"česnekový chléb","posId":"P104","price":7900,"isExtra":false}]</t>
  </si>
  <si>
    <t>2026-06-15T21:19:22.190+02:00</t>
  </si>
  <si>
    <t>2026-06-15T21:27:55.858+02:00</t>
  </si>
  <si>
    <t>[{"id":"d5f548ecefcfc95cc5941e55","count":1,"label":"Comeback 40cm 🌶️","posId":"109","price":30900,"isExtra":false},{"id":"c71f71bd04444e93fe083c01","count":1,"label":"Balné","posId":"K0000","price":2000,"isExtra":true},{"id":"1ed1ad9866010ae50d5c6383","count":1,"label":"okraj hotdog, hořčice","posId":"A118","price":6500,"isExtra":true}]</t>
  </si>
  <si>
    <t>2026-06-15T21:18:24.594+02:00</t>
  </si>
  <si>
    <t>2026-06-15T21:25:11.918+02:00</t>
  </si>
  <si>
    <t>[{"id":"c282153f9e3afce968db7f16","count":1,"label":"Quattro Formaggi 40cm","posId":"111","price":30900,"isExtra":false},{"id":"c71f71bd04444e93fe083c01","count":1,"label":"Balné","posId":"K0000","price":2000,"isExtra":true},{"id":"4b02e5ccc8118e41f32ad09c","count":1,"label":"okraj mozzarella, bbq omáčka","posId":"A124","price":6500,"isExtra":true}]</t>
  </si>
  <si>
    <t>2026-06-15T21:11:05.649+02:00</t>
  </si>
  <si>
    <t>2026-06-15T21:19:16.305+02:00</t>
  </si>
  <si>
    <t>2026-06-15T21:29:25.537+02:00</t>
  </si>
  <si>
    <t>2026-06-15T21:11:05.790+02:00</t>
  </si>
  <si>
    <t>[{"id":"3a8b6a85-3b5c-4ee4-be2d-261ab8731d6e","note":"","count":1,"label":"Česnekový dip","posId":"P106","price":2000,"isExtra":false},{"id":"85dc195f-7d7b-4fb5-b41d-eb1c9c76b3a3","note":"","count":1,"label":"Hot &amp; Spicy 32 cm","posId":"146","price":24900,"isExtra":false},{"id":"21fd0686-e8d1-43f1-84c9-d96f5842a3ca","note":"","count":1,"label":"okraj mozzarella, bylinky","posId":"A121","price":5700,"isExtra":true}]</t>
  </si>
  <si>
    <t>2026-06-15T21:09:22.966+02:00</t>
  </si>
  <si>
    <t>2026-06-15T21:21:19.544+02:00</t>
  </si>
  <si>
    <t>[{"id":"1d215296a99939a8f5b4c23d","count":1,"label":"Pepperoni 32cm 🌶️🌶️","posId":"120","price":19920,"isExtra":false},{"id":"ed2821f5147c44e417ef0b42","count":1,"label":"Balné","posId":"K0000","price":1500,"isExtra":true},{"id":"2c0f597d3afb8c80df48f8ff","count":1,"label":"USA těsto","posId":"17","price":1000,"isExtra":true},{"id":"9ee1d6724717b6cc0fc41c1b","count":1,"label":"okraj mozzarella, bylinky","posId":"A121","price":5700,"isExtra":true}]</t>
  </si>
  <si>
    <t>2026-06-15T21:04:55.977+02:00</t>
  </si>
  <si>
    <t>2026-06-15T21:11:35.122+02:00</t>
  </si>
  <si>
    <t>2026-06-15T21:00:38.536+02:00</t>
  </si>
  <si>
    <t>2026-06-15T21:07:26.744+02:00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</si>
  <si>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🌶️","posId":"121","price":24900,"isExtra":false},{"id":"55199562","note":"","count":1,"label":"Balné","posId":"K0000","price":1500,"isExtra":true},{"id":"57405737","note":"","size":"Aquilla černý čaj a broskev 0,5l","count":1,"label":"Aquilla černý čaj a broskev","posId":"N120","price":4900,"isExtra":false}]</t>
  </si>
  <si>
    <t>2026-06-15T20:48:48.659+02:00</t>
  </si>
  <si>
    <t>2026-06-15T20:56:32.429+02:00</t>
  </si>
  <si>
    <t>[{"id":"P104","note":"","count":3,"label":"česnekový chléb","posId":"P104","price":7900,"isExtra":false},{"id":"K0000","note":"","count":3,"label":"Balné","posId":"K0000","price":1500,"isExtra":true},{"id":"P106","note":"","count":1,"label":"Česnekový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</si>
  <si>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2026-06-15T20:44:32.707+02:00</t>
  </si>
  <si>
    <t>2026-06-16T16:16:19.153+02:00</t>
  </si>
  <si>
    <t>[{"id":"8a4618993c6f7ee5917bb6ac","count":2,"label":"Margherita 32cm","posId":"112","price":16720,"isExtra":false},{"id":"ed2821f5147c44e417ef0b42","count":2,"label":"Balné","posId":"K0000","price":1500,"isExtra":true},{"id":"2c0f597d3afb8c80df48f8ff","count":2,"label":"USA těsto","posId":"17","price":1000,"isExtra":true},{"id":"59839d6b839f5e8fe6d29556","count":2,"label":"BBQ základ","posId":"ZRB32","price":0,"isExtra":true},{"id":"c4cf500880b17d3ffa827758","count":3,"label":"Hawai 32cm","posId":"114","price":19920,"isExtra":false},{"id":"ed2821f5147c44e417ef0b42","count":3,"label":"Balné","posId":"K0000","price":1500,"isExtra":true},{"id":"2c0f597d3afb8c80df48f8ff","count":3,"label":"USA těsto","posId":"17","price":1000,"isExtra":true},{"id":"59839d6b839f5e8fe6d29556","count":3,"label":"BBQ základ","posId":"ZRB32","price":0,"isExtra":true},{"id":"284143256f41c905feeed114","count":1,"label":"Capricciosa 32cm","posId":"113","price":24900,"isExtra":false},{"id":"ed2821f5147c44e417ef0b42","count":1,"label":"Balné","posId":"K0000","price":1500,"isExtra":true}]</t>
  </si>
  <si>
    <t>2026-06-15T20:37:03.962+02:00</t>
  </si>
  <si>
    <t>2026-06-15T20:48:38.377+02:00</t>
  </si>
  <si>
    <t>[{"id":"1d215296a99939a8f5b4c23d","count":1,"label":"Pepperoni 32cm 🌶️🌶️","posId":"120","price":19920,"isExtra":false},{"id":"ed2821f5147c44e417ef0b42","count":1,"label":"Balné","posId":"K0000","price":1500,"isExtra":true},{"id":"c4cf500880b17d3ffa827758","count":1,"label":"Hawai 32cm","posId":"114","price":19920,"isExtra":false},{"id":"ed2821f5147c44e417ef0b42","count":1,"label":"Balné","posId":"K0000","price":1500,"isExtra":true},{"id":"84e4b48cb1bf1b04bc7feb09","count":1,"label":"Smetanový základ","posId":"ZRS32","price":0,"isExtra":true},{"id":"d0043b053c4bd7c6fd8359d7","count":1,"label":"Comeback 32cm 🌶️","posId":"121","price":19920,"isExtra":false},{"id":"ed2821f5147c44e417ef0b42","count":1,"label":"Balné","posId":"K0000","price":1500,"isExtra":true},{"id":"84e4b48cb1bf1b04bc7feb09","count":1,"label":"Smetanový základ","posId":"ZRS32","price":0,"isExtra":true},{"id":"b7c8d0bbb181c833c49a9518","count":1,"label":"Bez slaniny","posId":"X108","price":0,"KDSTags":["redhighlight"],"isExtra":true},{"id":"b248fa10d91dee060f2e2732","count":1,"label":"Bez salámu","posId":"X109","price":0,"KDSTags":["redhighlight"],"isExtra":true},{"id":"15d48fba0016db7394ccdeab","count":1,"label":"Bez cibule","posId":"X103","price":0,"KDSTags":["redhighlight"],"isExtra":true},{"id":"730ed795f7d83f1d26b843e5","count":1,"label":"Kukuřice","posId":"B115","price":2500,"KDSTags":["greenhighlight"],"isExtra":true}]</t>
  </si>
  <si>
    <t>2026-06-15T20:36:03.269+02:00</t>
  </si>
  <si>
    <t>2026-06-15T20:46:22.140+02:00</t>
  </si>
  <si>
    <t>[{"id":"55199475","note":"","size":"BBQ Texas 40cm","count":1,"label":"BBQ Texas 40cm","posId":"107","price":30900,"isExtra":false},{"id":"55199557","note":"","count":1,"label":"Balné","posId":"K0000","price":2000,"isExtra":true},{"id":"55199617","note":"","count":1,"label":"Bez papriky","posId":"X111","price":0,"KDSTags":["redhighlight"],"isExtra":true}]</t>
  </si>
  <si>
    <t>2026-06-15T20:32:03.713+02:00</t>
  </si>
  <si>
    <t>2026-06-15T20:42:00.295+02:00</t>
  </si>
  <si>
    <t>2026-06-15T20:59:03.698+02:00</t>
  </si>
  <si>
    <t>2026-06-15T20:32:03.833+02:00</t>
  </si>
  <si>
    <t>[{"id":"35e045f9-bc36-46e9-8142-6579de78a05b","note":"","count":1,"label":"Comeback 32cm 🌶️","posId":"121","price":24900,"isExtra":false},{"id":"3a8b6a85-3b5c-4ee4-be2d-261ab8731d6e","note":"","count":1,"label":"Česnekový dip","posId":"P106","price":2000,"isExtra":false}]</t>
  </si>
  <si>
    <t>2026-06-15T20:31:03.843+02:00</t>
  </si>
  <si>
    <t>2026-06-15T20:40:22.066+02:00</t>
  </si>
  <si>
    <t>2026-06-15T20:52:48.248+02:00</t>
  </si>
  <si>
    <t>2026-06-15T20:31:03.964+02:00</t>
  </si>
  <si>
    <t>[{"id":"3a8b6a85-3b5c-4ee4-be2d-261ab8731d6e","note":"","count":1,"label":"Česnekový dip","posId":"P106","price":2000,"isExtra":false},{"id":"aef5aaf8-2acf-4f20-91be-c8829f11cd0c","note":"","count":1,"label":"Capricciosa 40cm","posId":"101","price":30900,"isExtra":false},{"id":"eb426525-9181-4714-9963-380f5c0ae0e5","note":"","count":1,"label":"okraj mozzarella, bylinky","posId":"A122","price":6500,"isExtra":true},{"id":"bd8e2f82-3d11-4ada-88ad-67191c012d18","note":"","count":1,"label":"Bez oliv","posId":"X112","price":0,"KDSTags":["redhighlight"],"isExtra":true},{"id":"a62e938c-9a71-490f-818d-7d681b9da334","note":"","count":1,"label":"Bez žampionů","posId":"X105","price":0,"KDSTags":["redhighlight"],"isExtra":true}]</t>
  </si>
  <si>
    <t>2026-06-15T20:27:39.833+02:00</t>
  </si>
  <si>
    <t>2026-06-15T20:35:33.931+02:00</t>
  </si>
  <si>
    <t>[{"id":"P102","note":"","count":1,"label":"masové kuličky","posId":"P102","price":9900,"isExtra":false},{"id":"K0000","note":"","count":1,"label":"Balné","posId":"K0000","price":1500,"isExtra":true},{"id":"134","note":"","count":1,"label":"Hot &amp; Spicy 18cm 🌶️🌶️","posId":"134","price":11900,"isExtra":false},{"id":"K0000","note":"","count":1,"label":"Balné","posId":"K0000","price":1000,"isExtra":true},{"id":"X103","note":"","count":1,"label":"Bez cibule","posId":"X103","price":0,"KDSTags":["redhighlight"],"isExtra":true}]</t>
  </si>
  <si>
    <t>2026-06-15T20:22:07.202+02:00</t>
  </si>
  <si>
    <t>2026-06-15T20:28:06.275+02:00</t>
  </si>
  <si>
    <t>[{"id":"8a4618993c6f7ee5917bb6ac","count":1,"label":"Margherita 32cm","posId":"112","price":16720,"isExtra":false},{"id":"ed2821f5147c44e417ef0b42","count":1,"label":"Balné","posId":"K0000","price":1500,"isExtra":true},{"id":"59839d6b839f5e8fe6d29556","count":1,"label":"BBQ základ","posId":"ZRB32","price":0,"isExtra":true},{"id":"987b55ede997ad09176f3fbf","count":1,"label":"Mozzarella","posId":"B113","price":3000,"KDSTags":["greenhighlight"],"isExtra":true},{"id":"0d95a3384b070d9133ab82f7","count":1,"label":"Česnekový dip","posId":"P106","price":2000,"isExtra":false},{"id":"ed2821f5147c44e417ef0b42","count":1,"label":"Balné","posId":"K0000","price":1500,"isExtra":true}]</t>
  </si>
  <si>
    <t>2026-06-15T20:17:05.105+02:00</t>
  </si>
  <si>
    <t>2026-06-15T20:26:57.259+02:00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</si>
  <si>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🌶️🌶️","posId":"120","price":24900,"isExtra":false},{"id":"55199562","note":"","count":1,"label":"Balné","posId":"K0000","price":1500,"isExtra":true},{"id":"55199480","note":"","size":"Capricciosa 40cm","count":1,"label":"Capricciosa 40cm","posId":"101","price":30900,"isExtra":false},{"id":"55199557","note":"","count":1,"label":"Balné","posId":"K0000","price":2000,"isExtra":true}]</t>
  </si>
  <si>
    <t>2026-06-15T20:12:55.383+02:00</t>
  </si>
  <si>
    <t>2026-06-15T20:24:32.743+02:00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</si>
  <si>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🌶️🌶️","posId":"120","price":24900,"isExtra":false},{"id":"55199562","note":"","count":1,"label":"Balné","posId":"K0000","price":1500,"isExtra":true},{"id":"59592261","note":"","count":1,"label":"USA těsto","posId":"17","price":1000,"isExtra":true},{"id":"55199648","note":"","count":1,"label":"Kukuřice","posId":"B115","price":2500,"KDSTags":["greenhighlight"],"isExtra":true},{"id":"55199474","note":"","size":"Pepperoni 40cm 🌶️🌶️","count":1,"label":"Pepperoni 40cm 🌶️🌶️","posId":"108","price":30900,"isExtra":false},{"id":"55199557","note":"","count":1,"label":"Balné","posId":"K0000","price":2000,"isExtra":true},{"id":"55199650","note":"","count":1,"label":"Kukuřice","posId":"C115","price":3500,"KDSTags":["greenhighlight"],"isExtra":true}]</t>
  </si>
  <si>
    <t>2026-06-15T20:10:21.446+02:00</t>
  </si>
  <si>
    <t>2026-06-15T20:20:40.319+02:00</t>
  </si>
  <si>
    <t>[{"id":"1d215296a99939a8f5b4c23d","count":1,"label":"Pepperoni 32cm 🌶️🌶️","posId":"120","price":19920,"isExtra":false},{"id":"ed2821f5147c44e417ef0b42","count":1,"label":"Balné","posId":"K0000","price":1500,"isExtra":true},{"id":"730ed795f7d83f1d26b843e5","count":1,"label":"Kukuřice","posId":"B115","price":2500,"KDSTags":["greenhighlight"],"isExtra":true},{"id":"c4cf500880b17d3ffa827758","count":1,"label":"Hawai 32cm","posId":"114","price":19920,"isExtra":false},{"id":"ed2821f5147c44e417ef0b42","count":1,"label":"Balné","posId":"K0000","price":1500,"isExtra":true}]</t>
  </si>
  <si>
    <t>2026-06-15T20:06:04.942+02:00</t>
  </si>
  <si>
    <t>2026-06-15T20:11:52.238+02:00</t>
  </si>
  <si>
    <t>[{"id":"03ade9ce-5d0f-4499-a6a3-340b58ae4468","note":"","count":1,"label":"Capricciosa 32cm","posId":"113","price":24900,"isExtra":false},{"id":"117c830b-d7db-490d-a3b9-365f8c4fa2d3","note":"","count":1,"label":"Zeleninová 32cm","posId":"115","price":24900,"isExtra":false},{"id":"a62e938c-9a71-490f-818d-7d681b9da334","note":"","count":1,"label":"Bez žampionů","posId":"X105","price":0,"KDSTags":["redhighlight"],"isExtra":true}]</t>
  </si>
  <si>
    <t>2026-06-15T20:00:01.007+02:00</t>
  </si>
  <si>
    <t>2026-06-15T20:08:10.285+02:00</t>
  </si>
  <si>
    <t>[{"id":"17064e1817c4d2fb7870dd99","count":1,"label":"Opočno čokoládová","posId":"D107","price":12900,"isExtra":false},{"id":"3f770e7a43d35166513af203","count":1,"label":"Zeleninová 32cm","posId":"115","price":19920,"isExtra":false},{"id":"ed2821f5147c44e417ef0b42","count":1,"label":"Balné","posId":"K0000","price":1500,"isExtra":true},{"id":"99e4570aab27e0064299ba4d","count":1,"label":"Bez cibule","posId":"X103","price":0,"KDSTags":["redhighlight"],"isExtra":true},{"id":"8a4618993c6f7ee5917bb6ac","count":2,"label":"Margherita 32cm","posId":"112","price":16720,"isExtra":false},{"id":"ed2821f5147c44e417ef0b42","count":2,"label":"Balné","posId":"K0000","price":1500,"isExtra":true},{"id":"b9e54539031b67f4afafa5bc","count":1,"label":"pečené brambory","posId":"P103","price":6900,"isExtra":false},{"id":"ed2821f5147c44e417ef0b42","count":1,"label":"Balné","posId":"K0000","price":1500,"isExtra":true},{"id":"d881435059a1470cdfda68d0","count":1,"label":"Pepsi zero sugar 1l","posId":"N125","price":5900,"isExtra":false}]</t>
  </si>
  <si>
    <t>2026-06-15T19:41:49.684+02:00</t>
  </si>
  <si>
    <t>2026-06-15T19:48:13.803+02:00</t>
  </si>
  <si>
    <t>2026-06-15T19:37:11.064+02:00</t>
  </si>
  <si>
    <t>2026-06-15T19:43:42.002+02:00</t>
  </si>
  <si>
    <t>[{"id":"1d215296a99939a8f5b4c23d","count":1,"label":"Pepperoni 32cm 🌶️🌶️","posId":"120","price":19920,"isExtra":false},{"id":"ed2821f5147c44e417ef0b42","count":1,"label":"Balné","posId":"K0000","price":1500,"isExtra":true},{"id":"b0909d075aa821e62b5225d6","count":1,"label":"Pepsi 1l","posId":"N124","price":5900,"isExtra":false}]</t>
  </si>
  <si>
    <t>2026-06-15T19:29:03.965+02:00</t>
  </si>
  <si>
    <t>2026-06-15T19:34:53.837+02:00</t>
  </si>
  <si>
    <t>2026-06-15T19:56:25.305+02:00</t>
  </si>
  <si>
    <t>2026-06-15T19:29:04.080+02:00</t>
  </si>
  <si>
    <t>2026-06-15T19:25:21.624+02:00</t>
  </si>
  <si>
    <t>2026-06-15T19:43:39.204+02:00</t>
  </si>
  <si>
    <t>[{"id":"119","note":"","count":1,"label":"BBQ Texas 32cm","posId":"119","price":24900,"isExtra":false},{"id":"K0000","note":"","count":1,"label":"Balné","posId":"K0000","price":1500,"isExtra":true},{"id":"P106","note":"","count":1,"label":"Česnekový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</si>
  <si>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2026-06-15T19:24:03.563+02:00</t>
  </si>
  <si>
    <t>2026-06-15T19:36:59.897+02:00</t>
  </si>
  <si>
    <t>2026-06-15T19:48:33.629+02:00</t>
  </si>
  <si>
    <t>2026-06-15T19:24:03.964+02:00</t>
  </si>
  <si>
    <t>[{"id":"8f76439d-f1b5-4482-ac44-d6efec1ebc41","note":"","count":1,"label":"Zeleninová 18cm","posId":"127","price":11900,"isExtra":false},{"id":"57c816b2-3e3f-46c2-b126-b09910d79cb0","note":"","count":1,"label":"změna na Smetanový základ","posId":"57c816b2-3e3f-46c2-b126-b09910d79cb0","price":0,"isExtra":true},{"id":"211d85d0-839e-41d0-89e3-ea177ad7489e","note":"","count":1,"label":"Česnekový dip","posId":"P106","price":2000,"isExtra":false},{"id":"e80870b1-0ad4-48d9-a1bf-c463fb3ad3f0","note":"","count":1,"label":"Jablečno-skořicové rolls","posId":"18","price":8900,"isExtra":false}]</t>
  </si>
  <si>
    <t>2026-06-15T19:22:04.077+02:00</t>
  </si>
  <si>
    <t>2026-06-15T19:40:47.659+02:00</t>
  </si>
  <si>
    <t>2026-06-15T20:13:30.507+02:00</t>
  </si>
  <si>
    <t>2026-06-15T19:22:04.217+02:00</t>
  </si>
  <si>
    <t>[{"id":"03ade9ce-5d0f-4499-a6a3-340b58ae4468","note":"","count":1,"label":"Capricciosa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bylinky","posId":"A121","price":5700,"isExtra":true},{"id":"35e045f9-bc36-46e9-8142-6579de78a05b","note":"","count":1,"label":"Comeback 32cm 🌶️","posId":"121","price":24900,"isExtra":false},{"id":"21fd0686-e8d1-43f1-84c9-d96f5842a3ca","note":"","count":1,"label":"okraj mozzarella, bylinky","posId":"A121","price":5700,"isExtra":true}]</t>
  </si>
  <si>
    <t>2026-06-15T19:21:36.494+02:00</t>
  </si>
  <si>
    <t>2026-06-15T19:41:27.418+02:00</t>
  </si>
  <si>
    <t>[{"id":"71a763e559139e5b5e188a91","count":1,"label":"Pepperoni 40cm 🌶️🌶️","posId":"108","price":30900,"isExtra":false},{"id":"c71f71bd04444e93fe083c01","count":1,"label":"Balné","posId":"K0000","price":2000,"isExtra":true},{"id":"93e138c9d50686bfde197ff4","count":1,"label":"Jalapeňos","posId":"C102","price":3500,"KDSTags":["greenhighlight"],"isExtra":true},{"id":"b0909d075aa821e62b5225d6","count":1,"label":"Pepsi 1l","posId":"N124","price":5900,"isExtra":false},{"id":"0d95a3384b070d9133ab82f7","count":1,"label":"Česnekový dip","posId":"P106","price":2000,"isExtra":false},{"id":"ed2821f5147c44e417ef0b42","count":1,"label":"Balné","posId":"K0000","price":1500,"isExtra":true}]</t>
  </si>
  <si>
    <t>2026-06-15T19:17:51.001+02:00</t>
  </si>
  <si>
    <t>2026-06-15T19:30:09.791+02:00</t>
  </si>
  <si>
    <t>[{"id":"0d95a3384b070d9133ab82f7","count":1,"label":"Česnekový dip","posId":"P106","price":2000,"isExtra":false},{"id":"ed2821f5147c44e417ef0b42","count":1,"label":"Balné","posId":"K0000","price":1500,"isExtra":true},{"id":"d52edd9e0f5cc26976bc6fce","count":1,"label":"Capricciosa 40cm","posId":"101","price":30900,"isExtra":false},{"id":"c71f71bd04444e93fe083c01","count":1,"label":"Balné","posId":"K0000","price":2000,"isExtra":true}]</t>
  </si>
  <si>
    <t>2026-06-15T19:10:56.785+02:00</t>
  </si>
  <si>
    <t>2026-06-15T19:26:45.378+02:00</t>
  </si>
  <si>
    <t>[{"id":"nC1KrtOLd8xTukBNuBdBj","count":1,"label":"Capricciosa 40cm","posId":"101","price":30900,"isExtra":false,"creatorId":"glc51ipch9uGeUCOSrqdH","isPackging":0,"actualLabel":"Capricciosa 40cm"},{"id":"extra_20230331101812_3","count":1,"label":"okraj mozzarella, bylinky","posId":"A122","price":6500,"isExtra":true,"mainItemId":"nC1KrtOLd8xTukBNuBdBj"},{"id":"GtkxIY8m7ME9N7fLIL1mf","count":1,"label":"Pepperoni 40cm 🌶️🌶️","posId":"108","price":30900,"isExtra":false,"creatorId":"bWhVa9EW9kyJkRPRbFhL1","isPackging":0,"actualLabel":"Pepperoni 40cm 🌶️🌶️"},{"id":"extra_20230331101812_3","count":1,"label":"okraj mozzarella, bylinky","posId":"A122","price":6500,"isExtra":true,"mainItemId":"GtkxIY8m7ME9N7fLIL1mf"},{"id":"51j79ENQmWvq61x-aqfRY","count":1,"label":"Baby špenát &amp; kuře 40cm","posId":"104","price":30900,"isExtra":false,"creatorId":"RmwsTgms0SprAwAIN-O8u","isPackging":0,"actualLabel":"Baby špenát &amp; kuře 40cm"},{"id":"extra_20230331101812_3","count":1,"label":"okraj mozzarella, bylinky","posId":"A122","price":6500,"isExtra":true,"mainItemId":"51j79ENQmWvq61x-aqfRY"}]</t>
  </si>
  <si>
    <t>2026-06-15T19:09:15.504+02:00</t>
  </si>
  <si>
    <t>2026-06-15T19:26:27.011+02:00</t>
  </si>
  <si>
    <t>2026-06-15T19:07:03.177+02:00</t>
  </si>
  <si>
    <t>2026-06-15T19:18:49.283+02:00</t>
  </si>
  <si>
    <t>[{"id":"d63e9120-8ffe-444c-ba51-6c942a13f4fc","note":"","count":1,"label":"Margherita 40cm","posId":"100","price":26900,"isExtra":false},{"id":"36ea3088-07fd-428f-b871-c4a5ee9cef7b","note":"","count":1,"label":"Comeback 40cm 🌶️","posId":"109","price":30900,"isExtra":false}]</t>
  </si>
  <si>
    <t>2026-06-15T19:00:53.881+02:00</t>
  </si>
  <si>
    <t>2026-06-15T19:12:58.671+02:00</t>
  </si>
  <si>
    <t>2026-06-15T19:00:06.065+02:00</t>
  </si>
  <si>
    <t>2026-06-15T19:11:45.709+02:00</t>
  </si>
  <si>
    <t>2026-06-15T18:53:56.078+02:00</t>
  </si>
  <si>
    <t>2026-06-15T19:09:00.409+02:00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</si>
  <si>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🌶️🌶️","posId":"120","price":24900,"isExtra":false},{"id":"55199562","note":"","count":1,"label":"Balné","posId":"K0000","price":1500,"isExtra":true},{"id":"57405737","note":"","size":"Aquilla černý čaj a broskev 0,5l","count":1,"label":"Aquilla černý čaj a broskev","posId":"N120","price":4900,"isExtra":false}]</t>
  </si>
  <si>
    <t>2026-06-15T18:50:57.577+02:00</t>
  </si>
  <si>
    <t>2026-06-15T19:08:57.659+02:00</t>
  </si>
  <si>
    <t>[{"id":"8a4618993c6f7ee5917bb6ac","count":2,"label":"Margherita 32cm","posId":"112","price":16720,"isExtra":false},{"id":"ed2821f5147c44e417ef0b42","count":2,"label":"Balné","posId":"K0000","price":1500,"isExtra":true},{"id":"1d215296a99939a8f5b4c23d","count":1,"label":"Pepperoni 32cm 🌶️🌶️","posId":"120","price":19920,"isExtra":false},{"id":"ed2821f5147c44e417ef0b42","count":1,"label":"Balné","posId":"K0000","price":1500,"isExtra":true},{"id":"68137595352b3c34d4f8bd42","count":1,"label":"Aquilla černý čaj a broskev","posId":"N120","price":4900,"isExtra":false},{"id":"0d95a3384b070d9133ab82f7","count":1,"label":"Česnekový dip","posId":"P106","price":2000,"isExtra":false},{"id":"ed2821f5147c44e417ef0b42","count":1,"label":"Balné","posId":"K0000","price":1500,"isExtra":true}]</t>
  </si>
  <si>
    <t>2026-06-15T18:45:59.224+02:00</t>
  </si>
  <si>
    <t>2026-06-15T19:00:34.637+02:00</t>
  </si>
  <si>
    <t>2026-06-15T18:44:40.057+02:00</t>
  </si>
  <si>
    <t>2026-06-15T18:56:58.459+02:00</t>
  </si>
  <si>
    <t>[{"id":"39b4dba259045cb10a80740d","count":1,"label":"Quattro Formaggi 32cm","posId":"123","price":24900,"isExtra":false},{"id":"ed2821f5147c44e417ef0b42","count":1,"label":"Balné","posId":"K0000","price":1500,"isExtra":true},{"id":"216519e2411a0b808e5e66a5","count":1,"label":"Šunka","posId":"B106","price":3000,"KDSTags":["greenhighlight"],"isExtra":true}]</t>
  </si>
  <si>
    <t>2026-06-15T18:40:34.071+02:00</t>
  </si>
  <si>
    <t>2026-06-15T18:54:57.693+02:00</t>
  </si>
  <si>
    <t>2026-06-15T18:39:03.691+02:00</t>
  </si>
  <si>
    <t>2026-06-15T18:51:45.236+02:00</t>
  </si>
  <si>
    <t>2026-06-15T19:06:47.495+02:00</t>
  </si>
  <si>
    <t>2026-06-15T18:39:03.825+02:00</t>
  </si>
  <si>
    <t>[{"id":"739ceea4-4275-4f09-8cf5-ae08fe640a77","note":"","count":1,"label":"Pepsi 1l","posId":"N124","price":5900,"isExtra":false},{"id":"e525f614-2c06-459a-8d22-623546aa83fc","note":"","count":1,"label":"BBQ Texas 40cm","posId":"107","price":30900,"isExtra":false}]</t>
  </si>
  <si>
    <t>2026-06-15T18:38:02.934+02:00</t>
  </si>
  <si>
    <t>2026-06-15T18:49:24.673+02:00</t>
  </si>
  <si>
    <t>[{"id":"0ea52415-fdb3-497f-b216-7fd5802f2e0f","note":"","count":1,"label":"Quattro Formaggi 32cm","posId":"123","price":24900,"isExtra":false},{"id":"21fd0686-e8d1-43f1-84c9-d96f5842a3ca","note":"","count":1,"label":"okraj mozzarella, bylinky","posId":"A121","price":5700,"isExtra":true},{"id":"76eb7be7-260a-4fc5-a79a-916f660b4d3e","note":"","count":1,"label":"Masové kuličky","posId":"B116","price":5900,"KDSTags":["greenhighlight"],"isExtra":true}]</t>
  </si>
  <si>
    <t>2026-06-15T18:36:06.295+02:00</t>
  </si>
  <si>
    <t>2026-06-15T18:41:51.755+02:00</t>
  </si>
  <si>
    <t>[{"id":"GgFxWsVrDTHtwOEvP84Ga","count":1,"label":"Comeback 32cm 🌶️","posId":"121","price":24900,"isExtra":false,"creatorId":"JUfzaTOAQey2ONgJPnDmP","isPackging":0,"actualLabel":"Comeback 32cm 🌶️"},{"id":"aEhGN0F1eP1ffk52R-6IM","count":1,"label":"okraj mozzarella, bylinky","posId":"A121","price":5700,"isExtra":true,"mainItemId":"GgFxWsVrDTHtwOEvP84Ga"}]</t>
  </si>
  <si>
    <t>2026-06-15T18:35:44.968+02:00</t>
  </si>
  <si>
    <t>2026-06-15T18:41:50.612+02:00</t>
  </si>
  <si>
    <t>[{"id":"Bw90VGTl0t1cKl_XwHK_s","count":1,"label":"BBQ Meteor 32cm","posId":"118","price":24900,"isExtra":false,"creatorId":"fxJKGjEnmyHBVO6YnDDnQ","isPackging":0,"actualLabel":"BBQ Meteor 32cm"},{"id":"aEhGN0F1eP1ffk52R-6IM","count":1,"label":"okraj mozzarella, bylinky","posId":"A121","price":5700,"isExtra":true,"mainItemId":"Bw90VGTl0t1cKl_XwHK_s"},{"id":"YhNzva_nxVXihkBVp6pb_","count":1,"label":"Pepsi 1l","posId":"N124","price":5900,"isExtra":false,"creatorId":"s9StOHQabGyx5XIUWapoi","isPackging":0,"actualLabel":"Pepsi 1l"}]</t>
  </si>
  <si>
    <t>2026-06-15T18:26:31.064+02:00</t>
  </si>
  <si>
    <t>2026-06-15T18:37:29.537+02:00</t>
  </si>
  <si>
    <t>[{"id":"59589462","note":"","size":"Zeleninová 32cm","count":1,"label":"Zeleninová 32cm","posId":"115","price":24900,"isExtra":false},{"id":"55199562","note":"","count":1,"label":"Balné","posId":"K0000","price":1500,"isExtra":true},{"id":"55199480","note":"","size":"Capricciosa 40cm","count":1,"label":"Capricciosa 40cm","posId":"101","price":30900,"isExtra":false},{"id":"55199557","note":"","count":1,"label":"Balné","posId":"K0000","price":2000,"isExtra":true}]</t>
  </si>
  <si>
    <t>2026-06-15T18:08:03.940+02:00</t>
  </si>
  <si>
    <t>2026-06-15T18:22:53.269+02:00</t>
  </si>
  <si>
    <t>2026-06-15T18:36:54.047+02:00</t>
  </si>
  <si>
    <t>2026-06-15T18:08:04.168+02:00</t>
  </si>
  <si>
    <t>[{"id":"b6658da4-b777-42a2-94b6-5ce20ff49587","note":"","count":2,"label":"Pepperoni 32 cm","posId":"144","price":24900,"isExtra":false}]</t>
  </si>
  <si>
    <t>2026-06-15T17:39:51.759+02:00</t>
  </si>
  <si>
    <t>2026-06-15T18:10:21.321+02:00</t>
  </si>
  <si>
    <t>[{"id":"8a4618993c6f7ee5917bb6ac","count":1,"label":"Margherita 32cm","posId":"112","price":16720,"isExtra":false},{"id":"ed2821f5147c44e417ef0b42","count":1,"label":"Balné","posId":"K0000","price":1500,"isExtra":true},{"id":"2c0f597d3afb8c80df48f8ff","count":1,"label":"USA těsto","posId":"17","price":1000,"isExtra":true},{"id":"216519e2411a0b808e5e66a5","count":1,"label":"Šunka","posId":"B106","price":3000,"KDSTags":["greenhighlight"],"isExtra":true},{"id":"1d215296a99939a8f5b4c23d","count":1,"label":"Pepperoni 32cm 🌶️🌶️","posId":"120","price":19920,"isExtra":false},{"id":"ed2821f5147c44e417ef0b42","count":1,"label":"Balné","posId":"K0000","price":1500,"isExtra":true},{"id":"2c0f597d3afb8c80df48f8ff","count":1,"label":"USA těsto","posId":"17","price":1000,"isExtra":true}]</t>
  </si>
  <si>
    <t>2026-06-15T17:30:52.747+02:00</t>
  </si>
  <si>
    <t>2026-06-15T17:43:38.448+02:00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</si>
  <si>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🌶️🌶️","posId":"110","price":30900,"isExtra":false},{"id":"55199557","note":"","count":1,"label":"Balné","posId":"K0000","price":2000,"isExtra":true},{"id":"57405743","note":"","size":"Pepsi zero sugar 1l","count":1,"label":"Pepsi zero sugar 1l","posId":"N125","price":5900,"isExtra":false}]</t>
  </si>
  <si>
    <t>2026-06-15T17:18:03.979+02:00</t>
  </si>
  <si>
    <t>2026-06-15T17:25:09.186+02:00</t>
  </si>
  <si>
    <t>2026-06-15T17:32:15.149+02:00</t>
  </si>
  <si>
    <t>2026-06-15T17:18:04.343+02:00</t>
  </si>
  <si>
    <t>2026-06-15T17:14:03.482+02:00</t>
  </si>
  <si>
    <t>2026-06-15T17:22:17.981+02:00</t>
  </si>
  <si>
    <t>2026-06-15T17:47:41.107+02:00</t>
  </si>
  <si>
    <t>2026-06-15T17:14:03.680+02:00</t>
  </si>
  <si>
    <t>[{"id":"ee394832-8137-440a-84b7-b9e0df42a9ab","note":"","count":1,"label":"Hawai 32cm","posId":"114","price":24900,"isExtra":false},{"id":"fcbcf6b6-34c6-4d5f-ac5b-f6ece72e0953","note":"","count":1,"label":"BBQ Meteor 32cm","posId":"118","price":24900,"isExtra":false}]</t>
  </si>
  <si>
    <t>2026-06-15T17:11:02.302+02:00</t>
  </si>
  <si>
    <t>2026-06-15T17:20:12.236+02:00</t>
  </si>
  <si>
    <t>[{"id":"pPW0iF9xqPDcLUFcjJRM2","count":1,"label":"Zeleninová 32cm","posId":"115","price":24900,"isExtra":false,"creatorId":"o8T8uPowk4pJ7uVpOCugZ","isPackging":0,"actualLabel":"Zeleninová 32cm"}]</t>
  </si>
  <si>
    <t>2026-06-15T17:06:03.541+02:00</t>
  </si>
  <si>
    <t>2026-06-15T17:14:18.157+02:00</t>
  </si>
  <si>
    <t>2026-06-15T16:33:02.822+02:00</t>
  </si>
  <si>
    <t>2026-06-15T16:40:55.770+02:00</t>
  </si>
  <si>
    <t>2026-06-15T16:16:59.105+02:00</t>
  </si>
  <si>
    <t>2026-06-15T16:49:30.197+02:00</t>
  </si>
  <si>
    <t>2026-06-15T16:02:59.935+02:00</t>
  </si>
  <si>
    <t>2026-06-15T16:17:57.089+02:00</t>
  </si>
  <si>
    <t>[{"id":"1b8bf5463d30ab1a50e2f05d","count":1,"label":"Baby Špenát &amp; kuře 32cm","posId":"116","price":24900,"isExtra":false},{"id":"ed2821f5147c44e417ef0b42","count":1,"label":"Balné","posId":"K0000","price":1500,"isExtra":true},{"id":"9ee1d6724717b6cc0fc41c1b","count":1,"label":"okraj mozzarella, bylinky","posId":"A121","price":5700,"isExtra":true},{"id":"b21304f742f6d3660eb39e19","count":1,"label":"BBQ Texas 32cm","posId":"119","price":24900,"isExtra":false},{"id":"ed2821f5147c44e417ef0b42","count":1,"label":"Balné","posId":"K0000","price":1500,"isExtra":true}]</t>
  </si>
  <si>
    <t>2026-06-15T15:33:54.148+02:00</t>
  </si>
  <si>
    <t>2026-06-15T15:39:18.597+02:00</t>
  </si>
  <si>
    <t>[{"id":"HzzLcrRniLZHhRMYsKcZq","count":1,"label":"Margherita 32cm","posId":"112","price":20900,"isExtra":false,"creatorId":"xrk1rY_ZO45sW_qUiIOEP","isPackging":0,"actualLabel":"Margherita 32cm"}]</t>
  </si>
  <si>
    <t>2026-06-15T15:32:24.343+02:00</t>
  </si>
  <si>
    <t>2026-06-15T15:51:28.639+02:00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</si>
  <si>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základ","posId":"ZRS40","price":0,"isExtra":true},{"id":"C100","note":"","count":1,"label":"Ananas","posId":"C100","price":3500,"KDSTags":["greenhighlight"],"isExtra":true},{"id":"109","note":"Prosím moc ne palivu 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základ","posId":"ZRB40","price":0,"isExtra":true},{"id":"X103","note":"","count":1,"label":"Bez cibule","posId":"X103","price":0,"KDSTags":["redhighlight"],"isExtra":true}]</t>
  </si>
  <si>
    <t>2026-06-15T15:07:51.093+02:00</t>
  </si>
  <si>
    <t>2026-06-15T15:15:19.915+02:00</t>
  </si>
  <si>
    <t>[{"id":"8a4618993c6f7ee5917bb6ac","count":1,"label":"Margherita 32cm","posId":"112","price":16720,"isExtra":false},{"id":"ed2821f5147c44e417ef0b42","count":1,"label":"Balné","posId":"K0000","price":1500,"isExtra":true},{"id":"84e4b48cb1bf1b04bc7feb09","count":1,"label":"Smetanový základ","posId":"ZRS32","price":0,"isExtra":true},{"id":"216519e2411a0b808e5e66a5","count":1,"label":"Šunka","posId":"B106","price":3000,"KDSTags":["greenhighlight"],"isExtra":true},{"id":"241337b3e585028897f81961","count":1,"label":"Grana padano, pecorino, parmazán","posId":"B130","price":3000,"KDSTags":["greenhighlight"],"isExtra":true}]</t>
  </si>
  <si>
    <t>2026-06-15T14:54:51.079+02:00</t>
  </si>
  <si>
    <t>2026-06-15T15:08:50.727+02:00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</si>
  <si>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32cm","posId":"123","price":24900,"isExtra":false},{"id":"55199562","note":"","count":1,"label":"Balné","posId":"K0000","price":1500,"isExtra":true},{"id":"59592261","note":"","count":1,"label":"USA těsto","posId":"17","price":1000,"isExtra":true},{"id":"59555726","note":"","count":1,"label":"Rajčatový základ","posId":"ZSR32","price":0,"isExtra":true},{"id":"55199586","note":"","count":1,"label":"okraj mozzarella, bylinky","posId":"A121","price":5700,"isExtra":true},{"id":"59589463","note":"","size":"Hawai 32cm","count":1,"label":"Hawai 32cm","posId":"114","price":24900,"isExtra":false},{"id":"55199562","note":"","count":1,"label":"Balné","posId":"K0000","price":1500,"isExtra":true},{"id":"55199586","note":"","count":1,"label":"okraj mozzarella, bylinky","posId":"A121","price":5700,"isExtra":true},{"id":"57464195","note":"","size":"Jalapeňos dip","count":1,"label":"Jalapeňos dip","posId":"P107","price":2000,"isExtra":false},{"id":"55199562","note":"","count":1,"label":"Balné","posId":"K0000","price":1500,"isExtra":true}]</t>
  </si>
  <si>
    <t>2026-06-15T14:49:41.949+02:00</t>
  </si>
  <si>
    <t>2026-06-15T15:02:01.021+02:00</t>
  </si>
  <si>
    <t>[{"id":"c282153f9e3afce968db7f16","count":1,"label":"Quattro Formaggi 40cm","posId":"111","price":30900,"isExtra":false},{"id":"c71f71bd04444e93fe083c01","count":1,"label":"Balné","posId":"K0000","price":2000,"isExtra":true},{"id":"68137595352b3c34d4f8bd42","count":1,"label":"Aquilla černý čaj a broskev","posId":"N120","price":4900,"isExtra":false},{"id":"1d215296a99939a8f5b4c23d","count":1,"label":"Pepperoni 32cm 🌶️🌶️","posId":"120","price":19920,"isExtra":false},{"id":"ed2821f5147c44e417ef0b42","count":1,"label":"Balné","posId":"K0000","price":1500,"isExtra":true},{"id":"2c0f597d3afb8c80df48f8ff","count":1,"label":"USA těsto","posId":"17","price":1000,"isExtra":true}]</t>
  </si>
  <si>
    <t>2026-06-15T14:45:28.771+02:00</t>
  </si>
  <si>
    <t>2026-06-15T14:55:39.426+02:00</t>
  </si>
  <si>
    <t>2026-06-15T14:27:31.389+02:00</t>
  </si>
  <si>
    <t>2026-06-15T14:41:01.737+02:00</t>
  </si>
  <si>
    <t>Nazarii</t>
  </si>
  <si>
    <t>2026-06-15T14:08:42.306+02:00</t>
  </si>
  <si>
    <t>2026-06-15T14:22:28.269+02:00</t>
  </si>
  <si>
    <t>[{"id":"102","note":"","count":1,"label":"Hawai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základ","posId":"ZRB40","price":0,"isExtra":true},{"id":"A122","note":"","count":1,"label":"okraj mozzarella, bylinky","posId":"A122","price":6500,"isExtra":true},{"id":"X100","note":"","count":1,"label":"Bez ananasu","posId":"X100","price":0,"KDSTags":["redhighlight"],"isExtra":true},{"id":"C115","note":"","count":1,"label":"Kukuřice","posId":"C115","price":3500,"KDSTags":["greenhighlight"],"isExtra":true},{"id":"110","note":"","count":1,"label":"Hot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základ","posId":"ZRB40","price":0,"isExtra":true},{"id":"A122","note":"","count":1,"label":"okraj mozzarella, bylinky","posId":"A122","price":6500,"isExtra":true}]</t>
  </si>
  <si>
    <t>2026-06-15T13:59:02.839+02:00</t>
  </si>
  <si>
    <t>2026-06-15T14:11:00.554+02:00</t>
  </si>
  <si>
    <t>[{"id":"d0043b053c4bd7c6fd8359d7","count":1,"label":"Comeback 32cm 🌶️","posId":"121","price":19920,"isExtra":false},{"id":"ed2821f5147c44e417ef0b42","count":1,"label":"Balné","posId":"K0000","price":1500,"isExtra":true},{"id":"de45f52562511b175959ae85","count":1,"label":"Pepperoni Rolls 🌶️","posId":"P100","price":8900,"isExtra":false},{"id":"ed2821f5147c44e417ef0b42","count":1,"label":"Balné","posId":"K0000","price":1500,"isExtra":true}]</t>
  </si>
  <si>
    <t>2026-06-15T13:47:03.846+02:00</t>
  </si>
  <si>
    <t>2026-06-15T14:04:09.887+02:00</t>
  </si>
  <si>
    <t>2026-06-15T13:47:03.600+02:00</t>
  </si>
  <si>
    <t>2026-06-15T14:03:44.857+02:00</t>
  </si>
  <si>
    <t>2026-06-15T13:43:59.548+02:00</t>
  </si>
  <si>
    <t>2026-06-15T13:53:15.608+02:00</t>
  </si>
  <si>
    <t>[{"id":"39b4dba259045cb10a80740d","count":1,"label":"Quattro Formaggi 32cm","posId":"123","price":24900,"isExtra":false},{"id":"ed2821f5147c44e417ef0b42","count":1,"label":"Balné","posId":"K0000","price":1500,"isExtra":true},{"id":"8ac62ef5366aeae10227115b","count":1,"label":"Rajčatový základ","posId":"ZSR32","price":0,"isExtra":true},{"id":"fde28e2574fe6b73408c8ce0","count":1,"label":"Bez gorgonzoly","posId":"X101","price":0,"KDSTags":["redhighlight"],"isExtra":true},{"id":"ec3cc73991a908ea5c3e987c","count":1,"label":"Špenát s česnekem","posId":"B107","price":2500,"KDSTags":["greenhighlight"],"isExtra":true},{"id":"241337b3e585028897f81961","count":1,"label":"Grana padano, pecorino, parmazán","posId":"B130","price":3000,"KDSTags":["greenhighlight"],"isExtra":true},{"id":"0d95a3384b070d9133ab82f7","count":1,"label":"Česnekový dip","posId":"P106","price":2000,"isExtra":false},{"id":"ed2821f5147c44e417ef0b42","count":1,"label":"Balné","posId":"K0000","price":1500,"isExtra":true}]</t>
  </si>
  <si>
    <t>2026-06-15T13:43:24.188+02:00</t>
  </si>
  <si>
    <t>2026-06-15T13:53:01.487+02:00</t>
  </si>
  <si>
    <t>[{"id":"c061cc0f701dc2e4cbeba65a","count":1,"label":"Zeleninová 40cm","posId":"103","price":30900,"isExtra":false},{"id":"c71f71bd04444e93fe083c01","count":1,"label":"Balné","posId":"K0000","price":2000,"isExtra":true},{"id":"2cbb1289483b06f505ef6edf","count":1,"label":"Smetanový základ","posId":"ZRS40","price":0,"isExtra":true},{"id":"50416119b2f5c1f775ca2e04","count":1,"label":"Bez oliv","posId":"X112","price":0,"KDSTags":["redhighlight"],"isExtra":true},{"id":"0fd56bbff23341186c18dce0","count":1,"label":"Grana padano, pecorino, parmazán","posId":"C130","price":4000,"KDSTags":["greenhighlight"],"isExtra":true}]</t>
  </si>
  <si>
    <t>2026-06-15T13:34:01.911+02:00</t>
  </si>
  <si>
    <t>2026-06-15T13:48:40.491+02:00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</si>
  <si>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🌶️","posId":"109","price":30900,"isExtra":false},{"id":"55199557","note":"","count":1,"label":"Balné","posId":"K0000","price":2000,"isExtra":true},{"id":"59555723","note":"","count":1,"label":"BBQ základ","posId":"ZRB40","price":0,"isExtra":true}]</t>
  </si>
  <si>
    <t>Sam Dušek</t>
  </si>
  <si>
    <t>2026-06-15T13:25:03.356+02:00</t>
  </si>
  <si>
    <t>2026-06-15T13:45:24.153+02:00</t>
  </si>
  <si>
    <t>2026-06-15T14:07:49.436+02:00</t>
  </si>
  <si>
    <t>2026-06-15T13:25:03.501+02:00</t>
  </si>
  <si>
    <t>[{"id":"0b867b16-3995-4b4a-9deb-1c0d8cecf8d6","note":"","count":1,"label":"Pepperoni 32cm 🌶️🌶️","posId":"120","price":24900,"isExtra":false},{"id":"57c816b2-3e3f-46c2-b126-b09910d79cb0","note":"","count":1,"label":"změna na Smetanový základ","posId":"57c816b2-3e3f-46c2-b126-b09910d79cb0","price":0,"isExtra":true},{"id":"21fd0686-e8d1-43f1-84c9-d96f5842a3ca","note":"","count":1,"label":"okraj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bylinky","posId":"A121","price":5700,"isExtra":true},{"id":"c8019f80-065c-4f09-9e80-65b85dae2ae1","note":"","count":1,"label":"Kukuřice","posId":"B115","price":2500,"KDSTags":["greenhighlight"],"isExtra":true}]</t>
  </si>
  <si>
    <t>2026-06-15T13:13:55.970+02:00</t>
  </si>
  <si>
    <t>2026-06-15T14:00:59.274+02:00</t>
  </si>
  <si>
    <t>[{"id":"d52edd9e0f5cc26976bc6fce","count":1,"label":"Capricciosa 40cm","posId":"101","price":30900,"isExtra":false},{"id":"c71f71bd04444e93fe083c01","count":1,"label":"Balné","posId":"K0000","price":2000,"isExtra":true},{"id":"1d215296a99939a8f5b4c23d","count":1,"label":"Pepperoni 32cm 🌶️🌶️","posId":"120","price":19920,"isExtra":false},{"id":"ed2821f5147c44e417ef0b42","count":1,"label":"Balné","posId":"K0000","price":1500,"isExtra":true},{"id":"7e9be7bef19e162560ce3529","count":1,"label":"Guarana kiwi a jablko","posId":"N144","price":5500,"isExtra":false}]</t>
  </si>
  <si>
    <t>2026-06-15T13:04:59.176+02:00</t>
  </si>
  <si>
    <t>2026-06-15T13:18:16.650+02:00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</si>
  <si>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🌶️","posId":"121","price":24900,"isExtra":false},{"id":"55199562","note":"","count":1,"label":"Balné","posId":"K0000","price":1500,"isExtra":true},{"id":"57405743","note":"","size":"Pepsi zero sugar 1l","count":1,"label":"Pepsi zero sugar 1l","posId":"N125","price":5900,"isExtra":false}]</t>
  </si>
  <si>
    <t>2026-06-15T12:32:03.267+02:00</t>
  </si>
  <si>
    <t>2026-06-15T12:45:39.209+02:00</t>
  </si>
  <si>
    <t>2026-06-15T12:50:28.173+02:00</t>
  </si>
  <si>
    <t>2026-06-15T12:32:03.532+02:00</t>
  </si>
  <si>
    <t>2026-06-15T12:30:04.492+02:00</t>
  </si>
  <si>
    <t>2026-06-15T12:59:01.607+02:00</t>
  </si>
  <si>
    <t>2026-06-15T13:08:52.660+02:00</t>
  </si>
  <si>
    <t>2026-06-15T12:30:04.648+02:00</t>
  </si>
  <si>
    <t>[{"id":"076ed74a-9e28-4a30-9b7c-06e6adbd9e27","note":"","count":1,"label":"Margherita 18cm","posId":"124","price":11900,"isExtra":false},{"id":"07a6e3fe-501d-4c05-92b3-95d47a70179e","note":"","count":1,"label":"Slanina","posId":"A108","price":2000,"isExtra":true},{"id":"9461c599-e1f4-4267-8dd8-c1eea66839a3","note":"","count":1,"label":"Choco Rolls","posId":"chr100","price":8900,"isExtra":false}]</t>
  </si>
  <si>
    <t>2026-06-15T12:28:03.585+02:00</t>
  </si>
  <si>
    <t>2026-06-15T12:38:12.693+02:00</t>
  </si>
  <si>
    <t>[{"id":"03ade9ce-5d0f-4499-a6a3-340b58ae4468","note":"","count":1,"label":"Capricciosa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bylinky","posId":"A121","price":5700,"isExtra":true},{"id":"3a8b6a85-3b5c-4ee4-be2d-261ab8731d6e","note":"","count":1,"label":"Česnekový dip","posId":"P106","price":2000,"isExtra":false}]</t>
  </si>
  <si>
    <t>2026-06-15T12:16:34.054+02:00</t>
  </si>
  <si>
    <t>2026-06-15T12:25:52.501+02:00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</si>
  <si>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🌶️🌶️","posId":"108","price":30900,"isExtra":false},{"id":"55199557","note":"","count":1,"label":"Balné","posId":"K0000","price":2000,"isExtra":true},{"id":"57405742","note":"","size":"Pepsi 1l","count":1,"label":"Pepsi 1l","posId":"N124","price":5900,"isExtra":false},{"id":"57405743","note":"","size":"Pepsi zero sugar 1l","count":1,"label":"Pepsi zero sugar 1l","posId":"N125","price":5900,"isExtra":false},{"id":"55199480","note":"","size":"Capricciosa 40cm","count":1,"label":"Capricciosa 40cm","posId":"101","price":30900,"isExtra":false},{"id":"55199557","note":"","count":1,"label":"Balné","posId":"K0000","price":2000,"isExtra":true}]</t>
  </si>
  <si>
    <t>2026-06-15T12:02:40.807+02:00</t>
  </si>
  <si>
    <t>2026-06-15T12:20:31.772+02:00</t>
  </si>
  <si>
    <t>[{"id":"1d215296a99939a8f5b4c23d","count":1,"label":"Pepperoni 32cm 🌶️🌶️","posId":"120","price":19920,"isExtra":false},{"id":"ed2821f5147c44e417ef0b42","count":1,"label":"Balné","posId":"K0000","price":1500,"isExtra":true},{"id":"0d95a3384b070d9133ab82f7","count":1,"label":"Česnekový dip","posId":"P106","price":2000,"isExtra":false},{"id":"ed2821f5147c44e417ef0b42","count":1,"label":"Balné","posId":"K0000","price":1500,"isExtra":true}]</t>
  </si>
  <si>
    <t>2026-06-15T11:59:03.611+02:00</t>
  </si>
  <si>
    <t>2026-06-15T12:09:43.051+02:00</t>
  </si>
  <si>
    <t>2026-06-15T12:14:48.223+02:00</t>
  </si>
  <si>
    <t>2026-06-15T11:59:04.005+02:00</t>
  </si>
  <si>
    <t>2026-06-15T11:58:16.748+02:00</t>
  </si>
  <si>
    <t>2026-06-15T12:16:41.278+02:00</t>
  </si>
  <si>
    <t>[{"id":"59589461","note":"","size":"BBQ Meteor 32cm","count":1,"label":"BBQ Meteor 32cm","posId":"118","price":24900,"isExtra":false},{"id":"55199562","note":"","count":1,"label":"Balné","posId":"K0000","price":1500,"isExtra":true},{"id":"55199622","note":"","count":1,"label":"okraj hotdog, bbq omáčka","posId":"A119","price":5700,"isExtra":true},{"id":"59589463","note":"","size":"Hawai 32cm","count":1,"label":"Hawai 32cm","posId":"114","price":24900,"isExtra":false},{"id":"55199562","note":"","count":1,"label":"Balné","posId":"K0000","price":1500,"isExtra":true},{"id":"55199622","note":"","count":1,"label":"okraj hotdog, bbq omáčka","posId":"A119","price":5700,"isExtra":true},{"id":"55199665","note":"","count":1,"label":"Šunka","posId":"B106","price":3000,"KDSTags":["greenhighlight"],"isExtra":true},{"id":"55199679","note":"","count":1,"label":"Pepperoni salám","posId":"B109","price":3000,"KDSTags":["greenhighlight"],"isExtra":true},{"id":"55199516","note":"","size":"Česnekový dip","count":2,"label":"Česnekový dip","posId":"P106","price":2000,"isExtra":false},{"id":"55199562","note":"","count":2,"label":"Balné","posId":"K0000","price":1500,"isExtra":true}]</t>
  </si>
  <si>
    <t>2026-06-15T11:53:14.306+02:00</t>
  </si>
  <si>
    <t>2026-06-15T12:07:35.821+02:00</t>
  </si>
  <si>
    <t>[{"id":"8a4618993c6f7ee5917bb6ac","count":1,"label":"Margherita 32cm","posId":"112","price":16720,"isExtra":false},{"id":"ed2821f5147c44e417ef0b42","count":1,"label":"Balné","posId":"K0000","price":1500,"isExtra":true},{"id":"a33d4a2ecdcc00af402e5c9b","count":1,"label":"Ananas","posId":"B100","price":2500,"KDSTags":["greenhighlight"],"isExtra":true}]</t>
  </si>
  <si>
    <t>2026-06-15T11:52:05.302+02:00</t>
  </si>
  <si>
    <t>2026-06-15T12:06:05.302+02:00</t>
  </si>
  <si>
    <t>2026-06-15T11:44:03.566+02:00</t>
  </si>
  <si>
    <t>2026-06-15T11:52:33.928+02:00</t>
  </si>
  <si>
    <t>2026-06-15T11:57:46.471+02:00</t>
  </si>
  <si>
    <t>2026-06-15T11:44:03.650+02:00</t>
  </si>
  <si>
    <t>[{"id":"2b9f361b-4416-409b-9b50-c5e648e65b24","note":"","count":1,"label":"Zeleninová 40cm","posId":"103","price":30900,"isExtra":false}]</t>
  </si>
  <si>
    <t>2026-06-15T11:33:08.822+02:00</t>
  </si>
  <si>
    <t>2026-06-15T11:35:02.985+02:00</t>
  </si>
  <si>
    <t>[{"id":"oN2HwwNmv6z9l9BDlxwAW","count":1,"label":"Guarana kiwi a jablko","posId":"N144","price":5500,"isExtra":false,"creatorId":"b_hanlNsPwipvrK6TJ9px","isPackging":0,"actualLabel":"Guarana kiwi a jablko"}]</t>
  </si>
  <si>
    <t>2026-06-15T11:21:33.556+02:00</t>
  </si>
  <si>
    <t>2026-06-15T18:01:42.359+02:00</t>
  </si>
  <si>
    <t>2026-06-15T18:16:04.925+02:00</t>
  </si>
  <si>
    <t>2026-06-15T13:51:44.473+02:00</t>
  </si>
  <si>
    <t>[{"id":"slIXfu3mjSW-0V2k39Ukz","count":1,"label":"Hawai 32cm","posId":"114","price":24900,"isExtra":false,"creatorId":"HIOol2kbMtTl73r5k0P7r","isPackging":0,"actualLabel":"Hawai 32cm"},{"id":"slIXfu3mjSW-0V2k39Ukz","count":1,"label":"Hawai 32cm","posId":"114","price":24900,"isExtra":false,"creatorId":"u9K8hSr1AMYBsAGieUcoe","isPackging":0,"actualLabel":"Hawai 32cm"},{"id":"slIXfu3mjSW-0V2k39Ukz","count":1,"label":"Hawai 32cm","posId":"114","price":24900,"isExtra":false,"creatorId":"uRXQJKWo2ItbZAsSfkg46","isPackging":0,"actualLabel":"Hawai 32cm"},{"id":"slIXfu3mjSW-0V2k39Ukz","count":1,"label":"Hawai 32cm","posId":"114","price":24900,"isExtra":false,"creatorId":"fB5U_E8t5yhnSXRq4lcwt","isPackging":0,"actualLabel":"Hawai 32cm"},{"id":"slIXfu3mjSW-0V2k39Ukz","count":1,"label":"Hawai 32cm","posId":"114","price":24900,"isExtra":false,"creatorId":"mRhN_1JVgPqKwCQFDRknf","isPackging":0,"actualLabel":"Hawai 32cm"},{"id":"slIXfu3mjSW-0V2k39Ukz","count":1,"label":"Hawai 32cm","posId":"114","price":24900,"isExtra":false,"creatorId":"mt3OleCm9lWtV98GWhjU_","isPackging":0,"actualLabel":"Hawai 32cm"},{"id":"slIXfu3mjSW-0V2k39Ukz","count":1,"label":"Hawai 32cm","posId":"114","price":24900,"isExtra":false,"creatorId":"XbJhlhrHhgOqdElLIvFm4","isPackging":0,"actualLabel":"Hawai 32cm"},{"id":"slIXfu3mjSW-0V2k39Ukz","count":1,"label":"Hawai 32cm","posId":"114","price":24900,"isExtra":false,"creatorId":"2kLljoFWae3TKN0Hzh0WO","isPackging":0,"actualLabel":"Hawai 32cm"},{"id":"slIXfu3mjSW-0V2k39Ukz","count":1,"label":"Hawai 32cm","posId":"114","price":24900,"isExtra":false,"creatorId":"uvEIF5eCv1_uU87DDvkgE","isPackging":0,"actualLabel":"Hawai 32cm"},{"id":"slIXfu3mjSW-0V2k39Ukz","count":1,"label":"Hawai 32cm","posId":"114","price":24900,"isExtra":false,"creatorId":"9SuGVsh5a4M7x-cZ49wjb","isPackging":0,"actualLabel":"Hawai 32cm"},{"id":"kUuLYGeIqdyMjANhyldfO","count":1,"label":"Quattro Formaggi 18cm","posId":"135","price":11900,"isExtra":false,"creatorId":"8UbwY9Wvme2RhjO_fV7Db","isPackging":0,"actualLabel":"Quattro Formaggi 18cm"},{"id":"xHIl0psugMNZ1FsGFVNng","count":1,"label":"Comeback 40cm 🌶️","posId":"109","price":30900,"isExtra":false,"creatorId":"XmMO_Xt0GqQ9Z0Bw2hC-q","isPackging":0,"actualLabel":"Comeback 40cm 🌶️"},{"id":"extra_20230331101812_3","count":1,"label":"okraj mozzarella, bylinky","posId":"A122","price":6500,"isExtra":true,"mainItemId":"xHIl0psugMNZ1FsGFVNng"}]</t>
  </si>
  <si>
    <t>2026-06-15T11:19:04.422+02:00</t>
  </si>
  <si>
    <t>2026-06-15T11:42:14.105+02:00</t>
  </si>
  <si>
    <t>[{"id":"8c704055-e242-493d-b754-bb711e5a6c0b","note":"","count":1,"label":"Hawai 40cm","posId":"102","price":30900,"isExtra":false},{"id":"e8f571e6-dd36-42d7-8826-52c90315986b","note":"","count":1,"label":"Baby špenát &amp; kuře 40cm","posId":"104","price":30900,"isExtra":false},{"id":"36ea3088-07fd-428f-b871-c4a5ee9cef7b","note":"","count":1,"label":"Comeback 40cm 🌶️","posId":"109","price":30900,"isExtra":false},{"id":"03dae282-4cd4-4fa2-9169-2178ea3ed325","note":"","count":1,"label":"Quattro Formaggi 40cm","posId":"111","price":30900,"isExtra":false}]</t>
  </si>
  <si>
    <t>2026-06-15T11:01:03.774+02:00</t>
  </si>
  <si>
    <t>2026-06-15T11:27:41.921+02:00</t>
  </si>
  <si>
    <t>[{"id":"03ade9ce-5d0f-4499-a6a3-340b58ae4468","note":"","count":1,"label":"Capricciosa 32cm","posId":"113","price":24900,"isExtra":false},{"id":"0ea52415-fdb3-497f-b216-7fd5802f2e0f","note":"","count":1,"label":"Quattro Formaggi 32cm","posId":"123","price":24900,"isExtra":false}]</t>
  </si>
  <si>
    <t>2026-06-15T10:55:51.040+02:00</t>
  </si>
  <si>
    <t>2026-06-15T11:12:08.391+02:00</t>
  </si>
  <si>
    <t>2026-06-15T11:20:48.668+02:00</t>
  </si>
  <si>
    <t>2026-06-15T10:55:51.160+02:00</t>
  </si>
  <si>
    <t>[{"id":"slIXfu3mjSW-0V2k39Ukz","count":1,"label":"Hawai 32cm","posId":"114","price":24900,"isExtra":false,"creatorId":"GzKnu4RVM1WiEaLkcIx8D","isPackging":0,"actualLabel":"Hawai 32cm"}]</t>
  </si>
  <si>
    <t>Etibor</t>
  </si>
  <si>
    <t>2026-06-21T23:44:03.672+02:00</t>
  </si>
  <si>
    <t>2026-06-21T23:52:53.827+02:00</t>
  </si>
  <si>
    <t>Pizza Comeback Malešice</t>
  </si>
  <si>
    <t>[{"id":"102","note":"","count":1,"label":"Hawai 40cm","posId":"102","price":30900,"isExtra":false},{"id":"K0000","note":"","count":1,"label":"Balné","posId":"K0000","price":2000,"isExtra":true},{"id":"C114","note":"","count":1,"label":"Kuře","posId":"C114","price":4000,"KDSTags":["greenhighlight"],"isExtra":true}]</t>
  </si>
  <si>
    <t>2026-06-21T23:41:03.498+02:00</t>
  </si>
  <si>
    <t>2026-06-21T23:55:15.405+02:00</t>
  </si>
  <si>
    <t>[{"id":"66426847","note":"","size":"Pilsner Urquell 12","count":2,"label":"Pilsner Urquell 12","posId":"N20","price":6500,"isExtra":false},{"id":"54684754","note":"","size":"Pepperoni 40cm 🌶️🌶️","count":1,"label":"Pepperoni 40cm 🌶️🌶️","posId":"108","price":30900,"isExtra":false},{"id":"54684837","note":"","count":1,"label":"Balné","posId":"K0000","price":2000,"isExtra":true},{"id":"54684760","note":"","size":"Capricciosa 40cm","count":1,"label":"Capricciosa 40cm","posId":"101","price":30900,"isExtra":false},{"id":"54684837","note":"","count":1,"label":"Balné","posId":"K0000","price":2000,"isExtra":true}]</t>
  </si>
  <si>
    <t>2026-06-21T23:36:44.007+02:00</t>
  </si>
  <si>
    <t>2026-06-21T23:49:09.351+02:00</t>
  </si>
  <si>
    <t>Pizza Comeback Malešice New</t>
  </si>
  <si>
    <t>[{"id":"64289bbb395820dee3a352f4","count":1,"label":"Pepperoni 32cm 🌶️🌶️","posId":"120","price":19920,"isExtra":false},{"id":"2f43df7dedb312c2f3c829b9","count":1,"label":"Balné","posId":"K0000","price":1500,"isExtra":true}]</t>
  </si>
  <si>
    <t>2026-06-21T23:31:42.745+02:00</t>
  </si>
  <si>
    <t>2026-06-21T23:47:55.482+02:00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</si>
  <si>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40cm","posId":"111","price":30900,"isExtra":false},{"id":"54684837","note":"","count":1,"label":"Balné","posId":"K0000","price":2000,"isExtra":true},{"id":"54684825","note":"","count":1,"label":"bez plněných okrajů","posId":"X1000","price":0,"isExtra":true},{"id":"57405766","note":"","size":"Pepsi 1l","count":1,"label":"Pepsi 1l","posId":"N124","price":5900,"isExtra":false}]</t>
  </si>
  <si>
    <t>2026-06-21T23:30:23.386+02:00</t>
  </si>
  <si>
    <t>2026-06-21T23:47:10.473+02:00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</si>
  <si>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🌶️🌶️","posId":"108","price":30900,"isExtra":false},{"id":"54684837","note":"","count":1,"label":"Balné","posId":"K0000","price":2000,"isExtra":true},{"id":"54684891","note":"","count":1,"label":"okraj hotdog, hořčice","posId":"A118","price":6500,"isExtra":true}]</t>
  </si>
  <si>
    <t>2026-06-21T23:18:28.028+02:00</t>
  </si>
  <si>
    <t>2026-06-21T23:29:30.445+02:00</t>
  </si>
  <si>
    <t>[{"id":"c5a9c941c1f31eb9931eba5d","count":1,"label":"Zeleninová 32cm","posId":"115","price":19920,"isExtra":false},{"id":"2f43df7dedb312c2f3c829b9","count":1,"label":"Balné","posId":"K0000","price":1500,"isExtra":true},{"id":"2179c22089126fe6683fee77","count":1,"label":"Smetanový základ","posId":"ZRS32","price":0,"isExtra":true},{"id":"b79674a8749d7a797a90cc5b","count":1,"label":"okraj mozzarella, bylinky","posId":"A121","price":5700,"isExtra":true}]</t>
  </si>
  <si>
    <t>2026-06-21T23:18:07.669+02:00</t>
  </si>
  <si>
    <t>2026-06-21T23:40:55.628+02:00</t>
  </si>
  <si>
    <t>[{"id":"110","note":"","count":1,"label":"Hot &amp; Spicy 40cm 🌶️🌶️","posId":"110","price":30900,"isExtra":false},{"id":"K0000","note":"","count":1,"label":"Balné","posId":"K0000","price":2000,"isExtra":true},{"id":"P106","note":"","count":4,"label":"Česnekový dip","posId":"P106","price":2000,"isExtra":false},{"id":"K0000","note":"","count":4,"label":"Balné","posId":"K0000","price":1500,"isExtra":true},{"id":"111","note":"","count":1,"label":"Quattro Formaggi 40cm","posId":"111","price":30900,"isExtra":false},{"id":"K0000","note":"","count":1,"label":"Balné","posId":"K0000","price":2000,"isExtra":true},{"id":"X1000","note":"","count":1,"label":"bez plněných okrajů","posId":"X1000","price":0,"isExtra":true},{"id":"109","note":"","count":1,"label":"Comeback 40cm 🌶️","posId":"109","price":30900,"isExtra":false},{"id":"K0000","note":"","count":1,"label":"Balné","posId":"K0000","price":2000,"isExtra":true},{"id":"X108","note":"","count":1,"label":"Bez slaniny","posId":"X108","price":0,"KDSTags":["redhighlight"],"isExtra":true},{"id":"X109","note":"","count":1,"label":"Bez salámu","posId":"X109","price":0,"KDSTags":["redhighlight"],"isExtra":true},{"id":"X103","note":"","count":1,"label":"Bez cibule","posId":"X103","price":0,"KDSTags":["redhighlight"],"isExtra":true},{"id":"C115","note":"","count":1,"label":"Kukuřice","posId":"C115","price":3500,"KDSTags":["greenhighlight"],"isExtra":true}]</t>
  </si>
  <si>
    <t>2026-06-21T23:16:02.741+02:00</t>
  </si>
  <si>
    <t>2026-06-21T23:33:18.442+02:00</t>
  </si>
  <si>
    <t>2026-06-21T23:49:03.891+02:00</t>
  </si>
  <si>
    <t>2026-06-21T23:16:43.046+02:00</t>
  </si>
  <si>
    <t>[{"id":"49e8d1c4-1e97-4089-9514-2970c15092b6","note":"","count":1,"label":"BBQ Meteor 40 cm","posId":"106","price":30900,"isExtra":false},{"id":"57c816b2-3e3f-46c2-b126-b09910d79cb0","note":"","count":1,"label":"změna na Smetanový základ","posId":"A129","price":0,"isExtra":true},{"id":"0c454cc7-3f38-4dea-9e0e-7220d9ba6ce0","note":"","count":1,"label":"Dip česnekový","posId":"P106","price":2000,"isExtra":false}]</t>
  </si>
  <si>
    <t>2026-06-21T23:02:12.315+02:00</t>
  </si>
  <si>
    <t>2026-06-21T23:09:08.305+02:00</t>
  </si>
  <si>
    <t>[{"id":"6dd95d267276b256b3cb02db","count":1,"label":"Baby Špenát &amp; kuře 32cm","posId":"116","price":24900,"isExtra":false},{"id":"2f43df7dedb312c2f3c829b9","count":1,"label":"Balné","posId":"K0000","price":1500,"isExtra":true},{"id":"64289bbb395820dee3a352f4","count":1,"label":"Pepperoni 32cm 🌶️🌶️","posId":"120","price":19920,"isExtra":false},{"id":"2f43df7dedb312c2f3c829b9","count":1,"label":"Balné","posId":"K0000","price":1500,"isExtra":true}]</t>
  </si>
  <si>
    <t>2026-06-21T23:00:15.257+02:00</t>
  </si>
  <si>
    <t>2026-06-21T23:06:35.394+02:00</t>
  </si>
  <si>
    <t>[{"id":"e7c1c602dc965c0159e9efb8","count":1,"label":"Pepperoni 40cm 🌶️🌶️","posId":"108","price":30900,"isExtra":false},{"id":"9c3e5446ef3ded7b358f7c2a","count":1,"label":"Balné","posId":"K0000","price":2000,"isExtra":true},{"id":"9b134e33f1db18460c30380b","count":1,"label":"okraj mozzarella, bylinky","posId":"A122","price":6500,"isExtra":true},{"id":"534340cf97d1876b8244e845","count":1,"label":"Česnekový dip","posId":"P106","price":2000,"isExtra":false},{"id":"2f43df7dedb312c2f3c829b9","count":1,"label":"Balné","posId":"K0000","price":1500,"isExtra":true}]</t>
  </si>
  <si>
    <t>2026-06-21T22:55:35.305+02:00</t>
  </si>
  <si>
    <t>2026-06-21T23:04:44.930+02:00</t>
  </si>
  <si>
    <t>[{"id":"64289bbb395820dee3a352f4","count":1,"label":"Pepperoni 32cm 🌶️🌶️","posId":"120","price":19920,"isExtra":false},{"id":"2f43df7dedb312c2f3c829b9","count":1,"label":"Balné","posId":"K0000","price":1500,"isExtra":true},{"id":"12800ce808ad8ec470947c77","count":1,"label":"Comeback 32cm 🌶️","posId":"121","price":19920,"isExtra":false},{"id":"2f43df7dedb312c2f3c829b9","count":1,"label":"Balné","posId":"K0000","price":1500,"isExtra":true}]</t>
  </si>
  <si>
    <t>2026-06-21T22:54:38.705+02:00</t>
  </si>
  <si>
    <t>2026-06-21T22:59:45.591+02:00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</si>
  <si>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</si>
  <si>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2026-06-21T22:49:10.838+02:00</t>
  </si>
  <si>
    <t>2026-06-21T22:56:43.338+02:00</t>
  </si>
  <si>
    <t>[{"id":"894fa153536a1a5af70ad0bf","count":1,"label":"Quattro Formaggi 40cm","posId":"111","price":30900,"isExtra":false},{"id":"9c3e5446ef3ded7b358f7c2a","count":1,"label":"Balné","posId":"K0000","price":2000,"isExtra":true},{"id":"c2f0d4a2510fbdafed8c4f00","count":1,"label":"bez plněných okrajů","posId":"X1000","price":0,"isExtra":true}]</t>
  </si>
  <si>
    <t>2026-06-21T22:47:16.461+02:00</t>
  </si>
  <si>
    <t>2026-06-21T22:54:01.503+02:00</t>
  </si>
  <si>
    <t>2026-06-21T22:44:52.849+02:00</t>
  </si>
  <si>
    <t>2026-06-21T22:50:53.743+02:00</t>
  </si>
  <si>
    <t>[{"id":"64289bbb395820dee3a352f4","count":1,"label":"Pepperoni 32cm 🌶️🌶️","posId":"120","price":19920,"isExtra":false},{"id":"2f43df7dedb312c2f3c829b9","count":1,"label":"Balné","posId":"K0000","price":1500,"isExtra":true},{"id":"13bc34972a864e03558263de","count":1,"label":"bez plněných okrajů","posId":"X1000","price":0,"isExtra":true}]</t>
  </si>
  <si>
    <t>Kaan</t>
  </si>
  <si>
    <t>2026-06-21T22:41:57.434+02:00</t>
  </si>
  <si>
    <t>2026-06-21T22:49:30.328+02:00</t>
  </si>
  <si>
    <t>[{"id":"108","note":"","count":1,"label":"Pepperoni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okrajů","posId":"X1000","price":0,"isExtra":true},{"id":"C111","note":"","count":1,"label":"Paprika","posId":"C111","price":3500,"KDSTags":["greenhighlight"],"isExtra":true},{"id":"P106","note":"","count":1,"label":"Česnekový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</si>
  <si>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2026-06-21T22:38:21.798+02:00</t>
  </si>
  <si>
    <t>2026-06-21T22:45:13.519+02:00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</si>
  <si>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🌶️🌶️","posId":"120","price":24900,"isExtra":false},{"id":"54684842","note":"","count":1,"label":"Balné","posId":"K0000","price":1500,"isExtra":true}]</t>
  </si>
  <si>
    <t>2026-06-21T22:37:39.781+02:00</t>
  </si>
  <si>
    <t>2026-06-21T22:46:29.613+02:00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</si>
  <si>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🌶️🌶️","posId":"108","price":30900,"isExtra":false},{"id":"54684837","note":"","count":1,"label":"Balné","posId":"K0000","price":2000,"isExtra":true},{"id":"54684825","note":"","count":1,"label":"bez plněných okrajů","posId":"X1000","price":0,"isExtra":true},{"id":"57405766","note":"","size":"Pepsi 1l","count":1,"label":"Pepsi 1l","posId":"N124","price":5900,"isExtra":false},{"id":"59278281","note":"","size":"Spicy Wings 🌶️","count":1,"label":"Spicy Wings 🌶️","posId":"P101","price":11900,"isExtra":false},{"id":"54684842","note":"","count":1,"label":"Balné","posId":"K0000","price":1500,"isExtra":true},{"id":"54684796","note":"","size":"Česnekový dip","count":3,"label":"Česnekový dip","posId":"P106","price":2000,"isExtra":false},{"id":"54684842","note":"","count":3,"label":"Balné","posId":"K0000","price":1500,"isExtra":true}]</t>
  </si>
  <si>
    <t>2026-06-21T22:36:03.893+02:00</t>
  </si>
  <si>
    <t>2026-06-21T22:58:09.286+02:00</t>
  </si>
  <si>
    <t>[{"id":"9113385a-d4b6-407a-b0f4-d904f93de010","note":"","count":1,"label":"Baby špenát &amp; kuře 32 cm","posId":"116","price":24900,"isExtra":false},{"id":"04393824-6434-40a1-bc0f-7e9637e70a6b","note":"","count":1,"label":"Pečené brambory","posId":"P103","price":6900,"isExtra":false}]</t>
  </si>
  <si>
    <t>2026-06-21T22:34:15.374+02:00</t>
  </si>
  <si>
    <t>2026-06-21T22:43:07.257+02:00</t>
  </si>
  <si>
    <t>[{"id":"12800ce808ad8ec470947c77","count":1,"label":"Comeback 32cm 🌶️","posId":"121","price":19920,"isExtra":false},{"id":"2f43df7dedb312c2f3c829b9","count":1,"label":"Balné","posId":"K0000","price":1500,"isExtra":true}]</t>
  </si>
  <si>
    <t>2026-06-21T22:30:39.680+02:00</t>
  </si>
  <si>
    <t>2026-06-21T22:41:46.655+02:00</t>
  </si>
  <si>
    <t>[{"id":"54684755","note":"","size":"BBQ Texas 40cm","count":1,"label":"BBQ Texas 40cm","posId":"107","price":30900,"isExtra":false},{"id":"54684837","note":"","count":1,"label":"Balné","posId":"K0000","price":2000,"isExtra":true},{"id":"59555758","note":"","count":1,"label":"Rajčatový základ","posId":"ZBR40","price":0,"isExtra":true},{"id":"54684825","note":"","count":1,"label":"bez plněných okrajů","posId":"X1000","price":0,"isExtra":true},{"id":"54684908","note":"","count":1,"label":"Bez cibule","posId":"X103","price":0,"KDSTags":["redhighlight"],"isExtra":true}]</t>
  </si>
  <si>
    <t>2026-06-21T22:24:05.122+02:00</t>
  </si>
  <si>
    <t>2026-06-21T22:28:48.295+02:00</t>
  </si>
  <si>
    <t>[{"id":"96a8a5cf958cf092de1d3f19","count":1,"label":"Margherita 40cm","posId":"100","price":26900,"isExtra":false},{"id":"9c3e5446ef3ded7b358f7c2a","count":1,"label":"Balné","posId":"K0000","price":2000,"isExtra":true},{"id":"30331fb755f8c9dadac09c7e","count":1,"label":"BBQ základ","posId":"ZRB40","price":0,"isExtra":true},{"id":"eb325fbf5298e265e16552eb","count":1,"label":"Grana padano, pecorino, parmazán","posId":"C130","price":4000,"KDSTags":["greenhighlight"],"isExtra":true},{"id":"2cecfe7be41d3b1e996ce180","count":1,"label":"Pilsner Urquell 12","posId":"N20","price":6500,"isExtra":false},{"id":"534340cf97d1876b8244e845","count":1,"label":"Česnekový dip","posId":"P106","price":2000,"isExtra":false},{"id":"2f43df7dedb312c2f3c829b9","count":1,"label":"Balné","posId":"K0000","price":1500,"isExtra":true}]</t>
  </si>
  <si>
    <t>2026-06-21T22:16:17.841+02:00</t>
  </si>
  <si>
    <t>2026-06-21T22:28:07.173+02:00</t>
  </si>
  <si>
    <t>[{"id":"54684760","note":"","size":"Capricciosa 40cm","count":1,"label":"Capricciosa 40cm","posId":"101","price":30900,"isExtra":false},{"id":"54684837","note":"","count":1,"label":"Balné","posId":"K0000","price":2000,"isExtra":true},{"id":"54684825","note":"","count":1,"label":"bez plněných okrajů","posId":"X1000","price":0,"isExtra":true},{"id":"54684889","note":"","count":1,"label":"Bez oliv","posId":"X112","price":0,"KDSTags":["redhighlight"],"isExtra":true},{"id":"54684751","note":"","size":"Quattro Formaggi 40cm","count":1,"label":"Quattro Formaggi 40cm","posId":"111","price":30900,"isExtra":false},{"id":"54684837","note":"","count":1,"label":"Balné","posId":"K0000","price":2000,"isExtra":true},{"id":"54684825","note":"","count":1,"label":"bez plněných okrajů","posId":"X1000","price":0,"isExtra":true},{"id":"54684942","note":"","count":1,"label":"Šunka","posId":"C106","price":4000,"KDSTags":["greenhighlight"],"isExtra":true}]</t>
  </si>
  <si>
    <t>2026-06-21T22:15:57.817+02:00</t>
  </si>
  <si>
    <t>2026-06-21T22:22:25.745+02:00</t>
  </si>
  <si>
    <t>[{"id":"59592171","note":"Smetanový základ","size":"Baby Špenát &amp; kuře 32cm","count":1,"label":"Baby Špenát &amp; kuře 32cm","posId":"116","price":24900,"isExtra":false},{"id":"54684842","note":"","count":1,"label":"Balné","posId":"K0000","price":1500,"isExtra":true},{"id":"59592174","note":"","count":1,"label":"USA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bylinky","posId":"A121","price":5700,"isExtra":true},{"id":"54684928","note":"","count":1,"label":"Kukuřice","posId":"B115","price":2500,"KDSTags":["greenhighlight"],"isExtra":true},{"id":"54684796","note":"","size":"Česnekový dip","count":1,"label":"Česnekový dip","posId":"P106","price":2000,"isExtra":false},{"id":"54684842","note":"","count":1,"label":"Balné","posId":"K0000","price":1500,"isExtra":true},{"id":"59278282","note":"","size":"Masové kuličky","count":1,"label":"Masové kuličky","posId":"P102","price":9900,"isExtra":false},{"id":"54684842","note":"","count":1,"label":"Balné","posId":"K0000","price":1500,"isExtra":true},{"id":"59278281","note":"","size":"Spicy Wings 🌶️","count":1,"label":"Spicy Wings 🌶️","posId":"P101","price":11900,"isExtra":false},{"id":"54684842","note":"","count":1,"label":"Balné","posId":"K0000","price":1500,"isExtra":true}]</t>
  </si>
  <si>
    <t>2026-06-21T22:12:02.879+02:00</t>
  </si>
  <si>
    <t>2026-06-21T22:19:51.653+02:00</t>
  </si>
  <si>
    <t>[{"id":"12800ce808ad8ec470947c77","count":1,"label":"Comeback 32cm 🌶️","posId":"121","price":19920,"isExtra":false},{"id":"2f43df7dedb312c2f3c829b9","count":1,"label":"Balné","posId":"K0000","price":1500,"isExtra":true},{"id":"2179c22089126fe6683fee77","count":1,"label":"Smetanový základ","posId":"ZRS32","price":0,"isExtra":true},{"id":"ce6f9717e21b4a79f0b40c10","count":1,"label":"okraj mozzarella, bbq omáčka","posId":"A123","price":5700,"isExtra":true},{"id":"01e72685876a6622f5378cba","count":1,"label":"Žampiony","posId":"B105","price":2500,"KDSTags":["greenhighlight"],"isExtra":true}]</t>
  </si>
  <si>
    <t>2026-06-21T22:06:02.038+02:00</t>
  </si>
  <si>
    <t>2026-06-21T22:15:14.989+02:00</t>
  </si>
  <si>
    <t>[{"id":"6d80fcec-2088-4df1-b35b-3de60046f4e1","note":"","count":1,"label":"Hot &amp; Spicy 32 cm","posId":"146","price":24900,"isExtra":false},{"id":"a3d62a5d-2e1d-48db-874e-d64becff7059","note":"","count":1,"label":"změna na BBQ základ","posId":"A128","price":0,"isExtra":true},{"id":"f125674e-4779-4f62-be7d-0e4b2ee0ac26","note":"","count":1,"label":"cibule","posId":"B103","price":2500,"KDSTags":["greenhighlight"],"isExtra":true},{"id":"b019e49c-8abf-4c78-a7cb-040722477356","note":"","count":1,"label":"slanina","posId":"B108","price":3000,"KDSTags":["greenhighlight"],"isExtra":true},{"id":"6fd6099c-e1a5-4017-8197-310067cfdfd7","note":"","count":1,"label":"paprika","posId":"B111","price":2500,"KDSTags":["greenhighlight"],"isExtra":true},{"id":"e23025fe-8411-4655-8cbb-498cd7ee8f68","note":"","count":1,"label":"jalapeños","posId":"B102","price":2500,"KDSTags":["greenhighlight"],"isExtra":true},{"id":"65f00180-9c8f-4569-8062-acb5d5b8efb2","note":"","count":1,"label":"Pepsi 1l","posId":"N124","price":5900,"isExtra":false}]</t>
  </si>
  <si>
    <t>Filip Kalina</t>
  </si>
  <si>
    <t>2026-06-21T22:00:02.410+02:00</t>
  </si>
  <si>
    <t>2026-06-21T22:09:58.847+02:00</t>
  </si>
  <si>
    <t>2026-06-21T22:18:55.903+02:00</t>
  </si>
  <si>
    <t>2026-06-21T22:00:02.986+02:00</t>
  </si>
  <si>
    <t>[{"id":"df65c440-9414-439e-8f8e-b4f30f154296","note":"","count":1,"label":"Hawai 40 cm","posId":"102","price":30900,"isExtra":false},{"id":"d5c01305-5b81-4931-8ef0-14413da22bab","note":"","count":1,"label":"Kukuřice","posId":"C115","price":3500,"KDSTags":["greenhighlight"],"isExtra":true}]</t>
  </si>
  <si>
    <t>2026-06-21T21:58:02.644+02:00</t>
  </si>
  <si>
    <t>2026-06-21T22:06:16.790+02:00</t>
  </si>
  <si>
    <t>[{"id":"f991b551-d418-40dc-886d-2413cfe0e20e","note":"","count":1,"label":"Margherita 32 cm","posId":"112","price":20900,"isExtra":false},{"id":"ac575c49-bae3-4ee1-943f-d9f988468f7f","note":"","count":1,"label":"ananas","posId":"B100","price":2500,"KDSTags":["greenhighlight"],"isExtra":true},{"id":"f932f643-9a56-4a16-90b3-20349063a042","note":"","count":1,"label":"Capricciosa 32 cm","posId":"113","price":24900,"isExtra":false},{"id":"57448080-8b2a-4b80-a180-66777b6d7d4b","note":"","count":1,"label":"Jalapenos Rolls, 6 ks","posId":"jpr200","price":8900,"isExtra":false}]</t>
  </si>
  <si>
    <t>2026-06-21T21:57:31.979+02:00</t>
  </si>
  <si>
    <t>2026-06-21T22:06:13.250+02:00</t>
  </si>
  <si>
    <t>[{"id":"b97e51ee5d6f66be991dd77d","count":1,"label":"Hawai 32cm","posId":"114","price":19920,"isExtra":false},{"id":"2f43df7dedb312c2f3c829b9","count":1,"label":"Balné","posId":"K0000","price":1500,"isExtra":true},{"id":"37e7f219d33e08ea11549ed3","count":1,"label":"Pečené brambory","posId":"P103","price":6900,"isExtra":false},{"id":"2f43df7dedb312c2f3c829b9","count":1,"label":"Balné","posId":"K0000","price":1500,"isExtra":true}]</t>
  </si>
  <si>
    <t>2026-06-21T21:54:02.682+02:00</t>
  </si>
  <si>
    <t>2026-06-21T22:09:02.891+02:00</t>
  </si>
  <si>
    <t>2026-06-21T22:22:53.621+02:00</t>
  </si>
  <si>
    <t>2026-06-21T21:54:03.702+02:00</t>
  </si>
  <si>
    <t>[{"id":"2cc0a9fe-ea2a-41e4-be86-6376b8437c33","note":"","count":1,"label":"Capricciosa 40 cm","posId":"101","price":30900,"isExtra":false},{"id":"86925bba-314c-4f6f-ba8e-4fc1b6f52f30","note":"","count":1,"label":"BEZ -olivy","posId":"X112","price":0,"KDSTags":["redhighlight"],"isExtra":true}]</t>
  </si>
  <si>
    <t>2026-06-21T21:48:22.266+02:00</t>
  </si>
  <si>
    <t>2026-06-21T21:56:20.086+02:00</t>
  </si>
  <si>
    <t>[{"id":"b97e51ee5d6f66be991dd77d","count":1,"label":"Hawai 32cm","posId":"114","price":19920,"isExtra":false},{"id":"2f43df7dedb312c2f3c829b9","count":1,"label":"Balné","posId":"K0000","price":1500,"isExtra":true},{"id":"64289bbb395820dee3a352f4","count":1,"label":"Pepperoni 32cm 🌶️🌶️","posId":"120","price":19920,"isExtra":false},{"id":"2f43df7dedb312c2f3c829b9","count":1,"label":"Balné","posId":"K0000","price":1500,"isExtra":true}]</t>
  </si>
  <si>
    <t>2026-06-21T21:44:03.775+02:00</t>
  </si>
  <si>
    <t>2026-06-21T21:53:45.878+02:00</t>
  </si>
  <si>
    <t>2026-06-21T22:11:59.943+02:00</t>
  </si>
  <si>
    <t>2026-06-21T21:44:47.009+02:00</t>
  </si>
  <si>
    <t>[{"id":"554b5341-3de7-4a69-b579-50bb01af629a","note":"","count":1,"label":"Quattro Formaggi 40 cm","posId":"111","price":30900,"isExtra":false},{"id":"f61b7339-3b20-4583-b2b8-12e48de2876d","note":"","count":1,"label":"změna na Rajčatový základ","posId":"A127","price":0,"isExtra":true},{"id":"0c454cc7-3f38-4dea-9e0e-7220d9ba6ce0","note":"","count":1,"label":"Dip česnekový","posId":"P106","price":2000,"isExtra":false}]</t>
  </si>
  <si>
    <t>2026-06-21T21:42:01.269+02:00</t>
  </si>
  <si>
    <t>2026-06-21T21:53:33.294+02:00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</si>
  <si>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okrajů","posId":"X1000","price":0,"isExtra":true}]</t>
  </si>
  <si>
    <t>Patrik</t>
  </si>
  <si>
    <t>2026-06-21T21:34:02.574+02:00</t>
  </si>
  <si>
    <t>2026-06-21T21:42:22.213+02:00</t>
  </si>
  <si>
    <t>2026-06-21T21:54:43.828+02:00</t>
  </si>
  <si>
    <t>2026-06-21T21:34:03.355+02:00</t>
  </si>
  <si>
    <t>[{"id":"1521e884-f3dc-4621-ab7a-f5baa959cbd5","note":"","count":1,"label":"SPICY MENU COMEBACK","posId":"","price":34900,"isExtra":false},{"id":"8131fe52-523e-4529-a239-ca5629315dac","note":"","count":1,"label":"Comeback","posId":"Y121","price":0,"isExtra":true},{"id":"741f56e1-4be0-4a48-9425-3dc6aa7f97c3","note":"","count":1,"label":"Italské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základ","posId":"A127","price":0,"isExtra":true},{"id":"8caf43fd-6a2c-427b-858a-17f37d37c439","note":"","count":1,"label":"Spicy wings","posId":"P101","price":0,"isExtra":true},{"id":"8de1b515-ca72-4812-9cb1-acd4efbfd697","note":"","count":1,"label":"Pepsi zero sugar 1l","posId":"N125","price":0,"isExtra":true}]</t>
  </si>
  <si>
    <t>2026-06-21T21:31:33.224+02:00</t>
  </si>
  <si>
    <t>2026-06-21T21:41:43.113+02:00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</si>
  <si>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🌶️","posId":"109","price":30900,"isExtra":false},{"id":"54684837","note":"","count":1,"label":"Balné","posId":"K0000","price":2000,"isExtra":true},{"id":"54684861","note":"","count":1,"label":"okraj mozzarella, bylinky","posId":"A122","price":6500,"isExtra":true},{"id":"54684796","note":"","size":"Česnekový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</si>
  <si>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2026-06-21T21:29:11.848+02:00</t>
  </si>
  <si>
    <t>2026-06-21T21:33:47.359+02:00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</si>
  <si>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32cm","posId":"123","price":24900,"isExtra":false},{"id":"54684842","note":"","count":1,"label":"Balné","posId":"K0000","price":1500,"isExtra":true},{"id":"59808788","note":"","size":"Jablečno-skořicové rolls","count":1,"label":"Jablečno-skořicové rolls","posId":"18","price":8900,"isExtra":false},{"id":"54684842","note":"","count":1,"label":"Balné","posId":"K0000","price":1500,"isExtra":true},{"id":"66426847","note":"","size":"Pilsner Urquell 12","count":2,"label":"Pilsner Urquell 12","posId":"N20","price":6500,"isExtra":false}]</t>
  </si>
  <si>
    <t>2026-06-21T21:26:49.074+02:00</t>
  </si>
  <si>
    <t>2026-06-21T21:33:07.988+02:00</t>
  </si>
  <si>
    <t>[{"id":"54684759","note":"","size":"Hawai 40cm","count":1,"label":"Hawai 40cm","posId":"102","price":30900,"isExtra":false},{"id":"54684837","note":"","count":1,"label":"Balné","posId":"K0000","price":2000,"isExtra":true},{"id":"54684825","note":"","count":1,"label":"bez plněných okrajů","posId":"X1000","price":0,"isExtra":true},{"id":"54684798","note":"","size":"Jalapenos Rolls","count":1,"label":"Jalapenos Rolls","posId":"jpr200","price":8900,"isExtra":false},{"id":"54684842","note":"","count":1,"label":"Balné","posId":"K0000","price":1500,"isExtra":true}]</t>
  </si>
  <si>
    <t>2026-06-21T21:23:03.131+02:00</t>
  </si>
  <si>
    <t>2026-06-21T21:29:29.065+02:00</t>
  </si>
  <si>
    <t>[{"id":"939f82d5fbc35ea216cb1f8c","count":1,"label":"Capricciosa 40cm","posId":"101","price":30900,"isExtra":false},{"id":"9c3e5446ef3ded7b358f7c2a","count":1,"label":"Balné","posId":"K0000","price":2000,"isExtra":true},{"id":"a1d8d8aa5ac3e6b6f9971fa2","count":1,"label":"Bez oliv","posId":"X112","price":0,"KDSTags":["redhighlight"],"isExtra":true},{"id":"534340cf97d1876b8244e845","count":1,"label":"Česnekový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</si>
  <si>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2026-06-21T21:21:25.661+02:00</t>
  </si>
  <si>
    <t>2026-06-21T21:29:25.935+02:00</t>
  </si>
  <si>
    <t>2026-06-21T21:15:19.315+02:00</t>
  </si>
  <si>
    <t>2026-06-21T21:25:06.197+02:00</t>
  </si>
  <si>
    <t>2026-06-21T21:14:10.594+02:00</t>
  </si>
  <si>
    <t>2026-06-21T21:24:55.960+02:00</t>
  </si>
  <si>
    <t>[{"id":"aa588a4ec21766ddfa6fd918","count":1,"label":"Comeback 40cm 🌶️","posId":"109","price":30900,"isExtra":false},{"id":"9c3e5446ef3ded7b358f7c2a","count":1,"label":"Balné","posId":"K0000","price":2000,"isExtra":true},{"id":"30331fb755f8c9dadac09c7e","count":1,"label":"BBQ základ","posId":"ZRB40","price":0,"isExtra":true},{"id":"348a7fd696b72b2ee84a2e9c","count":1,"label":"Bez cibule","posId":"X103","price":0,"KDSTags":["redhighlight"],"isExtra":true},{"id":"9998472a45e5db2fd530c62b","count":1,"label":"Žampiony","posId":"C105","price":3500,"KDSTags":["greenhighlight"],"isExtra":true},{"id":"534340cf97d1876b8244e845","count":1,"label":"Česnekový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</si>
  <si>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2026-06-21T21:09:03.137+02:00</t>
  </si>
  <si>
    <t>2026-06-21T21:25:43.132+02:00</t>
  </si>
  <si>
    <t>2026-06-21T21:36:30.374+02:00</t>
  </si>
  <si>
    <t>2026-06-21T21:09:04.024+02:00</t>
  </si>
  <si>
    <t>[{"id":"1aa4b142-e6d7-4d61-ba94-40298841a888","note":"","count":1,"label":"Quattro Formaggi 32 cm","posId":"123","price":24900,"isExtra":false},{"id":"b019e49c-8abf-4c78-a7cb-040722477356","note":"","count":1,"label":"slanina","posId":"B108","price":3000,"KDSTags":["greenhighlight"],"isExtra":true},{"id":"0c454cc7-3f38-4dea-9e0e-7220d9ba6ce0","note":"","count":1,"label":"Dip česnekový","posId":"P106","price":2000,"isExtra":false}]</t>
  </si>
  <si>
    <t>2026-06-21T21:02:59.855+02:00</t>
  </si>
  <si>
    <t>2026-06-21T21:08:52.233+02:00</t>
  </si>
  <si>
    <t>[{"id":"54684759","note":"","size":"Hawai 40cm","count":1,"label":"Hawai 40cm","posId":"102","price":30900,"isExtra":false},{"id":"54684837","note":"","count":1,"label":"Balné","posId":"K0000","price":2000,"isExtra":true}]</t>
  </si>
  <si>
    <t>2026-06-21T21:01:17.176+02:00</t>
  </si>
  <si>
    <t>2026-06-21T21:06:27.020+02:00</t>
  </si>
  <si>
    <t>[{"id":"64289bbb395820dee3a352f4","count":1,"label":"Pepperoni 32cm 🌶️🌶️","posId":"120","price":19920,"isExtra":false},{"id":"2f43df7dedb312c2f3c829b9","count":1,"label":"Balné","posId":"K0000","price":1500,"isExtra":true},{"id":"2179c22089126fe6683fee77","count":1,"label":"Smetanový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okrajů","posId":"X1000","price":0,"isExtra":true}]</t>
  </si>
  <si>
    <t>2026-06-21T20:59:58.068+02:00</t>
  </si>
  <si>
    <t>2026-06-21T21:05:32.033+02:00</t>
  </si>
  <si>
    <t>[{"id":"54684760","note":"","size":"Capricciosa 40cm","count":1,"label":"Capricciosa 40cm","posId":"101","price":30900,"isExtra":false},{"id":"54684837","note":"","count":1,"label":"Balné","posId":"K0000","price":2000,"isExtra":true},{"id":"54684825","note":"","count":1,"label":"bez plněných okrajů","posId":"X1000","price":0,"isExtra":true},{"id":"54684796","note":"","size":"Česnekový dip","count":1,"label":"Česnekový dip","posId":"P106","price":2000,"isExtra":false},{"id":"54684842","note":"","count":1,"label":"Balné","posId":"K0000","price":1500,"isExtra":true}]</t>
  </si>
  <si>
    <t>Simrat</t>
  </si>
  <si>
    <t>2026-06-21T20:55:44.107+02:00</t>
  </si>
  <si>
    <t>2026-06-21T21:02:00.018+02:00</t>
  </si>
  <si>
    <t>2026-06-21T20:50:02.399+02:00</t>
  </si>
  <si>
    <t>2026-06-21T21:20:55.707+02:00</t>
  </si>
  <si>
    <t>[{"id":"554b5341-3de7-4a69-b579-50bb01af629a","note":"","count":1,"label":"Quattro Formaggi 40 cm","posId":"111","price":30900,"isExtra":false},{"id":"0c454cc7-3f38-4dea-9e0e-7220d9ba6ce0","note":"","count":1,"label":"Dip česnekový","posId":"P106","price":2000,"isExtra":false}]</t>
  </si>
  <si>
    <t>2026-06-21T20:50:02.387+02:00</t>
  </si>
  <si>
    <t>2026-06-21T20:58:20.655+02:00</t>
  </si>
  <si>
    <t>2026-06-21T21:09:19.476+02:00</t>
  </si>
  <si>
    <t>2026-06-21T20:50:03.325+02:00</t>
  </si>
  <si>
    <t>[{"id":"5e57993d-26f3-465c-aa35-1e3806b0b477","note":"","count":1,"label":"Hot &amp; Spicy 32 cm","posId":"122","price":24900,"isExtra":false},{"id":"a3d62a5d-2e1d-48db-874e-d64becff7059","note":"","count":1,"label":"změna na BBQ základ","posId":"A128","price":0,"isExtra":true},{"id":"e93eabf5-7d24-462c-a2e7-caf24157b9c1","note":"","count":1,"label":"gorgonzola","posId":"B101","price":3000,"KDSTags":["greenhighlight"],"isExtra":true},{"id":"5972eec0-ca59-4f52-b279-96c9f5c3eb67","note":"","count":1,"label":"BEZ -cibule","posId":"X103","price":0,"KDSTags":["redhighlight"],"isExtra":true}]</t>
  </si>
  <si>
    <t>2026-06-21T20:49:03.451+02:00</t>
  </si>
  <si>
    <t>2026-06-21T20:57:09.719+02:00</t>
  </si>
  <si>
    <t>2026-06-21T21:10:36.091+02:00</t>
  </si>
  <si>
    <t>2026-06-21T20:50:56.937+02:00</t>
  </si>
  <si>
    <t>[{"id":"16f2a985-9b85-4073-a2d6-13a6de5f989c","note":"","count":1,"label":"Hawai 32 cm","posId":"138","price":24900,"isExtra":false},{"id":"57c816b2-3e3f-46c2-b126-b09910d79cb0","note":"","count":1,"label":"změna na Smetanový základ","posId":"A129","price":0,"isExtra":true},{"id":"21fd0686-e8d1-43f1-84c9-d96f5842a3ca","note":"","count":1,"label":"okraj mozzarella, bylinky","posId":"A121","price":5700,"isExtra":true},{"id":"0c454cc7-3f38-4dea-9e0e-7220d9ba6ce0","note":"","count":2,"label":"Dip česnekový","posId":"P106","price":2000,"isExtra":false}]</t>
  </si>
  <si>
    <t>2026-06-21T20:45:23.756+02:00</t>
  </si>
  <si>
    <t>2026-06-21T20:54:21.889+02:00</t>
  </si>
  <si>
    <t>[{"id":"64289bbb395820dee3a352f4","count":1,"label":"Pepperoni 32cm 🌶️🌶️","posId":"120","price":19920,"isExtra":false},{"id":"2f43df7dedb312c2f3c829b9","count":1,"label":"Balné","posId":"K0000","price":1500,"isExtra":true},{"id":"fcd0ce54e4ed7128b862e23a","count":1,"label":"Aquilla černý čaj a broskev 0,5l","posId":"N120","price":4900,"isExtra":false}]</t>
  </si>
  <si>
    <t>2026-06-21T20:44:02.568+02:00</t>
  </si>
  <si>
    <t>2026-06-21T20:49:52.759+02:00</t>
  </si>
  <si>
    <t>2026-06-21T21:05:58.955+02:00</t>
  </si>
  <si>
    <t>2026-06-21T20:44:03.320+02:00</t>
  </si>
  <si>
    <t>[{"id":"0fab01f6-9f7f-44a4-9119-f7b79ed2b319","note":"","count":1,"label":"Česká zmrzlina z Opočna karamel","posId":"D112","price":12900,"isExtra":false},{"id":"57448080-8b2a-4b80-a180-66777b6d7d4b","note":"","count":1,"label":"Jalapenos Rolls, 6 ks","posId":"jpr200","price":8900,"isExtra":false},{"id":"bf1ca81d-de2b-4d6c-b720-bc21d05d5afe","note":"","count":1,"label":"Pepperoni Rolls, 6 ks","posId":"P100","price":8900,"isExtra":false}]</t>
  </si>
  <si>
    <t>2026-06-21T20:42:53.737+02:00</t>
  </si>
  <si>
    <t>2026-06-21T20:45:02.858+02:00</t>
  </si>
  <si>
    <t>2026-06-21T20:45:02.857+02:00</t>
  </si>
  <si>
    <t>[{"id":"b6ffa1a1cad6e0911847a661","count":1,"label":"Margherita 32cm","posId":"112","price":16720,"isExtra":false},{"id":"2f43df7dedb312c2f3c829b9","count":1,"label":"Balné","posId":"K0000","price":1500,"isExtra":true}]</t>
  </si>
  <si>
    <t>2026-06-21T20:36:03.482+02:00</t>
  </si>
  <si>
    <t>2026-06-21T20:52:10.782+02:00</t>
  </si>
  <si>
    <t>[{"id":"9113385a-d4b6-407a-b0f4-d904f93de010","note":"","count":1,"label":"Baby špenát &amp; kuře 32 cm","posId":"116","price":24900,"isExtra":false},{"id":"5e57993d-26f3-465c-aa35-1e3806b0b477","note":"","count":1,"label":"Hot &amp; Spicy 32 cm","posId":"122","price":24900,"isExtra":false},{"id":"f932f643-9a56-4a16-90b3-20349063a042","note":"","count":1,"label":"Capricciosa 32 cm","posId":"113","price":24900,"isExtra":false},{"id":"1aa4b142-e6d7-4d61-ba94-40298841a888","note":"","count":1,"label":"Quattro Formaggi 32 cm","posId":"123","price":24900,"isExtra":false},{"id":"f61b7339-3b20-4583-b2b8-12e48de2876d","note":"","count":1,"label":"změna na Rajčatový základ","posId":"A127","price":0,"isExtra":true}]</t>
  </si>
  <si>
    <t>2026-06-21T20:31:53.123+02:00</t>
  </si>
  <si>
    <t>2026-06-21T20:39:33.981+02:00</t>
  </si>
  <si>
    <t>[{"id":"9ff3290dd0856efee7971f0d","count":1,"label":"Baby špenát &amp; kuře 40cm","posId":"104","price":30900,"isExtra":false},{"id":"9c3e5446ef3ded7b358f7c2a","count":1,"label":"Balné","posId":"K0000","price":2000,"isExtra":true}]</t>
  </si>
  <si>
    <t>2026-06-21T20:31:02.965+02:00</t>
  </si>
  <si>
    <t>2026-06-21T20:44:17.665+02:00</t>
  </si>
  <si>
    <t>2026-06-21T21:15:44.056+02:00</t>
  </si>
  <si>
    <t>2026-06-21T20:31:04.621+02:00</t>
  </si>
  <si>
    <t>[{"id":"63675afb-9d1b-42b2-9d42-9e80500fdd28","note":"","count":1,"label":"Comeback 40 cm","posId":"109","price":30900,"isExtra":false},{"id":"eae0baf6-2c0e-4081-8ab5-5266bc363ee5","note":"","count":1,"label":"Okraj mozzarella, BBQ omáčka","posId":"A124","price":6500,"isExtra":true},{"id":"0c454cc7-3f38-4dea-9e0e-7220d9ba6ce0","note":"","count":2,"label":"Dip česnekový","posId":"P106","price":2000,"isExtra":false}]</t>
  </si>
  <si>
    <t>2026-06-21T20:30:03.239+02:00</t>
  </si>
  <si>
    <t>2026-06-21T20:37:04.024+02:00</t>
  </si>
  <si>
    <t>[{"id":"424aec40-766b-4a2f-bcc0-a9d6737ba762","note":"","count":1,"label":"Hawai 32 cm","posId":"114","price":24900,"isExtra":false}]</t>
  </si>
  <si>
    <t>2026-06-21T20:29:45.470+02:00</t>
  </si>
  <si>
    <t>2026-06-21T20:36:27.183+02:00</t>
  </si>
  <si>
    <t>[{"id":"c5a9c941c1f31eb9931eba5d","count":1,"label":"Zeleninová 32cm","posId":"115","price":19920,"isExtra":false},{"id":"2f43df7dedb312c2f3c829b9","count":1,"label":"Balné","posId":"K0000","price":1500,"isExtra":true},{"id":"9b88e1a9c34bea0540c84786","count":1,"label":"BBQ základ","posId":"ZRB32","price":0,"isExtra":true},{"id":"bd073125d735d3efae3c623a","count":1,"label":"Spicy Wings 🌶️","posId":"P101","price":9520,"isExtra":false},{"id":"2f43df7dedb312c2f3c829b9","count":1,"label":"Balné","posId":"K0000","price":1500,"isExtra":true},{"id":"534340cf97d1876b8244e845","count":1,"label":"Česnekový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</si>
  <si>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2026-06-21T20:24:40.424+02:00</t>
  </si>
  <si>
    <t>2026-06-21T20:32:31.445+02:00</t>
  </si>
  <si>
    <t>[{"id":"64289bbb395820dee3a352f4","count":1,"label":"Pepperoni 32cm 🌶️🌶️","posId":"120","price":19920,"isExtra":false},{"id":"2f43df7dedb312c2f3c829b9","count":1,"label":"Balné","posId":"K0000","price":1500,"isExtra":true},{"id":"81ad5ca0ecc9853855b6788a","count":1,"label":"Ananas","posId":"B100","price":2500,"KDSTags":["greenhighlight"],"isExtra":true},{"id":"5329159316727e06e4d822ec","count":1,"label":"Kukuřice","posId":"B115","price":2500,"KDSTags":["greenhighlight"],"isExtra":true},{"id":"9d5abf3ba9f3480daaf4102b","count":2,"label":"Pepperoni Rolls 🌶️","posId":"P100","price":8900,"isExtra":false},{"id":"2f43df7dedb312c2f3c829b9","count":2,"label":"Balné","posId":"K0000","price":1500,"isExtra":true}]</t>
  </si>
  <si>
    <t>2026-06-21T20:17:23.233+02:00</t>
  </si>
  <si>
    <t>2026-06-21T20:25:34.009+02:00</t>
  </si>
  <si>
    <t>[{"id":"e7c1c602dc965c0159e9efb8","count":1,"label":"Pepperoni 40cm 🌶️🌶️","posId":"108","price":30900,"isExtra":false},{"id":"9c3e5446ef3ded7b358f7c2a","count":1,"label":"Balné","posId":"K0000","price":2000,"isExtra":true},{"id":"9b134e33f1db18460c30380b","count":1,"label":"okraj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</si>
  <si>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2026-06-21T20:13:03.798+02:00</t>
  </si>
  <si>
    <t>2026-06-21T20:21:30.573+02:00</t>
  </si>
  <si>
    <t>2026-06-21T20:29:58.463+02:00</t>
  </si>
  <si>
    <t>2026-06-21T20:13:04.464+02:00</t>
  </si>
  <si>
    <t>[{"id":"9113385a-d4b6-407a-b0f4-d904f93de010","note":"","count":1,"label":"Baby špenát &amp; kuře 32 cm","posId":"116","price":24900,"isExtra":false}]</t>
  </si>
  <si>
    <t>2026-06-21T20:12:02.873+02:00</t>
  </si>
  <si>
    <t>2026-06-21T20:18:57.818+02:00</t>
  </si>
  <si>
    <t>2026-06-21T20:35:26.265+02:00</t>
  </si>
  <si>
    <t>2026-06-21T20:12:03.760+02:00</t>
  </si>
  <si>
    <t>[{"id":"c37883bc-1dd4-4f99-812d-f89a299ee1f5","note":"","count":1,"label":"Margherita 40 cm","posId":"100","price":26900,"isExtra":false},{"id":"74b60a0c-fcbc-4171-95e9-291adbfbe523","note":"","count":1,"label":"Cibule","posId":"C103","price":3500,"KDSTags":["greenhighlight"],"isExtra":true},{"id":"0c454cc7-3f38-4dea-9e0e-7220d9ba6ce0","note":"","count":2,"label":"Dip česnekový","posId":"P106","price":2000,"isExtra":false},{"id":"424aec40-766b-4a2f-bcc0-a9d6737ba762","note":"","count":1,"label":"Hawai 32 cm","posId":"114","price":24900,"isExtra":false}]</t>
  </si>
  <si>
    <t>2026-06-21T20:08:47.677+02:00</t>
  </si>
  <si>
    <t>2026-06-21T20:15:20.893+02:00</t>
  </si>
  <si>
    <t>[{"id":"e8119c68146fe00509d91cff","count":2,"label":"Pepsi zero sugar 1l","posId":"N125","price":5900,"isExtra":false},{"id":"ebb4601118d8b96c66148cd8","count":1,"label":"Hot &amp; Spicy 32cm 🌶️🌶️","posId":"122","price":24900,"isExtra":false},{"id":"2f43df7dedb312c2f3c829b9","count":1,"label":"Balné","posId":"K0000","price":1500,"isExtra":true}]</t>
  </si>
  <si>
    <t>2026-06-21T20:06:03.356+02:00</t>
  </si>
  <si>
    <t>2026-06-21T20:15:24.659+02:00</t>
  </si>
  <si>
    <t>[{"id":"16f2a985-9b85-4073-a2d6-13a6de5f989c","note":"","count":1,"label":"Hawai 32 cm","posId":"138","price":24900,"isExtra":false},{"id":"d191a2a2-dbf7-43e1-9eae-453a92f5bdc2","note":"","count":1,"label":"BEZ -ananas","posId":"X100","price":0,"KDSTags":["redhighlight"],"isExtra":true}]</t>
  </si>
  <si>
    <t>2026-06-21T20:05:26.849+02:00</t>
  </si>
  <si>
    <t>2026-06-21T20:13:51.932+02:00</t>
  </si>
  <si>
    <t>[{"id":"57405767","note":"","size":"Pepsi zero sugar 1l","count":1,"label":"Pepsi zero sugar 1l","posId":"N125","price":5900,"isExtra":false},{"id":"59592168","note":"","size":"Zeleninová 32cm","count":1,"label":"Zeleninová 32cm","posId":"115","price":24900,"isExtra":false},{"id":"54684842","note":"","count":1,"label":"Balné","posId":"K0000","price":1500,"isExtra":true},{"id":"59592167","note":"","size":"BBQ Meteor 32cm","count":1,"label":"BBQ Meteor 32cm","posId":"118","price":24900,"isExtra":false},{"id":"54684842","note":"","count":1,"label":"Balné","posId":"K0000","price":1500,"isExtra":true}]</t>
  </si>
  <si>
    <t>2026-06-21T19:54:04.406+02:00</t>
  </si>
  <si>
    <t>2026-06-21T20:00:12.631+02:00</t>
  </si>
  <si>
    <t>[{"id":"b97e51ee5d6f66be991dd77d","count":1,"label":"Hawai 32cm","posId":"114","price":19920,"isExtra":false},{"id":"2f43df7dedb312c2f3c829b9","count":1,"label":"Balné","posId":"K0000","price":1500,"isExtra":true},{"id":"13bc34972a864e03558263de","count":1,"label":"bez plněných okrajů","posId":"X1000","price":0,"isExtra":true}]</t>
  </si>
  <si>
    <t>2026-06-21T19:53:29.928+02:00</t>
  </si>
  <si>
    <t>2026-06-21T19:59:15.590+02:00</t>
  </si>
  <si>
    <t>2026-06-21T19:43:03.542+02:00</t>
  </si>
  <si>
    <t>2026-06-21T19:58:39.621+02:00</t>
  </si>
  <si>
    <t>[{"id":"63d3d8e2-08ad-42e7-bee2-0e2c8e2248bf","note":"","count":1,"label":"BBQ Texas 40 cm","posId":"107","price":30900,"isExtra":false},{"id":"63675afb-9d1b-42b2-9d42-9e80500fdd28","note":"","count":1,"label":"Comeback 40 cm","posId":"109","price":30900,"isExtra":false},{"id":"a3d62a5d-2e1d-48db-874e-d64becff7059","note":"","count":1,"label":"změna na BBQ základ","posId":"A128","price":0,"isExtra":true},{"id":"0c454cc7-3f38-4dea-9e0e-7220d9ba6ce0","note":"","count":4,"label":"Dip česnekový","posId":"P106","price":2000,"isExtra":false}]</t>
  </si>
  <si>
    <t>2026-06-21T19:42:02.865+02:00</t>
  </si>
  <si>
    <t>2026-06-21T19:52:27.795+02:00</t>
  </si>
  <si>
    <t>2026-06-21T20:05:49.700+02:00</t>
  </si>
  <si>
    <t>2026-06-21T19:42:04.278+02:00</t>
  </si>
  <si>
    <t>[{"id":"6a406468-94b2-4aab-8b3e-c490dfbbdf08","note":"","count":1,"label":"Hot &amp; Spicy 40 cm","posId":"110","price":30900,"isExtra":false}]</t>
  </si>
  <si>
    <t>Mohit</t>
  </si>
  <si>
    <t>2026-06-21T19:40:26.842+02:00</t>
  </si>
  <si>
    <t>2026-06-21T19:54:11.442+02:00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</si>
  <si>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okrajů","posId":"X1000","price":0,"isExtra":true}]</t>
  </si>
  <si>
    <t>2026-06-21T19:38:03.308+02:00</t>
  </si>
  <si>
    <t>2026-06-21T19:52:19.634+02:00</t>
  </si>
  <si>
    <t>2026-06-21T20:24:53.968+02:00</t>
  </si>
  <si>
    <t>2026-06-21T19:38:03.895+02:00</t>
  </si>
  <si>
    <t>[{"id":"e14574c4-b8aa-4b67-9714-d939fcb8ffee","note":"","count":1,"label":"Zeleninová 40 cm","posId":"103","price":30900,"isExtra":false},{"id":"eb426525-9181-4714-9963-380f5c0ae0e5","note":"","count":1,"label":"Okraj mozzarella, bylinky","posId":"A122","price":6500,"isExtra":true},{"id":"0c454cc7-3f38-4dea-9e0e-7220d9ba6ce0","note":"","count":2,"label":"Dip česnekový","posId":"P106","price":2000,"isExtra":false},{"id":"eaf5673a-2acd-457a-bff6-8e65ba4050c9","note":"","count":1,"label":"dip jalapenos","posId":"P107","price":2000,"isExtra":false},{"id":"2725a3d1-b696-46fb-83aa-c7691209afce","note":"","count":1,"label":"Zeleninová 32 cm","posId":"115","price":24900,"isExtra":false},{"id":"e23025fe-8411-4655-8cbb-498cd7ee8f68","note":"","count":1,"label":"jalapeños","posId":"B102","price":2500,"KDSTags":["greenhighlight"],"isExtra":true},{"id":"5972eec0-ca59-4f52-b279-96c9f5c3eb67","note":"","count":1,"label":"BEZ -cibule","posId":"X103","price":0,"KDSTags":["redhighlight"],"isExtra":true}]</t>
  </si>
  <si>
    <t>2026-06-21T19:23:03.424+02:00</t>
  </si>
  <si>
    <t>2026-06-21T19:34:14.527+02:00</t>
  </si>
  <si>
    <t>2026-06-21T19:39:24.272+02:00</t>
  </si>
  <si>
    <t>2026-06-21T19:23:06.760+02:00</t>
  </si>
  <si>
    <t>[{"id":"57ee4083-2fe8-43c2-b124-cf80dbdf5fa1","note":"","count":1,"label":"Baby špenát &amp; kuře 18 cm","posId":"128","price":11900,"isExtra":false},{"id":"d44ff2b6-5a40-4ebd-8371-98e787725636","note":"","count":1,"label":"BBQ Texas 18 cm","posId":"131","price":11900,"isExtra":false},{"id":"0c454cc7-3f38-4dea-9e0e-7220d9ba6ce0","note":"","count":1,"label":"Dip česnekový","posId":"P106","price":2000,"isExtra":false}]</t>
  </si>
  <si>
    <t>Valeriy</t>
  </si>
  <si>
    <t>2026-06-21T19:22:14.890+02:00</t>
  </si>
  <si>
    <t>2026-06-21T19:31:58.943+02:00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</si>
  <si>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bylinky","posId":"A122","price":6500,"isExtra":true}]</t>
  </si>
  <si>
    <t>2026-06-21T19:18:11.306+02:00</t>
  </si>
  <si>
    <t>2026-06-21T19:30:53.033+02:00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</si>
  <si>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🌶️","posId":"109","price":30900,"isExtra":false},{"id":"54684837","note":"","count":1,"label":"Balné","posId":"K0000","price":2000,"isExtra":true},{"id":"54684825","note":"","count":1,"label":"bez plněných okrajů","posId":"X1000","price":0,"isExtra":true},{"id":"54684930","note":"","count":1,"label":"Kukuřice","posId":"C115","price":3500,"KDSTags":["greenhighlight"],"isExtra":true},{"id":"54684796","note":"","size":"Česnekový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</si>
  <si>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2026-06-21T19:15:58.708+02:00</t>
  </si>
  <si>
    <t>2026-06-21T19:24:33.120+02:00</t>
  </si>
  <si>
    <t>ASHWANI</t>
  </si>
  <si>
    <t>2026-06-21T19:13:30.852+02:00</t>
  </si>
  <si>
    <t>2026-06-21T19:24:59.855+02:00</t>
  </si>
  <si>
    <t>[{"id":"121","note":"","count":1,"label":"Comeback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základ","posId":"ZRS32","price":0,"isExtra":true},{"id":"P106","note":"","count":1,"label":"Česnekový dip","posId":"P106","price":2000,"isExtra":false},{"id":"K0000","note":"","count":1,"label":"Balné","posId":"K0000","price":1500,"isExtra":true}]</t>
  </si>
  <si>
    <t>2026-06-21T19:12:03.208+02:00</t>
  </si>
  <si>
    <t>2026-06-21T19:21:01.086+02:00</t>
  </si>
  <si>
    <t>2026-06-21T19:32:40.410+02:00</t>
  </si>
  <si>
    <t>2026-06-21T19:12:03.881+02:00</t>
  </si>
  <si>
    <t>[{"id":"f932f643-9a56-4a16-90b3-20349063a042","note":"","count":1,"label":"Capricciosa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bylinky","posId":"A121","price":5700,"isExtra":true},{"id":"3171e692-1adb-4333-8054-b1a7b136b69f","note":"","count":1,"label":"Pepperoni 32 cm","posId":"144","price":24900,"isExtra":false},{"id":"0c454cc7-3f38-4dea-9e0e-7220d9ba6ce0","note":"","count":1,"label":"Dip česnekový","posId":"P106","price":2000,"isExtra":false}]</t>
  </si>
  <si>
    <t>2026-06-21T19:11:48.233+02:00</t>
  </si>
  <si>
    <t>2026-06-21T19:26:38.720+02:00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</si>
  <si>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40cm","posId":"111","price":30900,"isExtra":false},{"id":"54684837","note":"","count":1,"label":"Balné","posId":"K0000","price":2000,"isExtra":true},{"id":"59278282","note":"","size":"Masové kuličky","count":1,"label":"Masové kuličky","posId":"P102","price":9900,"isExtra":false},{"id":"54684842","note":"","count":1,"label":"Balné","posId":"K0000","price":1500,"isExtra":true},{"id":"54684794","note":"","size":"Česnekový chléb 18cm","count":1,"label":"Česnekový chléb 18cm","posId":"P104","price":7900,"isExtra":false},{"id":"54684842","note":"","count":1,"label":"Balné","posId":"K0000","price":1500,"isExtra":true},{"id":"54684796","note":"","size":"Česnekový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dip","posId":"P106","price":2000,"isExtra":false},{"id":"54684842","note":"","count":1,"label":"Balné","posId":"K0000","price":1500,"isExtra":true},{"id":"66426847","note":"","size":"Pilsner Urquell 12","count":4,"label":"Pilsner Urquell 12","posId":"N20","price":6500,"isExtra":false}]</t>
  </si>
  <si>
    <t>2026-06-21T19:03:03.371+02:00</t>
  </si>
  <si>
    <t>2026-06-21T19:03:57.882+02:00</t>
  </si>
  <si>
    <t>2026-06-21T19:19:27.945+02:00</t>
  </si>
  <si>
    <t>2026-06-21T19:03:04.134+02:00</t>
  </si>
  <si>
    <t>[{"id":"f932f643-9a56-4a16-90b3-20349063a042","note":"","count":1,"label":"Capricciosa 32 cm","posId":"113","price":24900,"isExtra":false}]</t>
  </si>
  <si>
    <t>2026-06-21T18:58:02.358+02:00</t>
  </si>
  <si>
    <t>2026-06-21T19:04:16.971+02:00</t>
  </si>
  <si>
    <t>2026-06-21T19:13:25.981+02:00</t>
  </si>
  <si>
    <t>2026-06-21T18:58:03.389+02:00</t>
  </si>
  <si>
    <t>[{"id":"be5c7908-f592-4704-987f-cd7d7281f32e","note":"","count":1,"label":"Comeback 32 cm","posId":"121","price":24900,"isExtra":false}]</t>
  </si>
  <si>
    <t>2026-06-21T18:51:02.966+02:00</t>
  </si>
  <si>
    <t>2026-06-21T19:34:38.716+02:00</t>
  </si>
  <si>
    <t>[{"id":"63675afb-9d1b-42b2-9d42-9e80500fdd28","note":"","count":1,"label":"Comeback 40 cm","posId":"109","price":30900,"isExtra":false}]</t>
  </si>
  <si>
    <t>2026-06-21T18:48:19.270+02:00</t>
  </si>
  <si>
    <t>2026-06-21T19:00:56.238+02:00</t>
  </si>
  <si>
    <t>[{"id":"9ff3290dd0856efee7971f0d","count":1,"label":"Baby špenát &amp; kuře 40cm","posId":"104","price":30900,"isExtra":false},{"id":"9c3e5446ef3ded7b358f7c2a","count":1,"label":"Balné","posId":"K0000","price":2000,"isExtra":true},{"id":"3ce00c7888c3f6c64a108aae","count":1,"label":"Quattro Formaggi 32cm","posId":"123","price":24900,"isExtra":false},{"id":"2f43df7dedb312c2f3c829b9","count":1,"label":"Balné","posId":"K0000","price":1500,"isExtra":true},{"id":"fb29917ce2e90ab392103c23","count":1,"label":"USA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bylinky","posId":"A121","price":5700,"isExtra":true},{"id":"2f31c31a40755ef5c17facb5","count":1,"label":"Slanina","posId":"B108","price":3000,"KDSTags":["greenhighlight"],"isExtra":true},{"id":"ebbdea4a82f71bcf760d8142","count":1,"label":"Capricciosa 32cm","posId":"113","price":24900,"isExtra":false},{"id":"2f43df7dedb312c2f3c829b9","count":1,"label":"Balné","posId":"K0000","price":1500,"isExtra":true}]</t>
  </si>
  <si>
    <t>2026-06-21T18:40:01.315+02:00</t>
  </si>
  <si>
    <t>2026-06-21T18:48:28.342+02:00</t>
  </si>
  <si>
    <t>[{"id":"894fa153536a1a5af70ad0bf","count":1,"label":"Quattro Formaggi 40cm","posId":"111","price":30900,"isExtra":false},{"id":"9c3e5446ef3ded7b358f7c2a","count":1,"label":"Balné","posId":"K0000","price":2000,"isExtra":true},{"id":"e8119c68146fe00509d91cff","count":1,"label":"Pepsi zero sugar 1l","posId":"N125","price":5900,"isExtra":false},{"id":"ebb4601118d8b96c66148cd8","count":1,"label":"Hot &amp; Spicy 32cm 🌶️🌶️","posId":"122","price":24900,"isExtra":false},{"id":"2f43df7dedb312c2f3c829b9","count":1,"label":"Balné","posId":"K0000","price":1500,"isExtra":true},{"id":"5329159316727e06e4d822ec","count":1,"label":"Kukuřice","posId":"B115","price":2500,"KDSTags":["greenhighlight"],"isExtra":true},{"id":"0b5e75d3e136a01f64b6f0b6","count":1,"label":"Gorgonzola","posId":"B101","price":3000,"KDSTags":["greenhighlight"],"isExtra":true},{"id":"6524e41264c1c7bf5325225c","count":1,"label":"Grana padano, pecorino, parmazán","posId":"B130","price":3000,"KDSTags":["greenhighlight"],"isExtra":true}]</t>
  </si>
  <si>
    <t>2026-06-21T18:36:02.735+02:00</t>
  </si>
  <si>
    <t>2026-06-21T18:44:31.819+02:00</t>
  </si>
  <si>
    <t>2026-06-21T18:50:02.819+02:00</t>
  </si>
  <si>
    <t>2026-06-21T18:36:03.362+02:00</t>
  </si>
  <si>
    <t>[{"id":"5e57993d-26f3-465c-aa35-1e3806b0b477","note":"","count":1,"label":"Hot &amp; Spicy 32 cm","posId":"122","price":24900,"isExtra":false}]</t>
  </si>
  <si>
    <t>2026-06-21T18:34:11.747+02:00</t>
  </si>
  <si>
    <t>2026-06-21T18:34:20.949+02:00</t>
  </si>
  <si>
    <t>[{"id":"c46bb160-b35c-42ed-8482-ed85f1391e51","count":1,"label":"Pizza Hawai 32 cm","posId":"114","price":24900,"isExtra":false,"creatorId":"9_v0ApKsmMcZjG8ywOnel","isPackging":0,"actualLabel":"Pizza Hawai 32 cm"},{"id":"extra_20230331101812_34","count":1,"label":"USA těsto","posId":"17","price":1000,"isExtra":true,"mainItemId":"c46bb160-b35c-42ed-8482-ed85f1391e51"},{"id":"Lnv6ZrDBBlwPhp3mQvDQW","count":1,"label":"BBQ základ","posId":"ZRB32","price":0,"isExtra":true,"mainItemId":"c46bb160-b35c-42ed-8482-ed85f1391e51"},{"id":"aEhGN0F1eP1ffk52R-6IM","count":1,"label":"okraj mozzarella, bylinky","posId":"A121","price":5700,"isExtra":true,"mainItemId":"c46bb160-b35c-42ed-8482-ed85f1391e51"},{"id":"0bea1fb1-a6d1-4425-b818-6eca29fb16e8","count":1,"label":"Pizza Comeback 32","posId":"121","price":24900,"isExtra":false,"creatorId":"iQlyNZTnV_XAT2LmvFRnj","isPackging":0,"actualLabel":"Pizza Comeback 32"},{"id":"extra_20230331101812_34","count":1,"label":"USA těsto","posId":"17","price":1000,"isExtra":true,"mainItemId":"0bea1fb1-a6d1-4425-b818-6eca29fb16e8"},{"id":"aEhGN0F1eP1ffk52R-6IM","count":1,"label":"okraj mozzarella, bylinky","posId":"A121","price":5700,"isExtra":true,"mainItemId":"0bea1fb1-a6d1-4425-b818-6eca29fb16e8"},{"id":"c1b70419-f18c-45b3-9239-78b74f20a03c","count":1,"label":"Pepperoni Rolls","posId":"P100","price":8900,"isExtra":false,"creatorId":"OTXuAGrs901VhhyMYcns6","isPackging":0,"actualLabel":"Pepperoni Rolls"}]</t>
  </si>
  <si>
    <t>2026-06-21T18:19:02.873+02:00</t>
  </si>
  <si>
    <t>2026-06-21T18:36:28.819+02:00</t>
  </si>
  <si>
    <t>2026-06-21T18:59:08.373+02:00</t>
  </si>
  <si>
    <t>2026-06-21T18:19:03.643+02:00</t>
  </si>
  <si>
    <t>[{"id":"2d3d5617-9c58-43de-9934-040859ce552d","note":"","count":1,"label":"BBQ Meteor 32 cm","posId":"118","price":24900,"isExtra":false},{"id":"f2ca88ba-7288-4f05-a925-149da2e2137e","note":"","count":1,"label":"okraj Hotdog, BBQ","posId":"A119","price":5700,"isExtra":true},{"id":"720272d2-1717-4af6-8eea-e928bb95234b","note":"","count":1,"label":"kukuřice","posId":"B115","price":2500,"KDSTags":["greenhighlight"],"isExtra":true},{"id":"d3fbee6e-254b-46e7-885e-b580d0e6b445","note":"","count":1,"label":"žampiony","posId":"B105","price":2500,"KDSTags":["greenhighlight"],"isExtra":true},{"id":"9113385a-d4b6-407a-b0f4-d904f93de010","note":"","count":1,"label":"Baby špenát &amp; kuře 32 cm","posId":"116","price":24900,"isExtra":false},{"id":"21fd0686-e8d1-43f1-84c9-d96f5842a3ca","note":"","count":1,"label":"okraj mozzarella, bylinky","posId":"A121","price":5700,"isExtra":true},{"id":"d44ff2b6-5a40-4ebd-8371-98e787725636","note":"","count":1,"label":"BBQ Texas 18 cm","posId":"131","price":11900,"isExtra":false}]</t>
  </si>
  <si>
    <t>2026-06-21T18:19:02.857+02:00</t>
  </si>
  <si>
    <t>2026-06-21T18:26:17.774+02:00</t>
  </si>
  <si>
    <t>[{"id":"7dc558f4-908c-4dab-b333-a925cc147e51","note":"","count":1,"label":"Comeback 32 cm","posId":"145","price":24900,"isExtra":false},{"id":"5972eec0-ca59-4f52-b279-96c9f5c3eb67","note":"","count":1,"label":"BEZ -cibule","posId":"X103","price":0,"KDSTags":["redhighlight"],"isExtra":true}]</t>
  </si>
  <si>
    <t>2026-06-21T18:10:28.547+02:00</t>
  </si>
  <si>
    <t>2026-06-21T18:10:50.851+02:00</t>
  </si>
  <si>
    <t>[{"id":"e19bccfc-4c17-4633-b04b-e10270a6adfb","count":2,"label":"Guarana kiwi a jablko","posId":"N144","price":5500,"isExtra":false,"discount":{"type":"absolute","value":35},"creatorId":"I4bX4pYn5NT7WXaPgd1jA","isPackging":0,"actualLabel":"Guarana kiwi a jablko"}]</t>
  </si>
  <si>
    <t>2026-06-21T17:55:19.238+02:00</t>
  </si>
  <si>
    <t>2026-06-21T18:05:57.951+02:00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</si>
  <si>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40cm","posId":"111","price":30900,"isExtra":false},{"id":"54684837","note":"","count":1,"label":"Balné","posId":"K0000","price":2000,"isExtra":true},{"id":"59555760","note":"","count":1,"label":"Rajčatový základ","posId":"ZSR40","price":0,"isExtra":true},{"id":"54684861","note":"","count":1,"label":"okraj mozzarella, bylinky","posId":"A122","price":6500,"isExtra":true},{"id":"54684796","note":"","size":"Česnekový dip","count":2,"label":"Česnekový dip","posId":"P106","price":2000,"isExtra":false},{"id":"54684842","note":"","count":2,"label":"Balné","posId":"K0000","price":1500,"isExtra":true},{"id":"57405768","note":"","size":"Mirinda 1l","count":1,"label":"Mirinda 1l","posId":"N126","price":5900,"isExtra":false}]</t>
  </si>
  <si>
    <t>2026-06-21T17:54:02.362+02:00</t>
  </si>
  <si>
    <t>2026-06-21T18:01:39.096+02:00</t>
  </si>
  <si>
    <t>2026-06-21T18:08:40.620+02:00</t>
  </si>
  <si>
    <t>2026-06-21T17:54:03.227+02:00</t>
  </si>
  <si>
    <t>[{"id":"5e57993d-26f3-465c-aa35-1e3806b0b477","note":"","count":1,"label":"Hot &amp; Spicy 32 cm","posId":"122","price":24900,"isExtra":false},{"id":"f932f643-9a56-4a16-90b3-20349063a042","note":"","count":1,"label":"Capricciosa 32 cm","posId":"113","price":24900,"isExtra":false}]</t>
  </si>
  <si>
    <t>2026-06-21T17:42:28.106+02:00</t>
  </si>
  <si>
    <t>2026-06-21T17:58:32.126+02:00</t>
  </si>
  <si>
    <t>[{"id":"db512a49-05d7-4924-a817-5d5d5968a844","count":1,"label":"Pizza Capricciosa 32","posId":"113","price":24900,"isExtra":false,"creatorId":"Z98G1WBDXtJU7tsZv0hR3","isPackging":0,"actualLabel":"Pizza Capricciosa 32"},{"id":"7f6f7195-5469-4c2e-90b4-8731c390745b","count":1,"label":"Pizza Margherita 32","posId":"112","price":20900,"isExtra":false,"creatorId":"w5lpEX7b1BbGEa_jWwneh","isPackging":0,"actualLabel":"Pizza Margherita 32"},{"id":"ymBOCn5TmdXromQHrpfrr","count":1,"label":"Smetanový základ","posId":"ZRS32","price":0,"isExtra":true,"mainItemId":"7f6f7195-5469-4c2e-90b4-8731c390745b"}]</t>
  </si>
  <si>
    <t>2026-06-21T17:40:02.718+02:00</t>
  </si>
  <si>
    <t>2026-06-21T17:52:29.289+02:00</t>
  </si>
  <si>
    <t>2026-06-21T18:02:27.587+02:00</t>
  </si>
  <si>
    <t>2026-06-21T17:40:03.128+02:00</t>
  </si>
  <si>
    <t>[{"id":"2d3d5617-9c58-43de-9934-040859ce552d","note":"","count":1,"label":"BBQ Meteor 32 cm","posId":"118","price":24900,"isExtra":false},{"id":"f61b7339-3b20-4583-b2b8-12e48de2876d","note":"","count":1,"label":"změna na Rajčatový základ","posId":"A127","price":0,"isExtra":true},{"id":"6d80fcec-2088-4df1-b35b-3de60046f4e1","note":"","count":1,"label":"Hot &amp; Spicy 32 cm","posId":"146","price":24900,"isExtra":false}]</t>
  </si>
  <si>
    <t>2026-06-21T17:35:34.666+02:00</t>
  </si>
  <si>
    <t>2026-06-21T17:43:29.181+02:00</t>
  </si>
  <si>
    <t>[{"id":"894fa153536a1a5af70ad0bf","count":1,"label":"Quattro Formaggi 40cm","posId":"111","price":30900,"isExtra":false},{"id":"9c3e5446ef3ded7b358f7c2a","count":1,"label":"Balné","posId":"K0000","price":2000,"isExtra":true},{"id":"b97e51ee5d6f66be991dd77d","count":1,"label":"Hawai 32cm","posId":"114","price":19920,"isExtra":false},{"id":"2f43df7dedb312c2f3c829b9","count":1,"label":"Balné","posId":"K0000","price":1500,"isExtra":true}]</t>
  </si>
  <si>
    <t>2026-06-21T17:25:02.419+02:00</t>
  </si>
  <si>
    <t>2026-06-21T17:55:56.822+02:00</t>
  </si>
  <si>
    <t>[{"id":"1259035b-bb9c-4781-bd3f-6114a4a72dd6","note":"","count":1,"label":"Baby špenát &amp; kuře 40 cm","posId":"104","price":30900,"isExtra":false}]</t>
  </si>
  <si>
    <t>2026-06-21T17:22:11.195+02:00</t>
  </si>
  <si>
    <t>2026-06-21T17:37:02.463+02:00</t>
  </si>
  <si>
    <t>[{"id":"b6ffa1a1cad6e0911847a661","count":2,"label":"Margherita 32cm","posId":"112","price":16720,"isExtra":false},{"id":"2f43df7dedb312c2f3c829b9","count":2,"label":"Balné","posId":"K0000","price":1500,"isExtra":true},{"id":"12800ce808ad8ec470947c77","count":1,"label":"Comeback 32cm 🌶️","posId":"121","price":19920,"isExtra":false},{"id":"2f43df7dedb312c2f3c829b9","count":1,"label":"Balné","posId":"K0000","price":1500,"isExtra":true},{"id":"b79674a8749d7a797a90cc5b","count":1,"label":"okraj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</si>
  <si>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2026-06-21T17:21:08.247+02:00</t>
  </si>
  <si>
    <t>2026-06-21T17:31:01.790+02:00</t>
  </si>
  <si>
    <t>[{"id":"64289bbb395820dee3a352f4","count":1,"label":"Pepperoni 32cm 🌶️🌶️","posId":"120","price":19920,"isExtra":false},{"id":"2f43df7dedb312c2f3c829b9","count":1,"label":"Balné","posId":"K0000","price":1500,"isExtra":true},{"id":"534340cf97d1876b8244e845","count":3,"label":"Česnekový dip","posId":"P106","price":2000,"isExtra":false},{"id":"2f43df7dedb312c2f3c829b9","count":3,"label":"Balné","posId":"K0000","price":1500,"isExtra":true},{"id":"c92f997635d112b6136a4b9c","count":1,"label":"Jalapeňos dip","posId":"P107","price":2000,"isExtra":false},{"id":"2f43df7dedb312c2f3c829b9","count":1,"label":"Balné","posId":"K0000","price":1500,"isExtra":true},{"id":"ebbdea4a82f71bcf760d8142","count":1,"label":"Capricciosa 32cm","posId":"113","price":24900,"isExtra":false},{"id":"2f43df7dedb312c2f3c829b9","count":1,"label":"Balné","posId":"K0000","price":1500,"isExtra":true},{"id":"a1d8d8aa5ac3e6b6f9971fa2","count":1,"label":"Bez oliv","posId":"X112","price":0,"KDSTags":["redhighlight"],"isExtra":true}]</t>
  </si>
  <si>
    <t>2026-06-21T17:18:47.556+02:00</t>
  </si>
  <si>
    <t>2026-06-21T17:27:36.916+02:00</t>
  </si>
  <si>
    <t>[{"id":"b97e51ee5d6f66be991dd77d","count":1,"label":"Hawai 32cm","posId":"114","price":19920,"isExtra":false},{"id":"2f43df7dedb312c2f3c829b9","count":1,"label":"Balné","posId":"K0000","price":1500,"isExtra":true},{"id":"b7477ef8b16abc6ca0a47c1e","count":1,"label":"Pepperoni salám","posId":"B109","price":3000,"KDSTags":["greenhighlight"],"isExtra":true}]</t>
  </si>
  <si>
    <t>2026-06-21T17:18:17.627+02:00</t>
  </si>
  <si>
    <t>2026-06-21T17:26:16.682+02:00</t>
  </si>
  <si>
    <t>[{"id":"54684756","note":"","size":"BBQ Meteor 40cm","count":1,"label":"BBQ Meteor 40cm","posId":"106","price":30900,"isExtra":false},{"id":"54684837","note":"","count":1,"label":"Balné","posId":"K0000","price":2000,"isExtra":true},{"id":"59555758","note":"","count":1,"label":"Rajčatový základ","posId":"ZBR40","price":0,"isExtra":true},{"id":"54684825","note":"","count":1,"label":"bez plněných okrajů","posId":"X1000","price":0,"isExtra":true}]</t>
  </si>
  <si>
    <t>2026-06-21T17:18:02.800+02:00</t>
  </si>
  <si>
    <t>2026-06-21T17:23:52.556+02:00</t>
  </si>
  <si>
    <t>2026-06-21T17:45:51.236+02:00</t>
  </si>
  <si>
    <t>2026-06-21T17:18:03.243+02:00</t>
  </si>
  <si>
    <t>[{"id":"f932f643-9a56-4a16-90b3-20349063a042","note":"","count":1,"label":"Capricciosa 32 cm","posId":"113","price":24900,"isExtra":false},{"id":"d2940aff-8a5c-41f7-b075-b1eaa7b358e7","note":"","count":1,"label":"Dip BBQ","posId":"P105","price":2000,"isExtra":false}]</t>
  </si>
  <si>
    <t>2026-06-21T17:17:02.781+02:00</t>
  </si>
  <si>
    <t>2026-06-21T17:49:32.751+02:00</t>
  </si>
  <si>
    <t>2026-06-21T18:13:10.698+02:00</t>
  </si>
  <si>
    <t>2026-06-21T17:17:03.472+02:00</t>
  </si>
  <si>
    <t>[{"id":"cb1b8132-0c9b-419f-9b1c-568c16576a0c","note":"","count":1,"label":"Pepperoni 40 cm","posId":"108","price":30900,"isExtra":false},{"id":"0c454cc7-3f38-4dea-9e0e-7220d9ba6ce0","note":"","count":2,"label":"Dip česnekový","posId":"P106","price":2000,"isExtra":false},{"id":"bf1ca81d-de2b-4d6c-b720-bc21d05d5afe","note":"","count":1,"label":"Pepperoni Rolls, 6 ks","posId":"P100","price":8900,"isExtra":false},{"id":"eaf5673a-2acd-457a-bff6-8e65ba4050c9","note":"","count":2,"label":"dip jalapenos","posId":"P107","price":2000,"isExtra":false},{"id":"5e57993d-26f3-465c-aa35-1e3806b0b477","note":"","count":1,"label":"Hot &amp; Spicy 32 cm","posId":"122","price":24900,"isExtra":false},{"id":"5972eec0-ca59-4f52-b279-96c9f5c3eb67","note":"","count":1,"label":"BEZ -cibule","posId":"X103","price":0,"KDSTags":["redhighlight"],"isExtra":true},{"id":"424a020d-f9af-478f-a8c6-11138e0151e8","note":"","count":1,"label":"Buchtičky se šodó","posId":"D12","price":7900,"isExtra":false},{"id":"cd3c74d7-bb62-4309-8b7e-c56b813d056a","note":"","count":1,"label":"Jablečno-skořicové rolls, 8ks","posId":"18","price":8900,"isExtra":false}]</t>
  </si>
  <si>
    <t>2026-06-21T17:15:03.026+02:00</t>
  </si>
  <si>
    <t>2026-06-21T17:23:32.689+02:00</t>
  </si>
  <si>
    <t>2026-06-21T17:36:18.866+02:00</t>
  </si>
  <si>
    <t>2026-06-21T17:15:04.039+02:00</t>
  </si>
  <si>
    <t>[{"id":"6d80fcec-2088-4df1-b35b-3de60046f4e1","note":"","count":1,"label":"Hot &amp; Spicy 32 cm","posId":"146","price":24900,"isExtra":false},{"id":"eaf5673a-2acd-457a-bff6-8e65ba4050c9","note":"","count":3,"label":"dip jalapenos","posId":"P107","price":2000,"isExtra":false},{"id":"4aed5471-c8ca-405d-bfd1-1a7601f72348","note":"","count":1,"label":"Quattro Formaggi 32 cm","posId":"147","price":24900,"isExtra":false},{"id":"3b51edda-398d-47d1-8cbd-b96caad0e92c","note":"","count":1,"label":"šunka","posId":"B106","price":3000,"KDSTags":["greenhighlight"],"isExtra":true},{"id":"0c454cc7-3f38-4dea-9e0e-7220d9ba6ce0","note":"","count":2,"label":"Dip česnekový","posId":"P106","price":2000,"isExtra":false}]</t>
  </si>
  <si>
    <t>2026-06-21T17:11:02.929+02:00</t>
  </si>
  <si>
    <t>2026-06-21T17:20:20.451+02:00</t>
  </si>
  <si>
    <t>[{"id":"2cc0a9fe-ea2a-41e4-be86-6376b8437c33","note":"","count":1,"label":"Capricciosa 40 cm","posId":"101","price":30900,"isExtra":false},{"id":"df65c440-9414-439e-8f8e-b4f30f154296","note":"","count":1,"label":"Hawai 40 cm","posId":"102","price":30900,"isExtra":false}]</t>
  </si>
  <si>
    <t>2026-06-21T17:05:02.162+02:00</t>
  </si>
  <si>
    <t>2026-06-21T17:12:31.258+02:00</t>
  </si>
  <si>
    <t>[{"id":"64289bbb395820dee3a352f4","count":1,"label":"Pepperoni 32cm 🌶️🌶️","posId":"120","price":19920,"isExtra":false},{"id":"2f43df7dedb312c2f3c829b9","count":1,"label":"Balné","posId":"K0000","price":1500,"isExtra":true},{"id":"5329159316727e06e4d822ec","count":1,"label":"Kukuřice","posId":"B115","price":2500,"KDSTags":["greenhighlight"],"isExtra":true},{"id":"a4314c963e8e67cd61d8288a","count":1,"label":"BBQ Meteor 32cm","posId":"118","price":24900,"isExtra":false},{"id":"2f43df7dedb312c2f3c829b9","count":1,"label":"Balné","posId":"K0000","price":1500,"isExtra":true},{"id":"fb29917ce2e90ab392103c23","count":1,"label":"USA těsto","posId":"17","price":1000,"isExtra":true}]</t>
  </si>
  <si>
    <t>2026-06-21T17:03:04.853+02:00</t>
  </si>
  <si>
    <t>2026-06-21T17:12:03.580+02:00</t>
  </si>
  <si>
    <t>[{"id":"64289bbb395820dee3a352f4","count":1,"label":"Pepperoni 32cm 🌶️🌶️","posId":"120","price":19920,"isExtra":false},{"id":"2f43df7dedb312c2f3c829b9","count":1,"label":"Balné","posId":"K0000","price":1500,"isExtra":true},{"id":"4f9d18ef8cf2c6764d412bb4","count":1,"label":"okraj hotdog, bez omáčky","posId":"A125","price":5700,"isExtra":true},{"id":"5329159316727e06e4d822ec","count":1,"label":"Kukuřice","posId":"B115","price":2500,"KDSTags":["greenhighlight"],"isExtra":true},{"id":"fcd0ce54e4ed7128b862e23a","count":1,"label":"Aquilla černý čaj a broskev 0,5l","posId":"N120","price":4900,"isExtra":false}]</t>
  </si>
  <si>
    <t>2026-06-21T17:00:02.324+02:00</t>
  </si>
  <si>
    <t>2026-06-21T17:07:06.385+02:00</t>
  </si>
  <si>
    <t>[{"id":"4a20dc15-9932-4890-a338-4b8782bfca29","count":1,"label":"Pizza Comeback 40","posId":"109","price":30900,"isExtra":false,"creatorId":"15xpihRA2wDtcgc2XTq4X","isPackging":0,"actualLabel":"Pizza Comeback 40"}]</t>
  </si>
  <si>
    <t>2026-06-21T16:51:59.472+02:00</t>
  </si>
  <si>
    <t>2026-06-21T16:59:43.415+02:00</t>
  </si>
  <si>
    <t>[{"id":"83ec0315-3b1e-4491-8fb1-b563a4c0f09e","count":1,"label":"Pizza Capricciosa 40","posId":"101","price":30900,"isExtra":false,"creatorId":"EiIi2UkyG2rlRyZgGog43","isPackging":0,"actualLabel":"Pizza Capricciosa 40"},{"id":"extra_20230331101812_96","count":1,"label":"Kukuřice","posId":"C115","price":3500,"KDSTags":["greenhighlight"],"isExtra":true,"mainItemId":"83ec0315-3b1e-4491-8fb1-b563a4c0f09e"},{"id":"83ec0315-3b1e-4491-8fb1-b563a4c0f09e","count":1,"label":"Pizza Capricciosa 40","posId":"101","price":30900,"isExtra":false,"creatorId":"Jh0L_DttGBsPKqDXRcSRf","isPackging":0,"actualLabel":"Pizza Capricciosa 40"},{"id":"extra_20230331101812_3","count":1,"label":"okraj mozzarella, bylinky","posId":"A122","price":6500,"isExtra":true,"mainItemId":"83ec0315-3b1e-4491-8fb1-b563a4c0f09e"}]</t>
  </si>
  <si>
    <t>2026-06-21T16:47:02.709+02:00</t>
  </si>
  <si>
    <t>2026-06-21T16:53:58.548+02:00</t>
  </si>
  <si>
    <t>[{"id":"12800ce808ad8ec470947c77","count":1,"label":"Comeback 32cm 🌶️","posId":"121","price":19920,"isExtra":false},{"id":"2f43df7dedb312c2f3c829b9","count":1,"label":"Balné","posId":"K0000","price":1500,"isExtra":true},{"id":"2179c22089126fe6683fee77","count":1,"label":"Smetanový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okrajů","posId":"X1000","price":0,"isExtra":true},{"id":"348a7fd696b72b2ee84a2e9c","count":1,"label":"Bez cibule","posId":"X103","price":0,"KDSTags":["redhighlight"],"isExtra":true},{"id":"01e72685876a6622f5378cba","count":1,"label":"Žampiony","posId":"B105","price":2500,"KDSTags":["greenhighlight"],"isExtra":true}]</t>
  </si>
  <si>
    <t>2026-06-21T16:34:01.924+02:00</t>
  </si>
  <si>
    <t>2026-06-21T16:46:06.375+02:00</t>
  </si>
  <si>
    <t>2026-06-21T16:22:02.536+02:00</t>
  </si>
  <si>
    <t>2026-06-21T16:28:51.655+02:00</t>
  </si>
  <si>
    <t>2026-06-21T16:52:49.158+02:00</t>
  </si>
  <si>
    <t>2026-06-21T16:28:07.337+02:00</t>
  </si>
  <si>
    <t>[{"id":"2cc0a9fe-ea2a-41e4-be86-6376b8437c33","note":"","count":1,"label":"Capricciosa 40 cm","posId":"101","price":30900,"isExtra":false},{"id":"0c454cc7-3f38-4dea-9e0e-7220d9ba6ce0","note":"","count":1,"label":"Dip česnekový","posId":"P106","price":2000,"isExtra":false}]</t>
  </si>
  <si>
    <t>2026-06-21T16:19:28.975+02:00</t>
  </si>
  <si>
    <t>2026-06-21T16:27:03.531+02:00</t>
  </si>
  <si>
    <t>[{"id":"b6ffa1a1cad6e0911847a661","count":1,"label":"Margherita 32cm","posId":"112","price":16720,"isExtra":false},{"id":"2f43df7dedb312c2f3c829b9","count":1,"label":"Balné","posId":"K0000","price":1500,"isExtra":true},{"id":"13bc34972a864e03558263de","count":1,"label":"bez plněných okrajů","posId":"X1000","price":0,"isExtra":true}]</t>
  </si>
  <si>
    <t>2026-06-21T15:47:14.682+02:00</t>
  </si>
  <si>
    <t>2026-06-21T15:56:01.547+02:00</t>
  </si>
  <si>
    <t>[{"id":"18dccfd0f1d700e21a73bb3f","count":1,"label":"BBQ Texas 40cm","posId":"107","price":30900,"isExtra":false},{"id":"9c3e5446ef3ded7b358f7c2a","count":1,"label":"Balné","posId":"K0000","price":2000,"isExtra":true}]</t>
  </si>
  <si>
    <t>2026-06-21T15:36:02.338+02:00</t>
  </si>
  <si>
    <t>2026-06-21T15:43:44.094+02:00</t>
  </si>
  <si>
    <t>2026-06-21T15:29:29.623+02:00</t>
  </si>
  <si>
    <t>2026-06-21T15:41:02.335+02:00</t>
  </si>
  <si>
    <t>[{"id":"59592167","note":"","size":"BBQ Meteor 32cm","count":1,"label":"BBQ Meteor 32cm","posId":"118","price":24900,"isExtra":false},{"id":"54684842","note":"","count":1,"label":"Balné","posId":"K0000","price":1500,"isExtra":true}]</t>
  </si>
  <si>
    <t>2026-06-21T15:25:28.919+02:00</t>
  </si>
  <si>
    <t>2026-06-21T15:41:12.358+02:00</t>
  </si>
  <si>
    <t>[{"id":"12800ce808ad8ec470947c77","count":1,"label":"Comeback 32cm 🌶️","posId":"121","price":19920,"isExtra":false},{"id":"2f43df7dedb312c2f3c829b9","count":1,"label":"Balné","posId":"K0000","price":1500,"isExtra":true},{"id":"13bc34972a864e03558263de","count":1,"label":"bez plněných okrajů","posId":"X1000","price":0,"isExtra":true},{"id":"534340cf97d1876b8244e845","count":1,"label":"Česnekový dip","posId":"P106","price":2000,"isExtra":false},{"id":"2f43df7dedb312c2f3c829b9","count":1,"label":"Balné","posId":"K0000","price":1500,"isExtra":true}]</t>
  </si>
  <si>
    <t>2026-06-21T15:21:10.535+02:00</t>
  </si>
  <si>
    <t>2026-06-21T15:35:04.344+02:00</t>
  </si>
  <si>
    <t>[{"id":"12800ce808ad8ec470947c77","count":1,"label":"Comeback 32cm 🌶️","posId":"121","price":19920,"isExtra":false},{"id":"2f43df7dedb312c2f3c829b9","count":1,"label":"Balné","posId":"K0000","price":1500,"isExtra":true},{"id":"2179c22089126fe6683fee77","count":1,"label":"Smetanový základ","posId":"ZRS32","price":0,"isExtra":true},{"id":"4f9d18ef8cf2c6764d412bb4","count":1,"label":"okraj hotdog, bez omáčky","posId":"A125","price":5700,"isExtra":true},{"id":"5329159316727e06e4d822ec","count":1,"label":"Kukuřice","posId":"B115","price":2500,"KDSTags":["greenhighlight"],"isExtra":true},{"id":"534340cf97d1876b8244e845","count":1,"label":"Česnekový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</si>
  <si>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2026-06-21T15:10:03.076+02:00</t>
  </si>
  <si>
    <t>2026-06-21T15:31:43.098+02:00</t>
  </si>
  <si>
    <t>2026-06-21T15:36:32.730+02:00</t>
  </si>
  <si>
    <t>2026-06-21T15:10:03.566+02:00</t>
  </si>
  <si>
    <t>[{"id":"424aec40-766b-4a2f-bcc0-a9d6737ba762","note":"","count":1,"label":"Hawai 32 cm","posId":"114","price":24900,"isExtra":false},{"id":"21fd0686-e8d1-43f1-84c9-d96f5842a3ca","note":"","count":1,"label":"okraj mozzarella, bylinky","posId":"A121","price":5700,"isExtra":true},{"id":"65f00180-9c8f-4569-8062-acb5d5b8efb2","note":"","count":1,"label":"Pepsi 1l","posId":"N124","price":5900,"isExtra":false}]</t>
  </si>
  <si>
    <t>2026-06-21T15:01:48.139+02:00</t>
  </si>
  <si>
    <t>2026-06-21T15:05:37.258+02:00</t>
  </si>
  <si>
    <t>[{"id":"0c6ca251-cbb9-4eb8-a36f-a8a4724e6fc3","count":2,"label":"Aquilla neperlivá","posId":"N140","price":3900,"isExtra":false,"creatorId":"FD7sckB8TZpeTGGCgGjaV","isPackging":0,"actualLabel":"Aquilla neperlivá"}]</t>
  </si>
  <si>
    <t>2026-06-21T15:01:11.173+02:00</t>
  </si>
  <si>
    <t>2026-06-21T15:11:31.249+02:00</t>
  </si>
  <si>
    <t>[{"id":"12800ce808ad8ec470947c77","count":1,"label":"Comeback 32cm 🌶️","posId":"121","price":19920,"isExtra":false},{"id":"2f43df7dedb312c2f3c829b9","count":1,"label":"Balné","posId":"K0000","price":1500,"isExtra":true},{"id":"13bc34972a864e03558263de","count":1,"label":"bez plněných okrajů","posId":"X1000","price":0,"isExtra":true}]</t>
  </si>
  <si>
    <t>2026-06-21T14:59:43.984+02:00</t>
  </si>
  <si>
    <t>2026-06-21T15:02:18.115+02:00</t>
  </si>
  <si>
    <t>[{"id":"733d4331-03cf-4028-a762-13e1a6a2514e","count":1,"label":"Pilsner Urquell 12","posId":"N20","price":6500,"isExtra":false,"creatorId":"22Yk7_WCJQoblbogSONoj","isPackging":0,"actualLabel":"Pilsner Urquell 12"}]</t>
  </si>
  <si>
    <t>2026-06-21T14:58:02.869+02:00</t>
  </si>
  <si>
    <t>2026-06-21T15:08:04.972+02:00</t>
  </si>
  <si>
    <t>2026-06-21T15:22:26.215+02:00</t>
  </si>
  <si>
    <t>2026-06-21T14:58:03.438+02:00</t>
  </si>
  <si>
    <t>[{"id":"2725a3d1-b696-46fb-83aa-c7691209afce","note":"","count":1,"label":"Zeleninová 32 cm","posId":"115","price":24900,"isExtra":false}]</t>
  </si>
  <si>
    <t>2026-06-21T14:54:05.929+02:00</t>
  </si>
  <si>
    <t>2026-06-21T15:10:14.213+02:00</t>
  </si>
  <si>
    <t>[{"id":"12800ce808ad8ec470947c77","count":1,"label":"Comeback 32cm 🌶️","posId":"121","price":19920,"isExtra":false},{"id":"2f43df7dedb312c2f3c829b9","count":1,"label":"Balné","posId":"K0000","price":1500,"isExtra":true},{"id":"13bc34972a864e03558263de","count":1,"label":"bez plněných okrajů","posId":"X1000","price":0,"isExtra":true},{"id":"01e72685876a6622f5378cba","count":1,"label":"Žampiony","posId":"B105","price":2500,"KDSTags":["greenhighlight"],"isExtra":true},{"id":"b7477ef8b16abc6ca0a47c1e","count":1,"label":"Pepperoni salám","posId":"B109","price":3000,"KDSTags":["greenhighlight"],"isExtra":true},{"id":"15899b4356cb45f4fad5074f","count":1,"label":"Pepsi 1l","posId":"N124","price":5900,"isExtra":false}]</t>
  </si>
  <si>
    <t>2026-06-21T14:46:21.257+02:00</t>
  </si>
  <si>
    <t>2026-06-21T15:06:45.539+02:00</t>
  </si>
  <si>
    <t>[{"id":"59592170","note":"","size":"Capricciosa 32cm","count":1,"label":"Capricciosa 32cm","posId":"113","price":24900,"isExtra":false},{"id":"54684842","note":"","count":1,"label":"Balné","posId":"K0000","price":1500,"isExtra":true},{"id":"54684902","note":"","count":1,"label":"okraj hotdog, bbq omáčka","posId":"A119","price":5700,"isExtra":true},{"id":"54684870","note":"","count":1,"label":"Bez žampionů","posId":"X105","price":0,"KDSTags":["redhighlight"],"isExtra":true},{"id":"54684960","note":"","count":1,"label":"Grana padano, pecorino, parmazán","posId":"B130","price":3000,"KDSTags":["greenhighlight"],"isExtra":true}]</t>
  </si>
  <si>
    <t>2026-06-21T14:40:54.289+02:00</t>
  </si>
  <si>
    <t>2026-06-21T14:41:42.672+02:00</t>
  </si>
  <si>
    <t>[{"id":"dd063e7d-c65d-4b2b-9cdd-2cbb9a0196a8","count":1,"label":"Aquilla zelený čaj/citron","posId":"N121","price":4900,"isExtra":false,"creatorId":"cEsqbY2B5FWv8uGeQma1R","isPackging":0,"actualLabel":"Aquilla zelený čaj/citron"}]</t>
  </si>
  <si>
    <t>2026-06-21T14:40:44.719+02:00</t>
  </si>
  <si>
    <t>2026-06-21T14:41:39.883+02:00</t>
  </si>
  <si>
    <t>[{"id":"e19bccfc-4c17-4633-b04b-e10270a6adfb","count":1,"label":"Guarana kiwi a jablko","posId":"N144","price":5500,"isExtra":false,"discount":{"type":"absolute","value":35},"creatorId":"r3t1Hxt-LjE5e-5glKHAA","isPackging":0,"actualLabel":"Guarana kiwi a jablko"}]</t>
  </si>
  <si>
    <t>2026-06-21T14:39:03.294+02:00</t>
  </si>
  <si>
    <t>2026-06-21T14:54:00.908+02:00</t>
  </si>
  <si>
    <t>[{"id":"6d3c9c59-6320-4a7e-8d79-75ab75e77cd3","note":"","count":1,"label":"BBQ Texas 32 cm","posId":"119","price":24900,"isExtra":false}]</t>
  </si>
  <si>
    <t>2026-06-21T14:33:02.145+02:00</t>
  </si>
  <si>
    <t>2026-06-21T15:04:55.953+02:00</t>
  </si>
  <si>
    <t>2026-06-21T15:14:37.701+02:00</t>
  </si>
  <si>
    <t>2026-06-21T14:33:03.440+02:00</t>
  </si>
  <si>
    <t>2026-06-21T14:30:03.008+02:00</t>
  </si>
  <si>
    <t>2026-06-21T15:03:14.042+02:00</t>
  </si>
  <si>
    <t>[{"id":"554b5341-3de7-4a69-b579-50bb01af629a","note":"","count":1,"label":"Quattro Formaggi 40 cm","posId":"111","price":30900,"isExtra":false},{"id":"63675afb-9d1b-42b2-9d42-9e80500fdd28","note":"","count":1,"label":"Comeback 40 cm","posId":"109","price":30900,"isExtra":false},{"id":"49e8d1c4-1e97-4089-9514-2970c15092b6","note":"","count":2,"label":"BBQ Meteor 40 cm","posId":"106","price":30900,"isExtra":false},{"id":"c37883bc-1dd4-4f99-812d-f89a299ee1f5","note":"","count":1,"label":"Margherita 40 cm","posId":"100","price":26900,"isExtra":false}]</t>
  </si>
  <si>
    <t>2026-06-21T14:28:55.955+02:00</t>
  </si>
  <si>
    <t>2026-06-21T14:42:47.724+02:00</t>
  </si>
  <si>
    <t>[{"id":"b97e51ee5d6f66be991dd77d","count":1,"label":"Hawai 32cm","posId":"114","price":19920,"isExtra":false},{"id":"2f43df7dedb312c2f3c829b9","count":1,"label":"Balné","posId":"K0000","price":1500,"isExtra":true},{"id":"12800ce808ad8ec470947c77","count":1,"label":"Comeback 32cm 🌶️","posId":"121","price":19920,"isExtra":false},{"id":"2f43df7dedb312c2f3c829b9","count":1,"label":"Balné","posId":"K0000","price":1500,"isExtra":true},{"id":"2179c22089126fe6683fee77","count":1,"label":"Smetanový základ","posId":"ZRS32","price":0,"isExtra":true},{"id":"01e72685876a6622f5378cba","count":1,"label":"Žampiony","posId":"B105","price":2500,"KDSTags":["greenhighlight"],"isExtra":true}]</t>
  </si>
  <si>
    <t>2026-06-21T14:26:35.288+02:00</t>
  </si>
  <si>
    <t>2026-06-21T14:48:10.260+02:00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</si>
  <si>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40cm","posId":"111","price":30900,"isExtra":false},{"id":"54684837","note":"","count":1,"label":"Balné","posId":"K0000","price":2000,"isExtra":true},{"id":"54684760","note":"","size":"Capricciosa 40cm","count":1,"label":"Capricciosa 40cm","posId":"101","price":30900,"isExtra":false},{"id":"54684837","note":"","count":1,"label":"Balné","posId":"K0000","price":2000,"isExtra":true},{"id":"54684759","note":"","size":"Hawai 40cm","count":1,"label":"Hawai 40cm","posId":"102","price":30900,"isExtra":false},{"id":"54684837","note":"","count":1,"label":"Balné","posId":"K0000","price":2000,"isExtra":true},{"id":"54684753","note":"","size":"Comeback 40cm 🌶️","count":1,"label":"Comeback 40cm 🌶️","posId":"109","price":30900,"isExtra":false},{"id":"54684837","note":"","count":1,"label":"Balné","posId":"K0000","price":2000,"isExtra":true}]</t>
  </si>
  <si>
    <t>2026-06-21T14:25:43.726+02:00</t>
  </si>
  <si>
    <t>2026-06-21T14:37:40.587+02:00</t>
  </si>
  <si>
    <t>[{"id":"e7c1c602dc965c0159e9efb8","count":1,"label":"Pepperoni 40cm 🌶️🌶️","posId":"108","price":30900,"isExtra":false},{"id":"9c3e5446ef3ded7b358f7c2a","count":1,"label":"Balné","posId":"K0000","price":2000,"isExtra":true}]</t>
  </si>
  <si>
    <t>2026-06-21T14:09:30.857+02:00</t>
  </si>
  <si>
    <t>2026-06-21T14:26:22.376+02:00</t>
  </si>
  <si>
    <t>[{"id":"b97e51ee5d6f66be991dd77d","count":1,"label":"Hawai 32cm","posId":"114","price":19920,"isExtra":false},{"id":"2f43df7dedb312c2f3c829b9","count":1,"label":"Balné","posId":"K0000","price":1500,"isExtra":true},{"id":"fb29917ce2e90ab392103c23","count":1,"label":"USA těsto","posId":"17","price":1000,"isExtra":true}]</t>
  </si>
  <si>
    <t>2026-06-21T14:04:42.171+02:00</t>
  </si>
  <si>
    <t>2026-06-21T14:24:24.244+02:00</t>
  </si>
  <si>
    <t>[{"id":"64289bbb395820dee3a352f4","count":1,"label":"Pepperoni 32cm 🌶️🌶️","posId":"120","price":19920,"isExtra":false},{"id":"2f43df7dedb312c2f3c829b9","count":1,"label":"Balné","posId":"K0000","price":1500,"isExtra":true},{"id":"fb29917ce2e90ab392103c23","count":1,"label":"USA těsto","posId":"17","price":1000,"isExtra":true}]</t>
  </si>
  <si>
    <t>2026-06-21T14:00:09.215+02:00</t>
  </si>
  <si>
    <t>2026-06-21T14:22:23.195+02:00</t>
  </si>
  <si>
    <t>[{"id":"104","note":"","count":1,"label":"Baby špenát &amp; kuře 40cm","posId":"104","price":30900,"isExtra":false},{"id":"K0000","note":"","count":1,"label":"Balné","posId":"K0000","price":2000,"isExtra":true},{"id":"X1000","note":"","count":1,"label":"bez plněných okrajů","posId":"X1000","price":0,"isExtra":true}]</t>
  </si>
  <si>
    <t>2026-06-21T13:54:21.008+02:00</t>
  </si>
  <si>
    <t>2026-06-21T14:07:21.317+02:00</t>
  </si>
  <si>
    <t>2026-06-21T13:53:01.885+02:00</t>
  </si>
  <si>
    <t>2026-06-21T14:14:37.940+02:00</t>
  </si>
  <si>
    <t>[{"id":"b9f67aca-9e55-4625-bfc4-28e56632ca43","count":1,"label":"Pizza BBQ Meteor 40","posId":"106","price":30900,"isExtra":false,"creatorId":"p6Ibh0XnQDkb2FtTZ-qa_","isPackging":0,"actualLabel":"Pizza BBQ Meteor 40"}]</t>
  </si>
  <si>
    <t>2026-06-21T13:52:18.044+02:00</t>
  </si>
  <si>
    <t>2026-06-21T14:14:44.998+02:00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</si>
  <si>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40cm","posId":"111","price":30900,"isExtra":false},{"id":"54684837","note":"","count":1,"label":"Balné","posId":"K0000","price":2000,"isExtra":true},{"id":"54684861","note":"","count":1,"label":"okraj mozzarella, bylinky","posId":"A122","price":6500,"isExtra":true},{"id":"54684957","note":"","count":1,"label":"Pepperoni salám","posId":"C109","price":4000,"KDSTags":["greenhighlight"],"isExtra":true},{"id":"54684750","note":"","size":"Margherita 40cm","count":1,"label":"Margherita 40cm","posId":"100","price":26900,"isExtra":false},{"id":"54684837","note":"","count":1,"label":"Balné","posId":"K0000","price":2000,"isExtra":true},{"id":"57423462","note":"","size":"Jalapeňos dip","count":2,"label":"Jalapeňos dip","posId":"P107","price":2000,"isExtra":false},{"id":"54684842","note":"","count":2,"label":"Balné","posId":"K0000","price":1500,"isExtra":true}]</t>
  </si>
  <si>
    <t>2026-06-21T13:40:04.719+02:00</t>
  </si>
  <si>
    <t>2026-06-21T13:53:50.733+02:00</t>
  </si>
  <si>
    <t>[{"id":"f991b551-d418-40dc-886d-2413cfe0e20e","note":"","count":1,"label":"Margherita 32 cm","posId":"112","price":20900,"isExtra":false},{"id":"6d80fcec-2088-4df1-b35b-3de60046f4e1","note":"","count":1,"label":"Hot &amp; Spicy 32 cm","posId":"146","price":24900,"isExtra":false}]</t>
  </si>
  <si>
    <t>2026-06-21T13:39:03.452+02:00</t>
  </si>
  <si>
    <t>2026-06-21T14:00:50.892+02:00</t>
  </si>
  <si>
    <t>2026-06-21T14:13:46.856+02:00</t>
  </si>
  <si>
    <t>2026-06-21T13:39:04.025+02:00</t>
  </si>
  <si>
    <t>[{"id":"50d0c33c-440a-47e3-8208-1c68574950af","note":"","count":1,"label":"Capricciosa 32 cm","posId":"137","price":24900,"isExtra":false},{"id":"8929f51d-818c-4c09-96c6-0164428500a2","note":"","count":1,"label":"Baby špenát &amp; kuře 32 cm","posId":"140","price":24900,"isExtra":false},{"id":"4aed5471-c8ca-405d-bfd1-1a7601f72348","note":"","count":1,"label":"Quattro Formaggi 32 cm","posId":"147","price":24900,"isExtra":false}]</t>
  </si>
  <si>
    <t>2026-06-21T13:37:02.477+02:00</t>
  </si>
  <si>
    <t>2026-06-21T13:56:07.791+02:00</t>
  </si>
  <si>
    <t>2026-06-21T14:08:31.691+02:00</t>
  </si>
  <si>
    <t>2026-06-21T13:39:30.806+02:00</t>
  </si>
  <si>
    <t>[{"id":"df65c440-9414-439e-8f8e-b4f30f154296","note":"","count":1,"label":"Hawai 40 cm","posId":"102","price":30900,"isExtra":false},{"id":"eb426525-9181-4714-9963-380f5c0ae0e5","note":"","count":1,"label":"Okraj mozzarella, bylinky","posId":"A122","price":6500,"isExtra":true},{"id":"0c454cc7-3f38-4dea-9e0e-7220d9ba6ce0","note":"","count":1,"label":"Dip česnekový","posId":"P106","price":2000,"isExtra":false}]</t>
  </si>
  <si>
    <t>2026-06-21T13:34:50.053+02:00</t>
  </si>
  <si>
    <t>2026-06-21T13:46:56.197+02:00</t>
  </si>
  <si>
    <t>[{"id":"535eaf2481dca6cd71e674a8","count":1,"label":"Choco Rolls","posId":"chr100","price":8900,"isExtra":false},{"id":"2f43df7dedb312c2f3c829b9","count":1,"label":"Balné","posId":"K0000","price":1500,"isExtra":true},{"id":"d2bbf08fc57038f524ea9ee6","count":1,"label":"Česnekový chléb 18cm","posId":"P104","price":7900,"isExtra":false},{"id":"2f43df7dedb312c2f3c829b9","count":1,"label":"Balné","posId":"K0000","price":1500,"isExtra":true},{"id":"534340cf97d1876b8244e845","count":1,"label":"Česnekový dip","posId":"P106","price":2000,"isExtra":false},{"id":"2f43df7dedb312c2f3c829b9","count":1,"label":"Balné","posId":"K0000","price":1500,"isExtra":true},{"id":"c4a86fa22a4bea5bd861246b","count":1,"label":"Poděbradská malinovka 0,5l","posId":"N129","price":4900,"isExtra":false}]</t>
  </si>
  <si>
    <t>Hunny</t>
  </si>
  <si>
    <t>2026-06-21T13:34:05.101+02:00</t>
  </si>
  <si>
    <t>2026-06-21T13:43:57.113+02:00</t>
  </si>
  <si>
    <t>[{"id":"P106","note":"","count":2,"label":"Česnekový dip","posId":"P106","price":2000,"isExtra":false},{"id":"K0000","note":"","count":2,"label":"Balné","posId":"K0000","price":1500,"isExtra":true},{"id":"100","note":"","count":1,"label":"Margherita 40cm","posId":"100","price":26900,"isExtra":false},{"id":"K0000","note":"","count":1,"label":"Balné","posId":"K0000","price":2000,"isExtra":true}]</t>
  </si>
  <si>
    <t>2026-06-21T13:23:27.161+02:00</t>
  </si>
  <si>
    <t>2026-06-21T13:37:51.926+02:00</t>
  </si>
  <si>
    <t>[{"id":"59592169","note":"","size":"Hawai 32cm","count":1,"label":"Hawai 32cm","posId":"114","price":24900,"isExtra":false},{"id":"54684842","note":"","count":1,"label":"Balné","posId":"K0000","price":1500,"isExtra":true},{"id":"54684872","note":"","count":1,"label":"Bez ananasu","posId":"X100","price":0,"KDSTags":["redhighlight"],"isExtra":true},{"id":"59592164","note":"","size":"Comeback 32cm 🌶️","count":1,"label":"Comeback 32cm 🌶️","posId":"121","price":24900,"isExtra":false},{"id":"54684842","note":"","count":1,"label":"Balné","posId":"K0000","price":1500,"isExtra":true}]</t>
  </si>
  <si>
    <t>2026-06-21T13:09:02.385+02:00</t>
  </si>
  <si>
    <t>2026-06-21T13:30:52.136+02:00</t>
  </si>
  <si>
    <t>[{"id":"12800ce808ad8ec470947c77","count":1,"label":"Comeback 32cm 🌶️","posId":"121","price":19920,"isExtra":false},{"id":"2f43df7dedb312c2f3c829b9","count":1,"label":"Balné","posId":"K0000","price":1500,"isExtra":true},{"id":"e8119c68146fe00509d91cff","count":1,"label":"Pepsi zero sugar 1l","posId":"N125","price":5900,"isExtra":false}]</t>
  </si>
  <si>
    <t>2026-06-21T13:07:48.598+02:00</t>
  </si>
  <si>
    <t>2026-06-21T13:32:50.955+02:00</t>
  </si>
  <si>
    <t>[{"id":"59592161","note":"","size":"Margherita 32cm","count":1,"label":"Margherita 32cm","posId":"112","price":20900,"isExtra":false},{"id":"54684842","note":"","count":1,"label":"Balné","posId":"K0000","price":1500,"isExtra":true},{"id":"57405768","note":"","size":"Mirinda 1l","count":1,"label":"Mirinda 1l","posId":"N126","price":5900,"isExtra":false},{"id":"57405767","note":"","size":"Pepsi zero sugar 1l","count":1,"label":"Pepsi zero sugar 1l","posId":"N125","price":5900,"isExtra":false},{"id":"59592164","note":"","size":"Comeback 32cm 🌶️","count":1,"label":"Comeback 32cm 🌶️","posId":"121","price":24900,"isExtra":false},{"id":"54684842","note":"","count":1,"label":"Balné","posId":"K0000","price":1500,"isExtra":true},{"id":"54684831","note":"","count":1,"label":"bez plněných okrajů","posId":"X1000","price":0,"isExtra":true},{"id":"54684920","note":"","count":1,"label":"Paprika","posId":"B111","price":2500,"KDSTags":["greenhighlight"],"isExtra":true},{"id":"54684924","note":"","count":1,"label":"Cibule","posId":"B103","price":2500,"KDSTags":["greenhighlight"],"isExtra":true},{"id":"54684945","note":"","count":1,"label":"Šunka","posId":"B106","price":3000,"KDSTags":["greenhighlight"],"isExtra":true},{"id":"54684948","note":"","count":1,"label":"Slanina","posId":"B108","price":3000,"KDSTags":["greenhighlight"],"isExtra":true}]</t>
  </si>
  <si>
    <t>2026-06-21T13:07:31.016+02:00</t>
  </si>
  <si>
    <t>2026-06-21T13:30:38.158+02:00</t>
  </si>
  <si>
    <t>[{"id":"111","note":"","count":1,"label":"Quattro Formaggi 40cm","posId":"111","price":30900,"isExtra":false},{"id":"K0000","note":"","count":1,"label":"Balné","posId":"K0000","price":2000,"isExtra":true},{"id":"P107","note":"","count":1,"label":"Jalapeňos dip","posId":"P107","price":2000,"isExtra":false},{"id":"K0000","note":"","count":1,"label":"Balné","posId":"K0000","price":1500,"isExtra":true},{"id":"N124","note":"","count":1,"label":"Pepsi 1l","posId":"N124","price":5900,"isExtra":false}]</t>
  </si>
  <si>
    <t>2026-06-21T13:02:25.896+02:00</t>
  </si>
  <si>
    <t>2026-06-21T13:28:02.107+02:00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</si>
  <si>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🌶️🌶️","posId":"110","price":30900,"isExtra":false},{"id":"54684837","note":"","count":1,"label":"Balné","posId":"K0000","price":2000,"isExtra":true},{"id":"54684890","note":"","count":1,"label":"Bez cibule","posId":"X103","price":0,"KDSTags":["redhighlight"],"isExtra":true},{"id":"54684930","note":"","count":1,"label":"Kukuřice","posId":"C115","price":3500,"KDSTags":["greenhighlight"],"isExtra":true},{"id":"54684796","note":"","size":"Česnekový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</si>
  <si>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2026-06-21T12:54:55.181+02:00</t>
  </si>
  <si>
    <t>2026-06-21T13:22:53.891+02:00</t>
  </si>
  <si>
    <t>[{"id":"54684793","note":"","size":"Pečené brambory","count":1,"label":"Pečené brambory","posId":"P103","price":6900,"isExtra":false},{"id":"54684842","note":"","count":1,"label":"Balné","posId":"K0000","price":1500,"isExtra":true},{"id":"57405761","note":"","size":"Aquilla černý čaj a broskev 0,5l","count":1,"label":"Aquilla černý čaj a broskev 0,5l","posId":"N120","price":4900,"isExtra":false},{"id":"54684750","note":"","size":"Margherita 40cm","count":1,"label":"Margherita 40cm","posId":"100","price":26900,"isExtra":false},{"id":"54684837","note":"","count":1,"label":"Balné","posId":"K0000","price":2000,"isExtra":true},{"id":"59278282","note":"","size":"Masové kuličky","count":1,"label":"Masové kuličky","posId":"P102","price":9900,"isExtra":false},{"id":"54684842","note":"","count":1,"label":"Balné","posId":"K0000","price":1500,"isExtra":true}]</t>
  </si>
  <si>
    <t>2026-06-21T12:49:41.772+02:00</t>
  </si>
  <si>
    <t>2026-06-21T13:08:44.082+02:00</t>
  </si>
  <si>
    <t>[{"id":"534340cf97d1876b8244e845","count":1,"label":"Česnekový dip","posId":"P106","price":2000,"isExtra":false},{"id":"2f43df7dedb312c2f3c829b9","count":1,"label":"Balné","posId":"K0000","price":1500,"isExtra":true},{"id":"e7c1c602dc965c0159e9efb8","count":1,"label":"Pepperoni 40cm 🌶️🌶️","posId":"108","price":30900,"isExtra":false},{"id":"9c3e5446ef3ded7b358f7c2a","count":1,"label":"Balné","posId":"K0000","price":2000,"isExtra":true}]</t>
  </si>
  <si>
    <t>2026-06-21T12:49:23.257+02:00</t>
  </si>
  <si>
    <t>2026-06-21T13:19:11.882+02:00</t>
  </si>
  <si>
    <t>[{"id":"12800ce808ad8ec470947c77","count":1,"label":"Comeback 32cm 🌶️","posId":"121","price":19920,"isExtra":false},{"id":"2f43df7dedb312c2f3c829b9","count":1,"label":"Balné","posId":"K0000","price":1500,"isExtra":true},{"id":"2a4dd36b347ced4efcbf6f0b","count":1,"label":"BBQ Meteor 40cm","posId":"106","price":30900,"isExtra":false},{"id":"9c3e5446ef3ded7b358f7c2a","count":1,"label":"Balné","posId":"K0000","price":2000,"isExtra":true},{"id":"9b134e33f1db18460c30380b","count":1,"label":"okraj mozzarella, bylinky","posId":"A122","price":6500,"isExtra":true},{"id":"83c35a9d16ba91a93bc6d994","count":1,"label":"Hot &amp; Spicy 40cm 🌶️🌶️","posId":"110","price":30900,"isExtra":false},{"id":"9c3e5446ef3ded7b358f7c2a","count":1,"label":"Balné","posId":"K0000","price":2000,"isExtra":true},{"id":"c2f0d4a2510fbdafed8c4f00","count":1,"label":"bez plněných okrajů","posId":"X1000","price":0,"isExtra":true},{"id":"ebbdea4a82f71bcf760d8142","count":1,"label":"Capricciosa 32cm","posId":"113","price":24900,"isExtra":false},{"id":"2f43df7dedb312c2f3c829b9","count":1,"label":"Balné","posId":"K0000","price":1500,"isExtra":true}]</t>
  </si>
  <si>
    <t>Ihor</t>
  </si>
  <si>
    <t>2026-06-21T12:46:20.932+02:00</t>
  </si>
  <si>
    <t>2026-06-21T13:01:35.783+02:00</t>
  </si>
  <si>
    <t>2026-06-21T12:40:18.488+02:00</t>
  </si>
  <si>
    <t>2026-06-21T13:03:56.801+02:00</t>
  </si>
  <si>
    <t>[{"id":"59592161","note":"","size":"Margherita 32cm","count":1,"label":"Margherita 32cm","posId":"112","price":20900,"isExtra":false},{"id":"54684842","note":"","count":1,"label":"Balné","posId":"K0000","price":1500,"isExtra":true},{"id":"59278281","note":"","size":"Spicy Wings 🌶️","count":2,"label":"Spicy Wings 🌶️","posId":"P101","price":11900,"isExtra":false},{"id":"54684842","note":"","count":2,"label":"Balné","posId":"K0000","price":1500,"isExtra":true},{"id":"59592163","note":"","size":"Hot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🌶️🌶️","posId":"122","price":24900,"isExtra":false},{"id":"54684842","note":"","count":1,"label":"Balné","posId":"K0000","price":1500,"isExtra":true},{"id":"54684796","note":"","size":"Česnekový dip","count":3,"label":"Česnekový dip","posId":"P106","price":2000,"isExtra":false},{"id":"54684842","note":"","count":3,"label":"Balné","posId":"K0000","price":1500,"isExtra":true},{"id":"54684795","note":"","size":"Pepperoni Rolls 🌶️","count":1,"label":"Pepperoni Rolls 🌶️","posId":"P100","price":8900,"isExtra":false},{"id":"54684842","note":"","count":1,"label":"Balné","posId":"K0000","price":1500,"isExtra":true},{"id":"54684793","note":"","size":"Pečené brambory","count":1,"label":"Pečené brambory","posId":"P103","price":6900,"isExtra":false},{"id":"54684842","note":"","count":1,"label":"Balné","posId":"K0000","price":1500,"isExtra":true}]</t>
  </si>
  <si>
    <t>2026-06-21T12:34:02.909+02:00</t>
  </si>
  <si>
    <t>2026-06-21T12:42:08.087+02:00</t>
  </si>
  <si>
    <t>[{"id":"122","note":"","count":1,"label":"Hot &amp; Spicy 32cm 🌶️🌶️","posId":"122","price":24900,"isExtra":false},{"id":"K0000","note":"","count":1,"label":"Balné","posId":"K0000","price":1500,"isExtra":true}]</t>
  </si>
  <si>
    <t>2026-06-21T12:31:36.994+02:00</t>
  </si>
  <si>
    <t>2026-06-21T12:48:50.861+02:00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</si>
  <si>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okrajů","posId":"X1000","price":0,"isExtra":true},{"id":"119","note":"","count":1,"label":"BBQ Texas 32cm","posId":"119","price":24900,"isExtra":false},{"id":"K0000","note":"","count":1,"label":"Balné","posId":"K0000","price":1500,"isExtra":true},{"id":"X1000","note":"","count":1,"label":"bez plněných okrajů","posId":"X1000","price":0,"isExtra":true}]</t>
  </si>
  <si>
    <t>2026-06-21T12:23:17.673+02:00</t>
  </si>
  <si>
    <t>2026-06-21T12:39:31.733+02:00</t>
  </si>
  <si>
    <t>[{"id":"12800ce808ad8ec470947c77","count":1,"label":"Comeback 32cm 🌶️","posId":"121","price":19920,"isExtra":false},{"id":"2f43df7dedb312c2f3c829b9","count":1,"label":"Balné","posId":"K0000","price":1500,"isExtra":true},{"id":"13bc34972a864e03558263de","count":1,"label":"bez plněných okrajů","posId":"X1000","price":0,"isExtra":true},{"id":"348a7fd696b72b2ee84a2e9c","count":1,"label":"Bez cibule","posId":"X103","price":0,"KDSTags":["redhighlight"],"isExtra":true}]</t>
  </si>
  <si>
    <t>2026-06-21T12:16:54.973+02:00</t>
  </si>
  <si>
    <t>2026-06-21T12:28:29.540+02:00</t>
  </si>
  <si>
    <t>[{"id":"18dccfd0f1d700e21a73bb3f","count":1,"label":"BBQ Texas 40cm","posId":"107","price":30900,"isExtra":false},{"id":"9c3e5446ef3ded7b358f7c2a","count":1,"label":"Balné","posId":"K0000","price":2000,"isExtra":true},{"id":"c72973a96879fc2d4a45d18e","count":1,"label":"Kukuřice","posId":"C115","price":3500,"KDSTags":["greenhighlight"],"isExtra":true}]</t>
  </si>
  <si>
    <t>2026-06-21T12:12:10.456+02:00</t>
  </si>
  <si>
    <t>2026-06-21T12:18:44.273+02:00</t>
  </si>
  <si>
    <t>[{"id":"59592161","note":"","size":"Margherita 32cm","count":1,"label":"Margherita 32cm","posId":"112","price":20900,"isExtra":false},{"id":"54684842","note":"","count":1,"label":"Balné","posId":"K0000","price":1500,"isExtra":true}]</t>
  </si>
  <si>
    <t>2026-06-21T12:12:02.773+02:00</t>
  </si>
  <si>
    <t>2026-06-21T12:33:01.707+02:00</t>
  </si>
  <si>
    <t>2026-06-21T12:49:54.727+02:00</t>
  </si>
  <si>
    <t>2026-06-21T12:12:03.532+02:00</t>
  </si>
  <si>
    <t>[{"id":"424aec40-766b-4a2f-bcc0-a9d6737ba762","note":"","count":2,"label":"Hawai 32 cm","posId":"114","price":24900,"isExtra":false},{"id":"1aa4b142-e6d7-4d61-ba94-40298841a888","note":"","count":1,"label":"Quattro Formaggi 32 cm","posId":"123","price":24900,"isExtra":false},{"id":"f61b7339-3b20-4583-b2b8-12e48de2876d","note":"","count":1,"label":"změna na Rajčatový základ","posId":"A127","price":0,"isExtra":true}]</t>
  </si>
  <si>
    <t>2026-06-21T12:08:03.924+02:00</t>
  </si>
  <si>
    <t>2026-06-21T12:25:20.404+02:00</t>
  </si>
  <si>
    <t>2026-06-21T12:44:18.601+02:00</t>
  </si>
  <si>
    <t>2026-06-21T12:08:05.217+02:00</t>
  </si>
  <si>
    <t>[{"id":"f991b551-d418-40dc-886d-2413cfe0e20e","note":"","count":1,"label":"Margherita 32 cm","posId":"112","price":20900,"isExtra":false},{"id":"57448080-8b2a-4b80-a180-66777b6d7d4b","note":"","count":1,"label":"Jalapenos Rolls, 6 ks","posId":"jpr200","price":8900,"isExtra":false}]</t>
  </si>
  <si>
    <t>2026-06-21T12:06:11.408+02:00</t>
  </si>
  <si>
    <t>2026-06-21T12:23:06.871+02:00</t>
  </si>
  <si>
    <t>[{"id":"534340cf97d1876b8244e845","count":1,"label":"Česnekový dip","posId":"P106","price":2000,"isExtra":false},{"id":"2f43df7dedb312c2f3c829b9","count":1,"label":"Balné","posId":"K0000","price":1500,"isExtra":true},{"id":"64289bbb395820dee3a352f4","count":1,"label":"Pepperoni 32cm 🌶️🌶️","posId":"120","price":19920,"isExtra":false},{"id":"2f43df7dedb312c2f3c829b9","count":1,"label":"Balné","posId":"K0000","price":1500,"isExtra":true}]</t>
  </si>
  <si>
    <t>2026-06-21T12:00:55.878+02:00</t>
  </si>
  <si>
    <t>2026-06-21T12:17:48.803+02:00</t>
  </si>
  <si>
    <t>[{"id":"54684793","note":"","size":"Pečené brambory","count":1,"label":"Pečené brambory","posId":"P103","price":6900,"isExtra":false},{"id":"54684842","note":"","count":1,"label":"Balné","posId":"K0000","price":1500,"isExtra":true},{"id":"54684796","note":"","size":"Česnekový dip","count":2,"label":"Česnekový dip","posId":"P106","price":2000,"isExtra":false},{"id":"54684842","note":"","count":2,"label":"Balné","posId":"K0000","price":1500,"isExtra":true},{"id":"54684759","note":"","size":"Hawai 40cm","count":1,"label":"Hawai 40cm","posId":"102","price":30900,"isExtra":false},{"id":"54684837","note":"","count":1,"label":"Balné","posId":"K0000","price":2000,"isExtra":true},{"id":"59555759","note":"","count":1,"label":"Smetanový základ","posId":"ZRS40","price":0,"isExtra":true},{"id":"54684910","note":"","count":1,"label":"Ananas","posId":"C100","price":3500,"KDSTags":["greenhighlight"],"isExtra":true}]</t>
  </si>
  <si>
    <t>2026-06-21T11:52:40.958+02:00</t>
  </si>
  <si>
    <t>2026-06-21T12:03:33.556+02:00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</si>
  <si>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🌶️🌶️","posId":"120","price":24900,"isExtra":false},{"id":"54684842","note":"","count":1,"label":"Balné","posId":"K0000","price":1500,"isExtra":true},{"id":"54684902","note":"","count":1,"label":"okraj hotdog, bbq omáčka","posId":"A119","price":5700,"isExtra":true},{"id":"54684848","note":"","count":1,"label":"Jalapeňos","posId":"B102","price":2500,"KDSTags":["greenhighlight"],"isExtra":true}]</t>
  </si>
  <si>
    <t>2026-06-21T11:51:02.462+02:00</t>
  </si>
  <si>
    <t>2026-06-21T12:12:12.802+02:00</t>
  </si>
  <si>
    <t>2026-06-21T12:31:33.559+02:00</t>
  </si>
  <si>
    <t>2026-06-21T11:51:41.411+02:00</t>
  </si>
  <si>
    <t>[{"id":"5e57993d-26f3-465c-aa35-1e3806b0b477","note":"","count":1,"label":"Hot &amp; Spicy 32 cm","posId":"122","price":24900,"isExtra":false},{"id":"f932f643-9a56-4a16-90b3-20349063a042","note":"","count":1,"label":"Capricciosa 32 cm","posId":"113","price":24900,"isExtra":false},{"id":"f991b551-d418-40dc-886d-2413cfe0e20e","note":"","count":1,"label":"Margherita 32 cm","posId":"112","price":20900,"isExtra":false},{"id":"0c454cc7-3f38-4dea-9e0e-7220d9ba6ce0","note":"","count":1,"label":"Dip česnekový","posId":"P106","price":2000,"isExtra":false}]</t>
  </si>
  <si>
    <t>2026-06-21T11:48:32.730+02:00</t>
  </si>
  <si>
    <t>2026-06-21T11:57:59.769+02:00</t>
  </si>
  <si>
    <t>[{"id":"111","note":"","count":1,"label":"Quattro Formaggi 40cm","posId":"111","price":30900,"isExtra":false},{"id":"K0000","note":"","count":1,"label":"Balné","posId":"K0000","price":2000,"isExtra":true},{"id":"102","note":"","count":1,"label":"Hawai 40cm","posId":"102","price":30900,"isExtra":false},{"id":"K0000","note":"","count":1,"label":"Balné","posId":"K0000","price":2000,"isExtra":true}]</t>
  </si>
  <si>
    <t>2026-06-21T11:33:02.434+02:00</t>
  </si>
  <si>
    <t>2026-06-21T11:49:55.448+02:00</t>
  </si>
  <si>
    <t>2026-06-21T12:01:38.785+02:00</t>
  </si>
  <si>
    <t>2026-06-21T11:33:03.128+02:00</t>
  </si>
  <si>
    <t>[{"id":"5e57993d-26f3-465c-aa35-1e3806b0b477","note":"","count":1,"label":"Hot &amp; Spicy 32 cm","posId":"122","price":24900,"isExtra":false},{"id":"0c454cc7-3f38-4dea-9e0e-7220d9ba6ce0","note":"","count":2,"label":"Dip česnekový","posId":"P106","price":2000,"isExtra":false},{"id":"2d3d5617-9c58-43de-9934-040859ce552d","note":"","count":1,"label":"BBQ Meteor 32 cm","posId":"118","price":24900,"isExtra":false},{"id":"be5c7908-f592-4704-987f-cd7d7281f32e","note":"","count":1,"label":"Comeback 32 cm","posId":"121","price":24900,"isExtra":false}]</t>
  </si>
  <si>
    <t>2026-06-21T11:10:22.455+02:00</t>
  </si>
  <si>
    <t>2026-06-21T11:20:07.437+02:00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</si>
  <si>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🌶️🌶️","posId":"122","price":24900,"isExtra":false},{"id":"54684842","note":"","count":1,"label":"Balné","posId":"K0000","price":1500,"isExtra":true},{"id":"54684831","note":"","count":1,"label":"bez plněných okrajů","posId":"X1000","price":0,"isExtra":true}]</t>
  </si>
  <si>
    <t>2026-06-21T02:33:29.506+02:00</t>
  </si>
  <si>
    <t>2026-06-21T02:47:13.421+02:00</t>
  </si>
  <si>
    <t>[{"id":"d2bbf08fc57038f524ea9ee6","count":1,"label":"Česnekový chléb 18cm","posId":"P104","price":7900,"isExtra":false},{"id":"2f43df7dedb312c2f3c829b9","count":1,"label":"Balné","posId":"K0000","price":1500,"isExtra":true},{"id":"ebbdea4a82f71bcf760d8142","count":1,"label":"Capricciosa 32cm","posId":"113","price":24900,"isExtra":false},{"id":"2f43df7dedb312c2f3c829b9","count":1,"label":"Balné","posId":"K0000","price":1500,"isExtra":true}]</t>
  </si>
  <si>
    <t>2026-06-21T02:23:07.533+02:00</t>
  </si>
  <si>
    <t>2026-06-21T02:44:13.261+02:00</t>
  </si>
  <si>
    <t>[{"id":"64289bbb395820dee3a352f4","count":1,"label":"Pepperoni 32cm 🌶️🌶️","posId":"120","price":19920,"isExtra":false},{"id":"2f43df7dedb312c2f3c829b9","count":1,"label":"Balné","posId":"K0000","price":1500,"isExtra":true},{"id":"13bc34972a864e03558263de","count":1,"label":"bez plněných okrajů","posId":"X1000","price":0,"isExtra":true},{"id":"534340cf97d1876b8244e845","count":1,"label":"Česnekový dip","posId":"P106","price":2000,"isExtra":false},{"id":"2f43df7dedb312c2f3c829b9","count":1,"label":"Balné","posId":"K0000","price":1500,"isExtra":true}]</t>
  </si>
  <si>
    <t>2026-06-21T02:20:15.709+02:00</t>
  </si>
  <si>
    <t>2026-06-21T02:42:48.543+02:00</t>
  </si>
  <si>
    <t>[{"id":"12800ce808ad8ec470947c77","count":1,"label":"Comeback 32cm 🌶️","posId":"121","price":19920,"isExtra":false},{"id":"2f43df7dedb312c2f3c829b9","count":1,"label":"Balné","posId":"K0000","price":1500,"isExtra":true},{"id":"534340cf97d1876b8244e845","count":1,"label":"Česnekový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</si>
  <si>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2026-06-21T02:16:32.545+02:00</t>
  </si>
  <si>
    <t>2026-06-21T02:36:29.306+02:00</t>
  </si>
  <si>
    <t>[{"id":"12800ce808ad8ec470947c77","count":1,"label":"Comeback 32cm 🌶️","posId":"121","price":19920,"isExtra":false},{"id":"2f43df7dedb312c2f3c829b9","count":1,"label":"Balné","posId":"K0000","price":1500,"isExtra":true},{"id":"9b88e1a9c34bea0540c84786","count":1,"label":"BBQ základ","posId":"ZRB32","price":0,"isExtra":true},{"id":"b79674a8749d7a797a90cc5b","count":1,"label":"okraj mozzarella, bylinky","posId":"A121","price":5700,"isExtra":true},{"id":"d8fab1ab80f9a391b5317464","count":1,"label":"Cibule","posId":"B103","price":2500,"KDSTags":["greenhighlight"],"isExtra":true},{"id":"5329159316727e06e4d822ec","count":1,"label":"Kukuřice","posId":"B115","price":2500,"KDSTags":["greenhighlight"],"isExtra":true},{"id":"534340cf97d1876b8244e845","count":1,"label":"Česnekový dip","posId":"P106","price":2000,"isExtra":false},{"id":"2f43df7dedb312c2f3c829b9","count":1,"label":"Balné","posId":"K0000","price":1500,"isExtra":true},{"id":"c4a86fa22a4bea5bd861246b","count":1,"label":"Poděbradská malinovka 0,5l","posId":"N129","price":4900,"isExtra":false}]</t>
  </si>
  <si>
    <t>2026-06-21T02:15:10.355+02:00</t>
  </si>
  <si>
    <t>2026-06-21T02:40:27.170+02:00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</si>
  <si>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🌶️🌶️","posId":"110","price":30900,"isExtra":false},{"id":"54684837","note":"","count":1,"label":"Balné","posId":"K0000","price":2000,"isExtra":true},{"id":"54684794","note":"","size":"Česnekový chléb 18cm","count":1,"label":"Česnekový chléb 18cm","posId":"P104","price":7900,"isExtra":false},{"id":"54684842","note":"","count":1,"label":"Balné","posId":"K0000","price":1500,"isExtra":true},{"id":"59278281","note":"","size":"Spicy Wings 🌶️","count":1,"label":"Spicy Wings 🌶️","posId":"P101","price":11900,"isExtra":false},{"id":"54684842","note":"","count":1,"label":"Balné","posId":"K0000","price":1500,"isExtra":true},{"id":"54684795","note":"","size":"Pepperoni Rolls 🌶️","count":1,"label":"Pepperoni Rolls 🌶️","posId":"P100","price":8900,"isExtra":false},{"id":"54684842","note":"","count":1,"label":"Balné","posId":"K0000","price":1500,"isExtra":true}]</t>
  </si>
  <si>
    <t>2026-06-21T02:04:39.084+02:00</t>
  </si>
  <si>
    <t>2026-06-21T02:33:45.172+02:00</t>
  </si>
  <si>
    <t>[{"id":"b97e51ee5d6f66be991dd77d","count":1,"label":"Hawai 32cm","posId":"114","price":19920,"isExtra":false},{"id":"2f43df7dedb312c2f3c829b9","count":1,"label":"Balné","posId":"K0000","price":1500,"isExtra":true},{"id":"9b88e1a9c34bea0540c84786","count":1,"label":"BBQ základ","posId":"ZRB32","price":0,"isExtra":true},{"id":"b79674a8749d7a797a90cc5b","count":1,"label":"okraj mozzarella, bylinky","posId":"A121","price":5700,"isExtra":true}]</t>
  </si>
  <si>
    <t>2026-06-21T01:59:28.754+02:00</t>
  </si>
  <si>
    <t>2026-06-21T02:29:34.395+02:00</t>
  </si>
  <si>
    <t>[{"id":"54684751","note":"","size":"Quattro Formaggi 40cm","count":1,"label":"Quattro Formaggi 40cm","posId":"111","price":30900,"isExtra":false},{"id":"54684837","note":"","count":1,"label":"Balné","posId":"K0000","price":2000,"isExtra":true}]</t>
  </si>
  <si>
    <t>2026-06-21T01:58:54.793+02:00</t>
  </si>
  <si>
    <t>2026-06-21T02:26:41.282+02:00</t>
  </si>
  <si>
    <t>[{"id":"ebb4601118d8b96c66148cd8","count":1,"label":"Hot &amp; Spicy 32cm 🌶️🌶️","posId":"122","price":24900,"isExtra":false},{"id":"2f43df7dedb312c2f3c829b9","count":1,"label":"Balné","posId":"K0000","price":1500,"isExtra":true}]</t>
  </si>
  <si>
    <t>2026-06-21T01:56:48.178+02:00</t>
  </si>
  <si>
    <t>2026-06-21T02:24:18.022+02:00</t>
  </si>
  <si>
    <t>[{"id":"54684756","note":"","size":"BBQ Meteor 40cm","count":1,"label":"BBQ Meteor 40cm","posId":"106","price":30900,"isExtra":false},{"id":"54684837","note":"","count":1,"label":"Balné","posId":"K0000","price":2000,"isExtra":true}]</t>
  </si>
  <si>
    <t>2026-06-21T01:55:05.747+02:00</t>
  </si>
  <si>
    <t>2026-06-21T02:22:00.021+02:00</t>
  </si>
  <si>
    <t>[{"id":"9ec049f6b45dc203fd9e8d89","count":1,"label":"Masové kuličky","posId":"P102","price":9900,"isExtra":false},{"id":"2f43df7dedb312c2f3c829b9","count":1,"label":"Balné","posId":"K0000","price":1500,"isExtra":true},{"id":"a4314c963e8e67cd61d8288a","count":1,"label":"BBQ Meteor 32cm","posId":"118","price":24900,"isExtra":false},{"id":"2f43df7dedb312c2f3c829b9","count":1,"label":"Balné","posId":"K0000","price":1500,"isExtra":true},{"id":"e11a59b4ea0a50ef00cb77f7","count":1,"label":"Rajčatový základ","posId":"ZBR32","price":0,"isExtra":true},{"id":"9aa65ac5bd9db28d8469481e","count":1,"label":"okraj hotdog, hořčice","posId":"A117","price":5700,"isExtra":true}]</t>
  </si>
  <si>
    <t>2026-06-21T01:54:29.318+02:00</t>
  </si>
  <si>
    <t>2026-06-21T02:18:12.107+02:00</t>
  </si>
  <si>
    <t>[{"id":"54684753","note":"","size":"Comeback 40cm 🌶️","count":1,"label":"Comeback 40cm 🌶️","posId":"109","price":30900,"isExtra":false},{"id":"54684837","note":"","count":1,"label":"Balné","posId":"K0000","price":2000,"isExtra":true}]</t>
  </si>
  <si>
    <t>2026-06-21T01:50:27.898+02:00</t>
  </si>
  <si>
    <t>2026-06-21T01:59:40.915+02:00</t>
  </si>
  <si>
    <t>[{"id":"59592164","note":"","size":"Comeback 32cm 🌶️","count":1,"label":"Comeback 32cm 🌶️","posId":"121","price":24900,"isExtra":false},{"id":"54684842","note":"","count":1,"label":"Balné","posId":"K0000","price":1500,"isExtra":true}]</t>
  </si>
  <si>
    <t>2026-06-21T01:42:50.682+02:00</t>
  </si>
  <si>
    <t>2026-06-21T01:51:01.920+02:00</t>
  </si>
  <si>
    <t>[{"id":"2cecfe7be41d3b1e996ce180","count":1,"label":"Pilsner Urquell 12","posId":"N20","price":6500,"isExtra":false},{"id":"b97e51ee5d6f66be991dd77d","count":1,"label":"Hawai 32cm","posId":"114","price":19920,"isExtra":false},{"id":"2f43df7dedb312c2f3c829b9","count":1,"label":"Balné","posId":"K0000","price":1500,"isExtra":true}]</t>
  </si>
  <si>
    <t>2026-06-21T01:41:07.679+02:00</t>
  </si>
  <si>
    <t>2026-06-21T01:56:42.915+02:00</t>
  </si>
  <si>
    <t>[{"id":"59278280","note":"","size":"Spicy menu Comeback","count":1,"label":"Spicy menu Comeback","posId":"M100","price":34900,"isExtra":false},{"id":"54684919","note":"","count":1,"label":"BBQ Meteor","posId":"Y118","price":0,"isExtra":true},{"id":"54684827","note":"","count":1,"label":"Balné","posId":"K0000","price":3000,"isExtra":true},{"id":"54684830","note":"","count":1,"label":"spicy wings 🌶️","posId":"P101","price":0,"isExtra":true},{"id":"61748715","note":"","count":1,"label":"Guarana classic zero","posId":"N143","price":0,"isExtra":true},{"id":"57179862","note":"","count":1,"label":"BBQ základ","posId":"ZRB32","price":0,"isExtra":true},{"id":"54684866","note":"","count":1,"label":"okraj mozzarella, bylinky","posId":"A121","price":5700,"isExtra":true},{"id":"54684795","note":"","size":"Pepperoni Rolls 🌶️","count":1,"label":"Pepperoni Rolls 🌶️","posId":"P100","price":8900,"isExtra":false},{"id":"54684842","note":"","count":1,"label":"Balné","posId":"K0000","price":1500,"isExtra":true}]</t>
  </si>
  <si>
    <t>2026-06-21T01:33:09.537+02:00</t>
  </si>
  <si>
    <t>2026-06-21T01:44:10.024+02:00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</si>
  <si>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54684949","note":"","count":1,"label":"Slanina","posId":"C108","price":4000,"KDSTags":["greenhighlight"],"isExtra":true},{"id":"54684795","note":"","size":"Pepperoni Rolls 🌶️","count":1,"label":"Pepperoni Rolls 🌶️","posId":"P100","price":8900,"isExtra":false},{"id":"54684842","note":"","count":1,"label":"Balné","posId":"K0000","price":1500,"isExtra":true},{"id":"57405768","note":"","size":"Mirinda 1l","count":1,"label":"Mirinda 1l","posId":"N126","price":5900,"isExtra":false}]</t>
  </si>
  <si>
    <t>2026-06-21T01:33:09.450+02:00</t>
  </si>
  <si>
    <t>2026-06-21T01:49:24.028+02:00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</si>
  <si>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40cm","posId":"111","price":30900,"isExtra":false},{"id":"54684837","note":"","count":1,"label":"Balné","posId":"K0000","price":2000,"isExtra":true},{"id":"54684861","note":"","count":1,"label":"okraj mozzarella, bylinky","posId":"A122","price":6500,"isExtra":true},{"id":"54684930","note":"","count":1,"label":"Kukuřice","posId":"C115","price":3500,"KDSTags":["greenhighlight"],"isExtra":true}]</t>
  </si>
  <si>
    <t>2026-06-21T01:27:13.143+02:00</t>
  </si>
  <si>
    <t>2026-06-21T01:39:29.205+02:00</t>
  </si>
  <si>
    <t>[{"id":"64289bbb395820dee3a352f4","count":1,"label":"Pepperoni 32cm 🌶️🌶️","posId":"120","price":19920,"isExtra":false},{"id":"2f43df7dedb312c2f3c829b9","count":1,"label":"Balné","posId":"K0000","price":1500,"isExtra":true},{"id":"15899b4356cb45f4fad5074f","count":1,"label":"Pepsi 1l","posId":"N124","price":5900,"isExtra":false}]</t>
  </si>
  <si>
    <t>2026-06-21T01:21:26.295+02:00</t>
  </si>
  <si>
    <t>2026-06-21T01:38:20.052+02:00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</si>
  <si>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40cm","posId":"111","price":30900,"isExtra":false},{"id":"54684837","note":"","count":1,"label":"Balné","posId":"K0000","price":2000,"isExtra":true},{"id":"59555763","note":"","count":1,"label":"BBQ základ","posId":"ZSB49","price":0,"isExtra":true},{"id":"54684825","note":"","count":1,"label":"bez plněných okrajů","posId":"X1000","price":0,"isExtra":true}]</t>
  </si>
  <si>
    <t>2026-06-21T01:15:24.925+02:00</t>
  </si>
  <si>
    <t>2026-06-21T01:19:46.991+02:00</t>
  </si>
  <si>
    <t>[{"id":"2cecfe7be41d3b1e996ce180","count":1,"label":"Pilsner Urquell 12","posId":"N20","price":6500,"isExtra":false},{"id":"b97e51ee5d6f66be991dd77d","count":1,"label":"Hawai 32cm","posId":"114","price":19920,"isExtra":false},{"id":"2f43df7dedb312c2f3c829b9","count":1,"label":"Balné","posId":"K0000","price":1500,"isExtra":true},{"id":"2f31c31a40755ef5c17facb5","count":1,"label":"Slanina","posId":"B108","price":3000,"KDSTags":["greenhighlight"],"isExtra":true}]</t>
  </si>
  <si>
    <t>2026-06-21T01:11:44.739+02:00</t>
  </si>
  <si>
    <t>2026-06-21T01:19:36.913+02:00</t>
  </si>
  <si>
    <t>2026-06-21T01:09:52.639+02:00</t>
  </si>
  <si>
    <t>2026-06-21T01:19:12.901+02:00</t>
  </si>
  <si>
    <t>[{"id":"b97e51ee5d6f66be991dd77d","count":1,"label":"Hawai 32cm","posId":"114","price":19920,"isExtra":false},{"id":"2f43df7dedb312c2f3c829b9","count":1,"label":"Balné","posId":"K0000","price":1500,"isExtra":true}]</t>
  </si>
  <si>
    <t>2026-06-21T00:53:29.496+02:00</t>
  </si>
  <si>
    <t>2026-06-21T01:03:35.168+02:00</t>
  </si>
  <si>
    <t>[{"id":"64289bbb395820dee3a352f4","count":1,"label":"Pepperoni 32cm 🌶️🌶️","posId":"120","price":19920,"isExtra":false},{"id":"2f43df7dedb312c2f3c829b9","count":1,"label":"Balné","posId":"K0000","price":1500,"isExtra":true},{"id":"b79674a8749d7a797a90cc5b","count":1,"label":"okraj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</si>
  <si>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2026-06-21T00:53:22.782+02:00</t>
  </si>
  <si>
    <t>2026-06-21T00:59:20.825+02:00</t>
  </si>
  <si>
    <t>2026-06-21T00:49:09.160+02:00</t>
  </si>
  <si>
    <t>2026-06-21T00:56:43.794+02:00</t>
  </si>
  <si>
    <t>[{"id":"12800ce808ad8ec470947c77","count":1,"label":"Comeback 32cm 🌶️","posId":"121","price":19920,"isExtra":false},{"id":"2f43df7dedb312c2f3c829b9","count":1,"label":"Balné","posId":"K0000","price":1500,"isExtra":true},{"id":"fb29917ce2e90ab392103c23","count":1,"label":"USA těsto","posId":"17","price":1000,"isExtra":true},{"id":"2179c22089126fe6683fee77","count":1,"label":"Smetanový základ","posId":"ZRS32","price":0,"isExtra":true},{"id":"9aa65ac5bd9db28d8469481e","count":1,"label":"okraj hotdog, hořčice","posId":"A117","price":5700,"isExtra":true}]</t>
  </si>
  <si>
    <t>2026-06-21T00:45:37.070+02:00</t>
  </si>
  <si>
    <t>2026-06-21T00:55:11.208+02:00</t>
  </si>
  <si>
    <t>[{"id":"64289bbb395820dee3a352f4","count":1,"label":"Pepperoni 32cm 🌶️🌶️","posId":"120","price":19920,"isExtra":false},{"id":"2f43df7dedb312c2f3c829b9","count":1,"label":"Balné","posId":"K0000","price":1500,"isExtra":true},{"id":"9aa65ac5bd9db28d8469481e","count":1,"label":"okraj hotdog, hořčice","posId":"A117","price":5700,"isExtra":true}]</t>
  </si>
  <si>
    <t>2026-06-21T00:44:17.439+02:00</t>
  </si>
  <si>
    <t>2026-06-21T00:51:45.698+02:00</t>
  </si>
  <si>
    <t>[{"id":"ebbdea4a82f71bcf760d8142","count":1,"label":"Capricciosa 32cm","posId":"113","price":24900,"isExtra":false},{"id":"2f43df7dedb312c2f3c829b9","count":1,"label":"Balné","posId":"K0000","price":1500,"isExtra":true},{"id":"a1d8d8aa5ac3e6b6f9971fa2","count":1,"label":"Bez oliv","posId":"X112","price":0,"KDSTags":["redhighlight"],"isExtra":true}]</t>
  </si>
  <si>
    <t>2026-06-21T00:40:24.587+02:00</t>
  </si>
  <si>
    <t>2026-06-21T00:51:30.615+02:00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</si>
  <si>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🌶️🌶️","posId":"108","price":30900,"isExtra":false},{"id":"54684837","note":"","count":1,"label":"Balné","posId":"K0000","price":2000,"isExtra":true},{"id":"59555759","note":"","count":1,"label":"Smetanový základ","posId":"ZRS40","price":0,"isExtra":true},{"id":"57293747","note":"","size":"Opočno vanilková","count":1,"label":"Opočno vanilková","posId":"D108","price":12900,"isExtra":false}]</t>
  </si>
  <si>
    <t>2026-06-21T00:37:25.790+02:00</t>
  </si>
  <si>
    <t>2026-06-21T00:49:22.872+02:00</t>
  </si>
  <si>
    <t>2026-06-21T00:34:03.380+02:00</t>
  </si>
  <si>
    <t>2026-06-21T00:59:23.646+02:00</t>
  </si>
  <si>
    <t>2026-06-21T01:19:25.857+02:00</t>
  </si>
  <si>
    <t>2026-06-21T00:40:36.047+02:00</t>
  </si>
  <si>
    <t>[{"id":"4aed5471-c8ca-405d-bfd1-1a7601f72348","note":"","count":1,"label":"Quattro Formaggi 32 cm","posId":"147","price":24900,"isExtra":false},{"id":"21fd0686-e8d1-43f1-84c9-d96f5842a3ca","note":"","count":1,"label":"okraj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česnekový","posId":"P106","price":2000,"isExtra":false}]</t>
  </si>
  <si>
    <t>2026-06-21T00:29:02.964+02:00</t>
  </si>
  <si>
    <t>2026-06-21T00:49:13.891+02:00</t>
  </si>
  <si>
    <t>[{"id":"12800ce808ad8ec470947c77","count":1,"label":"Comeback 32cm 🌶️","posId":"121","price":19920,"isExtra":false},{"id":"2f43df7dedb312c2f3c829b9","count":1,"label":"Balné","posId":"K0000","price":1500,"isExtra":true},{"id":"2179c22089126fe6683fee77","count":1,"label":"Smetanový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okrajů","posId":"X1000","price":0,"isExtra":true}]</t>
  </si>
  <si>
    <t>Filip Hanibal</t>
  </si>
  <si>
    <t>2026-06-21T00:24:04.278+02:00</t>
  </si>
  <si>
    <t>2026-06-21T00:46:45.354+02:00</t>
  </si>
  <si>
    <t>2026-06-21T00:53:50.049+02:00</t>
  </si>
  <si>
    <t>2026-06-21T00:24:04.876+02:00</t>
  </si>
  <si>
    <t>[{"id":"1521e884-f3dc-4621-ab7a-f5baa959cbd5","note":"","count":1,"label":"SPICY MENU COMEBACK","posId":"","price":34900,"isExtra":false},{"id":"8131fe52-523e-4529-a239-ca5629315dac","note":"","count":1,"label":"Comeback","posId":"Y121","price":0,"isExtra":true},{"id":"741f56e1-4be0-4a48-9425-3dc6aa7f97c3","note":"","count":1,"label":"Italské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základ","posId":"A127","price":0,"isExtra":true},{"id":"8caf43fd-6a2c-427b-858a-17f37d37c439","note":"","count":1,"label":"Spicy wings","posId":"P101","price":0,"isExtra":true},{"id":"076327f0-673e-43ef-8458-779f0a81a2ab","note":"","count":1,"label":"Pepsi 1l","posId":"N124","price":0,"isExtra":true}]</t>
  </si>
  <si>
    <t>2026-06-21T00:13:37.774+02:00</t>
  </si>
  <si>
    <t>2026-06-21T00:20:09.438+02:00</t>
  </si>
  <si>
    <t>[{"id":"534340cf97d1876b8244e845","count":1,"label":"Česnekový dip","posId":"P106","price":2000,"isExtra":false},{"id":"2f43df7dedb312c2f3c829b9","count":1,"label":"Balné","posId":"K0000","price":1500,"isExtra":true},{"id":"b3045dcf239adeae36ffd9ea","count":1,"label":"Aquilla zelený čaj/citron 0,5l","posId":"N121","price":4900,"isExtra":false},{"id":"b97e51ee5d6f66be991dd77d","count":1,"label":"Hawai 32cm","posId":"114","price":19920,"isExtra":false},{"id":"2f43df7dedb312c2f3c829b9","count":1,"label":"Balné","posId":"K0000","price":1500,"isExtra":true}]</t>
  </si>
  <si>
    <t>2026-06-21T00:11:30.550+02:00</t>
  </si>
  <si>
    <t>2026-06-21T00:20:00.381+02:00</t>
  </si>
  <si>
    <t>[{"id":"64289bbb395820dee3a352f4","count":1,"label":"Pepperoni 32cm 🌶️🌶️","posId":"120","price":19920,"isExtra":false},{"id":"2f43df7dedb312c2f3c829b9","count":1,"label":"Balné","posId":"K0000","price":1500,"isExtra":true},{"id":"fb29917ce2e90ab392103c23","count":1,"label":"USA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bylinky","posId":"A121","price":5700,"isExtra":true},{"id":"534340cf97d1876b8244e845","count":1,"label":"Česnekový dip","posId":"P106","price":2000,"isExtra":false},{"id":"2f43df7dedb312c2f3c829b9","count":1,"label":"Balné","posId":"K0000","price":1500,"isExtra":true}]</t>
  </si>
  <si>
    <t>2026-06-21T00:01:22.364+02:00</t>
  </si>
  <si>
    <t>2026-06-21T00:08:23.567+02:00</t>
  </si>
  <si>
    <t>[{"id":"59592162","note":"","size":"Quattro Formaggi 32cm","count":1,"label":"Quattro Formaggi 32cm","posId":"123","price":24900,"isExtra":false},{"id":"54684842","note":"","count":1,"label":"Balné","posId":"K0000","price":1500,"isExtra":true}]</t>
  </si>
  <si>
    <t>2026-06-20T23:57:09.352+02:00</t>
  </si>
  <si>
    <t>2026-06-21T00:11:38.381+02:00</t>
  </si>
  <si>
    <t>[{"id":"d2bbf08fc57038f524ea9ee6","count":1,"label":"Česnekový chléb 18cm","posId":"P104","price":7900,"isExtra":false},{"id":"2f43df7dedb312c2f3c829b9","count":1,"label":"Balné","posId":"K0000","price":1500,"isExtra":true},{"id":"534340cf97d1876b8244e845","count":3,"label":"Česnekový dip","posId":"P106","price":2000,"isExtra":false},{"id":"2f43df7dedb312c2f3c829b9","count":3,"label":"Balné","posId":"K0000","price":1500,"isExtra":true},{"id":"3ce00c7888c3f6c64a108aae","count":1,"label":"Quattro Formaggi 32cm","posId":"123","price":24900,"isExtra":false},{"id":"2f43df7dedb312c2f3c829b9","count":1,"label":"Balné","posId":"K0000","price":1500,"isExtra":true},{"id":"8eb61e4f1a232b76f2f129c2","count":1,"label":"Rajčatový základ","posId":"ZSR32","price":0,"isExtra":true},{"id":"01e72685876a6622f5378cba","count":1,"label":"Žampiony","posId":"B105","price":2500,"KDSTags":["greenhighlight"],"isExtra":true},{"id":"d8fab1ab80f9a391b5317464","count":1,"label":"Cibule","posId":"B103","price":2500,"KDSTags":["greenhighlight"],"isExtra":true},{"id":"2f31c31a40755ef5c17facb5","count":1,"label":"Slanina","posId":"B108","price":3000,"KDSTags":["greenhighlight"],"isExtra":true}]</t>
  </si>
  <si>
    <t>2026-06-20T23:54:39.051+02:00</t>
  </si>
  <si>
    <t>2026-06-21T00:07:28.615+02:00</t>
  </si>
  <si>
    <t>2026-06-20T23:51:44.055+02:00</t>
  </si>
  <si>
    <t>2026-06-21T00:05:25.446+02:00</t>
  </si>
  <si>
    <t>[{"id":"aa588a4ec21766ddfa6fd918","count":1,"label":"Comeback 40cm 🌶️","posId":"109","price":30900,"isExtra":false},{"id":"9c3e5446ef3ded7b358f7c2a","count":1,"label":"Balné","posId":"K0000","price":2000,"isExtra":true}]</t>
  </si>
  <si>
    <t>2026-06-20T23:50:09.590+02:00</t>
  </si>
  <si>
    <t>2026-06-21T00:03:55.472+02:00</t>
  </si>
  <si>
    <t>[{"id":"12800ce808ad8ec470947c77","count":1,"label":"Comeback 32cm 🌶️","posId":"121","price":19920,"isExtra":false},{"id":"2f43df7dedb312c2f3c829b9","count":1,"label":"Balné","posId":"K0000","price":1500,"isExtra":true},{"id":"b36a6728ed2b6ea8d888e4af","count":1,"label":"Buchtičky se šodó","posId":"D12","price":7900,"isExtra":false},{"id":"2f43df7dedb312c2f3c829b9","count":1,"label":"Balné","posId":"K0000","price":1500,"isExtra":true}]</t>
  </si>
  <si>
    <t>2026-06-20T23:46:17.664+02:00</t>
  </si>
  <si>
    <t>2026-06-21T00:03:38.758+02:00</t>
  </si>
  <si>
    <t>2026-06-20T23:44:13.371+02:00</t>
  </si>
  <si>
    <t>2026-06-20T23:57:57.492+02:00</t>
  </si>
  <si>
    <t>[{"id":"b6ffa1a1cad6e0911847a661","count":2,"label":"Margherita 32cm","posId":"112","price":16720,"isExtra":false},{"id":"2f43df7dedb312c2f3c829b9","count":2,"label":"Balné","posId":"K0000","price":1500,"isExtra":true},{"id":"fb29917ce2e90ab392103c23","count":2,"label":"USA těsto","posId":"17","price":1000,"isExtra":true}]</t>
  </si>
  <si>
    <t>2026-06-20T23:42:39.751+02:00</t>
  </si>
  <si>
    <t>2026-06-20T23:55:37.557+02:00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</si>
  <si>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🌶️🌶️","posId":"108","price":30900,"isExtra":false},{"id":"54684837","note":"","count":1,"label":"Balné","posId":"K0000","price":2000,"isExtra":true}]</t>
  </si>
  <si>
    <t>2026-06-20T23:35:38.817+02:00</t>
  </si>
  <si>
    <t>2026-06-20T23:50:31.618+02:00</t>
  </si>
  <si>
    <t>[{"id":"0bea1fb1-a6d1-4425-b818-6eca29fb16e8","count":1,"label":"Pizza Comeback 32","posId":"121","price":24900,"isExtra":false,"creatorId":"Se3A-TW0UhXapvTin9H0Y","isPackging":0,"actualLabel":"Pizza Comeback 32"},{"id":"ymBOCn5TmdXromQHrpfrr","count":1,"label":"Smetanový základ","posId":"ZRS32","price":0,"isExtra":true,"mainItemId":"0bea1fb1-a6d1-4425-b818-6eca29fb16e8"}]</t>
  </si>
  <si>
    <t>2026-06-20T23:33:40.595+02:00</t>
  </si>
  <si>
    <t>2026-06-20T23:57:02.763+02:00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</si>
  <si>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🌶️🌶️","posId":"108","price":30900,"isExtra":false},{"id":"54684837","note":"","count":1,"label":"Balné","posId":"K0000","price":2000,"isExtra":true},{"id":"59555759","note":"","count":1,"label":"Smetanový základ","posId":"ZRS40","price":0,"isExtra":true},{"id":"54684793","note":"","size":"Pečené brambory","count":1,"label":"Pečené brambory","posId":"P103","price":6900,"isExtra":false},{"id":"54684842","note":"","count":1,"label":"Balné","posId":"K0000","price":1500,"isExtra":true},{"id":"54684796","note":"","size":"Česnekový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</si>
  <si>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2026-06-20T23:20:37.303+02:00</t>
  </si>
  <si>
    <t>2026-06-20T23:49:37.472+02:00</t>
  </si>
  <si>
    <t>[{"id":"54684798","note":"","size":"Jalapenos Rolls","count":1,"label":"Jalapenos Rolls","posId":"jpr200","price":8900,"isExtra":false},{"id":"54684842","note":"","count":1,"label":"Balné","posId":"K0000","price":1500,"isExtra":true},{"id":"54684795","note":"","size":"Pepperoni Rolls 🌶️","count":1,"label":"Pepperoni Rolls 🌶️","posId":"P100","price":8900,"isExtra":false},{"id":"54684842","note":"","count":1,"label":"Balné","posId":"K0000","price":1500,"isExtra":true},{"id":"54684757","note":"","size":"Baby špenát &amp; kuře 40cm","count":1,"label":"Baby špenát &amp; kuře 40cm","posId":"104","price":30900,"isExtra":false},{"id":"54684837","note":"","count":1,"label":"Balné","posId":"K0000","price":2000,"isExtra":true},{"id":"54684761","note":"","size":"Veggieballs 40cm 🌶️🌶️","count":1,"label":"Veggieballs 40cm 🌶️🌶️","posId":"105","price":30900,"isExtra":false},{"id":"54684837","note":"","count":1,"label":"Balné","posId":"K0000","price":2000,"isExtra":true},{"id":"54684752","note":"","size":"Hot &amp; Spicy 40cm 🌶️🌶️","count":1,"label":"Hot &amp; Spicy 40cm 🌶️🌶️","posId":"110","price":30900,"isExtra":false},{"id":"54684837","note":"","count":1,"label":"Balné","posId":"K0000","price":2000,"isExtra":true}]</t>
  </si>
  <si>
    <t>2026-06-20T23:20:02.736+02:00</t>
  </si>
  <si>
    <t>2026-06-20T23:22:32.097+02:00</t>
  </si>
  <si>
    <t>[{"id":"306cfd4b-8e53-4c39-a094-3a7609370ef0","note":"","count":1,"label":"Hawai 18 cm","posId":"126","price":11900,"isExtra":false},{"id":"35c9c86c-23af-49ea-b9c7-d98468700f74","note":"","count":1,"label":"Grana padano","posId":"A130","price":2000,"isExtra":true},{"id":"1a902d9c-c6c4-4e15-b30a-3906f056006f","note":"","count":2,"label":"Pepsi zero sugar 1l","posId":"N125","price":5900,"isExtra":false},{"id":"b03677fb-324a-43f1-b29f-e5fb74a0b0b4","note":"","count":1,"label":"BIRGO grapefruit 0,5l","posId":"N131","price":4900,"isExtra":false}]</t>
  </si>
  <si>
    <t>Pawan</t>
  </si>
  <si>
    <t>2026-06-20T23:12:31.527+02:00</t>
  </si>
  <si>
    <t>2026-06-20T23:22:28.294+02:00</t>
  </si>
  <si>
    <t>František</t>
  </si>
  <si>
    <t>2026-06-20T23:03:49.521+02:00</t>
  </si>
  <si>
    <t>2026-06-20T23:18:10.349+02:00</t>
  </si>
  <si>
    <t>[{"id":"107","note":"","count":1,"label":"BBQ Texas 40cm","posId":"107","price":30900,"isExtra":false},{"id":"K0000","note":"","count":1,"label":"Balné","posId":"K0000","price":2000,"isExtra":true},{"id":"X111","note":"","count":3,"label":"Bez papriky","posId":"X111","price":0,"KDSTags":["redhighlight"],"isExtra":true},{"id":"C101","note":"","count":1,"label":"Gorgonzola","posId":"C101","price":4000,"KDSTags":["greenhighlight"],"isExtra":true},{"id":"111","note":"","count":1,"label":"Quattro Formaggi 40cm","posId":"111","price":30900,"isExtra":false},{"id":"K0000","note":"","count":1,"label":"Balné","posId":"K0000","price":2000,"isExtra":true},{"id":"P106","note":"","count":1,"label":"Česnekový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</si>
  <si>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2026-06-20T23:02:43.515+02:00</t>
  </si>
  <si>
    <t>2026-06-20T23:15:38.558+02:00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</si>
  <si>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základ","posId":"ZBR32","price":0,"isExtra":true},{"id":"A121","note":"","count":1,"label":"okraj mozzarella, bylinky","posId":"A121","price":5700,"isExtra":true}]</t>
  </si>
  <si>
    <t>2026-06-20T23:01:02.952+02:00</t>
  </si>
  <si>
    <t>2026-06-20T23:14:46.299+02:00</t>
  </si>
  <si>
    <t>2026-06-20T23:29:29.706+02:00</t>
  </si>
  <si>
    <t>2026-06-20T23:01:03.543+02:00</t>
  </si>
  <si>
    <t>2026-06-20T22:57:08.696+02:00</t>
  </si>
  <si>
    <t>2026-06-20T23:09:36.226+02:00</t>
  </si>
  <si>
    <t>[{"id":"54684760","note":"","size":"Capricciosa 40cm","count":1,"label":"Capricciosa 40cm","posId":"101","price":30900,"isExtra":false},{"id":"54684837","note":"","count":1,"label":"Balné","posId":"K0000","price":2000,"isExtra":true},{"id":"59555759","note":"","count":1,"label":"Smetanový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okrajů","posId":"X1000","price":0,"isExtra":true},{"id":"54684760","note":"","size":"Capricciosa 40cm","count":1,"label":"Capricciosa 40cm","posId":"101","price":30900,"isExtra":false},{"id":"54684837","note":"","count":1,"label":"Balné","posId":"K0000","price":2000,"isExtra":true},{"id":"54684796","note":"","size":"Česnekový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</si>
  <si>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2026-06-20T22:52:02.431+02:00</t>
  </si>
  <si>
    <t>2026-06-20T23:06:20.401+02:00</t>
  </si>
  <si>
    <t>[{"id":"534340cf97d1876b8244e845","count":1,"label":"Česnekový dip","posId":"P106","price":2000,"isExtra":false},{"id":"2f43df7dedb312c2f3c829b9","count":1,"label":"Balné","posId":"K0000","price":1500,"isExtra":true},{"id":"939f82d5fbc35ea216cb1f8c","count":1,"label":"Capricciosa 40cm","posId":"101","price":30900,"isExtra":false},{"id":"9c3e5446ef3ded7b358f7c2a","count":1,"label":"Balné","posId":"K0000","price":2000,"isExtra":true},{"id":"96bbb524de87ac8c16f8dd24","count":1,"label":"Smetanový základ","posId":"ZRS40","price":0,"isExtra":true},{"id":"e48bc139e2ca597f8161ac78","count":1,"label":"okraj hotdog, hořčice","posId":"A118","price":6500,"isExtra":true}]</t>
  </si>
  <si>
    <t>2026-06-20T22:50:04.240+02:00</t>
  </si>
  <si>
    <t>2026-06-20T23:09:59.102+02:00</t>
  </si>
  <si>
    <t>2026-06-20T23:18:20.419+02:00</t>
  </si>
  <si>
    <t>2026-06-20T22:51:46.257+02:00</t>
  </si>
  <si>
    <t>[{"id":"dd5d901d-3787-43d0-9efe-85e31e1c5def","note":"","count":1,"label":"Pepperoni 32 cm","posId":"120","price":24900,"isExtra":false},{"id":"0c454cc7-3f38-4dea-9e0e-7220d9ba6ce0","note":"","count":1,"label":"Dip česnekový","posId":"P106","price":2000,"isExtra":false}]</t>
  </si>
  <si>
    <t>2026-06-20T22:48:15.538+02:00</t>
  </si>
  <si>
    <t>2026-06-20T23:00:09.678+02:00</t>
  </si>
  <si>
    <t>[{"id":"623094757bf405e05218647f","count":1,"label":"Jablečno-skořicové rolls","posId":"18","price":8900,"isExtra":false},{"id":"2f43df7dedb312c2f3c829b9","count":1,"label":"Balné","posId":"K0000","price":1500,"isExtra":true},{"id":"b97e51ee5d6f66be991dd77d","count":1,"label":"Hawai 32cm","posId":"114","price":19920,"isExtra":false},{"id":"2f43df7dedb312c2f3c829b9","count":1,"label":"Balné","posId":"K0000","price":1500,"isExtra":true},{"id":"2179c22089126fe6683fee77","count":1,"label":"Smetanový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okrajů","posId":"X1000","price":0,"isExtra":true}]</t>
  </si>
  <si>
    <t>2026-06-20T22:42:38.261+02:00</t>
  </si>
  <si>
    <t>2026-06-20T22:51:21.234+02:00</t>
  </si>
  <si>
    <t>2026-06-20T22:42:11.316+02:00</t>
  </si>
  <si>
    <t>2026-06-20T22:50:08.322+02:00</t>
  </si>
  <si>
    <t>[{"id":"18dccfd0f1d700e21a73bb3f","count":1,"label":"BBQ Texas 40cm","posId":"107","price":30900,"isExtra":false},{"id":"9c3e5446ef3ded7b358f7c2a","count":1,"label":"Balné","posId":"K0000","price":2000,"isExtra":true},{"id":"8fc7fed4d5a91e6ffd5c3149","count":1,"label":"Rajčatový základ","posId":"ZBR40","price":0,"isExtra":true},{"id":"c2f0d4a2510fbdafed8c4f00","count":1,"label":"bez plněných okrajů","posId":"X1000","price":0,"isExtra":true}]</t>
  </si>
  <si>
    <t>2026-06-20T22:42:03.088+02:00</t>
  </si>
  <si>
    <t>2026-06-20T22:52:52.896+02:00</t>
  </si>
  <si>
    <t>[{"id":"dd5d901d-3787-43d0-9efe-85e31e1c5def","note":"","count":1,"label":"Pepperoni 32 cm","posId":"120","price":24900,"isExtra":false}]</t>
  </si>
  <si>
    <t>Nazar</t>
  </si>
  <si>
    <t>2026-06-20T22:41:47.411+02:00</t>
  </si>
  <si>
    <t>2026-06-20T22:56:01.722+02:00</t>
  </si>
  <si>
    <t>[{"id":"112","note":"","count":1,"label":"Margherita 32cm","posId":"112","price":20900,"isExtra":false},{"id":"K0000","note":"","count":1,"label":"Balné","posId":"K0000","price":1500,"isExtra":true},{"id":"121","note":"","count":1,"label":"Comeback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</si>
  <si>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2026-06-20T22:40:51.471+02:00</t>
  </si>
  <si>
    <t>2026-06-20T22:49:38.404+02:00</t>
  </si>
  <si>
    <t>[{"id":"119","note":"","count":1,"label":"BBQ Texas 32cm","posId":"119","price":24900,"isExtra":false},{"id":"K0000","note":"","count":1,"label":"Balné","posId":"K0000","price":1500,"isExtra":true},{"id":"17","note":"","count":1,"label":"USA těsto","posId":"17","price":1000,"isExtra":true},{"id":"ZBS32","note":"","count":1,"label":"Smetanový základ","posId":"ZBS32","price":0,"isExtra":true},{"id":"N126","note":"","count":1,"label":"Mirinda 1l","posId":"N126","price":5900,"isExtra":false},{"id":"P106","note":"","count":1,"label":"Česnekový dip","posId":"P106","price":2000,"isExtra":false},{"id":"K0000","note":"","count":1,"label":"Balné","posId":"K0000","price":1500,"isExtra":true}]</t>
  </si>
  <si>
    <t>2026-06-20T22:39:26.290+02:00</t>
  </si>
  <si>
    <t>2026-06-20T22:49:08.137+02:00</t>
  </si>
  <si>
    <t>[{"id":"939f82d5fbc35ea216cb1f8c","count":1,"label":"Capricciosa 40cm","posId":"101","price":30900,"isExtra":false},{"id":"9c3e5446ef3ded7b358f7c2a","count":1,"label":"Balné","posId":"K0000","price":2000,"isExtra":true},{"id":"c2f0d4a2510fbdafed8c4f00","count":1,"label":"bez plněných okrajů","posId":"X1000","price":0,"isExtra":true}]</t>
  </si>
  <si>
    <t>2026-06-20T22:39:03.433+02:00</t>
  </si>
  <si>
    <t>2026-06-20T23:00:06.887+02:00</t>
  </si>
  <si>
    <t>[{"id":"6d80fcec-2088-4df1-b35b-3de60046f4e1","note":"","count":1,"label":"Hot &amp; Spicy 32 cm","posId":"146","price":24900,"isExtra":false},{"id":"21fd0686-e8d1-43f1-84c9-d96f5842a3ca","note":"","count":1,"label":"okraj mozzarella, bylinky","posId":"A121","price":5700,"isExtra":true},{"id":"5972eec0-ca59-4f52-b279-96c9f5c3eb67","note":"","count":1,"label":"BEZ -cibule","posId":"X103","price":0,"KDSTags":["redhighlight"],"isExtra":true},{"id":"424aec40-766b-4a2f-bcc0-a9d6737ba762","note":"","count":1,"label":"Hawai 32 cm","posId":"114","price":24900,"isExtra":false},{"id":"d52027ab-fcf5-41e6-945a-01e2fd9187a4","note":"","count":1,"label":"okraj Hotdog, hořčice","posId":"A117","price":5700,"isExtra":true},{"id":"0c454cc7-3f38-4dea-9e0e-7220d9ba6ce0","note":"","count":1,"label":"Dip česnekový","posId":"P106","price":2000,"isExtra":false}]</t>
  </si>
  <si>
    <t>2026-06-20T22:37:14.663+02:00</t>
  </si>
  <si>
    <t>2026-06-20T22:47:10.165+02:00</t>
  </si>
  <si>
    <t>[{"id":"b97e51ee5d6f66be991dd77d","count":1,"label":"Hawai 32cm","posId":"114","price":19920,"isExtra":false},{"id":"2f43df7dedb312c2f3c829b9","count":1,"label":"Balné","posId":"K0000","price":1500,"isExtra":true},{"id":"13bc34972a864e03558263de","count":1,"label":"bez plněných okrajů","posId":"X1000","price":0,"isExtra":true},{"id":"ebb4601118d8b96c66148cd8","count":1,"label":"Hot &amp; Spicy 32cm 🌶️🌶️","posId":"122","price":24900,"isExtra":false},{"id":"2f43df7dedb312c2f3c829b9","count":1,"label":"Balné","posId":"K0000","price":1500,"isExtra":true},{"id":"13bc34972a864e03558263de","count":1,"label":"bez plněných okrajů","posId":"X1000","price":0,"isExtra":true},{"id":"0101824124470b24037d7791","count":1,"label":"Bez cibule","posId":"X103","price":0,"KDSTags":["redhighlight"],"isExtra":true}]</t>
  </si>
  <si>
    <t>Khusniddin</t>
  </si>
  <si>
    <t>2026-06-20T22:35:37.356+02:00</t>
  </si>
  <si>
    <t>2026-06-20T22:36:30.492+02:00</t>
  </si>
  <si>
    <t>[{"id":"D112","note":"","count":1,"label":"Opočno karamel","posId":"D112","price":12900,"isExtra":false},{"id":"N142","note":"","count":1,"label":"Guarana classic","posId":"N142","price":5500,"isExtra":false},{"id":"N124","note":"","count":1,"label":"Pepsi 1l","posId":"N124","price":5900,"isExtra":false}]</t>
  </si>
  <si>
    <t>2026-06-20T22:30:47.349+02:00</t>
  </si>
  <si>
    <t>2026-06-20T22:38:44.153+02:00</t>
  </si>
  <si>
    <t>2026-06-20T22:28:58.498+02:00</t>
  </si>
  <si>
    <t>2026-06-20T22:36:13.723+02:00</t>
  </si>
  <si>
    <t>[{"id":"7ab930e6-0c0e-4177-b8ba-83503741e8b0","count":1,"label":"Pizza Pepperoni 32","posId":"120","price":24900,"isExtra":false,"creatorId":"ZlEeFZRUpljf6dvRrRN_D","isPackging":0,"actualLabel":"Pizza Pepperoni 32"}]</t>
  </si>
  <si>
    <t>2026-06-20T22:20:26.772+02:00</t>
  </si>
  <si>
    <t>2026-06-20T22:36:10.461+02:00</t>
  </si>
  <si>
    <t>[{"id":"54684760","note":"","size":"Capricciosa 40cm","count":1,"label":"Capricciosa 40cm","posId":"101","price":30900,"isExtra":false},{"id":"54684837","note":"","count":1,"label":"Balné","posId":"K0000","price":2000,"isExtra":true},{"id":"59555759","note":"","count":1,"label":"Smetanový základ","posId":"ZRS40","price":0,"isExtra":true},{"id":"54684755","note":"","size":"BBQ Texas 40cm","count":1,"label":"BBQ Texas 40cm","posId":"107","price":30900,"isExtra":false},{"id":"54684837","note":"","count":1,"label":"Balné","posId":"K0000","price":2000,"isExtra":true},{"id":"59555758","note":"","count":1,"label":"Rajčatový základ","posId":"ZBR40","price":0,"isExtra":true},{"id":"54684908","note":"","count":1,"label":"Bez cibule","posId":"X103","price":0,"KDSTags":["redhighlight"],"isExtra":true}]</t>
  </si>
  <si>
    <t>2026-06-20T22:20:14.910+02:00</t>
  </si>
  <si>
    <t>2026-06-20T22:33:27.281+02:00</t>
  </si>
  <si>
    <t>[{"id":"12800ce808ad8ec470947c77","count":1,"label":"Comeback 32cm 🌶️","posId":"121","price":19920,"isExtra":false},{"id":"2f43df7dedb312c2f3c829b9","count":1,"label":"Balné","posId":"K0000","price":1500,"isExtra":true},{"id":"fb29917ce2e90ab392103c23","count":1,"label":"USA těsto","posId":"17","price":1000,"isExtra":true}]</t>
  </si>
  <si>
    <t>Amirbek</t>
  </si>
  <si>
    <t>2026-06-20T22:15:05.199+02:00</t>
  </si>
  <si>
    <t>2026-06-20T22:32:54.196+02:00</t>
  </si>
  <si>
    <t>[{"id":"119","note":"","count":1,"label":"BBQ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základ","posId":"ZBR32","price":0,"isExtra":true},{"id":"X1000","note":"","count":1,"label":"bez plněných okrajů","posId":"X1000","price":0,"isExtra":true}]</t>
  </si>
  <si>
    <t>2026-06-20T22:12:02.943+02:00</t>
  </si>
  <si>
    <t>2026-06-20T22:31:58.087+02:00</t>
  </si>
  <si>
    <t>2026-06-20T22:54:04.373+02:00</t>
  </si>
  <si>
    <t>2026-06-20T22:12:04.529+02:00</t>
  </si>
  <si>
    <t>[{"id":"6a406468-94b2-4aab-8b3e-c490dfbbdf08","note":"","count":1,"label":"Hot &amp; Spicy 40 cm","posId":"110","price":30900,"isExtra":false},{"id":"eb426525-9181-4714-9963-380f5c0ae0e5","note":"","count":1,"label":"Okraj mozzarella, bylinky","posId":"A122","price":6500,"isExtra":true},{"id":"63d3d8e2-08ad-42e7-bee2-0e2c8e2248bf","note":"","count":1,"label":"BBQ Texas 40 cm","posId":"107","price":30900,"isExtra":false},{"id":"eb426525-9181-4714-9963-380f5c0ae0e5","note":"","count":1,"label":"Okraj mozzarella, bylinky","posId":"A122","price":6500,"isExtra":true}]</t>
  </si>
  <si>
    <t>2026-06-20T22:09:21.225+02:00</t>
  </si>
  <si>
    <t>2026-06-20T22:25:48.029+02:00</t>
  </si>
  <si>
    <t>[{"id":"111","note":"","count":1,"label":"Quattro Formaggi 40cm","posId":"111","price":30900,"isExtra":false},{"id":"K0000","note":"","count":1,"label":"Balné","posId":"K0000","price":2000,"isExtra":true},{"id":"ZSB49","note":"","count":1,"label":"BBQ základ","posId":"ZSB49","price":0,"isExtra":true},{"id":"X1000","note":"","count":1,"label":"bez plněných okrajů","posId":"X1000","price":0,"isExtra":true},{"id":"X113","note":"","count":1,"label":"Bez mozzarelly","posId":"X113","price":0,"KDSTags":["redhighlight"],"isExtra":true}]</t>
  </si>
  <si>
    <t>2026-06-20T22:08:48.582+02:00</t>
  </si>
  <si>
    <t>2026-06-20T22:22:04.128+02:00</t>
  </si>
  <si>
    <t>2026-06-20T22:06:36.223+02:00</t>
  </si>
  <si>
    <t>2026-06-20T22:21:48.096+02:00</t>
  </si>
  <si>
    <t>[{"id":"64289bbb395820dee3a352f4","count":1,"label":"Pepperoni 32cm 🌶️🌶️","posId":"120","price":19920,"isExtra":false},{"id":"2f43df7dedb312c2f3c829b9","count":1,"label":"Balné","posId":"K0000","price":1500,"isExtra":true},{"id":"fb29917ce2e90ab392103c23","count":1,"label":"USA těsto","posId":"17","price":1000,"isExtra":true},{"id":"13bc34972a864e03558263de","count":1,"label":"bez plněných okrajů","posId":"X1000","price":0,"isExtra":true},{"id":"534340cf97d1876b8244e845","count":1,"label":"Česnekový dip","posId":"P106","price":2000,"isExtra":false},{"id":"2f43df7dedb312c2f3c829b9","count":1,"label":"Balné","posId":"K0000","price":1500,"isExtra":true}]</t>
  </si>
  <si>
    <t>2026-06-20T22:05:45.202+02:00</t>
  </si>
  <si>
    <t>2026-06-20T22:20:34.028+02:00</t>
  </si>
  <si>
    <t>2026-06-20T22:05:03.340+02:00</t>
  </si>
  <si>
    <t>2026-06-20T22:26:30.553+02:00</t>
  </si>
  <si>
    <t>[{"id":"554b5341-3de7-4a69-b579-50bb01af629a","note":"","count":1,"label":"Quattro Formaggi 40 cm","posId":"111","price":30900,"isExtra":false}]</t>
  </si>
  <si>
    <t>2026-06-20T21:55:44.703+02:00</t>
  </si>
  <si>
    <t>2026-06-20T22:03:46.752+02:00</t>
  </si>
  <si>
    <t>[{"id":"939f82d5fbc35ea216cb1f8c","count":1,"label":"Capricciosa 40cm","posId":"101","price":30900,"isExtra":false},{"id":"9c3e5446ef3ded7b358f7c2a","count":1,"label":"Balné","posId":"K0000","price":2000,"isExtra":true},{"id":"da61ec74e0d8131c40023b22","count":1,"label":"Pepperoni salám","posId":"C109","price":4000,"KDSTags":["greenhighlight"],"isExtra":true}]</t>
  </si>
  <si>
    <t>2026-06-20T21:53:31.246+02:00</t>
  </si>
  <si>
    <t>2026-06-20T21:57:23.063+02:00</t>
  </si>
  <si>
    <t>[{"id":"7f90f634-ae03-48d9-9ac8-27405c0fc737","count":1,"label":"Poděbradská malinovka 0,5l","posId":"N129","price":4900,"isExtra":false,"creatorId":"SM6dTU6-iIoybdDKTuybZ","isPackging":0,"actualLabel":"Poděbradská malinovka 0,5l"}]</t>
  </si>
  <si>
    <t>2026-06-20T21:50:38.353+02:00</t>
  </si>
  <si>
    <t>2026-06-20T22:00:13.823+02:00</t>
  </si>
  <si>
    <t>[{"id":"894fa153536a1a5af70ad0bf","count":1,"label":"Quattro Formaggi 40cm","posId":"111","price":30900,"isExtra":false},{"id":"9c3e5446ef3ded7b358f7c2a","count":1,"label":"Balné","posId":"K0000","price":2000,"isExtra":true},{"id":"9b134e33f1db18460c30380b","count":1,"label":"okraj mozzarella, bylinky","posId":"A122","price":6500,"isExtra":true},{"id":"c72973a96879fc2d4a45d18e","count":1,"label":"Kukuřice","posId":"C115","price":3500,"KDSTags":["greenhighlight"],"isExtra":true},{"id":"534340cf97d1876b8244e845","count":1,"label":"Česnekový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</si>
  <si>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2026-06-20T21:44:34.277+02:00</t>
  </si>
  <si>
    <t>2026-06-20T21:55:19.094+02:00</t>
  </si>
  <si>
    <t>[{"id":"18dccfd0f1d700e21a73bb3f","count":1,"label":"BBQ Texas 40cm","posId":"107","price":30900,"isExtra":false},{"id":"9c3e5446ef3ded7b358f7c2a","count":1,"label":"Balné","posId":"K0000","price":2000,"isExtra":true},{"id":"9b134e33f1db18460c30380b","count":1,"label":"okraj mozzarella, bylinky","posId":"A122","price":6500,"isExtra":true},{"id":"d88d2952fcc42dbccd4c4182","count":1,"label":"Mozzarella","posId":"C113","price":4000,"KDSTags":["greenhighlight"],"isExtra":true},{"id":"dade691b0a9dc6b4f9e250cb","count":1,"label":"Kuře","posId":"C114","price":4000,"KDSTags":["greenhighlight"],"isExtra":true}]</t>
  </si>
  <si>
    <t>2026-06-20T21:44:22.999+02:00</t>
  </si>
  <si>
    <t>2026-06-20T21:55:41.924+02:00</t>
  </si>
  <si>
    <t>[{"id":"15899b4356cb45f4fad5074f","count":1,"label":"Pepsi 1l","posId":"N124","price":5900,"isExtra":false},{"id":"18dccfd0f1d700e21a73bb3f","count":1,"label":"BBQ Texas 40cm","posId":"107","price":30900,"isExtra":false},{"id":"9c3e5446ef3ded7b358f7c2a","count":1,"label":"Balné","posId":"K0000","price":2000,"isExtra":true},{"id":"c72973a96879fc2d4a45d18e","count":1,"label":"Kukuřice","posId":"C115","price":3500,"KDSTags":["greenhighlight"],"isExtra":true},{"id":"534340cf97d1876b8244e845","count":2,"label":"Česnekový dip","posId":"P106","price":2000,"isExtra":false},{"id":"2f43df7dedb312c2f3c829b9","count":2,"label":"Balné","posId":"K0000","price":1500,"isExtra":true},{"id":"535eaf2481dca6cd71e674a8","count":1,"label":"Choco Rolls","posId":"chr100","price":8900,"isExtra":false},{"id":"2f43df7dedb312c2f3c829b9","count":1,"label":"Balné","posId":"K0000","price":1500,"isExtra":true}]</t>
  </si>
  <si>
    <t>2026-06-20T21:40:05.468+02:00</t>
  </si>
  <si>
    <t>2026-06-20T21:48:28.101+02:00</t>
  </si>
  <si>
    <t>[{"id":"b97e51ee5d6f66be991dd77d","count":1,"label":"Hawai 32cm","posId":"114","price":19920,"isExtra":false},{"id":"2f43df7dedb312c2f3c829b9","count":1,"label":"Balné","posId":"K0000","price":1500,"isExtra":true},{"id":"3ce00c7888c3f6c64a108aae","count":1,"label":"Quattro Formaggi 32cm","posId":"123","price":24900,"isExtra":false},{"id":"2f43df7dedb312c2f3c829b9","count":1,"label":"Balné","posId":"K0000","price":1500,"isExtra":true},{"id":"534340cf97d1876b8244e845","count":2,"label":"Česnekový dip","posId":"P106","price":2000,"isExtra":false},{"id":"2f43df7dedb312c2f3c829b9","count":2,"label":"Balné","posId":"K0000","price":1500,"isExtra":true},{"id":"d2bbf08fc57038f524ea9ee6","count":1,"label":"Česnekový chléb 18cm","posId":"P104","price":7900,"isExtra":false},{"id":"2f43df7dedb312c2f3c829b9","count":1,"label":"Balné","posId":"K0000","price":1500,"isExtra":true}]</t>
  </si>
  <si>
    <t>2026-06-20T21:33:03.339+02:00</t>
  </si>
  <si>
    <t>2026-06-20T21:45:21.722+02:00</t>
  </si>
  <si>
    <t>2026-06-20T21:55:41.155+02:00</t>
  </si>
  <si>
    <t>2026-06-20T21:33:03.982+02:00</t>
  </si>
  <si>
    <t>[{"id":"3171e692-1adb-4333-8054-b1a7b136b69f","note":"","count":1,"label":"Pepperoni 32 cm","posId":"144","price":24900,"isExtra":false},{"id":"a3d62a5d-2e1d-48db-874e-d64becff7059","note":"","count":1,"label":"změna na BBQ základ","posId":"A128","price":0,"isExtra":true},{"id":"21fd0686-e8d1-43f1-84c9-d96f5842a3ca","note":"","count":1,"label":"okraj mozzarella, bylinky","posId":"A121","price":5700,"isExtra":true}]</t>
  </si>
  <si>
    <t>Alena</t>
  </si>
  <si>
    <t>2026-06-20T21:28:37.469+02:00</t>
  </si>
  <si>
    <t>2026-06-20T21:41:42.469+02:00</t>
  </si>
  <si>
    <t>[{"id":"106","note":"","count":1,"label":"BBQ Meteor 40cm","posId":"106","price":30900,"isExtra":false},{"id":"K0000","note":"","count":1,"label":"Balné","posId":"K0000","price":2000,"isExtra":true},{"id":"ZBS40","note":"","count":1,"label":"Smetanový základ","posId":"ZBS40","price":0,"isExtra":true},{"id":"X1000","note":"","count":1,"label":"bez plněných okrajů","posId":"X1000","price":0,"isExtra":true}]</t>
  </si>
  <si>
    <t>2026-06-20T21:24:51.300+02:00</t>
  </si>
  <si>
    <t>2026-06-20T21:38:27.031+02:00</t>
  </si>
  <si>
    <t>[{"id":"M100","note":"","count":1,"label":"Spicy menu Comeback","posId":"M100","price":34900,"isExtra":false},{"id":"K0000","note":"","count":1,"label":"Balné","posId":"K0000","price":3000,"isExtra":true},{"id":"Y121","note":"","count":1,"label":"Comeback","posId":"Y121","price":0,"isExtra":true},{"id":"A123","note":"","count":1,"label":"okraj mozzarella, bbq omáčka","posId":"A123","price":5700,"isExtra":true},{"id":"P101","note":"","count":1,"label":"spicy wings 🌶️","posId":"P101","price":0,"isExtra":true},{"id":"N141","note":"","count":1,"label":"Aquilla jemně perlivá","posId":"N141","price":0,"isExtra":true}]</t>
  </si>
  <si>
    <t>2026-06-20T21:19:40.793+02:00</t>
  </si>
  <si>
    <t>2026-06-20T21:32:55.908+02:00</t>
  </si>
  <si>
    <t>[{"id":"12800ce808ad8ec470947c77","count":1,"label":"Comeback 32cm 🌶️","posId":"121","price":19920,"isExtra":false},{"id":"2f43df7dedb312c2f3c829b9","count":1,"label":"Balné","posId":"K0000","price":1500,"isExtra":true},{"id":"c5a9c941c1f31eb9931eba5d","count":1,"label":"Zeleninová 32cm","posId":"115","price":19920,"isExtra":false},{"id":"2f43df7dedb312c2f3c829b9","count":1,"label":"Balné","posId":"K0000","price":1500,"isExtra":true}]</t>
  </si>
  <si>
    <t>2026-06-20T21:15:09.484+02:00</t>
  </si>
  <si>
    <t>2026-06-20T21:25:27.699+02:00</t>
  </si>
  <si>
    <t>[{"id":"c46bb160-b35c-42ed-8482-ed85f1391e51","count":1,"label":"Pizza Hawai 32 cm","posId":"114","price":24900,"isExtra":false,"creatorId":"ZtgFqdzKRXfi47qU6UM3s","isPackging":0,"actualLabel":"Pizza Hawai 32 cm"},{"id":"7ab930e6-0c0e-4177-b8ba-83503741e8b0","count":1,"label":"Pizza Pepperoni 32","posId":"120","price":24900,"isExtra":false,"creatorId":"L5siLr3LBvrwWUau9bszq","isPackging":0,"actualLabel":"Pizza Pepperoni 32"},{"id":"2bf8f112-0fd9-496d-b326-6e53a904651b","count":1,"label":"Pizza Hot &amp; Spicy 32","posId":"122","price":24900,"isExtra":false,"creatorId":"TbEC21qSsnIiDfJqhz8DU","isPackging":0,"actualLabel":"Pizza Hot &amp; Spicy 32"}]</t>
  </si>
  <si>
    <t>2026-06-20T21:14:54.481+02:00</t>
  </si>
  <si>
    <t>2026-06-20T21:34:45.297+02:00</t>
  </si>
  <si>
    <t>[{"id":"12800ce808ad8ec470947c77","count":1,"label":"Comeback 32cm 🌶️","posId":"121","price":19920,"isExtra":false},{"id":"2f43df7dedb312c2f3c829b9","count":1,"label":"Balné","posId":"K0000","price":1500,"isExtra":true},{"id":"355aef36173e118d2d01dec4","count":1,"label":"Jalapeňos","posId":"B102","price":2500,"KDSTags":["greenhighlight"],"isExtra":true},{"id":"6dd95d267276b256b3cb02db","count":1,"label":"Baby Špenát &amp; kuře 32cm","posId":"116","price":24900,"isExtra":false},{"id":"2f43df7dedb312c2f3c829b9","count":1,"label":"Balné","posId":"K0000","price":1500,"isExtra":true}]</t>
  </si>
  <si>
    <t>2026-06-20T21:13:58.756+02:00</t>
  </si>
  <si>
    <t>2026-06-20T21:27:46.036+02:00</t>
  </si>
  <si>
    <t>[{"id":"6dd95d267276b256b3cb02db","count":2,"label":"Baby Špenát &amp; kuře 32cm","posId":"116","price":24900,"isExtra":false},{"id":"2f43df7dedb312c2f3c829b9","count":2,"label":"Balné","posId":"K0000","price":1500,"isExtra":true},{"id":"4f9d18ef8cf2c6764d412bb4","count":2,"label":"okraj hotdog, bez omáčky","posId":"A125","price":5700,"isExtra":true},{"id":"bd073125d735d3efae3c623a","count":2,"label":"Spicy Wings 🌶️","posId":"P101","price":9520,"isExtra":false},{"id":"2f43df7dedb312c2f3c829b9","count":2,"label":"Balné","posId":"K0000","price":1500,"isExtra":true}]</t>
  </si>
  <si>
    <t>2026-06-20T21:01:50.659+02:00</t>
  </si>
  <si>
    <t>2026-06-20T21:08:07.650+02:00</t>
  </si>
  <si>
    <t>[{"id":"c46bb160-b35c-42ed-8482-ed85f1391e51","count":1,"label":"Pizza Hawai 32 cm","posId":"114","price":24900,"isExtra":false,"creatorId":"SR9oVLuf0n632WHdQD6fY","isPackging":0,"actualLabel":"Pizza Hawai 32 cm"}]</t>
  </si>
  <si>
    <t>2026-06-20T20:52:01.435+02:00</t>
  </si>
  <si>
    <t>2026-06-20T21:07:00.905+02:00</t>
  </si>
  <si>
    <t>[{"id":"534340cf97d1876b8244e845","count":1,"label":"Česnekový dip","posId":"P106","price":2000,"isExtra":false},{"id":"2f43df7dedb312c2f3c829b9","count":1,"label":"Balné","posId":"K0000","price":1500,"isExtra":true},{"id":"6dd95d267276b256b3cb02db","count":1,"label":"Baby Špenát &amp; kuře 32cm","posId":"116","price":24900,"isExtra":false},{"id":"2f43df7dedb312c2f3c829b9","count":1,"label":"Balné","posId":"K0000","price":1500,"isExtra":true},{"id":"ce6f9717e21b4a79f0b40c10","count":1,"label":"okraj mozzarella, bbq omáčka","posId":"A123","price":5700,"isExtra":true}]</t>
  </si>
  <si>
    <t>2026-06-20T20:49:40.015+02:00</t>
  </si>
  <si>
    <t>2026-06-20T21:06:22.817+02:00</t>
  </si>
  <si>
    <t>2026-06-20T20:45:27.611+02:00</t>
  </si>
  <si>
    <t>2026-06-20T21:03:39.115+02:00</t>
  </si>
  <si>
    <t>[{"id":"64289bbb395820dee3a352f4","count":1,"label":"Pepperoni 32cm 🌶️🌶️","posId":"120","price":19920,"isExtra":false},{"id":"2f43df7dedb312c2f3c829b9","count":1,"label":"Balné","posId":"K0000","price":1500,"isExtra":true},{"id":"fb29917ce2e90ab392103c23","count":1,"label":"USA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bylinky","posId":"A121","price":5700,"isExtra":true}]</t>
  </si>
  <si>
    <t>2026-06-20T20:44:36.673+02:00</t>
  </si>
  <si>
    <t>2026-06-20T21:01:11.959+02:00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</si>
  <si>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32cm","posId":"123","price":24900,"isExtra":false},{"id":"54684842","note":"","count":1,"label":"Balné","posId":"K0000","price":1500,"isExtra":true},{"id":"54684831","note":"","count":1,"label":"bez plněných okrajů","posId":"X1000","price":0,"isExtra":true},{"id":"54684924","note":"","count":1,"label":"Cibule","posId":"B103","price":2500,"KDSTags":["greenhighlight"],"isExtra":true},{"id":"54684948","note":"","count":1,"label":"Slanina","posId":"B108","price":3000,"KDSTags":["greenhighlight"],"isExtra":true}]</t>
  </si>
  <si>
    <t>2026-06-20T20:43:14.226+02:00</t>
  </si>
  <si>
    <t>2026-06-20T20:58:55.812+02:00</t>
  </si>
  <si>
    <t>[{"id":"12800ce808ad8ec470947c77","count":1,"label":"Comeback 32cm 🌶️","posId":"121","price":19920,"isExtra":false},{"id":"2f43df7dedb312c2f3c829b9","count":1,"label":"Balné","posId":"K0000","price":1500,"isExtra":true},{"id":"5240eded7e81f04fe89f2c85","count":1,"label":"Mirinda 1l","posId":"N126","price":5900,"isExtra":false},{"id":"bd073125d735d3efae3c623a","count":1,"label":"Spicy Wings 🌶️","posId":"P101","price":9520,"isExtra":false},{"id":"2f43df7dedb312c2f3c829b9","count":1,"label":"Balné","posId":"K0000","price":1500,"isExtra":true}]</t>
  </si>
  <si>
    <t>2026-06-20T20:37:07.653+02:00</t>
  </si>
  <si>
    <t>2026-06-20T20:52:55.949+02:00</t>
  </si>
  <si>
    <t>[{"id":"12800ce808ad8ec470947c77","count":1,"label":"Comeback 32cm 🌶️","posId":"121","price":19920,"isExtra":false},{"id":"2f43df7dedb312c2f3c829b9","count":1,"label":"Balné","posId":"K0000","price":1500,"isExtra":true},{"id":"bd073125d735d3efae3c623a","count":1,"label":"Spicy Wings 🌶️","posId":"P101","price":9520,"isExtra":false},{"id":"2f43df7dedb312c2f3c829b9","count":1,"label":"Balné","posId":"K0000","price":1500,"isExtra":true}]</t>
  </si>
  <si>
    <t>2026-06-20T20:36:53.456+02:00</t>
  </si>
  <si>
    <t>2026-06-20T20:55:20.854+02:00</t>
  </si>
  <si>
    <t>[{"id":"59592169","note":"","size":"Hawai 32cm","count":1,"label":"Hawai 32cm","posId":"114","price":24900,"isExtra":false},{"id":"54684842","note":"","count":1,"label":"Balné","posId":"K0000","price":1500,"isExtra":true},{"id":"59592165","note":"","size":"Pepperoni 32cm 🌶️🌶️","count":1,"label":"Pepperoni 32cm 🌶️🌶️","posId":"120","price":24900,"isExtra":false},{"id":"54684842","note":"","count":1,"label":"Balné","posId":"K0000","price":1500,"isExtra":true},{"id":"59592163","note":"","size":"Hot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🌶️🌶️","posId":"122","price":24900,"isExtra":false},{"id":"54684842","note":"","count":1,"label":"Balné","posId":"K0000","price":1500,"isExtra":true},{"id":"54684756","note":"","size":"BBQ Meteor 40cm","count":1,"label":"BBQ Meteor 40cm","posId":"106","price":30900,"isExtra":false},{"id":"54684837","note":"","count":1,"label":"Balné","posId":"K0000","price":2000,"isExtra":true},{"id":"54684861","note":"","count":1,"label":"okraj mozzarella, bylinky","posId":"A122","price":6500,"isExtra":true}]</t>
  </si>
  <si>
    <t>2026-06-20T20:16:03.208+02:00</t>
  </si>
  <si>
    <t>2026-06-20T20:25:31.487+02:00</t>
  </si>
  <si>
    <t>[{"id":"63d3d8e2-08ad-42e7-bee2-0e2c8e2248bf","note":"","count":1,"label":"BBQ Texas 40 cm","posId":"107","price":30900,"isExtra":false},{"id":"932d1eab-8f45-4992-b460-cc5099f91e14","note":"","count":1,"label":"Okraj Hotdog, BBQ","posId":"A120","price":6500,"isExtra":true}]</t>
  </si>
  <si>
    <t>2026-06-20T20:09:25.261+02:00</t>
  </si>
  <si>
    <t>2026-06-20T20:19:24.547+02:00</t>
  </si>
  <si>
    <t>[{"id":"de7b8b77-1f01-4637-9b4b-1c1fe7287d5c","count":1,"label":"Pizza Quattro Formaggi 18","posId":"135","price":11900,"isExtra":false,"creatorId":"VqfBzXTDpaF71uFAB8zFR","isPackging":0,"actualLabel":"Pizza Quattro Formaggi 18"},{"id":"89205ac5-7245-4fc0-b2a2-13cceeda3ae7","count":1,"label":"Pizza BBQ Meteor 32","posId":"118","price":24900,"isExtra":false,"creatorId":"TuP0PT098r48rIzSsyTjs","isPackging":0,"actualLabel":"Pizza BBQ Meteor 32"}]</t>
  </si>
  <si>
    <t>2026-06-20T20:01:47.251+02:00</t>
  </si>
  <si>
    <t>2026-06-20T20:15:47.691+02:00</t>
  </si>
  <si>
    <t>2026-06-20T19:56:06.225+02:00</t>
  </si>
  <si>
    <t>2026-06-20T20:05:35.791+02:00</t>
  </si>
  <si>
    <t>[{"id":"64289bbb395820dee3a352f4","count":1,"label":"Pepperoni 32cm 🌶️🌶️","posId":"120","price":19920,"isExtra":false},{"id":"2f43df7dedb312c2f3c829b9","count":1,"label":"Balné","posId":"K0000","price":1500,"isExtra":true},{"id":"fb29917ce2e90ab392103c23","count":1,"label":"USA těsto","posId":"17","price":1000,"isExtra":true},{"id":"355aef36173e118d2d01dec4","count":2,"label":"Jalapeňos","posId":"B102","price":2500,"KDSTags":["greenhighlight"],"isExtra":true}]</t>
  </si>
  <si>
    <t>2026-06-20T19:55:55.212+02:00</t>
  </si>
  <si>
    <t>2026-06-20T20:13:21.665+02:00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</si>
  <si>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32cm","posId":"123","price":24900,"isExtra":false},{"id":"54684842","note":"","count":1,"label":"Balné","posId":"K0000","price":1500,"isExtra":true},{"id":"59592162","note":"","size":"Quattro Formaggi 32cm","count":1,"label":"Quattro Formaggi 32cm","posId":"123","price":24900,"isExtra":false},{"id":"54684842","note":"","count":1,"label":"Balné","posId":"K0000","price":1500,"isExtra":true},{"id":"54684831","note":"","count":1,"label":"bez plněných okrajů","posId":"X1000","price":0,"isExtra":true},{"id":"54684877","note":"","count":1,"label":"Žampiony","posId":"B105","price":2500,"KDSTags":["greenhighlight"],"isExtra":true},{"id":"54684924","note":"","count":1,"label":"Cibule","posId":"B103","price":2500,"KDSTags":["greenhighlight"],"isExtra":true},{"id":"54684948","note":"","count":1,"label":"Slanina","posId":"B108","price":3000,"KDSTags":["greenhighlight"],"isExtra":true}]</t>
  </si>
  <si>
    <t>2026-06-20T19:55:26.112+02:00</t>
  </si>
  <si>
    <t>2026-06-20T20:04:20.659+02:00</t>
  </si>
  <si>
    <t>[{"id":"54684793","note":"","size":"Pečené brambory","count":1,"label":"Pečené brambory","posId":"P103","price":6900,"isExtra":false},{"id":"54684842","note":"","count":1,"label":"Balné","posId":"K0000","price":1500,"isExtra":true},{"id":"59592161","note":"","size":"Margherita 32cm","count":1,"label":"Margherita 32cm","posId":"112","price":20900,"isExtra":false},{"id":"54684842","note":"","count":1,"label":"Balné","posId":"K0000","price":1500,"isExtra":true}]</t>
  </si>
  <si>
    <t>2026-06-20T19:53:47.088+02:00</t>
  </si>
  <si>
    <t>2026-06-20T20:10:05.714+02:00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</si>
  <si>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🌶️🌶️","posId":"110","price":30900,"isExtra":false},{"id":"54684837","note":"","count":1,"label":"Balné","posId":"K0000","price":2000,"isExtra":true},{"id":"54684750","note":"","size":"Margherita 40cm","count":1,"label":"Margherita 40cm","posId":"100","price":26900,"isExtra":false},{"id":"54684837","note":"","count":1,"label":"Balné","posId":"K0000","price":2000,"isExtra":true}]</t>
  </si>
  <si>
    <t>2026-06-20T19:48:36.510+02:00</t>
  </si>
  <si>
    <t>2026-06-20T19:58:56.495+02:00</t>
  </si>
  <si>
    <t>[{"id":"02abba76-3343-43c8-bd2c-4bc09ad21f58","count":1,"label":"Pizza Hot &amp; Spicy 18","posId":"134","price":11900,"isExtra":false,"creatorId":"XOTe4Ap_Lr_8PcchgC08g","isPackging":0,"actualLabel":"Pizza Hot &amp; Spicy 18"},{"id":"17ad363f-96ef-4e94-9246-dbc72c9ef474","count":1,"label":"Dip česnekový","posId":"P106","price":2000,"isExtra":false,"discount":{"type":"percentage","value":0},"creatorId":"uUHIGx4-68KiBMv6l6ele","isPackging":0,"actualLabel":"Dip česnekový"}]</t>
  </si>
  <si>
    <t>2026-06-20T19:42:01.290+02:00</t>
  </si>
  <si>
    <t>2026-06-20T19:58:23.773+02:00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</si>
  <si>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d8fab1ab80f9a391b5317464","count":1,"label":"Cibule","posId":"B103","price":2500,"KDSTags":["greenhighlight"],"isExtra":true}]</t>
  </si>
  <si>
    <t>2026-06-20T19:40:02.127+02:00</t>
  </si>
  <si>
    <t>2026-06-20T19:59:29.773+02:00</t>
  </si>
  <si>
    <t>[{"id":"16f2a985-9b85-4073-a2d6-13a6de5f989c","note":"","count":1,"label":"Hawai 32 cm","posId":"138","price":24900,"isExtra":false},{"id":"a3d62a5d-2e1d-48db-874e-d64becff7059","note":"","count":1,"label":"změna na BBQ základ","posId":"A128","price":0,"isExtra":true},{"id":"424aec40-766b-4a2f-bcc0-a9d6737ba762","note":"","count":1,"label":"Hawai 32 cm","posId":"114","price":24900,"isExtra":false}]</t>
  </si>
  <si>
    <t>2026-06-20T19:39:48.121+02:00</t>
  </si>
  <si>
    <t>2026-06-20T20:03:45.864+02:00</t>
  </si>
  <si>
    <t>[{"id":"59592170","note":"","size":"Capricciosa 32cm","count":1,"label":"Capricciosa 32cm","posId":"113","price":24900,"isExtra":false},{"id":"54684842","note":"","count":1,"label":"Balné","posId":"K0000","price":1500,"isExtra":true},{"id":"59592169","note":"","size":"Hawai 32cm","count":1,"label":"Hawai 32cm","posId":"114","price":24900,"isExtra":false},{"id":"54684842","note":"","count":1,"label":"Balné","posId":"K0000","price":1500,"isExtra":true}]</t>
  </si>
  <si>
    <t>2026-06-20T19:35:35.892+02:00</t>
  </si>
  <si>
    <t>2026-06-20T19:54:02.059+02:00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</si>
  <si>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základ","posId":"ZRS40","price":0,"isExtra":true}]</t>
  </si>
  <si>
    <t>2026-06-20T19:24:18.385+02:00</t>
  </si>
  <si>
    <t>2026-06-20T19:30:35.540+02:00</t>
  </si>
  <si>
    <t>[{"id":"7f6f7195-5469-4c2e-90b4-8731c390745b","count":1,"label":"Pizza Margherita 32","posId":"112","price":20900,"isExtra":false,"creatorId":"KCCbbq5BriFmh4NWwxi0T","isPackging":0,"actualLabel":"Pizza Margherita 32"}]</t>
  </si>
  <si>
    <t>2026-06-20T19:23:34.469+02:00</t>
  </si>
  <si>
    <t>2026-06-20T19:39:01.809+02:00</t>
  </si>
  <si>
    <t>[{"id":"b97e51ee5d6f66be991dd77d","count":1,"label":"Hawai 32cm","posId":"114","price":19920,"isExtra":false},{"id":"2f43df7dedb312c2f3c829b9","count":1,"label":"Balné","posId":"K0000","price":1500,"isExtra":true},{"id":"13bc34972a864e03558263de","count":1,"label":"bez plněných okrajů","posId":"X1000","price":0,"isExtra":true},{"id":"83c35a9d16ba91a93bc6d994","count":1,"label":"Hot &amp; Spicy 40cm 🌶️🌶️","posId":"110","price":30900,"isExtra":false},{"id":"9c3e5446ef3ded7b358f7c2a","count":1,"label":"Balné","posId":"K0000","price":2000,"isExtra":true},{"id":"c2f0d4a2510fbdafed8c4f00","count":1,"label":"bez plněných okrajů","posId":"X1000","price":0,"isExtra":true},{"id":"ebbdea4a82f71bcf760d8142","count":1,"label":"Capricciosa 32cm","posId":"113","price":24900,"isExtra":false},{"id":"2f43df7dedb312c2f3c829b9","count":1,"label":"Balné","posId":"K0000","price":1500,"isExtra":true},{"id":"13bc34972a864e03558263de","count":1,"label":"bez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</si>
  <si>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2026-06-20T19:20:02.675+02:00</t>
  </si>
  <si>
    <t>2026-06-20T19:26:42.785+02:00</t>
  </si>
  <si>
    <t>2026-06-20T19:38:14.038+02:00</t>
  </si>
  <si>
    <t>2026-06-20T19:20:05.821+02:00</t>
  </si>
  <si>
    <t>[{"id":"6a406468-94b2-4aab-8b3e-c490dfbbdf08","note":"","count":1,"label":"Hot &amp; Spicy 40 cm","posId":"110","price":30900,"isExtra":false},{"id":"0c454cc7-3f38-4dea-9e0e-7220d9ba6ce0","note":"","count":1,"label":"Dip česnekový","posId":"P106","price":2000,"isExtra":false}]</t>
  </si>
  <si>
    <t>2026-06-20T19:17:24.762+02:00</t>
  </si>
  <si>
    <t>2026-06-20T19:21:02.561+02:00</t>
  </si>
  <si>
    <t>[{"id":"e19bccfc-4c17-4633-b04b-e10270a6adfb","count":1,"label":"Guarana kiwi a jablko","posId":"N144","price":5500,"isExtra":false,"discount":{"type":"absolute","value":35},"creatorId":"SIwSOdtuQdZ4LHCFkQEg0","isPackging":0,"actualLabel":"Guarana kiwi a jablko"}]</t>
  </si>
  <si>
    <t>2026-06-20T19:15:02.881+02:00</t>
  </si>
  <si>
    <t>2026-06-20T19:31:15.382+02:00</t>
  </si>
  <si>
    <t>[{"id":"2cc0a9fe-ea2a-41e4-be86-6376b8437c33","note":"","count":1,"label":"Capricciosa 40 cm","posId":"101","price":30900,"isExtra":false}]</t>
  </si>
  <si>
    <t>2026-06-20T19:09:02.986+02:00</t>
  </si>
  <si>
    <t>2026-06-20T19:23:35.497+02:00</t>
  </si>
  <si>
    <t>2026-06-20T19:33:21.999+02:00</t>
  </si>
  <si>
    <t>2026-06-20T19:09:03.719+02:00</t>
  </si>
  <si>
    <t>[{"id":"be5c7908-f592-4704-987f-cd7d7281f32e","note":"","count":1,"label":"Comeback 32 cm","posId":"121","price":24900,"isExtra":false},{"id":"449044ae-b586-4015-85f5-e910e1b9a371","note":"","count":1,"label":"Guarana classic 0,5l","posId":"N142","price":5500,"isExtra":false},{"id":"b3425d12-6506-4fce-a18b-1932458b7c87","note":"","count":1,"label":"Aquilla tea černý čaj/broskev 0,5l","posId":"N120","price":4900,"isExtra":false}]</t>
  </si>
  <si>
    <t>2026-06-20T19:03:16.184+02:00</t>
  </si>
  <si>
    <t>2026-06-20T19:29:59.543+02:00</t>
  </si>
  <si>
    <t>[{"id":"54684756","note":"","size":"BBQ Meteor 40cm","count":1,"label":"BBQ Meteor 40cm","posId":"106","price":30900,"isExtra":false},{"id":"54684837","note":"","count":1,"label":"Balné","posId":"K0000","price":2000,"isExtra":true},{"id":"59555758","note":"","count":1,"label":"Rajčatový základ","posId":"ZBR40","price":0,"isExtra":true},{"id":"54684861","note":"","count":1,"label":"okraj mozzarella, bylinky","posId":"A122","price":6500,"isExtra":true},{"id":"57405765","note":"","size":"BIRGO grapefruit 0,5l","count":1,"label":"BIRGO grapefruit 0,5l","posId":"N131","price":4900,"isExtra":false},{"id":"54684798","note":"","size":"Jalapenos Rolls","count":1,"label":"Jalapenos Rolls","posId":"jpr200","price":8900,"isExtra":false},{"id":"54684842","note":"","count":1,"label":"Balné","posId":"K0000","price":1500,"isExtra":true}]</t>
  </si>
  <si>
    <t>2026-06-20T19:00:55.502+02:00</t>
  </si>
  <si>
    <t>2026-06-20T19:22:51.144+02:00</t>
  </si>
  <si>
    <t>[{"id":"3ce00c7888c3f6c64a108aae","count":1,"label":"Quattro Formaggi 32cm","posId":"123","price":24900,"isExtra":false},{"id":"2f43df7dedb312c2f3c829b9","count":1,"label":"Balné","posId":"K0000","price":1500,"isExtra":true},{"id":"b79674a8749d7a797a90cc5b","count":1,"label":"okraj mozzarella, bylinky","posId":"A121","price":5700,"isExtra":true},{"id":"6dd95d267276b256b3cb02db","count":1,"label":"Baby Špenát &amp; kuře 32cm","posId":"116","price":24900,"isExtra":false},{"id":"2f43df7dedb312c2f3c829b9","count":1,"label":"Balné","posId":"K0000","price":1500,"isExtra":true},{"id":"4f9d18ef8cf2c6764d412bb4","count":1,"label":"okraj hotdog, bez omáčky","posId":"A125","price":5700,"isExtra":true},{"id":"b97e51ee5d6f66be991dd77d","count":1,"label":"Hawai 32cm","posId":"114","price":19920,"isExtra":false},{"id":"2f43df7dedb312c2f3c829b9","count":1,"label":"Balné","posId":"K0000","price":1500,"isExtra":true},{"id":"2179c22089126fe6683fee77","count":1,"label":"Smetanový základ","posId":"ZRS32","price":0,"isExtra":true},{"id":"4f9d18ef8cf2c6764d412bb4","count":1,"label":"okraj hotdog, bez omáčky","posId":"A125","price":5700,"isExtra":true}]</t>
  </si>
  <si>
    <t>2026-06-20T18:54:49.791+02:00</t>
  </si>
  <si>
    <t>2026-06-20T19:04:40.651+02:00</t>
  </si>
  <si>
    <t>[{"id":"12800ce808ad8ec470947c77","count":1,"label":"Comeback 32cm 🌶️","posId":"121","price":19920,"isExtra":false},{"id":"2f43df7dedb312c2f3c829b9","count":1,"label":"Balné","posId":"K0000","price":1500,"isExtra":true},{"id":"d711b427043511cf4e6606a9","count":1,"label":"Kuře","posId":"B114","price":3000,"KDSTags":["greenhighlight"],"isExtra":true}]</t>
  </si>
  <si>
    <t>2026-06-20T18:50:52.052+02:00</t>
  </si>
  <si>
    <t>2026-06-20T19:16:10.741+02:00</t>
  </si>
  <si>
    <t>[{"id":"6dd95d267276b256b3cb02db","count":1,"label":"Baby Špenát &amp; kuře 32cm","posId":"116","price":24900,"isExtra":false},{"id":"2f43df7dedb312c2f3c829b9","count":1,"label":"Balné","posId":"K0000","price":1500,"isExtra":true},{"id":"b79674a8749d7a797a90cc5b","count":1,"label":"okraj mozzarella, bylinky","posId":"A121","price":5700,"isExtra":true},{"id":"12800ce808ad8ec470947c77","count":1,"label":"Comeback 32cm 🌶️","posId":"121","price":19920,"isExtra":false},{"id":"2f43df7dedb312c2f3c829b9","count":1,"label":"Balné","posId":"K0000","price":1500,"isExtra":true},{"id":"b79674a8749d7a797a90cc5b","count":1,"label":"okraj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</si>
  <si>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2026-06-20T18:50:16.735+02:00</t>
  </si>
  <si>
    <t>2026-06-20T19:12:21.599+02:00</t>
  </si>
  <si>
    <t>[{"id":"e7c1c602dc965c0159e9efb8","count":1,"label":"Pepperoni 40cm 🌶️🌶️","posId":"108","price":30900,"isExtra":false},{"id":"9c3e5446ef3ded7b358f7c2a","count":1,"label":"Balné","posId":"K0000","price":2000,"isExtra":true},{"id":"96bbb524de87ac8c16f8dd24","count":1,"label":"Smetanový základ","posId":"ZRS40","price":0,"isExtra":true},{"id":"9b134e33f1db18460c30380b","count":1,"label":"okraj mozzarella, bylinky","posId":"A122","price":6500,"isExtra":true},{"id":"23eb49539dc66b9258a5f1c9","count":1,"label":"Hawai 40cm","posId":"102","price":30900,"isExtra":false},{"id":"9c3e5446ef3ded7b358f7c2a","count":1,"label":"Balné","posId":"K0000","price":2000,"isExtra":true},{"id":"96bbb524de87ac8c16f8dd24","count":1,"label":"Smetanový základ","posId":"ZRS40","price":0,"isExtra":true},{"id":"a643f2457d9ae387f1a87824","count":1,"label":"okraj mozzarella, bbq omáčka","posId":"A124","price":6500,"isExtra":true},{"id":"939f82d5fbc35ea216cb1f8c","count":1,"label":"Capricciosa 40cm","posId":"101","price":30900,"isExtra":false},{"id":"9c3e5446ef3ded7b358f7c2a","count":1,"label":"Balné","posId":"K0000","price":2000,"isExtra":true},{"id":"96bbb524de87ac8c16f8dd24","count":1,"label":"Smetanový základ","posId":"ZRS40","price":0,"isExtra":true},{"id":"9b134e33f1db18460c30380b","count":1,"label":"okraj mozzarella, bylinky","posId":"A122","price":6500,"isExtra":true}]</t>
  </si>
  <si>
    <t>2026-06-20T18:50:03.636+02:00</t>
  </si>
  <si>
    <t>2026-06-20T19:03:17.248+02:00</t>
  </si>
  <si>
    <t>2026-06-20T19:15:01.396+02:00</t>
  </si>
  <si>
    <t>2026-06-20T18:50:04.497+02:00</t>
  </si>
  <si>
    <t>[{"id":"f35574a5-a84f-4d98-b052-e5fa6c8cd60f","note":"","count":1,"label":"BBQ Meteor 32 cm","posId":"142","price":24900,"isExtra":false},{"id":"f61b7339-3b20-4583-b2b8-12e48de2876d","note":"","count":1,"label":"změna na Rajčatový základ","posId":"A127","price":0,"isExtra":true},{"id":"21fd0686-e8d1-43f1-84c9-d96f5842a3ca","note":"","count":1,"label":"okraj mozzarella, bylinky","posId":"A121","price":5700,"isExtra":true}]</t>
  </si>
  <si>
    <t>2026-06-20T18:48:09.917+02:00</t>
  </si>
  <si>
    <t>2026-06-20T19:00:46.456+02:00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</si>
  <si>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🌶️","posId":"121","price":24900,"isExtra":false},{"id":"54684842","note":"","count":1,"label":"Balné","posId":"K0000","price":1500,"isExtra":true},{"id":"57179851","note":"","count":1,"label":"Smetanový základ","posId":"ZRS32","price":0,"isExtra":true},{"id":"54684877","note":"","count":1,"label":"Žampiony","posId":"B105","price":2500,"KDSTags":["greenhighlight"],"isExtra":true},{"id":"54684928","note":"","count":1,"label":"Kukuřice","posId":"B115","price":2500,"KDSTags":["greenhighlight"],"isExtra":true}]</t>
  </si>
  <si>
    <t>2026-06-20T18:38:03.198+02:00</t>
  </si>
  <si>
    <t>2026-06-20T18:46:19.246+02:00</t>
  </si>
  <si>
    <t>[{"id":"c37883bc-1dd4-4f99-812d-f89a299ee1f5","note":"","count":1,"label":"Margherita 40 cm","posId":"100","price":26900,"isExtra":false}]</t>
  </si>
  <si>
    <t>2026-06-20T18:33:33.196+02:00</t>
  </si>
  <si>
    <t>2026-06-20T18:42:01.656+02:00</t>
  </si>
  <si>
    <t>2026-06-20T18:32:51.124+02:00</t>
  </si>
  <si>
    <t>2026-06-20T18:44:29.145+02:00</t>
  </si>
  <si>
    <t>[{"id":"12800ce808ad8ec470947c77","count":2,"label":"Comeback 32cm 🌶️","posId":"121","price":19920,"isExtra":false},{"id":"2f43df7dedb312c2f3c829b9","count":2,"label":"Balné","posId":"K0000","price":1500,"isExtra":true},{"id":"13bc34972a864e03558263de","count":2,"label":"bez plněných okrajů","posId":"X1000","price":0,"isExtra":true},{"id":"348a7fd696b72b2ee84a2e9c","count":2,"label":"Bez cibule","posId":"X103","price":0,"KDSTags":["redhighlight"],"isExtra":true},{"id":"bd073125d735d3efae3c623a","count":1,"label":"Spicy Wings 🌶️","posId":"P101","price":9520,"isExtra":false},{"id":"2f43df7dedb312c2f3c829b9","count":1,"label":"Balné","posId":"K0000","price":1500,"isExtra":true},{"id":"9ec049f6b45dc203fd9e8d89","count":1,"label":"Masové kuličky","posId":"P102","price":9900,"isExtra":false},{"id":"2f43df7dedb312c2f3c829b9","count":1,"label":"Balné","posId":"K0000","price":1500,"isExtra":true}]</t>
  </si>
  <si>
    <t>2026-06-20T18:20:08.945+02:00</t>
  </si>
  <si>
    <t>2026-06-20T18:34:44.251+02:00</t>
  </si>
  <si>
    <t>[{"id":"23eb49539dc66b9258a5f1c9","count":1,"label":"Hawai 40cm","posId":"102","price":30900,"isExtra":false},{"id":"9c3e5446ef3ded7b358f7c2a","count":1,"label":"Balné","posId":"K0000","price":2000,"isExtra":true},{"id":"7d507d4da65ad79ed6d24352","count":1,"label":"okraj hotdog, bez omáčky","posId":"A126","price":6500,"isExtra":true},{"id":"c72973a96879fc2d4a45d18e","count":1,"label":"Kukuřice","posId":"C115","price":3500,"KDSTags":["greenhighlight"],"isExtra":true},{"id":"af4a444b755ede3e534307ff","count":1,"label":"Šunka","posId":"C106","price":4000,"KDSTags":["green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</si>
  <si>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2026-06-20T18:13:02.113+02:00</t>
  </si>
  <si>
    <t>2026-06-20T18:28:59.123+02:00</t>
  </si>
  <si>
    <t>2026-06-20T18:38:01.128+02:00</t>
  </si>
  <si>
    <t>2026-06-20T18:13:02.674+02:00</t>
  </si>
  <si>
    <t>[{"id":"6d80fcec-2088-4df1-b35b-3de60046f4e1","note":"","count":1,"label":"Hot &amp; Spicy 32 cm","posId":"146","price":24900,"isExtra":false},{"id":"3171e692-1adb-4333-8054-b1a7b136b69f","note":"","count":1,"label":"Pepperoni 32 cm","posId":"144","price":24900,"isExtra":false}]</t>
  </si>
  <si>
    <t>Mavlon</t>
  </si>
  <si>
    <t>2026-06-20T18:11:32.800+02:00</t>
  </si>
  <si>
    <t>2026-06-20T18:19:08.392+02:00</t>
  </si>
  <si>
    <t>[{"id":"D12","note":"","count":1,"label":"Buchtičky se šodó","posId":"D12","price":7900,"isExtra":false},{"id":"K0000","note":"","count":1,"label":"Balné","posId":"K0000","price":1500,"isExtra":true},{"id":"N124","note":"","count":1,"label":"Pepsi 1l","posId":"N124","price":5900,"isExtra":false},{"id":"112","note":"","count":1,"label":"Margherita 32cm","posId":"112","price":20900,"isExtra":false},{"id":"K0000","note":"","count":1,"label":"Balné","posId":"K0000","price":1500,"isExtra":true}]</t>
  </si>
  <si>
    <t>2026-06-20T18:05:16.274+02:00</t>
  </si>
  <si>
    <t>2026-06-20T18:16:38.433+02:00</t>
  </si>
  <si>
    <t>[{"id":"c5a9c941c1f31eb9931eba5d","count":1,"label":"Zeleninová 32cm","posId":"115","price":19920,"isExtra":false},{"id":"2f43df7dedb312c2f3c829b9","count":1,"label":"Balné","posId":"K0000","price":1500,"isExtra":true},{"id":"623094757bf405e05218647f","count":1,"label":"Jablečno-skořicové rolls","posId":"18","price":8900,"isExtra":false},{"id":"2f43df7dedb312c2f3c829b9","count":1,"label":"Balné","posId":"K0000","price":1500,"isExtra":true}]</t>
  </si>
  <si>
    <t>Vishal Kumar</t>
  </si>
  <si>
    <t>2026-06-20T18:02:48.586+02:00</t>
  </si>
  <si>
    <t>2026-06-20T18:10:39.399+02:00</t>
  </si>
  <si>
    <t>[{"id":"113","note":"","count":1,"label":"Capricciosa 32cm","posId":"113","price":24900,"isExtra":false},{"id":"K0000","note":"","count":1,"label":"Balné","posId":"K0000","price":1500,"isExtra":true},{"id":"X1000","note":"","count":1,"label":"bez plněných okrajů","posId":"X1000","price":0,"isExtra":true},{"id":"X105","note":"","count":1,"label":"Bez žampionů","posId":"X105","price":0,"KDSTags":["redhighlight"],"isExtra":true},{"id":"X112","note":"","count":1,"label":"Bez oliv","posId":"X112","price":0,"KDSTags":["redhighlight"],"isExtra":true}]</t>
  </si>
  <si>
    <t>2026-06-20T17:56:28.272+02:00</t>
  </si>
  <si>
    <t>2026-06-20T18:16:07.895+02:00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</si>
  <si>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🌶️","posId":"121","price":24900,"isExtra":false},{"id":"54684842","note":"","count":1,"label":"Balné","posId":"K0000","price":1500,"isExtra":true},{"id":"54684902","note":"","count":1,"label":"okraj hotdog, bbq omáčka","posId":"A119","price":5700,"isExtra":true},{"id":"59592163","note":"","size":"Hot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🌶️🌶️","posId":"122","price":24900,"isExtra":false},{"id":"54684842","note":"","count":1,"label":"Balné","posId":"K0000","price":1500,"isExtra":true},{"id":"54684902","note":"","count":1,"label":"okraj hotdog, bbq omáčka","posId":"A119","price":5700,"isExtra":true},{"id":"57423462","note":"","size":"Jalapeňos dip","count":1,"label":"Jalapeňos dip","posId":"P107","price":2000,"isExtra":false},{"id":"54684842","note":"","count":1,"label":"Balné","posId":"K0000","price":1500,"isExtra":true}]</t>
  </si>
  <si>
    <t>2026-06-20T17:54:28.438+02:00</t>
  </si>
  <si>
    <t>2026-06-20T18:03:05.519+02:00</t>
  </si>
  <si>
    <t>[{"id":"54684759","note":"","size":"Hawai 40cm","count":1,"label":"Hawai 40cm","posId":"102","price":30900,"isExtra":false},{"id":"54684837","note":"","count":1,"label":"Balné","posId":"K0000","price":2000,"isExtra":true},{"id":"59555762","note":"","count":1,"label":"BBQ základ","posId":"ZRB40","price":0,"isExtra":true}]</t>
  </si>
  <si>
    <t>2026-06-20T17:51:35.014+02:00</t>
  </si>
  <si>
    <t>2026-06-20T18:03:28.344+02:00</t>
  </si>
  <si>
    <t>[{"id":"122","note":"","count":1,"label":"Hot &amp; Spicy 32cm 🌶️🌶️","posId":"122","price":24900,"isExtra":false},{"id":"K0000","note":"","count":1,"label":"Balné","posId":"K0000","price":1500,"isExtra":true},{"id":"112","note":"","count":1,"label":"Margherita 32cm","posId":"112","price":20900,"isExtra":false},{"id":"K0000","note":"","count":1,"label":"Balné","posId":"K0000","price":1500,"isExtra":true},{"id":"ZRS32","note":"","count":1,"label":"Smetanový základ","posId":"ZRS32","price":0,"isExtra":true},{"id":"B115","note":"","count":1,"label":"Kukuřice","posId":"B115","price":2500,"KDSTags":["greenhighlight"],"isExtra":true},{"id":"B114","note":"","count":2,"label":"Kuře","posId":"B114","price":3000,"KDSTags":["greenhighlight"],"isExtra":true}]</t>
  </si>
  <si>
    <t>2026-06-20T17:15:02.683+02:00</t>
  </si>
  <si>
    <t>2026-06-20T17:24:10.867+02:00</t>
  </si>
  <si>
    <t>2026-06-20T17:37:08.605+02:00</t>
  </si>
  <si>
    <t>2026-06-20T17:15:03.323+02:00</t>
  </si>
  <si>
    <t>[{"id":"0c454cc7-3f38-4dea-9e0e-7220d9ba6ce0","note":"","count":1,"label":"Dip česnekový","posId":"P106","price":2000,"isExtra":false},{"id":"2d3d5617-9c58-43de-9934-040859ce552d","note":"","count":1,"label":"BBQ Meteor 32 cm","posId":"118","price":24900,"isExtra":false},{"id":"21fd0686-e8d1-43f1-84c9-d96f5842a3ca","note":"","count":1,"label":"okraj mozzarella, bylinky","posId":"A121","price":5700,"isExtra":true}]</t>
  </si>
  <si>
    <t>2026-06-20T17:07:27.301+02:00</t>
  </si>
  <si>
    <t>2026-06-20T17:21:27.811+02:00</t>
  </si>
  <si>
    <t>2026-06-20T17:31:26.860+02:00</t>
  </si>
  <si>
    <t>2026-06-20T17:07:28.861+02:00</t>
  </si>
  <si>
    <t>[{"id":"087e760f-0e93-43a2-ab18-0c21e33651e9","count":1,"label":"Pizza Špenát kuře 40 cm 0,5","posId":"H104","price":15450,"isExtra":false,"creatorId":"qO0nWKSNtJx8VslB4i311","actualLabel":"Pizza Špenát kuře 40 cm 0,5"},{"id":"2lwz8DLnxAE2XXPjpySDo","count":1,"label":"Bez plněných okrajů","posId":"X1000","price":0,"isExtra":true,"mainItemId":"087e760f-0e93-43a2-ab18-0c21e33651e9"},{"id":"HPsXRg4xkYlDT0y60dhgq","count":1,"label":"Kukuřice 0,5","posId":"HC115","price":1800,"KDSTags":["greenhighlight"],"isExtra":true,"mainItemId":"087e760f-0e93-43a2-ab18-0c21e33651e9"},{"id":"1627fe35-1cf8-4048-9cd2-2674dcc30dec","count":1,"label":"Pizza Hot &amp; Spicy 40 0,5","posId":"H110","price":15450,"isExtra":false,"creatorId":"ExKdOYsyFpC74cCsUHwwR","actualLabel":"Pizza Hot &amp; Spicy 40 0,5"},{"id":"2lwz8DLnxAE2XXPjpySDo","count":1,"label":"Bez plněných okrajů","posId":"X1000","price":0,"isExtra":true,"mainItemId":"1627fe35-1cf8-4048-9cd2-2674dcc30dec"},{"id":"HPsXRg4xkYlDT0y60dhgq","count":1,"label":"Kukuřice 0,5","posId":"HC115","price":1800,"KDSTags":["greenhighlight"],"isExtra":true,"mainItemId":"1627fe35-1cf8-4048-9cd2-2674dcc30dec"}]</t>
  </si>
  <si>
    <t>2026-06-20T17:05:02.754+02:00</t>
  </si>
  <si>
    <t>2026-06-20T17:22:14.791+02:00</t>
  </si>
  <si>
    <t>2026-06-20T17:35:10.394+02:00</t>
  </si>
  <si>
    <t>2026-06-20T17:05:03.226+02:00</t>
  </si>
  <si>
    <t>[{"id":"4aed5471-c8ca-405d-bfd1-1a7601f72348","note":"","count":1,"label":"Quattro Formaggi 32 cm","posId":"147","price":24900,"isExtra":false},{"id":"2cc0a9fe-ea2a-41e4-be86-6376b8437c33","note":"","count":1,"label":"Capricciosa 40 cm","posId":"101","price":30900,"isExtra":false},{"id":"52cffa8b-0a47-4e13-b315-64f9374ef0a7","note":"","count":1,"label":"Okraj Hotdog bez omáčky","posId":"A126","price":6500,"isExtra":true},{"id":"86925bba-314c-4f6f-ba8e-4fc1b6f52f30","note":"","count":1,"label":"BEZ -olivy","posId":"X112","price":0,"KDSTags":["redhighlight"],"isExtra":true},{"id":"cd3c74d7-bb62-4309-8b7e-c56b813d056a","note":"","count":1,"label":"Jablečno-skořicové rolls, 8ks","posId":"18","price":8900,"isExtra":false},{"id":"0c454cc7-3f38-4dea-9e0e-7220d9ba6ce0","note":"","count":2,"label":"Dip česnekový","posId":"P106","price":2000,"isExtra":false}]</t>
  </si>
  <si>
    <t>2026-06-20T17:03:45.882+02:00</t>
  </si>
  <si>
    <t>2026-06-20T17:27:35.220+02:00</t>
  </si>
  <si>
    <t>[{"id":"aa588a4ec21766ddfa6fd918","count":1,"label":"Comeback 40cm 🌶️","posId":"109","price":30900,"isExtra":false},{"id":"9c3e5446ef3ded7b358f7c2a","count":1,"label":"Balné","posId":"K0000","price":2000,"isExtra":true},{"id":"30331fb755f8c9dadac09c7e","count":1,"label":"BBQ základ","posId":"ZRB40","price":0,"isExtra":true},{"id":"3846d00c330dd5f1193c2cd5","count":1,"label":"okraj hotdog, bbq omáčka","posId":"A120","price":6500,"isExtra":true}]</t>
  </si>
  <si>
    <t>2026-06-20T16:54:22.301+02:00</t>
  </si>
  <si>
    <t>2026-06-20T17:03:02.961+02:00</t>
  </si>
  <si>
    <t>[{"id":"54684760","note":"","size":"Capricciosa 40cm","count":1,"label":"Capricciosa 40cm","posId":"101","price":30900,"isExtra":false},{"id":"54684837","note":"","count":1,"label":"Balné","posId":"K0000","price":2000,"isExtra":true},{"id":"54684861","note":"","count":1,"label":"okraj mozzarella, bylinky","posId":"A122","price":6500,"isExtra":true},{"id":"54684796","note":"","size":"Česnekový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</si>
  <si>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2026-06-20T16:44:46.263+02:00</t>
  </si>
  <si>
    <t>2026-06-20T16:57:44.957+02:00</t>
  </si>
  <si>
    <t>[{"id":"ebbdea4a82f71bcf760d8142","count":1,"label":"Capricciosa 32cm","posId":"113","price":24900,"isExtra":false},{"id":"2f43df7dedb312c2f3c829b9","count":1,"label":"Balné","posId":"K0000","price":1500,"isExtra":true},{"id":"64289bbb395820dee3a352f4","count":1,"label":"Pepperoni 32cm 🌶️🌶️","posId":"120","price":19920,"isExtra":false},{"id":"2f43df7dedb312c2f3c829b9","count":1,"label":"Balné","posId":"K0000","price":1500,"isExtra":true},{"id":"bd073125d735d3efae3c623a","count":1,"label":"Spicy Wings 🌶️","posId":"P101","price":9520,"isExtra":false},{"id":"2f43df7dedb312c2f3c829b9","count":1,"label":"Balné","posId":"K0000","price":1500,"isExtra":true}]</t>
  </si>
  <si>
    <t>2026-06-20T16:26:32.968+02:00</t>
  </si>
  <si>
    <t>2026-06-20T16:40:21.946+02:00</t>
  </si>
  <si>
    <t>[{"id":"12800ce808ad8ec470947c77","count":1,"label":"Comeback 32cm 🌶️","posId":"121","price":19920,"isExtra":false},{"id":"2f43df7dedb312c2f3c829b9","count":1,"label":"Balné","posId":"K0000","price":1500,"isExtra":true},{"id":"9b88e1a9c34bea0540c84786","count":1,"label":"BBQ základ","posId":"ZRB32","price":0,"isExtra":true}]</t>
  </si>
  <si>
    <t>2026-06-20T16:24:09.922+02:00</t>
  </si>
  <si>
    <t>2026-06-20T16:37:11.863+02:00</t>
  </si>
  <si>
    <t>[{"id":"15899b4356cb45f4fad5074f","count":2,"label":"Pepsi 1l","posId":"N124","price":5900,"isExtra":false},{"id":"18dccfd0f1d700e21a73bb3f","count":1,"label":"BBQ Texas 40cm","posId":"107","price":30900,"isExtra":false},{"id":"9c3e5446ef3ded7b358f7c2a","count":1,"label":"Balné","posId":"K0000","price":2000,"isExtra":true}]</t>
  </si>
  <si>
    <t>2026-06-20T15:54:13.912+02:00</t>
  </si>
  <si>
    <t>2026-06-20T16:13:59.802+02:00</t>
  </si>
  <si>
    <t>[{"id":"64289bbb395820dee3a352f4","count":1,"label":"Pepperoni 32cm 🌶️🌶️","posId":"120","price":19920,"isExtra":false},{"id":"2f43df7dedb312c2f3c829b9","count":1,"label":"Balné","posId":"K0000","price":1500,"isExtra":true},{"id":"fb29917ce2e90ab392103c23","count":1,"label":"USA těsto","posId":"17","price":1000,"isExtra":true},{"id":"146d14caf6bb97c1dad365be","count":1,"label":"Mozzarella","posId":"B113","price":3000,"KDSTags":["greenhighlight"],"isExtra":true},{"id":"b97e51ee5d6f66be991dd77d","count":1,"label":"Hawai 32cm","posId":"114","price":19920,"isExtra":false},{"id":"2f43df7dedb312c2f3c829b9","count":1,"label":"Balné","posId":"K0000","price":1500,"isExtra":true}]</t>
  </si>
  <si>
    <t>2026-06-20T15:52:33.083+02:00</t>
  </si>
  <si>
    <t>2026-06-20T16:07:53.836+02:00</t>
  </si>
  <si>
    <t>[{"id":"54684760","note":"","size":"Capricciosa 40cm","count":1,"label":"Capricciosa 40cm","posId":"101","price":30900,"isExtra":false},{"id":"54684837","note":"","count":1,"label":"Balné","posId":"K0000","price":2000,"isExtra":true},{"id":"59555759","note":"","count":1,"label":"Smetanový základ","posId":"ZRS40","price":0,"isExtra":true},{"id":"54684861","note":"","count":1,"label":"okraj mozzarella, bylinky","posId":"A122","price":6500,"isExtra":true},{"id":"57405766","note":"","size":"Pepsi 1l","count":1,"label":"Pepsi 1l","posId":"N124","price":5900,"isExtra":false}]</t>
  </si>
  <si>
    <t>2026-06-20T15:47:03.339+02:00</t>
  </si>
  <si>
    <t>2026-06-20T16:01:51.524+02:00</t>
  </si>
  <si>
    <t>2026-06-20T16:17:05.674+02:00</t>
  </si>
  <si>
    <t>2026-06-20T15:47:03.910+02:00</t>
  </si>
  <si>
    <t>[{"id":"1aa4b142-e6d7-4d61-ba94-40298841a888","note":"","count":1,"label":"Quattro Formaggi 32 cm","posId":"123","price":24900,"isExtra":false},{"id":"21fd0686-e8d1-43f1-84c9-d96f5842a3ca","note":"","count":1,"label":"okraj mozzarella, bylinky","posId":"A121","price":5700,"isExtra":true},{"id":"720272d2-1717-4af6-8eea-e928bb95234b","note":"","count":1,"label":"kukuřice","posId":"B115","price":2500,"KDSTags":["greenhighlight"],"isExtra":true},{"id":"e2500e14-36a7-442f-9e4c-8df3f05db108","note":"","count":1,"label":"pepperoni salám","posId":"B109","price":3000,"KDSTags":["greenhighlight"],"isExtra":true},{"id":"0c454cc7-3f38-4dea-9e0e-7220d9ba6ce0","note":"","count":6,"label":"Dip česnekový","posId":"P106","price":2000,"isExtra":false},{"id":"f35574a5-a84f-4d98-b052-e5fa6c8cd60f","note":"","count":1,"label":"BBQ Meteor 32 cm","posId":"142","price":24900,"isExtra":false},{"id":"21fd0686-e8d1-43f1-84c9-d96f5842a3ca","note":"","count":1,"label":"okraj mozzarella, bylinky","posId":"A121","price":5700,"isExtra":true}]</t>
  </si>
  <si>
    <t>2026-06-20T15:45:49.846+02:00</t>
  </si>
  <si>
    <t>2026-06-20T15:56:58.831+02:00</t>
  </si>
  <si>
    <t>[{"id":"6dd95d267276b256b3cb02db","count":1,"label":"Baby Špenát &amp; kuře 32cm","posId":"116","price":24900,"isExtra":false},{"id":"2f43df7dedb312c2f3c829b9","count":1,"label":"Balné","posId":"K0000","price":1500,"isExtra":true},{"id":"534340cf97d1876b8244e845","count":1,"label":"Česnekový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</si>
  <si>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2026-06-20T15:45:03.056+02:00</t>
  </si>
  <si>
    <t>2026-06-20T16:03:30.801+02:00</t>
  </si>
  <si>
    <t>2026-06-20T16:11:20.717+02:00</t>
  </si>
  <si>
    <t>2026-06-20T15:45:03.650+02:00</t>
  </si>
  <si>
    <t>2026-06-20T15:31:09.683+02:00</t>
  </si>
  <si>
    <t>2026-06-20T15:46:37.834+02:00</t>
  </si>
  <si>
    <t>[{"id":"2a4dd36b347ced4efcbf6f0b","count":1,"label":"BBQ Meteor 40cm","posId":"106","price":30900,"isExtra":false},{"id":"9c3e5446ef3ded7b358f7c2a","count":1,"label":"Balné","posId":"K0000","price":2000,"isExtra":true},{"id":"9b134e33f1db18460c30380b","count":1,"label":"okraj mozzarella, bylinky","posId":"A122","price":6500,"isExtra":true},{"id":"64289bbb395820dee3a352f4","count":1,"label":"Pepperoni 32cm 🌶️🌶️","posId":"120","price":19920,"isExtra":false},{"id":"2f43df7dedb312c2f3c829b9","count":1,"label":"Balné","posId":"K0000","price":1500,"isExtra":true},{"id":"a4314c963e8e67cd61d8288a","count":1,"label":"BBQ Meteor 32cm","posId":"118","price":24900,"isExtra":false},{"id":"2f43df7dedb312c2f3c829b9","count":1,"label":"Balné","posId":"K0000","price":1500,"isExtra":true}]</t>
  </si>
  <si>
    <t>2026-06-20T15:15:59.913+02:00</t>
  </si>
  <si>
    <t>2026-06-20T15:29:34.661+02:00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</si>
  <si>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🌶️🌶️","posId":"122","price":24900,"isExtra":false},{"id":"54684842","note":"","count":1,"label":"Balné","posId":"K0000","price":1500,"isExtra":true},{"id":"59592166","note":"","size":"BBQ Texas 32cm","count":1,"label":"BBQ Texas 32cm","posId":"119","price":24900,"isExtra":false},{"id":"54684842","note":"","count":1,"label":"Balné","posId":"K0000","price":1500,"isExtra":true}]</t>
  </si>
  <si>
    <t>2026-06-20T15:15:17.195+02:00</t>
  </si>
  <si>
    <t>2026-06-20T15:22:26.367+02:00</t>
  </si>
  <si>
    <t>[{"id":"7b2bf93f-7859-42a7-8c94-85086fc0d652","count":1,"label":"Pizza Comeback 18","posId":"133","price":11900,"isExtra":false,"creatorId":"5CITfljAbvGAYKGtAUmjn","isPackging":0,"actualLabel":"Pizza Comeback 18"}]</t>
  </si>
  <si>
    <t>2026-06-20T15:12:03.710+02:00</t>
  </si>
  <si>
    <t>2026-06-20T15:35:16.677+02:00</t>
  </si>
  <si>
    <t>2026-06-20T15:46:34.889+02:00</t>
  </si>
  <si>
    <t>2026-06-20T15:12:04.400+02:00</t>
  </si>
  <si>
    <t>[{"id":"1aa4b142-e6d7-4d61-ba94-40298841a888","note":"","count":1,"label":"Quattro Formaggi 32 cm","posId":"123","price":24900,"isExtra":false},{"id":"21fd0686-e8d1-43f1-84c9-d96f5842a3ca","note":"","count":1,"label":"okraj mozzarella, bylinky","posId":"A121","price":5700,"isExtra":true},{"id":"7dc558f4-908c-4dab-b333-a925cc147e51","note":"","count":1,"label":"Comeback 32 cm","posId":"145","price":24900,"isExtra":false},{"id":"0c454cc7-3f38-4dea-9e0e-7220d9ba6ce0","note":"","count":1,"label":"Dip česnekový","posId":"P106","price":2000,"isExtra":false}]</t>
  </si>
  <si>
    <t>2026-06-20T15:07:03.875+02:00</t>
  </si>
  <si>
    <t>2026-06-20T15:22:21.590+02:00</t>
  </si>
  <si>
    <t>2026-06-20T15:03:02.719+02:00</t>
  </si>
  <si>
    <t>2026-06-20T15:17:50.324+02:00</t>
  </si>
  <si>
    <t>[{"id":"7dc558f4-908c-4dab-b333-a925cc147e51","note":"","count":1,"label":"Comeback 32 cm","posId":"145","price":24900,"isExtra":false},{"id":"65f00180-9c8f-4569-8062-acb5d5b8efb2","note":"","count":1,"label":"Pepsi 1l","posId":"N124","price":5900,"isExtra":false},{"id":"fe90afa4-a02c-4a85-8b9e-5f997e31adfb","note":"","count":1,"label":"Česnekový chléb","posId":"P104","price":7900,"isExtra":false},{"id":"0c454cc7-3f38-4dea-9e0e-7220d9ba6ce0","note":"","count":1,"label":"Dip česnekový","posId":"P106","price":2000,"isExtra":false}]</t>
  </si>
  <si>
    <t>2026-06-20T15:02:02.462+02:00</t>
  </si>
  <si>
    <t>2026-06-20T15:13:34.848+02:00</t>
  </si>
  <si>
    <t>[{"id":"104","note":"","count":1,"label":"Baby špenát &amp; kuře 40cm","posId":"104","price":30900,"isExtra":false},{"id":"K0000","note":"","count":1,"label":"Balné","posId":"K0000","price":2000,"isExtra":true},{"id":"ZSR40","note":"","count":1,"label":"Rajčatový základ","posId":"ZSR40","price":0,"isExtra":true},{"id":"A120","note":"","count":1,"label":"okraj hotdog, bbq omáčka","posId":"A120","price":6500,"isExtra":true}]</t>
  </si>
  <si>
    <t>2026-06-20T14:58:03.228+02:00</t>
  </si>
  <si>
    <t>2026-06-20T15:09:02.508+02:00</t>
  </si>
  <si>
    <t>[{"id":"64289bbb395820dee3a352f4","count":1,"label":"Pepperoni 32cm 🌶️🌶️","posId":"120","price":19920,"isExtra":false},{"id":"2f43df7dedb312c2f3c829b9","count":1,"label":"Balné","posId":"K0000","price":1500,"isExtra":true},{"id":"fb29917ce2e90ab392103c23","count":1,"label":"USA těsto","posId":"17","price":1000,"isExtra":true},{"id":"b5d31817c8dbb90bccca1f9d","count":1,"label":"okraj hotdog, bbq omáčka","posId":"A119","price":5700,"isExtra":true},{"id":"146d14caf6bb97c1dad365be","count":1,"label":"Mozzarella","posId":"B113","price":3000,"KDSTags":["greenhighlight"],"isExtra":true},{"id":"6524e41264c1c7bf5325225c","count":1,"label":"Grana padano, pecorino, parmazán","posId":"B130","price":3000,"KDSTags":["greenhighlight"],"isExtra":true},{"id":"c92f997635d112b6136a4b9c","count":1,"label":"Jalapeňos dip","posId":"P107","price":2000,"isExtra":false},{"id":"2f43df7dedb312c2f3c829b9","count":1,"label":"Balné","posId":"K0000","price":1500,"isExtra":true}]</t>
  </si>
  <si>
    <t>2026-06-20T14:53:02.680+02:00</t>
  </si>
  <si>
    <t>2026-06-20T15:07:06.300+02:00</t>
  </si>
  <si>
    <t>2026-06-20T14:38:32.723+02:00</t>
  </si>
  <si>
    <t>2026-06-20T14:51:24.741+02:00</t>
  </si>
  <si>
    <t>[{"id":"894fa153536a1a5af70ad0bf","count":1,"label":"Quattro Formaggi 40cm","posId":"111","price":30900,"isExtra":false},{"id":"9c3e5446ef3ded7b358f7c2a","count":1,"label":"Balné","posId":"K0000","price":2000,"isExtra":true},{"id":"9b134e33f1db18460c30380b","count":1,"label":"okraj mozzarella, bylinky","posId":"A122","price":6500,"isExtra":true},{"id":"534340cf97d1876b8244e845","count":1,"label":"Česnekový dip","posId":"P106","price":2000,"isExtra":false},{"id":"2f43df7dedb312c2f3c829b9","count":1,"label":"Balné","posId":"K0000","price":1500,"isExtra":true},{"id":"2dc431e15970b87d784790fc","count":1,"label":"Opočno karamel","posId":"D112","price":12900,"isExtra":false},{"id":"c4a86fa22a4bea5bd861246b","count":1,"label":"Poděbradská malinovka 0,5l","posId":"N129","price":4900,"isExtra":false}]</t>
  </si>
  <si>
    <t>2026-06-20T13:56:00.701+02:00</t>
  </si>
  <si>
    <t>2026-06-20T14:05:05.353+02:00</t>
  </si>
  <si>
    <t>[{"id":"12800ce808ad8ec470947c77","count":1,"label":"Comeback 32cm 🌶️","posId":"121","price":19920,"isExtra":false},{"id":"2f43df7dedb312c2f3c829b9","count":1,"label":"Balné","posId":"K0000","price":1500,"isExtra":true},{"id":"64289bbb395820dee3a352f4","count":1,"label":"Pepperoni 32cm 🌶️🌶️","posId":"120","price":19920,"isExtra":false},{"id":"2f43df7dedb312c2f3c829b9","count":1,"label":"Balné","posId":"K0000","price":1500,"isExtra":true}]</t>
  </si>
  <si>
    <t>2026-06-20T13:51:56.765+02:00</t>
  </si>
  <si>
    <t>2026-06-20T13:59:54.203+02:00</t>
  </si>
  <si>
    <t>[{"id":"12800ce808ad8ec470947c77","count":1,"label":"Comeback 32cm 🌶️","posId":"121","price":19920,"isExtra":false},{"id":"2f43df7dedb312c2f3c829b9","count":1,"label":"Balné","posId":"K0000","price":1500,"isExtra":true},{"id":"323eedee68d9321dd8b1b838","count":1,"label":"Bez slaniny","posId":"X108","price":0,"KDSTags":["redhighlight"],"isExtra":true}]</t>
  </si>
  <si>
    <t>2026-06-20T13:29:35.279+02:00</t>
  </si>
  <si>
    <t>2026-06-20T13:39:51.485+02:00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</si>
  <si>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🌶️","posId":"121","price":24900,"isExtra":false},{"id":"54684842","note":"","count":1,"label":"Balné","posId":"K0000","price":1500,"isExtra":true},{"id":"54684866","note":"","count":1,"label":"okraj mozzarella, bylinky","posId":"A121","price":5700,"isExtra":true},{"id":"54684912","note":"","count":1,"label":"Bez cibule","posId":"X103","price":0,"KDSTags":["redhighlight"],"isExtra":true}]</t>
  </si>
  <si>
    <t>2026-06-20T13:14:05.425+02:00</t>
  </si>
  <si>
    <t>2026-06-20T13:26:57.114+02:00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</si>
  <si>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okrajů","posId":"X1000","price":0,"isExtra":true},{"id":"C115","note":"","count":1,"label":"Kukuřice","posId":"C115","price":3500,"KDSTags":["greenhighlight"],"isExtra":true}]</t>
  </si>
  <si>
    <t>2026-06-20T13:08:02.851+02:00</t>
  </si>
  <si>
    <t>2026-06-20T13:25:00.960+02:00</t>
  </si>
  <si>
    <t>2026-06-20T13:39:09.295+02:00</t>
  </si>
  <si>
    <t>2026-06-20T13:10:30.238+02:00</t>
  </si>
  <si>
    <t>[{"id":"2d3d5617-9c58-43de-9934-040859ce552d","note":"","count":1,"label":"BBQ Meteor 32 cm","posId":"118","price":24900,"isExtra":false},{"id":"21fd0686-e8d1-43f1-84c9-d96f5842a3ca","note":"","count":1,"label":"okraj mozzarella, bylinky","posId":"A121","price":5700,"isExtra":true},{"id":"eaf5673a-2acd-457a-bff6-8e65ba4050c9","note":"","count":2,"label":"dip jalapenos","posId":"P107","price":2000,"isExtra":false},{"id":"4aed5471-c8ca-405d-bfd1-1a7601f72348","note":"","count":1,"label":"Quattro Formaggi 32 cm","posId":"147","price":24900,"isExtra":false},{"id":"f2ca88ba-7288-4f05-a925-149da2e2137e","note":"","count":1,"label":"okraj Hotdog, BBQ","posId":"A119","price":5700,"isExtra":true},{"id":"e2500e14-36a7-442f-9e4c-8df3f05db108","note":"","count":1,"label":"pepperoni salám","posId":"B109","price":3000,"KDSTags":["greenhighlight"],"isExtra":true},{"id":"d2940aff-8a5c-41f7-b075-b1eaa7b358e7","note":"","count":1,"label":"Dip BBQ","posId":"P105","price":2000,"isExtra":false}]</t>
  </si>
  <si>
    <t>2026-06-20T13:07:02.164+02:00</t>
  </si>
  <si>
    <t>2026-06-20T13:16:35.768+02:00</t>
  </si>
  <si>
    <t>[{"id":"cb1b8132-0c9b-419f-9b1c-568c16576a0c","note":"","count":1,"label":"Pepperoni 40 cm","posId":"108","price":30900,"isExtra":false}]</t>
  </si>
  <si>
    <t>2026-06-20T13:03:56.531+02:00</t>
  </si>
  <si>
    <t>2026-06-20T13:11:43.765+02:00</t>
  </si>
  <si>
    <t>[{"id":"7b2bf93f-7859-42a7-8c94-85086fc0d652","count":1,"label":"Pizza Comeback 18","posId":"133","price":11900,"isExtra":false,"creatorId":"FuFHsn_PeWjvcSCV8DNfK","isPackging":0,"actualLabel":"Pizza Comeback 18"},{"id":"17ad363f-96ef-4e94-9246-dbc72c9ef474","count":1,"label":"Dip česnekový","posId":"P106","price":2000,"isExtra":false,"creatorId":"Q_xNoLEGI5qgoUv4oIop7","isPackging":0,"actualLabel":"Dip česnekový"}]</t>
  </si>
  <si>
    <t>2026-06-20T13:03:29.908+02:00</t>
  </si>
  <si>
    <t>2026-06-20T13:11:26.742+02:00</t>
  </si>
  <si>
    <t>[{"id":"dd063e7d-c65d-4b2b-9cdd-2cbb9a0196a8","count":1,"label":"Aquilla zelený čaj/citron","posId":"N121","price":4900,"isExtra":false,"creatorId":"9RaHqrc7alrtgkOMDVMj-","isPackging":0,"actualLabel":"Aquilla zelený čaj/citron"},{"id":"664bd2b5-40f0-4839-a4f1-3cec89afae33","count":1,"label":"Pizza Quattro Formaggi 32","posId":"123","price":24900,"isExtra":false,"creatorId":"W_QWINup9qHF9OojXIV2l","isPackging":0,"actualLabel":"Pizza Quattro Formaggi 32"},{"id":"extra_20230331101812_82","count":1,"label":"Pepperoni salám","posId":"B109","price":3000,"KDSTags":["greenhighlight"],"isExtra":true,"mainItemId":"664bd2b5-40f0-4839-a4f1-3cec89afae33"}]</t>
  </si>
  <si>
    <t>2026-06-20T12:37:02.355+02:00</t>
  </si>
  <si>
    <t>2026-06-20T13:19:16.783+02:00</t>
  </si>
  <si>
    <t>2026-06-20T13:27:09.944+02:00</t>
  </si>
  <si>
    <t>2026-06-20T12:37:03.401+02:00</t>
  </si>
  <si>
    <t>[{"id":"c37883bc-1dd4-4f99-812d-f89a299ee1f5","note":"","count":1,"label":"Margherita 40 cm","posId":"100","price":26900,"isExtra":false},{"id":"04393824-6434-40a1-bc0f-7e9637e70a6b","note":"","count":1,"label":"Pečené brambory","posId":"P103","price":6900,"isExtra":false}]</t>
  </si>
  <si>
    <t>2026-06-20T12:26:21.870+02:00</t>
  </si>
  <si>
    <t>2026-06-20T12:37:51.950+02:00</t>
  </si>
  <si>
    <t>2026-06-20T12:16:20.040+02:00</t>
  </si>
  <si>
    <t>2026-06-20T12:31:46.882+02:00</t>
  </si>
  <si>
    <t>[{"id":"12800ce808ad8ec470947c77","count":1,"label":"Comeback 32cm 🌶️","posId":"121","price":19920,"isExtra":false},{"id":"2f43df7dedb312c2f3c829b9","count":1,"label":"Balné","posId":"K0000","price":1500,"isExtra":true},{"id":"fb29917ce2e90ab392103c23","count":1,"label":"USA těsto","posId":"17","price":1000,"isExtra":true},{"id":"9b88e1a9c34bea0540c84786","count":1,"label":"BBQ základ","posId":"ZRB32","price":0,"isExtra":true}]</t>
  </si>
  <si>
    <t>2026-06-20T12:13:47.831+02:00</t>
  </si>
  <si>
    <t>2026-06-20T12:33:55.907+02:00</t>
  </si>
  <si>
    <t>[{"id":"1627fe35-1cf8-4048-9cd2-2674dcc30dec","count":1,"label":"Pizza Hot &amp; Spicy 40 0,5","posId":"H110","price":15450,"isExtra":false,"creatorId":"CzP20B5nuX_vYsEv-QoDL","isPackging":0,"actualLabel":"Pizza Hot &amp; Spicy 40 0,5"},{"id":"ccom0WyaFbB4K2hy9IMpB","count":1,"label":"Okraj mozzarella, bylinky 40 0,5","posId":"HH122","price":3250,"isExtra":true,"mainItemId":"1627fe35-1cf8-4048-9cd2-2674dcc30dec"},{"id":"125979aa-2946-4f21-82d2-61ce8358bb6e","count":1,"label":"Pizza Capricciosa 40 0,5","posId":"H101","price":15450,"isExtra":false,"creatorId":"AGkRwDyoGmX8gQ7xeIxLf","isPackging":0,"actualLabel":"Pizza Capricciosa 40 0,5"},{"id":"ccom0WyaFbB4K2hy9IMpB","count":1,"label":"Okraj mozzarella, bylinky 40 0,5","posId":"HH122","price":3250,"isExtra":true,"mainItemId":"125979aa-2946-4f21-82d2-61ce8358bb6e"}]</t>
  </si>
  <si>
    <t>2026-06-20T12:07:02.919+02:00</t>
  </si>
  <si>
    <t>2026-06-20T12:30:37.800+02:00</t>
  </si>
  <si>
    <t>2026-06-20T12:37:46.682+02:00</t>
  </si>
  <si>
    <t>2026-06-20T12:07:03.558+02:00</t>
  </si>
  <si>
    <t>[{"id":"2127b414-f29d-445a-a728-4dd62c008892","note":"","count":1,"label":"Capricciosa 18 cm","posId":"125","price":11900,"isExtra":false},{"id":"0be5d6e4-3937-4919-889b-9a6960efd46f","note":"","count":1,"label":"Kukuřice.","posId":"A115","price":1500,"isExtra":true},{"id":"86925bba-314c-4f6f-ba8e-4fc1b6f52f30","note":"","count":1,"label":"BEZ -olivy","posId":"X112","price":0,"KDSTags":["redhighlight"],"isExtra":true},{"id":"0c454cc7-3f38-4dea-9e0e-7220d9ba6ce0","note":"","count":3,"label":"Dip česnekový","posId":"P106","price":2000,"isExtra":false},{"id":"306cfd4b-8e53-4c39-a094-3a7609370ef0","note":"","count":1,"label":"Hawai 18 cm","posId":"126","price":11900,"isExtra":false},{"id":"d191a2a2-dbf7-43e1-9eae-453a92f5bdc2","note":"","count":1,"label":"BEZ -ananas","posId":"X100","price":0,"KDSTags":["redhighlight"],"isExtra":true},{"id":"f991b551-d418-40dc-886d-2413cfe0e20e","note":"","count":1,"label":"Margherita 32 cm","posId":"112","price":20900,"isExtra":false}]</t>
  </si>
  <si>
    <t>2026-06-20T12:01:03.574+02:00</t>
  </si>
  <si>
    <t>2026-06-20T12:26:19.625+02:00</t>
  </si>
  <si>
    <t>[{"id":"f932f643-9a56-4a16-90b3-20349063a042","note":"","count":1,"label":"Capricciosa 32 cm","posId":"113","price":24900,"isExtra":false},{"id":"1b08b308-0e41-4187-95e1-e91f28926f51","note":"","count":1,"label":"mozzarella","posId":"B113","price":3000,"KDSTags":["greenhighlight"],"isExtra":true},{"id":"b019e49c-8abf-4c78-a7cb-040722477356","note":"","count":1,"label":"slanina","posId":"B108","price":3000,"KDSTags":["greenhighlight"],"isExtra":true},{"id":"3b51edda-398d-47d1-8cbd-b96caad0e92c","note":"","count":1,"label":"šunka","posId":"B106","price":3000,"KDSTags":["greenhighlight"],"isExtra":true},{"id":"8915e1ca-f30b-45dc-9ba0-235201606490","note":"","count":1,"label":"BEZ -žampiony","posId":"X105","price":0,"KDSTags":["redhighlight"],"isExtra":true}]</t>
  </si>
  <si>
    <t>2026-06-20T11:49:02.774+02:00</t>
  </si>
  <si>
    <t>2026-06-20T12:26:43.213+02:00</t>
  </si>
  <si>
    <t>2026-06-20T12:45:54.987+02:00</t>
  </si>
  <si>
    <t>2026-06-20T11:49:03.246+02:00</t>
  </si>
  <si>
    <t>[{"id":"49e8d1c4-1e97-4089-9514-2970c15092b6","note":"","count":1,"label":"BBQ Meteor 40 cm","posId":"106","price":30900,"isExtra":false}]</t>
  </si>
  <si>
    <t>2026-06-20T11:37:15.152+02:00</t>
  </si>
  <si>
    <t>2026-06-20T11:46:18.726+02:00</t>
  </si>
  <si>
    <t>2026-06-20T11:32:52.343+02:00</t>
  </si>
  <si>
    <t>2026-06-20T11:53:11.757+02:00</t>
  </si>
  <si>
    <t>[{"id":"64289bbb395820dee3a352f4","count":1,"label":"Pepperoni 32cm 🌶️🌶️","posId":"120","price":19920,"isExtra":false},{"id":"2f43df7dedb312c2f3c829b9","count":1,"label":"Balné","posId":"K0000","price":1500,"isExtra":true},{"id":"b97e51ee5d6f66be991dd77d","count":1,"label":"Hawai 32cm","posId":"114","price":19920,"isExtra":false},{"id":"2f43df7dedb312c2f3c829b9","count":1,"label":"Balné","posId":"K0000","price":1500,"isExtra":true},{"id":"bbc8859cc665220ad219a4cd","count":1,"label":"Bez ananasu","posId":"X100","price":0,"KDSTags":["redhighlight"],"isExtra":true},{"id":"5329159316727e06e4d822ec","count":1,"label":"Kukuřice","posId":"B115","price":2500,"KDSTags":["greenhighlight"],"isExtra":true},{"id":"534340cf97d1876b8244e845","count":4,"label":"Česnekový dip","posId":"P106","price":2000,"isExtra":false},{"id":"2f43df7dedb312c2f3c829b9","count":4,"label":"Balné","posId":"K0000","price":1500,"isExtra":true}]</t>
  </si>
  <si>
    <t>2026-06-20T11:29:57.268+02:00</t>
  </si>
  <si>
    <t>2026-06-20T11:41:59.767+02:00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</si>
  <si>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</si>
  <si>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2026-06-20T11:28:02.991+02:00</t>
  </si>
  <si>
    <t>2026-06-20T11:43:11.642+02:00</t>
  </si>
  <si>
    <t>2026-06-20T11:57:19.407+02:00</t>
  </si>
  <si>
    <t>2026-06-20T11:28:03.784+02:00</t>
  </si>
  <si>
    <t>[{"id":"dd5d901d-3787-43d0-9efe-85e31e1c5def","note":"","count":1,"label":"Pepperoni 32 cm","posId":"120","price":24900,"isExtra":false},{"id":"57c816b2-3e3f-46c2-b126-b09910d79cb0","note":"","count":1,"label":"změna na Smetanový základ","posId":"A129","price":0,"isExtra":true}]</t>
  </si>
  <si>
    <t>2026-06-20T11:20:02.751+02:00</t>
  </si>
  <si>
    <t>2026-06-20T11:57:21.635+02:00</t>
  </si>
  <si>
    <t>[{"id":"6fac1de4-9c86-46df-a533-30c3e57f53c0","note":"","count":1,"label":"BBQ Texas 32 cm","posId":"143","price":24900,"isExtra":false},{"id":"5972eec0-ca59-4f52-b279-96c9f5c3eb67","note":"","count":1,"label":"BEZ -cibule","posId":"X103","price":0,"KDSTags":["redhighlight"],"isExtra":true}]</t>
  </si>
  <si>
    <t>2026-06-20T11:15:34.760+02:00</t>
  </si>
  <si>
    <t>2026-06-20T11:24:02.580+02:00</t>
  </si>
  <si>
    <t>[{"id":"59592161","note":"","size":"Margherita 32cm","count":1,"label":"Margherita 32cm","posId":"112","price":20900,"isExtra":false},{"id":"54684842","note":"","count":1,"label":"Balné","posId":"K0000","price":1500,"isExtra":true},{"id":"59592174","note":"","count":1,"label":"USA těsto","posId":"17","price":1000,"isExtra":true},{"id":"54684911","note":"","count":1,"label":"Ananas","posId":"B100","price":2500,"KDSTags":["greenhighlight"],"isExtra":true}]</t>
  </si>
  <si>
    <t>2026-06-20T11:12:33.724+02:00</t>
  </si>
  <si>
    <t>2026-06-20T11:22:16.654+02:00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</si>
  <si>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🌶️🌶️","posId":"122","price":24900,"isExtra":false},{"id":"2f43df7dedb312c2f3c829b9","count":1,"label":"Balné","posId":"K0000","price":1500,"isExtra":true},{"id":"13bc34972a864e03558263de","count":1,"label":"bez plněných okrajů","posId":"X1000","price":0,"isExtra":true},{"id":"1df158679f278788e0e313a1","count":1,"label":"Veggieballs 32cm 🌶️🌶️","posId":"117","price":24900,"isExtra":false},{"id":"2f43df7dedb312c2f3c829b9","count":1,"label":"Balné","posId":"K0000","price":1500,"isExtra":true},{"id":"13bc34972a864e03558263de","count":1,"label":"bez plněných okrajů","posId":"X1000","price":0,"isExtra":true}]</t>
  </si>
  <si>
    <t>2026-06-20T11:02:02.284+02:00</t>
  </si>
  <si>
    <t>2026-06-20T11:37:53.573+02:00</t>
  </si>
  <si>
    <t>2026-06-20T11:58:29.612+02:00</t>
  </si>
  <si>
    <t>2026-06-20T11:08:31.322+02:00</t>
  </si>
  <si>
    <t>[{"id":"3171e692-1adb-4333-8054-b1a7b136b69f","note":"","count":1,"label":"Pepperoni 32 cm","posId":"144","price":24900,"isExtra":false},{"id":"eaf5673a-2acd-457a-bff6-8e65ba4050c9","note":"","count":1,"label":"dip jalapenos","posId":"P107","price":2000,"isExtra":false},{"id":"bf1ca81d-de2b-4d6c-b720-bc21d05d5afe","note":"","count":1,"label":"Pepperoni Rolls, 6 ks","posId":"P100","price":8900,"isExtra":false}]</t>
  </si>
  <si>
    <t>2026-06-20T10:35:03.094+02:00</t>
  </si>
  <si>
    <t>2026-06-20T11:16:06.631+02:00</t>
  </si>
  <si>
    <t>2026-06-20T11:33:05.845+02:00</t>
  </si>
  <si>
    <t>2026-06-20T11:08:20.406+02:00</t>
  </si>
  <si>
    <t>[{"id":"306cfd4b-8e53-4c39-a094-3a7609370ef0","note":"","count":2,"label":"Hawai 18 cm","posId":"126","price":11900,"isExtra":false},{"id":"b50718f8-6f2b-4ced-b4b5-eee0c4e24ba3","note":"","count":1,"label":"Zeleninová 18 cm","posId":"127","price":11900,"isExtra":false},{"id":"8915e1ca-f30b-45dc-9ba0-235201606490","note":"","count":1,"label":"BEZ -žampiony","posId":"X105","price":0,"KDSTags":["redhighlight"],"isExtra":true}]</t>
  </si>
  <si>
    <t>2026-06-20T03:54:03.463+02:00</t>
  </si>
  <si>
    <t>[{"id":"424aec40-766b-4a2f-bcc0-a9d6737ba762","note":"","count":1,"label":"Hawai 32 cm","posId":"114","price":24900,"isExtra":false},{"id":"d191a2a2-dbf7-43e1-9eae-453a92f5bdc2","note":"","count":1,"label":"BEZ -ananas","posId":"X100","price":0,"KDSTags":["redhighlight"],"isExtra":true},{"id":"dd5d901d-3787-43d0-9efe-85e31e1c5def","note":"","count":1,"label":"Pepperoni 32 cm","posId":"120","price":24900,"isExtra":false}]</t>
  </si>
  <si>
    <t>2026-06-20T02:39:32.246+02:00</t>
  </si>
  <si>
    <t>2026-06-20T02:55:21.037+02:00</t>
  </si>
  <si>
    <t>2026-06-20T05:59:59.999+02:00</t>
  </si>
  <si>
    <t>[{"id":"db512a49-05d7-4924-a817-5d5d5968a844","count":1,"label":"Pizza Capricciosa 32","posId":"113","price":24900,"isExtra":false,"creatorId":"3z1rkTk_ojE3OxB3wRRFO","isPackging":0,"actualLabel":"Pizza Capricciosa 32"}]</t>
  </si>
  <si>
    <t>Osym</t>
  </si>
  <si>
    <t>2026-06-20T02:35:41.405+02:00</t>
  </si>
  <si>
    <t>2026-06-20T03:01:18.202+02:00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</si>
  <si>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základ","posId":"ZRS32","price":0,"isExtra":true},{"id":"B112","note":"","count":1,"label":"Olivy","posId":"B112","price":2500,"KDSTags":["greenhighlight"],"isExtra":true}]</t>
  </si>
  <si>
    <t>2026-06-20T02:33:24.760+02:00</t>
  </si>
  <si>
    <t>2026-06-20T02:57:06.780+02:00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</si>
  <si>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40cm","posId":"111","price":30900,"isExtra":false},{"id":"54684837","note":"","count":1,"label":"Balné","posId":"K0000","price":2000,"isExtra":true},{"id":"59555760","note":"","count":1,"label":"Rajčatový základ","posId":"ZSR40","price":0,"isExtra":true},{"id":"54684861","note":"","count":1,"label":"okraj mozzarella, bylinky","posId":"A122","price":6500,"isExtra":true},{"id":"54684796","note":"","size":"Česnekový dip","count":2,"label":"Česnekový dip","posId":"P106","price":2000,"isExtra":false},{"id":"54684842","note":"","count":2,"label":"Balné","posId":"K0000","price":1500,"isExtra":true},{"id":"57405766","note":"","size":"Pepsi 1l","count":1,"label":"Pepsi 1l","posId":"N124","price":5900,"isExtra":false}]</t>
  </si>
  <si>
    <t>2026-06-20T02:25:56.527+02:00</t>
  </si>
  <si>
    <t>2026-06-20T02:35:18.574+02:00</t>
  </si>
  <si>
    <t>[{"id":"534340cf97d1876b8244e845","count":1,"label":"Česnekový dip","posId":"P106","price":2000,"isExtra":false},{"id":"2f43df7dedb312c2f3c829b9","count":1,"label":"Balné","posId":"K0000","price":1500,"isExtra":true},{"id":"a4314c963e8e67cd61d8288a","count":1,"label":"BBQ Meteor 32cm","posId":"118","price":24900,"isExtra":false},{"id":"2f43df7dedb312c2f3c829b9","count":1,"label":"Balné","posId":"K0000","price":1500,"isExtra":true},{"id":"e11a59b4ea0a50ef00cb77f7","count":1,"label":"Rajčatový základ","posId":"ZBR32","price":0,"isExtra":true},{"id":"9aa65ac5bd9db28d8469481e","count":1,"label":"okraj hotdog, hořčice","posId":"A117","price":5700,"isExtra":true},{"id":"bd073125d735d3efae3c623a","count":1,"label":"Spicy Wings 🌶️","posId":"P101","price":9520,"isExtra":false},{"id":"2f43df7dedb312c2f3c829b9","count":1,"label":"Balné","posId":"K0000","price":1500,"isExtra":true}]</t>
  </si>
  <si>
    <t>2026-06-20T02:24:59.920+02:00</t>
  </si>
  <si>
    <t>2026-06-20T02:31:31.420+02:00</t>
  </si>
  <si>
    <t>[{"id":"b97e51ee5d6f66be991dd77d","count":1,"label":"Hawai 32cm","posId":"114","price":19920,"isExtra":false},{"id":"2f43df7dedb312c2f3c829b9","count":1,"label":"Balné","posId":"K0000","price":1500,"isExtra":true},{"id":"2179c22089126fe6683fee77","count":1,"label":"Smetanový základ","posId":"ZRS32","price":0,"isExtra":true}]</t>
  </si>
  <si>
    <t>2026-06-20T02:21:04.994+02:00</t>
  </si>
  <si>
    <t>2026-06-20T02:30:40.649+02:00</t>
  </si>
  <si>
    <t>[{"id":"18dccfd0f1d700e21a73bb3f","count":1,"label":"BBQ Texas 40cm","posId":"107","price":30900,"isExtra":false},{"id":"9c3e5446ef3ded7b358f7c2a","count":1,"label":"Balné","posId":"K0000","price":2000,"isExtra":true},{"id":"9b134e33f1db18460c30380b","count":1,"label":"okraj mozzarella, bylinky","posId":"A122","price":6500,"isExtra":true},{"id":"5b3afaeafd2920f059f48916","count":1,"label":"Gorgonzola","posId":"C101","price":4000,"KDSTags":["greenhighlight"],"isExtra":true}]</t>
  </si>
  <si>
    <t>2026-06-20T02:17:37.273+02:00</t>
  </si>
  <si>
    <t>2026-06-20T02:28:31.815+02:00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</si>
  <si>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32cm","posId":"123","price":24900,"isExtra":false},{"id":"54684842","note":"","count":1,"label":"Balné","posId":"K0000","price":1500,"isExtra":true},{"id":"59555772","note":"","count":1,"label":"BBQ základ","posId":"ZSB32","price":0,"isExtra":true},{"id":"57405766","note":"","size":"Pepsi 1l","count":1,"label":"Pepsi 1l","posId":"N124","price":5900,"isExtra":false}]</t>
  </si>
  <si>
    <t>2026-06-20T02:17:21.719+02:00</t>
  </si>
  <si>
    <t>2026-06-20T02:28:42.436+02:00</t>
  </si>
  <si>
    <t>[{"id":"64289bbb395820dee3a352f4","count":1,"label":"Pepperoni 32cm 🌶️🌶️","posId":"120","price":19920,"isExtra":false},{"id":"2f43df7dedb312c2f3c829b9","count":1,"label":"Balné","posId":"K0000","price":1500,"isExtra":true},{"id":"534340cf97d1876b8244e845","count":2,"label":"Česnekový dip","posId":"P106","price":2000,"isExtra":false},{"id":"2f43df7dedb312c2f3c829b9","count":2,"label":"Balné","posId":"K0000","price":1500,"isExtra":true}]</t>
  </si>
  <si>
    <t>2026-06-20T02:12:56.938+02:00</t>
  </si>
  <si>
    <t>2026-06-20T02:22:59.391+02:00</t>
  </si>
  <si>
    <t>2026-06-20T02:11:32.728+02:00</t>
  </si>
  <si>
    <t>2026-06-20T02:21:13.499+02:00</t>
  </si>
  <si>
    <t>[{"id":"12800ce808ad8ec470947c77","count":1,"label":"Comeback 32cm 🌶️","posId":"121","price":19920,"isExtra":false},{"id":"2f43df7dedb312c2f3c829b9","count":1,"label":"Balné","posId":"K0000","price":1500,"isExtra":true},{"id":"9b88e1a9c34bea0540c84786","count":1,"label":"BBQ základ","posId":"ZRB32","price":0,"isExtra":true},{"id":"13bc34972a864e03558263de","count":1,"label":"bez plněných okrajů","posId":"X1000","price":0,"isExtra":true},{"id":"bd073125d735d3efae3c623a","count":1,"label":"Spicy Wings 🌶️","posId":"P101","price":9520,"isExtra":false},{"id":"2f43df7dedb312c2f3c829b9","count":1,"label":"Balné","posId":"K0000","price":1500,"isExtra":true}]</t>
  </si>
  <si>
    <t>2026-06-20T02:05:14.706+02:00</t>
  </si>
  <si>
    <t>2026-06-20T02:19:25.548+02:00</t>
  </si>
  <si>
    <t>[{"id":"c5a9c941c1f31eb9931eba5d","count":1,"label":"Zeleninová 32cm","posId":"115","price":19920,"isExtra":false},{"id":"2f43df7dedb312c2f3c829b9","count":1,"label":"Balné","posId":"K0000","price":1500,"isExtra":true},{"id":"13bc34972a864e03558263de","count":1,"label":"bez plněných okrajů","posId":"X1000","price":0,"isExtra":true}]</t>
  </si>
  <si>
    <t>2026-06-20T01:47:28.037+02:00</t>
  </si>
  <si>
    <t>2026-06-20T01:56:15.397+02:00</t>
  </si>
  <si>
    <t>2026-06-20T01:37:12.924+02:00</t>
  </si>
  <si>
    <t>2026-06-20T01:43:09.497+02:00</t>
  </si>
  <si>
    <t>2026-06-20T01:43:09.496+02:00</t>
  </si>
  <si>
    <t>[{"id":"59592161","note":"","size":"Margherita 32cm","count":1,"label":"Margherita 32cm","posId":"112","price":20900,"isExtra":false},{"id":"54684842","note":"","count":1,"label":"Balné","posId":"K0000","price":1500,"isExtra":true},{"id":"54684866","note":"","count":1,"label":"okraj mozzarella, bylinky","posId":"A121","price":5700,"isExtra":true}]</t>
  </si>
  <si>
    <t>2026-06-20T01:33:03.285+02:00</t>
  </si>
  <si>
    <t>2026-06-20T01:43:18.014+02:00</t>
  </si>
  <si>
    <t>[{"id":"3171e692-1adb-4333-8054-b1a7b136b69f","note":"","count":1,"label":"Pepperoni 32 cm","posId":"144","price":24900,"isExtra":false},{"id":"2585f58b-88a9-4cf3-bee9-d0f178b1877c","note":"","count":1,"label":"okraj Hotdog bez omáčky","posId":"A125","price":5700,"isExtra":true},{"id":"d3fbee6e-254b-46e7-885e-b580d0e6b445","note":"","count":1,"label":"žampiony","posId":"B105","price":2500,"KDSTags":["greenhighlight"],"isExtra":true}]</t>
  </si>
  <si>
    <t>2026-06-20T01:29:49.914+02:00</t>
  </si>
  <si>
    <t>2026-06-20T01:45:02.457+02:00</t>
  </si>
  <si>
    <t>[{"id":"939f82d5fbc35ea216cb1f8c","count":1,"label":"Capricciosa 40cm","posId":"101","price":30900,"isExtra":false},{"id":"9c3e5446ef3ded7b358f7c2a","count":1,"label":"Balné","posId":"K0000","price":2000,"isExtra":true},{"id":"96bbb524de87ac8c16f8dd24","count":1,"label":"Smetanový základ","posId":"ZRS40","price":0,"isExtra":true},{"id":"9b134e33f1db18460c30380b","count":1,"label":"okraj mozzarella, bylinky","posId":"A122","price":6500,"isExtra":true}]</t>
  </si>
  <si>
    <t>2026-06-20T01:26:33.360+02:00</t>
  </si>
  <si>
    <t>2026-06-20T01:36:21.300+02:00</t>
  </si>
  <si>
    <t>[{"id":"66426847","note":"","size":"Pilsner Urquell 12","count":3,"label":"Pilsner Urquell 12","posId":"N20","price":6500,"isExtra":false},{"id":"54684798","note":"","size":"Jalapenos Rolls","count":1,"label":"Jalapenos Rolls","posId":"jpr200","price":8900,"isExtra":false},{"id":"54684842","note":"","count":1,"label":"Balné","posId":"K0000","price":1500,"isExtra":true},{"id":"59592163","note":"","size":"Hot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🌶️🌶️","posId":"122","price":24900,"isExtra":false},{"id":"54684842","note":"","count":1,"label":"Balné","posId":"K0000","price":1500,"isExtra":true},{"id":"54684898","note":"","count":1,"label":"okraj hotdog, hořčice","posId":"A117","price":5700,"isExtra":true},{"id":"54684848","note":"","count":1,"label":"Jalapeňos","posId":"B102","price":2500,"KDSTags":["greenhighlight"],"isExtra":true},{"id":"54684895","note":"","count":1,"label":"Olivy","posId":"B112","price":2500,"KDSTags":["greenhighlight"],"isExtra":true},{"id":"54684948","note":"","count":1,"label":"Slanina","posId":"B108","price":3000,"KDSTags":["greenhighlight"],"isExtra":true}]</t>
  </si>
  <si>
    <t>2026-06-20T01:20:02.915+02:00</t>
  </si>
  <si>
    <t>2026-06-20T01:36:18.507+02:00</t>
  </si>
  <si>
    <t>[{"id":"e8119c68146fe00509d91cff","count":1,"label":"Pepsi zero sugar 1l","posId":"N125","price":5900,"isExtra":false},{"id":"9d5abf3ba9f3480daaf4102b","count":2,"label":"Pepperoni Rolls 🌶️","posId":"P100","price":8900,"isExtra":false},{"id":"2f43df7dedb312c2f3c829b9","count":2,"label":"Balné","posId":"K0000","price":1500,"isExtra":true}]</t>
  </si>
  <si>
    <t>2026-06-20T01:19:19.587+02:00</t>
  </si>
  <si>
    <t>2026-06-20T01:32:42.225+02:00</t>
  </si>
  <si>
    <t>[{"id":"2a4dd36b347ced4efcbf6f0b","count":1,"label":"BBQ Meteor 40cm","posId":"106","price":30900,"isExtra":false},{"id":"9c3e5446ef3ded7b358f7c2a","count":1,"label":"Balné","posId":"K0000","price":2000,"isExtra":true},{"id":"bd073125d735d3efae3c623a","count":1,"label":"Spicy Wings 🌶️","posId":"P101","price":9520,"isExtra":false},{"id":"2f43df7dedb312c2f3c829b9","count":1,"label":"Balné","posId":"K0000","price":1500,"isExtra":true}]</t>
  </si>
  <si>
    <t>2026-06-20T01:00:49.361+02:00</t>
  </si>
  <si>
    <t>2026-06-20T01:10:02.788+02:00</t>
  </si>
  <si>
    <t>2026-06-20T01:00:30.135+02:00</t>
  </si>
  <si>
    <t>2026-06-20T01:10:49.565+02:00</t>
  </si>
  <si>
    <t>[{"id":"57405768","note":"","size":"Mirinda 1l","count":1,"label":"Mirinda 1l","posId":"N126","price":5900,"isExtra":false},{"id":"57405767","note":"","size":"Pepsi zero sugar 1l","count":1,"label":"Pepsi zero sugar 1l","posId":"N125","price":5900,"isExtra":false},{"id":"59592165","note":"","size":"Pepperoni 32cm 🌶️🌶️","count":1,"label":"Pepperoni 32cm 🌶️🌶️","posId":"120","price":24900,"isExtra":false},{"id":"54684842","note":"","count":1,"label":"Balné","posId":"K0000","price":1500,"isExtra":true},{"id":"57179862","note":"","count":1,"label":"BBQ základ","posId":"ZRB32","price":0,"isExtra":true},{"id":"54684877","note":"","count":1,"label":"Žampiony","posId":"B105","price":2500,"KDSTags":["greenhighlight"],"isExtra":true},{"id":"54684895","note":"","count":1,"label":"Olivy","posId":"B112","price":2500,"KDSTags":["greenhighlight"],"isExtra":true},{"id":"59592162","note":"","size":"Quattro Formaggi 32cm","count":1,"label":"Quattro Formaggi 32cm","posId":"123","price":24900,"isExtra":false},{"id":"54684842","note":"","count":1,"label":"Balné","posId":"K0000","price":1500,"isExtra":true},{"id":"59555772","note":"","count":1,"label":"BBQ základ","posId":"ZSB32","price":0,"isExtra":true}]</t>
  </si>
  <si>
    <t>2026-06-20T00:31:17.344+02:00</t>
  </si>
  <si>
    <t>2026-06-20T00:39:57.108+02:00</t>
  </si>
  <si>
    <t>2026-06-20T00:27:32.249+02:00</t>
  </si>
  <si>
    <t>2026-06-20T00:37:19.247+02:00</t>
  </si>
  <si>
    <t>[{"id":"113","note":"","count":1,"label":"Capricciosa 32cm","posId":"113","price":24900,"isExtra":false},{"id":"K0000","note":"","count":1,"label":"Balné","posId":"K0000","price":1500,"isExtra":true},{"id":"A121","note":"","count":1,"label":"okraj mozzarella, bylinky","posId":"A121","price":5700,"isExtra":true}]</t>
  </si>
  <si>
    <t>2026-06-20T00:23:10.047+02:00</t>
  </si>
  <si>
    <t>2026-06-20T00:37:16.048+02:00</t>
  </si>
  <si>
    <t>[{"id":"aa588a4ec21766ddfa6fd918","count":1,"label":"Comeback 40cm 🌶️","posId":"109","price":30900,"isExtra":false},{"id":"9c3e5446ef3ded7b358f7c2a","count":1,"label":"Balné","posId":"K0000","price":2000,"isExtra":true},{"id":"30331fb755f8c9dadac09c7e","count":1,"label":"BBQ základ","posId":"ZRB40","price":0,"isExtra":true},{"id":"3846d00c330dd5f1193c2cd5","count":1,"label":"okraj hotdog, bbq omáčka","posId":"A120","price":6500,"isExtra":true},{"id":"348a7fd696b72b2ee84a2e9c","count":1,"label":"Bez cibule","posId":"X103","price":0,"KDSTags":["redhighlight"],"isExtra":true},{"id":"d831fe652924d0da7ef70bc5","count":1,"label":"Ananas","posId":"C100","price":3500,"KDSTags":["greenhighlight"],"isExtra":true}]</t>
  </si>
  <si>
    <t>Dmytro</t>
  </si>
  <si>
    <t>2026-06-20T00:13:08.207+02:00</t>
  </si>
  <si>
    <t>2026-06-20T00:27:23.100+02:00</t>
  </si>
  <si>
    <t>[{"id":"123","note":"","count":1,"label":"Quattro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těsto","posId":"17","price":1000,"isExtra":true},{"id":"ZSR32","note":"","count":1,"label":"Rajčatový základ","posId":"ZSR32","price":0,"isExtra":true},{"id":"X1000","note":"","count":1,"label":"bez plněných okrajů","posId":"X1000","price":0,"isExtra":true},{"id":"B107","note":"","count":1,"label":"Špenát s česnekem","posId":"B107","price":2500,"KDSTags":["greenhighlight"],"isExtra":true},{"id":"115","note":"","count":1,"label":"Zeleninová 32cm","posId":"115","price":24900,"isExtra":false},{"id":"K0000","note":"","count":1,"label":"Balné","posId":"K0000","price":1500,"isExtra":true},{"id":"ZRS32","note":"","count":1,"label":"Smetanový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bylinky","posId":"A121","price":5700,"isExtra":true}]</t>
  </si>
  <si>
    <t>2026-06-20T00:09:14.277+02:00</t>
  </si>
  <si>
    <t>2026-06-20T00:11:23.910+02:00</t>
  </si>
  <si>
    <t>[{"id":"7f90f634-ae03-48d9-9ac8-27405c0fc737","count":1,"label":"Poděbradská malinovka 0,5l","posId":"N129","price":4900,"isExtra":false,"creatorId":"7PMYStjpBzAgGOquMVrAp","isPackging":0,"actualLabel":"Poděbradská malinovka 0,5l"}]</t>
  </si>
  <si>
    <t>2026-06-20T00:04:02.818+02:00</t>
  </si>
  <si>
    <t>2026-06-20T00:16:09.333+02:00</t>
  </si>
  <si>
    <t>[{"id":"306cfd4b-8e53-4c39-a094-3a7609370ef0","note":"","count":1,"label":"Hawai 18 cm","posId":"126","price":11900,"isExtra":false}]</t>
  </si>
  <si>
    <t>2026-06-20T00:02:16.975+02:00</t>
  </si>
  <si>
    <t>2026-06-20T00:21:56.573+02:00</t>
  </si>
  <si>
    <t>[{"id":"6dd95d267276b256b3cb02db","count":1,"label":"Baby Špenát &amp; kuře 32cm","posId":"116","price":24900,"isExtra":false},{"id":"2f43df7dedb312c2f3c829b9","count":1,"label":"Balné","posId":"K0000","price":1500,"isExtra":true}]</t>
  </si>
  <si>
    <t>Alexey</t>
  </si>
  <si>
    <t>2026-06-20T00:01:48.162+02:00</t>
  </si>
  <si>
    <t>2026-06-20T00:19:26.332+02:00</t>
  </si>
  <si>
    <t>[{"id":"N125","note":"","count":1,"label":"Pepsi zero sugar 1l","posId":"N125","price":5900,"isExtra":false},{"id":"122","note":"","count":1,"label":"Hot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základ","posId":"ZRS32","price":0,"isExtra":true},{"id":"P106","note":"","count":1,"label":"Česnekový dip","posId":"P106","price":2000,"isExtra":false},{"id":"K0000","note":"","count":1,"label":"Balné","posId":"K0000","price":1500,"isExtra":true}]</t>
  </si>
  <si>
    <t>2026-06-20T00:01:19.891+02:00</t>
  </si>
  <si>
    <t>2026-06-20T00:14:22.057+02:00</t>
  </si>
  <si>
    <t>[{"id":"2cecfe7be41d3b1e996ce180","count":2,"label":"Pilsner Urquell 12","posId":"N20","price":6500,"isExtra":false},{"id":"64289bbb395820dee3a352f4","count":1,"label":"Pepperoni 32cm 🌶️🌶️","posId":"120","price":19920,"isExtra":false},{"id":"2f43df7dedb312c2f3c829b9","count":1,"label":"Balné","posId":"K0000","price":1500,"isExtra":true}]</t>
  </si>
  <si>
    <t>2026-06-19T23:59:34.122+02:00</t>
  </si>
  <si>
    <t>2026-06-20T00:07:59.071+02:00</t>
  </si>
  <si>
    <t>2026-06-19T23:58:04.021+02:00</t>
  </si>
  <si>
    <t>2026-06-20T00:12:37.850+02:00</t>
  </si>
  <si>
    <t>[{"id":"6d80fcec-2088-4df1-b35b-3de60046f4e1","note":"","count":1,"label":"Hot &amp; Spicy 32 cm","posId":"146","price":24900,"isExtra":false},{"id":"21fd0686-e8d1-43f1-84c9-d96f5842a3ca","note":"","count":1,"label":"okraj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česnekový","posId":"P106","price":2000,"isExtra":false},{"id":"eaf5673a-2acd-457a-bff6-8e65ba4050c9","note":"","count":1,"label":"dip jalapenos","posId":"P107","price":2000,"isExtra":false},{"id":"248252c5-4f49-43ec-9d7c-c3f582fe912d","note":"","count":1,"label":"Mirinda 1l","posId":"N126","price":5900,"isExtra":false}]</t>
  </si>
  <si>
    <t>2026-06-19T23:53:08.645+02:00</t>
  </si>
  <si>
    <t>2026-06-20T00:10:58.152+02:00</t>
  </si>
  <si>
    <t>[{"id":"534340cf97d1876b8244e845","count":7,"label":"Česnekový dip","posId":"P106","price":2000,"isExtra":false},{"id":"2f43df7dedb312c2f3c829b9","count":7,"label":"Balné","posId":"K0000","price":1500,"isExtra":true},{"id":"535eaf2481dca6cd71e674a8","count":1,"label":"Choco Rolls","posId":"chr100","price":8900,"isExtra":false},{"id":"2f43df7dedb312c2f3c829b9","count":1,"label":"Balné","posId":"K0000","price":1500,"isExtra":true},{"id":"c4a86fa22a4bea5bd861246b","count":5,"label":"Poděbradská malinovka 0,5l","posId":"N129","price":4900,"isExtra":false},{"id":"e0236f7b02c7f40af9659867","count":1,"label":"Vanilkový dip","posId":"vanila","price":2000,"isExtra":false},{"id":"2f43df7dedb312c2f3c829b9","count":1,"label":"Balné","posId":"K0000","price":1500,"isExtra":true},{"id":"aa588a4ec21766ddfa6fd918","count":1,"label":"Comeback 40cm 🌶️","posId":"109","price":30900,"isExtra":false},{"id":"9c3e5446ef3ded7b358f7c2a","count":1,"label":"Balné","posId":"K0000","price":2000,"isExtra":true},{"id":"96bbb524de87ac8c16f8dd24","count":1,"label":"Smetanový základ","posId":"ZRS40","price":0,"isExtra":true},{"id":"9b134e33f1db18460c30380b","count":1,"label":"okraj mozzarella, bylinky","posId":"A122","price":6500,"isExtra":true},{"id":"d88d2952fcc42dbccd4c4182","count":8,"label":"Mozzarella","posId":"C113","price":4000,"KDSTags":["greenhighlight"],"isExtra":true}]</t>
  </si>
  <si>
    <t>2026-06-19T23:49:03.213+02:00</t>
  </si>
  <si>
    <t>2026-06-19T23:49:53.905+02:00</t>
  </si>
  <si>
    <t>[{"id":"7084447c-2073-4ee4-935a-1eb6b226aabf","count":1,"label":"Dip jalapenos","posId":"P107","price":2000,"isExtra":false,"creatorId":"5RrWQSGq7LI9DpPHpb04r","isPackging":0,"actualLabel":"Dip jalapenos"}]</t>
  </si>
  <si>
    <t>2026-06-19T23:42:35.881+02:00</t>
  </si>
  <si>
    <t>2026-06-19T23:52:11.652+02:00</t>
  </si>
  <si>
    <t>[{"id":"664bd2b5-40f0-4839-a4f1-3cec89afae33","count":1,"label":"Pizza Quattro Formaggi 32","posId":"123","price":24900,"isExtra":false,"creatorId":"2yZXdM3JqC_KL2ciLMFRM","isPackging":0,"actualLabel":"Pizza Quattro Formaggi 32"},{"id":"664bd2b5-40f0-4839-a4f1-3cec89afae33","count":1,"label":"Pizza Quattro Formaggi 32","posId":"123","price":24900,"isExtra":false,"creatorId":"pvH67QbMti-gAQt_XS0UK","isPackging":0,"actualLabel":"Pizza Quattro Formaggi 32"}]</t>
  </si>
  <si>
    <t>2026-06-19T23:32:45.015+02:00</t>
  </si>
  <si>
    <t>2026-06-19T23:47:44.865+02:00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</si>
  <si>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🌶️","posId":"109","price":30900,"isExtra":false},{"id":"54684837","note":"","count":1,"label":"Balné","posId":"K0000","price":2000,"isExtra":true},{"id":"54684796","note":"","size":"Česnekový dip","count":1,"label":"Česnekový dip","posId":"P106","price":2000,"isExtra":false},{"id":"54684842","note":"","count":1,"label":"Balné","posId":"K0000","price":1500,"isExtra":true}]</t>
  </si>
  <si>
    <t>Stepan</t>
  </si>
  <si>
    <t>2026-06-19T23:32:40.026+02:00</t>
  </si>
  <si>
    <t>2026-06-19T23:47:40.616+02:00</t>
  </si>
  <si>
    <t>2026-06-19T23:32:13.901+02:00</t>
  </si>
  <si>
    <t>2026-06-19T23:42:08.784+02:00</t>
  </si>
  <si>
    <t>[{"id":"17d88b7a67c455fd47384016","count":1,"label":"Sweet passion 32 cm","posId":"29","price":20900,"isExtra":false},{"id":"2f43df7dedb312c2f3c829b9","count":1,"label":"Balné","posId":"K0000","price":1500,"isExtra":true}]</t>
  </si>
  <si>
    <t>2026-06-19T23:23:02.653+02:00</t>
  </si>
  <si>
    <t>2026-06-19T23:33:28.939+02:00</t>
  </si>
  <si>
    <t>[{"id":"54684750","note":"","size":"Margherita 40cm","count":1,"label":"Margherita 40cm","posId":"100","price":26900,"isExtra":false},{"id":"54684837","note":"","count":1,"label":"Balné","posId":"K0000","price":2000,"isExtra":true}]</t>
  </si>
  <si>
    <t>2026-06-19T23:21:38.922+02:00</t>
  </si>
  <si>
    <t>2026-06-19T23:32:13.926+02:00</t>
  </si>
  <si>
    <t>[{"id":"e7c1c602dc965c0159e9efb8","count":1,"label":"Pepperoni 40cm 🌶️🌶️","posId":"108","price":30900,"isExtra":false},{"id":"9c3e5446ef3ded7b358f7c2a","count":1,"label":"Balné","posId":"K0000","price":2000,"isExtra":true},{"id":"96bbb524de87ac8c16f8dd24","count":1,"label":"Smetanový základ","posId":"ZRS40","price":0,"isExtra":true},{"id":"c2f0d4a2510fbdafed8c4f00","count":1,"label":"bez plněných okrajů","posId":"X1000","price":0,"isExtra":true},{"id":"534340cf97d1876b8244e845","count":1,"label":"Česnekový dip","posId":"P106","price":2000,"isExtra":false},{"id":"2f43df7dedb312c2f3c829b9","count":1,"label":"Balné","posId":"K0000","price":1500,"isExtra":true}]</t>
  </si>
  <si>
    <t>2026-06-19T23:19:21.880+02:00</t>
  </si>
  <si>
    <t>2026-06-19T23:24:53.876+02:00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</si>
  <si>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okrajů","posId":"X1000","price":0,"isExtra":true},{"id":"54684877","note":"","count":1,"label":"Žampiony","posId":"B105","price":2500,"KDSTags":["greenhighlight"],"isExtra":true}]</t>
  </si>
  <si>
    <t>Ivan</t>
  </si>
  <si>
    <t>2026-06-19T23:17:26.304+02:00</t>
  </si>
  <si>
    <t>2026-06-19T23:30:25.036+02:00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</si>
  <si>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základ","posId":"ZSR32","price":0,"isExtra":true},{"id":"X1000","note":"","count":1,"label":"bez plněných okrajů","posId":"X1000","price":0,"isExtra":true},{"id":"120","note":"","count":1,"label":"Pepperoni 32cm 🌶️🌶️","posId":"120","price":24900,"isExtra":false},{"id":"K0000","note":"","count":1,"label":"Balné","posId":"K0000","price":1500,"isExtra":true},{"id":"A121","note":"","count":1,"label":"okraj mozzarella, bylinky","posId":"A121","price":5700,"isExtra":true}]</t>
  </si>
  <si>
    <t>2026-06-19T23:16:32.014+02:00</t>
  </si>
  <si>
    <t>2026-06-19T23:24:17.933+02:00</t>
  </si>
  <si>
    <t>[{"id":"P103","note":"","count":1,"label":"Pečené brambory","posId":"P103","price":6900,"isExtra":false},{"id":"K0000","note":"","count":1,"label":"Balné","posId":"K0000","price":1500,"isExtra":true},{"id":"107","note":"","count":1,"label":"BBQ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základ","posId":"ZBR40","price":0,"isExtra":true},{"id":"C115","note":"","count":1,"label":"Kukuřice","posId":"C115","price":3500,"KDSTags":["greenhighlight"],"isExtra":true}]</t>
  </si>
  <si>
    <t>2026-06-19T23:09:03.854+02:00</t>
  </si>
  <si>
    <t>2026-06-19T23:15:12.309+02:00</t>
  </si>
  <si>
    <t>[{"id":"8929f51d-818c-4c09-96c6-0164428500a2","note":"","count":1,"label":"Baby špenát &amp; kuře 32 cm","posId":"140","price":24900,"isExtra":false}]</t>
  </si>
  <si>
    <t>2026-06-19T23:08:02.734+02:00</t>
  </si>
  <si>
    <t>2026-06-19T23:15:02.498+02:00</t>
  </si>
  <si>
    <t>[{"id":"be5c7908-f592-4704-987f-cd7d7281f32e","note":"","count":1,"label":"Comeback 32 cm","posId":"121","price":24900,"isExtra":false},{"id":"f2ca88ba-7288-4f05-a925-149da2e2137e","note":"","count":1,"label":"okraj Hotdog, BBQ","posId":"A119","price":5700,"isExtra":true},{"id":"e93eabf5-7d24-462c-a2e7-caf24157b9c1","note":"","count":1,"label":"gorgonzola","posId":"B101","price":3000,"KDSTags":["greenhighlight"],"isExtra":true},{"id":"720272d2-1717-4af6-8eea-e928bb95234b","note":"","count":1,"label":"kukuřice","posId":"B115","price":2500,"KDSTags":["greenhighlight"],"isExtra":true},{"id":"d3fbee6e-254b-46e7-885e-b580d0e6b445","note":"","count":1,"label":"žampiony","posId":"B105","price":2500,"KDSTags":["greenhighlight"],"isExtra":true}]</t>
  </si>
  <si>
    <t>2026-06-19T23:04:03.284+02:00</t>
  </si>
  <si>
    <t>2026-06-19T23:15:09.481+02:00</t>
  </si>
  <si>
    <t>2026-06-19T23:28:08.220+02:00</t>
  </si>
  <si>
    <t>2026-06-19T23:04:04.340+02:00</t>
  </si>
  <si>
    <t>[{"id":"49e8d1c4-1e97-4089-9514-2970c15092b6","note":"","count":1,"label":"BBQ Meteor 40 cm","posId":"106","price":30900,"isExtra":false},{"id":"f61b7339-3b20-4583-b2b8-12e48de2876d","note":"","count":1,"label":"změna na Rajčatový základ","posId":"A127","price":0,"isExtra":true},{"id":"be5c7908-f592-4704-987f-cd7d7281f32e","note":"","count":1,"label":"Comeback 32 cm","posId":"121","price":24900,"isExtra":false},{"id":"a3d62a5d-2e1d-48db-874e-d64becff7059","note":"","count":1,"label":"změna na BBQ základ","posId":"A128","price":0,"isExtra":true}]</t>
  </si>
  <si>
    <t>2026-06-19T23:01:45.780+02:00</t>
  </si>
  <si>
    <t>2026-06-19T23:08:40.908+02:00</t>
  </si>
  <si>
    <t>[{"id":"12800ce808ad8ec470947c77","count":1,"label":"Comeback 32cm 🌶️","posId":"121","price":19920,"isExtra":false},{"id":"2f43df7dedb312c2f3c829b9","count":1,"label":"Balné","posId":"K0000","price":1500,"isExtra":true},{"id":"b79674a8749d7a797a90cc5b","count":1,"label":"okraj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</si>
  <si>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2026-06-19T23:00:04.036+02:00</t>
  </si>
  <si>
    <t>2026-06-19T23:21:09.576+02:00</t>
  </si>
  <si>
    <t>[{"id":"63675afb-9d1b-42b2-9d42-9e80500fdd28","note":"","count":1,"label":"Comeback 40 cm","posId":"109","price":30900,"isExtra":false},{"id":"cd609a07-df60-45aa-80ee-74409e6c9fa9","note":"","count":1,"label":"Ananas","posId":"C100","price":3500,"KDSTags":["greenhighlight"],"isExtra":true},{"id":"0c454cc7-3f38-4dea-9e0e-7220d9ba6ce0","note":"","count":1,"label":"Dip česnekový","posId":"P106","price":2000,"isExtra":false}]</t>
  </si>
  <si>
    <t>2026-06-19T22:48:01.767+02:00</t>
  </si>
  <si>
    <t>2026-06-19T23:06:50.888+02:00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</si>
  <si>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🌶️","posId":"109","price":30900,"isExtra":false},{"id":"54684837","note":"","count":1,"label":"Balné","posId":"K0000","price":2000,"isExtra":true},{"id":"54684921","note":"","count":1,"label":"okraj hotdog, bez omáčky","posId":"A126","price":6500,"isExtra":true},{"id":"57405766","note":"","size":"Pepsi 1l","count":1,"label":"Pepsi 1l","posId":"N124","price":5900,"isExtra":false},{"id":"54684796","note":"","size":"Česnekový dip","count":1,"label":"Česnekový dip","posId":"P106","price":2000,"isExtra":false},{"id":"54684842","note":"","count":1,"label":"Balné","posId":"K0000","price":1500,"isExtra":true}]</t>
  </si>
  <si>
    <t>2026-06-19T22:48:01.766+02:00</t>
  </si>
  <si>
    <t>2026-06-19T23:02:09.764+02:00</t>
  </si>
  <si>
    <t>2026-06-19T22:46:21.477+02:00</t>
  </si>
  <si>
    <t>2026-06-19T22:58:01.756+02:00</t>
  </si>
  <si>
    <t>[{"id":"59278280","note":"","size":"Spicy menu Comeback","count":1,"label":"Spicy menu Comeback","posId":"M100","price":34900,"isExtra":false},{"id":"54684820","note":"","count":1,"label":"Hot &amp; Spicy","posId":"Y122","price":0,"isExtra":true},{"id":"54684827","note":"","count":1,"label":"Balné","posId":"K0000","price":3000,"isExtra":true},{"id":"57179851","note":"","count":1,"label":"Smetanový základ","posId":"ZRS32","price":0,"isExtra":true},{"id":"54684866","note":"","count":1,"label":"okraj mozzarella, bylinky","posId":"A121","price":5700,"isExtra":true},{"id":"54684830","note":"","count":1,"label":"spicy wings 🌶️","posId":"P101","price":0,"isExtra":true},{"id":"61748715","note":"","count":1,"label":"Guarana classic zero","posId":"N143","price":0,"isExtra":true}]</t>
  </si>
  <si>
    <t>2026-06-19T22:36:58.876+02:00</t>
  </si>
  <si>
    <t>2026-06-19T22:41:33.469+02:00</t>
  </si>
  <si>
    <t>[{"id":"6fb8e78b-888c-4b9f-a799-a2c2f0622697","count":1,"label":"Pizza Margherita 18","posId":"124","price":11900,"isExtra":false,"creatorId":"aZPIs2ix3Dz4vwAjOak6d","isPackging":0,"actualLabel":"Pizza Margherita 18"}]</t>
  </si>
  <si>
    <t>2026-06-19T22:32:18.793+02:00</t>
  </si>
  <si>
    <t>2026-06-19T22:42:14.912+02:00</t>
  </si>
  <si>
    <t>[{"id":"59592171","note":"","size":"Baby Špenát &amp; kuře 32cm","count":1,"label":"Baby Špenát &amp; kuře 32cm","posId":"116","price":24900,"isExtra":false},{"id":"54684842","note":"","count":1,"label":"Balné","posId":"K0000","price":1500,"isExtra":true},{"id":"59555772","note":"","count":1,"label":"BBQ základ","posId":"ZSB32","price":0,"isExtra":true},{"id":"54684831","note":"","count":1,"label":"bez plněných okrajů","posId":"X1000","price":0,"isExtra":true}]</t>
  </si>
  <si>
    <t>2026-06-19T22:30:19.351+02:00</t>
  </si>
  <si>
    <t>2026-06-19T22:39:44.897+02:00</t>
  </si>
  <si>
    <t>[{"id":"12800ce808ad8ec470947c77","count":1,"label":"Comeback 32cm 🌶️","posId":"121","price":19920,"isExtra":false},{"id":"2f43df7dedb312c2f3c829b9","count":1,"label":"Balné","posId":"K0000","price":1500,"isExtra":true},{"id":"534340cf97d1876b8244e845","count":1,"label":"Česnekový dip","posId":"P106","price":2000,"isExtra":false},{"id":"2f43df7dedb312c2f3c829b9","count":1,"label":"Balné","posId":"K0000","price":1500,"isExtra":true},{"id":"b6ffa1a1cad6e0911847a661","count":1,"label":"Margherita 32cm","posId":"112","price":16720,"isExtra":false},{"id":"2f43df7dedb312c2f3c829b9","count":1,"label":"Balné","posId":"K0000","price":1500,"isExtra":true},{"id":"81ad5ca0ecc9853855b6788a","count":1,"label":"Ananas","posId":"B100","price":2500,"KDSTags":["greenhighlight"],"isExtra":true}]</t>
  </si>
  <si>
    <t>2026-06-19T22:21:03.427+02:00</t>
  </si>
  <si>
    <t>2026-06-19T22:36:27.396+02:00</t>
  </si>
  <si>
    <t>2026-06-19T22:51:11.191+02:00</t>
  </si>
  <si>
    <t>2026-06-19T22:21:03.893+02:00</t>
  </si>
  <si>
    <t>[{"id":"1259035b-bb9c-4781-bd3f-6114a4a72dd6","note":"","count":1,"label":"Baby špenát &amp; kuře 40 cm","posId":"104","price":30900,"isExtra":false},{"id":"7fdd6df3-b4af-470d-955c-d1de47ab00a5","note":"","count":1,"label":"Žampiony","posId":"C105","price":3500,"KDSTags":["greenhighlight"],"isExtra":true},{"id":"bf1ca81d-de2b-4d6c-b720-bc21d05d5afe","note":"","count":1,"label":"Pepperoni Rolls, 6 ks","posId":"P100","price":8900,"isExtra":false}]</t>
  </si>
  <si>
    <t>2026-06-19T22:15:03.092+02:00</t>
  </si>
  <si>
    <t>2026-06-19T22:34:51.436+02:00</t>
  </si>
  <si>
    <t>2026-06-19T22:42:47.738+02:00</t>
  </si>
  <si>
    <t>2026-06-19T22:15:03.914+02:00</t>
  </si>
  <si>
    <t>2026-06-19T22:09:15.308+02:00</t>
  </si>
  <si>
    <t>2026-06-19T22:23:47.702+02:00</t>
  </si>
  <si>
    <t>[{"id":"939f82d5fbc35ea216cb1f8c","count":1,"label":"Capricciosa 40cm","posId":"101","price":30900,"isExtra":false},{"id":"9c3e5446ef3ded7b358f7c2a","count":1,"label":"Balné","posId":"K0000","price":2000,"isExtra":true}]</t>
  </si>
  <si>
    <t>satbir</t>
  </si>
  <si>
    <t>2026-06-19T22:08:51.822+02:00</t>
  </si>
  <si>
    <t>2026-06-19T22:24:02.687+02:00</t>
  </si>
  <si>
    <t>Shiv</t>
  </si>
  <si>
    <t>2026-06-19T22:08:17.711+02:00</t>
  </si>
  <si>
    <t>2026-06-19T22:20:10.698+02:00</t>
  </si>
  <si>
    <t>[{"id":"108","note":"","count":1,"label":"Pepperoni 40cm 🌶️🌶️","posId":"108","price":30900,"isExtra":false},{"id":"K0000","note":"","count":1,"label":"Balné","posId":"K0000","price":2000,"isExtra":true},{"id":"A124","note":"","count":1,"label":"okraj mozzarella, bbq omáčka","posId":"A124","price":6500,"isExtra":true}]</t>
  </si>
  <si>
    <t>2026-06-19T22:07:58.586+02:00</t>
  </si>
  <si>
    <t>2026-06-19T22:17:29.973+02:00</t>
  </si>
  <si>
    <t>[{"id":"64289bbb395820dee3a352f4","count":1,"label":"Pepperoni 32cm 🌶️🌶️","posId":"120","price":19920,"isExtra":false},{"id":"2f43df7dedb312c2f3c829b9","count":1,"label":"Balné","posId":"K0000","price":1500,"isExtra":true},{"id":"fb29917ce2e90ab392103c23","count":1,"label":"USA těsto","posId":"17","price":1000,"isExtra":true},{"id":"13bc34972a864e03558263de","count":1,"label":"bez plněných okrajů","posId":"X1000","price":0,"isExtra":true}]</t>
  </si>
  <si>
    <t>2026-06-19T22:06:58.629+02:00</t>
  </si>
  <si>
    <t>2026-06-19T22:30:47.684+02:00</t>
  </si>
  <si>
    <t>[{"id":"12800ce808ad8ec470947c77","count":1,"label":"Comeback 32cm 🌶️","posId":"121","price":19920,"isExtra":false},{"id":"2f43df7dedb312c2f3c829b9","count":1,"label":"Balné","posId":"K0000","price":1500,"isExtra":true},{"id":"348a7fd696b72b2ee84a2e9c","count":1,"label":"Bez cibule","posId":"X103","price":0,"KDSTags":["redhighlight"],"isExtra":true},{"id":"b6ffa1a1cad6e0911847a661","count":1,"label":"Margherita 32cm","posId":"112","price":16720,"isExtra":false},{"id":"2f43df7dedb312c2f3c829b9","count":1,"label":"Balné","posId":"K0000","price":1500,"isExtra":true},{"id":"b97e51ee5d6f66be991dd77d","count":1,"label":"Hawai 32cm","posId":"114","price":19920,"isExtra":false},{"id":"2f43df7dedb312c2f3c829b9","count":1,"label":"Balné","posId":"K0000","price":1500,"isExtra":true}]</t>
  </si>
  <si>
    <t>2026-06-19T22:04:17.664+02:00</t>
  </si>
  <si>
    <t>2026-06-19T22:04:17.548+02:00</t>
  </si>
  <si>
    <t>2026-06-19T22:26:10.114+02:00</t>
  </si>
  <si>
    <t>2026-06-19T21:56:03.217+02:00</t>
  </si>
  <si>
    <t>2026-06-19T22:13:48.614+02:00</t>
  </si>
  <si>
    <t>2026-06-19T21:55:37.956+02:00</t>
  </si>
  <si>
    <t>2026-06-19T22:15:54.265+02:00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</si>
  <si>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🌶️🌶️","posId":"120","price":24900,"isExtra":false},{"id":"54684842","note":"","count":1,"label":"Balné","posId":"K0000","price":1500,"isExtra":true},{"id":"54684831","note":"","count":1,"label":"bez plněných okrajů","posId":"X1000","price":0,"isExtra":true},{"id":"59592161","note":"","size":"Margherita 32cm","count":1,"label":"Margherita 32cm","posId":"112","price":20900,"isExtra":false},{"id":"54684842","note":"","count":1,"label":"Balné","posId":"K0000","price":1500,"isExtra":true},{"id":"54684831","note":"","count":1,"label":"bez plněných okrajů","posId":"X1000","price":0,"isExtra":true},{"id":"54684848","note":"","count":1,"label":"Jalapeňos","posId":"B102","price":2500,"KDSTags":["greenhighlight"],"isExtra":true}]</t>
  </si>
  <si>
    <t>2026-06-19T21:54:37.356+02:00</t>
  </si>
  <si>
    <t>2026-06-19T22:12:50.755+02:00</t>
  </si>
  <si>
    <t>[{"id":"54684754","note":"","size":"Pepperoni 40cm 🌶️🌶️","count":2,"label":"Pepperoni 40cm 🌶️🌶️","posId":"108","price":30900,"isExtra":false},{"id":"54684837","note":"","count":2,"label":"Balné","posId":"K0000","price":2000,"isExtra":true},{"id":"59555759","note":"","count":2,"label":"Smetanový základ","posId":"ZRS40","price":0,"isExtra":true},{"id":"54684861","note":"","count":2,"label":"okraj mozzarella, bylinky","posId":"A122","price":6500,"isExtra":true},{"id":"59592164","note":"","size":"Comeback 32cm 🌶️","count":2,"label":"Comeback 32cm 🌶️","posId":"121","price":24900,"isExtra":false},{"id":"54684842","note":"","count":2,"label":"Balné","posId":"K0000","price":1500,"isExtra":true},{"id":"54684866","note":"","count":2,"label":"okraj mozzarella, bylinky","posId":"A121","price":5700,"isExtra":true}]</t>
  </si>
  <si>
    <t>2026-06-19T21:52:35.074+02:00</t>
  </si>
  <si>
    <t>2026-06-19T22:04:45.388+02:00</t>
  </si>
  <si>
    <t>2026-06-19T22:33:59.425+02:00</t>
  </si>
  <si>
    <t>2026-06-19T21:52:36.531+02:00</t>
  </si>
  <si>
    <t>[{"id":"db512a49-05d7-4924-a817-5d5d5968a844","count":1,"label":"Pizza Capricciosa 32","posId":"113","price":24900,"isExtra":false,"creatorId":"VQBIjG7V33JqxUIyH33qZ","isPackging":0,"actualLabel":"Pizza Capricciosa 32"},{"id":"GYSRqjuX_5GgPnyWxK3RZ","count":1,"label":"Bez oliv","posId":"X112","price":0,"KDSTags":["redhighlight"],"isExtra":true,"mainItemId":"db512a49-05d7-4924-a817-5d5d5968a844"},{"id":"db512a49-05d7-4924-a817-5d5d5968a844","count":1,"label":"Pizza Capricciosa 32","posId":"113","price":24900,"isExtra":false,"creatorId":"aAozew1C00iZJXQmvlxCQ","isPackging":0,"actualLabel":"Pizza Capricciosa 32"},{"id":"GYSRqjuX_5GgPnyWxK3RZ","count":1,"label":"Bez oliv","posId":"X112","price":0,"KDSTags":["redhighlight"],"isExtra":true,"mainItemId":"db512a49-05d7-4924-a817-5d5d5968a844"},{"id":"a0148f4d-e608-4061-b0cf-421635d1867d","count":1,"label":"Spicy Wings","posId":"P101","price":11900,"isExtra":false,"creatorId":"c59jZBw-l2tu7PowfgwET","isPackging":0,"actualLabel":"Spicy Wings"},{"id":"a0148f4d-e608-4061-b0cf-421635d1867d","count":1,"label":"Spicy Wings","posId":"P101","price":11900,"isExtra":false,"creatorId":"lqFu9IWuQOE5fg99EmJhZ","isPackging":0,"actualLabel":"Spicy Wings"},{"id":"0207fb30-d392-4fa2-a000-4999b6e634c5","count":1,"label":"Opočno vanilková","posId":"D108","price":12900,"isExtra":false,"creatorId":"QlK3hawXhTbXGjLsjwr2_","isPackging":0,"actualLabel":"Opočno vanilková"},{"id":"0207fb30-d392-4fa2-a000-4999b6e634c5","count":1,"label":"Opočno vanilková","posId":"D108","price":12900,"isExtra":false,"creatorId":"c0GvCCB1MkbV73DwU9L02","isPackging":0,"actualLabel":"Opočno vanilková"},{"id":"c2eae2bb-a701-4741-8180-ef6bd455d86d","count":1,"label":"Pepsi zero sugar 1l","posId":"N125","price":5900,"isExtra":false,"creatorId":"IBDP1QJgqecO0UTN5Nc9N","isPackging":0,"actualLabel":"Pepsi zero sugar 1l"},{"id":"c2eae2bb-a701-4741-8180-ef6bd455d86d","count":1,"label":"Pepsi zero sugar 1l","posId":"N125","price":5900,"isExtra":false,"creatorId":"NS8XD5vaIQKiWfSzsNofC","isPackging":0,"actualLabel":"Pepsi zero sugar 1l"},{"id":"c2eae2bb-a701-4741-8180-ef6bd455d86d","count":1,"label":"Pepsi zero sugar 1l","posId":"N125","price":5900,"isExtra":false,"creatorId":"trqSN9XZHdDmJwNpgn7iJ","isPackging":0,"actualLabel":"Pepsi zero sugar 1l"},{"id":"c2eae2bb-a701-4741-8180-ef6bd455d86d","count":1,"label":"Pepsi zero sugar 1l","posId":"N125","price":5900,"isExtra":false,"creatorId":"AUQ_qaA-g0soNbmoKO9ky","isPackging":0,"actualLabel":"Pepsi zero sugar 1l"}]</t>
  </si>
  <si>
    <t>2026-06-19T21:50:45.403+02:00</t>
  </si>
  <si>
    <t>2026-06-19T22:04:02.989+02:00</t>
  </si>
  <si>
    <t>[{"id":"23eb49539dc66b9258a5f1c9","count":1,"label":"Hawai 40cm","posId":"102","price":30900,"isExtra":false},{"id":"9c3e5446ef3ded7b358f7c2a","count":1,"label":"Balné","posId":"K0000","price":2000,"isExtra":true},{"id":"9b134e33f1db18460c30380b","count":1,"label":"okraj mozzarella, bylinky","posId":"A122","price":6500,"isExtra":true},{"id":"c92f997635d112b6136a4b9c","count":2,"label":"Jalapeňos dip","posId":"P107","price":2000,"isExtra":false},{"id":"2f43df7dedb312c2f3c829b9","count":2,"label":"Balné","posId":"K0000","price":1500,"isExtra":true}]</t>
  </si>
  <si>
    <t>2026-06-19T21:43:14.023+02:00</t>
  </si>
  <si>
    <t>2026-06-19T21:51:13.571+02:00</t>
  </si>
  <si>
    <t>[{"id":"96a8a5cf958cf092de1d3f19","count":1,"label":"Margherita 40cm","posId":"100","price":26900,"isExtra":false},{"id":"9c3e5446ef3ded7b358f7c2a","count":1,"label":"Balné","posId":"K0000","price":2000,"isExtra":true}]</t>
  </si>
  <si>
    <t>2026-06-19T21:42:02.179+02:00</t>
  </si>
  <si>
    <t>2026-06-19T22:01:14.684+02:00</t>
  </si>
  <si>
    <t>[{"id":"c37883bc-1dd4-4f99-812d-f89a299ee1f5","note":"","count":1,"label":"Margherita 40 cm","posId":"100","price":26900,"isExtra":false},{"id":"eb426525-9181-4714-9963-380f5c0ae0e5","note":"","count":1,"label":"Okraj mozzarella, bylinky","posId":"A122","price":6500,"isExtra":true},{"id":"0c454cc7-3f38-4dea-9e0e-7220d9ba6ce0","note":"","count":1,"label":"Dip česnekový","posId":"P106","price":2000,"isExtra":false}]</t>
  </si>
  <si>
    <t>2026-06-19T21:40:43.713+02:00</t>
  </si>
  <si>
    <t>2026-06-19T21:58:45.889+02:00</t>
  </si>
  <si>
    <t>[{"id":"113","note":"","count":1,"label":"Capricciosa 32cm","posId":"113","price":24900,"isExtra":false},{"id":"K0000","note":"","count":1,"label":"Balné","posId":"K0000","price":1500,"isExtra":true},{"id":"122","note":"","count":1,"label":"Hot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🌶️🌶️","posId":"122","price":24900,"isExtra":false},{"id":"K0000","note":"","count":1,"label":"Balné","posId":"K0000","price":1500,"isExtra":true}]</t>
  </si>
  <si>
    <t>2026-06-19T21:37:02.989+02:00</t>
  </si>
  <si>
    <t>2026-06-19T21:50:50.903+02:00</t>
  </si>
  <si>
    <t>[{"id":"15899b4356cb45f4fad5074f","count":1,"label":"Pepsi 1l","posId":"N124","price":5900,"isExtra":false},{"id":"aa588a4ec21766ddfa6fd918","count":1,"label":"Comeback 40cm 🌶️","posId":"109","price":30900,"isExtra":false},{"id":"9c3e5446ef3ded7b358f7c2a","count":1,"label":"Balné","posId":"K0000","price":2000,"isExtra":true},{"id":"3846d00c330dd5f1193c2cd5","count":1,"label":"okraj hotdog, bbq omáčka","posId":"A120","price":6500,"isExtra":true},{"id":"40940e9c82f589802164be0d","count":1,"label":"Jalapeňos","posId":"C102","price":3500,"KDSTags":["greenhighlight"],"isExtra":true}]</t>
  </si>
  <si>
    <t>2026-06-19T21:37:02.904+02:00</t>
  </si>
  <si>
    <t>2026-06-19T21:46:30.344+02:00</t>
  </si>
  <si>
    <t>2026-06-19T22:06:06.856+02:00</t>
  </si>
  <si>
    <t>2026-06-19T21:41:11.879+02:00</t>
  </si>
  <si>
    <t>[{"id":"be5c7908-f592-4704-987f-cd7d7281f32e","note":"","count":1,"label":"Comeback 32 cm","posId":"121","price":24900,"isExtra":false},{"id":"2585f58b-88a9-4cf3-bee9-d0f178b1877c","note":"","count":1,"label":"okraj Hotdog bez omáčky","posId":"A125","price":5700,"isExtra":true},{"id":"0c454cc7-3f38-4dea-9e0e-7220d9ba6ce0","note":"","count":2,"label":"Dip česnekový","posId":"P106","price":2000,"isExtra":false},{"id":"eaf5673a-2acd-457a-bff6-8e65ba4050c9","note":"","count":1,"label":"dip jalapenos","posId":"P107","price":2000,"isExtra":false}]</t>
  </si>
  <si>
    <t>2026-06-19T21:34:27.204+02:00</t>
  </si>
  <si>
    <t>2026-06-19T21:40:45.660+02:00</t>
  </si>
  <si>
    <t>[{"id":"b97e51ee5d6f66be991dd77d","count":1,"label":"Hawai 32cm","posId":"114","price":19920,"isExtra":false},{"id":"2f43df7dedb312c2f3c829b9","count":1,"label":"Balné","posId":"K0000","price":1500,"isExtra":true},{"id":"534340cf97d1876b8244e845","count":1,"label":"Česnekový dip","posId":"P106","price":2000,"isExtra":false},{"id":"2f43df7dedb312c2f3c829b9","count":1,"label":"Balné","posId":"K0000","price":1500,"isExtra":true},{"id":"15899b4356cb45f4fad5074f","count":1,"label":"Pepsi 1l","posId":"N124","price":5900,"isExtra":false}]</t>
  </si>
  <si>
    <t>2026-06-19T21:28:04.260+02:00</t>
  </si>
  <si>
    <t>2026-06-19T21:37:54.689+02:00</t>
  </si>
  <si>
    <t>2026-06-19T21:14:48.459+02:00</t>
  </si>
  <si>
    <t>2026-06-19T21:23:41.612+02:00</t>
  </si>
  <si>
    <t>[{"id":"54684796","note":"","size":"Česnekový dip","count":1,"label":"Česnekový dip","posId":"P106","price":2000,"isExtra":false},{"id":"54684842","note":"","count":1,"label":"Balné","posId":"K0000","price":1500,"isExtra":true},{"id":"59592164","note":"","size":"Comeback 32cm 🌶️","count":1,"label":"Comeback 32cm 🌶️","posId":"121","price":24900,"isExtra":false},{"id":"54684842","note":"","count":1,"label":"Balné","posId":"K0000","price":1500,"isExtra":true},{"id":"54684866","note":"","count":1,"label":"okraj mozzarella, bylinky","posId":"A121","price":5700,"isExtra":true}]</t>
  </si>
  <si>
    <t>2026-06-19T21:11:27.152+02:00</t>
  </si>
  <si>
    <t>2026-06-19T21:23:28.704+02:00</t>
  </si>
  <si>
    <t>2026-06-19T21:09:08.465+02:00</t>
  </si>
  <si>
    <t>2026-06-19T21:16:05.605+02:00</t>
  </si>
  <si>
    <t>[{"id":"59592170","note":"","size":"Capricciosa 32cm","count":1,"label":"Capricciosa 32cm","posId":"113","price":24900,"isExtra":false},{"id":"54684842","note":"","count":1,"label":"Balné","posId":"K0000","price":1500,"isExtra":true}]</t>
  </si>
  <si>
    <t>2026-06-19T21:05:46.525+02:00</t>
  </si>
  <si>
    <t>2026-06-19T21:13:40.382+02:00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</si>
  <si>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🌶️🌶️","posId":"108","price":30900,"isExtra":false},{"id":"54684837","note":"","count":1,"label":"Balné","posId":"K0000","price":2000,"isExtra":true},{"id":"54684825","note":"","count":1,"label":"bez plněných okrajů","posId":"X1000","price":0,"isExtra":true}]</t>
  </si>
  <si>
    <t>2026-06-19T20:57:05.550+02:00</t>
  </si>
  <si>
    <t>2026-06-19T21:06:53.520+02:00</t>
  </si>
  <si>
    <t>2026-06-19T20:51:25.787+02:00</t>
  </si>
  <si>
    <t>2026-06-19T21:03:51.415+02:00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</si>
  <si>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54684878","note":"","count":1,"label":"Žampiony","posId":"C105","price":3500,"KDSTags":["greenhighlight"],"isExtra":true},{"id":"59278282","note":"","size":"Masové kuličky","count":1,"label":"Masové kuličky","posId":"P102","price":9900,"isExtra":false},{"id":"54684842","note":"","count":1,"label":"Balné","posId":"K0000","price":1500,"isExtra":true},{"id":"54684793","note":"","size":"Pečené brambory","count":1,"label":"Pečené brambory","posId":"P103","price":6900,"isExtra":false},{"id":"54684842","note":"","count":1,"label":"Balné","posId":"K0000","price":1500,"isExtra":true},{"id":"54684796","note":"","size":"Česnekový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dip","posId":"P106","price":2000,"isExtra":false},{"id":"54684842","note":"","count":1,"label":"Balné","posId":"K0000","price":1500,"isExtra":true},{"id":"59808788","note":"","size":"Jablečno-skořicové rolls","count":1,"label":"Jablečno-skořicové rolls","posId":"18","price":8900,"isExtra":false},{"id":"54684842","note":"","count":1,"label":"Balné","posId":"K0000","price":1500,"isExtra":true}]</t>
  </si>
  <si>
    <t>2026-06-19T20:49:44.398+02:00</t>
  </si>
  <si>
    <t>2026-06-19T21:01:44.507+02:00</t>
  </si>
  <si>
    <t>[{"id":"64289bbb395820dee3a352f4","count":1,"label":"Pepperoni 32cm 🌶️🌶️","posId":"120","price":19920,"isExtra":false},{"id":"2f43df7dedb312c2f3c829b9","count":1,"label":"Balné","posId":"K0000","price":1500,"isExtra":true},{"id":"d8fab1ab80f9a391b5317464","count":1,"label":"Cibule","posId":"B103","price":2500,"KDSTags":["greenhighlight"],"isExtra":true},{"id":"5329159316727e06e4d822ec","count":1,"label":"Kukuřice","posId":"B115","price":2500,"KDSTags":["greenhighlight"],"isExtra":true},{"id":"b7477ef8b16abc6ca0a47c1e","count":1,"label":"Pepperoni salám","posId":"B109","price":3000,"KDSTags":["greenhighlight"],"isExtra":true},{"id":"15899b4356cb45f4fad5074f","count":1,"label":"Pepsi 1l","posId":"N124","price":5900,"isExtra":false}]</t>
  </si>
  <si>
    <t>2026-06-19T20:48:03.267+02:00</t>
  </si>
  <si>
    <t>2026-06-19T20:55:34.421+02:00</t>
  </si>
  <si>
    <t>2026-06-19T21:14:36.046+02:00</t>
  </si>
  <si>
    <t>2026-06-19T20:48:04.008+02:00</t>
  </si>
  <si>
    <t>[{"id":"dd5d901d-3787-43d0-9efe-85e31e1c5def","note":"","count":1,"label":"Pepperoni 32 cm","posId":"120","price":24900,"isExtra":false},{"id":"720272d2-1717-4af6-8eea-e928bb95234b","note":"","count":1,"label":"kukuřice","posId":"B115","price":2500,"KDSTags":["greenhighlight"],"isExtra":true},{"id":"0c454cc7-3f38-4dea-9e0e-7220d9ba6ce0","note":"","count":1,"label":"Dip česnekový","posId":"P106","price":2000,"isExtra":false}]</t>
  </si>
  <si>
    <t>2026-06-19T20:42:55.164+02:00</t>
  </si>
  <si>
    <t>2026-06-19T20:54:15.412+02:00</t>
  </si>
  <si>
    <t>2026-06-19T20:34:02.622+02:00</t>
  </si>
  <si>
    <t>2026-06-19T20:55:00.351+02:00</t>
  </si>
  <si>
    <t>2026-06-19T21:07:33.763+02:00</t>
  </si>
  <si>
    <t>2026-06-19T20:34:03.681+02:00</t>
  </si>
  <si>
    <t>[{"id":"f991b551-d418-40dc-886d-2413cfe0e20e","note":"","count":1,"label":"Margherita 32 cm","posId":"112","price":20900,"isExtra":false},{"id":"57448080-8b2a-4b80-a180-66777b6d7d4b","note":"","count":1,"label":"Jalapenos Rolls, 6 ks","posId":"jpr200","price":8900,"isExtra":false},{"id":"248252c5-4f49-43ec-9d7c-c3f582fe912d","note":"","count":1,"label":"Mirinda 1l","posId":"N126","price":5900,"isExtra":false},{"id":"04393824-6434-40a1-bc0f-7e9637e70a6b","note":"","count":1,"label":"Pečené brambory","posId":"P103","price":6900,"isExtra":false}]</t>
  </si>
  <si>
    <t>2026-06-19T20:31:02.956+02:00</t>
  </si>
  <si>
    <t>2026-06-19T20:38:54.953+02:00</t>
  </si>
  <si>
    <t>[{"id":"cb1b8132-0c9b-419f-9b1c-568c16576a0c","note":"","count":1,"label":"Pepperoni 40 cm","posId":"108","price":30900,"isExtra":false},{"id":"df65c440-9414-439e-8f8e-b4f30f154296","note":"","count":1,"label":"Hawai 40 cm","posId":"102","price":30900,"isExtra":false}]</t>
  </si>
  <si>
    <t>2026-06-19T20:30:37.047+02:00</t>
  </si>
  <si>
    <t>2026-06-19T20:37:31.453+02:00</t>
  </si>
  <si>
    <t>[{"id":"b97e51ee5d6f66be991dd77d","count":1,"label":"Hawai 32cm","posId":"114","price":19920,"isExtra":false},{"id":"2f43df7dedb312c2f3c829b9","count":1,"label":"Balné","posId":"K0000","price":1500,"isExtra":true},{"id":"9cc36dfe66d698e484715a8f","count":1,"label":"Jalapenos Rolls","posId":"jpr200","price":8900,"isExtra":false},{"id":"2f43df7dedb312c2f3c829b9","count":1,"label":"Balné","posId":"K0000","price":1500,"isExtra":true},{"id":"e8119c68146fe00509d91cff","count":1,"label":"Pepsi zero sugar 1l","posId":"N125","price":5900,"isExtra":false}]</t>
  </si>
  <si>
    <t>DUHAN</t>
  </si>
  <si>
    <t>2026-06-19T20:23:47.295+02:00</t>
  </si>
  <si>
    <t>2026-06-19T20:27:29.372+02:00</t>
  </si>
  <si>
    <t>2026-06-19T20:16:03.627+02:00</t>
  </si>
  <si>
    <t>2026-06-19T20:30:31.080+02:00</t>
  </si>
  <si>
    <t>2026-06-19T20:41:31.562+02:00</t>
  </si>
  <si>
    <t>2026-06-19T20:17:09.641+02:00</t>
  </si>
  <si>
    <t>[{"id":"f35574a5-a84f-4d98-b052-e5fa6c8cd60f","note":"","count":1,"label":"BBQ Meteor 32 cm","posId":"142","price":24900,"isExtra":false},{"id":"21fd0686-e8d1-43f1-84c9-d96f5842a3ca","note":"","count":1,"label":"okraj mozzarella, bylinky","posId":"A121","price":5700,"isExtra":true},{"id":"04393824-6434-40a1-bc0f-7e9637e70a6b","note":"","count":1,"label":"Pečené brambory","posId":"P103","price":6900,"isExtra":false}]</t>
  </si>
  <si>
    <t>2026-06-19T20:12:02.540+02:00</t>
  </si>
  <si>
    <t>2026-06-19T20:31:46.935+02:00</t>
  </si>
  <si>
    <t>2026-06-19T20:43:43.071+02:00</t>
  </si>
  <si>
    <t>2026-06-19T20:12:04.262+02:00</t>
  </si>
  <si>
    <t>[{"id":"1521e884-f3dc-4621-ab7a-f5baa959cbd5","note":"","count":1,"label":"SPICY MENU COMEBACK","posId":"","price":34900,"isExtra":false},{"id":"644ab73c-8309-4845-b96e-9f0f22c461df","note":"","count":1,"label":"Pepperoni","posId":"Y120","price":0,"isExtra":true},{"id":"741f56e1-4be0-4a48-9425-3dc6aa7f97c3","note":"","count":1,"label":"Italské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základ","posId":"A127","price":0,"isExtra":true},{"id":"9044268d-9567-4604-8129-9d32c7630f2b","note":"","count":1,"label":"Příloha: Masové kuličky","posId":"P102","price":0,"isExtra":true},{"id":"8de1b515-ca72-4812-9cb1-acd4efbfd697","note":"","count":1,"label":"Pepsi zero sugar 1l","posId":"N125","price":0,"isExtra":true}]</t>
  </si>
  <si>
    <t>2026-06-19T20:09:16.392+02:00</t>
  </si>
  <si>
    <t>2026-06-19T20:24:30.670+02:00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</si>
  <si>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🌶️🌶️","posId":"122","price":24900,"isExtra":false},{"id":"54684842","note":"","count":1,"label":"Balné","posId":"K0000","price":1500,"isExtra":true}]</t>
  </si>
  <si>
    <t>2026-06-19T20:05:03.259+02:00</t>
  </si>
  <si>
    <t>2026-06-19T20:14:43.952+02:00</t>
  </si>
  <si>
    <t>[{"id":"2725a3d1-b696-46fb-83aa-c7691209afce","note":"","count":1,"label":"Zeleninová 32 cm","posId":"115","price":24900,"isExtra":false},{"id":"5972eec0-ca59-4f52-b279-96c9f5c3eb67","note":"","count":1,"label":"BEZ -cibule","posId":"X103","price":0,"KDSTags":["redhighlight"],"isExtra":true},{"id":"3d0cec53-1c10-4880-ab6a-33c8ef0fc0bd","note":"","count":1,"label":"BEZ -kukuřice","posId":"X115","price":0,"KDSTags":["redhighlight"],"isExtra":true},{"id":"be5c7908-f592-4704-987f-cd7d7281f32e","note":"","count":1,"label":"Comeback 32 cm","posId":"121","price":24900,"isExtra":false},{"id":"57448080-8b2a-4b80-a180-66777b6d7d4b","note":"","count":1,"label":"Jalapenos Rolls, 6 ks","posId":"jpr200","price":8900,"isExtra":false},{"id":"0c454cc7-3f38-4dea-9e0e-7220d9ba6ce0","note":"","count":1,"label":"Dip česnekový","posId":"P106","price":2000,"isExtra":false}]</t>
  </si>
  <si>
    <t>2026-06-19T20:04:03.215+02:00</t>
  </si>
  <si>
    <t>2026-06-19T20:22:53.903+02:00</t>
  </si>
  <si>
    <t>2026-06-19T20:02:02.762+02:00</t>
  </si>
  <si>
    <t>2026-06-19T20:20:22.175+02:00</t>
  </si>
  <si>
    <t>2026-06-19T20:01:06.342+02:00</t>
  </si>
  <si>
    <t>2026-06-19T20:19:18.230+02:00</t>
  </si>
  <si>
    <t>[{"id":"54684796","note":"","size":"Česnekový dip","count":1,"label":"Česnekový dip","posId":"P106","price":2000,"isExtra":false},{"id":"54684842","note":"","count":1,"label":"Balné","posId":"K0000","price":1500,"isExtra":true},{"id":"54684755","note":"","size":"BBQ Texas 40cm","count":1,"label":"BBQ Texas 40cm","posId":"107","price":30900,"isExtra":false},{"id":"54684837","note":"","count":1,"label":"Balné","posId":"K0000","price":2000,"isExtra":true},{"id":"59555761","note":"","count":1,"label":"Smetanový základ","posId":"ZBS40","price":0,"isExtra":true},{"id":"54684861","note":"","count":1,"label":"okraj mozzarella, bylinky","posId":"A122","price":6500,"isExtra":true},{"id":"54684962","note":"","count":1,"label":"Grana padano, pecorino, parmazán","posId":"C130","price":4000,"KDSTags":["greenhighlight"],"isExtra":true}]</t>
  </si>
  <si>
    <t>2026-06-19T19:54:37.454+02:00</t>
  </si>
  <si>
    <t>2026-06-19T20:13:27.355+02:00</t>
  </si>
  <si>
    <t>[{"id":"894fa153536a1a5af70ad0bf","count":1,"label":"Quattro Formaggi 40cm","posId":"111","price":30900,"isExtra":false},{"id":"9c3e5446ef3ded7b358f7c2a","count":1,"label":"Balné","posId":"K0000","price":2000,"isExtra":true},{"id":"534340cf97d1876b8244e845","count":1,"label":"Česnekový dip","posId":"P106","price":2000,"isExtra":false},{"id":"2f43df7dedb312c2f3c829b9","count":1,"label":"Balné","posId":"K0000","price":1500,"isExtra":true}]</t>
  </si>
  <si>
    <t>2026-06-19T19:52:13.998+02:00</t>
  </si>
  <si>
    <t>2026-06-19T20:00:50.873+02:00</t>
  </si>
  <si>
    <t>[{"id":"64289bbb395820dee3a352f4","count":1,"label":"Pepperoni 32cm 🌶️🌶️","posId":"120","price":19920,"isExtra":false},{"id":"2f43df7dedb312c2f3c829b9","count":1,"label":"Balné","posId":"K0000","price":1500,"isExtra":true},{"id":"9cc36dfe66d698e484715a8f","count":1,"label":"Jalapenos Rolls","posId":"jpr200","price":8900,"isExtra":false},{"id":"2f43df7dedb312c2f3c829b9","count":1,"label":"Balné","posId":"K0000","price":1500,"isExtra":true},{"id":"b97e51ee5d6f66be991dd77d","count":1,"label":"Hawai 32cm","posId":"114","price":19920,"isExtra":false},{"id":"2f43df7dedb312c2f3c829b9","count":1,"label":"Balné","posId":"K0000","price":1500,"isExtra":true}]</t>
  </si>
  <si>
    <t>2026-06-19T19:51:03.243+02:00</t>
  </si>
  <si>
    <t>2026-06-19T20:11:09.356+02:00</t>
  </si>
  <si>
    <t>2026-06-19T20:21:43.931+02:00</t>
  </si>
  <si>
    <t>2026-06-19T19:51:03.949+02:00</t>
  </si>
  <si>
    <t>[{"id":"f991b551-d418-40dc-886d-2413cfe0e20e","note":"","count":1,"label":"Margherita 32 cm","posId":"112","price":20900,"isExtra":false},{"id":"720272d2-1717-4af6-8eea-e928bb95234b","note":"","count":1,"label":"kukuřice","posId":"B115","price":2500,"KDSTags":["greenhighlight"],"isExtra":true},{"id":"3b51edda-398d-47d1-8cbd-b96caad0e92c","note":"","count":1,"label":"šunka","posId":"B106","price":3000,"KDSTags":["greenhighlight"],"isExtra":true},{"id":"2cc0a9fe-ea2a-41e4-be86-6376b8437c33","note":"","count":1,"label":"Capricciosa 40 cm","posId":"101","price":30900,"isExtra":false},{"id":"cd609a07-df60-45aa-80ee-74409e6c9fa9","note":"","count":1,"label":"Ananas","posId":"C100","price":3500,"KDSTags":["greenhighlight"],"isExtra":true},{"id":"5a7e965c-e567-40dc-8846-ddeb33060627","note":"","count":1,"label":"Masové kuličky, 10 ks","posId":"P102","price":9900,"isExtra":false},{"id":"d2940aff-8a5c-41f7-b075-b1eaa7b358e7","note":"","count":1,"label":"Dip BBQ","posId":"P105","price":2000,"isExtra":false}]</t>
  </si>
  <si>
    <t>Timurbek</t>
  </si>
  <si>
    <t>2026-06-19T19:44:57.190+02:00</t>
  </si>
  <si>
    <t>2026-06-19T19:55:25.384+02:00</t>
  </si>
  <si>
    <t>2026-06-19T19:43:49.406+02:00</t>
  </si>
  <si>
    <t>2026-06-19T20:00:02.156+02:00</t>
  </si>
  <si>
    <t>[{"id":"9ff3290dd0856efee7971f0d","count":1,"label":"Baby špenát &amp; kuře 40cm","posId":"104","price":30900,"isExtra":false},{"id":"9c3e5446ef3ded7b358f7c2a","count":1,"label":"Balné","posId":"K0000","price":2000,"isExtra":true},{"id":"3ce00c7888c3f6c64a108aae","count":1,"label":"Quattro Formaggi 32cm","posId":"123","price":24900,"isExtra":false},{"id":"2f43df7dedb312c2f3c829b9","count":1,"label":"Balné","posId":"K0000","price":1500,"isExtra":true}]</t>
  </si>
  <si>
    <t>2026-06-19T19:41:53.489+02:00</t>
  </si>
  <si>
    <t>2026-06-19T19:50:48.930+02:00</t>
  </si>
  <si>
    <t>[{"id":"0bea1fb1-a6d1-4425-b818-6eca29fb16e8","count":1,"label":"Pizza Comeback 32","posId":"121","price":24900,"isExtra":false,"creatorId":"oRXxPJOBSNXnFfKpwYWvg","isPackging":0,"actualLabel":"Pizza Comeback 32"},{"id":"c46bb160-b35c-42ed-8482-ed85f1391e51","count":1,"label":"Pizza Hawai 32 cm","posId":"114","price":24900,"isExtra":false,"creatorId":"8Gw7b0LhQG-ntc1_N2fOs","isPackging":0,"actualLabel":"Pizza Hawai 32 cm"}]</t>
  </si>
  <si>
    <t>2026-06-19T19:41:37.663+02:00</t>
  </si>
  <si>
    <t>2026-06-19T19:52:52.992+02:00</t>
  </si>
  <si>
    <t>[{"id":"b97e51ee5d6f66be991dd77d","count":1,"label":"Hawai 32cm","posId":"114","price":19920,"isExtra":false},{"id":"2f43df7dedb312c2f3c829b9","count":1,"label":"Balné","posId":"K0000","price":1500,"isExtra":true},{"id":"146d14caf6bb97c1dad365be","count":1,"label":"Mozzarella","posId":"B113","price":3000,"KDSTags":["green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</si>
  <si>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2026-06-19T19:21:40.941+02:00</t>
  </si>
  <si>
    <t>2026-06-19T19:38:38.884+02:00</t>
  </si>
  <si>
    <t>[{"id":"12800ce808ad8ec470947c77","count":1,"label":"Comeback 32cm 🌶️","posId":"121","price":19920,"isExtra":false},{"id":"2f43df7dedb312c2f3c829b9","count":1,"label":"Balné","posId":"K0000","price":1500,"isExtra":true},{"id":"b79674a8749d7a797a90cc5b","count":1,"label":"okraj mozzarella, bylinky","posId":"A121","price":5700,"isExtra":true},{"id":"64289bbb395820dee3a352f4","count":1,"label":"Pepperoni 32cm 🌶️🌶️","posId":"120","price":19920,"isExtra":false},{"id":"2f43df7dedb312c2f3c829b9","count":1,"label":"Balné","posId":"K0000","price":1500,"isExtra":true},{"id":"9b88e1a9c34bea0540c84786","count":1,"label":"BBQ základ","posId":"ZRB32","price":0,"isExtra":true},{"id":"3ce00c7888c3f6c64a108aae","count":1,"label":"Quattro Formaggi 32cm","posId":"123","price":24900,"isExtra":false},{"id":"2f43df7dedb312c2f3c829b9","count":1,"label":"Balné","posId":"K0000","price":1500,"isExtra":true}]</t>
  </si>
  <si>
    <t>2026-06-19T19:19:02.163+02:00</t>
  </si>
  <si>
    <t>2026-06-19T19:30:13.805+02:00</t>
  </si>
  <si>
    <t>2026-06-19T19:16:12.457+02:00</t>
  </si>
  <si>
    <t>2026-06-19T19:23:56.252+02:00</t>
  </si>
  <si>
    <t>[{"id":"7b38057d-d868-4703-9219-79f60d8a09f4","count":1,"label":"Pizza Capricciosa 18","posId":"125","price":11900,"isExtra":false,"creatorId":"j6bkGLXlK5OchzuAsJdxh","isPackging":0,"actualLabel":"Pizza Capricciosa 18"}]</t>
  </si>
  <si>
    <t>2026-06-19T19:16:01.714+02:00</t>
  </si>
  <si>
    <t>2026-06-19T19:24:57.993+02:00</t>
  </si>
  <si>
    <t>2026-06-19T19:14:34.196+02:00</t>
  </si>
  <si>
    <t>2026-06-19T19:28:16.515+02:00</t>
  </si>
  <si>
    <t>2026-06-19T19:11:38.979+02:00</t>
  </si>
  <si>
    <t>2026-06-19T19:17:36.232+02:00</t>
  </si>
  <si>
    <t>[{"id":"64289bbb395820dee3a352f4","count":1,"label":"Pepperoni 32cm 🌶️🌶️","posId":"120","price":19920,"isExtra":false},{"id":"2f43df7dedb312c2f3c829b9","count":1,"label":"Balné","posId":"K0000","price":1500,"isExtra":true},{"id":"9b88e1a9c34bea0540c84786","count":1,"label":"BBQ základ","posId":"ZRB32","price":0,"isExtra":true},{"id":"13bc34972a864e03558263de","count":1,"label":"bez plněných okrajů","posId":"X1000","price":0,"isExtra":true},{"id":"534340cf97d1876b8244e845","count":1,"label":"Česnekový dip","posId":"P106","price":2000,"isExtra":false},{"id":"2f43df7dedb312c2f3c829b9","count":1,"label":"Balné","posId":"K0000","price":1500,"isExtra":true}]</t>
  </si>
  <si>
    <t>2026-06-19T19:04:02.715+02:00</t>
  </si>
  <si>
    <t>2026-06-19T19:13:48.705+02:00</t>
  </si>
  <si>
    <t>[{"id":"be5c7908-f592-4704-987f-cd7d7281f32e","note":"","count":1,"label":"Comeback 32 cm","posId":"121","price":24900,"isExtra":false},{"id":"18bc733c-71df-4b31-ae11-2ee5b242a454","note":"","count":1,"label":"kuře","posId":"B114","price":3000,"KDSTags":["greenhighlight"],"isExtra":true}]</t>
  </si>
  <si>
    <t>2026-06-19T18:59:53.247+02:00</t>
  </si>
  <si>
    <t>2026-06-19T19:08:27.868+02:00</t>
  </si>
  <si>
    <t>[{"id":"b97e51ee5d6f66be991dd77d","count":1,"label":"Hawai 32cm","posId":"114","price":19920,"isExtra":false},{"id":"2f43df7dedb312c2f3c829b9","count":1,"label":"Balné","posId":"K0000","price":1500,"isExtra":true},{"id":"fb29917ce2e90ab392103c23","count":1,"label":"USA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bylinky","posId":"A121","price":5700,"isExtra":true}]</t>
  </si>
  <si>
    <t>2026-06-19T18:58:03.393+02:00</t>
  </si>
  <si>
    <t>2026-06-19T19:10:52.751+02:00</t>
  </si>
  <si>
    <t>2026-06-19T18:58:03.377+02:00</t>
  </si>
  <si>
    <t>2026-06-19T19:22:36.081+02:00</t>
  </si>
  <si>
    <t>2026-06-19T19:32:38.421+02:00</t>
  </si>
  <si>
    <t>2026-06-19T18:58:04.664+02:00</t>
  </si>
  <si>
    <t>[{"id":"2cc0a9fe-ea2a-41e4-be86-6376b8437c33","note":"","count":1,"label":"Capricciosa 40 cm","posId":"101","price":30900,"isExtra":false},{"id":"eb426525-9181-4714-9963-380f5c0ae0e5","note":"","count":1,"label":"Okraj mozzarella, bylinky","posId":"A122","price":6500,"isExtra":true},{"id":"0c454cc7-3f38-4dea-9e0e-7220d9ba6ce0","note":"","count":2,"label":"Dip česnekový","posId":"P106","price":2000,"isExtra":false}]</t>
  </si>
  <si>
    <t>2026-06-19T18:52:46.490+02:00</t>
  </si>
  <si>
    <t>2026-06-19T19:05:56.890+02:00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</si>
  <si>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32cm","posId":"123","price":24900,"isExtra":false},{"id":"54684842","note":"","count":1,"label":"Balné","posId":"K0000","price":1500,"isExtra":true},{"id":"59592172","note":"","size":"Veggieballs 32cm 🌶️🌶️","count":1,"label":"Veggieballs 32cm 🌶️🌶️","posId":"117","price":24900,"isExtra":false},{"id":"54684842","note":"","count":1,"label":"Balné","posId":"K0000","price":1500,"isExtra":true},{"id":"54684794","note":"","size":"Česnekový chléb 18cm","count":1,"label":"Česnekový chléb 18cm","posId":"P104","price":7900,"isExtra":false},{"id":"54684842","note":"","count":1,"label":"Balné","posId":"K0000","price":1500,"isExtra":true},{"id":"61818012","note":"","size":"Guarana kiwi a jablko","count":1,"label":"Guarana kiwi a jablko","posId":"N144","price":5500,"isExtra":false}]</t>
  </si>
  <si>
    <t>2026-06-19T18:51:50.246+02:00</t>
  </si>
  <si>
    <t>[{"id":"64289bbb395820dee3a352f4","count":1,"label":"Pepperoni 32cm 🌶️🌶️","posId":"120","price":19920,"isExtra":false},{"id":"2f43df7dedb312c2f3c829b9","count":1,"label":"Balné","posId":"K0000","price":1500,"isExtra":true},{"id":"3175e5e9ef7fb644064019e6","count":1,"label":"Olivy","posId":"B112","price":2500,"KDSTags":["greenhighlight"],"isExtra":true},{"id":"b7477ef8b16abc6ca0a47c1e","count":1,"label":"Pepperoni salám","posId":"B109","price":3000,"KDSTags":["greenhighlight"],"isExtra":true},{"id":"c92f997635d112b6136a4b9c","count":1,"label":"Jalapeňos dip","posId":"P107","price":2000,"isExtra":false},{"id":"2f43df7dedb312c2f3c829b9","count":1,"label":"Balné","posId":"K0000","price":1500,"isExtra":true}]</t>
  </si>
  <si>
    <t>2026-06-19T18:51:04.941+02:00</t>
  </si>
  <si>
    <t>2026-06-19T19:01:33.089+02:00</t>
  </si>
  <si>
    <t>2026-06-19T18:48:40.609+02:00</t>
  </si>
  <si>
    <t>2026-06-19T18:56:03.980+02:00</t>
  </si>
  <si>
    <t>[{"id":"251f33e3ed796eca31390987","count":1,"label":"BBQ Texas 32cm","posId":"119","price":24900,"isExtra":false},{"id":"2f43df7dedb312c2f3c829b9","count":1,"label":"Balné","posId":"K0000","price":1500,"isExtra":true},{"id":"9aa3fcfe20ef4618796fa774","count":1,"label":"Bez slaniny","posId":"X108","price":0,"KDSTags":["redhighlight"],"isExtra":true},{"id":"040eb5140b0d6a4c5f7c0185","count":1,"label":"Bez cibule","posId":"X103","price":0,"KDSTags":["redhighlight"],"isExtra":true},{"id":"355aef36173e118d2d01dec4","count":1,"label":"Jalapeňos","posId":"B102","price":2500,"KDSTags":["greenhighlight"],"isExtra":true},{"id":"81ad5ca0ecc9853855b6788a","count":1,"label":"Ananas","posId":"B100","price":2500,"KDSTags":["greenhighlight"],"isExtra":true}]</t>
  </si>
  <si>
    <t>2026-06-19T18:39:55.304+02:00</t>
  </si>
  <si>
    <t>2026-06-19T18:53:47.892+02:00</t>
  </si>
  <si>
    <t>[{"id":"b6ffa1a1cad6e0911847a661","count":1,"label":"Margherita 32cm","posId":"112","price":16720,"isExtra":false},{"id":"2f43df7dedb312c2f3c829b9","count":1,"label":"Balné","posId":"K0000","price":1500,"isExtra":true},{"id":"13bc34972a864e03558263de","count":1,"label":"bez plněných okrajů","posId":"X1000","price":0,"isExtra":true},{"id":"12800ce808ad8ec470947c77","count":1,"label":"Comeback 32cm 🌶️","posId":"121","price":19920,"isExtra":false},{"id":"2f43df7dedb312c2f3c829b9","count":1,"label":"Balné","posId":"K0000","price":1500,"isExtra":true}]</t>
  </si>
  <si>
    <t>2026-06-19T18:39:24.837+02:00</t>
  </si>
  <si>
    <t>2026-06-19T18:53:01.955+02:00</t>
  </si>
  <si>
    <t>[{"id":"121","note":"","count":1,"label":"Comeback 32cm 🌶️","posId":"121","price":24900,"isExtra":false},{"id":"K0000","note":"","count":1,"label":"Balné","posId":"K0000","price":1500,"isExtra":true},{"id":"B102","note":"","count":1,"label":"Jalapeňos","posId":"B102","price":2500,"KDSTags":["greenhighlight"],"isExtra":true},{"id":"B113","note":"","count":1,"label":"Mozzarella","posId":"B113","price":3000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</si>
  <si>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2026-06-19T18:39:02.940+02:00</t>
  </si>
  <si>
    <t>2026-06-19T18:48:25.639+02:00</t>
  </si>
  <si>
    <t>2026-06-19T19:08:30.698+02:00</t>
  </si>
  <si>
    <t>2026-06-19T18:39:44.664+02:00</t>
  </si>
  <si>
    <t>[{"id":"3171e692-1adb-4333-8054-b1a7b136b69f","note":"","count":1,"label":"Pepperoni 32 cm","posId":"144","price":24900,"isExtra":false},{"id":"50d0c33c-440a-47e3-8208-1c68574950af","note":"","count":1,"label":"Capricciosa 32 cm","posId":"137","price":24900,"isExtra":false},{"id":"720272d2-1717-4af6-8eea-e928bb95234b","note":"","count":1,"label":"kukuřice","posId":"B115","price":2500,"KDSTags":["greenhighlight"],"isExtra":true},{"id":"86925bba-314c-4f6f-ba8e-4fc1b6f52f30","note":"","count":1,"label":"BEZ -olivy","posId":"X112","price":0,"KDSTags":["redhighlight"],"isExtra":true},{"id":"8915e1ca-f30b-45dc-9ba0-235201606490","note":"","count":1,"label":"BEZ -žampiony","posId":"X105","price":0,"KDSTags":["redhighlight"],"isExtra":true},{"id":"1aa4b142-e6d7-4d61-ba94-40298841a888","note":"","count":1,"label":"Quattro Formaggi 32 cm","posId":"123","price":24900,"isExtra":false}]</t>
  </si>
  <si>
    <t>2026-06-19T18:30:03.080+02:00</t>
  </si>
  <si>
    <t>2026-06-19T19:00:11.851+02:00</t>
  </si>
  <si>
    <t>2026-06-19T19:10:51.872+02:00</t>
  </si>
  <si>
    <t>2026-06-19T18:30:03.883+02:00</t>
  </si>
  <si>
    <t>[{"id":"554b5341-3de7-4a69-b579-50bb01af629a","note":"","count":2,"label":"Quattro Formaggi 40 cm","posId":"111","price":30900,"isExtra":false},{"id":"f61b7339-3b20-4583-b2b8-12e48de2876d","note":"","count":2,"label":"změna na Rajčatový základ","posId":"A127","price":0,"isExtra":true}]</t>
  </si>
  <si>
    <t>2026-06-19T18:27:30.017+02:00</t>
  </si>
  <si>
    <t>2026-06-19T18:33:35.005+02:00</t>
  </si>
  <si>
    <t>[{"id":"e7c1c602dc965c0159e9efb8","count":1,"label":"Pepperoni 40cm 🌶️🌶️","posId":"108","price":30900,"isExtra":false},{"id":"9c3e5446ef3ded7b358f7c2a","count":1,"label":"Balné","posId":"K0000","price":2000,"isExtra":true},{"id":"c92f997635d112b6136a4b9c","count":1,"label":"Jalapeňos dip","posId":"P107","price":2000,"isExtra":false},{"id":"2f43df7dedb312c2f3c829b9","count":1,"label":"Balné","posId":"K0000","price":1500,"isExtra":true}]</t>
  </si>
  <si>
    <t>2026-06-19T18:23:46.145+02:00</t>
  </si>
  <si>
    <t>2026-06-19T18:31:10.230+02:00</t>
  </si>
  <si>
    <t>[{"id":"c5a9c941c1f31eb9931eba5d","count":1,"label":"Zeleninová 32cm","posId":"115","price":19920,"isExtra":false},{"id":"2f43df7dedb312c2f3c829b9","count":1,"label":"Balné","posId":"K0000","price":1500,"isExtra":true},{"id":"fb29917ce2e90ab392103c23","count":1,"label":"USA těsto","posId":"17","price":1000,"isExtra":true},{"id":"fd205686c7f07cf81da841b3","count":1,"label":"Bez kukuřice","posId":"X115","price":0,"KDSTags":["redhighlight"],"isExtra":true}]</t>
  </si>
  <si>
    <t>2026-06-19T18:21:02.133+02:00</t>
  </si>
  <si>
    <t>2026-06-19T18:29:19.554+02:00</t>
  </si>
  <si>
    <t>[{"id":"306cfd4b-8e53-4c39-a094-3a7609370ef0","note":"","count":1,"label":"Hawai 18 cm","posId":"126","price":11900,"isExtra":false},{"id":"1aa4b142-e6d7-4d61-ba94-40298841a888","note":"","count":1,"label":"Quattro Formaggi 32 cm","posId":"123","price":24900,"isExtra":false},{"id":"3171e692-1adb-4333-8054-b1a7b136b69f","note":"","count":1,"label":"Pepperoni 32 cm","posId":"144","price":24900,"isExtra":false}]</t>
  </si>
  <si>
    <t>2026-06-19T18:17:03.092+02:00</t>
  </si>
  <si>
    <t>2026-06-19T18:24:22.708+02:00</t>
  </si>
  <si>
    <t>2026-06-19T18:43:02.637+02:00</t>
  </si>
  <si>
    <t>2026-06-19T18:17:03.849+02:00</t>
  </si>
  <si>
    <t>[{"id":"5e57993d-26f3-465c-aa35-1e3806b0b477","note":"","count":1,"label":"Hot &amp; Spicy 32 cm","posId":"122","price":24900,"isExtra":false},{"id":"21fd0686-e8d1-43f1-84c9-d96f5842a3ca","note":"","count":1,"label":"okraj mozzarella, bylinky","posId":"A121","price":5700,"isExtra":true},{"id":"5e57993d-26f3-465c-aa35-1e3806b0b477","note":"","count":1,"label":"Hot &amp; Spicy 32 cm","posId":"122","price":24900,"isExtra":false}]</t>
  </si>
  <si>
    <t>2026-06-19T18:14:02.685+02:00</t>
  </si>
  <si>
    <t>2026-06-19T18:20:32.704+02:00</t>
  </si>
  <si>
    <t>[{"id":"df65c440-9414-439e-8f8e-b4f30f154296","note":"","count":1,"label":"Hawai 40 cm","posId":"102","price":30900,"isExtra":false}]</t>
  </si>
  <si>
    <t>2026-06-19T18:10:03.043+02:00</t>
  </si>
  <si>
    <t>2026-06-19T18:38:27.654+02:00</t>
  </si>
  <si>
    <t>[{"id":"f932f643-9a56-4a16-90b3-20349063a042","note":"","count":1,"label":"Capricciosa 32 cm","posId":"113","price":24900,"isExtra":false},{"id":"18bc733c-71df-4b31-ae11-2ee5b242a454","note":"","count":1,"label":"kuře","posId":"B114","price":3000,"KDSTags":["greenhighlight"],"isExtra":true},{"id":"3b51edda-398d-47d1-8cbd-b96caad0e92c","note":"","count":1,"label":"šunka","posId":"B106","price":3000,"KDSTags":["greenhighlight"],"isExtra":true},{"id":"d602cf10-0158-49d1-84d3-371f720cd0bc","note":"","count":1,"label":"špenát s česnekem","posId":"B107","price":2500,"KDSTags":["greenhighlight"],"isExtra":true}]</t>
  </si>
  <si>
    <t>2026-06-19T18:06:46.821+02:00</t>
  </si>
  <si>
    <t>2026-06-19T18:18:53.969+02:00</t>
  </si>
  <si>
    <t>[{"id":"54684755","note":"","size":"BBQ Texas 40cm","count":1,"label":"BBQ Texas 40cm","posId":"107","price":30900,"isExtra":false},{"id":"54684837","note":"","count":1,"label":"Balné","posId":"K0000","price":2000,"isExtra":true},{"id":"54684756","note":"","size":"BBQ Meteor 40cm","count":1,"label":"BBQ Meteor 40cm","posId":"106","price":30900,"isExtra":false},{"id":"54684837","note":"","count":1,"label":"Balné","posId":"K0000","price":2000,"isExtra":true},{"id":"54684825","note":"","count":1,"label":"bez plněných okrajů","posId":"X1000","price":0,"isExtra":true}]</t>
  </si>
  <si>
    <t>2026-06-19T18:03:08.531+02:00</t>
  </si>
  <si>
    <t>2026-06-19T18:14:49.017+02:00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</si>
  <si>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54684911","note":"","count":1,"label":"Ananas","posId":"B100","price":2500,"KDSTags":["greenhighlight"],"isExtra":true},{"id":"54684928","note":"","count":1,"label":"Kukuřice","posId":"B115","price":2500,"KDSTags":["greenhighlight"],"isExtra":true},{"id":"59592166","note":"","size":"BBQ Texas 32cm","count":1,"label":"BBQ Texas 32cm","posId":"119","price":24900,"isExtra":false},{"id":"54684842","note":"","count":1,"label":"Balné","posId":"K0000","price":1500,"isExtra":true},{"id":"57179859","note":"","count":1,"label":"Rajčatový základ","posId":"ZBR32","price":0,"isExtra":true},{"id":"54684866","note":"","count":1,"label":"okraj mozzarella, bylinky","posId":"A121","price":5700,"isExtra":true},{"id":"54684897","note":"","count":1,"label":"Bez papriky","posId":"X111","price":0,"KDSTags":["redhighlight"],"isExtra":true},{"id":"54684848","note":"","count":1,"label":"Jalapeňos","posId":"B102","price":2500,"KDSTags":["greenhighlight"],"isExtra":true},{"id":"59808788","note":"","size":"Jablečno-skořicové rolls","count":1,"label":"Jablečno-skořicové rolls","posId":"18","price":8900,"isExtra":false},{"id":"54684842","note":"","count":1,"label":"Balné","posId":"K0000","price":1500,"isExtra":true}]</t>
  </si>
  <si>
    <t>2026-06-19T17:57:32.701+02:00</t>
  </si>
  <si>
    <t>2026-06-19T18:06:35.470+02:00</t>
  </si>
  <si>
    <t>[{"id":"117","note":"","count":1,"label":"Veggieballs 32cm 🌶️🌶️","posId":"117","price":24900,"isExtra":false},{"id":"K0000","note":"","count":1,"label":"Balné","posId":"K0000","price":1500,"isExtra":true}]</t>
  </si>
  <si>
    <t>2026-06-19T17:46:24.670+02:00</t>
  </si>
  <si>
    <t>2026-06-19T17:56:02.750+02:00</t>
  </si>
  <si>
    <t>[{"id":"119","note":"","count":1,"label":"BBQ Texas 32cm","posId":"119","price":24900,"isExtra":false},{"id":"K0000","note":"","count":1,"label":"Balné","posId":"K0000","price":1500,"isExtra":true},{"id":"X1000","note":"","count":1,"label":"bez plněných okrajů","posId":"X1000","price":0,"isExtra":true}]</t>
  </si>
  <si>
    <t>2026-06-19T17:44:21.769+02:00</t>
  </si>
  <si>
    <t>2026-06-19T17:52:48.543+02:00</t>
  </si>
  <si>
    <t>[{"id":"64289bbb395820dee3a352f4","count":1,"label":"Pepperoni 32cm 🌶️🌶️","posId":"120","price":19920,"isExtra":false},{"id":"2f43df7dedb312c2f3c829b9","count":1,"label":"Balné","posId":"K0000","price":1500,"isExtra":true},{"id":"9d5abf3ba9f3480daaf4102b","count":1,"label":"Pepperoni Rolls 🌶️","posId":"P100","price":8900,"isExtra":false},{"id":"2f43df7dedb312c2f3c829b9","count":1,"label":"Balné","posId":"K0000","price":1500,"isExtra":true},{"id":"9cc36dfe66d698e484715a8f","count":1,"label":"Jalapenos Rolls","posId":"jpr200","price":8900,"isExtra":false},{"id":"2f43df7dedb312c2f3c829b9","count":1,"label":"Balné","posId":"K0000","price":1500,"isExtra":true}]</t>
  </si>
  <si>
    <t>2026-06-19T17:39:16.365+02:00</t>
  </si>
  <si>
    <t>2026-06-19T17:48:31.553+02:00</t>
  </si>
  <si>
    <t>[{"id":"db512a49-05d7-4924-a817-5d5d5968a844","count":1,"label":"Pizza Capricciosa 32","posId":"113","price":24900,"isExtra":false,"creatorId":"ZZtM7KUjfIWrgRteohJy2","isPackging":0,"actualLabel":"Pizza Capricciosa 32"}]</t>
  </si>
  <si>
    <t>2026-06-19T17:22:13.392+02:00</t>
  </si>
  <si>
    <t>2026-06-19T17:28:33.433+02:00</t>
  </si>
  <si>
    <t>[{"id":"534340cf97d1876b8244e845","count":1,"label":"Česnekový dip","posId":"P106","price":2000,"isExtra":false},{"id":"2f43df7dedb312c2f3c829b9","count":1,"label":"Balné","posId":"K0000","price":1500,"isExtra":true},{"id":"96a8a5cf958cf092de1d3f19","count":1,"label":"Margherita 40cm","posId":"100","price":26900,"isExtra":false},{"id":"9c3e5446ef3ded7b358f7c2a","count":1,"label":"Balné","posId":"K0000","price":2000,"isExtra":true}]</t>
  </si>
  <si>
    <t>2026-06-19T17:02:58.505+02:00</t>
  </si>
  <si>
    <t>2026-06-19T17:12:07.421+02:00</t>
  </si>
  <si>
    <t>[{"id":"64289bbb395820dee3a352f4","count":1,"label":"Pepperoni 32cm 🌶️🌶️","posId":"120","price":19920,"isExtra":false},{"id":"2f43df7dedb312c2f3c829b9","count":1,"label":"Balné","posId":"K0000","price":1500,"isExtra":true},{"id":"b79674a8749d7a797a90cc5b","count":1,"label":"okraj mozzarella, bylinky","posId":"A121","price":5700,"isExtra":true},{"id":"5329159316727e06e4d822ec","count":1,"label":"Kukuřice","posId":"B115","price":2500,"KDSTags":["greenhighlight"],"isExtra":true},{"id":"534340cf97d1876b8244e845","count":1,"label":"Česnekový dip","posId":"P106","price":2000,"isExtra":false},{"id":"2f43df7dedb312c2f3c829b9","count":1,"label":"Balné","posId":"K0000","price":1500,"isExtra":true},{"id":"d2bbf08fc57038f524ea9ee6","count":1,"label":"Česnekový chléb 18cm","posId":"P104","price":7900,"isExtra":false},{"id":"2f43df7dedb312c2f3c829b9","count":1,"label":"Balné","posId":"K0000","price":1500,"isExtra":true}]</t>
  </si>
  <si>
    <t>2026-06-19T16:57:13.584+02:00</t>
  </si>
  <si>
    <t>2026-06-19T17:04:59.368+02:00</t>
  </si>
  <si>
    <t>2026-06-19T16:47:03.875+02:00</t>
  </si>
  <si>
    <t>2026-06-19T16:56:20.131+02:00</t>
  </si>
  <si>
    <t>2026-06-19T17:08:36.525+02:00</t>
  </si>
  <si>
    <t>2026-06-19T16:49:36.706+02:00</t>
  </si>
  <si>
    <t>[{"id":"2f3dc32a-f7b9-4e14-942d-0e11242b85d6","note":"","count":1,"label":"Pepperoni 18 cm","posId":"132","price":11900,"isExtra":false},{"id":"bf1ca81d-de2b-4d6c-b720-bc21d05d5afe","note":"","count":1,"label":"Pepperoni Rolls, 6 ks","posId":"P100","price":8900,"isExtra":false},{"id":"b9dd2643-baf6-4516-b164-e9b6ab808f68","note":"","count":1,"label":"Pilsner Urquell 0,5l","posId":"N20","price":6500,"isExtra":false}]</t>
  </si>
  <si>
    <t>2026-06-19T16:42:50.860+02:00</t>
  </si>
  <si>
    <t>2026-06-19T16:48:52.183+02:00</t>
  </si>
  <si>
    <t>[{"id":"64289bbb395820dee3a352f4","count":1,"label":"Pepperoni 32cm 🌶️🌶️","posId":"120","price":19920,"isExtra":false},{"id":"2f43df7dedb312c2f3c829b9","count":1,"label":"Balné","posId":"K0000","price":1500,"isExtra":true},{"id":"9b88e1a9c34bea0540c84786","count":1,"label":"BBQ základ","posId":"ZRB32","price":0,"isExtra":true}]</t>
  </si>
  <si>
    <t>2026-06-19T16:28:02.010+02:00</t>
  </si>
  <si>
    <t>2026-06-19T16:39:03.057+02:00</t>
  </si>
  <si>
    <t>2026-06-19T17:18:01.331+02:00</t>
  </si>
  <si>
    <t>2026-06-19T16:29:02.647+02:00</t>
  </si>
  <si>
    <t>[{"id":"3fb2a405-31db-4fd3-b8b2-bf0ce52f7bfe","note":"","count":1,"label":"Sweet passion 18 cm","posId":"30","price":11900,"isExtra":false},{"id":"e14574c4-b8aa-4b67-9714-d939fcb8ffee","note":"","count":1,"label":"Zeleninová 40 cm","posId":"103","price":30900,"isExtra":false}]</t>
  </si>
  <si>
    <t>2026-06-19T16:20:23.690+02:00</t>
  </si>
  <si>
    <t>2026-06-19T16:28:36.996+02:00</t>
  </si>
  <si>
    <t>2026-06-19T16:15:29.060+02:00</t>
  </si>
  <si>
    <t>2026-06-19T16:28:02.054+02:00</t>
  </si>
  <si>
    <t>[{"id":"64289bbb395820dee3a352f4","count":1,"label":"Pepperoni 32cm 🌶️🌶️","posId":"120","price":19920,"isExtra":false},{"id":"2f43df7dedb312c2f3c829b9","count":1,"label":"Balné","posId":"K0000","price":1500,"isExtra":true},{"id":"13bc34972a864e03558263de","count":1,"label":"bez plněných okrajů","posId":"X1000","price":0,"isExtra":true},{"id":"534340cf97d1876b8244e845","count":2,"label":"Česnekový dip","posId":"P106","price":2000,"isExtra":false},{"id":"2f43df7dedb312c2f3c829b9","count":2,"label":"Balné","posId":"K0000","price":1500,"isExtra":true}]</t>
  </si>
  <si>
    <t>Sonu</t>
  </si>
  <si>
    <t>2026-06-19T16:12:24.204+02:00</t>
  </si>
  <si>
    <t>2026-06-19T16:23:45.070+02:00</t>
  </si>
  <si>
    <t>[{"id":"107","note":"","count":1,"label":"BBQ Texas 40cm","posId":"107","price":30900,"isExtra":false},{"id":"K0000","note":"","count":1,"label":"Balné","posId":"K0000","price":2000,"isExtra":true},{"id":"X1000","note":"","count":1,"label":"bez plněných okrajů","posId":"X1000","price":0,"isExtra":true},{"id":"121","note":"","count":1,"label":"Comeback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okrajů","posId":"X1000","price":0,"isExtra":true}]</t>
  </si>
  <si>
    <t>2026-06-19T15:47:39.073+02:00</t>
  </si>
  <si>
    <t>2026-06-19T15:57:32.811+02:00</t>
  </si>
  <si>
    <t>[{"id":"e7c1c602dc965c0159e9efb8","count":1,"label":"Pepperoni 40cm 🌶️🌶️","posId":"108","price":30900,"isExtra":false},{"id":"9c3e5446ef3ded7b358f7c2a","count":1,"label":"Balné","posId":"K0000","price":2000,"isExtra":true},{"id":"c2f0d4a2510fbdafed8c4f00","count":1,"label":"bez plněných okrajů","posId":"X1000","price":0,"isExtra":true}]</t>
  </si>
  <si>
    <t>2026-06-19T15:31:51.894+02:00</t>
  </si>
  <si>
    <t>2026-06-19T15:43:49.258+02:00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</si>
  <si>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C105","note":"","count":1,"label":"Žampiony","posId":"C105","price":3500,"KDSTags":["greenhighlight"],"isExtra":true},{"id":"C112","note":"","count":1,"label":"Olivy","posId":"C112","price":3500,"KDSTags":["greenhighlight"],"isExtra":true},{"id":"N126","note":"","count":1,"label":"Mirinda 1l","posId":"N126","price":5900,"isExtra":false}]</t>
  </si>
  <si>
    <t>2026-06-19T15:25:03.851+02:00</t>
  </si>
  <si>
    <t>2026-06-19T15:45:56.819+02:00</t>
  </si>
  <si>
    <t>2026-06-19T16:04:12.802+02:00</t>
  </si>
  <si>
    <t>2026-06-19T15:25:37.051+02:00</t>
  </si>
  <si>
    <t>[{"id":"7dc558f4-908c-4dab-b333-a925cc147e51","note":"","count":1,"label":"Comeback 32 cm","posId":"145","price":24900,"isExtra":false},{"id":"21fd0686-e8d1-43f1-84c9-d96f5842a3ca","note":"","count":1,"label":"okraj mozzarella, bylinky","posId":"A121","price":5700,"isExtra":true},{"id":"96397252-e2b0-43f3-a55d-bf41bb87a234","note":"","count":1,"label":"BEZ -slanina","posId":"X108","price":0,"KDSTags":["redhighlight"],"isExtra":true},{"id":"0c454cc7-3f38-4dea-9e0e-7220d9ba6ce0","note":"","count":2,"label":"Dip česnekový","posId":"P106","price":2000,"isExtra":false}]</t>
  </si>
  <si>
    <t>2026-06-19T15:24:07.271+02:00</t>
  </si>
  <si>
    <t>2026-06-19T15:37:56.820+02:00</t>
  </si>
  <si>
    <t>[{"id":"59592161","note":"","size":"Margherita 32cm","count":1,"label":"Margherita 32cm","posId":"112","price":20900,"isExtra":false},{"id":"54684842","note":"","count":1,"label":"Balné","posId":"K0000","price":1500,"isExtra":true},{"id":"54684831","note":"","count":1,"label":"bez plněných okrajů","posId":"X1000","price":0,"isExtra":true},{"id":"54684756","note":"","size":"BBQ Meteor 40cm","count":1,"label":"BBQ Meteor 40cm","posId":"106","price":30900,"isExtra":false},{"id":"54684837","note":"","count":1,"label":"Balné","posId":"K0000","price":2000,"isExtra":true},{"id":"54684760","note":"","size":"Capricciosa 40cm","count":1,"label":"Capricciosa 40cm","posId":"101","price":30900,"isExtra":false},{"id":"54684837","note":"","count":1,"label":"Balné","posId":"K0000","price":2000,"isExtra":true},{"id":"59555759","note":"","count":1,"label":"Smetanový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okrajů","posId":"X1000","price":0,"isExtra":true},{"id":"54684796","note":"","size":"Česnekový dip","count":1,"label":"Česnekový dip","posId":"P106","price":2000,"isExtra":false},{"id":"54684842","note":"","count":1,"label":"Balné","posId":"K0000","price":1500,"isExtra":true},{"id":"54684799","note":"","size":"Choco Rolls","count":1,"label":"Choco Rolls","posId":"chr100","price":8900,"isExtra":false},{"id":"54684842","note":"","count":1,"label":"Balné","posId":"K0000","price":1500,"isExtra":true}]</t>
  </si>
  <si>
    <t>2026-06-19T15:09:03.081+02:00</t>
  </si>
  <si>
    <t>2026-06-19T15:15:44.601+02:00</t>
  </si>
  <si>
    <t>2026-06-19T15:34:51.472+02:00</t>
  </si>
  <si>
    <t>2026-06-19T15:09:20.353+02:00</t>
  </si>
  <si>
    <t>[{"id":"f991b551-d418-40dc-886d-2413cfe0e20e","note":"","count":1,"label":"Margherita 32 cm","posId":"112","price":20900,"isExtra":false},{"id":"fe90afa4-a02c-4a85-8b9e-5f997e31adfb","note":"","count":1,"label":"Česnekový chléb","posId":"P104","price":7900,"isExtra":false},{"id":"eaf5673a-2acd-457a-bff6-8e65ba4050c9","note":"","count":2,"label":"dip jalapenos","posId":"P107","price":2000,"isExtra":false}]</t>
  </si>
  <si>
    <t>2026-06-19T14:59:58.835+02:00</t>
  </si>
  <si>
    <t>2026-06-19T15:06:12.790+02:00</t>
  </si>
  <si>
    <t>[{"id":"54684760","note":"","size":"Capricciosa 40cm","count":1,"label":"Capricciosa 40cm","posId":"101","price":30900,"isExtra":false},{"id":"54684837","note":"","count":1,"label":"Balné","posId":"K0000","price":2000,"isExtra":true},{"id":"59555762","note":"","count":1,"label":"BBQ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okrajů","posId":"X1000","price":0,"isExtra":true}]</t>
  </si>
  <si>
    <t>2026-06-19T14:39:03.125+02:00</t>
  </si>
  <si>
    <t>2026-06-19T14:45:08.985+02:00</t>
  </si>
  <si>
    <t>2026-06-19T15:17:34.938+02:00</t>
  </si>
  <si>
    <t>2026-06-19T14:39:34.945+02:00</t>
  </si>
  <si>
    <t>2026-06-19T14:28:17.759+02:00</t>
  </si>
  <si>
    <t>2026-06-19T14:37:10.376+02:00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</si>
  <si>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54684910","note":"","count":1,"label":"Ananas","posId":"C100","price":3500,"KDSTags":["greenhighlight"],"isExtra":true},{"id":"59278281","note":"","size":"Spicy Wings 🌶️","count":1,"label":"Spicy Wings 🌶️","posId":"P101","price":11900,"isExtra":false},{"id":"54684842","note":"","count":1,"label":"Balné","posId":"K0000","price":1500,"isExtra":true},{"id":"54684796","note":"","size":"Česnekový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dip","posId":"P106","price":2000,"isExtra":false},{"id":"54684842","note":"","count":1,"label":"Balné","posId":"K0000","price":1500,"isExtra":true},{"id":"57405767","note":"","size":"Pepsi zero sugar 1l","count":1,"label":"Pepsi zero sugar 1l","posId":"N125","price":5900,"isExtra":false}]</t>
  </si>
  <si>
    <t>2026-06-19T13:27:52.335+02:00</t>
  </si>
  <si>
    <t>2026-06-19T13:37:43.560+02:00</t>
  </si>
  <si>
    <t>[{"id":"59592167","note":"","size":"BBQ Meteor 32cm","count":1,"label":"BBQ Meteor 32cm","posId":"118","price":24900,"isExtra":false},{"id":"54684842","note":"","count":1,"label":"Balné","posId":"K0000","price":1500,"isExtra":true},{"id":"54684898","note":"","count":1,"label":"okraj hotdog, hořčice","posId":"A117","price":5700,"isExtra":true},{"id":"54684924","note":"","count":1,"label":"Cibule","posId":"B103","price":2500,"KDSTags":["greenhighlight"],"isExtra":true},{"id":"54684795","note":"","size":"Pepperoni Rolls 🌶️","count":1,"label":"Pepperoni Rolls 🌶️","posId":"P100","price":8900,"isExtra":false},{"id":"54684842","note":"","count":1,"label":"Balné","posId":"K0000","price":1500,"isExtra":true}]</t>
  </si>
  <si>
    <t>2026-06-19T12:54:42.810+02:00</t>
  </si>
  <si>
    <t>2026-06-19T13:15:39.329+02:00</t>
  </si>
  <si>
    <t>[{"id":"12800ce808ad8ec470947c77","count":1,"label":"Comeback 32cm 🌶️","posId":"121","price":19920,"isExtra":false},{"id":"2f43df7dedb312c2f3c829b9","count":1,"label":"Balné","posId":"K0000","price":1500,"isExtra":true},{"id":"9b88e1a9c34bea0540c84786","count":1,"label":"BBQ základ","posId":"ZRB32","price":0,"isExtra":true},{"id":"b79674a8749d7a797a90cc5b","count":1,"label":"okraj mozzarella, bylinky","posId":"A121","price":5700,"isExtra":true},{"id":"12800ce808ad8ec470947c77","count":2,"label":"Comeback 32cm 🌶️","posId":"121","price":19920,"isExtra":false},{"id":"2f43df7dedb312c2f3c829b9","count":2,"label":"Balné","posId":"K0000","price":1500,"isExtra":true},{"id":"2179c22089126fe6683fee77","count":2,"label":"Smetanový základ","posId":"ZRS32","price":0,"isExtra":true},{"id":"13bc34972a864e03558263de","count":2,"label":"bez plněných okrajů","posId":"X1000","price":0,"isExtra":true},{"id":"a7ec8d811c9dbe6381ccf34a","count":2,"label":"Bez salámu","posId":"X109","price":0,"KDSTags":["redhighlight"],"isExtra":true},{"id":"251f33e3ed796eca31390987","count":2,"label":"BBQ Texas 32cm","posId":"119","price":24900,"isExtra":false},{"id":"2f43df7dedb312c2f3c829b9","count":2,"label":"Balné","posId":"K0000","price":1500,"isExtra":true},{"id":"e11a59b4ea0a50ef00cb77f7","count":2,"label":"Rajčatový základ","posId":"ZBR32","price":0,"isExtra":true}]</t>
  </si>
  <si>
    <t>2026-06-19T12:54:37.297+02:00</t>
  </si>
  <si>
    <t>2026-06-19T13:08:24.428+02:00</t>
  </si>
  <si>
    <t>[{"id":"101","note":"","count":1,"label":"Capricciosa 40cm","posId":"101","price":30900,"isExtra":false},{"id":"K0000","note":"","count":1,"label":"Balné","posId":"K0000","price":2000,"isExtra":true},{"id":"A122","note":"","count":1,"label":"okraj mozzarella, bylinky","posId":"A122","price":6500,"isExtra":true}]</t>
  </si>
  <si>
    <t>2026-06-19T12:41:07.027+02:00</t>
  </si>
  <si>
    <t>2026-06-19T12:54:04.546+02:00</t>
  </si>
  <si>
    <t>[{"id":"3ce00c7888c3f6c64a108aae","count":1,"label":"Quattro Formaggi 32cm","posId":"123","price":24900,"isExtra":false},{"id":"2f43df7dedb312c2f3c829b9","count":1,"label":"Balné","posId":"K0000","price":1500,"isExtra":true},{"id":"01e72685876a6622f5378cba","count":1,"label":"Žampiony","posId":"B105","price":2500,"KDSTags":["greenhighlight"],"isExtra":true},{"id":"c5a9c941c1f31eb9931eba5d","count":1,"label":"Zeleninová 32cm","posId":"115","price":19920,"isExtra":false},{"id":"2f43df7dedb312c2f3c829b9","count":1,"label":"Balné","posId":"K0000","price":1500,"isExtra":true}]</t>
  </si>
  <si>
    <t>2026-06-19T12:33:02.230+02:00</t>
  </si>
  <si>
    <t>2026-06-19T12:44:21.039+02:00</t>
  </si>
  <si>
    <t>2026-06-19T12:59:14.150+02:00</t>
  </si>
  <si>
    <t>2026-06-19T12:33:30.943+02:00</t>
  </si>
  <si>
    <t>2026-06-19T12:31:47.141+02:00</t>
  </si>
  <si>
    <t>2026-06-19T12:45:34.629+02:00</t>
  </si>
  <si>
    <t>[{"id":"107","note":"","count":1,"label":"BBQ Texas 40cm","posId":"107","price":30900,"isExtra":false},{"id":"K0000","note":"","count":1,"label":"Balné","posId":"K0000","price":2000,"isExtra":true},{"id":"C115","note":"","count":1,"label":"Kukuřice","posId":"C115","price":3500,"KDSTags":["greenhighlight"],"isExtra":true}]</t>
  </si>
  <si>
    <t>2026-06-19T12:26:50.990+02:00</t>
  </si>
  <si>
    <t>2026-06-19T12:38:15.668+02:00</t>
  </si>
  <si>
    <t>[{"id":"12800ce808ad8ec470947c77","count":1,"label":"Comeback 32cm 🌶️","posId":"121","price":19920,"isExtra":false},{"id":"2f43df7dedb312c2f3c829b9","count":1,"label":"Balné","posId":"K0000","price":1500,"isExtra":true},{"id":"fb29917ce2e90ab392103c23","count":1,"label":"USA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bylinky","posId":"A121","price":5700,"isExtra":true},{"id":"146d14caf6bb97c1dad365be","count":1,"label":"Mozzarella","posId":"B113","price":3000,"KDSTags":["greenhighlight"],"isExtra":true},{"id":"c92f997635d112b6136a4b9c","count":1,"label":"Jalapeňos dip","posId":"P107","price":2000,"isExtra":false},{"id":"2f43df7dedb312c2f3c829b9","count":1,"label":"Balné","posId":"K0000","price":1500,"isExtra":true}]</t>
  </si>
  <si>
    <t>2026-06-19T12:25:03.426+02:00</t>
  </si>
  <si>
    <t>2026-06-19T12:50:55.182+02:00</t>
  </si>
  <si>
    <t>[{"id":"df65c440-9414-439e-8f8e-b4f30f154296","note":"","count":1,"label":"Hawai 40 cm","posId":"102","price":30900,"isExtra":false},{"id":"eb426525-9181-4714-9963-380f5c0ae0e5","note":"","count":1,"label":"Okraj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,{"id":"f315e3ea-4d99-415a-ab21-4d8aa27beec9","note":"","count":1,"label":"Kuře","posId":"C114","price":4000,"KDSTags":["greenhighlight"],"isExtra":true}]</t>
  </si>
  <si>
    <t>2026-06-19T12:21:57.090+02:00</t>
  </si>
  <si>
    <t>2026-06-19T12:39:46.257+02:00</t>
  </si>
  <si>
    <t>[{"id":"b97e51ee5d6f66be991dd77d","count":1,"label":"Hawai 32cm","posId":"114","price":19920,"isExtra":false},{"id":"2f43df7dedb312c2f3c829b9","count":1,"label":"Balné","posId":"K0000","price":1500,"isExtra":true},{"id":"fb29917ce2e90ab392103c23","count":1,"label":"USA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bylinky","posId":"A121","price":5700,"isExtra":true},{"id":"12800ce808ad8ec470947c77","count":1,"label":"Comeback 32cm 🌶️","posId":"121","price":19920,"isExtra":false},{"id":"2f43df7dedb312c2f3c829b9","count":1,"label":"Balné","posId":"K0000","price":1500,"isExtra":true},{"id":"fb29917ce2e90ab392103c23","count":1,"label":"USA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bylinky","posId":"A121","price":5700,"isExtra":true}]</t>
  </si>
  <si>
    <t>2026-06-19T12:19:36.141+02:00</t>
  </si>
  <si>
    <t>2026-06-19T12:28:03.609+02:00</t>
  </si>
  <si>
    <t>[{"id":"54684760","note":"","size":"Capricciosa 40cm","count":1,"label":"Capricciosa 40cm","posId":"101","price":30900,"isExtra":false},{"id":"54684837","note":"","count":1,"label":"Balné","posId":"K0000","price":2000,"isExtra":true},{"id":"59555759","note":"","count":1,"label":"Smetanový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okrajů","posId":"X1000","price":0,"isExtra":true}]</t>
  </si>
  <si>
    <t>2026-06-19T12:03:31.856+02:00</t>
  </si>
  <si>
    <t>2026-06-19T12:16:31.198+02:00</t>
  </si>
  <si>
    <t>2026-06-19T12:01:02.247+02:00</t>
  </si>
  <si>
    <t>2026-06-19T12:11:55.085+02:00</t>
  </si>
  <si>
    <t>2026-06-19T12:00:55.678+02:00</t>
  </si>
  <si>
    <t>2026-06-19T12:10:20.069+02:00</t>
  </si>
  <si>
    <t>[{"id":"83c35a9d16ba91a93bc6d994","count":1,"label":"Hot &amp; Spicy 40cm 🌶️🌶️","posId":"110","price":30900,"isExtra":false},{"id":"9c3e5446ef3ded7b358f7c2a","count":1,"label":"Balné","posId":"K0000","price":2000,"isExtra":true}]</t>
  </si>
  <si>
    <t>2026-06-19T11:46:10.425+02:00</t>
  </si>
  <si>
    <t>2026-06-19T12:06:19.035+02:00</t>
  </si>
  <si>
    <t>[{"id":"59592165","note":"","size":"Pepperoni 32cm 🌶️🌶️","count":2,"label":"Pepperoni 32cm 🌶️🌶️","posId":"120","price":24900,"isExtra":false},{"id":"54684842","note":"","count":2,"label":"Balné","posId":"K0000","price":1500,"isExtra":true},{"id":"59592170","note":"","size":"Capricciosa 32cm","count":1,"label":"Capricciosa 32cm","posId":"113","price":24900,"isExtra":false},{"id":"54684842","note":"","count":1,"label":"Balné","posId":"K0000","price":1500,"isExtra":true},{"id":"59592164","note":"","size":"Comeback 32cm 🌶️","count":3,"label":"Comeback 32cm 🌶️","posId":"121","price":24900,"isExtra":false},{"id":"54684842","note":"","count":3,"label":"Balné","posId":"K0000","price":1500,"isExtra":true}]</t>
  </si>
  <si>
    <t>2026-06-19T11:32:02.923+02:00</t>
  </si>
  <si>
    <t>2026-06-19T11:39:29.061+02:00</t>
  </si>
  <si>
    <t>[{"id":"cb1b8132-0c9b-419f-9b1c-568c16576a0c","note":"","count":1,"label":"Pepperoni 40 cm","posId":"108","price":30900,"isExtra":false},{"id":"eb426525-9181-4714-9963-380f5c0ae0e5","note":"","count":1,"label":"Okraj mozzarella, bylinky","posId":"A122","price":6500,"isExtra":true}]</t>
  </si>
  <si>
    <t>2026-06-19T11:26:15.127+02:00</t>
  </si>
  <si>
    <t>2026-06-19T11:34:34.738+02:00</t>
  </si>
  <si>
    <t>[{"id":"23eb49539dc66b9258a5f1c9","count":1,"label":"Hawai 40cm","posId":"102","price":30900,"isExtra":false},{"id":"9c3e5446ef3ded7b358f7c2a","count":1,"label":"Balné","posId":"K0000","price":2000,"isExtra":true},{"id":"9b134e33f1db18460c30380b","count":1,"label":"okraj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</si>
  <si>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2026-06-19T11:20:02.788+02:00</t>
  </si>
  <si>
    <t>2026-06-19T11:45:06.672+02:00</t>
  </si>
  <si>
    <t>2026-06-19T12:01:35.879+02:00</t>
  </si>
  <si>
    <t>2026-06-19T11:21:14.565+02:00</t>
  </si>
  <si>
    <t>[{"id":"3171e692-1adb-4333-8054-b1a7b136b69f","note":"","count":1,"label":"Pepperoni 32 cm","posId":"144","price":24900,"isExtra":false},{"id":"eeb9b1ff-cedd-4112-8a46-47533eec93b4","note":"","count":1,"label":"Margherita 32 cm","posId":"136","price":20900,"isExtra":false}]</t>
  </si>
  <si>
    <t>2026-06-19T10:22:02.378+02:00</t>
  </si>
  <si>
    <t>2026-06-19T11:05:21.502+02:00</t>
  </si>
  <si>
    <t>2026-06-19T11:20:01.355+02:00</t>
  </si>
  <si>
    <t>2026-06-19T10:59:06.103+02:00</t>
  </si>
  <si>
    <t>2026-06-19T00:58:10.631+02:00</t>
  </si>
  <si>
    <t>2026-06-19T00:58:38.949+02:00</t>
  </si>
  <si>
    <t>[{"id":"98be9507-ffd5-42f0-9a3e-a72fd8fd424b","count":1,"label":"BIRGO grapefruit 0,5l","posId":"N131","price":4900,"isExtra":false,"creatorId":"v9dI2mCo26jf0WKIw9wmB","isPackging":0,"actualLabel":"BIRGO grapefruit 0,5l"}]</t>
  </si>
  <si>
    <t>2026-06-19T00:44:48.590+02:00</t>
  </si>
  <si>
    <t>2026-06-19T00:56:38.466+02:00</t>
  </si>
  <si>
    <t>2026-06-19T00:25:43.942+02:00</t>
  </si>
  <si>
    <t>2026-06-19T00:42:04.999+02:00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</si>
  <si>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🌶️🌶️","posId":"110","price":30900,"isExtra":false},{"id":"54684837","note":"","count":1,"label":"Balné","posId":"K0000","price":2000,"isExtra":true},{"id":"54684825","note":"","count":1,"label":"bez plněných okrajů","posId":"X1000","price":0,"isExtra":true}]</t>
  </si>
  <si>
    <t>2026-06-19T00:19:27.738+02:00</t>
  </si>
  <si>
    <t>2026-06-19T00:25:44.067+02:00</t>
  </si>
  <si>
    <t>[{"id":"2bf8f112-0fd9-496d-b326-6e53a904651b","count":1,"label":"Pizza Hot &amp; Spicy 32","posId":"122","price":24900,"isExtra":false,"discount":{"type":"percentage","value":50},"creatorId":"QO7F-ue8c8YkpHuyRU3xw","isPackging":0,"actualLabel":"Pizza Hot &amp; Spicy 32"}]</t>
  </si>
  <si>
    <t>2026-06-19T00:11:13.984+02:00</t>
  </si>
  <si>
    <t>2026-06-19T00:26:14.984+02:00</t>
  </si>
  <si>
    <t>[{"id":"b97e51ee5d6f66be991dd77d","count":1,"label":"Hawai 32cm","posId":"114","price":19920,"isExtra":false},{"id":"2f43df7dedb312c2f3c829b9","count":1,"label":"Balné","posId":"K0000","price":1500,"isExtra":true},{"id":"9b88e1a9c34bea0540c84786","count":1,"label":"BBQ základ","posId":"ZRB32","price":0,"isExtra":true},{"id":"938afd6723b624d6a07fa234","count":1,"label":"BBQ dip","posId":"P105","price":2000,"isExtra":false},{"id":"2f43df7dedb312c2f3c829b9","count":1,"label":"Balné","posId":"K0000","price":1500,"isExtra":true}]</t>
  </si>
  <si>
    <t>2026-06-19T00:08:40.168+02:00</t>
  </si>
  <si>
    <t>2026-06-19T00:32:21.144+02:00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</si>
  <si>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🌶️","posId":"121","price":24900,"isExtra":false},{"id":"54684842","note":"","count":1,"label":"Balné","posId":"K0000","price":1500,"isExtra":true},{"id":"59592162","note":"","size":"Quattro Formaggi 32cm","count":1,"label":"Quattro Formaggi 32cm","posId":"123","price":24900,"isExtra":false},{"id":"54684842","note":"","count":1,"label":"Balné","posId":"K0000","price":1500,"isExtra":true},{"id":"54684796","note":"","size":"Česnekový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dip","posId":"P106","price":2000,"isExtra":false},{"id":"54684842","note":"","count":1,"label":"Balné","posId":"K0000","price":1500,"isExtra":true},{"id":"54684795","note":"","size":"Pepperoni Rolls 🌶️","count":1,"label":"Pepperoni Rolls 🌶️","posId":"P100","price":8900,"isExtra":false},{"id":"54684842","note":"","count":1,"label":"Balné","posId":"K0000","price":1500,"isExtra":true}]</t>
  </si>
  <si>
    <t>2026-06-19T00:05:08.316+02:00</t>
  </si>
  <si>
    <t>2026-06-19T00:23:51.238+02:00</t>
  </si>
  <si>
    <t>[{"id":"23eb49539dc66b9258a5f1c9","count":1,"label":"Hawai 40cm","posId":"102","price":30900,"isExtra":false},{"id":"9c3e5446ef3ded7b358f7c2a","count":1,"label":"Balné","posId":"K0000","price":2000,"isExtra":true},{"id":"623094757bf405e05218647f","count":1,"label":"Jablečno-skořicové rolls","posId":"18","price":8900,"isExtra":false},{"id":"2f43df7dedb312c2f3c829b9","count":1,"label":"Balné","posId":"K0000","price":1500,"isExtra":true},{"id":"534340cf97d1876b8244e845","count":1,"label":"Česnekový dip","posId":"P106","price":2000,"isExtra":false},{"id":"2f43df7dedb312c2f3c829b9","count":1,"label":"Balné","posId":"K0000","price":1500,"isExtra":true},{"id":"15899b4356cb45f4fad5074f","count":1,"label":"Pepsi 1l","posId":"N124","price":5900,"isExtra":false},{"id":"e7c1c602dc965c0159e9efb8","count":1,"label":"Pepperoni 40cm 🌶️🌶️","posId":"108","price":30900,"isExtra":false},{"id":"9c3e5446ef3ded7b358f7c2a","count":1,"label":"Balné","posId":"K0000","price":2000,"isExtra":true},{"id":"af4a444b755ede3e534307ff","count":1,"label":"Šunka","posId":"C106","price":4000,"KDSTags":["greenhighlight"],"isExtra":true},{"id":"7ed3d726760a75b810f49cfc","count":1,"label":"Slanina","posId":"C108","price":4000,"KDSTags":["greenhighlight"],"isExtra":true}]</t>
  </si>
  <si>
    <t>2026-06-19T00:02:18.743+02:00</t>
  </si>
  <si>
    <t>2026-06-19T00:10:20.524+02:00</t>
  </si>
  <si>
    <t>2026-06-18T23:58:53.803+02:00</t>
  </si>
  <si>
    <t>2026-06-19T00:14:00.156+02:00</t>
  </si>
  <si>
    <t>[{"id":"ebbdea4a82f71bcf760d8142","count":1,"label":"Capricciosa 32cm","posId":"113","price":24900,"isExtra":false},{"id":"2f43df7dedb312c2f3c829b9","count":1,"label":"Balné","posId":"K0000","price":1500,"isExtra":true},{"id":"b79674a8749d7a797a90cc5b","count":1,"label":"okraj mozzarella, bylinky","posId":"A121","price":5700,"isExtra":true},{"id":"a1d8d8aa5ac3e6b6f9971fa2","count":1,"label":"Bez oliv","posId":"X112","price":0,"KDSTags":["redhighlight"],"isExtra":true},{"id":"355aef36173e118d2d01dec4","count":1,"label":"Jalapeňos","posId":"B102","price":2500,"KDSTags":["greenhighlight"],"isExtra":true},{"id":"5329159316727e06e4d822ec","count":1,"label":"Kukuřice","posId":"B115","price":2500,"KDSTags":["greenhighlight"],"isExtra":true},{"id":"534340cf97d1876b8244e845","count":1,"label":"Česnekový dip","posId":"P106","price":2000,"isExtra":false},{"id":"2f43df7dedb312c2f3c829b9","count":1,"label":"Balné","posId":"K0000","price":1500,"isExtra":true},{"id":"c92f997635d112b6136a4b9c","count":1,"label":"Jalapeňos dip","posId":"P107","price":2000,"isExtra":false},{"id":"2f43df7dedb312c2f3c829b9","count":1,"label":"Balné","posId":"K0000","price":1500,"isExtra":true},{"id":"5240eded7e81f04fe89f2c85","count":1,"label":"Mirinda 1l","posId":"N126","price":5900,"isExtra":false}]</t>
  </si>
  <si>
    <t>2026-06-18T23:49:37.619+02:00</t>
  </si>
  <si>
    <t>2026-06-18T23:58:23.787+02:00</t>
  </si>
  <si>
    <t>[{"id":"7ab930e6-0c0e-4177-b8ba-83503741e8b0","count":1,"label":"Pizza Pepperoni 32","posId":"120","price":24900,"isExtra":false,"creatorId":"jtNQP7D2Yq1HoRyywDq9t","isPackging":0,"actualLabel":"Pizza Pepperoni 32"},{"id":"733d4331-03cf-4028-a762-13e1a6a2514e","count":1,"label":"Pilsner Urquell 12","posId":"N20","price":6500,"isExtra":false,"creatorId":"h1EHSw_AeLBNA05kV54xS","isPackging":0,"actualLabel":"Pilsner Urquell 12"},{"id":"733d4331-03cf-4028-a762-13e1a6a2514e","count":1,"label":"Pilsner Urquell 12","posId":"N20","price":6500,"isExtra":false,"creatorId":"UHx_4HozIOpEIWtqGGIcA","isPackging":0,"actualLabel":"Pilsner Urquell 12"},{"id":"733d4331-03cf-4028-a762-13e1a6a2514e","count":1,"label":"Pilsner Urquell 12","posId":"N20","price":6500,"isExtra":false,"creatorId":"i4UpgHPwd4HpwVLFDtrrl","isPackging":0,"actualLabel":"Pilsner Urquell 12"},{"id":"733d4331-03cf-4028-a762-13e1a6a2514e","count":1,"label":"Pilsner Urquell 12","posId":"N20","price":6500,"isExtra":false,"creatorId":"AzgKRhuouHAQztEoodmnl","isPackging":0,"actualLabel":"Pilsner Urquell 12"}]</t>
  </si>
  <si>
    <t>2026-06-18T23:49:24.855+02:00</t>
  </si>
  <si>
    <t>2026-06-18T23:57:14.026+02:00</t>
  </si>
  <si>
    <t>[{"id":"104","note":"","count":1,"label":"Baby špenát &amp; kuře 40cm","posId":"104","price":30900,"isExtra":false},{"id":"K0000","note":"","count":1,"label":"Balné","posId":"K0000","price":2000,"isExtra":true},{"id":"A122","note":"","count":1,"label":"okraj mozzarella, bylinky","posId":"A122","price":6500,"isExtra":true}]</t>
  </si>
  <si>
    <t>2026-06-18T23:38:57.685+02:00</t>
  </si>
  <si>
    <t>2026-06-18T23:52:13.003+02:00</t>
  </si>
  <si>
    <t>[{"id":"96a8a5cf958cf092de1d3f19","count":1,"label":"Margherita 40cm","posId":"100","price":26900,"isExtra":false},{"id":"9c3e5446ef3ded7b358f7c2a","count":1,"label":"Balné","posId":"K0000","price":2000,"isExtra":true},{"id":"96bbb524de87ac8c16f8dd24","count":1,"label":"Smetanový základ","posId":"ZRS40","price":0,"isExtra":true},{"id":"9b134e33f1db18460c30380b","count":1,"label":"okraj mozzarella, bylinky","posId":"A122","price":6500,"isExtra":true},{"id":"629f396bc3ccc9d2866f2a36","count":1,"label":"Olivy","posId":"C112","price":3500,"KDSTags":["greenhighlight"],"isExtra":true},{"id":"c72973a96879fc2d4a45d18e","count":1,"label":"Kukuřice","posId":"C115","price":3500,"KDSTags":["greenhighlight"],"isExtra":true}]</t>
  </si>
  <si>
    <t>2026-06-18T23:21:42.148+02:00</t>
  </si>
  <si>
    <t>2026-06-18T23:27:58.612+02:00</t>
  </si>
  <si>
    <t>[{"id":"b6ffa1a1cad6e0911847a661","count":1,"label":"Margherita 32cm","posId":"112","price":16720,"isExtra":false},{"id":"2f43df7dedb312c2f3c829b9","count":1,"label":"Balné","posId":"K0000","price":1500,"isExtra":true},{"id":"01e72685876a6622f5378cba","count":1,"label":"Žampiony","posId":"B105","price":2500,"KDSTags":["greenhighlight"],"isExtra":true},{"id":"3175e5e9ef7fb644064019e6","count":1,"label":"Olivy","posId":"B112","price":2500,"KDSTags":["greenhighlight"],"isExtra":true}]</t>
  </si>
  <si>
    <t>2026-06-18T23:13:14.617+02:00</t>
  </si>
  <si>
    <t>2026-06-18T23:25:50.533+02:00</t>
  </si>
  <si>
    <t>[{"id":"738593a0-8f57-4362-a091-9d91c6577149","count":1,"label":"Pizza BBQ Texas 40","posId":"107","price":30900,"isExtra":false,"creatorId":"6VYD4Ck1Uncg97ulSUUC8","isPackging":0,"actualLabel":"Pizza BBQ Texas 40"},{"id":"c1b4edb9-fd41-419d-89d3-7116976a3323","count":1,"label":"Pizza Pepperoni 40","posId":"108","price":30900,"isExtra":false,"creatorId":"E1-fEtnQ68Fay5wdH6NfC","isPackging":0,"actualLabel":"Pizza Pepperoni 40"}]</t>
  </si>
  <si>
    <t>2026-06-18T23:10:34.440+02:00</t>
  </si>
  <si>
    <t>2026-06-18T23:20:22.549+02:00</t>
  </si>
  <si>
    <t>[{"id":"54684750","note":"","size":"Margherita 40cm","count":1,"label":"Margherita 40cm","posId":"100","price":26900,"isExtra":false},{"id":"54684837","note":"","count":1,"label":"Balné","posId":"K0000","price":2000,"isExtra":true},{"id":"59555759","note":"","count":1,"label":"Smetanový základ","posId":"ZRS40","price":0,"isExtra":true},{"id":"54684971","note":"","count":1,"label":"Masové kuličky","posId":"C116","price":8900,"KDSTags":["greenhighlight"],"isExtra":true}]</t>
  </si>
  <si>
    <t>2026-06-18T23:02:53.992+02:00</t>
  </si>
  <si>
    <t>2026-06-18T23:09:37.482+02:00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</si>
  <si>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🌶️🌶️","posId":"120","price":24900,"isExtra":false},{"id":"54684842","note":"","count":1,"label":"Balné","posId":"K0000","price":1500,"isExtra":true},{"id":"59592164","note":"","size":"Comeback 32cm 🌶️","count":1,"label":"Comeback 32cm 🌶️","posId":"121","price":24900,"isExtra":false},{"id":"54684842","note":"","count":1,"label":"Balné","posId":"K0000","price":1500,"isExtra":true}]</t>
  </si>
  <si>
    <t>2026-06-18T22:50:03.956+02:00</t>
  </si>
  <si>
    <t>2026-06-18T22:58:41.230+02:00</t>
  </si>
  <si>
    <t>2026-06-18T23:06:23.477+02:00</t>
  </si>
  <si>
    <t>2026-06-18T22:52:00.895+02:00</t>
  </si>
  <si>
    <t>[{"id":"50d0c33c-440a-47e3-8208-1c68574950af","note":"","count":1,"label":"Capricciosa 32 cm","posId":"137","price":24900,"isExtra":false}]</t>
  </si>
  <si>
    <t>2026-06-18T22:42:49.558+02:00</t>
  </si>
  <si>
    <t>2026-06-18T22:53:08.410+02:00</t>
  </si>
  <si>
    <t>[{"id":"7f6f7195-5469-4c2e-90b4-8731c390745b","count":1,"label":"Pizza Margherita 32","posId":"112","price":20900,"isExtra":false,"creatorId":"N1VGmHDXgnvBiu9qFw3sI","isPackging":0,"actualLabel":"Pizza Margherita 32"},{"id":"extra_20230331101812_78","count":1,"label":"Šunka","posId":"B106","price":3000,"KDSTags":["greenhighlight"],"isExtra":true,"mainItemId":"7f6f7195-5469-4c2e-90b4-8731c390745b"},{"id":"extra_20230331101812_82","count":1,"label":"Pepperoni salám","posId":"B109","price":3000,"KDSTags":["greenhighlight"],"isExtra":true,"mainItemId":"7f6f7195-5469-4c2e-90b4-8731c390745b"},{"id":"f46dd1d8-4f69-492e-b021-4aebe88e0e6b","count":1,"label":"Pizza Veggieballs 32 cm","posId":"117","price":24900,"isExtra":false,"creatorId":"V1WuVODhi1BANPzojFUED","isPackging":0,"actualLabel":"Pizza Veggieballs 32 cm"},{"id":"extra_20230331101812_34","count":1,"label":"USA těsto","posId":"17","price":1000,"isExtra":true,"mainItemId":"f46dd1d8-4f69-492e-b021-4aebe88e0e6b"}]</t>
  </si>
  <si>
    <t>Marek</t>
  </si>
  <si>
    <t>2026-06-18T22:38:40.663+02:00</t>
  </si>
  <si>
    <t>2026-06-18T22:44:19.617+02:00</t>
  </si>
  <si>
    <t>2026-06-18T22:37:52.947+02:00</t>
  </si>
  <si>
    <t>2026-06-18T22:45:16.452+02:00</t>
  </si>
  <si>
    <t>[{"id":"3ce00c7888c3f6c64a108aae","count":1,"label":"Quattro Formaggi 32cm","posId":"123","price":24900,"isExtra":false},{"id":"2f43df7dedb312c2f3c829b9","count":1,"label":"Balné","posId":"K0000","price":1500,"isExtra":true},{"id":"2cecfe7be41d3b1e996ce180","count":1,"label":"Pilsner Urquell 12","posId":"N20","price":6500,"isExtra":false}]</t>
  </si>
  <si>
    <t>2026-06-18T22:30:21.448+02:00</t>
  </si>
  <si>
    <t>2026-06-18T22:30:57.187+02:00</t>
  </si>
  <si>
    <t>[{"id":"1aae8c1b-f7a7-48cb-b109-40c8793f3bbf","count":1,"label":"Pepsi 1l","posId":"N124","price":5900,"isExtra":false,"creatorId":"n2XL19PmIgXYkQ51jCtFs","isPackging":0,"actualLabel":"Pepsi 1l"}]</t>
  </si>
  <si>
    <t>Vitalii</t>
  </si>
  <si>
    <t>2026-06-18T22:26:06.602+02:00</t>
  </si>
  <si>
    <t>2026-06-18T22:39:03.622+02:00</t>
  </si>
  <si>
    <t>[{"id":"113","note":"","count":1,"label":"Capricciosa 32cm","posId":"113","price":24900,"isExtra":false},{"id":"K0000","note":"","count":1,"label":"Balné","posId":"K0000","price":1500,"isExtra":true},{"id":"17","note":"","count":1,"label":"USA těsto","posId":"17","price":1000,"isExtra":true},{"id":"X1000","note":"","count":1,"label":"bez plněných okrajů","posId":"X1000","price":0,"isExtra":true},{"id":"18","note":"","count":1,"label":"Jablečno-skořicové rolls","posId":"18","price":8900,"isExtra":false},{"id":"K0000","note":"","count":1,"label":"Balné","posId":"K0000","price":1500,"isExtra":true},{"id":"N125","note":"","count":1,"label":"Pepsi zero sugar 1l","posId":"N125","price":5900,"isExtra":false}]</t>
  </si>
  <si>
    <t>2026-06-18T22:24:44.232+02:00</t>
  </si>
  <si>
    <t>2026-06-18T22:36:29.510+02:00</t>
  </si>
  <si>
    <t>[{"id":"64289bbb395820dee3a352f4","count":1,"label":"Pepperoni 32cm 🌶️🌶️","posId":"120","price":19920,"isExtra":false},{"id":"2f43df7dedb312c2f3c829b9","count":1,"label":"Balné","posId":"K0000","price":1500,"isExtra":true},{"id":"fb29917ce2e90ab392103c23","count":1,"label":"USA těsto","posId":"17","price":1000,"isExtra":true},{"id":"b6ffa1a1cad6e0911847a661","count":1,"label":"Margherita 32cm","posId":"112","price":16720,"isExtra":false},{"id":"2f43df7dedb312c2f3c829b9","count":1,"label":"Balné","posId":"K0000","price":1500,"isExtra":true},{"id":"fb29917ce2e90ab392103c23","count":1,"label":"USA těsto","posId":"17","price":1000,"isExtra":true},{"id":"fa663af1037263b7615b2b04","count":1,"label":"Šunka","posId":"B106","price":3000,"KDSTags":["greenhighlight"],"isExtra":true}]</t>
  </si>
  <si>
    <t>2026-06-18T22:24:02.932+02:00</t>
  </si>
  <si>
    <t>2026-06-18T22:43:32.597+02:00</t>
  </si>
  <si>
    <t>2026-06-18T22:59:42.566+02:00</t>
  </si>
  <si>
    <t>2026-06-18T22:26:35.632+02:00</t>
  </si>
  <si>
    <t>[{"id":"424aec40-766b-4a2f-bcc0-a9d6737ba762","note":"","count":1,"label":"Hawai 32 cm","posId":"114","price":24900,"isExtra":false},{"id":"21fd0686-e8d1-43f1-84c9-d96f5842a3ca","note":"","count":1,"label":"okraj mozzarella, bylinky","posId":"A121","price":5700,"isExtra":true},{"id":"f991b551-d418-40dc-886d-2413cfe0e20e","note":"","count":1,"label":"Margherita 32 cm","posId":"112","price":20900,"isExtra":false}]</t>
  </si>
  <si>
    <t>2026-06-18T22:22:08.621+02:00</t>
  </si>
  <si>
    <t>2026-06-18T22:29:40.416+02:00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</si>
  <si>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🌶️🌶️","posId":"120","price":24900,"isExtra":false},{"id":"54684842","note":"","count":1,"label":"Balné","posId":"K0000","price":1500,"isExtra":true},{"id":"54684831","note":"","count":1,"label":"bez plněných okrajů","posId":"X1000","price":0,"isExtra":true},{"id":"54684959","note":"","count":1,"label":"Pepperoni salám","posId":"B109","price":3000,"KDSTags":["greenhighlight"],"isExtra":true}]</t>
  </si>
  <si>
    <t>2026-06-18T22:21:26.599+02:00</t>
  </si>
  <si>
    <t>2026-06-18T22:29:59.769+02:00</t>
  </si>
  <si>
    <t>2026-06-18T22:18:45.059+02:00</t>
  </si>
  <si>
    <t>2026-06-18T22:27:11.472+02:00</t>
  </si>
  <si>
    <t>[{"id":"64289bbb395820dee3a352f4","count":1,"label":"Pepperoni 32cm 🌶️🌶️","posId":"120","price":19920,"isExtra":false},{"id":"2f43df7dedb312c2f3c829b9","count":1,"label":"Balné","posId":"K0000","price":1500,"isExtra":true},{"id":"13bc34972a864e03558263de","count":1,"label":"bez plněných okrajů","posId":"X1000","price":0,"isExtra":true},{"id":"146d14caf6bb97c1dad365be","count":1,"label":"Mozzarella","posId":"B113","price":3000,"KDSTags":["greenhighlight"],"isExtra":true}]</t>
  </si>
  <si>
    <t>2026-06-18T22:17:59.663+02:00</t>
  </si>
  <si>
    <t>2026-06-18T22:34:37.373+02:00</t>
  </si>
  <si>
    <t>[{"id":"59592164","note":"","size":"Comeback 32cm 🌶️","count":2,"label":"Comeback 32cm 🌶️","posId":"121","price":24900,"isExtra":false},{"id":"54684842","note":"","count":2,"label":"Balné","posId":"K0000","price":1500,"isExtra":true}]</t>
  </si>
  <si>
    <t>2026-06-18T22:11:35.069+02:00</t>
  </si>
  <si>
    <t>2026-06-18T22:23:21.725+02:00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</si>
  <si>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🌶️","posId":"109","price":30900,"isExtra":false},{"id":"54684837","note":"","count":1,"label":"Balné","posId":"K0000","price":2000,"isExtra":true},{"id":"54684825","note":"","count":1,"label":"bez plněných okrajů","posId":"X1000","price":0,"isExtra":true}]</t>
  </si>
  <si>
    <t>2026-06-18T22:08:49.808+02:00</t>
  </si>
  <si>
    <t>2026-06-18T22:18:19.382+02:00</t>
  </si>
  <si>
    <t>[{"id":"59592171","note":"","size":"Baby Špenát &amp; kuře 32cm","count":1,"label":"Baby Špenát &amp; kuře 32cm","posId":"116","price":24900,"isExtra":false},{"id":"54684842","note":"","count":1,"label":"Balné","posId":"K0000","price":1500,"isExtra":true}]</t>
  </si>
  <si>
    <t>2026-06-18T22:08:11.927+02:00</t>
  </si>
  <si>
    <t>2026-06-18T22:16:50.228+02:00</t>
  </si>
  <si>
    <t>[{"id":"251f33e3ed796eca31390987","count":1,"label":"BBQ Texas 32cm","posId":"119","price":24900,"isExtra":false},{"id":"2f43df7dedb312c2f3c829b9","count":1,"label":"Balné","posId":"K0000","price":1500,"isExtra":true},{"id":"ce6f9717e21b4a79f0b40c10","count":1,"label":"okraj mozzarella, bbq omáčka","posId":"A123","price":5700,"isExtra":true},{"id":"c92f997635d112b6136a4b9c","count":1,"label":"Jalapeňos dip","posId":"P107","price":2000,"isExtra":false},{"id":"2f43df7dedb312c2f3c829b9","count":1,"label":"Balné","posId":"K0000","price":1500,"isExtra":true}]</t>
  </si>
  <si>
    <t>2026-06-18T22:01:04.209+02:00</t>
  </si>
  <si>
    <t>2026-06-18T22:28:12.196+02:00</t>
  </si>
  <si>
    <t>2026-06-18T22:36:39.848+02:00</t>
  </si>
  <si>
    <t>2026-06-18T22:01:04.976+02:00</t>
  </si>
  <si>
    <t>[{"id":"2cc0a9fe-ea2a-41e4-be86-6376b8437c33","note":"","count":1,"label":"Capricciosa 40 cm","posId":"101","price":30900,"isExtra":false},{"id":"eb426525-9181-4714-9963-380f5c0ae0e5","note":"","count":1,"label":"Okraj mozzarella, bylinky","posId":"A122","price":6500,"isExtra":true},{"id":"0c454cc7-3f38-4dea-9e0e-7220d9ba6ce0","note":"","count":1,"label":"Dip česnekový","posId":"P106","price":2000,"isExtra":false}]</t>
  </si>
  <si>
    <t>2026-06-18T21:55:20.134+02:00</t>
  </si>
  <si>
    <t>2026-06-18T22:03:48.159+02:00</t>
  </si>
  <si>
    <t>[{"id":"90fe26ad-8793-414c-a8fe-fc7624d10755","count":1,"label":"Pizza Špenát kuře 32 cm","posId":"116","price":24900,"isExtra":false,"creatorId":"Zh5uilHZpcpcnewoHfUNd","isPackging":0,"actualLabel":"Pizza Špenát kuře 32 cm"}]</t>
  </si>
  <si>
    <t>2026-06-18T21:19:02.859+02:00</t>
  </si>
  <si>
    <t>2026-06-18T21:40:49.143+02:00</t>
  </si>
  <si>
    <t>2026-06-18T22:12:46.344+02:00</t>
  </si>
  <si>
    <t>2026-06-18T21:19:03.358+02:00</t>
  </si>
  <si>
    <t>2026-06-18T21:16:00.081+02:00</t>
  </si>
  <si>
    <t>2026-06-18T21:26:43.415+02:00</t>
  </si>
  <si>
    <t>[{"id":"b97e51ee5d6f66be991dd77d","count":1,"label":"Hawai 32cm","posId":"114","price":19920,"isExtra":false},{"id":"2f43df7dedb312c2f3c829b9","count":1,"label":"Balné","posId":"K0000","price":1500,"isExtra":true},{"id":"6dd95d267276b256b3cb02db","count":1,"label":"Baby Špenát &amp; kuře 32cm","posId":"116","price":24900,"isExtra":false},{"id":"2f43df7dedb312c2f3c829b9","count":1,"label":"Balné","posId":"K0000","price":1500,"isExtra":true}]</t>
  </si>
  <si>
    <t>2026-06-18T21:06:06.847+02:00</t>
  </si>
  <si>
    <t>2026-06-18T21:15:14.349+02:00</t>
  </si>
  <si>
    <t>2026-06-18T21:04:03.053+02:00</t>
  </si>
  <si>
    <t>2026-06-18T21:23:35.039+02:00</t>
  </si>
  <si>
    <t>2026-06-18T21:34:40.391+02:00</t>
  </si>
  <si>
    <t>2026-06-18T21:05:00.282+02:00</t>
  </si>
  <si>
    <t>[{"id":"f932f643-9a56-4a16-90b3-20349063a042","note":"","count":1,"label":"Capricciosa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bylinky","posId":"A121","price":5700,"isExtra":true},{"id":"8915e1ca-f30b-45dc-9ba0-235201606490","note":"","count":1,"label":"BEZ -žampiony","posId":"X105","price":0,"KDSTags":["redhighlight"],"isExtra":true},{"id":"0c454cc7-3f38-4dea-9e0e-7220d9ba6ce0","note":"","count":1,"label":"Dip česnekový","posId":"P106","price":2000,"isExtra":false},{"id":"2cc0a9fe-ea2a-41e4-be86-6376b8437c33","note":"","count":1,"label":"Capricciosa 40 cm","posId":"101","price":30900,"isExtra":false},{"id":"eb426525-9181-4714-9963-380f5c0ae0e5","note":"","count":1,"label":"Okraj mozzarella, bylinky","posId":"A122","price":6500,"isExtra":true},{"id":"1aa4b142-e6d7-4d61-ba94-40298841a888","note":"","count":1,"label":"Quattro Formaggi 32 cm","posId":"123","price":24900,"isExtra":false},{"id":"21fd0686-e8d1-43f1-84c9-d96f5842a3ca","note":"","count":1,"label":"okraj mozzarella, bylinky","posId":"A121","price":5700,"isExtra":true}]</t>
  </si>
  <si>
    <t>2026-06-18T20:59:26.120+02:00</t>
  </si>
  <si>
    <t>2026-06-18T21:12:06.161+02:00</t>
  </si>
  <si>
    <t>[{"id":"cd22e00e-e758-4363-9254-340728f271d9","count":1,"label":"Pizza Hawai 18 cm","posId":"126","price":11900,"isExtra":false,"creatorId":"0rYRFeYCOtovkZHpQkGmt","isPackging":0,"actualLabel":"Pizza Hawai 18 cm"}]</t>
  </si>
  <si>
    <t>2026-06-18T20:57:15.508+02:00</t>
  </si>
  <si>
    <t>2026-06-18T20:57:47.062+02:00</t>
  </si>
  <si>
    <t>[{"id":"17ad363f-96ef-4e94-9246-dbc72c9ef474","count":1,"label":"Dip česnekový","posId":"P106","price":2000,"isExtra":false,"creatorId":"ryfcJPqFYcW23aksK0w6g","isPackging":0,"actualLabel":"Dip česnekový"}]</t>
  </si>
  <si>
    <t>2026-06-18T20:56:45.704+02:00</t>
  </si>
  <si>
    <t>2026-06-18T21:14:16.263+02:00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</si>
  <si>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32cm","posId":"123","price":24900,"isExtra":false},{"id":"54684842","note":"","count":1,"label":"Balné","posId":"K0000","price":1500,"isExtra":true},{"id":"59555772","note":"","count":1,"label":"BBQ základ","posId":"ZSB32","price":0,"isExtra":true},{"id":"54684831","note":"","count":1,"label":"bez plněných okrajů","posId":"X1000","price":0,"isExtra":true},{"id":"54684955","note":"","count":1,"label":"Kuře","posId":"B114","price":3000,"KDSTags":["greenhighlight"],"isExtra":true},{"id":"54684796","note":"","size":"Česnekový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</si>
  <si>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2026-06-18T20:56:36.799+02:00</t>
  </si>
  <si>
    <t>2026-06-18T21:20:09.337+02:00</t>
  </si>
  <si>
    <t>[{"id":"12800ce808ad8ec470947c77","count":2,"label":"Comeback 32cm 🌶️","posId":"121","price":19920,"isExtra":false},{"id":"2f43df7dedb312c2f3c829b9","count":2,"label":"Balné","posId":"K0000","price":1500,"isExtra":true},{"id":"5329159316727e06e4d822ec","count":2,"label":"Kukuřice","posId":"B115","price":2500,"KDSTags":["greenhighlight"],"isExtra":true},{"id":"64289bbb395820dee3a352f4","count":1,"label":"Pepperoni 32cm 🌶️🌶️","posId":"120","price":19920,"isExtra":false},{"id":"2f43df7dedb312c2f3c829b9","count":1,"label":"Balné","posId":"K0000","price":1500,"isExtra":true},{"id":"ebbdea4a82f71bcf760d8142","count":1,"label":"Capricciosa 32cm","posId":"113","price":24900,"isExtra":false},{"id":"2f43df7dedb312c2f3c829b9","count":1,"label":"Balné","posId":"K0000","price":1500,"isExtra":true}]</t>
  </si>
  <si>
    <t>2026-06-18T20:54:02.988+02:00</t>
  </si>
  <si>
    <t>2026-06-18T21:02:57.071+02:00</t>
  </si>
  <si>
    <t>2026-06-18T21:21:50.680+02:00</t>
  </si>
  <si>
    <t>2026-06-18T20:54:03.671+02:00</t>
  </si>
  <si>
    <t>[{"id":"f991b551-d418-40dc-886d-2413cfe0e20e","note":"","count":1,"label":"Margherita 32 cm","posId":"112","price":20900,"isExtra":false},{"id":"a3d62a5d-2e1d-48db-874e-d64becff7059","note":"","count":1,"label":"změna na BBQ základ","posId":"A128","price":0,"isExtra":true},{"id":"21fd0686-e8d1-43f1-84c9-d96f5842a3ca","note":"","count":1,"label":"okraj mozzarella, bylinky","posId":"A121","price":5700,"isExtra":true},{"id":"3b51edda-398d-47d1-8cbd-b96caad0e92c","note":"","count":1,"label":"šunka","posId":"B106","price":3000,"KDSTags":["greenhighlight"],"isExtra":true},{"id":"0c454cc7-3f38-4dea-9e0e-7220d9ba6ce0","note":"","count":2,"label":"Dip česnekový","posId":"P106","price":2000,"isExtra":false},{"id":"eeb9b1ff-cedd-4112-8a46-47533eec93b4","note":"","count":1,"label":"Margherita 32 cm","posId":"136","price":20900,"isExtra":false},{"id":"21fd0686-e8d1-43f1-84c9-d96f5842a3ca","note":"","count":1,"label":"okraj mozzarella, bylinky","posId":"A121","price":5700,"isExtra":true},{"id":"720272d2-1717-4af6-8eea-e928bb95234b","note":"","count":1,"label":"kukuřice","posId":"B115","price":2500,"KDSTags":["greenhighlight"],"isExtra":true}]</t>
  </si>
  <si>
    <t>2026-06-18T20:50:28.839+02:00</t>
  </si>
  <si>
    <t>2026-06-18T21:00:18.375+02:00</t>
  </si>
  <si>
    <t>2026-06-18T20:45:22.964+02:00</t>
  </si>
  <si>
    <t>2026-06-18T20:57:19.358+02:00</t>
  </si>
  <si>
    <t>2026-06-18T20:44:02.907+02:00</t>
  </si>
  <si>
    <t>2026-06-18T21:09:28.021+02:00</t>
  </si>
  <si>
    <t>2026-06-18T21:34:03.239+02:00</t>
  </si>
  <si>
    <t>2026-06-18T20:44:03.573+02:00</t>
  </si>
  <si>
    <t>[{"id":"6a406468-94b2-4aab-8b3e-c490dfbbdf08","note":"","count":1,"label":"Hot &amp; Spicy 40 cm","posId":"110","price":30900,"isExtra":false},{"id":"57c816b2-3e3f-46c2-b126-b09910d79cb0","note":"","count":1,"label":"změna na Smetanový základ","posId":"A129","price":0,"isExtra":true},{"id":"0c454cc7-3f38-4dea-9e0e-7220d9ba6ce0","note":"","count":1,"label":"Dip česnekový","posId":"P106","price":2000,"isExtra":false},{"id":"8902e38a-88a0-4f10-8d95-4fde91b1cc66","note":"","count":1,"label":"Česká zmrzlina z Opočna čokoládová","posId":"D107","price":12900,"isExtra":false},{"id":"be5c7908-f592-4704-987f-cd7d7281f32e","note":"","count":1,"label":"Comeback 32 cm","posId":"121","price":24900,"isExtra":false}]</t>
  </si>
  <si>
    <t>2026-06-18T20:43:08.874+02:00</t>
  </si>
  <si>
    <t>2026-06-18T20:54:08.255+02:00</t>
  </si>
  <si>
    <t>[{"id":"23eb49539dc66b9258a5f1c9","count":1,"label":"Hawai 40cm","posId":"102","price":30900,"isExtra":false},{"id":"9c3e5446ef3ded7b358f7c2a","count":1,"label":"Balné","posId":"K0000","price":2000,"isExtra":true},{"id":"96bbb524de87ac8c16f8dd24","count":1,"label":"Smetanový základ","posId":"ZRS40","price":0,"isExtra":true},{"id":"7d507d4da65ad79ed6d24352","count":1,"label":"okraj hotdog, bez omáčky","posId":"A126","price":6500,"isExtra":true},{"id":"d88d2952fcc42dbccd4c4182","count":1,"label":"Mozzarella","posId":"C113","price":4000,"KDSTags":["greenhighlight"],"isExtra":true},{"id":"af4a444b755ede3e534307ff","count":1,"label":"Šunka","posId":"C106","price":4000,"KDSTags":["greenhighlight"],"isExtra":true}]</t>
  </si>
  <si>
    <t>2026-06-18T20:39:04.073+02:00</t>
  </si>
  <si>
    <t>2026-06-18T20:55:34.639+02:00</t>
  </si>
  <si>
    <t>[{"id":"63d3d8e2-08ad-42e7-bee2-0e2c8e2248bf","note":"","count":1,"label":"BBQ Texas 40 cm","posId":"107","price":30900,"isExtra":false},{"id":"52cffa8b-0a47-4e13-b315-64f9374ef0a7","note":"","count":1,"label":"Okraj Hotdog bez omáčky","posId":"A126","price":6500,"isExtra":true}]</t>
  </si>
  <si>
    <t>2026-06-18T20:33:04.264+02:00</t>
  </si>
  <si>
    <t>2026-06-18T20:39:34.456+02:00</t>
  </si>
  <si>
    <t>2026-06-18T20:23:55.691+02:00</t>
  </si>
  <si>
    <t>2026-06-18T20:38:35.424+02:00</t>
  </si>
  <si>
    <t>[{"id":"54684796","note":"","size":"Česnekový dip","count":4,"label":"Česnekový dip","posId":"P106","price":2000,"isExtra":false},{"id":"54684842","note":"","count":4,"label":"Balné","posId":"K0000","price":1500,"isExtra":true},{"id":"54684794","note":"","size":"Česnekový chléb 18cm","count":2,"label":"Česnekový chléb 18cm","posId":"P104","price":7900,"isExtra":false},{"id":"54684842","note":"","count":2,"label":"Balné","posId":"K0000","price":1500,"isExtra":true},{"id":"54684795","note":"","size":"Pepperoni Rolls 🌶️","count":2,"label":"Pepperoni Rolls 🌶️","posId":"P100","price":8900,"isExtra":false},{"id":"54684842","note":"","count":2,"label":"Balné","posId":"K0000","price":1500,"isExtra":true}]</t>
  </si>
  <si>
    <t>2026-06-18T20:21:03.176+02:00</t>
  </si>
  <si>
    <t>2026-06-18T20:56:43.013+02:00</t>
  </si>
  <si>
    <t>[{"id":"1aa4b142-e6d7-4d61-ba94-40298841a888","note":"","count":1,"label":"Quattro Formaggi 32 cm","posId":"123","price":24900,"isExtra":false}]</t>
  </si>
  <si>
    <t>2026-06-18T20:16:02.848+02:00</t>
  </si>
  <si>
    <t>2026-06-18T20:36:32.076+02:00</t>
  </si>
  <si>
    <t>[{"id":"bf1ca81d-de2b-4d6c-b720-bc21d05d5afe","note":"","count":2,"label":"Pepperoni Rolls, 6 ks","posId":"P100","price":8900,"isExtra":false}]</t>
  </si>
  <si>
    <t>2026-06-18T20:14:36.862+02:00</t>
  </si>
  <si>
    <t>2026-06-18T20:23:58.421+02:00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</si>
  <si>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🌶️","posId":"121","price":24900,"isExtra":false},{"id":"54684842","note":"","count":1,"label":"Balné","posId":"K0000","price":1500,"isExtra":true},{"id":"54684831","note":"","count":1,"label":"bez plněných okrajů","posId":"X1000","price":0,"isExtra":true}]</t>
  </si>
  <si>
    <t>2026-06-18T20:09:52.460+02:00</t>
  </si>
  <si>
    <t>2026-06-18T20:30:55.146+02:00</t>
  </si>
  <si>
    <t>[{"id":"96a8a5cf958cf092de1d3f19","count":1,"label":"Margherita 40cm","posId":"100","price":26900,"isExtra":false},{"id":"9c3e5446ef3ded7b358f7c2a","count":1,"label":"Balné","posId":"K0000","price":2000,"isExtra":true},{"id":"9b134e33f1db18460c30380b","count":1,"label":"okraj mozzarella, bylinky","posId":"A122","price":6500,"isExtra":true},{"id":"e7c1c602dc965c0159e9efb8","count":1,"label":"Pepperoni 40cm 🌶️🌶️","posId":"108","price":30900,"isExtra":false},{"id":"9c3e5446ef3ded7b358f7c2a","count":1,"label":"Balné","posId":"K0000","price":2000,"isExtra":true},{"id":"c2f0d4a2510fbdafed8c4f00","count":1,"label":"bez plněných okrajů","posId":"X1000","price":0,"isExtra":true}]</t>
  </si>
  <si>
    <t>2026-06-18T20:08:02.457+02:00</t>
  </si>
  <si>
    <t>2026-06-18T20:28:11.975+02:00</t>
  </si>
  <si>
    <t>2026-06-18T20:42:35.780+02:00</t>
  </si>
  <si>
    <t>2026-06-18T20:08:03.196+02:00</t>
  </si>
  <si>
    <t>[{"id":"1521e884-f3dc-4621-ab7a-f5baa959cbd5","note":"","count":1,"label":"SPICY MENU COMEBACK","posId":"","price":34900,"isExtra":false},{"id":"8b54de25-e505-4120-a32c-7a0c13dd723f","note":"","count":1,"label":"Hot &amp; Spicy","posId":"Y122","price":0,"isExtra":true},{"id":"741f56e1-4be0-4a48-9425-3dc6aa7f97c3","note":"","count":1,"label":"Italské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základ","posId":"A127","price":0,"isExtra":true},{"id":"21fd0686-e8d1-43f1-84c9-d96f5842a3ca","note":"","count":1,"label":"okraj mozzarella, bylinky","posId":"A121","price":5700,"isExtra":true},{"id":"8caf43fd-6a2c-427b-858a-17f37d37c439","note":"","count":1,"label":"Spicy wings","posId":"P101","price":0,"isExtra":true},{"id":"8f138092-e75e-47b2-aab6-b7ac71ac445d","note":"","count":1,"label":"Mirinda 1l","posId":"N126","price":0,"isExtra":true}]</t>
  </si>
  <si>
    <t>2026-06-18T20:00:02.550+02:00</t>
  </si>
  <si>
    <t>2026-06-18T20:25:58.924+02:00</t>
  </si>
  <si>
    <t>2026-06-18T20:38:04.148+02:00</t>
  </si>
  <si>
    <t>2026-06-18T20:00:03.254+02:00</t>
  </si>
  <si>
    <t>[{"id":"9e57b04a-60a4-42b3-b546-f61fd741762c","note":"","count":1,"label":"Quattro Formaggi 18 cm","posId":"135","price":11900,"isExtra":false},{"id":"5e57993d-26f3-465c-aa35-1e3806b0b477","note":"","count":1,"label":"Hot &amp; Spicy 32 cm","posId":"122","price":24900,"isExtra":false},{"id":"2725a3d1-b696-46fb-83aa-c7691209afce","note":"","count":1,"label":"Zeleninová 32 cm","posId":"115","price":24900,"isExtra":false},{"id":"57c816b2-3e3f-46c2-b126-b09910d79cb0","note":"","count":1,"label":"změna na Smetanový základ","posId":"A129","price":0,"isExtra":true}]</t>
  </si>
  <si>
    <t>2026-06-18T19:51:34.327+02:00</t>
  </si>
  <si>
    <t>2026-06-18T20:10:49.149+02:00</t>
  </si>
  <si>
    <t>[{"id":"83c35a9d16ba91a93bc6d994","count":1,"label":"Hot &amp; Spicy 40cm 🌶️🌶️","posId":"110","price":30900,"isExtra":false},{"id":"9c3e5446ef3ded7b358f7c2a","count":1,"label":"Balné","posId":"K0000","price":2000,"isExtra":true},{"id":"c2f0d4a2510fbdafed8c4f00","count":1,"label":"bez plněných okrajů","posId":"X1000","price":0,"isExtra":true},{"id":"e7c1c602dc965c0159e9efb8","count":1,"label":"Pepperoni 40cm 🌶️🌶️","posId":"108","price":30900,"isExtra":false},{"id":"9c3e5446ef3ded7b358f7c2a","count":1,"label":"Balné","posId":"K0000","price":2000,"isExtra":true},{"id":"9b134e33f1db18460c30380b","count":1,"label":"okraj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</si>
  <si>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2026-06-18T19:50:02.146+02:00</t>
  </si>
  <si>
    <t>2026-06-18T20:04:06.929+02:00</t>
  </si>
  <si>
    <t>2026-06-18T20:12:31.111+02:00</t>
  </si>
  <si>
    <t>2026-06-18T19:50:02.801+02:00</t>
  </si>
  <si>
    <t>[{"id":"be5c7908-f592-4704-987f-cd7d7281f32e","note":"","count":2,"label":"Comeback 32 cm","posId":"121","price":24900,"isExtra":false},{"id":"5e57993d-26f3-465c-aa35-1e3806b0b477","note":"","count":1,"label":"Hot &amp; Spicy 32 cm","posId":"122","price":24900,"isExtra":false},{"id":"57448080-8b2a-4b80-a180-66777b6d7d4b","note":"","count":1,"label":"Jalapenos Rolls, 6 ks","posId":"jpr200","price":8900,"isExtra":false}]</t>
  </si>
  <si>
    <t>2026-06-18T19:44:02.554+02:00</t>
  </si>
  <si>
    <t>2026-06-18T19:55:35.176+02:00</t>
  </si>
  <si>
    <t>[{"id":"7dc558f4-908c-4dab-b333-a925cc147e51","note":"","count":1,"label":"Comeback 32 cm","posId":"145","price":24900,"isExtra":false},{"id":"21fd0686-e8d1-43f1-84c9-d96f5842a3ca","note":"","count":1,"label":"okraj mozzarella, bylinky","posId":"A121","price":5700,"isExtra":true}]</t>
  </si>
  <si>
    <t>2026-06-18T19:42:02.707+02:00</t>
  </si>
  <si>
    <t>2026-06-18T19:56:36.797+02:00</t>
  </si>
  <si>
    <t>2026-06-18T20:17:29.352+02:00</t>
  </si>
  <si>
    <t>2026-06-18T19:42:03.401+02:00</t>
  </si>
  <si>
    <t>[{"id":"f932f643-9a56-4a16-90b3-20349063a042","note":"","count":1,"label":"Capricciosa 32 cm","posId":"113","price":24900,"isExtra":false},{"id":"18bc733c-71df-4b31-ae11-2ee5b242a454","note":"","count":1,"label":"kuře","posId":"B114","price":3000,"KDSTags":["greenhighlight"],"isExtra":true},{"id":"720272d2-1717-4af6-8eea-e928bb95234b","note":"","count":1,"label":"kukuřice","posId":"B115","price":2500,"KDSTags":["greenhighlight"],"isExtra":true},{"id":"f125674e-4779-4f62-be7d-0e4b2ee0ac26","note":"","count":1,"label":"cibule","posId":"B103","price":2500,"KDSTags":["greenhighlight"],"isExtra":true},{"id":"74be8bc5-6f7d-410f-a8a4-20827df2ad19","note":"","count":1,"label":"olivy","posId":"B112","price":2500,"KDSTags":["greenhighlight"],"isExtra":true}]</t>
  </si>
  <si>
    <t>2026-06-18T19:41:03.065+02:00</t>
  </si>
  <si>
    <t>2026-06-18T20:04:45.848+02:00</t>
  </si>
  <si>
    <t>2026-06-18T20:18:51.055+02:00</t>
  </si>
  <si>
    <t>2026-06-18T19:42:08.505+02:00</t>
  </si>
  <si>
    <t>2026-06-18T19:39:05.519+02:00</t>
  </si>
  <si>
    <t>2026-06-18T19:53:21.138+02:00</t>
  </si>
  <si>
    <t>[{"id":"54684796","note":"","size":"Česnekový dip","count":6,"label":"Česnekový dip","posId":"P106","price":2000,"isExtra":false},{"id":"54684842","note":"","count":6,"label":"Balné","posId":"K0000","price":1500,"isExtra":true},{"id":"59592163","note":"","size":"Hot &amp; Spicy 32cm 🌶️🌶️","count":2,"label":"Hot &amp; Spicy 32cm 🌶️🌶️","posId":"122","price":24900,"isExtra":false},{"id":"54684842","note":"","count":2,"label":"Balné","posId":"K0000","price":1500,"isExtra":true},{"id":"54684902","note":"","count":2,"label":"okraj hotdog, bbq omáčka","posId":"A119","price":5700,"isExtra":true}]</t>
  </si>
  <si>
    <t>Enes</t>
  </si>
  <si>
    <t>2026-06-18T19:36:41.877+02:00</t>
  </si>
  <si>
    <t>2026-06-18T19:46:48.800+02:00</t>
  </si>
  <si>
    <t>[{"id":"121","note":"","count":1,"label":"Comeback 32cm 🌶️","posId":"121","price":24900,"isExtra":false},{"id":"K0000","note":"","count":1,"label":"Balné","posId":"K0000","price":1500,"isExtra":true},{"id":"A119","note":"","count":1,"label":"okraj hotdog, bbq omáčka","posId":"A119","price":5700,"isExtra":true}]</t>
  </si>
  <si>
    <t>2026-06-18T19:36:00.418+02:00</t>
  </si>
  <si>
    <t>2026-06-18T19:42:43.867+02:00</t>
  </si>
  <si>
    <t>2026-06-18T19:35:33.684+02:00</t>
  </si>
  <si>
    <t>2026-06-18T19:49:56.453+02:00</t>
  </si>
  <si>
    <t>[{"id":"251f33e3ed796eca31390987","count":1,"label":"BBQ Texas 32cm","posId":"119","price":24900,"isExtra":false},{"id":"2f43df7dedb312c2f3c829b9","count":1,"label":"Balné","posId":"K0000","price":1500,"isExtra":true},{"id":"a4314c963e8e67cd61d8288a","count":1,"label":"BBQ Meteor 32cm","posId":"118","price":24900,"isExtra":false},{"id":"2f43df7dedb312c2f3c829b9","count":1,"label":"Balné","posId":"K0000","price":1500,"isExtra":true}]</t>
  </si>
  <si>
    <t>2026-06-18T19:33:55.912+02:00</t>
  </si>
  <si>
    <t>2026-06-18T19:40:38.896+02:00</t>
  </si>
  <si>
    <t>[{"id":"114","note":"","count":1,"label":"Hawai 32cm","posId":"114","price":24900,"isExtra":false},{"id":"K0000","note":"","count":1,"label":"Balné","posId":"K0000","price":1500,"isExtra":true},{"id":"B103","note":"","count":1,"label":"Cibule","posId":"B103","price":2500,"KDSTags":["greenhighlight"],"isExtra":true},{"id":"B108","note":"","count":1,"label":"Slanina","posId":"B108","price":3000,"KDSTags":["greenhighlight"],"isExtra":true}]</t>
  </si>
  <si>
    <t>2026-06-18T19:26:07.693+02:00</t>
  </si>
  <si>
    <t>2026-06-18T19:39:48.774+02:00</t>
  </si>
  <si>
    <t>[{"id":"2a4dd36b347ced4efcbf6f0b","count":1,"label":"BBQ Meteor 40cm","posId":"106","price":30900,"isExtra":false},{"id":"9c3e5446ef3ded7b358f7c2a","count":1,"label":"Balné","posId":"K0000","price":2000,"isExtra":true},{"id":"9b134e33f1db18460c30380b","count":1,"label":"okraj mozzarella, bylinky","posId":"A122","price":6500,"isExtra":true},{"id":"9cc36dfe66d698e484715a8f","count":1,"label":"Jalapenos Rolls","posId":"jpr200","price":8900,"isExtra":false},{"id":"2f43df7dedb312c2f3c829b9","count":1,"label":"Balné","posId":"K0000","price":1500,"isExtra":true},{"id":"e8119c68146fe00509d91cff","count":1,"label":"Pepsi zero sugar 1l","posId":"N125","price":5900,"isExtra":false}]</t>
  </si>
  <si>
    <t>2026-06-18T19:24:52.443+02:00</t>
  </si>
  <si>
    <t>2026-06-18T19:31:40.783+02:00</t>
  </si>
  <si>
    <t>[{"id":"54684760","note":"","size":"Capricciosa 40cm","count":1,"label":"Capricciosa 40cm","posId":"101","price":30900,"isExtra":false},{"id":"54684837","note":"","count":1,"label":"Balné","posId":"K0000","price":2000,"isExtra":true},{"id":"54684796","note":"","size":"Česnekový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</si>
  <si>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2026-06-18T19:13:25.665+02:00</t>
  </si>
  <si>
    <t>2026-06-18T19:25:53.092+02:00</t>
  </si>
  <si>
    <t>2026-06-18T19:04:32.350+02:00</t>
  </si>
  <si>
    <t>2026-06-18T19:14:39.575+02:00</t>
  </si>
  <si>
    <t>[{"id":"b6ffa1a1cad6e0911847a661","count":1,"label":"Margherita 32cm","posId":"112","price":16720,"isExtra":false},{"id":"2f43df7dedb312c2f3c829b9","count":1,"label":"Balné","posId":"K0000","price":1500,"isExtra":true},{"id":"64289bbb395820dee3a352f4","count":1,"label":"Pepperoni 32cm 🌶️🌶️","posId":"120","price":19920,"isExtra":false},{"id":"2f43df7dedb312c2f3c829b9","count":1,"label":"Balné","posId":"K0000","price":1500,"isExtra":true}]</t>
  </si>
  <si>
    <t>2026-06-18T19:00:59.326+02:00</t>
  </si>
  <si>
    <t>2026-06-18T19:25:05.780+02:00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</si>
  <si>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🌶️🌶️","posId":"122","price":24900,"isExtra":false},{"id":"54684842","note":"","count":1,"label":"Balné","posId":"K0000","price":1500,"isExtra":true},{"id":"57179851","note":"","count":1,"label":"Smetanový základ","posId":"ZRS32","price":0,"isExtra":true},{"id":"59592165","note":"","size":"Pepperoni 32cm 🌶️🌶️","count":1,"label":"Pepperoni 32cm 🌶️🌶️","posId":"120","price":24900,"isExtra":false},{"id":"54684842","note":"","count":1,"label":"Balné","posId":"K0000","price":1500,"isExtra":true},{"id":"57179851","note":"","count":1,"label":"Smetanový základ","posId":"ZRS32","price":0,"isExtra":true},{"id":"54684848","note":"","count":1,"label":"Jalapeňos","posId":"B102","price":2500,"KDSTags":["greenhighlight"],"isExtra":true},{"id":"66690108","note":"","size":"Buchtičky se šodó","count":1,"label":"Buchtičky se šodó","posId":"D12","price":7900,"isExtra":false},{"id":"54684842","note":"","count":1,"label":"Balné","posId":"K0000","price":1500,"isExtra":true},{"id":"59278281","note":"","size":"Spicy Wings 🌶️","count":1,"label":"Spicy Wings 🌶️","posId":"P101","price":11900,"isExtra":false},{"id":"54684842","note":"","count":1,"label":"Balné","posId":"K0000","price":1500,"isExtra":true},{"id":"54684798","note":"","size":"Jalapenos Rolls","count":1,"label":"Jalapenos Rolls","posId":"jpr200","price":8900,"isExtra":false},{"id":"54684842","note":"","count":1,"label":"Balné","posId":"K0000","price":1500,"isExtra":true}]</t>
  </si>
  <si>
    <t>2026-06-18T18:54:00.663+02:00</t>
  </si>
  <si>
    <t>2026-06-18T19:04:49.583+02:00</t>
  </si>
  <si>
    <t>[{"id":"64289bbb395820dee3a352f4","count":1,"label":"Pepperoni 32cm 🌶️🌶️","posId":"120","price":19920,"isExtra":false},{"id":"2f43df7dedb312c2f3c829b9","count":1,"label":"Balné","posId":"K0000","price":1500,"isExtra":true},{"id":"534340cf97d1876b8244e845","count":4,"label":"Česnekový dip","posId":"P106","price":2000,"isExtra":false},{"id":"2f43df7dedb312c2f3c829b9","count":4,"label":"Balné","posId":"K0000","price":1500,"isExtra":true},{"id":"939f82d5fbc35ea216cb1f8c","count":1,"label":"Capricciosa 40cm","posId":"101","price":30900,"isExtra":false},{"id":"9c3e5446ef3ded7b358f7c2a","count":1,"label":"Balné","posId":"K0000","price":2000,"isExtra":true}]</t>
  </si>
  <si>
    <t>2026-06-18T18:50:58.855+02:00</t>
  </si>
  <si>
    <t>2026-06-18T19:01:18.039+02:00</t>
  </si>
  <si>
    <t>[{"id":"0bea1fb1-a6d1-4425-b818-6eca29fb16e8","count":1,"label":"Pizza Comeback 32","posId":"121","price":24900,"isExtra":false,"creatorId":"UanwMQVwkwDIxAOapBAxV","isPackging":0,"actualLabel":"Pizza Comeback 32"},{"id":"c46bb160-b35c-42ed-8482-ed85f1391e51","count":1,"label":"Pizza Hawai 32 cm","posId":"114","price":24900,"isExtra":false,"creatorId":"vTm7H9dIw1_GYPZ4wKCnu","isPackging":0,"actualLabel":"Pizza Hawai 32 cm"},{"id":"RjnzJvFGQ7bViwxWS8fAW","count":1,"label":"Bez ananasu","posId":"X100","price":0,"KDSTags":["redhighlight"],"isExtra":true,"mainItemId":"c46bb160-b35c-42ed-8482-ed85f1391e51"},{"id":"7ab930e6-0c0e-4177-b8ba-83503741e8b0","count":1,"label":"Pizza Pepperoni 32","posId":"120","price":24900,"isExtra":false,"creatorId":"qOsegtwHjg4X0Xhd8FEF4","isPackging":0,"actualLabel":"Pizza Pepperoni 32"}]</t>
  </si>
  <si>
    <t>2026-06-18T18:50:08.201+02:00</t>
  </si>
  <si>
    <t>2026-06-18T18:56:19.579+02:00</t>
  </si>
  <si>
    <t>[{"id":"b97e51ee5d6f66be991dd77d","count":1,"label":"Hawai 32cm","posId":"114","price":19920,"isExtra":false},{"id":"2f43df7dedb312c2f3c829b9","count":1,"label":"Balné","posId":"K0000","price":1500,"isExtra":true},{"id":"9d5abf3ba9f3480daaf4102b","count":1,"label":"Pepperoni Rolls 🌶️","posId":"P100","price":8900,"isExtra":false},{"id":"2f43df7dedb312c2f3c829b9","count":1,"label":"Balné","posId":"K0000","price":1500,"isExtra":true}]</t>
  </si>
  <si>
    <t>2026-06-18T18:48:14.133+02:00</t>
  </si>
  <si>
    <t>2026-06-18T18:54:14.949+02:00</t>
  </si>
  <si>
    <t>[{"id":"ebbdea4a82f71bcf760d8142","count":1,"label":"Capricciosa 32cm","posId":"113","price":24900,"isExtra":false},{"id":"2f43df7dedb312c2f3c829b9","count":1,"label":"Balné","posId":"K0000","price":1500,"isExtra":true},{"id":"fcd0ce54e4ed7128b862e23a","count":1,"label":"Aquilla černý čaj a broskev 0,5l","posId":"N120","price":4900,"isExtra":false},{"id":"c92f997635d112b6136a4b9c","count":1,"label":"Jalapeňos dip","posId":"P107","price":2000,"isExtra":false},{"id":"2f43df7dedb312c2f3c829b9","count":1,"label":"Balné","posId":"K0000","price":1500,"isExtra":true}]</t>
  </si>
  <si>
    <t>2026-06-18T18:47:56.505+02:00</t>
  </si>
  <si>
    <t>2026-06-18T18:53:12.475+02:00</t>
  </si>
  <si>
    <t>2026-06-18T18:40:02.620+02:00</t>
  </si>
  <si>
    <t>2026-06-18T18:49:32.336+02:00</t>
  </si>
  <si>
    <t>2026-06-18T19:08:31.753+02:00</t>
  </si>
  <si>
    <t>2026-06-18T18:40:03.313+02:00</t>
  </si>
  <si>
    <t>2026-06-18T18:36:17.092+02:00</t>
  </si>
  <si>
    <t>2026-06-18T18:44:56.430+02:00</t>
  </si>
  <si>
    <t>2026-06-18T18:35:03.886+02:00</t>
  </si>
  <si>
    <t>2026-06-18T18:47:17.517+02:00</t>
  </si>
  <si>
    <t>[{"id":"534340cf97d1876b8244e845","count":1,"label":"Česnekový dip","posId":"P106","price":2000,"isExtra":false},{"id":"2f43df7dedb312c2f3c829b9","count":1,"label":"Balné","posId":"K0000","price":1500,"isExtra":true},{"id":"aa588a4ec21766ddfa6fd918","count":1,"label":"Comeback 40cm 🌶️","posId":"109","price":30900,"isExtra":false},{"id":"9c3e5446ef3ded7b358f7c2a","count":1,"label":"Balné","posId":"K0000","price":2000,"isExtra":true},{"id":"96bbb524de87ac8c16f8dd24","count":1,"label":"Smetanový základ","posId":"ZRS40","price":0,"isExtra":true},{"id":"9b134e33f1db18460c30380b","count":1,"label":"okraj mozzarella, bylinky","posId":"A122","price":6500,"isExtra":true}]</t>
  </si>
  <si>
    <t>2026-06-18T18:35:02.831+02:00</t>
  </si>
  <si>
    <t>2026-06-18T18:50:59.400+02:00</t>
  </si>
  <si>
    <t>2026-06-18T18:26:13.101+02:00</t>
  </si>
  <si>
    <t>2026-06-18T18:33:40.417+02:00</t>
  </si>
  <si>
    <t>[{"id":"54684796","note":"","size":"Česnekový dip","count":1,"label":"Česnekový dip","posId":"P106","price":2000,"isExtra":false},{"id":"54684842","note":"","count":1,"label":"Balné","posId":"K0000","price":1500,"isExtra":true},{"id":"54684755","note":"","size":"BBQ Texas 40cm","count":1,"label":"BBQ Texas 40cm","posId":"107","price":30900,"isExtra":false},{"id":"54684837","note":"","count":1,"label":"Balné","posId":"K0000","price":2000,"isExtra":true},{"id":"54684825","note":"","count":1,"label":"bez plněných okrajů","posId":"X1000","price":0,"isExtra":true},{"id":"54684930","note":"","count":1,"label":"Kukuřice","posId":"C115","price":3500,"KDSTags":["greenhighlight"],"isExtra":true}]</t>
  </si>
  <si>
    <t>2026-06-18T18:25:46.428+02:00</t>
  </si>
  <si>
    <t>2026-06-18T18:31:22.139+02:00</t>
  </si>
  <si>
    <t>[{"id":"7ab930e6-0c0e-4177-b8ba-83503741e8b0","count":1,"label":"Pizza Pepperoni 32","posId":"120","price":24900,"isExtra":false,"creatorId":"Jvgv-CwCSSMzDxFDPVzmi","isPackging":0,"actualLabel":"Pizza Pepperoni 32"}]</t>
  </si>
  <si>
    <t>Naresh</t>
  </si>
  <si>
    <t>2026-06-18T18:21:01.692+02:00</t>
  </si>
  <si>
    <t>2026-06-18T18:30:09.456+02:00</t>
  </si>
  <si>
    <t>[{"id":"118","note":"","count":1,"label":"BBQ Meteor 32cm","posId":"118","price":24900,"isExtra":false},{"id":"K0000","note":"","count":1,"label":"Balné","posId":"K0000","price":1500,"isExtra":true},{"id":"X1000","note":"","count":1,"label":"bez plněných okrajů","posId":"X1000","price":0,"isExtra":true}]</t>
  </si>
  <si>
    <t>2026-06-18T18:18:21.796+02:00</t>
  </si>
  <si>
    <t>2026-06-18T18:28:09.367+02:00</t>
  </si>
  <si>
    <t>[{"id":"6dd95d267276b256b3cb02db","count":1,"label":"Baby Špenát &amp; kuře 32cm","posId":"116","price":24900,"isExtra":false},{"id":"2f43df7dedb312c2f3c829b9","count":1,"label":"Balné","posId":"K0000","price":1500,"isExtra":true},{"id":"4f9d18ef8cf2c6764d412bb4","count":1,"label":"okraj hotdog, bez omáčky","posId":"A125","price":5700,"isExtra":true},{"id":"bd073125d735d3efae3c623a","count":1,"label":"Spicy Wings 🌶️","posId":"P101","price":9520,"isExtra":false},{"id":"2f43df7dedb312c2f3c829b9","count":1,"label":"Balné","posId":"K0000","price":1500,"isExtra":true}]</t>
  </si>
  <si>
    <t>2026-06-18T18:02:22.031+02:00</t>
  </si>
  <si>
    <t>2026-06-18T18:18:53.339+02:00</t>
  </si>
  <si>
    <t>2026-06-18T17:59:35.524+02:00</t>
  </si>
  <si>
    <t>2026-06-18T18:11:17.311+02:00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</si>
  <si>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🌶️","posId":"109","price":30900,"isExtra":false},{"id":"54684837","note":"","count":1,"label":"Balné","posId":"K0000","price":2000,"isExtra":true},{"id":"54684861","note":"","count":1,"label":"okraj mozzarella, bylinky","posId":"A122","price":6500,"isExtra":true},{"id":"54684912","note":"","count":1,"label":"Bez cibule","posId":"X103","price":0,"KDSTags":["redhighlight"],"isExtra":true},{"id":"54684962","note":"","count":1,"label":"Grana padano, pecorino, parmazán","posId":"C130","price":4000,"KDSTags":["greenhighlight"],"isExtra":true}]</t>
  </si>
  <si>
    <t>2026-06-18T17:57:40.755+02:00</t>
  </si>
  <si>
    <t>2026-06-18T18:09:03.279+02:00</t>
  </si>
  <si>
    <t>[{"id":"54684758","note":"","size":"Zeleninová 40cm","count":1,"label":"Zeleninová 40cm","posId":"103","price":30900,"isExtra":false},{"id":"54684837","note":"","count":1,"label":"Balné","posId":"K0000","price":2000,"isExtra":true},{"id":"54684904","note":"","count":1,"label":"okraj hotdog, bbq omáčka","posId":"A120","price":6500,"isExtra":true},{"id":"54684938","note":"","count":1,"label":"Mozzarella","posId":"C113","price":4000,"KDSTags":["greenhighlight"],"isExtra":true}]</t>
  </si>
  <si>
    <t>2026-06-18T17:56:16.261+02:00</t>
  </si>
  <si>
    <t>2026-06-18T18:05:53.345+02:00</t>
  </si>
  <si>
    <t>[{"id":"534340cf97d1876b8244e845","count":1,"label":"Česnekový dip","posId":"P106","price":2000,"isExtra":false},{"id":"2f43df7dedb312c2f3c829b9","count":1,"label":"Balné","posId":"K0000","price":1500,"isExtra":true},{"id":"64289bbb395820dee3a352f4","count":2,"label":"Pepperoni 32cm 🌶️🌶️","posId":"120","price":19920,"isExtra":false},{"id":"2f43df7dedb312c2f3c829b9","count":2,"label":"Balné","posId":"K0000","price":1500,"isExtra":true}]</t>
  </si>
  <si>
    <t>2026-06-18T17:55:02.748+02:00</t>
  </si>
  <si>
    <t>2026-06-18T18:16:45.116+02:00</t>
  </si>
  <si>
    <t>2026-06-18T18:26:08.335+02:00</t>
  </si>
  <si>
    <t>2026-06-18T17:55:38.825+02:00</t>
  </si>
  <si>
    <t>[{"id":"1aa4b142-e6d7-4d61-ba94-40298841a888","note":"","count":2,"label":"Quattro Formaggi 32 cm","posId":"123","price":24900,"isExtra":false},{"id":"50d0c33c-440a-47e3-8208-1c68574950af","note":"","count":1,"label":"Capricciosa 32 cm","posId":"137","price":24900,"isExtra":false},{"id":"9113385a-d4b6-407a-b0f4-d904f93de010","note":"","count":1,"label":"Baby špenát &amp; kuře 32 cm","posId":"116","price":24900,"isExtra":false}]</t>
  </si>
  <si>
    <t>2026-06-18T17:54:17.011+02:00</t>
  </si>
  <si>
    <t>2026-06-18T18:01:23.105+02:00</t>
  </si>
  <si>
    <t>[{"id":"7b2bf93f-7859-42a7-8c94-85086fc0d652","count":1,"label":"Pizza Comeback 18","posId":"133","price":11900,"isExtra":false,"creatorId":"VxK4NCuq__T7SnbC9HHkL","isPackging":0,"actualLabel":"Pizza Comeback 18"},{"id":"17ad363f-96ef-4e94-9246-dbc72c9ef474","count":1,"label":"Dip česnekový","posId":"P106","price":2000,"isExtra":false,"creatorId":"AQ6W4TwJ60-tIuD0OanrB","isPackging":0,"actualLabel":"Dip česnekový"}]</t>
  </si>
  <si>
    <t>2026-06-18T17:53:02.129+02:00</t>
  </si>
  <si>
    <t>2026-06-18T18:00:03.385+02:00</t>
  </si>
  <si>
    <t>[{"id":"5e57993d-26f3-465c-aa35-1e3806b0b477","note":"","count":1,"label":"Hot &amp; Spicy 32 cm","posId":"122","price":24900,"isExtra":false},{"id":"18bc733c-71df-4b31-ae11-2ee5b242a454","note":"","count":1,"label":"kuře","posId":"B114","price":3000,"KDSTags":["greenhighlight"],"isExtra":true}]</t>
  </si>
  <si>
    <t>2026-06-18T17:51:48.281+02:00</t>
  </si>
  <si>
    <t>2026-06-18T18:01:30.278+02:00</t>
  </si>
  <si>
    <t>2026-06-18T17:33:02.199+02:00</t>
  </si>
  <si>
    <t>2026-06-18T17:53:28.066+02:00</t>
  </si>
  <si>
    <t>2026-06-18T17:29:02.208+02:00</t>
  </si>
  <si>
    <t>2026-06-18T17:51:48.081+02:00</t>
  </si>
  <si>
    <t>2026-06-18T18:07:14.801+02:00</t>
  </si>
  <si>
    <t>2026-06-18T17:29:02.666+02:00</t>
  </si>
  <si>
    <t>[{"id":"3171e692-1adb-4333-8054-b1a7b136b69f","note":"","count":1,"label":"Pepperoni 32 cm","posId":"144","price":24900,"isExtra":false},{"id":"21fd0686-e8d1-43f1-84c9-d96f5842a3ca","note":"","count":1,"label":"okraj mozzarella, bylinky","posId":"A121","price":5700,"isExtra":true},{"id":"0c454cc7-3f38-4dea-9e0e-7220d9ba6ce0","note":"","count":3,"label":"Dip česnekový","posId":"P106","price":2000,"isExtra":false},{"id":"1aa4b142-e6d7-4d61-ba94-40298841a888","note":"","count":1,"label":"Quattro Formaggi 32 cm","posId":"123","price":24900,"isExtra":false},{"id":"cb1b8132-0c9b-419f-9b1c-568c16576a0c","note":"","count":1,"label":"Pepperoni 40 cm","posId":"108","price":30900,"isExtra":false},{"id":"eb426525-9181-4714-9963-380f5c0ae0e5","note":"","count":1,"label":"Okraj mozzarella, bylinky","posId":"A122","price":6500,"isExtra":true}]</t>
  </si>
  <si>
    <t>2026-06-18T17:28:02.357+02:00</t>
  </si>
  <si>
    <t>2026-06-18T17:43:02.981+02:00</t>
  </si>
  <si>
    <t>2026-06-18T18:24:44.785+02:00</t>
  </si>
  <si>
    <t>2026-06-18T17:28:03.478+02:00</t>
  </si>
  <si>
    <t>2026-06-18T17:26:02.697+02:00</t>
  </si>
  <si>
    <t>2026-06-18T17:43:32.998+02:00</t>
  </si>
  <si>
    <t>2026-06-18T18:20:36.404+02:00</t>
  </si>
  <si>
    <t>2026-06-18T17:26:03.345+02:00</t>
  </si>
  <si>
    <t>[{"id":"dd5d901d-3787-43d0-9efe-85e31e1c5def","note":"","count":1,"label":"Pepperoni 32 cm","posId":"120","price":24900,"isExtra":false},{"id":"04393824-6434-40a1-bc0f-7e9637e70a6b","note":"","count":1,"label":"Pečené brambory","posId":"P103","price":6900,"isExtra":false}]</t>
  </si>
  <si>
    <t>2026-06-18T17:24:33.455+02:00</t>
  </si>
  <si>
    <t>2026-06-18T17:34:40.418+02:00</t>
  </si>
  <si>
    <t>[{"id":"122","note":"","count":1,"label":"Hot &amp; Spicy 32cm 🌶️🌶️","posId":"122","price":24900,"isExtra":false},{"id":"K0000","note":"","count":1,"label":"Balné","posId":"K0000","price":1500,"isExtra":true},{"id":"X1000","note":"","count":1,"label":"bez plněných okrajů","posId":"X1000","price":0,"isExtra":true},{"id":"B108","note":"","count":1,"label":"Slanina","posId":"B108","price":3000,"KDSTags":["greenhighlight"],"isExtra":true},{"id":"D12","note":"","count":1,"label":"Buchtičky se šodó","posId":"D12","price":7900,"isExtra":false},{"id":"K0000","note":"","count":1,"label":"Balné","posId":"K0000","price":1500,"isExtra":true}]</t>
  </si>
  <si>
    <t>2026-06-18T17:22:02.610+02:00</t>
  </si>
  <si>
    <t>2026-06-18T17:47:15.044+02:00</t>
  </si>
  <si>
    <t>2026-06-18T18:00:50.936+02:00</t>
  </si>
  <si>
    <t>2026-06-18T17:22:44.933+02:00</t>
  </si>
  <si>
    <t>2026-06-18T17:20:41.342+02:00</t>
  </si>
  <si>
    <t>2026-06-18T17:27:50.241+02:00</t>
  </si>
  <si>
    <t>[{"id":"12800ce808ad8ec470947c77","count":1,"label":"Comeback 32cm 🌶️","posId":"121","price":19920,"isExtra":false},{"id":"2f43df7dedb312c2f3c829b9","count":1,"label":"Balné","posId":"K0000","price":1500,"isExtra":true},{"id":"9b88e1a9c34bea0540c84786","count":1,"label":"BBQ základ","posId":"ZRB32","price":0,"isExtra":true},{"id":"355aef36173e118d2d01dec4","count":1,"label":"Jalapeňos","posId":"B102","price":2500,"KDSTags":["greenhighlight"],"isExtra":true}]</t>
  </si>
  <si>
    <t>2026-06-18T17:19:20.156+02:00</t>
  </si>
  <si>
    <t>2026-06-18T17:41:59.292+02:00</t>
  </si>
  <si>
    <t>[{"id":"18dccfd0f1d700e21a73bb3f","count":1,"label":"BBQ Texas 40cm","posId":"107","price":30900,"isExtra":false},{"id":"9c3e5446ef3ded7b358f7c2a","count":1,"label":"Balné","posId":"K0000","price":2000,"isExtra":true},{"id":"c2f0d4a2510fbdafed8c4f00","count":1,"label":"bez plněných okrajů","posId":"X1000","price":0,"isExtra":true},{"id":"12800ce808ad8ec470947c77","count":1,"label":"Comeback 32cm 🌶️","posId":"121","price":19920,"isExtra":false},{"id":"2f43df7dedb312c2f3c829b9","count":1,"label":"Balné","posId":"K0000","price":1500,"isExtra":true}]</t>
  </si>
  <si>
    <t>2026-06-18T17:09:49.583+02:00</t>
  </si>
  <si>
    <t>2026-06-18T18:08:45.349+02:00</t>
  </si>
  <si>
    <t>[{"id":"534340cf97d1876b8244e845","count":1,"label":"Česnekový dip","posId":"P106","price":2000,"isExtra":false},{"id":"2f43df7dedb312c2f3c829b9","count":1,"label":"Balné","posId":"K0000","price":1500,"isExtra":true},{"id":"64289bbb395820dee3a352f4","count":1,"label":"Pepperoni 32cm 🌶️🌶️","posId":"120","price":19920,"isExtra":false},{"id":"2f43df7dedb312c2f3c829b9","count":1,"label":"Balné","posId":"K0000","price":1500,"isExtra":true},{"id":"fb29917ce2e90ab392103c23","count":1,"label":"USA těsto","posId":"17","price":1000,"isExtra":true},{"id":"13bc34972a864e03558263de","count":1,"label":"bez plněných okrajů","posId":"X1000","price":0,"isExtra":true},{"id":"9d5abf3ba9f3480daaf4102b","count":1,"label":"Pepperoni Rolls 🌶️","posId":"P100","price":8900,"isExtra":false},{"id":"2f43df7dedb312c2f3c829b9","count":1,"label":"Balné","posId":"K0000","price":1500,"isExtra":true}]</t>
  </si>
  <si>
    <t>2026-06-18T17:09:02.473+02:00</t>
  </si>
  <si>
    <t>2026-06-18T17:24:05.934+02:00</t>
  </si>
  <si>
    <t>2026-06-18T17:37:46.473+02:00</t>
  </si>
  <si>
    <t>2026-06-18T17:09:03.085+02:00</t>
  </si>
  <si>
    <t>[{"id":"1521e884-f3dc-4621-ab7a-f5baa959cbd5","note":"","count":1,"label":"SPICY MENU COMEBACK","posId":"","price":34900,"isExtra":false},{"id":"8b54de25-e505-4120-a32c-7a0c13dd723f","note":"","count":1,"label":"Hot &amp; Spicy","posId":"Y122","price":0,"isExtra":true},{"id":"a98eba86-284a-4099-98ed-875f3adb76fa","note":"","count":1,"label":"Americké těsto","posId":"14","price":0,"isExtra":true},{"id":"3901ddb1-2253-4d68-9f6f-e201beb3810a","note":"","count":1,"label":"Rajčatový základ","posId":"A127","price":0,"isExtra":true},{"id":"d52027ab-fcf5-41e6-945a-01e2fd9187a4","note":"","count":1,"label":"okraj Hotdog, hořčice","posId":"A117","price":5700,"isExtra":true},{"id":"9044268d-9567-4604-8129-9d32c7630f2b","note":"","count":1,"label":"Příloha: Masové kuličky","posId":"P102","price":0,"isExtra":true},{"id":"8de1b515-ca72-4812-9cb1-acd4efbfd697","note":"","count":1,"label":"Pepsi zero sugar 1l","posId":"N125","price":0,"isExtra":true}]</t>
  </si>
  <si>
    <t>2026-06-18T17:01:36.108+02:00</t>
  </si>
  <si>
    <t>2026-06-18T17:10:21.124+02:00</t>
  </si>
  <si>
    <t>[{"id":"db512a49-05d7-4924-a817-5d5d5968a844","count":1,"label":"Pizza Capricciosa 32","posId":"113","price":24900,"isExtra":false,"creatorId":"UdhC-QuQECBiX9giDmD57","isPackging":0,"actualLabel":"Pizza Capricciosa 32"}]</t>
  </si>
  <si>
    <t>2026-06-18T16:56:14.510+02:00</t>
  </si>
  <si>
    <t>2026-06-18T17:17:01.433+02:00</t>
  </si>
  <si>
    <t>[{"id":"54684760","note":"","size":"Capricciosa 40cm","count":1,"label":"Capricciosa 40cm","posId":"101","price":30900,"isExtra":false},{"id":"54684837","note":"","count":1,"label":"Balné","posId":"K0000","price":2000,"isExtra":true},{"id":"54684938","note":"","count":1,"label":"Mozzarella","posId":"C113","price":4000,"KDSTags":["greenhighlight"],"isExtra":true},{"id":"54684942","note":"","count":1,"label":"Šunka","posId":"C106","price":4000,"KDSTags":["greenhighlight"],"isExtra":true},{"id":"54684949","note":"","count":1,"label":"Slanina","posId":"C108","price":4000,"KDSTags":["greenhighlight"],"isExtra":true},{"id":"54684753","note":"","size":"Comeback 40cm 🌶️","count":1,"label":"Comeback 40cm 🌶️","posId":"109","price":30900,"isExtra":false},{"id":"54684837","note":"","count":1,"label":"Balné","posId":"K0000","price":2000,"isExtra":true},{"id":"54684861","note":"","count":1,"label":"okraj mozzarella, bylinky","posId":"A122","price":6500,"isExtra":true},{"id":"54684938","note":"","count":1,"label":"Mozzarella","posId":"C113","price":4000,"KDSTags":["greenhighlight"],"isExtra":true},{"id":"54684957","note":"","count":1,"label":"Pepperoni salám","posId":"C109","price":4000,"KDSTags":["greenhighlight"],"isExtra":true},{"id":"57405768","note":"","size":"Mirinda 1l","count":1,"label":"Mirinda 1l","posId":"N126","price":5900,"isExtra":false},{"id":"57405767","note":"","size":"Pepsi zero sugar 1l","count":1,"label":"Pepsi zero sugar 1l","posId":"N125","price":5900,"isExtra":false}]</t>
  </si>
  <si>
    <t>2026-06-18T16:55:03.013+02:00</t>
  </si>
  <si>
    <t>2026-06-18T17:19:03.927+02:00</t>
  </si>
  <si>
    <t>2026-06-18T17:44:14.446+02:00</t>
  </si>
  <si>
    <t>2026-06-18T16:55:03.905+02:00</t>
  </si>
  <si>
    <t>[{"id":"f932f643-9a56-4a16-90b3-20349063a042","note":"","count":1,"label":"Capricciosa 32 cm","posId":"113","price":24900,"isExtra":false},{"id":"dd5d901d-3787-43d0-9efe-85e31e1c5def","note":"","count":1,"label":"Pepperoni 32 cm","posId":"120","price":24900,"isExtra":false}]</t>
  </si>
  <si>
    <t>2026-06-18T16:47:02.928+02:00</t>
  </si>
  <si>
    <t>2026-06-18T16:53:36.098+02:00</t>
  </si>
  <si>
    <t>[{"id":"59278280","note":"","size":"Spicy menu Comeback","count":1,"label":"Spicy menu Comeback","posId":"M100","price":34900,"isExtra":false},{"id":"54684919","note":"","count":1,"label":"BBQ Meteor","posId":"Y118","price":0,"isExtra":true},{"id":"54684827","note":"","count":1,"label":"Balné","posId":"K0000","price":3000,"isExtra":true},{"id":"54684830","note":"","count":1,"label":"spicy wings 🌶️","posId":"P101","price":0,"isExtra":true},{"id":"57405779","note":"","count":1,"label":"Pepsi zero sugar 1l","posId":"N125","price":0,"isExtra":true}]</t>
  </si>
  <si>
    <t>2026-06-18T16:31:03.251+02:00</t>
  </si>
  <si>
    <t>2026-06-18T16:42:07.787+02:00</t>
  </si>
  <si>
    <t>[{"id":"2d3d5617-9c58-43de-9934-040859ce552d","note":"","count":1,"label":"BBQ Meteor 32 cm","posId":"118","price":24900,"isExtra":false},{"id":"d52027ab-fcf5-41e6-945a-01e2fd9187a4","note":"","count":1,"label":"okraj Hotdog, hořčice","posId":"A117","price":5700,"isExtra":true},{"id":"720272d2-1717-4af6-8eea-e928bb95234b","note":"","count":1,"label":"kukuřice","posId":"B115","price":2500,"KDSTags":["greenhighlight"],"isExtra":true}]</t>
  </si>
  <si>
    <t>2026-06-18T15:52:03.142+02:00</t>
  </si>
  <si>
    <t>2026-06-18T16:02:34.860+02:00</t>
  </si>
  <si>
    <t>2026-06-18T15:50:59.861+02:00</t>
  </si>
  <si>
    <t>2026-06-18T15:55:27.813+02:00</t>
  </si>
  <si>
    <t>2026-06-18T15:47:03.362+02:00</t>
  </si>
  <si>
    <t>2026-06-18T15:53:56.547+02:00</t>
  </si>
  <si>
    <t>[{"id":"2cc0a9fe-ea2a-41e4-be86-6376b8437c33","note":"","count":1,"label":"Capricciosa 40 cm","posId":"101","price":30900,"isExtra":false},{"id":"614269dd-2dbe-47e4-81f8-670c7ef03e2f","note":"","count":1,"label":"Pepperoni salám","posId":"C109","price":4000,"KDSTags":["greenhighlight"],"isExtra":true}]</t>
  </si>
  <si>
    <t>2026-06-18T15:36:03.275+02:00</t>
  </si>
  <si>
    <t>2026-06-18T16:08:10.656+02:00</t>
  </si>
  <si>
    <t>2026-06-18T16:35:05.024+02:00</t>
  </si>
  <si>
    <t>2026-06-18T15:36:03.975+02:00</t>
  </si>
  <si>
    <t>[{"id":"0c454cc7-3f38-4dea-9e0e-7220d9ba6ce0","note":"","count":1,"label":"Dip česnekový","posId":"P106","price":2000,"isExtra":false},{"id":"f991b551-d418-40dc-886d-2413cfe0e20e","note":"","count":1,"label":"Margherita 32 cm","posId":"112","price":20900,"isExtra":false},{"id":"6d3c9c59-6320-4a7e-8d79-75ab75e77cd3","note":"","count":1,"label":"BBQ Texas 32 cm","posId":"119","price":24900,"isExtra":false},{"id":"dd5d901d-3787-43d0-9efe-85e31e1c5def","note":"","count":1,"label":"Pepperoni 32 cm","posId":"120","price":24900,"isExtra":false}]</t>
  </si>
  <si>
    <t>2026-06-18T15:33:36.530+02:00</t>
  </si>
  <si>
    <t>2026-06-18T15:50:08.847+02:00</t>
  </si>
  <si>
    <t>[{"id":"15899b4356cb45f4fad5074f","count":2,"label":"Pepsi 1l","posId":"N124","price":5900,"isExtra":false},{"id":"251f33e3ed796eca31390987","count":1,"label":"BBQ Texas 32cm","posId":"119","price":24900,"isExtra":false},{"id":"2f43df7dedb312c2f3c829b9","count":1,"label":"Balné","posId":"K0000","price":1500,"isExtra":true},{"id":"fa663af1037263b7615b2b04","count":1,"label":"Šunka","posId":"B106","price":3000,"KDSTags":["greenhighlight"],"isExtra":true},{"id":"2f31c31a40755ef5c17facb5","count":1,"label":"Slanina","posId":"B108","price":3000,"KDSTags":["greenhighlight"],"isExtra":true},{"id":"d711b427043511cf4e6606a9","count":1,"label":"Kuře","posId":"B114","price":3000,"KDSTags":["greenhighlight"],"isExtra":true}]</t>
  </si>
  <si>
    <t>2026-06-18T15:27:30.927+02:00</t>
  </si>
  <si>
    <t>2026-06-18T15:44:43.837+02:00</t>
  </si>
  <si>
    <t>[{"id":"64289bbb395820dee3a352f4","count":1,"label":"Pepperoni 32cm 🌶️🌶️","posId":"120","price":19920,"isExtra":false},{"id":"2f43df7dedb312c2f3c829b9","count":1,"label":"Balné","posId":"K0000","price":1500,"isExtra":true},{"id":"bd073125d735d3efae3c623a","count":1,"label":"Spicy Wings 🌶️","posId":"P101","price":9520,"isExtra":false},{"id":"2f43df7dedb312c2f3c829b9","count":1,"label":"Balné","posId":"K0000","price":1500,"isExtra":true},{"id":"c5a9c941c1f31eb9931eba5d","count":1,"label":"Zeleninová 32cm","posId":"115","price":19920,"isExtra":false},{"id":"2f43df7dedb312c2f3c829b9","count":1,"label":"Balné","posId":"K0000","price":1500,"isExtra":true}]</t>
  </si>
  <si>
    <t>2026-06-18T14:51:46.680+02:00</t>
  </si>
  <si>
    <t>2026-06-18T15:03:14.542+02:00</t>
  </si>
  <si>
    <t>[{"id":"23eb49539dc66b9258a5f1c9","count":1,"label":"Hawai 40cm","posId":"102","price":30900,"isExtra":false},{"id":"9c3e5446ef3ded7b358f7c2a","count":1,"label":"Balné","posId":"K0000","price":2000,"isExtra":true}]</t>
  </si>
  <si>
    <t>2026-06-18T14:45:02.823+02:00</t>
  </si>
  <si>
    <t>2026-06-18T14:55:42.433+02:00</t>
  </si>
  <si>
    <t>2026-06-18T15:08:08.882+02:00</t>
  </si>
  <si>
    <t>2026-06-18T14:45:03.746+02:00</t>
  </si>
  <si>
    <t>[{"id":"63d3d8e2-08ad-42e7-bee2-0e2c8e2248bf","note":"","count":1,"label":"BBQ Texas 40 cm","posId":"107","price":30900,"isExtra":false},{"id":"0c454cc7-3f38-4dea-9e0e-7220d9ba6ce0","note":"","count":1,"label":"Dip česnekový","posId":"P106","price":2000,"isExtra":false},{"id":"bf1ca81d-de2b-4d6c-b720-bc21d05d5afe","note":"","count":1,"label":"Pepperoni Rolls, 6 ks","posId":"P100","price":8900,"isExtra":false}]</t>
  </si>
  <si>
    <t>2026-06-18T14:07:02.707+02:00</t>
  </si>
  <si>
    <t>2026-06-18T16:24:14.780+02:00</t>
  </si>
  <si>
    <t>[{"id":"2725a3d1-b696-46fb-83aa-c7691209afce","note":"","count":1,"label":"Zeleninová 32 cm","posId":"115","price":24900,"isExtra":false},{"id":"86925bba-314c-4f6f-ba8e-4fc1b6f52f30","note":"","count":1,"label":"BEZ -olivy","posId":"X112","price":0,"KDSTags":["redhighlight"],"isExtra":true}]</t>
  </si>
  <si>
    <t>2026-06-18T13:53:45.567+02:00</t>
  </si>
  <si>
    <t>2026-06-18T14:03:29.597+02:00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</si>
  <si>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🌶️","posId":"109","price":30900,"isExtra":false},{"id":"54684837","note":"","count":1,"label":"Balné","posId":"K0000","price":2000,"isExtra":true},{"id":"54684825","note":"","count":1,"label":"bez plněných okrajů","posId":"X1000","price":0,"isExtra":true},{"id":"54684796","note":"","size":"Česnekový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</si>
  <si>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2026-06-18T13:45:09.561+02:00</t>
  </si>
  <si>
    <t>2026-06-18T13:58:07.700+02:00</t>
  </si>
  <si>
    <t>[{"id":"3ce00c7888c3f6c64a108aae","count":1,"label":"Quattro Formaggi 32cm","posId":"123","price":24900,"isExtra":false},{"id":"2f43df7dedb312c2f3c829b9","count":1,"label":"Balné","posId":"K0000","price":1500,"isExtra":true},{"id":"c5a9c941c1f31eb9931eba5d","count":1,"label":"Zeleninová 32cm","posId":"115","price":19920,"isExtra":false},{"id":"2f43df7dedb312c2f3c829b9","count":1,"label":"Balné","posId":"K0000","price":1500,"isExtra":true}]</t>
  </si>
  <si>
    <t>2026-06-18T12:51:20.843+02:00</t>
  </si>
  <si>
    <t>2026-06-18T12:56:49.177+02:00</t>
  </si>
  <si>
    <t>[{"id":"b6ffa1a1cad6e0911847a661","count":1,"label":"Margherita 32cm","posId":"112","price":16720,"isExtra":false},{"id":"2f43df7dedb312c2f3c829b9","count":1,"label":"Balné","posId":"K0000","price":1500,"isExtra":true},{"id":"2179c22089126fe6683fee77","count":1,"label":"Smetanový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okrajů","posId":"X1000","price":0,"isExtra":true}]</t>
  </si>
  <si>
    <t>2026-06-18T12:45:29.443+02:00</t>
  </si>
  <si>
    <t>2026-06-18T12:55:59.162+02:00</t>
  </si>
  <si>
    <t>[{"id":"59592167","note":"","size":"BBQ Meteor 32cm","count":1,"label":"BBQ Meteor 32cm","posId":"118","price":24900,"isExtra":false},{"id":"54684842","note":"","count":1,"label":"Balné","posId":"K0000","price":1500,"isExtra":true},{"id":"57179859","note":"","count":1,"label":"Rajčatový základ","posId":"ZBR32","price":0,"isExtra":true},{"id":"54684831","note":"","count":1,"label":"bez plněných okrajů","posId":"X1000","price":0,"isExtra":true},{"id":"54684833","note":"","count":1,"label":"Bez mozzarelly","posId":"X113","price":0,"KDSTags":["redhighlight"],"isExtra":true},{"id":"54684848","note":"","count":1,"label":"Jalapeňos","posId":"B102","price":2500,"KDSTags":["greenhighlight"],"isExtra":true}]</t>
  </si>
  <si>
    <t>Rony</t>
  </si>
  <si>
    <t>2026-06-18T12:43:12.058+02:00</t>
  </si>
  <si>
    <t>2026-06-18T12:53:53.260+02:00</t>
  </si>
  <si>
    <t>[{"id":"P106","note":"","count":2,"label":"Česnekový dip","posId":"P106","price":2000,"isExtra":false},{"id":"K0000","note":"","count":2,"label":"Balné","posId":"K0000","price":1500,"isExtra":true},{"id":"N125","note":"","count":1,"label":"Pepsi zero sugar 1l","posId":"N125","price":5900,"isExtra":false},{"id":"116","note":"","count":1,"label":"Baby Špenát &amp; kuře 32cm","posId":"116","price":24900,"isExtra":false},{"id":"K0000","note":"","count":1,"label":"Balné","posId":"K0000","price":1500,"isExtra":true}]</t>
  </si>
  <si>
    <t>2026-06-18T12:22:11.733+02:00</t>
  </si>
  <si>
    <t>2026-06-18T12:28:59.123+02:00</t>
  </si>
  <si>
    <t>2026-06-18T12:09:50.273+02:00</t>
  </si>
  <si>
    <t>2026-06-18T12:21:35.204+02:00</t>
  </si>
  <si>
    <t>[{"id":"aa588a4ec21766ddfa6fd918","count":1,"label":"Comeback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,{"id":"629f396bc3ccc9d2866f2a36","count":1,"label":"Olivy","posId":"C112","price":3500,"KDSTags":["greenhighlight"],"isExtra":true},{"id":"c72973a96879fc2d4a45d18e","count":1,"label":"Kukuřice","posId":"C115","price":3500,"KDSTags":["greenhighlight"],"isExtra":true}]</t>
  </si>
  <si>
    <t>Yogendra</t>
  </si>
  <si>
    <t>2026-06-18T12:08:46.515+02:00</t>
  </si>
  <si>
    <t>2026-06-18T12:26:58.180+02:00</t>
  </si>
  <si>
    <t>[{"id":"116","note":"","count":1,"label":"Baby Špenát &amp; kuře 32cm","posId":"116","price":24900,"isExtra":false},{"id":"K0000","note":"","count":1,"label":"Balné","posId":"K0000","price":1500,"isExtra":true},{"id":"X1000","note":"","count":1,"label":"bez plněných okrajů","posId":"X1000","price":0,"isExtra":true},{"id":"120","note":"","count":1,"label":"Pepperoni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okrajů","posId":"X1000","price":0,"isExtra":true}]</t>
  </si>
  <si>
    <t>2026-06-18T12:07:26.759+02:00</t>
  </si>
  <si>
    <t>2026-06-18T12:10:10.843+02:00</t>
  </si>
  <si>
    <t>[{"id":"7ab930e6-0c0e-4177-b8ba-83503741e8b0","count":1,"label":"Pizza Pepperoni 32","posId":"120","price":24900,"isExtra":false,"creatorId":"DE7bQ0l3qrrN5Yaimm2RQ","isPackging":0,"actualLabel":"Pizza Pepperoni 32"}]</t>
  </si>
  <si>
    <t>2026-06-18T12:07:14.963+02:00</t>
  </si>
  <si>
    <t>2026-06-18T12:13:10.751+02:00</t>
  </si>
  <si>
    <t>[{"id":"2bf8f112-0fd9-496d-b326-6e53a904651b","count":1,"label":"Pizza Hot &amp; Spicy 32","posId":"122","price":24900,"isExtra":false,"creatorId":"Izq8UP9A3SHFg_O-KAjaF","isPackging":0,"actualLabel":"Pizza Hot &amp; Spicy 32"}]</t>
  </si>
  <si>
    <t>2026-06-18T12:04:04.497+02:00</t>
  </si>
  <si>
    <t>2026-06-18T12:13:06.132+02:00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</si>
  <si>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základ","posId":"ZRS32","price":0,"isExtra":true},{"id":"P106","note":"","count":2,"label":"Česnekový dip","posId":"P106","price":2000,"isExtra":false},{"id":"K0000","note":"","count":2,"label":"Balné","posId":"K0000","price":1500,"isExtra":true},{"id":"chr100","note":"","count":1,"label":"Choco Rolls","posId":"chr100","price":8900,"isExtra":false},{"id":"K0000","note":"","count":1,"label":"Balné","posId":"K0000","price":1500,"isExtra":true},{"id":"N125","note":"","count":1,"label":"Pepsi zero sugar 1l","posId":"N125","price":5900,"isExtra":false}]</t>
  </si>
  <si>
    <t>2026-06-18T11:55:24.021+02:00</t>
  </si>
  <si>
    <t>2026-06-18T12:02:43.371+02:00</t>
  </si>
  <si>
    <t>2026-06-18T11:45:35.257+02:00</t>
  </si>
  <si>
    <t>2026-06-18T11:55:58.515+02:00</t>
  </si>
  <si>
    <t>2026-06-18T11:35:02.884+02:00</t>
  </si>
  <si>
    <t>2026-06-18T11:49:25.320+02:00</t>
  </si>
  <si>
    <t>2026-06-18T12:08:12.100+02:00</t>
  </si>
  <si>
    <t>2026-06-18T11:35:03.814+02:00</t>
  </si>
  <si>
    <t>[{"id":"cb1b8132-0c9b-419f-9b1c-568c16576a0c","note":"","count":1,"label":"Pepperoni 40 cm","posId":"108","price":30900,"isExtra":false},{"id":"fe90afa4-a02c-4a85-8b9e-5f997e31adfb","note":"","count":2,"label":"Česnekový chléb","posId":"P104","price":7900,"isExtra":false}]</t>
  </si>
  <si>
    <t>2026-06-18T11:30:43.528+02:00</t>
  </si>
  <si>
    <t>2026-06-18T11:40:15.505+02:00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</si>
  <si>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32cm","posId":"123","price":24900,"isExtra":false},{"id":"54684842","note":"","count":1,"label":"Balné","posId":"K0000","price":1500,"isExtra":true},{"id":"59278280","note":"","size":"Spicy menu Comeback","count":1,"label":"Spicy menu Comeback","posId":"M100","price":34900,"isExtra":false},{"id":"54684820","note":"","count":1,"label":"Hot &amp; Spicy","posId":"Y122","price":0,"isExtra":true},{"id":"54684827","note":"","count":1,"label":"Balné","posId":"K0000","price":3000,"isExtra":true},{"id":"54684831","note":"","count":1,"label":"bez plněných okrajů","posId":"X1000","price":0,"isExtra":true},{"id":"54684830","note":"","count":1,"label":"spicy wings 🌶️","posId":"P101","price":0,"isExtra":true},{"id":"57405779","note":"","count":1,"label":"Pepsi zero sugar 1l","posId":"N125","price":0,"isExtra":true}]</t>
  </si>
  <si>
    <t>2026-06-18T11:13:49.244+02:00</t>
  </si>
  <si>
    <t>2026-06-18T11:19:36.494+02:00</t>
  </si>
  <si>
    <t>2026-06-18T10:54:02.478+02:00</t>
  </si>
  <si>
    <t>2026-06-18T11:25:28.283+02:00</t>
  </si>
  <si>
    <t>2026-06-18T11:39:01.586+02:00</t>
  </si>
  <si>
    <t>2026-06-18T10:54:03.432+02:00</t>
  </si>
  <si>
    <t>2026-06-18T10:40:03.374+02:00</t>
  </si>
  <si>
    <t>2026-06-18T11:14:33.196+02:00</t>
  </si>
  <si>
    <t>2026-06-18T09:32:02.635+02:00</t>
  </si>
  <si>
    <t>2026-06-18T11:22:26.313+02:00</t>
  </si>
  <si>
    <t>2026-06-18T11:38:32.434+02:00</t>
  </si>
  <si>
    <t>2026-06-18T10:59:05.094+02:00</t>
  </si>
  <si>
    <t>[{"id":"f932f643-9a56-4a16-90b3-20349063a042","note":"","count":1,"label":"Capricciosa 32 cm","posId":"113","price":24900,"isExtra":false},{"id":"b019e49c-8abf-4c78-a7cb-040722477356","note":"","count":1,"label":"slanina","posId":"B108","price":3000,"KDSTags":["greenhighlight"],"isExtra":true},{"id":"d3fbee6e-254b-46e7-885e-b580d0e6b445","note":"","count":1,"label":"žampiony","posId":"B105","price":2500,"KDSTags":["greenhighlight"],"isExtra":true}]</t>
  </si>
  <si>
    <t>2026-06-18T00:39:51.414+02:00</t>
  </si>
  <si>
    <t>2026-06-18T00:54:03.801+02:00</t>
  </si>
  <si>
    <t>[{"id":"121","note":"","count":1,"label":"Comeback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okrajů","posId":"X1000","price":0,"isExtra":true},{"id":"B102","note":"","count":1,"label":"Jalapeňos","posId":"B102","price":2500,"KDSTags":["greenhighlight"],"isExtra":true},{"id":"P107","note":"","count":1,"label":"Jalapeňos dip","posId":"P107","price":2000,"isExtra":false},{"id":"K0000","note":"","count":1,"label":"Balné","posId":"K0000","price":1500,"isExtra":true},{"id":"P106","note":"","count":1,"label":"Česnekový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bylinky","posId":"A121","price":5700,"isExtra":true},{"id":"B108","note":"","count":1,"label":"Slanina","posId":"B108","price":3000,"KDSTags":["greenhighlight"],"isExtra":true},{"id":"N125","note":"","count":1,"label":"Pepsi zero sugar 1l","posId":"N125","price":5900,"isExtra":false}]</t>
  </si>
  <si>
    <t>2026-06-18T00:32:55.877+02:00</t>
  </si>
  <si>
    <t>2026-06-18T00:33:04.843+02:00</t>
  </si>
  <si>
    <t>[{"id":"e19bccfc-4c17-4633-b04b-e10270a6adfb","count":1,"label":"Guarana kiwi a jablko","posId":"N144","price":5500,"isExtra":false,"creatorId":"HpvOXvfxR29rdihp5YuWh","isPackging":0,"actualLabel":"Guarana kiwi a jablko"}]</t>
  </si>
  <si>
    <t>2026-06-18T00:31:37.522+02:00</t>
  </si>
  <si>
    <t>2026-06-18T00:46:53.740+02:00</t>
  </si>
  <si>
    <t>2026-06-18T00:30:57.362+02:00</t>
  </si>
  <si>
    <t>2026-06-18T00:46:49.320+02:00</t>
  </si>
  <si>
    <t>[{"id":"57405766","note":"","size":"Pepsi 1l","count":1,"label":"Pepsi 1l","posId":"N124","price":5900,"isExtra":false},{"id":"54684795","note":"","size":"Pepperoni Rolls 🌶️","count":1,"label":"Pepperoni Rolls 🌶️","posId":"P100","price":8900,"isExtra":false},{"id":"54684842","note":"","count":1,"label":"Balné","posId":"K0000","price":1500,"isExtra":true},{"id":"59592164","note":"","size":"Comeback 32cm 🌶️","count":1,"label":"Comeback 32cm 🌶️","posId":"121","price":24900,"isExtra":false},{"id":"54684842","note":"","count":1,"label":"Balné","posId":"K0000","price":1500,"isExtra":true}]</t>
  </si>
  <si>
    <t>2026-06-18T00:20:03.844+02:00</t>
  </si>
  <si>
    <t>2026-06-18T00:25:15.368+02:00</t>
  </si>
  <si>
    <t>[{"id":"2127b414-f29d-445a-a728-4dd62c008892","note":"","count":1,"label":"Capricciosa 18 cm","posId":"125","price":11900,"isExtra":false}]</t>
  </si>
  <si>
    <t>2026-06-18T00:15:13.760+02:00</t>
  </si>
  <si>
    <t>2026-06-18T00:20:09.637+02:00</t>
  </si>
  <si>
    <t>[{"id":"59278282","note":"","size":"Masové kuličky","count":2,"label":"Masové kuličky","posId":"P102","price":9900,"isExtra":false},{"id":"54684842","note":"","count":2,"label":"Balné","posId":"K0000","price":1500,"isExtra":true},{"id":"54684796","note":"","size":"Česnekový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</si>
  <si>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2026-06-18T00:08:57.477+02:00</t>
  </si>
  <si>
    <t>2026-06-18T00:17:17.164+02:00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</si>
  <si>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32cm","posId":"123","price":24900,"isExtra":false},{"id":"54684842","note":"","count":1,"label":"Balné","posId":"K0000","price":1500,"isExtra":true},{"id":"54684934","note":"","count":1,"label":"Špenát s česnekem","posId":"B107","price":2500,"KDSTags":["greenhighlight"],"isExtra":true},{"id":"66426847","note":"","size":"Pilsner Urquell 12","count":1,"label":"Pilsner Urquell 12","posId":"N20","price":6500,"isExtra":false}]</t>
  </si>
  <si>
    <t>2026-06-18T00:03:42.322+02:00</t>
  </si>
  <si>
    <t>2026-06-18T00:10:16.419+02:00</t>
  </si>
  <si>
    <t>[{"id":"7b38057d-d868-4703-9219-79f60d8a09f4","count":1,"label":"Pizza Capricciosa 18","posId":"125","price":11900,"isExtra":false,"creatorId":"TxUZVOuCQXEv1YGGN8UqD","isPackging":0,"actualLabel":"Pizza Capricciosa 18"},{"id":"7f90f634-ae03-48d9-9ac8-27405c0fc737","count":1,"label":"Poděbradská malinovka 0,5l","posId":"N129","price":4900,"isExtra":false,"creatorId":"gjQYSWKMOuTQD5POnzOUp","isPackging":0,"actualLabel":"Poděbradská malinovka 0,5l"}]</t>
  </si>
  <si>
    <t>2026-06-17T23:42:56.169+02:00</t>
  </si>
  <si>
    <t>2026-06-17T23:51:44.504+02:00</t>
  </si>
  <si>
    <t>[{"id":"5240eded7e81f04fe89f2c85","count":1,"label":"Mirinda 1l","posId":"N126","price":5900,"isExtra":false},{"id":"12800ce808ad8ec470947c77","count":1,"label":"Comeback 32cm 🌶️","posId":"121","price":19920,"isExtra":false},{"id":"2f43df7dedb312c2f3c829b9","count":1,"label":"Balné","posId":"K0000","price":1500,"isExtra":true},{"id":"d711b427043511cf4e6606a9","count":1,"label":"Kuře","posId":"B114","price":3000,"KDSTags":["greenhighlight"],"isExtra":true}]</t>
  </si>
  <si>
    <t>2026-06-17T23:37:11.597+02:00</t>
  </si>
  <si>
    <t>2026-06-17T23:48:51.651+02:00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</si>
  <si>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🌶️🌶️","posId":"122","price":24900,"isExtra":false},{"id":"54684842","note":"","count":1,"label":"Balné","posId":"K0000","price":1500,"isExtra":true},{"id":"59278280","note":"","size":"Spicy menu Comeback","count":1,"label":"Spicy menu Comeback","posId":"M100","price":34900,"isExtra":false},{"id":"54684944","note":"","count":1,"label":"Quattro Formaggi","posId":"Y123","price":0,"isExtra":true},{"id":"54684827","note":"","count":1,"label":"Balné","posId":"K0000","price":3000,"isExtra":true},{"id":"57179851","note":"","count":1,"label":"Smetanový základ","posId":"ZRS32","price":0,"isExtra":true},{"id":"54684830","note":"","count":1,"label":"spicy wings 🌶️","posId":"P101","price":0,"isExtra":true},{"id":"57405782","note":"","count":1,"label":"Poděbradská malinovka 0,5l","posId":"N129","price":0,"isExtra":true},{"id":"66426847","note":"","size":"Pilsner Urquell 12","count":2,"label":"Pilsner Urquell 12","posId":"N20","price":6500,"isExtra":false}]</t>
  </si>
  <si>
    <t>2026-06-17T23:37:03.879+02:00</t>
  </si>
  <si>
    <t>2026-06-17T23:57:28.160+02:00</t>
  </si>
  <si>
    <t>[{"id":"50d0c33c-440a-47e3-8208-1c68574950af","note":"","count":1,"label":"Capricciosa 32 cm","posId":"137","price":24900,"isExtra":false},{"id":"8915e1ca-f30b-45dc-9ba0-235201606490","note":"","count":1,"label":"BEZ -žampiony","posId":"X105","price":0,"KDSTags":["redhighlight"],"isExtra":true},{"id":"6d80fcec-2088-4df1-b35b-3de60046f4e1","note":"","count":1,"label":"Hot &amp; Spicy 32 cm","posId":"146","price":24900,"isExtra":false}]</t>
  </si>
  <si>
    <t>2026-06-17T23:34:10.918+02:00</t>
  </si>
  <si>
    <t>2026-06-17T23:41:29.826+02:00</t>
  </si>
  <si>
    <t>2026-06-17T23:20:55.759+02:00</t>
  </si>
  <si>
    <t>2026-06-17T23:27:42.930+02:00</t>
  </si>
  <si>
    <t>[{"id":"b97e51ee5d6f66be991dd77d","count":1,"label":"Hawai 32cm","posId":"114","price":19920,"isExtra":false},{"id":"2f43df7dedb312c2f3c829b9","count":1,"label":"Balné","posId":"K0000","price":1500,"isExtra":true},{"id":"b3045dcf239adeae36ffd9ea","count":1,"label":"Aquilla zelený čaj/citron 0,5l","posId":"N121","price":4900,"isExtra":false},{"id":"534340cf97d1876b8244e845","count":1,"label":"Česnekový dip","posId":"P106","price":2000,"isExtra":false},{"id":"2f43df7dedb312c2f3c829b9","count":1,"label":"Balné","posId":"K0000","price":1500,"isExtra":true}]</t>
  </si>
  <si>
    <t>2026-06-17T23:19:02.493+02:00</t>
  </si>
  <si>
    <t>2026-06-17T23:26:57.289+02:00</t>
  </si>
  <si>
    <t>2026-06-17T23:33:34.982+02:00</t>
  </si>
  <si>
    <t>2026-06-17T23:19:35.159+02:00</t>
  </si>
  <si>
    <t>2026-06-17T23:09:58.900+02:00</t>
  </si>
  <si>
    <t>2026-06-17T23:14:19.849+02:00</t>
  </si>
  <si>
    <t>[{"id":"1aae8c1b-f7a7-48cb-b109-40c8793f3bbf","count":1,"label":"Pepsi 1l","posId":"N124","price":5900,"isExtra":false,"creatorId":"w3aetW3JXMCvGC8uT3LOd","isPackging":0,"actualLabel":"Pepsi 1l"}]</t>
  </si>
  <si>
    <t>2026-06-17T23:08:53.169+02:00</t>
  </si>
  <si>
    <t>2026-06-17T23:19:11.289+02:00</t>
  </si>
  <si>
    <t>[{"id":"59592170","note":"","size":"Capricciosa 32cm","count":1,"label":"Capricciosa 32cm","posId":"113","price":24900,"isExtra":false},{"id":"54684842","note":"","count":1,"label":"Balné","posId":"K0000","price":1500,"isExtra":true},{"id":"57179851","note":"","count":1,"label":"Smetanový základ","posId":"ZRS32","price":0,"isExtra":true},{"id":"57405766","note":"","size":"Pepsi 1l","count":1,"label":"Pepsi 1l","posId":"N124","price":5900,"isExtra":false}]</t>
  </si>
  <si>
    <t>2026-06-17T23:01:33.484+02:00</t>
  </si>
  <si>
    <t>2026-06-17T23:14:17.536+02:00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</si>
  <si>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🌶️🌶️","posId":"120","price":24900,"isExtra":false},{"id":"54684842","note":"","count":1,"label":"Balné","posId":"K0000","price":1500,"isExtra":true},{"id":"59592164","note":"","size":"Comeback 32cm 🌶️","count":1,"label":"Comeback 32cm 🌶️","posId":"121","price":24900,"isExtra":false},{"id":"54684842","note":"","count":1,"label":"Balné","posId":"K0000","price":1500,"isExtra":true},{"id":"54684912","note":"","count":1,"label":"Bez cibule","posId":"X103","price":0,"KDSTags":["redhighlight"],"isExtra":true}]</t>
  </si>
  <si>
    <t>2026-06-17T22:56:02.964+02:00</t>
  </si>
  <si>
    <t>2026-06-17T23:05:36.266+02:00</t>
  </si>
  <si>
    <t>[{"id":"e7c1c602dc965c0159e9efb8","count":1,"label":"Pepperoni 40cm 🌶️🌶️","posId":"108","price":30900,"isExtra":false},{"id":"9c3e5446ef3ded7b358f7c2a","count":1,"label":"Balné","posId":"K0000","price":2000,"isExtra":true},{"id":"30331fb755f8c9dadac09c7e","count":1,"label":"BBQ základ","posId":"ZRB40","price":0,"isExtra":true}]</t>
  </si>
  <si>
    <t>Guram</t>
  </si>
  <si>
    <t>2026-06-17T22:45:58.868+02:00</t>
  </si>
  <si>
    <t>2026-06-17T22:54:01.360+02:00</t>
  </si>
  <si>
    <t>2026-06-17T22:45:03.024+02:00</t>
  </si>
  <si>
    <t>2026-06-17T22:58:11.946+02:00</t>
  </si>
  <si>
    <t>2026-06-17T23:06:21.058+02:00</t>
  </si>
  <si>
    <t>2026-06-17T22:45:39.785+02:00</t>
  </si>
  <si>
    <t>[{"id":"eeb9b1ff-cedd-4112-8a46-47533eec93b4","note":"","count":1,"label":"Margherita 32 cm","posId":"136","price":20900,"isExtra":false},{"id":"3171e692-1adb-4333-8054-b1a7b136b69f","note":"","count":1,"label":"Pepperoni 32 cm","posId":"144","price":24900,"isExtra":false}]</t>
  </si>
  <si>
    <t>2026-06-17T22:44:07.104+02:00</t>
  </si>
  <si>
    <t>2026-06-17T22:55:43.175+02:00</t>
  </si>
  <si>
    <t>[{"id":"59592164","note":"","size":"Comeback 32cm 🌶️","count":2,"label":"Comeback 32cm 🌶️","posId":"121","price":24900,"isExtra":false},{"id":"54684842","note":"","count":2,"label":"Balné","posId":"K0000","price":1500,"isExtra":true},{"id":"54684831","note":"","count":2,"label":"bez plněných okrajů","posId":"X1000","price":0,"isExtra":true},{"id":"54684939","note":"","count":2,"label":"Mozzarella","posId":"B113","price":3000,"KDSTags":["greenhighlight"],"isExtra":true}]</t>
  </si>
  <si>
    <t>2026-06-17T22:42:51.895+02:00</t>
  </si>
  <si>
    <t>2026-06-17T22:53:20.141+02:00</t>
  </si>
  <si>
    <t>2026-06-17T22:40:46.500+02:00</t>
  </si>
  <si>
    <t>2026-06-17T22:50:41.099+02:00</t>
  </si>
  <si>
    <t>[{"id":"54684760","note":"","size":"Capricciosa 40cm","count":1,"label":"Capricciosa 40cm","posId":"101","price":30900,"isExtra":false},{"id":"54684837","note":"","count":1,"label":"Balné","posId":"K0000","price":2000,"isExtra":true},{"id":"54684861","note":"","count":1,"label":"okraj mozzarella, bylinky","posId":"A122","price":6500,"isExtra":true},{"id":"57405766","note":"","size":"Pepsi 1l","count":1,"label":"Pepsi 1l","posId":"N124","price":5900,"isExtra":false},{"id":"54684796","note":"","size":"Česnekový dip","count":1,"label":"Česnekový dip","posId":"P106","price":2000,"isExtra":false},{"id":"54684842","note":"","count":1,"label":"Balné","posId":"K0000","price":1500,"isExtra":true}]</t>
  </si>
  <si>
    <t>2026-06-17T22:36:41.064+02:00</t>
  </si>
  <si>
    <t>2026-06-17T22:46:21.210+02:00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</si>
  <si>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základ","posId":"ZRB40","price":0,"isExtra":true},{"id":"100","note":"","count":1,"label":"Margherita 40cm","posId":"100","price":26900,"isExtra":false},{"id":"K0000","note":"","count":1,"label":"Balné","posId":"K0000","price":2000,"isExtra":true}]</t>
  </si>
  <si>
    <t>2026-06-17T22:36:12.344+02:00</t>
  </si>
  <si>
    <t>2026-06-17T22:42:08.040+02:00</t>
  </si>
  <si>
    <t>[{"id":"894fa153536a1a5af70ad0bf","count":1,"label":"Quattro Formaggi 40cm","posId":"111","price":30900,"isExtra":false},{"id":"9c3e5446ef3ded7b358f7c2a","count":1,"label":"Balné","posId":"K0000","price":2000,"isExtra":true},{"id":"b3045dcf239adeae36ffd9ea","count":1,"label":"Aquilla zelený čaj/citron 0,5l","posId":"N121","price":4900,"isExtra":false},{"id":"d2bbf08fc57038f524ea9ee6","count":1,"label":"Česnekový chléb 18cm","posId":"P104","price":7900,"isExtra":false},{"id":"2f43df7dedb312c2f3c829b9","count":1,"label":"Balné","posId":"K0000","price":1500,"isExtra":true}]</t>
  </si>
  <si>
    <t>2026-06-17T22:30:50.152+02:00</t>
  </si>
  <si>
    <t>2026-06-17T22:40:28.774+02:00</t>
  </si>
  <si>
    <t>[{"id":"96a8a5cf958cf092de1d3f19","count":1,"label":"Margherita 40cm","posId":"100","price":26900,"isExtra":false},{"id":"9c3e5446ef3ded7b358f7c2a","count":1,"label":"Balné","posId":"K0000","price":2000,"isExtra":true},{"id":"3846d00c330dd5f1193c2cd5","count":1,"label":"okraj hotdog, bbq omáčka","posId":"A120","price":6500,"isExtra":true},{"id":"af4a444b755ede3e534307ff","count":1,"label":"Šunka","posId":"C106","price":4000,"KDSTags":["greenhighlight"],"isExtra":true}]</t>
  </si>
  <si>
    <t>2026-06-17T22:30:26.488+02:00</t>
  </si>
  <si>
    <t>2026-06-17T22:38:05.877+02:00</t>
  </si>
  <si>
    <t>[{"id":"7ab930e6-0c0e-4177-b8ba-83503741e8b0","count":1,"label":"Pizza Pepperoni 32","posId":"120","price":24900,"isExtra":false,"creatorId":"GpWb6Ja-0L39HsM0_CwhU","isPackging":0,"actualLabel":"Pizza Pepperoni 32"}]</t>
  </si>
  <si>
    <t>2026-06-17T22:27:57.143+02:00</t>
  </si>
  <si>
    <t>2026-06-17T22:37:03.139+02:00</t>
  </si>
  <si>
    <t>[{"id":"64289bbb395820dee3a352f4","count":1,"label":"Pepperoni 32cm 🌶️🌶️","posId":"120","price":19920,"isExtra":false},{"id":"2f43df7dedb312c2f3c829b9","count":1,"label":"Balné","posId":"K0000","price":1500,"isExtra":true},{"id":"b6ffa1a1cad6e0911847a661","count":1,"label":"Margherita 32cm","posId":"112","price":16720,"isExtra":false},{"id":"2f43df7dedb312c2f3c829b9","count":1,"label":"Balné","posId":"K0000","price":1500,"isExtra":true},{"id":"b97e51ee5d6f66be991dd77d","count":1,"label":"Hawai 32cm","posId":"114","price":19920,"isExtra":false},{"id":"2f43df7dedb312c2f3c829b9","count":1,"label":"Balné","posId":"K0000","price":1500,"isExtra":true}]</t>
  </si>
  <si>
    <t>2026-06-17T22:25:05.815+02:00</t>
  </si>
  <si>
    <t>2026-06-17T22:33:23.509+02:00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</si>
  <si>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🌶️","posId":"109","price":30900,"isExtra":false},{"id":"54684837","note":"","count":1,"label":"Balné","posId":"K0000","price":2000,"isExtra":true},{"id":"54684868","note":"","count":1,"label":"okraj mozzarella, bbq omáčka","posId":"A124","price":6500,"isExtra":true}]</t>
  </si>
  <si>
    <t>2026-06-17T22:17:04.964+02:00</t>
  </si>
  <si>
    <t>2026-06-17T22:27:56.984+02:00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</si>
  <si>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🌶️🌶️","posId":"122","price":24900,"isExtra":false},{"id":"54684842","note":"","count":1,"label":"Balné","posId":"K0000","price":1500,"isExtra":true},{"id":"54684831","note":"","count":1,"label":"bez plněných okrajů","posId":"X1000","price":0,"isExtra":true},{"id":"54684756","note":"","size":"BBQ Meteor 40cm","count":1,"label":"BBQ Meteor 40cm","posId":"106","price":30900,"isExtra":false},{"id":"54684837","note":"","count":1,"label":"Balné","posId":"K0000","price":2000,"isExtra":true}]</t>
  </si>
  <si>
    <t>2026-06-17T22:11:25.201+02:00</t>
  </si>
  <si>
    <t>2026-06-17T22:19:48.128+02:00</t>
  </si>
  <si>
    <t>2026-06-17T22:03:03.585+02:00</t>
  </si>
  <si>
    <t>2026-06-17T22:16:31.847+02:00</t>
  </si>
  <si>
    <t>[{"id":"2cc0a9fe-ea2a-41e4-be86-6376b8437c33","note":"","count":1,"label":"Capricciosa 40 cm","posId":"101","price":30900,"isExtra":false},{"id":"57c816b2-3e3f-46c2-b126-b09910d79cb0","note":"","count":1,"label":"změna na Smetanový základ","posId":"A129","price":0,"isExtra":true},{"id":"10b1ebcf-eda6-410e-81f0-6a9182a548db","note":"","count":1,"label":"Slanina","posId":"C108","price":4000,"KDSTags":["greenhighlight"],"isExtra":true}]</t>
  </si>
  <si>
    <t>2026-06-17T22:02:30.590+02:00</t>
  </si>
  <si>
    <t>2026-06-17T22:14:26.912+02:00</t>
  </si>
  <si>
    <t>[{"id":"64289bbb395820dee3a352f4","count":1,"label":"Pepperoni 32cm 🌶️🌶️","posId":"120","price":19920,"isExtra":false},{"id":"2f43df7dedb312c2f3c829b9","count":1,"label":"Balné","posId":"K0000","price":1500,"isExtra":true},{"id":"fb29917ce2e90ab392103c23","count":1,"label":"USA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bylinky","posId":"A121","price":5700,"isExtra":true},{"id":"146d14caf6bb97c1dad365be","count":1,"label":"Mozzarella","posId":"B113","price":3000,"KDSTags":["greenhighlight"],"isExtra":true},{"id":"6524e41264c1c7bf5325225c","count":1,"label":"Grana padano, pecorino, parmazán","posId":"B130","price":3000,"KDSTags":["greenhighlight"],"isExtra":true},{"id":"c92f997635d112b6136a4b9c","count":1,"label":"Jalapeňos dip","posId":"P107","price":2000,"isExtra":false},{"id":"2f43df7dedb312c2f3c829b9","count":1,"label":"Balné","posId":"K0000","price":1500,"isExtra":true}]</t>
  </si>
  <si>
    <t>2026-06-17T22:01:03.286+02:00</t>
  </si>
  <si>
    <t>2026-06-17T22:17:49.906+02:00</t>
  </si>
  <si>
    <t>2026-06-17T22:27:02.777+02:00</t>
  </si>
  <si>
    <t>2026-06-17T22:02:19.057+02:00</t>
  </si>
  <si>
    <t>2026-06-17T21:57:56.733+02:00</t>
  </si>
  <si>
    <t>2026-06-17T22:13:33.989+02:00</t>
  </si>
  <si>
    <t>Tarun</t>
  </si>
  <si>
    <t>2026-06-17T21:56:54.472+02:00</t>
  </si>
  <si>
    <t>2026-06-17T22:11:02.289+02:00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</si>
  <si>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okrajů","posId":"X1000","price":0,"isExtra":true}]</t>
  </si>
  <si>
    <t>Maroš</t>
  </si>
  <si>
    <t>2026-06-17T21:51:24.506+02:00</t>
  </si>
  <si>
    <t>2026-06-17T22:00:31.980+02:00</t>
  </si>
  <si>
    <t>[{"id":"108","note":"","count":1,"label":"Pepperoni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okrajů","posId":"X1000","price":0,"isExtra":true}]</t>
  </si>
  <si>
    <t>Mikhail</t>
  </si>
  <si>
    <t>2026-06-17T21:50:51.135+02:00</t>
  </si>
  <si>
    <t>2026-06-17T22:09:30.694+02:00</t>
  </si>
  <si>
    <t>[{"id":"111","note":"","count":1,"label":"Quattro Formaggi 40cm","posId":"111","price":30900,"isExtra":false},{"id":"K0000","note":"","count":1,"label":"Balné","posId":"K0000","price":2000,"isExtra":true},{"id":"ZSB49","note":"","count":1,"label":"BBQ základ","posId":"ZSB49","price":0,"isExtra":true},{"id":"A122","note":"","count":1,"label":"okraj mozzarella, bylinky","posId":"A122","price":6500,"isExtra":true},{"id":"108","note":"","count":1,"label":"Pepperoni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bylinky","posId":"A122","price":6500,"isExtra":true},{"id":"P106","note":"","count":2,"label":"Česnekový dip","posId":"P106","price":2000,"isExtra":false},{"id":"K0000","note":"","count":2,"label":"Balné","posId":"K0000","price":1500,"isExtra":true}]</t>
  </si>
  <si>
    <t>2026-06-17T21:50:46.756+02:00</t>
  </si>
  <si>
    <t>2026-06-17T22:05:24.115+02:00</t>
  </si>
  <si>
    <t>[{"id":"e7c1c602dc965c0159e9efb8","count":1,"label":"Pepperoni 40cm 🌶️🌶️","posId":"108","price":30900,"isExtra":false},{"id":"9c3e5446ef3ded7b358f7c2a","count":1,"label":"Balné","posId":"K0000","price":2000,"isExtra":true},{"id":"534340cf97d1876b8244e845","count":2,"label":"Česnekový dip","posId":"P106","price":2000,"isExtra":false},{"id":"2f43df7dedb312c2f3c829b9","count":2,"label":"Balné","posId":"K0000","price":1500,"isExtra":true},{"id":"b6ffa1a1cad6e0911847a661","count":1,"label":"Margherita 32cm","posId":"112","price":16720,"isExtra":false},{"id":"2f43df7dedb312c2f3c829b9","count":1,"label":"Balné","posId":"K0000","price":1500,"isExtra":true}]</t>
  </si>
  <si>
    <t>2026-06-17T21:49:41.990+02:00</t>
  </si>
  <si>
    <t>2026-06-17T22:04:05.070+02:00</t>
  </si>
  <si>
    <t>[{"id":"894fa153536a1a5af70ad0bf","count":1,"label":"Quattro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základ","posId":"ZSR40","price":0,"isExtra":true},{"id":"c2f0d4a2510fbdafed8c4f00","count":1,"label":"bez plněných okrajů","posId":"X1000","price":0,"isExtra":true},{"id":"939f82d5fbc35ea216cb1f8c","count":1,"label":"Capricciosa 40cm","posId":"101","price":30900,"isExtra":false},{"id":"9c3e5446ef3ded7b358f7c2a","count":1,"label":"Balné","posId":"K0000","price":2000,"isExtra":true},{"id":"96bbb524de87ac8c16f8dd24","count":1,"label":"Smetanový základ","posId":"ZRS40","price":0,"isExtra":true},{"id":"e7c1c602dc965c0159e9efb8","count":1,"label":"Pepperoni 40cm 🌶️🌶️","posId":"108","price":30900,"isExtra":false},{"id":"9c3e5446ef3ded7b358f7c2a","count":1,"label":"Balné","posId":"K0000","price":2000,"isExtra":true},{"id":"96bbb524de87ac8c16f8dd24","count":1,"label":"Smetanový základ","posId":"ZRS40","price":0,"isExtra":true}]</t>
  </si>
  <si>
    <t>2026-06-17T21:49:24.545+02:00</t>
  </si>
  <si>
    <t>2026-06-17T21:58:30.924+02:00</t>
  </si>
  <si>
    <t>[{"id":"54684757","note":"","size":"Baby špenát &amp; kuře 40cm","count":1,"label":"Baby špenát &amp; kuře 40cm","posId":"104","price":30900,"isExtra":false},{"id":"54684837","note":"","count":1,"label":"Balné","posId":"K0000","price":2000,"isExtra":true},{"id":"54684825","note":"","count":1,"label":"bez plněných okrajů","posId":"X1000","price":0,"isExtra":true}]</t>
  </si>
  <si>
    <t>2026-06-17T21:47:08.125+02:00</t>
  </si>
  <si>
    <t>2026-06-17T21:56:02.464+02:00</t>
  </si>
  <si>
    <t>2026-06-17T21:43:33.416+02:00</t>
  </si>
  <si>
    <t>2026-06-17T21:55:56.797+02:00</t>
  </si>
  <si>
    <t>2026-06-17T21:43:04.731+02:00</t>
  </si>
  <si>
    <t>2026-06-17T21:57:35.659+02:00</t>
  </si>
  <si>
    <t>[{"id":"63675afb-9d1b-42b2-9d42-9e80500fdd28","note":"","count":1,"label":"Comeback 40 cm","posId":"109","price":30900,"isExtra":false},{"id":"a3d62a5d-2e1d-48db-874e-d64becff7059","note":"","count":1,"label":"změna na BBQ základ","posId":"A128","price":0,"isExtra":true}]</t>
  </si>
  <si>
    <t>2026-06-17T21:42:29.098+02:00</t>
  </si>
  <si>
    <t>2026-06-17T21:49:37.485+02:00</t>
  </si>
  <si>
    <t>[{"id":"0bea1fb1-a6d1-4425-b818-6eca29fb16e8","count":1,"label":"Pizza Comeback 32","posId":"121","price":24900,"isExtra":false,"creatorId":"ofnN8nbOkGVMXdAxq_aum","isPackging":0,"actualLabel":"Pizza Comeback 32"},{"id":"7f90f634-ae03-48d9-9ac8-27405c0fc737","count":1,"label":"Poděbradská malinovka 0,5l","posId":"N129","price":4900,"isExtra":false,"creatorId":"hnPB_9_vusckZc1LJeurS","isPackging":0,"actualLabel":"Poděbradská malinovka 0,5l"}]</t>
  </si>
  <si>
    <t>2026-06-17T21:39:56.483+02:00</t>
  </si>
  <si>
    <t>2026-06-17T21:53:35.155+02:00</t>
  </si>
  <si>
    <t>[{"id":"107","note":"","count":1,"label":"BBQ Texas 40cm","posId":"107","price":30900,"isExtra":false},{"id":"K0000","note":"","count":1,"label":"Balné","posId":"K0000","price":2000,"isExtra":true},{"id":"C105","note":"","count":1,"label":"Žampiony","posId":"C105","price":3500,"KDSTags":["greenhighlight"],"isExtra":true},{"id":"C115","note":"","count":1,"label":"Kukuřice","posId":"C115","price":3500,"KDSTags":["greenhighlight"],"isExtra":true},{"id":"C106","note":"","count":1,"label":"Šunka","posId":"C106","price":4000,"KDSTags":["greenhighlight"],"isExtra":true}]</t>
  </si>
  <si>
    <t>2026-06-17T21:39:48.165+02:00</t>
  </si>
  <si>
    <t>2026-06-17T21:52:42.849+02:00</t>
  </si>
  <si>
    <t>[{"id":"aa588a4ec21766ddfa6fd918","count":1,"label":"Comeback 40cm 🌶️","posId":"109","price":30900,"isExtra":false},{"id":"9c3e5446ef3ded7b358f7c2a","count":1,"label":"Balné","posId":"K0000","price":2000,"isExtra":true},{"id":"30331fb755f8c9dadac09c7e","count":1,"label":"BBQ základ","posId":"ZRB40","price":0,"isExtra":true},{"id":"3846d00c330dd5f1193c2cd5","count":1,"label":"okraj hotdog, bbq omáčka","posId":"A120","price":6500,"isExtra":true},{"id":"534340cf97d1876b8244e845","count":3,"label":"Česnekový dip","posId":"P106","price":2000,"isExtra":false},{"id":"2f43df7dedb312c2f3c829b9","count":3,"label":"Balné","posId":"K0000","price":1500,"isExtra":true}]</t>
  </si>
  <si>
    <t>Ahmad</t>
  </si>
  <si>
    <t>2026-06-17T21:24:34.434+02:00</t>
  </si>
  <si>
    <t>2026-06-17T21:30:59.968+02:00</t>
  </si>
  <si>
    <t>2026-06-17T21:24:02.690+02:00</t>
  </si>
  <si>
    <t>2026-06-17T21:36:08.600+02:00</t>
  </si>
  <si>
    <t>2026-06-17T21:48:35.050+02:00</t>
  </si>
  <si>
    <t>2026-06-17T21:27:04.286+02:00</t>
  </si>
  <si>
    <t>[{"id":"f932f643-9a56-4a16-90b3-20349063a042","note":"","count":1,"label":"Capricciosa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3b51edda-398d-47d1-8cbd-b96caad0e92c","note":"","count":1,"label":"šunka","posId":"B106","price":3000,"KDSTags":["greenhighlight"],"isExtra":true},{"id":"86925bba-314c-4f6f-ba8e-4fc1b6f52f30","note":"","count":1,"label":"BEZ -olivy","posId":"X112","price":0,"KDSTags":["redhighlight"],"isExtra":true}]</t>
  </si>
  <si>
    <t>2026-06-17T21:23:30.728+02:00</t>
  </si>
  <si>
    <t>2026-06-17T21:33:30.747+02:00</t>
  </si>
  <si>
    <t>[{"id":"12800ce808ad8ec470947c77","count":1,"label":"Comeback 32cm 🌶️","posId":"121","price":19920,"isExtra":false},{"id":"2f43df7dedb312c2f3c829b9","count":1,"label":"Balné","posId":"K0000","price":1500,"isExtra":true},{"id":"fb29917ce2e90ab392103c23","count":1,"label":"USA těsto","posId":"17","price":1000,"isExtra":true},{"id":"13bc34972a864e03558263de","count":1,"label":"bez plněných okrajů","posId":"X1000","price":0,"isExtra":true},{"id":"a4314c963e8e67cd61d8288a","count":1,"label":"BBQ Meteor 32cm","posId":"118","price":24900,"isExtra":false},{"id":"2f43df7dedb312c2f3c829b9","count":1,"label":"Balné","posId":"K0000","price":1500,"isExtra":true},{"id":"ce6f9717e21b4a79f0b40c10","count":1,"label":"okraj mozzarella, bbq omáčka","posId":"A123","price":5700,"isExtra":true}]</t>
  </si>
  <si>
    <t>2026-06-17T21:18:02.890+02:00</t>
  </si>
  <si>
    <t>2026-06-17T21:34:44.730+02:00</t>
  </si>
  <si>
    <t>2026-06-17T21:41:11.806+02:00</t>
  </si>
  <si>
    <t>2026-06-17T21:21:49.083+02:00</t>
  </si>
  <si>
    <t>[{"id":"49e8d1c4-1e97-4089-9514-2970c15092b6","note":"","count":1,"label":"BBQ Meteor 40 cm","posId":"106","price":30900,"isExtra":false},{"id":"0c454cc7-3f38-4dea-9e0e-7220d9ba6ce0","note":"","count":1,"label":"Dip česnekový","posId":"P106","price":2000,"isExtra":false}]</t>
  </si>
  <si>
    <t>2026-06-17T21:17:23.813+02:00</t>
  </si>
  <si>
    <t>2026-06-17T21:30:21.667+02:00</t>
  </si>
  <si>
    <t>2026-06-17T21:40:00.161+02:00</t>
  </si>
  <si>
    <t>2026-06-17T21:17:29.439+02:00</t>
  </si>
  <si>
    <t>[{"id":"7b38057d-d868-4703-9219-79f60d8a09f4","count":1,"label":"Pizza Capricciosa 18","posId":"125","price":11900,"isExtra":false,"creatorId":"zmz2UhfztK_Pbs2Syr6_p","isPackging":0,"actualLabel":"Pizza Capricciosa 18"},{"id":"7b38057d-d868-4703-9219-79f60d8a09f4","count":1,"label":"Pizza Capricciosa 18","posId":"125","price":11900,"isExtra":false,"creatorId":"DmEJm2CV7fh-42O_MhUXI","isPackging":0,"actualLabel":"Pizza Capricciosa 18"}]</t>
  </si>
  <si>
    <t>2026-06-17T21:11:54.685+02:00</t>
  </si>
  <si>
    <t>2026-06-17T21:18:29.801+02:00</t>
  </si>
  <si>
    <t>[{"id":"a4314c963e8e67cd61d8288a","count":1,"label":"BBQ Meteor 32cm","posId":"118","price":24900,"isExtra":false},{"id":"2f43df7dedb312c2f3c829b9","count":1,"label":"Balné","posId":"K0000","price":1500,"isExtra":true},{"id":"4127daa2593493061f0d6d68","count":1,"label":"Smetanový základ","posId":"ZBS32","price":0,"isExtra":true},{"id":"13bc34972a864e03558263de","count":1,"label":"bez plněných okrajů","posId":"X1000","price":0,"isExtra":true}]</t>
  </si>
  <si>
    <t>2026-06-17T21:08:37.854+02:00</t>
  </si>
  <si>
    <t>2026-06-17T21:21:08.698+02:00</t>
  </si>
  <si>
    <t>[{"id":"6dd95d267276b256b3cb02db","count":1,"label":"Baby Špenát &amp; kuře 32cm","posId":"116","price":24900,"isExtra":false},{"id":"2f43df7dedb312c2f3c829b9","count":1,"label":"Balné","posId":"K0000","price":1500,"isExtra":true},{"id":"4f9d18ef8cf2c6764d412bb4","count":1,"label":"okraj hotdog, bez omáčky","posId":"A125","price":5700,"isExtra":true},{"id":"bd073125d735d3efae3c623a","count":2,"label":"Spicy Wings 🌶️","posId":"P101","price":9520,"isExtra":false},{"id":"2f43df7dedb312c2f3c829b9","count":2,"label":"Balné","posId":"K0000","price":1500,"isExtra":true}]</t>
  </si>
  <si>
    <t>2026-06-17T21:04:29.560+02:00</t>
  </si>
  <si>
    <t>2026-06-17T21:11:10.639+02:00</t>
  </si>
  <si>
    <t>[{"id":"4cb20363-ef38-4d1e-83ee-b41f4c8251d8","count":1,"label":"Pizza Hawai 40 cm","posId":"102","price":30900,"isExtra":false,"creatorId":"MXGOMYv99mdiJGPENvNSa","isPackging":0,"actualLabel":"Pizza Hawai 40 cm"},{"id":"extra_20230331101812_96","count":1,"label":"Kukuřice","posId":"C115","price":3500,"KDSTags":["greenhighlight"],"isExtra":true,"mainItemId":"4cb20363-ef38-4d1e-83ee-b41f4c8251d8"}]</t>
  </si>
  <si>
    <t>2026-06-17T21:03:06.962+02:00</t>
  </si>
  <si>
    <t>2026-06-17T21:18:04.931+02:00</t>
  </si>
  <si>
    <t>[{"id":"894fa153536a1a5af70ad0bf","count":1,"label":"Quattro Formaggi 40cm","posId":"111","price":30900,"isExtra":false},{"id":"9c3e5446ef3ded7b358f7c2a","count":1,"label":"Balné","posId":"K0000","price":2000,"isExtra":true},{"id":"7ed3d726760a75b810f49cfc","count":1,"label":"Slanina","posId":"C108","price":4000,"KDSTags":["greenhighlight"],"isExtra":true},{"id":"aa588a4ec21766ddfa6fd918","count":2,"label":"Comeback 40cm 🌶️","posId":"109","price":30900,"isExtra":false},{"id":"9c3e5446ef3ded7b358f7c2a","count":2,"label":"Balné","posId":"K0000","price":2000,"isExtra":true},{"id":"30331fb755f8c9dadac09c7e","count":2,"label":"BBQ základ","posId":"ZRB40","price":0,"isExtra":true}]</t>
  </si>
  <si>
    <t>2026-06-17T21:00:02.613+02:00</t>
  </si>
  <si>
    <t>2026-06-17T21:09:06.454+02:00</t>
  </si>
  <si>
    <t>2026-06-17T21:35:49.608+02:00</t>
  </si>
  <si>
    <t>2026-06-17T21:00:24.130+02:00</t>
  </si>
  <si>
    <t>[{"id":"306cfd4b-8e53-4c39-a094-3a7609370ef0","note":"","count":1,"label":"Hawai 18 cm","posId":"126","price":11900,"isExtra":false},{"id":"2f3dc32a-f7b9-4e14-942d-0e11242b85d6","note":"","count":1,"label":"Pepperoni 18 cm","posId":"132","price":11900,"isExtra":false},{"id":"0c454cc7-3f38-4dea-9e0e-7220d9ba6ce0","note":"","count":1,"label":"Dip česnekový","posId":"P106","price":2000,"isExtra":false}]</t>
  </si>
  <si>
    <t>2026-06-17T20:55:54.310+02:00</t>
  </si>
  <si>
    <t>2026-06-17T21:03:50.503+02:00</t>
  </si>
  <si>
    <t>2026-06-17T20:53:02.937+02:00</t>
  </si>
  <si>
    <t>2026-06-17T20:59:38.468+02:00</t>
  </si>
  <si>
    <t>2026-06-17T21:11:33.001+02:00</t>
  </si>
  <si>
    <t>2026-06-17T20:54:06.997+02:00</t>
  </si>
  <si>
    <t>2026-06-17T20:46:48.310+02:00</t>
  </si>
  <si>
    <t>2026-06-17T20:57:42.867+02:00</t>
  </si>
  <si>
    <t>[{"id":"M100","note":"","count":1,"label":"Spicy menu Comeback","posId":"M100","price":34900,"isExtra":false},{"id":"K0000","note":"","count":1,"label":"Balné","posId":"K0000","price":3000,"isExtra":true},{"id":"Y121","note":"","count":1,"label":"Comeback","posId":"Y121","price":0,"isExtra":true},{"id":"17","note":"","count":1,"label":"USA těsto","posId":"17","price":1000,"isExtra":true},{"id":"P101","note":"","count":1,"label":"spicy wings 🌶️","posId":"P101","price":0,"isExtra":true},{"id":"N124","note":"","count":1,"label":"Pepsi 1l","posId":"N124","price":0,"isExtra":true}]</t>
  </si>
  <si>
    <t>2026-06-17T20:44:04.077+02:00</t>
  </si>
  <si>
    <t>2026-06-17T20:53:33.463+02:00</t>
  </si>
  <si>
    <t>2026-06-17T21:07:36.109+02:00</t>
  </si>
  <si>
    <t>2026-06-17T20:44:35.051+02:00</t>
  </si>
  <si>
    <t>[{"id":"7dc558f4-908c-4dab-b333-a925cc147e51","note":"","count":1,"label":"Comeback 32 cm","posId":"145","price":24900,"isExtra":false},{"id":"e93eabf5-7d24-462c-a2e7-caf24157b9c1","note":"","count":1,"label":"gorgonzola","posId":"B101","price":3000,"KDSTags":["greenhighlight"],"isExtra":true},{"id":"e23025fe-8411-4655-8cbb-498cd7ee8f68","note":"","count":1,"label":"jalapeños","posId":"B102","price":2500,"KDSTags":["greenhighlight"],"isExtra":true},{"id":"0c454cc7-3f38-4dea-9e0e-7220d9ba6ce0","note":"","count":1,"label":"Dip česnekový","posId":"P106","price":2000,"isExtra":false}]</t>
  </si>
  <si>
    <t>2026-06-17T20:35:01.991+02:00</t>
  </si>
  <si>
    <t>2026-06-17T20:50:31.520+02:00</t>
  </si>
  <si>
    <t>2026-06-17T20:59:48.137+02:00</t>
  </si>
  <si>
    <t>2026-06-17T20:35:46.575+02:00</t>
  </si>
  <si>
    <t>[{"id":"cb1b8132-0c9b-419f-9b1c-568c16576a0c","note":"","count":1,"label":"Pepperoni 40 cm","posId":"108","price":30900,"isExtra":false},{"id":"57c816b2-3e3f-46c2-b126-b09910d79cb0","note":"","count":1,"label":"změna na Smetanový základ","posId":"A129","price":0,"isExtra":true},{"id":"ed9751e1-1886-4b0f-b8dd-d3c6488dfd29","note":"","count":1,"label":"Mozzarella","posId":"C113","price":4000,"KDSTags":["greenhighlight"],"isExtra":true},{"id":"0c454cc7-3f38-4dea-9e0e-7220d9ba6ce0","note":"","count":3,"label":"Dip česnekový","posId":"P106","price":2000,"isExtra":false},{"id":"eaf5673a-2acd-457a-bff6-8e65ba4050c9","note":"","count":2,"label":"dip jalapenos","posId":"P107","price":2000,"isExtra":false},{"id":"3171e692-1adb-4333-8054-b1a7b136b69f","note":"","count":1,"label":"Pepperoni 32 cm","posId":"144","price":24900,"isExtra":false},{"id":"21fd0686-e8d1-43f1-84c9-d96f5842a3ca","note":"","count":1,"label":"okraj mozzarella, bylinky","posId":"A121","price":5700,"isExtra":true},{"id":"1b08b308-0e41-4187-95e1-e91f28926f51","note":"","count":1,"label":"mozzarella","posId":"B113","price":3000,"KDSTags":["greenhighlight"],"isExtra":true}]</t>
  </si>
  <si>
    <t>2026-06-17T20:31:58.357+02:00</t>
  </si>
  <si>
    <t>2026-06-17T20:55:22.781+02:00</t>
  </si>
  <si>
    <t>[{"id":"59592170","note":"","size":"Capricciosa 32cm","count":1,"label":"Capricciosa 32cm","posId":"113","price":24900,"isExtra":false},{"id":"54684842","note":"","count":1,"label":"Balné","posId":"K0000","price":1500,"isExtra":true},{"id":"59592174","note":"","count":1,"label":"USA těsto","posId":"17","price":1000,"isExtra":true},{"id":"57179851","note":"","count":1,"label":"Smetanový základ","posId":"ZRS32","price":0,"isExtra":true},{"id":"54684831","note":"","count":1,"label":"bez plněných okrajů","posId":"X1000","price":0,"isExtra":true},{"id":"54684751","note":"","size":"Quattro Formaggi 40cm","count":1,"label":"Quattro Formaggi 40cm","posId":"111","price":30900,"isExtra":false},{"id":"54684837","note":"","count":1,"label":"Balné","posId":"K0000","price":2000,"isExtra":true},{"id":"54684825","note":"","count":1,"label":"bez plněných okrajů","posId":"X1000","price":0,"isExtra":true},{"id":"59592164","note":"","size":"Comeback 32cm 🌶️","count":1,"label":"Comeback 32cm 🌶️","posId":"121","price":24900,"isExtra":false},{"id":"54684842","note":"","count":1,"label":"Balné","posId":"K0000","price":1500,"isExtra":true},{"id":"54684831","note":"","count":1,"label":"bez plněných okrajů","posId":"X1000","price":0,"isExtra":true}]</t>
  </si>
  <si>
    <t>2026-06-17T20:30:38.975+02:00</t>
  </si>
  <si>
    <t>2026-06-17T20:42:52.621+02:00</t>
  </si>
  <si>
    <t>[{"id":"623094757bf405e05218647f","count":1,"label":"Jablečno-skořicové rolls","posId":"18","price":8900,"isExtra":false},{"id":"2f43df7dedb312c2f3c829b9","count":1,"label":"Balné","posId":"K0000","price":1500,"isExtra":true},{"id":"a4314c963e8e67cd61d8288a","count":1,"label":"BBQ Meteor 32cm","posId":"118","price":24900,"isExtra":false},{"id":"2f43df7dedb312c2f3c829b9","count":1,"label":"Balné","posId":"K0000","price":1500,"isExtra":true},{"id":"4127daa2593493061f0d6d68","count":1,"label":"Smetanový základ","posId":"ZBS32","price":0,"isExtra":true},{"id":"b5d31817c8dbb90bccca1f9d","count":1,"label":"okraj hotdog, bbq omáčka","posId":"A119","price":5700,"isExtra":true},{"id":"3175e5e9ef7fb644064019e6","count":1,"label":"Olivy","posId":"B112","price":2500,"KDSTags":["greenhighlight"],"isExtra":true},{"id":"4ee808c66fb67b960645ea37","count":1,"label":"Paprika","posId":"B111","price":2500,"KDSTags":["greenhighlight"],"isExtra":true},{"id":"b7477ef8b16abc6ca0a47c1e","count":1,"label":"Pepperoni salám","posId":"B109","price":3000,"KDSTags":["greenhighlight"],"isExtra":true}]</t>
  </si>
  <si>
    <t>2026-06-17T20:12:51.623+02:00</t>
  </si>
  <si>
    <t>2026-06-17T20:21:15.581+02:00</t>
  </si>
  <si>
    <t>[{"id":"939f82d5fbc35ea216cb1f8c","count":1,"label":"Capricciosa 40cm","posId":"101","price":30900,"isExtra":false},{"id":"9c3e5446ef3ded7b358f7c2a","count":1,"label":"Balné","posId":"K0000","price":2000,"isExtra":true},{"id":"a1d8d8aa5ac3e6b6f9971fa2","count":1,"label":"Bez oliv","posId":"X112","price":0,"KDSTags":["redhighlight"],"isExtra":true},{"id":"c72973a96879fc2d4a45d18e","count":1,"label":"Kukuřice","posId":"C115","price":3500,"KDSTags":["greenhighlight"],"isExtra":true}]</t>
  </si>
  <si>
    <t>2026-06-17T20:10:03.206+02:00</t>
  </si>
  <si>
    <t>2026-06-17T20:23:19.286+02:00</t>
  </si>
  <si>
    <t>[{"id":"424a020d-f9af-478f-a8c6-11138e0151e8","note":"","count":1,"label":"Buchtičky se šodó","posId":"D12","price":7900,"isExtra":false}]</t>
  </si>
  <si>
    <t>2026-06-17T20:08:03.227+02:00</t>
  </si>
  <si>
    <t>2026-06-17T20:17:04.575+02:00</t>
  </si>
  <si>
    <t>2026-06-17T20:08:02.566+02:00</t>
  </si>
  <si>
    <t>2026-06-17T20:19:15.436+02:00</t>
  </si>
  <si>
    <t>2026-06-17T19:55:39.302+02:00</t>
  </si>
  <si>
    <t>2026-06-17T20:01:02.571+02:00</t>
  </si>
  <si>
    <t>2026-06-17T19:55:16.114+02:00</t>
  </si>
  <si>
    <t>2026-06-17T20:04:35.438+02:00</t>
  </si>
  <si>
    <t>[{"id":"57423462","note":"","size":"Jalapeňos dip","count":4,"label":"Jalapeňos dip","posId":"P107","price":2000,"isExtra":false},{"id":"54684842","note":"","count":4,"label":"Balné","posId":"K0000","price":1500,"isExtra":true},{"id":"59592167","note":"","size":"BBQ Meteor 32cm","count":1,"label":"BBQ Meteor 32cm","posId":"118","price":24900,"isExtra":false},{"id":"54684842","note":"","count":1,"label":"Balné","posId":"K0000","price":1500,"isExtra":true},{"id":"57179859","note":"","count":1,"label":"Rajčatový základ","posId":"ZBR32","price":0,"isExtra":true},{"id":"54684898","note":"","count":1,"label":"okraj hotdog, hořčice","posId":"A117","price":5700,"isExtra":true},{"id":"54684851","note":"","count":1,"label":"Bez slaniny","posId":"X108","price":0,"KDSTags":["redhighlight"],"isExtra":true},{"id":"54684928","note":"","count":1,"label":"Kukuřice","posId":"B115","price":2500,"KDSTags":["greenhighlight"],"isExtra":true},{"id":"54684939","note":"","count":1,"label":"Mozzarella","posId":"B113","price":3000,"KDSTags":["greenhighlight"],"isExtra":true},{"id":"57405766","note":"","size":"Pepsi 1l","count":1,"label":"Pepsi 1l","posId":"N124","price":5900,"isExtra":false}]</t>
  </si>
  <si>
    <t>2026-06-17T19:55:02.922+02:00</t>
  </si>
  <si>
    <t>2026-06-17T20:14:48.479+02:00</t>
  </si>
  <si>
    <t>2026-06-17T20:30:32.078+02:00</t>
  </si>
  <si>
    <t>2026-06-17T19:55:49.675+02:00</t>
  </si>
  <si>
    <t>[{"id":"554b5341-3de7-4a69-b579-50bb01af629a","note":"","count":1,"label":"Quattro Formaggi 40 cm","posId":"111","price":30900,"isExtra":false},{"id":"d5c01305-5b81-4931-8ef0-14413da22bab","note":"","count":1,"label":"Kukuřice","posId":"C115","price":3500,"KDSTags":["greenhighlight"],"isExtra":true},{"id":"3171e692-1adb-4333-8054-b1a7b136b69f","note":"","count":1,"label":"Pepperoni 32 cm","posId":"144","price":24900,"isExtra":false},{"id":"248252c5-4f49-43ec-9d7c-c3f582fe912d","note":"","count":1,"label":"Mirinda 1l","posId":"N126","price":5900,"isExtra":false}]</t>
  </si>
  <si>
    <t>2026-06-17T19:53:02.171+02:00</t>
  </si>
  <si>
    <t>2026-06-17T19:59:06.243+02:00</t>
  </si>
  <si>
    <t>[{"id":"16f2a985-9b85-4073-a2d6-13a6de5f989c","note":"","count":1,"label":"Hawai 32 cm","posId":"138","price":24900,"isExtra":false}]</t>
  </si>
  <si>
    <t>2026-06-17T19:52:01.898+02:00</t>
  </si>
  <si>
    <t>2026-06-17T20:13:53.634+02:00</t>
  </si>
  <si>
    <t>2026-06-17T20:29:08.503+02:00</t>
  </si>
  <si>
    <t>2026-06-17T19:52:29.366+02:00</t>
  </si>
  <si>
    <t>[{"id":"2cc0a9fe-ea2a-41e4-be86-6376b8437c33","note":"","count":1,"label":"Capricciosa 40 cm","posId":"101","price":30900,"isExtra":false},{"id":"63675afb-9d1b-42b2-9d42-9e80500fdd28","note":"","count":1,"label":"Comeback 40 cm","posId":"109","price":30900,"isExtra":false},{"id":"78a6e98d-57cb-4e2c-9a3c-9d40f7b79583","note":"","count":1,"label":"Gorgonzola","posId":"C101","price":4000,"KDSTags":["greenhighlight"],"isExtra":true},{"id":"554b5341-3de7-4a69-b579-50bb01af629a","note":"","count":1,"label":"Quattro Formaggi 40 cm","posId":"111","price":30900,"isExtra":false},{"id":"bf1ca81d-de2b-4d6c-b720-bc21d05d5afe","note":"","count":1,"label":"Pepperoni Rolls, 6 ks","posId":"P100","price":8900,"isExtra":false},{"id":"9da77a77-b741-4be5-8ca1-8de18601259c","note":"","count":1,"label":"Spicy Wings, 7 ks","posId":"P101","price":11900,"isExtra":false},{"id":"04393824-6434-40a1-bc0f-7e9637e70a6b","note":"","count":1,"label":"Pečené brambory","posId":"P103","price":6900,"isExtra":false}]</t>
  </si>
  <si>
    <t>2026-06-17T19:51:36.165+02:00</t>
  </si>
  <si>
    <t>2026-06-17T19:57:56.679+02:00</t>
  </si>
  <si>
    <t>[{"id":"123","note":"","count":1,"label":"Quattro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těsto","posId":"17","price":1000,"isExtra":true},{"id":"ZSR32","note":"","count":1,"label":"Rajčatový základ","posId":"ZSR32","price":0,"isExtra":true},{"id":"X1000","note":"","count":1,"label":"bez plněných okrajů","posId":"X1000","price":0,"isExtra":true}]</t>
  </si>
  <si>
    <t>2026-06-17T19:44:41.131+02:00</t>
  </si>
  <si>
    <t>2026-06-17T19:50:04.583+02:00</t>
  </si>
  <si>
    <t>[{"id":"12800ce808ad8ec470947c77","count":1,"label":"Comeback 32cm 🌶️","posId":"121","price":19920,"isExtra":false},{"id":"2f43df7dedb312c2f3c829b9","count":1,"label":"Balné","posId":"K0000","price":1500,"isExtra":true},{"id":"fb29917ce2e90ab392103c23","count":1,"label":"USA těsto","posId":"17","price":1000,"isExtra":true},{"id":"13bc34972a864e03558263de","count":1,"label":"bez plněných okrajů","posId":"X1000","price":0,"isExtra":true}]</t>
  </si>
  <si>
    <t>2026-06-17T19:38:45.504+02:00</t>
  </si>
  <si>
    <t>2026-06-17T19:46:50.593+02:00</t>
  </si>
  <si>
    <t>[{"id":"64289bbb395820dee3a352f4","count":1,"label":"Pepperoni 32cm 🌶️🌶️","posId":"120","price":24900,"isExtra":false},{"id":"2f43df7dedb312c2f3c829b9","count":1,"label":"Balné","posId":"K0000","price":1500,"isExtra":true},{"id":"37e7f219d33e08ea11549ed3","count":1,"label":"Pečené brambory","posId":"P103","price":6900,"isExtra":false},{"id":"2f43df7dedb312c2f3c829b9","count":1,"label":"Balné","posId":"K0000","price":1500,"isExtra":true},{"id":"534340cf97d1876b8244e845","count":1,"label":"Česnekový dip","posId":"P106","price":2000,"isExtra":false},{"id":"2f43df7dedb312c2f3c829b9","count":1,"label":"Balné","posId":"K0000","price":1500,"isExtra":true},{"id":"c92f997635d112b6136a4b9c","count":1,"label":"Jalapeňos dip","posId":"P107","price":2000,"isExtra":false},{"id":"2f43df7dedb312c2f3c829b9","count":1,"label":"Balné","posId":"K0000","price":1500,"isExtra":true}]</t>
  </si>
  <si>
    <t>2026-06-17T19:30:02.560+02:00</t>
  </si>
  <si>
    <t>2026-06-17T19:36:19.372+02:00</t>
  </si>
  <si>
    <t>2026-06-17T19:47:14.538+02:00</t>
  </si>
  <si>
    <t>2026-06-17T19:31:15.884+02:00</t>
  </si>
  <si>
    <t>2026-06-17T19:28:07.619+02:00</t>
  </si>
  <si>
    <t>2026-06-17T19:34:16.422+02:00</t>
  </si>
  <si>
    <t>[{"id":"96a8a5cf958cf092de1d3f19","count":1,"label":"Margherita 40cm","posId":"100","price":26900,"isExtra":false},{"id":"9c3e5446ef3ded7b358f7c2a","count":1,"label":"Balné","posId":"K0000","price":2000,"isExtra":true},{"id":"a643f2457d9ae387f1a87824","count":1,"label":"okraj mozzarella, bbq omáčka","posId":"A124","price":6500,"isExtra":true}]</t>
  </si>
  <si>
    <t>2026-06-17T19:24:02.968+02:00</t>
  </si>
  <si>
    <t>2026-06-17T19:32:55.318+02:00</t>
  </si>
  <si>
    <t>[{"id":"49e8d1c4-1e97-4089-9514-2970c15092b6","note":"","count":1,"label":"BBQ Meteor 40 cm","posId":"106","price":30900,"isExtra":false},{"id":"f61b7339-3b20-4583-b2b8-12e48de2876d","note":"","count":1,"label":"změna na Rajčatový základ","posId":"A127","price":0,"isExtra":true},{"id":"10b1ebcf-eda6-410e-81f0-6a9182a548db","note":"","count":1,"label":"Slanina","posId":"C108","price":4000,"KDSTags":["greenhighlight"],"isExtra":true}]</t>
  </si>
  <si>
    <t>2026-06-17T19:22:41.944+02:00</t>
  </si>
  <si>
    <t>2026-06-17T19:30:22.639+02:00</t>
  </si>
  <si>
    <t>[{"id":"12800ce808ad8ec470947c77","count":1,"label":"Comeback 32cm 🌶️","posId":"121","price":19920,"isExtra":false},{"id":"2f43df7dedb312c2f3c829b9","count":1,"label":"Balné","posId":"K0000","price":1500,"isExtra":true},{"id":"2179c22089126fe6683fee77","count":1,"label":"Smetanový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okrajů","posId":"X1000","price":0,"isExtra":true},{"id":"323eedee68d9321dd8b1b838","count":1,"label":"Bez slaniny","posId":"X108","price":0,"KDSTags":["redhighlight"],"isExtra":true}]</t>
  </si>
  <si>
    <t>2026-06-17T19:19:36.238+02:00</t>
  </si>
  <si>
    <t>2026-06-17T19:29:19.658+02:00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</si>
  <si>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🌶️","posId":"109","price":30900,"isExtra":false},{"id":"54684837","note":"","count":1,"label":"Balné","posId":"K0000","price":2000,"isExtra":true},{"id":"54684891","note":"","count":1,"label":"okraj hotdog, hořčice","posId":"A118","price":6500,"isExtra":true},{"id":"57405767","note":"","size":"Pepsi zero sugar 1l","count":1,"label":"Pepsi zero sugar 1l","posId":"N125","price":5900,"isExtra":false}]</t>
  </si>
  <si>
    <t>2026-06-17T19:11:08.618+02:00</t>
  </si>
  <si>
    <t>2026-06-17T19:19:50.921+02:00</t>
  </si>
  <si>
    <t>[{"id":"12800ce808ad8ec470947c77","count":1,"label":"Comeback 32cm 🌶️","posId":"121","price":19920,"isExtra":false},{"id":"2f43df7dedb312c2f3c829b9","count":1,"label":"Balné","posId":"K0000","price":1500,"isExtra":true},{"id":"9b88e1a9c34bea0540c84786","count":1,"label":"BBQ základ","posId":"ZRB32","price":0,"isExtra":true},{"id":"13bc34972a864e03558263de","count":1,"label":"bez plněných okrajů","posId":"X1000","price":0,"isExtra":true},{"id":"9d5abf3ba9f3480daaf4102b","count":1,"label":"Pepperoni Rolls 🌶️","posId":"P100","price":8900,"isExtra":false},{"id":"2f43df7dedb312c2f3c829b9","count":1,"label":"Balné","posId":"K0000","price":1500,"isExtra":true}]</t>
  </si>
  <si>
    <t>2026-06-17T19:02:11.999+02:00</t>
  </si>
  <si>
    <t>2026-06-17T19:14:21.092+02:00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</si>
  <si>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základ","posId":"ZRS40","price":0,"isExtra":true},{"id":"100","note":"","count":1,"label":"Margherita 40cm","posId":"100","price":26900,"isExtra":false},{"id":"K0000","note":"","count":1,"label":"Balné","posId":"K0000","price":2000,"isExtra":true},{"id":"ZRS40","note":"","count":1,"label":"Smetanový základ","posId":"ZRS40","price":0,"isExtra":true},{"id":"P106","note":"","count":2,"label":"Česnekový dip","posId":"P106","price":2000,"isExtra":false},{"id":"K0000","note":"","count":2,"label":"Balné","posId":"K0000","price":1500,"isExtra":true}]</t>
  </si>
  <si>
    <t>Ankush</t>
  </si>
  <si>
    <t>2026-06-17T18:56:07.989+02:00</t>
  </si>
  <si>
    <t>2026-06-17T19:09:06.212+02:00</t>
  </si>
  <si>
    <t>[{"id":"113","note":"","count":1,"label":"Capricciosa 32cm","posId":"113","price":24900,"isExtra":false},{"id":"K0000","note":"","count":1,"label":"Balné","posId":"K0000","price":1500,"isExtra":true},{"id":"17","note":"","count":1,"label":"USA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bylinky","posId":"A121","price":5700,"isExtra":true},{"id":"120","note":"","count":1,"label":"Pepperoni 32cm 🌶️🌶️","posId":"120","price":24900,"isExtra":false},{"id":"K0000","note":"","count":1,"label":"Balné","posId":"K0000","price":1500,"isExtra":true},{"id":"A121","note":"","count":1,"label":"okraj mozzarella, bylinky","posId":"A121","price":5700,"isExtra":true}]</t>
  </si>
  <si>
    <t>2026-06-17T18:52:23.039+02:00</t>
  </si>
  <si>
    <t>2026-06-17T19:02:00.011+02:00</t>
  </si>
  <si>
    <t>[{"id":"12800ce808ad8ec470947c77","count":1,"label":"Comeback 32cm 🌶️","posId":"121","price":19920,"isExtra":false},{"id":"2f43df7dedb312c2f3c829b9","count":1,"label":"Balné","posId":"K0000","price":1500,"isExtra":true},{"id":"b79674a8749d7a797a90cc5b","count":1,"label":"okraj mozzarella, bylinky","posId":"A121","price":5700,"isExtra":true},{"id":"01e72685876a6622f5378cba","count":1,"label":"Žampiony","posId":"B105","price":2500,"KDSTags":["greenhighlight"],"isExtra":true},{"id":"3175e5e9ef7fb644064019e6","count":1,"label":"Olivy","posId":"B112","price":2500,"KDSTags":["greenhighlight"],"isExtra":true}]</t>
  </si>
  <si>
    <t>2026-06-17T18:51:55.904+02:00</t>
  </si>
  <si>
    <t>2026-06-17T19:00:19.926+02:00</t>
  </si>
  <si>
    <t>[{"id":"37e7f219d33e08ea11549ed3","count":1,"label":"Pečené brambory","posId":"P103","price":6900,"isExtra":false},{"id":"2f43df7dedb312c2f3c829b9","count":1,"label":"Balné","posId":"K0000","price":1500,"isExtra":true},{"id":"3ce00c7888c3f6c64a108aae","count":1,"label":"Quattro Formaggi 32cm","posId":"123","price":24900,"isExtra":false},{"id":"2f43df7dedb312c2f3c829b9","count":1,"label":"Balné","posId":"K0000","price":1500,"isExtra":true},{"id":"b79674a8749d7a797a90cc5b","count":1,"label":"okraj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</si>
  <si>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2026-06-17T18:49:02.208+02:00</t>
  </si>
  <si>
    <t>2026-06-17T19:05:31.676+02:00</t>
  </si>
  <si>
    <t>2026-06-17T19:20:17.567+02:00</t>
  </si>
  <si>
    <t>2026-06-17T18:49:45.224+02:00</t>
  </si>
  <si>
    <t>[{"id":"c37883bc-1dd4-4f99-812d-f89a299ee1f5","note":"","count":1,"label":"Margherita 40 cm","posId":"100","price":26900,"isExtra":false},{"id":"eb426525-9181-4714-9963-380f5c0ae0e5","note":"","count":1,"label":"Okraj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bylinky","posId":"A122","price":6500,"isExtra":true},{"id":"86843148-4e32-4979-bfd6-d7151207f70f","note":"","count":1,"label":"Šunka","posId":"C106","price":4000,"KDSTags":["greenhighlight"],"isExtra":true}]</t>
  </si>
  <si>
    <t>2026-06-17T18:44:04.706+02:00</t>
  </si>
  <si>
    <t>2026-06-17T18:57:59.159+02:00</t>
  </si>
  <si>
    <t>[{"id":"59592161","note":"","size":"Margherita 32cm","count":1,"label":"Margherita 32cm","posId":"112","price":20900,"isExtra":false},{"id":"54684842","note":"","count":1,"label":"Balné","posId":"K0000","price":1500,"isExtra":true},{"id":"54684831","note":"","count":1,"label":"bez plněných okrajů","posId":"X1000","price":0,"isExtra":true},{"id":"59592164","note":"","size":"Comeback 32cm 🌶️","count":1,"label":"Comeback 32cm 🌶️","posId":"121","price":24900,"isExtra":false},{"id":"54684842","note":"","count":1,"label":"Balné","posId":"K0000","price":1500,"isExtra":true},{"id":"57179862","note":"","count":1,"label":"BBQ základ","posId":"ZRB32","price":0,"isExtra":true},{"id":"54684902","note":"","count":1,"label":"okraj hotdog, bbq omáčka","posId":"A119","price":5700,"isExtra":true},{"id":"54684796","note":"","size":"Česnekový dip","count":3,"label":"Česnekový dip","posId":"P106","price":2000,"isExtra":false},{"id":"54684842","note":"","count":3,"label":"Balné","posId":"K0000","price":1500,"isExtra":true},{"id":"59592164","note":"","size":"Comeback 32cm 🌶️","count":1,"label":"Comeback 32cm 🌶️","posId":"121","price":24900,"isExtra":false},{"id":"54684842","note":"","count":1,"label":"Balné","posId":"K0000","price":1500,"isExtra":true},{"id":"54684915","note":"","count":1,"label":"okraj hotdog, bez omáčky","posId":"A125","price":5700,"isExtra":true},{"id":"59592170","note":"","size":"Capricciosa 32cm","count":1,"label":"Capricciosa 32cm","posId":"113","price":24900,"isExtra":false},{"id":"54684842","note":"","count":1,"label":"Balné","posId":"K0000","price":1500,"isExtra":true},{"id":"54684866","note":"","count":1,"label":"okraj mozzarella, bylinky","posId":"A121","price":5700,"isExtra":true},{"id":"59592169","note":"","size":"Hawai 32cm","count":1,"label":"Hawai 32cm","posId":"114","price":24900,"isExtra":false},{"id":"54684842","note":"","count":1,"label":"Balné","posId":"K0000","price":1500,"isExtra":true},{"id":"54684866","note":"","count":1,"label":"okraj mozzarella, bylinky","posId":"A121","price":5700,"isExtra":true}]</t>
  </si>
  <si>
    <t>2026-06-17T18:42:02.768+02:00</t>
  </si>
  <si>
    <t>2026-06-17T18:50:08.563+02:00</t>
  </si>
  <si>
    <t>2026-06-17T19:01:55.509+02:00</t>
  </si>
  <si>
    <t>2026-06-17T18:42:28.719+02:00</t>
  </si>
  <si>
    <t>[{"id":"2127b414-f29d-445a-a728-4dd62c008892","note":"","count":1,"label":"Capricciosa 18 cm","posId":"125","price":11900,"isExtra":false},{"id":"0be5d6e4-3937-4919-889b-9a6960efd46f","note":"","count":1,"label":"Kukuřice.","posId":"A115","price":1500,"isExtra":true},{"id":"86925bba-314c-4f6f-ba8e-4fc1b6f52f30","note":"","count":1,"label":"BEZ -olivy","posId":"X112","price":0,"KDSTags":["redhighlight"],"isExtra":true},{"id":"0c454cc7-3f38-4dea-9e0e-7220d9ba6ce0","note":"","count":3,"label":"Dip česnekový","posId":"P106","price":2000,"isExtra":false},{"id":"69a7775f-fc95-4742-9323-a261c1524b19","note":"","count":1,"label":"Margherita 18 cm","posId":"124","price":11900,"isExtra":false},{"id":"306cfd4b-8e53-4c39-a094-3a7609370ef0","note":"","count":1,"label":"Hawai 18 cm","posId":"126","price":11900,"isExtra":false},{"id":"d191a2a2-dbf7-43e1-9eae-453a92f5bdc2","note":"","count":1,"label":"BEZ -ananas","posId":"X100","price":0,"KDSTags":["redhighlight"],"isExtra":true}]</t>
  </si>
  <si>
    <t>2026-06-17T18:22:29.787+02:00</t>
  </si>
  <si>
    <t>2026-06-17T18:31:21.644+02:00</t>
  </si>
  <si>
    <t>[{"id":"aa588a4ec21766ddfa6fd918","count":1,"label":"Comeback 40cm 🌶️","posId":"109","price":30900,"isExtra":false},{"id":"9c3e5446ef3ded7b358f7c2a","count":1,"label":"Balné","posId":"K0000","price":2000,"isExtra":true},{"id":"c2f0d4a2510fbdafed8c4f00","count":1,"label":"bez plněných okrajů","posId":"X1000","price":0,"isExtra":true},{"id":"348a7fd696b72b2ee84a2e9c","count":1,"label":"Bez cibule","posId":"X103","price":0,"KDSTags":["redhighlight"],"isExtra":true}]</t>
  </si>
  <si>
    <t>2026-06-17T18:19:49.836+02:00</t>
  </si>
  <si>
    <t>2026-06-17T18:28:46.039+02:00</t>
  </si>
  <si>
    <t>[{"id":"110","note":"","count":1,"label":"Hot &amp; Spicy 40cm 🌶️🌶️","posId":"110","price":30900,"isExtra":false},{"id":"K0000","note":"","count":1,"label":"Balné","posId":"K0000","price":2000,"isExtra":true},{"id":"108","note":"","count":1,"label":"Pepperoni 40cm 🌶️🌶️","posId":"108","price":30900,"isExtra":false},{"id":"K0000","note":"","count":1,"label":"Balné","posId":"K0000","price":2000,"isExtra":true},{"id":"100","note":"","count":1,"label":"Margherita 40cm","posId":"100","price":26900,"isExtra":false},{"id":"K0000","note":"","count":1,"label":"Balné","posId":"K0000","price":2000,"isExtra":true},{"id":"C115","note":"","count":1,"label":"Kukuřice","posId":"C115","price":3500,"KDSTags":["greenhighlight"],"isExtra":true},{"id":"C114","note":"","count":1,"label":"Kuře","posId":"C114","price":4000,"KDSTags":["greenhighlight"],"isExtra":true},{"id":"P103","note":"","count":1,"label":"Pečené brambory","posId":"P103","price":6900,"isExtra":false},{"id":"K0000","note":"","count":1,"label":"Balné","posId":"K0000","price":1500,"isExtra":true}]</t>
  </si>
  <si>
    <t>2026-06-17T18:06:03.150+02:00</t>
  </si>
  <si>
    <t>2026-06-17T18:22:01.397+02:00</t>
  </si>
  <si>
    <t>[{"id":"424aec40-766b-4a2f-bcc0-a9d6737ba762","note":"","count":1,"label":"Hawai 32 cm","posId":"114","price":24900,"isExtra":false},{"id":"720272d2-1717-4af6-8eea-e928bb95234b","note":"","count":1,"label":"kukuřice","posId":"B115","price":2500,"KDSTags":["greenhighlight"],"isExtra":true},{"id":"d191a2a2-dbf7-43e1-9eae-453a92f5bdc2","note":"","count":1,"label":"BEZ -ananas","posId":"X100","price":0,"KDSTags":["redhighlight"],"isExtra":true},{"id":"dd5d901d-3787-43d0-9efe-85e31e1c5def","note":"","count":1,"label":"Pepperoni 32 cm","posId":"120","price":24900,"isExtra":false}]</t>
  </si>
  <si>
    <t>2026-06-17T18:04:02.640+02:00</t>
  </si>
  <si>
    <t>2026-06-17T18:19:45.623+02:00</t>
  </si>
  <si>
    <t>2026-06-17T17:52:03.322+02:00</t>
  </si>
  <si>
    <t>2026-06-17T18:01:59.234+02:00</t>
  </si>
  <si>
    <t>2026-06-17T18:18:09.230+02:00</t>
  </si>
  <si>
    <t>2026-06-17T17:52:28.222+02:00</t>
  </si>
  <si>
    <t>[{"id":"5e57993d-26f3-465c-aa35-1e3806b0b477","note":"","count":1,"label":"Hot &amp; Spicy 32 cm","posId":"122","price":24900,"isExtra":false},{"id":"21fd0686-e8d1-43f1-84c9-d96f5842a3ca","note":"","count":1,"label":"okraj mozzarella, bylinky","posId":"A121","price":5700,"isExtra":true},{"id":"424aec40-766b-4a2f-bcc0-a9d6737ba762","note":"","count":1,"label":"Hawai 32 cm","posId":"114","price":24900,"isExtra":false},{"id":"57c816b2-3e3f-46c2-b126-b09910d79cb0","note":"","count":1,"label":"změna na Smetanový základ","posId":"A129","price":0,"isExtra":true},{"id":"21fd0686-e8d1-43f1-84c9-d96f5842a3ca","note":"","count":1,"label":"okraj mozzarella, bylinky","posId":"A121","price":5700,"isExtra":true},{"id":"720272d2-1717-4af6-8eea-e928bb95234b","note":"","count":1,"label":"kukuřice","posId":"B115","price":2500,"KDSTags":["greenhighlight"],"isExtra":true},{"id":"d191a2a2-dbf7-43e1-9eae-453a92f5bdc2","note":"","count":1,"label":"BEZ -ananas","posId":"X100","price":0,"KDSTags":["redhighlight"],"isExtra":true},{"id":"0c454cc7-3f38-4dea-9e0e-7220d9ba6ce0","note":"","count":2,"label":"Dip česnekový","posId":"P106","price":2000,"isExtra":false},{"id":"fe90afa4-a02c-4a85-8b9e-5f997e31adfb","note":"","count":1,"label":"Česnekový chléb","posId":"P104","price":7900,"isExtra":false}]</t>
  </si>
  <si>
    <t>2026-06-17T17:44:03.120+02:00</t>
  </si>
  <si>
    <t>2026-06-17T17:51:12.258+02:00</t>
  </si>
  <si>
    <t>[{"id":"c46bb160-b35c-42ed-8482-ed85f1391e51","count":2,"label":"Pizza Hawai 32 cm","posId":"114","price":24900,"isExtra":false,"creatorId":"F1pCS7pCyxqYAbvHirB7R","isPackging":0,"actualLabel":"Pizza Hawai 32 cm"}]</t>
  </si>
  <si>
    <t>2026-06-17T17:42:03.883+02:00</t>
  </si>
  <si>
    <t>2026-06-17T17:47:37.620+02:00</t>
  </si>
  <si>
    <t>2026-06-17T17:42:03.871+02:00</t>
  </si>
  <si>
    <t>2026-06-17T17:48:58.191+02:00</t>
  </si>
  <si>
    <t>[{"id":"50d0c33c-440a-47e3-8208-1c68574950af","note":"","count":1,"label":"Capricciosa 32 cm","posId":"137","price":24900,"isExtra":false},{"id":"86925bba-314c-4f6f-ba8e-4fc1b6f52f30","note":"","count":1,"label":"BEZ -olivy","posId":"X112","price":0,"KDSTags":["redhighlight"],"isExtra":true},{"id":"8915e1ca-f30b-45dc-9ba0-235201606490","note":"","count":1,"label":"BEZ -žampiony","posId":"X105","price":0,"KDSTags":["redhighlight"],"isExtra":true}]</t>
  </si>
  <si>
    <t>2026-06-17T17:36:45.116+02:00</t>
  </si>
  <si>
    <t>2026-06-17T17:43:40.441+02:00</t>
  </si>
  <si>
    <t>2026-06-17T17:32:41.501+02:00</t>
  </si>
  <si>
    <t>2026-06-17T17:38:33.555+02:00</t>
  </si>
  <si>
    <t>[{"id":"54684796","note":"","size":"Česnekový dip","count":1,"label":"Česnekový dip","posId":"P106","price":2000,"isExtra":false},{"id":"54684842","note":"","count":1,"label":"Balné","posId":"K0000","price":1500,"isExtra":true},{"id":"59592169","note":"","size":"Hawai 32cm","count":1,"label":"Hawai 32cm","posId":"114","price":24900,"isExtra":false},{"id":"54684842","note":"","count":1,"label":"Balné","posId":"K0000","price":1500,"isExtra":true}]</t>
  </si>
  <si>
    <t>2026-06-17T17:26:02.823+02:00</t>
  </si>
  <si>
    <t>2026-06-17T17:35:18.129+02:00</t>
  </si>
  <si>
    <t>2026-06-17T17:53:14.564+02:00</t>
  </si>
  <si>
    <t>2026-06-17T17:26:33.714+02:00</t>
  </si>
  <si>
    <t>[{"id":"c37883bc-1dd4-4f99-812d-f89a299ee1f5","note":"","count":1,"label":"Margherita 40 cm","posId":"100","price":26900,"isExtra":false},{"id":"554b5341-3de7-4a69-b579-50bb01af629a","note":"","count":1,"label":"Quattro Formaggi 40 cm","posId":"111","price":30900,"isExtra":false}]</t>
  </si>
  <si>
    <t>2026-06-17T17:08:57.894+02:00</t>
  </si>
  <si>
    <t>2026-06-17T17:14:18.306+02:00</t>
  </si>
  <si>
    <t>[{"id":"de7b8b77-1f01-4637-9b4b-1c1fe7287d5c","count":1,"label":"Pizza Quattro Formaggi 18","posId":"135","price":11900,"isExtra":false,"creatorId":"8AyR_SazwnIenn6X7RfOc","isPackging":0,"actualLabel":"Pizza Quattro Formaggi 18"}]</t>
  </si>
  <si>
    <t>2026-06-17T16:34:36.952+02:00</t>
  </si>
  <si>
    <t>2026-06-17T16:52:46.298+02:00</t>
  </si>
  <si>
    <t>[{"id":"83c35a9d16ba91a93bc6d994","count":1,"label":"Hot &amp; Spicy 40cm 🌶️🌶️","posId":"110","price":30900,"isExtra":false},{"id":"9c3e5446ef3ded7b358f7c2a","count":1,"label":"Balné","posId":"K0000","price":2000,"isExtra":true},{"id":"e8119c68146fe00509d91cff","count":2,"label":"Pepsi zero sugar 1l","posId":"N125","price":5900,"isExtra":false}]</t>
  </si>
  <si>
    <t>2026-06-17T16:33:51.338+02:00</t>
  </si>
  <si>
    <t>2026-06-17T16:50:37.173+02:00</t>
  </si>
  <si>
    <t>[{"id":"12800ce808ad8ec470947c77","count":1,"label":"Comeback 32cm 🌶️","posId":"121","price":19920,"isExtra":false},{"id":"2f43df7dedb312c2f3c829b9","count":1,"label":"Balné","posId":"K0000","price":1500,"isExtra":true},{"id":"2179c22089126fe6683fee77","count":1,"label":"Smetanový základ","posId":"ZRS32","price":0,"isExtra":true}]</t>
  </si>
  <si>
    <t>Sardor</t>
  </si>
  <si>
    <t>2026-06-17T16:30:25.756+02:00</t>
  </si>
  <si>
    <t>2026-06-17T16:44:12.127+02:00</t>
  </si>
  <si>
    <t>[{"id":"109","note":"","count":2,"label":"Comeback 40cm 🌶️","posId":"109","price":30900,"isExtra":false},{"id":"K0000","note":"","count":2,"label":"Balné","posId":"K0000","price":2000,"isExtra":true},{"id":"C102","note":"","count":2,"label":"Jalapeňos","posId":"C102","price":3500,"KDSTags":["greenhighlight"],"isExtra":true},{"id":"P105","note":"","count":1,"label":"BBQ dip","posId":"P105","price":2000,"isExtra":false},{"id":"K0000","note":"","count":1,"label":"Balné","posId":"K0000","price":1500,"isExtra":true},{"id":"P106","note":"","count":1,"label":"Česnekový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</si>
  <si>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2026-06-17T16:28:17.482+02:00</t>
  </si>
  <si>
    <t>2026-06-17T16:33:08.836+02:00</t>
  </si>
  <si>
    <t>[{"id":"6fb8e78b-888c-4b9f-a799-a2c2f0622697","count":1,"label":"Pizza Margherita 18","posId":"124","price":11900,"isExtra":false,"creatorId":"vG3rAVoJlmGVhT3MYz3fN","isPackging":0,"actualLabel":"Pizza Margherita 18"}]</t>
  </si>
  <si>
    <t>2026-06-17T16:21:18.500+02:00</t>
  </si>
  <si>
    <t>2026-06-17T16:28:50.154+02:00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</si>
  <si>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</si>
  <si>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2026-06-17T16:20:02.787+02:00</t>
  </si>
  <si>
    <t>2026-06-17T16:29:02.928+02:00</t>
  </si>
  <si>
    <t>2026-06-17T17:02:29.752+02:00</t>
  </si>
  <si>
    <t>2026-06-17T16:20:17.351+02:00</t>
  </si>
  <si>
    <t>[{"id":"f932f643-9a56-4a16-90b3-20349063a042","note":"","count":1,"label":"Capricciosa 32 cm","posId":"113","price":24900,"isExtra":false},{"id":"0c454cc7-3f38-4dea-9e0e-7220d9ba6ce0","note":"","count":1,"label":"Dip česnekový","posId":"P106","price":2000,"isExtra":false},{"id":"65f00180-9c8f-4569-8062-acb5d5b8efb2","note":"","count":1,"label":"Pepsi 1l","posId":"N124","price":5900,"isExtra":false}]</t>
  </si>
  <si>
    <t>2026-06-17T15:28:46.570+02:00</t>
  </si>
  <si>
    <t>2026-06-17T15:36:36.958+02:00</t>
  </si>
  <si>
    <t>2026-06-17T15:26:02.692+02:00</t>
  </si>
  <si>
    <t>2026-06-17T15:33:07.703+02:00</t>
  </si>
  <si>
    <t>2026-06-17T15:09:16.824+02:00</t>
  </si>
  <si>
    <t>2026-06-17T15:23:01.812+02:00</t>
  </si>
  <si>
    <t>[{"id":"b97e51ee5d6f66be991dd77d","count":1,"label":"Hawai 32cm","posId":"114","price":19920,"isExtra":false},{"id":"2f43df7dedb312c2f3c829b9","count":1,"label":"Balné","posId":"K0000","price":1500,"isExtra":true},{"id":"2179c22089126fe6683fee77","count":1,"label":"Smetanový základ","posId":"ZRS32","price":0,"isExtra":true},{"id":"b79674a8749d7a797a90cc5b","count":1,"label":"okraj mozzarella, bylinky","posId":"A121","price":5700,"isExtra":true},{"id":"6dd95d267276b256b3cb02db","count":1,"label":"Baby Špenát &amp; kuře 32cm","posId":"116","price":24900,"isExtra":false},{"id":"2f43df7dedb312c2f3c829b9","count":1,"label":"Balné","posId":"K0000","price":1500,"isExtra":true},{"id":"260a35f70d058e4b235d3a9a","count":1,"label":"BBQ základ","posId":"ZSB32","price":0,"isExtra":true},{"id":"ce6f9717e21b4a79f0b40c10","count":1,"label":"okraj mozzarella, bbq omáčka","posId":"A123","price":5700,"isExtra":true},{"id":"5329159316727e06e4d822ec","count":1,"label":"Kukuřice","posId":"B115","price":2500,"KDSTags":["greenhighlight"],"isExtra":true},{"id":"fa663af1037263b7615b2b04","count":1,"label":"Šunka","posId":"B106","price":3000,"KDSTags":["greenhighlight"],"isExtra":true}]</t>
  </si>
  <si>
    <t>2026-06-17T14:57:03.870+02:00</t>
  </si>
  <si>
    <t>2026-06-17T15:05:22.596+02:00</t>
  </si>
  <si>
    <t>[{"id":"f932f643-9a56-4a16-90b3-20349063a042","note":"","count":1,"label":"Capricciosa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bylinky","posId":"A121","price":5700,"isExtra":true},{"id":"e93eabf5-7d24-462c-a2e7-caf24157b9c1","note":"","count":1,"label":"gorgonzola","posId":"B101","price":3000,"KDSTags":["greenhighlight"],"isExtra":true}]</t>
  </si>
  <si>
    <t>2026-06-17T14:43:02.826+02:00</t>
  </si>
  <si>
    <t>2026-06-17T14:50:04.634+02:00</t>
  </si>
  <si>
    <t>2026-06-17T14:13:25.333+02:00</t>
  </si>
  <si>
    <t>2026-06-17T14:21:42.445+02:00</t>
  </si>
  <si>
    <t>[{"id":"54684756","note":"","size":"BBQ Meteor 40cm","count":1,"label":"BBQ Meteor 40cm","posId":"106","price":30900,"isExtra":false},{"id":"54684837","note":"","count":1,"label":"Balné","posId":"K0000","price":2000,"isExtra":true},{"id":"54684825","note":"","count":1,"label":"bez plněných okrajů","posId":"X1000","price":0,"isExtra":true},{"id":"57405766","note":"","size":"Pepsi 1l","count":1,"label":"Pepsi 1l","posId":"N124","price":5900,"isExtra":false}]</t>
  </si>
  <si>
    <t>2026-06-17T13:58:01.906+02:00</t>
  </si>
  <si>
    <t>2026-06-17T14:30:19.313+02:00</t>
  </si>
  <si>
    <t>2026-06-17T14:57:17.101+02:00</t>
  </si>
  <si>
    <t>2026-06-17T14:00:03.400+02:00</t>
  </si>
  <si>
    <t>2026-06-17T13:55:18.381+02:00</t>
  </si>
  <si>
    <t>2026-06-17T14:05:22.596+02:00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</si>
  <si>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🌶️🌶️","posId":"110","price":30900,"isExtra":false},{"id":"54684837","note":"","count":1,"label":"Balné","posId":"K0000","price":2000,"isExtra":true},{"id":"54684891","note":"","count":1,"label":"okraj hotdog, hořčice","posId":"A118","price":6500,"isExtra":true}]</t>
  </si>
  <si>
    <t>2026-06-17T13:17:42.315+02:00</t>
  </si>
  <si>
    <t>2026-06-17T13:23:11.529+02:00</t>
  </si>
  <si>
    <t>[{"id":"P106","note":"","count":1,"label":"Česnekový dip","posId":"P106","price":2000,"isExtra":false},{"id":"K0000","note":"","count":1,"label":"Balné","posId":"K0000","price":1500,"isExtra":true},{"id":"N125","note":"","count":1,"label":"Pepsi zero sugar 1l","posId":"N125","price":5900,"isExtra":false},{"id":"114","note":"","count":1,"label":"Hawai 32cm","posId":"114","price":24900,"isExtra":false},{"id":"K0000","note":"","count":1,"label":"Balné","posId":"K0000","price":1500,"isExtra":true},{"id":"X100","note":"","count":1,"label":"Bez ananasu","posId":"X100","price":0,"KDSTags":["redhighlight"],"isExtra":true}]</t>
  </si>
  <si>
    <t>2026-06-17T12:35:36.450+02:00</t>
  </si>
  <si>
    <t>2026-06-17T12:45:51.835+02:00</t>
  </si>
  <si>
    <t>[{"id":"9ff3290dd0856efee7971f0d","count":1,"label":"Baby špenát &amp; kuře 40cm","posId":"104","price":30900,"isExtra":false},{"id":"9c3e5446ef3ded7b358f7c2a","count":1,"label":"Balné","posId":"K0000","price":2000,"isExtra":true},{"id":"e7c1c602dc965c0159e9efb8","count":1,"label":"Pepperoni 40cm 🌶️🌶️","posId":"108","price":30900,"isExtra":false},{"id":"9c3e5446ef3ded7b358f7c2a","count":1,"label":"Balné","posId":"K0000","price":2000,"isExtra":true},{"id":"534340cf97d1876b8244e845","count":1,"label":"Česnekový dip","posId":"P106","price":2000,"isExtra":false},{"id":"2f43df7dedb312c2f3c829b9","count":1,"label":"Balné","posId":"K0000","price":1500,"isExtra":true}]</t>
  </si>
  <si>
    <t>2026-06-17T12:29:03.902+02:00</t>
  </si>
  <si>
    <t>2026-06-17T12:35:51.597+02:00</t>
  </si>
  <si>
    <t>2026-06-17T12:43:16.261+02:00</t>
  </si>
  <si>
    <t>2026-06-17T12:29:33.737+02:00</t>
  </si>
  <si>
    <t>[{"id":"9113385a-d4b6-407a-b0f4-d904f93de010","note":"","count":1,"label":"Baby špenát &amp; kuře 32 cm","posId":"116","price":24900,"isExtra":false},{"id":"0c454cc7-3f38-4dea-9e0e-7220d9ba6ce0","note":"","count":2,"label":"Dip česnekový","posId":"P106","price":2000,"isExtra":false}]</t>
  </si>
  <si>
    <t>2026-06-17T12:18:02.860+02:00</t>
  </si>
  <si>
    <t>2026-06-17T12:25:10.771+02:00</t>
  </si>
  <si>
    <t>2026-06-17T12:32:36.149+02:00</t>
  </si>
  <si>
    <t>2026-06-17T12:18:30.075+02:00</t>
  </si>
  <si>
    <t>2026-06-17T12:15:35.443+02:00</t>
  </si>
  <si>
    <t>2026-06-17T12:25:35.777+02:00</t>
  </si>
  <si>
    <t>2026-06-17T12:03:25.268+02:00</t>
  </si>
  <si>
    <t>2026-06-17T12:10:54.833+02:00</t>
  </si>
  <si>
    <t>[{"id":"251f33e3ed796eca31390987","count":1,"label":"BBQ Texas 32cm","posId":"119","price":24900,"isExtra":false},{"id":"2f43df7dedb312c2f3c829b9","count":1,"label":"Balné","posId":"K0000","price":1500,"isExtra":true},{"id":"4127daa2593493061f0d6d68","count":1,"label":"Smetanový základ","posId":"ZBS32","price":0,"isExtra":true},{"id":"13bc34972a864e03558263de","count":1,"label":"bez plněných okrajů","posId":"X1000","price":0,"isExtra":true}]</t>
  </si>
  <si>
    <t>2026-06-17T12:02:02.488+02:00</t>
  </si>
  <si>
    <t>2026-06-17T12:12:58.714+02:00</t>
  </si>
  <si>
    <t>[{"id":"5e57993d-26f3-465c-aa35-1e3806b0b477","note":"","count":1,"label":"Hot &amp; Spicy 32 cm","posId":"122","price":24900,"isExtra":false},{"id":"a3d62a5d-2e1d-48db-874e-d64becff7059","note":"","count":1,"label":"změna na BBQ základ","posId":"A128","price":0,"isExtra":true}]</t>
  </si>
  <si>
    <t>2026-06-17T12:01:03.419+02:00</t>
  </si>
  <si>
    <t>2026-06-17T20:05:31.477+02:00</t>
  </si>
  <si>
    <t>2026-06-17T20:21:13.159+02:00</t>
  </si>
  <si>
    <t>2026-06-17T19:13:50.055+02:00</t>
  </si>
  <si>
    <t>[{"id":"f932f643-9a56-4a16-90b3-20349063a042","note":"","count":1,"label":"Capricciosa 32 cm","posId":"113","price":24900,"isExtra":false},{"id":"9113385a-d4b6-407a-b0f4-d904f93de010","note":"","count":1,"label":"Baby špenát &amp; kuře 32 cm","posId":"116","price":24900,"isExtra":false},{"id":"eaf5673a-2acd-457a-bff6-8e65ba4050c9","note":"","count":1,"label":"dip jalapenos","posId":"P107","price":2000,"isExtra":false}]</t>
  </si>
  <si>
    <t>2026-06-17T11:38:04.478+02:00</t>
  </si>
  <si>
    <t>2026-06-17T11:44:36.703+02:00</t>
  </si>
  <si>
    <t>2026-06-17T11:34:05.247+02:00</t>
  </si>
  <si>
    <t>2026-06-17T11:42:23.660+02:00</t>
  </si>
  <si>
    <t>2026-06-17T11:18:39.404+02:00</t>
  </si>
  <si>
    <t>2026-06-17T11:24:41.646+02:00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</si>
  <si>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32cm","posId":"123","price":24900,"isExtra":false},{"id":"54684842","note":"","count":1,"label":"Balné","posId":"K0000","price":1500,"isExtra":true},{"id":"54684831","note":"","count":1,"label":"bez plněných okrajů","posId":"X1000","price":0,"isExtra":true}]</t>
  </si>
  <si>
    <t>2026-06-17T11:02:02.973+02:00</t>
  </si>
  <si>
    <t>2026-06-17T11:41:01.576+02:00</t>
  </si>
  <si>
    <t>2026-06-17T12:05:29.112+02:00</t>
  </si>
  <si>
    <t>2026-06-17T11:02:44.208+02:00</t>
  </si>
  <si>
    <t>2026-06-17T01:12:38.901+02:00</t>
  </si>
  <si>
    <t>2026-06-17T01:12:43.199+02:00</t>
  </si>
  <si>
    <t>[{"id":"733d4331-03cf-4028-a762-13e1a6a2514e","count":1,"label":"Pilsner Urquell 12","posId":"N20","price":6500,"isExtra":false,"creatorId":"6AAaLDIZulZ0nisj_6Juk","isPackging":0,"actualLabel":"Pilsner Urquell 12"},{"id":"733d4331-03cf-4028-a762-13e1a6a2514e","count":1,"label":"Pilsner Urquell 12","posId":"N20","price":6500,"isExtra":false,"creatorId":"QHCN_06Fm2OqL7AD7V_SN","isPackging":0,"actualLabel":"Pilsner Urquell 12"}]</t>
  </si>
  <si>
    <t>2026-06-17T00:36:14.781+02:00</t>
  </si>
  <si>
    <t>2026-06-17T00:49:36.048+02:00</t>
  </si>
  <si>
    <t>[{"id":"b6ffa1a1cad6e0911847a661","count":1,"label":"Margherita 32cm","posId":"112","price":16720,"isExtra":false},{"id":"2f43df7dedb312c2f3c829b9","count":1,"label":"Balné","posId":"K0000","price":1500,"isExtra":true},{"id":"3175e5e9ef7fb644064019e6","count":1,"label":"Olivy","posId":"B112","price":2500,"KDSTags":["greenhighlight"],"isExtra":true},{"id":"9ec049f6b45dc203fd9e8d89","count":1,"label":"Masové kuličky","posId":"P102","price":9900,"isExtra":false},{"id":"2f43df7dedb312c2f3c829b9","count":1,"label":"Balné","posId":"K0000","price":1500,"isExtra":true},{"id":"6e60d01c288cc3a6abcb1e44","count":1,"label":"Aquilla neperlivá","posId":"N140","price":3900,"isExtra":false}]</t>
  </si>
  <si>
    <t>2026-06-17T00:30:06.329+02:00</t>
  </si>
  <si>
    <t>2026-06-17T00:48:22.143+02:00</t>
  </si>
  <si>
    <t>[{"id":"894fa153536a1a5af70ad0bf","count":1,"label":"Quattro Formaggi 40cm","posId":"111","price":30900,"isExtra":false},{"id":"9c3e5446ef3ded7b358f7c2a","count":1,"label":"Balné","posId":"K0000","price":2000,"isExtra":true},{"id":"83c35a9d16ba91a93bc6d994","count":1,"label":"Hot &amp; Spicy 40cm 🌶️🌶️","posId":"110","price":30900,"isExtra":false},{"id":"9c3e5446ef3ded7b358f7c2a","count":1,"label":"Balné","posId":"K0000","price":2000,"isExtra":true},{"id":"939f82d5fbc35ea216cb1f8c","count":1,"label":"Capricciosa 40cm","posId":"101","price":30900,"isExtra":false},{"id":"9c3e5446ef3ded7b358f7c2a","count":1,"label":"Balné","posId":"K0000","price":2000,"isExtra":true},{"id":"e7c1c602dc965c0159e9efb8","count":1,"label":"Pepperoni 40cm 🌶️🌶️","posId":"108","price":30900,"isExtra":false},{"id":"9c3e5446ef3ded7b358f7c2a","count":1,"label":"Balné","posId":"K0000","price":2000,"isExtra":true},{"id":"23eb49539dc66b9258a5f1c9","count":1,"label":"Hawai 40cm","posId":"102","price":30900,"isExtra":false},{"id":"9c3e5446ef3ded7b358f7c2a","count":1,"label":"Balné","posId":"K0000","price":2000,"isExtra":true},{"id":"15899b4356cb45f4fad5074f","count":3,"label":"Pepsi 1l","posId":"N124","price":5900,"isExtra":false}]</t>
  </si>
  <si>
    <t>2026-06-17T00:15:54.353+02:00</t>
  </si>
  <si>
    <t>2026-06-17T00:26:12.317+02:00</t>
  </si>
  <si>
    <t>[{"id":"64289bbb395820dee3a352f4","count":1,"label":"Pepperoni 32cm 🌶️🌶️","posId":"120","price":19920,"isExtra":false},{"id":"2f43df7dedb312c2f3c829b9","count":1,"label":"Balné","posId":"K0000","price":1500,"isExtra":true},{"id":"fb29917ce2e90ab392103c23","count":1,"label":"USA těsto","posId":"17","price":1000,"isExtra":true},{"id":"9b88e1a9c34bea0540c84786","count":1,"label":"BBQ základ","posId":"ZRB32","price":0,"isExtra":true},{"id":"b5d31817c8dbb90bccca1f9d","count":1,"label":"okraj hotdog, bbq omáčka","posId":"A119","price":5700,"isExtra":true}]</t>
  </si>
  <si>
    <t>2026-06-17T00:04:16.441+02:00</t>
  </si>
  <si>
    <t>2026-06-17T00:19:40.011+02:00</t>
  </si>
  <si>
    <t>[{"id":"64289bbb395820dee3a352f4","count":1,"label":"Pepperoni 32cm 🌶️🌶️","posId":"120","price":19920,"isExtra":false},{"id":"2f43df7dedb312c2f3c829b9","count":1,"label":"Balné","posId":"K0000","price":1500,"isExtra":true},{"id":"6524e41264c1c7bf5325225c","count":1,"label":"Grana padano, pecorino, parmazán","posId":"B130","price":3000,"KDSTags":["greenhighlight"],"isExtra":true},{"id":"9d5abf3ba9f3480daaf4102b","count":1,"label":"Pepperoni Rolls 🌶️","posId":"P100","price":8900,"isExtra":false},{"id":"2f43df7dedb312c2f3c829b9","count":1,"label":"Balné","posId":"K0000","price":1500,"isExtra":true}]</t>
  </si>
  <si>
    <t>2026-06-16T23:55:48.791+02:00</t>
  </si>
  <si>
    <t>2026-06-17T00:05:02.164+02:00</t>
  </si>
  <si>
    <t>2026-06-16T23:49:17.621+02:00</t>
  </si>
  <si>
    <t>2026-06-16T23:56:33.167+02:00</t>
  </si>
  <si>
    <t>2026-06-16T23:48:56.869+02:00</t>
  </si>
  <si>
    <t>2026-06-16T23:58:25.972+02:00</t>
  </si>
  <si>
    <t>[{"id":"117","note":"","count":1,"label":"Veggieballs 32cm 🌶️🌶️","posId":"117","price":24900,"isExtra":false},{"id":"K0000","note":"","count":1,"label":"Balné","posId":"K0000","price":1500,"isExtra":true},{"id":"17","note":"","count":1,"label":"USA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bylinky","posId":"A121","price":5700,"isExtra":true},{"id":"X115","note":"","count":1,"label":"Bez kukuřice","posId":"X115","price":0,"KDSTags":["redhighlight"],"isExtra":true}]</t>
  </si>
  <si>
    <t>2026-06-16T23:40:19.519+02:00</t>
  </si>
  <si>
    <t>2026-06-16T23:56:30.316+02:00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</si>
  <si>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🌶️","posId":"109","price":30900,"isExtra":false},{"id":"54684837","note":"","count":1,"label":"Balné","posId":"K0000","price":2000,"isExtra":true},{"id":"54684861","note":"","count":1,"label":"okraj mozzarella, bylinky","posId":"A122","price":6500,"isExtra":true},{"id":"54684796","note":"","size":"Česnekový dip","count":1,"label":"Česnekový dip","posId":"P106","price":2000,"isExtra":false},{"id":"54684842","note":"","count":1,"label":"Balné","posId":"K0000","price":1500,"isExtra":true},{"id":"66426847","note":"","size":"Pilsner Urquell 12","count":2,"label":"Pilsner Urquell 12","posId":"N20","price":6500,"isExtra":false}]</t>
  </si>
  <si>
    <t>2026-06-16T23:37:37.287+02:00</t>
  </si>
  <si>
    <t>2026-06-16T23:56:27.283+02:00</t>
  </si>
  <si>
    <t>[{"id":"534340cf97d1876b8244e845","count":2,"label":"Česnekový dip","posId":"P106","price":2000,"isExtra":false},{"id":"2f43df7dedb312c2f3c829b9","count":2,"label":"Balné","posId":"K0000","price":1500,"isExtra":true},{"id":"aa588a4ec21766ddfa6fd918","count":1,"label":"Comeback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</si>
  <si>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2026-06-16T23:33:15.575+02:00</t>
  </si>
  <si>
    <t>2026-06-16T23:45:55.986+02:00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</si>
  <si>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32cm","posId":"123","price":24900,"isExtra":false},{"id":"54684842","note":"","count":1,"label":"Balné","posId":"K0000","price":1500,"isExtra":true},{"id":"59555777","note":"","count":1,"label":"Rajčatový základ","posId":"ZSR32","price":0,"isExtra":true},{"id":"54684831","note":"","count":1,"label":"bez plněných okrajů","posId":"X1000","price":0,"isExtra":true},{"id":"57405761","note":"","size":"Aquilla černý čaj a broskev 0,5l","count":1,"label":"Aquilla černý čaj a broskev 0,5l","posId":"N120","price":4900,"isExtra":false}]</t>
  </si>
  <si>
    <t>2026-06-16T23:22:36.063+02:00</t>
  </si>
  <si>
    <t>2026-06-16T23:37:02.998+02:00</t>
  </si>
  <si>
    <t>[{"id":"54684756","note":"","size":"BBQ Meteor 40cm","count":1,"label":"BBQ Meteor 40cm","posId":"106","price":30900,"isExtra":false},{"id":"54684837","note":"","count":1,"label":"Balné","posId":"K0000","price":2000,"isExtra":true},{"id":"59555758","note":"","count":1,"label":"Rajčatový základ","posId":"ZBR40","price":0,"isExtra":true}]</t>
  </si>
  <si>
    <t>2026-06-16T23:21:13.957+02:00</t>
  </si>
  <si>
    <t>2026-06-16T23:34:18.868+02:00</t>
  </si>
  <si>
    <t>[{"id":"12800ce808ad8ec470947c77","count":1,"label":"Comeback 32cm 🌶️","posId":"121","price":19920,"isExtra":false},{"id":"2f43df7dedb312c2f3c829b9","count":1,"label":"Balné","posId":"K0000","price":1500,"isExtra":true},{"id":"fcd0ce54e4ed7128b862e23a","count":1,"label":"Aquilla černý čaj a broskev 0,5l","posId":"N120","price":4900,"isExtra":false},{"id":"2cecfe7be41d3b1e996ce180","count":1,"label":"Pilsner Urquell 12","posId":"N20","price":6500,"isExtra":false}]</t>
  </si>
  <si>
    <t>2026-06-16T23:20:54.076+02:00</t>
  </si>
  <si>
    <t>2026-06-16T23:30:11.222+02:00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</si>
  <si>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🌶️","posId":"121","price":24900,"isExtra":false},{"id":"54684842","note":"","count":1,"label":"Balné","posId":"K0000","price":1500,"isExtra":true},{"id":"57179851","note":"","count":1,"label":"Smetanový základ","posId":"ZRS32","price":0,"isExtra":true},{"id":"54684866","note":"","count":1,"label":"okraj mozzarella, bylinky","posId":"A121","price":5700,"isExtra":true},{"id":"54684848","note":"","count":1,"label":"Jalapeňos","posId":"B102","price":2500,"KDSTags":["greenhighlight"],"isExtra":true}]</t>
  </si>
  <si>
    <t>2026-06-16T23:20:54.075+02:00</t>
  </si>
  <si>
    <t>2026-06-16T23:34:03.829+02:00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</si>
  <si>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🌶️🌶️","posId":"110","price":30900,"isExtra":false},{"id":"54684837","note":"","count":1,"label":"Balné","posId":"K0000","price":2000,"isExtra":true},{"id":"54684861","note":"","count":1,"label":"okraj mozzarella, bylinky","posId":"A122","price":6500,"isExtra":true}]</t>
  </si>
  <si>
    <t>2026-06-16T23:16:39.673+02:00</t>
  </si>
  <si>
    <t>2026-06-16T23:26:58.751+02:00</t>
  </si>
  <si>
    <t>[{"id":"64289bbb395820dee3a352f4","count":1,"label":"Pepperoni 32cm 🌶️🌶️","posId":"120","price":19920,"isExtra":false},{"id":"2f43df7dedb312c2f3c829b9","count":1,"label":"Balné","posId":"K0000","price":1500,"isExtra":true},{"id":"d2bbf08fc57038f524ea9ee6","count":1,"label":"Česnekový chléb 18cm","posId":"P104","price":7900,"isExtra":false},{"id":"2f43df7dedb312c2f3c829b9","count":1,"label":"Balné","posId":"K0000","price":1500,"isExtra":true}]</t>
  </si>
  <si>
    <t>2026-06-16T23:08:36.792+02:00</t>
  </si>
  <si>
    <t>2026-06-16T23:26:54.832+02:00</t>
  </si>
  <si>
    <t>[{"id":"12800ce808ad8ec470947c77","count":1,"label":"Comeback 32cm 🌶️","posId":"121","price":19920,"isExtra":false},{"id":"2f43df7dedb312c2f3c829b9","count":1,"label":"Balné","posId":"K0000","price":1500,"isExtra":true},{"id":"9b88e1a9c34bea0540c84786","count":1,"label":"BBQ základ","posId":"ZRB32","price":0,"isExtra":true},{"id":"13bc34972a864e03558263de","count":1,"label":"bez plněných okrajů","posId":"X1000","price":0,"isExtra":true},{"id":"37e7f219d33e08ea11549ed3","count":1,"label":"Pečené brambory","posId":"P103","price":6900,"isExtra":false},{"id":"2f43df7dedb312c2f3c829b9","count":1,"label":"Balné","posId":"K0000","price":1500,"isExtra":true}]</t>
  </si>
  <si>
    <t>2026-06-16T23:05:13.863+02:00</t>
  </si>
  <si>
    <t>2026-06-16T23:25:41.791+02:00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</si>
  <si>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🌶️🌶️","posId":"110","price":30900,"isExtra":false},{"id":"54684837","note":"","count":1,"label":"Balné","posId":"K0000","price":2000,"isExtra":true},{"id":"59555762","note":"","count":1,"label":"BBQ základ","posId":"ZRB40","price":0,"isExtra":true},{"id":"54684904","note":"","count":1,"label":"okraj hotdog, bbq omáčka","posId":"A120","price":6500,"isExtra":true},{"id":"54684896","note":"","count":1,"label":"Olivy","posId":"C112","price":3500,"KDSTags":["greenhighlight"],"isExtra":true}]</t>
  </si>
  <si>
    <t>2026-06-16T23:01:49.413+02:00</t>
  </si>
  <si>
    <t>2026-06-16T23:16:13.708+02:00</t>
  </si>
  <si>
    <t>[{"id":"90fe26ad-8793-414c-a8fe-fc7624d10755","count":1,"label":"Pizza Špenát kuře 32 cm","posId":"116","price":24900,"isExtra":false,"creatorId":"vBmPdVHOFsYEk3smes2-H","isPackging":0,"actualLabel":"Pizza Špenát kuře 32 cm"}]</t>
  </si>
  <si>
    <t>2026-06-16T23:00:04.324+02:00</t>
  </si>
  <si>
    <t>2026-06-16T23:11:14.500+02:00</t>
  </si>
  <si>
    <t>2026-06-16T23:18:40.191+02:00</t>
  </si>
  <si>
    <t>2026-06-16T23:00:54.933+02:00</t>
  </si>
  <si>
    <t>[{"id":"424aec40-766b-4a2f-bcc0-a9d6737ba762","note":"","count":1,"label":"Hawai 32 cm","posId":"114","price":24900,"isExtra":false},{"id":"d191a2a2-dbf7-43e1-9eae-453a92f5bdc2","note":"","count":1,"label":"BEZ -ananas","posId":"X100","price":0,"KDSTags":["redhighlight"],"isExtra":true}]</t>
  </si>
  <si>
    <t>2026-06-16T22:55:59.615+02:00</t>
  </si>
  <si>
    <t>2026-06-16T23:17:03.694+02:00</t>
  </si>
  <si>
    <t>[{"id":"12800ce808ad8ec470947c77","count":1,"label":"Comeback 32cm 🌶️","posId":"121","price":19920,"isExtra":false},{"id":"2f43df7dedb312c2f3c829b9","count":1,"label":"Balné","posId":"K0000","price":1500,"isExtra":true},{"id":"13bc34972a864e03558263de","count":1,"label":"bez plněných okrajů","posId":"X1000","price":0,"isExtra":true},{"id":"fcd0ce54e4ed7128b862e23a","count":1,"label":"Aquilla černý čaj a broskev 0,5l","posId":"N120","price":4900,"isExtra":false},{"id":"251f33e3ed796eca31390987","count":1,"label":"BBQ Texas 32cm","posId":"119","price":24900,"isExtra":false},{"id":"2f43df7dedb312c2f3c829b9","count":1,"label":"Balné","posId":"K0000","price":1500,"isExtra":true}]</t>
  </si>
  <si>
    <t>2026-06-16T22:53:44.801+02:00</t>
  </si>
  <si>
    <t>2026-06-16T23:10:04.668+02:00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</si>
  <si>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základ","posId":"ZBS40","price":0,"isExtra":true},{"id":"A120","note":"","count":1,"label":"okraj hotdog, bbq omáčka","posId":"A120","price":6500,"isExtra":true}]</t>
  </si>
  <si>
    <t>2026-06-16T22:49:57.450+02:00</t>
  </si>
  <si>
    <t>2026-06-16T23:01:31.468+02:00</t>
  </si>
  <si>
    <t>[{"id":"6ac0aec8-6f40-4afb-9f56-025e046f3100","count":1,"label":"Pizza Hot &amp; Spicy 40","posId":"110","price":30900,"isExtra":false,"creatorId":"HetDTKoZ3Q8pEoDkedoiK","isPackging":0,"actualLabel":"Pizza Hot &amp; Spicy 40"}]</t>
  </si>
  <si>
    <t>2026-06-16T22:49:03.450+02:00</t>
  </si>
  <si>
    <t>2026-06-16T23:05:52.299+02:00</t>
  </si>
  <si>
    <t>[{"id":"2cc0a9fe-ea2a-41e4-be86-6376b8437c33","note":"","count":1,"label":"Capricciosa 40 cm","posId":"101","price":30900,"isExtra":false},{"id":"8915e1ca-f30b-45dc-9ba0-235201606490","note":"","count":1,"label":"BEZ -žampiony","posId":"X105","price":0,"KDSTags":["redhighlight"],"isExtra":true}]</t>
  </si>
  <si>
    <t>2026-06-16T22:45:03.418+02:00</t>
  </si>
  <si>
    <t>2026-06-16T23:05:09.343+02:00</t>
  </si>
  <si>
    <t>[{"id":"2d3d5617-9c58-43de-9934-040859ce552d","note":"","count":1,"label":"BBQ Meteor 32 cm","posId":"118","price":24900,"isExtra":false}]</t>
  </si>
  <si>
    <t>2026-06-16T22:44:42.705+02:00</t>
  </si>
  <si>
    <t>2026-06-16T23:02:40.824+02:00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</si>
  <si>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základ","posId":"ZRS32","price":0,"isExtra":true},{"id":"A121","note":"","count":1,"label":"okraj mozzarella, bylinky","posId":"A121","price":5700,"isExtra":true}]</t>
  </si>
  <si>
    <t>2026-06-16T22:44:22.650+02:00</t>
  </si>
  <si>
    <t>2026-06-16T22:51:15.001+02:00</t>
  </si>
  <si>
    <t>[{"id":"111","note":"","count":1,"label":"Quattro Formaggi 40cm","posId":"111","price":30900,"isExtra":false},{"id":"K0000","note":"","count":1,"label":"Balné","posId":"K0000","price":2000,"isExtra":true},{"id":"C114","note":"","count":1,"label":"Kuře","posId":"C114","price":4000,"KDSTags":["greenhighlight"],"isExtra":true}]</t>
  </si>
  <si>
    <t>2026-06-16T22:32:03.435+02:00</t>
  </si>
  <si>
    <t>2026-06-16T22:40:14.154+02:00</t>
  </si>
  <si>
    <t>2026-06-16T22:54:32.207+02:00</t>
  </si>
  <si>
    <t>2026-06-16T22:33:23.637+02:00</t>
  </si>
  <si>
    <t>[{"id":"fe90afa4-a02c-4a85-8b9e-5f997e31adfb","note":"","count":2,"label":"Česnekový chléb","posId":"P104","price":7900,"isExtra":false},{"id":"0c454cc7-3f38-4dea-9e0e-7220d9ba6ce0","note":"","count":2,"label":"Dip česnekový","posId":"P106","price":2000,"isExtra":false}]</t>
  </si>
  <si>
    <t>2026-06-16T22:29:51.823+02:00</t>
  </si>
  <si>
    <t>2026-06-16T22:40:22.441+02:00</t>
  </si>
  <si>
    <t>[{"id":"12800ce808ad8ec470947c77","count":1,"label":"Comeback 32cm 🌶️","posId":"121","price":19920,"isExtra":false},{"id":"2f43df7dedb312c2f3c829b9","count":1,"label":"Balné","posId":"K0000","price":1500,"isExtra":true},{"id":"fb29917ce2e90ab392103c23","count":1,"label":"USA těsto","posId":"17","price":1000,"isExtra":true},{"id":"ce6f9717e21b4a79f0b40c10","count":1,"label":"okraj mozzarella, bbq omáčka","posId":"A123","price":5700,"isExtra":true}]</t>
  </si>
  <si>
    <t>2026-06-16T22:26:03.744+02:00</t>
  </si>
  <si>
    <t>2026-06-16T22:34:18.330+02:00</t>
  </si>
  <si>
    <t>[{"id":"b97e51ee5d6f66be991dd77d","count":1,"label":"Hawai 32cm","posId":"114","price":19920,"isExtra":false},{"id":"2f43df7dedb312c2f3c829b9","count":1,"label":"Balné","posId":"K0000","price":1500,"isExtra":true},{"id":"2179c22089126fe6683fee77","count":1,"label":"Smetanový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okrajů","posId":"X1000","price":0,"isExtra":true}]</t>
  </si>
  <si>
    <t>2026-06-16T22:21:39.568+02:00</t>
  </si>
  <si>
    <t>2026-06-16T22:30:29.285+02:00</t>
  </si>
  <si>
    <t>[{"id":"3ce00c7888c3f6c64a108aae","count":1,"label":"Quattro Formaggi 32cm","posId":"123","price":24900,"isExtra":false},{"id":"2f43df7dedb312c2f3c829b9","count":1,"label":"Balné","posId":"K0000","price":1500,"isExtra":true},{"id":"13bc34972a864e03558263de","count":1,"label":"bez plněných okrajů","posId":"X1000","price":0,"isExtra":true},{"id":"5329159316727e06e4d822ec","count":1,"label":"Kukuřice","posId":"B115","price":2500,"KDSTags":["greenhighlight"],"isExtra":true}]</t>
  </si>
  <si>
    <t>2026-06-16T22:18:09.399+02:00</t>
  </si>
  <si>
    <t>2026-06-16T22:33:44.341+02:00</t>
  </si>
  <si>
    <t>[{"id":"64289bbb395820dee3a352f4","count":1,"label":"Pepperoni 32cm 🌶️🌶️","posId":"120","price":19920,"isExtra":false},{"id":"2f43df7dedb312c2f3c829b9","count":1,"label":"Balné","posId":"K0000","price":1500,"isExtra":true},{"id":"64289bbb395820dee3a352f4","count":1,"label":"Pepperoni 32cm 🌶️🌶️","posId":"120","price":19920,"isExtra":false},{"id":"2f43df7dedb312c2f3c829b9","count":1,"label":"Balné","posId":"K0000","price":1500,"isExtra":true},{"id":"3175e5e9ef7fb644064019e6","count":1,"label":"Olivy","posId":"B112","price":2500,"KDSTags":["greenhighlight"],"isExtra":true},{"id":"534340cf97d1876b8244e845","count":3,"label":"Česnekový dip","posId":"P106","price":2000,"isExtra":false},{"id":"2f43df7dedb312c2f3c829b9","count":3,"label":"Balné","posId":"K0000","price":1500,"isExtra":true}]</t>
  </si>
  <si>
    <t>2026-06-16T22:02:03.274+02:00</t>
  </si>
  <si>
    <t>2026-06-16T22:17:57.118+02:00</t>
  </si>
  <si>
    <t>2026-06-16T22:39:05.626+02:00</t>
  </si>
  <si>
    <t>2026-06-16T22:03:00.996+02:00</t>
  </si>
  <si>
    <t>[{"id":"2725a3d1-b696-46fb-83aa-c7691209afce","note":"","count":1,"label":"Zeleninová 32 cm","posId":"115","price":24900,"isExtra":false},{"id":"e93eabf5-7d24-462c-a2e7-caf24157b9c1","note":"","count":1,"label":"gorgonzola","posId":"B101","price":3000,"KDSTags":["greenhighlight"],"isExtra":true}]</t>
  </si>
  <si>
    <t>2026-06-16T21:59:03.289+02:00</t>
  </si>
  <si>
    <t>2026-06-16T22:16:39.378+02:00</t>
  </si>
  <si>
    <t>2026-06-16T21:53:08.524+02:00</t>
  </si>
  <si>
    <t>2026-06-16T22:00:28.038+02:00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</si>
  <si>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40cm","posId":"111","price":30900,"isExtra":false},{"id":"54684837","note":"","count":1,"label":"Balné","posId":"K0000","price":2000,"isExtra":true},{"id":"54684825","note":"","count":1,"label":"bez plněných okrajů","posId":"X1000","price":0,"isExtra":true},{"id":"54684942","note":"","count":1,"label":"Šunka","posId":"C106","price":4000,"KDSTags":["greenhighlight"],"isExtra":true}]</t>
  </si>
  <si>
    <t>2026-06-16T21:45:49.212+02:00</t>
  </si>
  <si>
    <t>2026-06-16T21:58:03.300+02:00</t>
  </si>
  <si>
    <t>2026-06-16T22:10:01.369+02:00</t>
  </si>
  <si>
    <t>2026-06-16T21:45:50.323+02:00</t>
  </si>
  <si>
    <t>[{"id":"7b38057d-d868-4703-9219-79f60d8a09f4","count":1,"label":"Pizza Capricciosa 18","posId":"125","price":11900,"isExtra":false,"creatorId":"bJig5BbRpyc6L8t1FpLiY","isPackging":0,"actualLabel":"Pizza Capricciosa 18"},{"id":"7b38057d-d868-4703-9219-79f60d8a09f4","count":1,"label":"Pizza Capricciosa 18","posId":"125","price":11900,"isExtra":false,"creatorId":"ImhJFJmK3rLrxjVeN-5rD","isPackging":0,"actualLabel":"Pizza Capricciosa 18"},{"id":"a0148f4d-e608-4061-b0cf-421635d1867d","count":1,"label":"Spicy Wings","posId":"P101","price":11900,"isExtra":false,"creatorId":"3B7ayD1aMMdRG4oQecWjV","isPackging":0,"actualLabel":"Spicy Wings"},{"id":"a0148f4d-e608-4061-b0cf-421635d1867d","count":1,"label":"Spicy Wings","posId":"P101","price":11900,"isExtra":false,"creatorId":"fwhotSSd5tvCzwWUa3yU9","isPackging":0,"actualLabel":"Spicy Wings"},{"id":"a0148f4d-e608-4061-b0cf-421635d1867d","count":1,"label":"Spicy Wings","posId":"P101","price":11900,"isExtra":false,"creatorId":"ixrq7mtNO483Kr4ctSkCW","isPackging":1500,"actualLabel":"Spicy Wings"}]</t>
  </si>
  <si>
    <t>2026-06-16T21:40:07.708+02:00</t>
  </si>
  <si>
    <t>2026-06-16T21:57:48.515+02:00</t>
  </si>
  <si>
    <t>[{"id":"12800ce808ad8ec470947c77","count":1,"label":"Comeback 32cm 🌶️","posId":"121","price":19920,"isExtra":false},{"id":"2f43df7dedb312c2f3c829b9","count":1,"label":"Balné","posId":"K0000","price":1500,"isExtra":true},{"id":"13bc34972a864e03558263de","count":1,"label":"bez plněných okrajů","posId":"X1000","price":0,"isExtra":true},{"id":"348a7fd696b72b2ee84a2e9c","count":1,"label":"Bez cibule","posId":"X103","price":0,"KDSTags":["redhighlight"],"isExtra":true},{"id":"9d5abf3ba9f3480daaf4102b","count":1,"label":"Pepperoni Rolls 🌶️","posId":"P100","price":8900,"isExtra":false},{"id":"2f43df7dedb312c2f3c829b9","count":1,"label":"Balné","posId":"K0000","price":1500,"isExtra":true}]</t>
  </si>
  <si>
    <t>2026-06-16T21:29:55.886+02:00</t>
  </si>
  <si>
    <t>2026-06-16T21:44:45.639+02:00</t>
  </si>
  <si>
    <t>[{"id":"12800ce808ad8ec470947c77","count":1,"label":"Comeback 32cm 🌶️","posId":"121","price":19920,"isExtra":false},{"id":"2f43df7dedb312c2f3c829b9","count":1,"label":"Balné","posId":"K0000","price":1500,"isExtra":true},{"id":"9b88e1a9c34bea0540c84786","count":1,"label":"BBQ základ","posId":"ZRB32","price":0,"isExtra":true},{"id":"b79674a8749d7a797a90cc5b","count":1,"label":"okraj mozzarella, bylinky","posId":"A121","price":5700,"isExtra":true}]</t>
  </si>
  <si>
    <t>2026-06-16T21:27:04.457+02:00</t>
  </si>
  <si>
    <t>2026-06-16T21:58:54.355+02:00</t>
  </si>
  <si>
    <t>2026-06-16T21:22:34.826+02:00</t>
  </si>
  <si>
    <t>2026-06-16T21:38:13.192+02:00</t>
  </si>
  <si>
    <t>2026-06-16T21:38:13.191+02:00</t>
  </si>
  <si>
    <t>2026-06-16T21:21:03.086+02:00</t>
  </si>
  <si>
    <t>2026-06-16T21:48:14.369+02:00</t>
  </si>
  <si>
    <t>2026-06-16T22:14:49.917+02:00</t>
  </si>
  <si>
    <t>2026-06-16T21:21:03.520+02:00</t>
  </si>
  <si>
    <t>[{"id":"1aa4b142-e6d7-4d61-ba94-40298841a888","note":"","count":2,"label":"Quattro Formaggi 32 cm","posId":"123","price":24900,"isExtra":false},{"id":"5e57993d-26f3-465c-aa35-1e3806b0b477","note":"","count":1,"label":"Hot &amp; Spicy 32 cm","posId":"122","price":24900,"isExtra":false}]</t>
  </si>
  <si>
    <t>2026-06-16T21:20:28.850+02:00</t>
  </si>
  <si>
    <t>2026-06-16T21:39:39.362+02:00</t>
  </si>
  <si>
    <t>[{"id":"54684760","note":"","size":"Capricciosa 40cm","count":1,"label":"Capricciosa 40cm","posId":"101","price":30900,"isExtra":false},{"id":"54684837","note":"","count":1,"label":"Balné","posId":"K0000","price":2000,"isExtra":true},{"id":"54684825","note":"","count":1,"label":"bez plněných okrajů","posId":"X1000","price":0,"isExtra":true},{"id":"54684949","note":"","count":1,"label":"Slanina","posId":"C108","price":4000,"KDSTags":["greenhighlight"],"isExtra":true},{"id":"59278281","note":"","size":"Spicy Wings 🌶️","count":1,"label":"Spicy Wings 🌶️","posId":"P101","price":11900,"isExtra":false},{"id":"54684842","note":"","count":1,"label":"Balné","posId":"K0000","price":1500,"isExtra":true}]</t>
  </si>
  <si>
    <t>2026-06-16T21:07:24.260+02:00</t>
  </si>
  <si>
    <t>2026-06-16T21:22:15.441+02:00</t>
  </si>
  <si>
    <t>2026-06-16T21:00:48.735+02:00</t>
  </si>
  <si>
    <t>2026-06-16T21:07:11.063+02:00</t>
  </si>
  <si>
    <t>[{"id":"0bea1fb1-a6d1-4425-b818-6eca29fb16e8","count":1,"label":"Pizza Comeback 32","posId":"121","price":24900,"isExtra":false,"discount":{"type":"percentage","value":50},"creatorId":"1Qp39NhXKmmaq0kBbJXAk","isPackging":0,"actualLabel":"Pizza Comeback 32"}]</t>
  </si>
  <si>
    <t>2026-06-16T20:52:03.434+02:00</t>
  </si>
  <si>
    <t>2026-06-16T21:15:28.136+02:00</t>
  </si>
  <si>
    <t>[{"id":"1521e884-f3dc-4621-ab7a-f5baa959cbd5","note":"","count":1,"label":"SPICY MENU COMEBACK","posId":"","price":34900,"isExtra":false},{"id":"8131fe52-523e-4529-a239-ca5629315dac","note":"","count":1,"label":"Comeback","posId":"Y121","price":0,"isExtra":true},{"id":"741f56e1-4be0-4a48-9425-3dc6aa7f97c3","note":"","count":1,"label":"Italské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základ","posId":"A127","price":0,"isExtra":true},{"id":"2585f58b-88a9-4cf3-bee9-d0f178b1877c","note":"","count":1,"label":"okraj Hotdog bez omáčky","posId":"A125","price":5700,"isExtra":true},{"id":"8caf43fd-6a2c-427b-858a-17f37d37c439","note":"","count":1,"label":"Spicy wings","posId":"P101","price":0,"isExtra":true},{"id":"8f138092-e75e-47b2-aab6-b7ac71ac445d","note":"","count":1,"label":"Mirinda 1l","posId":"N126","price":0,"isExtra":true},{"id":"0c454cc7-3f38-4dea-9e0e-7220d9ba6ce0","note":"","count":1,"label":"Dip česnekový","posId":"P106","price":2000,"isExtra":false},{"id":"dd5d901d-3787-43d0-9efe-85e31e1c5def","note":"","count":1,"label":"Pepperoni 32 cm","posId":"120","price":24900,"isExtra":false},{"id":"57c816b2-3e3f-46c2-b126-b09910d79cb0","note":"","count":1,"label":"změna na Smetanový základ","posId":"A129","price":0,"isExtra":true},{"id":"bf1ca81d-de2b-4d6c-b720-bc21d05d5afe","note":"","count":1,"label":"Pepperoni Rolls, 6 ks","posId":"P100","price":8900,"isExtra":false}]</t>
  </si>
  <si>
    <t>2026-06-16T20:48:59.104+02:00</t>
  </si>
  <si>
    <t>2026-06-16T20:59:49.128+02:00</t>
  </si>
  <si>
    <t>2026-06-16T20:48:26.135+02:00</t>
  </si>
  <si>
    <t>2026-06-16T21:06:19.352+02:00</t>
  </si>
  <si>
    <t>[{"id":"64289bbb395820dee3a352f4","count":1,"label":"Pepperoni 32cm 🌶️🌶️","posId":"120","price":19920,"isExtra":false},{"id":"2f43df7dedb312c2f3c829b9","count":1,"label":"Balné","posId":"K0000","price":1500,"isExtra":true},{"id":"b97e51ee5d6f66be991dd77d","count":1,"label":"Hawai 32cm","posId":"114","price":19920,"isExtra":false},{"id":"2f43df7dedb312c2f3c829b9","count":1,"label":"Balné","posId":"K0000","price":1500,"isExtra":true},{"id":"bd073125d735d3efae3c623a","count":1,"label":"Spicy Wings 🌶️","posId":"P101","price":9520,"isExtra":false},{"id":"2f43df7dedb312c2f3c829b9","count":1,"label":"Balné","posId":"K0000","price":1500,"isExtra":true}]</t>
  </si>
  <si>
    <t>2026-06-16T20:47:03.459+02:00</t>
  </si>
  <si>
    <t>2026-06-16T21:00:51.470+02:00</t>
  </si>
  <si>
    <t>2026-06-16T21:11:14.187+02:00</t>
  </si>
  <si>
    <t>2026-06-16T20:47:05.479+02:00</t>
  </si>
  <si>
    <t>2026-06-16T20:38:51.963+02:00</t>
  </si>
  <si>
    <t>2026-06-16T20:49:58.106+02:00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</si>
  <si>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🌶️🌶️","posId":"120","price":24900,"isExtra":false},{"id":"54684842","note":"","count":1,"label":"Balné","posId":"K0000","price":1500,"isExtra":true},{"id":"54684866","note":"","count":1,"label":"okraj mozzarella, bylinky","posId":"A121","price":5700,"isExtra":true},{"id":"54684924","note":"","count":1,"label":"Cibule","posId":"B103","price":2500,"KDSTags":["greenhighlight"],"isExtra":true},{"id":"54684928","note":"","count":1,"label":"Kukuřice","posId":"B115","price":2500,"KDSTags":["greenhighlight"],"isExtra":true}]</t>
  </si>
  <si>
    <t>2026-06-16T20:18:17.086+02:00</t>
  </si>
  <si>
    <t>2026-06-16T20:34:27.071+02:00</t>
  </si>
  <si>
    <t>[{"id":"b6ffa1a1cad6e0911847a661","count":1,"label":"Margherita 32cm","posId":"112","price":16720,"isExtra":false},{"id":"2f43df7dedb312c2f3c829b9","count":1,"label":"Balné","posId":"K0000","price":1500,"isExtra":true},{"id":"9aa65ac5bd9db28d8469481e","count":1,"label":"okraj hotdog, hořčice","posId":"A117","price":5700,"isExtra":true}]</t>
  </si>
  <si>
    <t>2026-06-16T20:17:02.847+02:00</t>
  </si>
  <si>
    <t>2026-06-16T20:36:35.818+02:00</t>
  </si>
  <si>
    <t>[{"id":"2cc0a9fe-ea2a-41e4-be86-6376b8437c33","note":"","count":1,"label":"Capricciosa 40 cm","posId":"101","price":30900,"isExtra":false},{"id":"57c816b2-3e3f-46c2-b126-b09910d79cb0","note":"","count":1,"label":"změna na Smetanový základ","posId":"A129","price":0,"isExtra":true},{"id":"52cffa8b-0a47-4e13-b315-64f9374ef0a7","note":"","count":1,"label":"Okraj Hotdog bez omáčky","posId":"A126","price":6500,"isExtra":true},{"id":"86925bba-314c-4f6f-ba8e-4fc1b6f52f30","note":"","count":1,"label":"BEZ -olivy","posId":"X112","price":0,"KDSTags":["redhighlight"],"isExtra":true},{"id":"0c454cc7-3f38-4dea-9e0e-7220d9ba6ce0","note":"","count":1,"label":"Dip česnekový","posId":"P106","price":2000,"isExtra":false}]</t>
  </si>
  <si>
    <t>2026-06-16T20:15:43.480+02:00</t>
  </si>
  <si>
    <t>2026-06-16T20:30:47.179+02:00</t>
  </si>
  <si>
    <t>Pavlo</t>
  </si>
  <si>
    <t>2026-06-16T20:15:04.167+02:00</t>
  </si>
  <si>
    <t>2026-06-16T20:30:14.223+02:00</t>
  </si>
  <si>
    <t>[{"id":"106","note":"","count":1,"label":"BBQ Meteor 40cm","posId":"106","price":30900,"isExtra":false},{"id":"K0000","note":"","count":1,"label":"Balné","posId":"K0000","price":2000,"isExtra":true},{"id":"A124","note":"","count":1,"label":"okraj mozzarella, bbq omáčka","posId":"A124","price":6500,"isExtra":true}]</t>
  </si>
  <si>
    <t>2026-06-16T20:13:52.173+02:00</t>
  </si>
  <si>
    <t>2026-06-16T20:21:24.262+02:00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</si>
  <si>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základ","posId":"ZBR32","price":0,"isExtra":true},{"id":"P107","note":"","count":1,"label":"Jalapeňos dip","posId":"P107","price":2000,"isExtra":false},{"id":"K0000","note":"","count":1,"label":"Balné","posId":"K0000","price":1500,"isExtra":true}]</t>
  </si>
  <si>
    <t>2026-06-16T20:11:02.687+02:00</t>
  </si>
  <si>
    <t>2026-06-16T20:18:29.912+02:00</t>
  </si>
  <si>
    <t>[{"id":"64289bbb395820dee3a352f4","count":1,"label":"Pepperoni 32cm 🌶️🌶️","posId":"120","price":19920,"isExtra":false},{"id":"2f43df7dedb312c2f3c829b9","count":1,"label":"Balné","posId":"K0000","price":1500,"isExtra":true},{"id":"13bc34972a864e03558263de","count":1,"label":"bez plněných okrajů","posId":"X1000","price":0,"isExtra":true},{"id":"b3045dcf239adeae36ffd9ea","count":1,"label":"Aquilla zelený čaj/citron 0,5l","posId":"N121","price":4900,"isExtra":false}]</t>
  </si>
  <si>
    <t>2026-06-16T19:56:17.112+02:00</t>
  </si>
  <si>
    <t>2026-06-16T20:02:09.058+02:00</t>
  </si>
  <si>
    <t>2026-06-16T19:54:11.217+02:00</t>
  </si>
  <si>
    <t>2026-06-16T20:00:30.734+02:00</t>
  </si>
  <si>
    <t>2026-06-16T19:53:02.736+02:00</t>
  </si>
  <si>
    <t>2026-06-16T20:02:37.717+02:00</t>
  </si>
  <si>
    <t>[{"id":"eeb9b1ff-cedd-4112-8a46-47533eec93b4","note":"","count":1,"label":"Margherita 32 cm","posId":"136","price":20900,"isExtra":false},{"id":"0c454cc7-3f38-4dea-9e0e-7220d9ba6ce0","note":"","count":1,"label":"Dip česnekový","posId":"P106","price":2000,"isExtra":false}]</t>
  </si>
  <si>
    <t>2026-06-16T19:39:17.559+02:00</t>
  </si>
  <si>
    <t>2026-06-16T19:56:52.888+02:00</t>
  </si>
  <si>
    <t>[{"id":"b97e51ee5d6f66be991dd77d","count":1,"label":"Hawai 32cm","posId":"114","price":19920,"isExtra":false},{"id":"2f43df7dedb312c2f3c829b9","count":1,"label":"Balné","posId":"K0000","price":1500,"isExtra":true},{"id":"3ce00c7888c3f6c64a108aae","count":1,"label":"Quattro Formaggi 32cm","posId":"123","price":24900,"isExtra":false},{"id":"2f43df7dedb312c2f3c829b9","count":1,"label":"Balné","posId":"K0000","price":1500,"isExtra":true},{"id":"355aef36173e118d2d01dec4","count":1,"label":"Jalapeňos","posId":"B102","price":2500,"KDSTags":["greenhighlight"],"isExtra":true}]</t>
  </si>
  <si>
    <t>2026-06-16T19:39:11.824+02:00</t>
  </si>
  <si>
    <t>2026-06-16T19:46:18.931+02:00</t>
  </si>
  <si>
    <t>[{"id":"b6ffa1a1cad6e0911847a661","count":1,"label":"Margherita 32cm","posId":"112","price":16720,"isExtra":false},{"id":"2f43df7dedb312c2f3c829b9","count":1,"label":"Balné","posId":"K0000","price":1500,"isExtra":true},{"id":"ce6f9717e21b4a79f0b40c10","count":1,"label":"okraj mozzarella, bbq omáčka","posId":"A123","price":5700,"isExtra":true}]</t>
  </si>
  <si>
    <t>2026-06-16T19:37:18.860+02:00</t>
  </si>
  <si>
    <t>2026-06-16T19:53:11.941+02:00</t>
  </si>
  <si>
    <t>[{"id":"b97e51ee5d6f66be991dd77d","count":1,"label":"Hawai 32cm","posId":"114","price":19920,"isExtra":false},{"id":"2f43df7dedb312c2f3c829b9","count":1,"label":"Balné","posId":"K0000","price":1500,"isExtra":true},{"id":"3ce00c7888c3f6c64a108aae","count":1,"label":"Quattro Formaggi 32cm","posId":"123","price":24900,"isExtra":false},{"id":"2f43df7dedb312c2f3c829b9","count":1,"label":"Balné","posId":"K0000","price":1500,"isExtra":true},{"id":"12800ce808ad8ec470947c77","count":2,"label":"Comeback 32cm 🌶️","posId":"121","price":19920,"isExtra":false},{"id":"2f43df7dedb312c2f3c829b9","count":2,"label":"Balné","posId":"K0000","price":1500,"isExtra":true}]</t>
  </si>
  <si>
    <t>2026-06-16T19:27:24.653+02:00</t>
  </si>
  <si>
    <t>2026-06-16T19:42:37.820+02:00</t>
  </si>
  <si>
    <t>[{"id":"b6ffa1a1cad6e0911847a661","count":1,"label":"Margherita 32cm","posId":"112","price":20900,"isExtra":false},{"id":"2f43df7dedb312c2f3c829b9","count":1,"label":"Balné","posId":"K0000","price":1500,"isExtra":true},{"id":"b79674a8749d7a797a90cc5b","count":1,"label":"okraj mozzarella, bylinky","posId":"A121","price":5700,"isExtra":true},{"id":"5329159316727e06e4d822ec","count":1,"label":"Kukuřice","posId":"B115","price":2500,"KDSTags":["greenhighlight"],"isExtra":true},{"id":"fa663af1037263b7615b2b04","count":1,"label":"Šunka","posId":"B106","price":3000,"KDSTags":["greenhighlight"],"isExtra":true},{"id":"ebbdea4a82f71bcf760d8142","count":1,"label":"Capricciosa 32cm","posId":"113","price":24900,"isExtra":false},{"id":"2f43df7dedb312c2f3c829b9","count":1,"label":"Balné","posId":"K0000","price":1500,"isExtra":true},{"id":"535eaf2481dca6cd71e674a8","count":1,"label":"Choco Rolls","posId":"chr100","price":8900,"isExtra":false},{"id":"2f43df7dedb312c2f3c829b9","count":1,"label":"Balné","posId":"K0000","price":1500,"isExtra":true}]</t>
  </si>
  <si>
    <t>2026-06-16T19:16:27.840+02:00</t>
  </si>
  <si>
    <t>2026-06-16T19:31:47.986+02:00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</si>
  <si>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B102","note":"","count":1,"label":"Jalapeňos","posId":"B102","price":2500,"KDSTags":["greenhighlight"],"isExtra":true},{"id":"B101","note":"","count":1,"label":"Gorgonzola","posId":"B101","price":3000,"KDSTags":["greenhighlight"],"isExtra":true},{"id":"B109","note":"","count":1,"label":"Pepperoni salám","posId":"B109","price":3000,"KDSTags":["greenhighlight"],"isExtra":true}]</t>
  </si>
  <si>
    <t>2026-06-16T19:15:01.946+02:00</t>
  </si>
  <si>
    <t>2026-06-16T19:32:33.903+02:00</t>
  </si>
  <si>
    <t>[{"id":"3171e692-1adb-4333-8054-b1a7b136b69f","note":"","count":1,"label":"Pepperoni 32 cm","posId":"144","price":24900,"isExtra":false},{"id":"4aed5471-c8ca-405d-bfd1-1a7601f72348","note":"","count":1,"label":"Quattro Formaggi 32 cm","posId":"147","price":24900,"isExtra":false}]</t>
  </si>
  <si>
    <t>2026-06-16T19:14:56.532+02:00</t>
  </si>
  <si>
    <t>2026-06-16T19:27:41.792+02:00</t>
  </si>
  <si>
    <t>2026-06-16T19:09:37.698+02:00</t>
  </si>
  <si>
    <t>2026-06-16T19:26:46.773+02:00</t>
  </si>
  <si>
    <t>[{"id":"64289bbb395820dee3a352f4","count":1,"label":"Pepperoni 32cm 🌶️🌶️","posId":"120","price":19920,"isExtra":false},{"id":"2f43df7dedb312c2f3c829b9","count":1,"label":"Balné","posId":"K0000","price":1500,"isExtra":true},{"id":"5329159316727e06e4d822ec","count":1,"label":"Kukuřice","posId":"B115","price":2500,"KDSTags":["greenhighlight"],"isExtra":true},{"id":"12800ce808ad8ec470947c77","count":1,"label":"Comeback 32cm 🌶️","posId":"121","price":19920,"isExtra":false},{"id":"2f43df7dedb312c2f3c829b9","count":1,"label":"Balné","posId":"K0000","price":1500,"isExtra":true}]</t>
  </si>
  <si>
    <t>2026-06-16T19:09:24.061+02:00</t>
  </si>
  <si>
    <t>2026-06-16T19:18:44.247+02:00</t>
  </si>
  <si>
    <t>[{"id":"de7b8b77-1f01-4637-9b4b-1c1fe7287d5c","count":1,"label":"Pizza Quattro Formaggi 18","posId":"135","price":11900,"isExtra":false,"creatorId":"bfvRJsnYZOc_cZaDQ4jD7","isPackging":0,"actualLabel":"Pizza Quattro Formaggi 18"}]</t>
  </si>
  <si>
    <t>2026-06-16T19:00:32.653+02:00</t>
  </si>
  <si>
    <t>2026-06-16T19:23:26.770+02:00</t>
  </si>
  <si>
    <t>[{"id":"534340cf97d1876b8244e845","count":1,"label":"Česnekový dip","posId":"P106","price":2000,"isExtra":false},{"id":"2f43df7dedb312c2f3c829b9","count":1,"label":"Balné","posId":"K0000","price":1500,"isExtra":true},{"id":"b97e51ee5d6f66be991dd77d","count":1,"label":"Hawai 32cm","posId":"114","price":19920,"isExtra":false},{"id":"2f43df7dedb312c2f3c829b9","count":1,"label":"Balné","posId":"K0000","price":1500,"isExtra":true},{"id":"aa588a4ec21766ddfa6fd918","count":1,"label":"Comeback 40cm 🌶️","posId":"109","price":30900,"isExtra":false},{"id":"9c3e5446ef3ded7b358f7c2a","count":1,"label":"Balné","posId":"K0000","price":2000,"isExtra":true},{"id":"348a7fd696b72b2ee84a2e9c","count":1,"label":"Bez cibule","posId":"X103","price":0,"KDSTags":["redhighlight"],"isExtra":true},{"id":"e8119c68146fe00509d91cff","count":1,"label":"Pepsi zero sugar 1l","posId":"N125","price":5900,"isExtra":false}]</t>
  </si>
  <si>
    <t>2026-06-16T18:57:32.387+02:00</t>
  </si>
  <si>
    <t>2026-06-16T19:13:42.718+02:00</t>
  </si>
  <si>
    <t>[{"id":"18dccfd0f1d700e21a73bb3f","count":1,"label":"BBQ Texas 40cm","posId":"107","price":30900,"isExtra":false},{"id":"9c3e5446ef3ded7b358f7c2a","count":1,"label":"Balné","posId":"K0000","price":2000,"isExtra":true},{"id":"e35a1c85f77d930aa470465c","count":1,"label":"Smetanový základ","posId":"ZBS40","price":0,"isExtra":true},{"id":"3846d00c330dd5f1193c2cd5","count":1,"label":"okraj hotdog, bbq omáčka","posId":"A120","price":6500,"isExtra":true},{"id":"d88d2952fcc42dbccd4c4182","count":1,"label":"Mozzarella","posId":"C113","price":4000,"KDSTags":["greenhighlight"],"isExtra":true},{"id":"af4a444b755ede3e534307ff","count":1,"label":"Šunka","posId":"C106","price":4000,"KDSTags":["greenhighlight"],"isExtra":true},{"id":"7ed3d726760a75b810f49cfc","count":1,"label":"Slanina","posId":"C108","price":4000,"KDSTags":["greenhighlight"],"isExtra":true}]</t>
  </si>
  <si>
    <t>2026-06-16T18:55:08.989+02:00</t>
  </si>
  <si>
    <t>2026-06-16T19:02:18.545+02:00</t>
  </si>
  <si>
    <t>[{"id":"59592161","note":"","size":"Margherita 32cm","count":1,"label":"Margherita 32cm","posId":"112","price":20900,"isExtra":false},{"id":"54684842","note":"","count":1,"label":"Balné","posId":"K0000","price":1500,"isExtra":true},{"id":"54684831","note":"","count":1,"label":"bez plněných okrajů","posId":"X1000","price":0,"isExtra":true}]</t>
  </si>
  <si>
    <t>2026-06-16T18:54:12.262+02:00</t>
  </si>
  <si>
    <t>2026-06-16T19:08:29.513+02:00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</si>
  <si>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,{"id":"54684878","note":"","count":1,"label":"Žampiony","posId":"C105","price":3500,"KDSTags":["greenhighlight"],"isExtra":true},{"id":"54684930","note":"","count":1,"label":"Kukuřice","posId":"C115","price":3500,"KDSTags":["greenhighlight"],"isExtra":true},{"id":"54684962","note":"","count":1,"label":"Grana padano, pecorino, parmazán","posId":"C130","price":4000,"KDSTags":["greenhighlight"],"isExtra":true},{"id":"54684971","note":"","count":1,"label":"Masové kuličky","posId":"C116","price":8900,"KDSTags":["greenhighlight"],"isExtra":true},{"id":"57405767","note":"","size":"Pepsi zero sugar 1l","count":1,"label":"Pepsi zero sugar 1l","posId":"N125","price":5900,"isExtra":false}]</t>
  </si>
  <si>
    <t>2026-06-16T18:42:08.897+02:00</t>
  </si>
  <si>
    <t>2026-06-16T18:42:48.568+02:00</t>
  </si>
  <si>
    <t>[{"id":"83c35a9d16ba91a93bc6d994","count":1,"label":"Hot &amp; Spicy 40cm 🌶️🌶️","posId":"110","price":30900,"isExtra":false},{"id":"9c3e5446ef3ded7b358f7c2a","count":1,"label":"Balné","posId":"K0000","price":2000,"isExtra":true},{"id":"c92f997635d112b6136a4b9c","count":1,"label":"Jalapeňos dip","posId":"P107","price":2000,"isExtra":false},{"id":"2f43df7dedb312c2f3c829b9","count":1,"label":"Balné","posId":"K0000","price":1500,"isExtra":true}]</t>
  </si>
  <si>
    <t>2026-06-16T18:35:53.140+02:00</t>
  </si>
  <si>
    <t>2026-06-16T19:01:51.548+02:00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</si>
  <si>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🌶️","posId":"109","price":30900,"isExtra":false},{"id":"54684837","note":"","count":1,"label":"Balné","posId":"K0000","price":2000,"isExtra":true},{"id":"54684861","note":"","count":1,"label":"okraj mozzarella, bylinky","posId":"A122","price":6500,"isExtra":true},{"id":"57405768","note":"","size":"Mirinda 1l","count":1,"label":"Mirinda 1l","posId":"N126","price":5900,"isExtra":false},{"id":"54684795","note":"","size":"Pepperoni Rolls 🌶️","count":1,"label":"Pepperoni Rolls 🌶️","posId":"P100","price":8900,"isExtra":false},{"id":"54684842","note":"","count":1,"label":"Balné","posId":"K0000","price":1500,"isExtra":true},{"id":"59592170","note":"","size":"Capricciosa 32cm","count":1,"label":"Capricciosa 32cm","posId":"113","price":24900,"isExtra":false},{"id":"54684842","note":"","count":1,"label":"Balné","posId":"K0000","price":1500,"isExtra":true},{"id":"59592174","note":"","count":1,"label":"USA těsto","posId":"17","price":1000,"isExtra":true}]</t>
  </si>
  <si>
    <t>2026-06-16T18:31:47.183+02:00</t>
  </si>
  <si>
    <t>2026-06-16T18:49:23.538+02:00</t>
  </si>
  <si>
    <t>2026-06-16T18:31:02.434+02:00</t>
  </si>
  <si>
    <t>2026-06-16T19:02:57.671+02:00</t>
  </si>
  <si>
    <t>[{"id":"3171e692-1adb-4333-8054-b1a7b136b69f","note":"","count":1,"label":"Pepperoni 32 cm","posId":"144","price":24900,"isExtra":false}]</t>
  </si>
  <si>
    <t>2026-06-16T18:30:56.776+02:00</t>
  </si>
  <si>
    <t>2026-06-16T18:47:58.245+02:00</t>
  </si>
  <si>
    <t>[{"id":"59592170","note":"Prosím o přidání objednané extra porce žampionů. Děkuji.","size":"Capricciosa 32cm","count":1,"label":"Capricciosa 32cm","posId":"113","price":24900,"isExtra":false},{"id":"54684842","note":"","count":1,"label":"Balné","posId":"K0000","price":1500,"isExtra":true},{"id":"54684831","note":"","count":1,"label":"bez plněných okrajů","posId":"X1000","price":0,"isExtra":true},{"id":"54684889","note":"","count":1,"label":"Bez oliv","posId":"X112","price":0,"KDSTags":["redhighlight"],"isExtra":true},{"id":"54684877","note":"","count":1,"label":"Žampiony","posId":"B105","price":2500,"KDSTags":["greenhighlight"],"isExtra":true}]</t>
  </si>
  <si>
    <t>2026-06-16T18:29:46.602+02:00</t>
  </si>
  <si>
    <t>2026-06-16T18:41:24.537+02:00</t>
  </si>
  <si>
    <t>[{"id":"12800ce808ad8ec470947c77","count":1,"label":"Comeback 32cm 🌶️","posId":"121","price":19920,"isExtra":false},{"id":"2f43df7dedb312c2f3c829b9","count":1,"label":"Balné","posId":"K0000","price":1500,"isExtra":true},{"id":"13bc34972a864e03558263de","count":1,"label":"bez plněných okrajů","posId":"X1000","price":0,"isExtra":true},{"id":"348a7fd696b72b2ee84a2e9c","count":1,"label":"Bez cibule","posId":"X103","price":0,"KDSTags":["redhighlight"],"isExtra":true},{"id":"64289bbb395820dee3a352f4","count":1,"label":"Pepperoni 32cm 🌶️🌶️","posId":"120","price":19920,"isExtra":false},{"id":"2f43df7dedb312c2f3c829b9","count":1,"label":"Balné","posId":"K0000","price":1500,"isExtra":true},{"id":"13bc34972a864e03558263de","count":1,"label":"bez plněných okrajů","posId":"X1000","price":0,"isExtra":true},{"id":"0b5e75d3e136a01f64b6f0b6","count":1,"label":"Gorgonzola","posId":"B101","price":3000,"KDSTags":["greenhighlight"],"isExtra":true}]</t>
  </si>
  <si>
    <t>2026-06-16T18:26:03.884+02:00</t>
  </si>
  <si>
    <t>2026-06-16T18:41:30.295+02:00</t>
  </si>
  <si>
    <t>2026-06-16T18:50:10.808+02:00</t>
  </si>
  <si>
    <t>2026-06-16T18:26:05.450+02:00</t>
  </si>
  <si>
    <t>[{"id":"eeb9b1ff-cedd-4112-8a46-47533eec93b4","note":"","count":1,"label":"Margherita 32 cm","posId":"136","price":20900,"isExtra":false},{"id":"21fd0686-e8d1-43f1-84c9-d96f5842a3ca","note":"","count":1,"label":"okraj mozzarella, bylinky","posId":"A121","price":5700,"isExtra":true},{"id":"d602cf10-0158-49d1-84d3-371f720cd0bc","note":"","count":1,"label":"špenát s česnekem","posId":"B107","price":2500,"KDSTags":["greenhighlight"],"isExtra":true}]</t>
  </si>
  <si>
    <t>2026-06-16T18:21:02.331+02:00</t>
  </si>
  <si>
    <t>2026-06-16T18:39:34.354+02:00</t>
  </si>
  <si>
    <t>2026-06-16T19:01:38.998+02:00</t>
  </si>
  <si>
    <t>2026-06-16T18:21:03.270+02:00</t>
  </si>
  <si>
    <t>[{"id":"2cc0a9fe-ea2a-41e4-be86-6376b8437c33","note":"","count":1,"label":"Capricciosa 40 cm","posId":"101","price":30900,"isExtra":false},{"id":"eb426525-9181-4714-9963-380f5c0ae0e5","note":"","count":1,"label":"Okraj mozzarella, bylinky","posId":"A122","price":6500,"isExtra":true},{"id":"63d3d8e2-08ad-42e7-bee2-0e2c8e2248bf","note":"","count":1,"label":"BBQ Texas 40 cm","posId":"107","price":30900,"isExtra":false}]</t>
  </si>
  <si>
    <t>2026-06-16T18:12:32.989+02:00</t>
  </si>
  <si>
    <t>2026-06-16T18:12:48.443+02:00</t>
  </si>
  <si>
    <t>[{"id":"f714e0cf-7ae5-4e69-9b2e-9c0d416720d3","count":1,"label":"Pizza Quattro Formaggi 40","posId":"111","price":30900,"isExtra":false,"creatorId":"BIlNfLojEqP47-kHPdyAe","isPackging":0,"actualLabel":"Pizza Quattro Formaggi 40"}]</t>
  </si>
  <si>
    <t>2026-06-16T18:06:02.420+02:00</t>
  </si>
  <si>
    <t>2026-06-16T18:26:50.516+02:00</t>
  </si>
  <si>
    <t>[{"id":"37e7f219d33e08ea11549ed3","count":1,"label":"Pečené brambory","posId":"P103","price":6900,"isExtra":false},{"id":"2f43df7dedb312c2f3c829b9","count":1,"label":"Balné","posId":"K0000","price":1500,"isExtra":true},{"id":"3ce00c7888c3f6c64a108aae","count":1,"label":"Quattro Formaggi 32cm","posId":"123","price":24900,"isExtra":false},{"id":"2f43df7dedb312c2f3c829b9","count":1,"label":"Balné","posId":"K0000","price":1500,"isExtra":true},{"id":"ce6f9717e21b4a79f0b40c10","count":1,"label":"okraj mozzarella, bbq omáčka","posId":"A123","price":5700,"isExtra":true},{"id":"534340cf97d1876b8244e845","count":1,"label":"Česnekový dip","posId":"P106","price":2000,"isExtra":false},{"id":"2f43df7dedb312c2f3c829b9","count":1,"label":"Balné","posId":"K0000","price":1500,"isExtra":true},{"id":"64289bbb395820dee3a352f4","count":1,"label":"Pepperoni 32cm 🌶️🌶️","posId":"120","price":19920,"isExtra":false},{"id":"2f43df7dedb312c2f3c829b9","count":1,"label":"Balné","posId":"K0000","price":1500,"isExtra":true},{"id":"b5d31817c8dbb90bccca1f9d","count":1,"label":"okraj hotdog, bbq omáčka","posId":"A119","price":5700,"isExtra":true},{"id":"355aef36173e118d2d01dec4","count":1,"label":"Jalapeňos","posId":"B102","price":2500,"KDSTags":["greenhighlight"],"isExtra":true},{"id":"938afd6723b624d6a07fa234","count":1,"label":"BBQ dip","posId":"P105","price":2000,"isExtra":false},{"id":"2f43df7dedb312c2f3c829b9","count":1,"label":"Balné","posId":"K0000","price":1500,"isExtra":true},{"id":"9cc36dfe66d698e484715a8f","count":1,"label":"Jalapenos Rolls","posId":"jpr200","price":8900,"isExtra":false},{"id":"2f43df7dedb312c2f3c829b9","count":1,"label":"Balné","posId":"K0000","price":1500,"isExtra":true},{"id":"9d5abf3ba9f3480daaf4102b","count":1,"label":"Pepperoni Rolls 🌶️","posId":"P100","price":8900,"isExtra":false},{"id":"2f43df7dedb312c2f3c829b9","count":1,"label":"Balné","posId":"K0000","price":1500,"isExtra":true}]</t>
  </si>
  <si>
    <t>2026-06-16T18:05:11.092+02:00</t>
  </si>
  <si>
    <t>2026-06-16T18:16:39.455+02:00</t>
  </si>
  <si>
    <t>2026-06-16T18:02:42.385+02:00</t>
  </si>
  <si>
    <t>2026-06-16T18:07:37.478+02:00</t>
  </si>
  <si>
    <t>2026-06-16T17:52:36.275+02:00</t>
  </si>
  <si>
    <t>2026-06-16T18:00:24.071+02:00</t>
  </si>
  <si>
    <t>[{"id":"6ac0aec8-6f40-4afb-9f56-025e046f3100","count":1,"label":"Pizza Hot &amp; Spicy 40","posId":"110","price":30900,"isExtra":false,"creatorId":"v0sQNNnf6wGBQlZlwGw1G","isPackging":0,"actualLabel":"Pizza Hot &amp; Spicy 40"},{"id":"f714e0cf-7ae5-4e69-9b2e-9c0d416720d3","count":1,"label":"Pizza Quattro Formaggi 40","posId":"111","price":30900,"isExtra":false,"creatorId":"wT5JvcLUIornut5NmP3NV","isPackging":0,"actualLabel":"Pizza Quattro Formaggi 40"}]</t>
  </si>
  <si>
    <t>2026-06-16T17:41:24.546+02:00</t>
  </si>
  <si>
    <t>2026-06-16T17:49:16.950+02:00</t>
  </si>
  <si>
    <t>2026-06-16T17:39:28.911+02:00</t>
  </si>
  <si>
    <t>2026-06-16T17:59:49.642+02:00</t>
  </si>
  <si>
    <t>[{"id":"96a8a5cf958cf092de1d3f19","count":2,"label":"Margherita 40cm","posId":"100","price":26900,"isExtra":false},{"id":"9c3e5446ef3ded7b358f7c2a","count":2,"label":"Balné","posId":"K0000","price":2000,"isExtra":true},{"id":"c2f0d4a2510fbdafed8c4f00","count":2,"label":"bez plněných okrajů","posId":"X1000","price":0,"isExtra":true},{"id":"3bce135de12fe2891815dde2","count":2,"label":"Bez mozzarelly","posId":"X113","price":0,"KDSTags":["redhighlight"],"isExtra":true},{"id":"aa588a4ec21766ddfa6fd918","count":1,"label":"Comeback 40cm 🌶️","posId":"109","price":30900,"isExtra":false},{"id":"9c3e5446ef3ded7b358f7c2a","count":1,"label":"Balné","posId":"K0000","price":2000,"isExtra":true},{"id":"b6ffa1a1cad6e0911847a661","count":1,"label":"Margherita 32cm","posId":"112","price":16720,"isExtra":false},{"id":"2f43df7dedb312c2f3c829b9","count":1,"label":"Balné","posId":"K0000","price":1500,"isExtra":true},{"id":"13bc34972a864e03558263de","count":1,"label":"bez plněných okrajů","posId":"X1000","price":0,"isExtra":true},{"id":"3bce135de12fe2891815dde2","count":1,"label":"Bez mozzarelly","posId":"X113","price":0,"KDSTags":["redhighlight"],"isExtra":true},{"id":"fa663af1037263b7615b2b04","count":2,"label":"Šunka","posId":"B106","price":3000,"KDSTags":["greenhighlight"],"isExtra":true}]</t>
  </si>
  <si>
    <t>2026-06-16T17:36:04.033+02:00</t>
  </si>
  <si>
    <t>2026-06-16T17:37:47.009+02:00</t>
  </si>
  <si>
    <t>[{"id":"93a1ada8-f6d7-45bd-bf51-de6aea045604","count":1,"label":"Guarana classic","posId":"N142","price":5500,"isExtra":false,"discount":{"type":"absolute","value":35},"creatorId":"rRU-9o9XWQ-c1PDgidbq4","isPackging":0,"actualLabel":"Guarana classic"}]</t>
  </si>
  <si>
    <t>2026-06-16T17:29:00.902+02:00</t>
  </si>
  <si>
    <t>2026-06-16T17:37:54.149+02:00</t>
  </si>
  <si>
    <t>[{"id":"3ce00c7888c3f6c64a108aae","count":1,"label":"Quattro Formaggi 32cm","posId":"123","price":24900,"isExtra":false},{"id":"2f43df7dedb312c2f3c829b9","count":1,"label":"Balné","posId":"K0000","price":1500,"isExtra":true},{"id":"9d5abf3ba9f3480daaf4102b","count":1,"label":"Pepperoni Rolls 🌶️","posId":"P100","price":8900,"isExtra":false},{"id":"2f43df7dedb312c2f3c829b9","count":1,"label":"Balné","posId":"K0000","price":1500,"isExtra":true}]</t>
  </si>
  <si>
    <t>2026-06-16T17:23:09.999+02:00</t>
  </si>
  <si>
    <t>2026-06-16T17:37:24.201+02:00</t>
  </si>
  <si>
    <t>[{"id":"939f82d5fbc35ea216cb1f8c","count":1,"label":"Capricciosa 40cm","posId":"101","price":30900,"isExtra":false},{"id":"9c3e5446ef3ded7b358f7c2a","count":1,"label":"Balné","posId":"K0000","price":2000,"isExtra":true},{"id":"9b134e33f1db18460c30380b","count":1,"label":"okraj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</si>
  <si>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2026-06-16T17:22:45.994+02:00</t>
  </si>
  <si>
    <t>2026-06-16T17:32:41.152+02:00</t>
  </si>
  <si>
    <t>[{"id":"54684795","note":"","size":"Pepperoni Rolls 🌶️","count":1,"label":"Pepperoni Rolls 🌶️","posId":"P100","price":8900,"isExtra":false},{"id":"54684842","note":"","count":1,"label":"Balné","posId":"K0000","price":1500,"isExtra":true},{"id":"54684753","note":"","size":"Comeback 40cm 🌶️","count":1,"label":"Comeback 40cm 🌶️","posId":"109","price":30900,"isExtra":false},{"id":"54684837","note":"","count":1,"label":"Balné","posId":"K0000","price":2000,"isExtra":true}]</t>
  </si>
  <si>
    <t>2026-06-16T17:14:10.094+02:00</t>
  </si>
  <si>
    <t>2026-06-16T17:25:24.708+02:00</t>
  </si>
  <si>
    <t>[{"id":"aa588a4ec21766ddfa6fd918","count":1,"label":"Comeback 40cm 🌶️","posId":"109","price":30900,"isExtra":false},{"id":"9c3e5446ef3ded7b358f7c2a","count":1,"label":"Balné","posId":"K0000","price":2000,"isExtra":true},{"id":"30331fb755f8c9dadac09c7e","count":1,"label":"BBQ základ","posId":"ZRB40","price":0,"isExtra":true}]</t>
  </si>
  <si>
    <t>2026-06-16T17:14:02.093+02:00</t>
  </si>
  <si>
    <t>2026-06-16T18:29:48.343+02:00</t>
  </si>
  <si>
    <t>[{"id":"424aec40-766b-4a2f-bcc0-a9d6737ba762","note":"","count":1,"label":"Hawai 32 cm","posId":"114","price":24900,"isExtra":false},{"id":"3171e692-1adb-4333-8054-b1a7b136b69f","note":"","count":1,"label":"Pepperoni 32 cm","posId":"144","price":24900,"isExtra":false}]</t>
  </si>
  <si>
    <t>2026-06-16T17:13:09.744+02:00</t>
  </si>
  <si>
    <t>[{"id":"c46bb160-b35c-42ed-8482-ed85f1391e51","count":1,"label":"Pizza Hawai 32 cm","posId":"114","price":24900,"isExtra":false,"creatorId":"5BbaMM4bVahVhAviXXk5d","isPackging":0,"actualLabel":"Pizza Hawai 32 cm"},{"id":"RjnzJvFGQ7bViwxWS8fAW","count":1,"label":"Bez ananasu","posId":"X100","price":0,"KDSTags":["redhighlight"],"isExtra":true,"mainItemId":"c46bb160-b35c-42ed-8482-ed85f1391e51"}]</t>
  </si>
  <si>
    <t>2026-06-16T17:09:02.143+02:00</t>
  </si>
  <si>
    <t>2026-06-16T17:28:03.018+02:00</t>
  </si>
  <si>
    <t>[{"id":"f932f643-9a56-4a16-90b3-20349063a042","note":"","count":1,"label":"Capricciosa 32 cm","posId":"113","price":24900,"isExtra":false},{"id":"74be8bc5-6f7d-410f-a8a4-20827df2ad19","note":"","count":1,"label":"olivy","posId":"B112","price":2500,"KDSTags":["greenhighlight"],"isExtra":true},{"id":"5e57993d-26f3-465c-aa35-1e3806b0b477","note":"","count":1,"label":"Hot &amp; Spicy 32 cm","posId":"122","price":24900,"isExtra":false},{"id":"fe90afa4-a02c-4a85-8b9e-5f997e31adfb","note":"","count":1,"label":"Česnekový chléb","posId":"P104","price":7900,"isExtra":false}]</t>
  </si>
  <si>
    <t>2026-06-16T17:07:10.116+02:00</t>
  </si>
  <si>
    <t>2026-06-16T17:17:08.993+02:00</t>
  </si>
  <si>
    <t>[{"id":"4cb20363-ef38-4d1e-83ee-b41f4c8251d8","count":1,"label":"Pizza Hawai 40 cm","posId":"102","price":30900,"isExtra":false,"creatorId":"e9JmQQGbp7W11WYCh7L1K","isPackging":0,"actualLabel":"Pizza Hawai 40 cm"},{"id":"RjnzJvFGQ7bViwxWS8fAW","count":1,"label":"Bez ananasu","posId":"X100","price":0,"KDSTags":["redhighlight"],"isExtra":true,"mainItemId":"4cb20363-ef38-4d1e-83ee-b41f4c8251d8"}]</t>
  </si>
  <si>
    <t>2026-06-16T16:51:29.295+02:00</t>
  </si>
  <si>
    <t>2026-06-16T17:03:54.293+02:00</t>
  </si>
  <si>
    <t>2026-06-16T16:45:03.119+02:00</t>
  </si>
  <si>
    <t>2026-06-16T16:59:22.938+02:00</t>
  </si>
  <si>
    <t>2026-06-16T17:10:33.565+02:00</t>
  </si>
  <si>
    <t>2026-06-16T16:47:22.768+02:00</t>
  </si>
  <si>
    <t>[{"id":"c37883bc-1dd4-4f99-812d-f89a299ee1f5","note":"","count":1,"label":"Margherita 40 cm","posId":"100","price":26900,"isExtra":false},{"id":"78a6e98d-57cb-4e2c-9a3c-9d40f7b79583","note":"","count":1,"label":"Gorgonzola","posId":"C101","price":4000,"KDSTags":["greenhighlight"],"isExtra":true},{"id":"74b60a0c-fcbc-4171-95e9-291adbfbe523","note":"","count":1,"label":"Cibule","posId":"C103","price":3500,"KDSTags":["greenhighlight"],"isExtra":true},{"id":"86843148-4e32-4979-bfd6-d7151207f70f","note":"","count":1,"label":"Šunka","posId":"C106","price":4000,"KDSTags":["greenhighlight"],"isExtra":true},{"id":"3fb2a405-31db-4fd3-b8b2-bf0ce52f7bfe","note":"","count":1,"label":"Sweet passion 18 cm","posId":"30","price":11900,"isExtra":false}]</t>
  </si>
  <si>
    <t>2026-06-16T16:43:02.069+02:00</t>
  </si>
  <si>
    <t>2026-06-16T17:11:22.933+02:00</t>
  </si>
  <si>
    <t>2026-06-16T16:27:01.683+02:00</t>
  </si>
  <si>
    <t>2026-06-16T16:34:36.119+02:00</t>
  </si>
  <si>
    <t>[{"id":"7ab930e6-0c0e-4177-b8ba-83503741e8b0","count":1,"label":"Pizza Pepperoni 32","posId":"120","price":24900,"isExtra":false,"creatorId":"M6ahpAJfDlFQYRv-XOHVv","isPackging":0,"actualLabel":"Pizza Pepperoni 32"}]</t>
  </si>
  <si>
    <t>Jan Reischl</t>
  </si>
  <si>
    <t>2026-06-16T16:18:02.608+02:00</t>
  </si>
  <si>
    <t>2026-06-16T16:24:22.777+02:00</t>
  </si>
  <si>
    <t>2026-06-16T16:18:03.176+02:00</t>
  </si>
  <si>
    <t>2026-06-16T16:10:31.446+02:00</t>
  </si>
  <si>
    <t>2026-06-16T16:21:47.060+02:00</t>
  </si>
  <si>
    <t>[{"id":"e7c1c602dc965c0159e9efb8","count":1,"label":"Pepperoni 40cm 🌶️🌶️","posId":"108","price":30900,"isExtra":false},{"id":"9c3e5446ef3ded7b358f7c2a","count":1,"label":"Balné","posId":"K0000","price":2000,"isExtra":true},{"id":"e48bc139e2ca597f8161ac78","count":1,"label":"okraj hotdog, hořčice","posId":"A118","price":6500,"isExtra":true},{"id":"da61ec74e0d8131c40023b22","count":1,"label":"Pepperoni salám","posId":"C109","price":4000,"KDSTags":["greenhighlight"],"isExtra":true}]</t>
  </si>
  <si>
    <t>2026-06-16T16:01:49.735+02:00</t>
  </si>
  <si>
    <t>2026-06-16T16:11:35.017+02:00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</si>
  <si>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🌶️","posId":"121","price":24900,"isExtra":false},{"id":"54684842","note":"","count":1,"label":"Balné","posId":"K0000","price":1500,"isExtra":true},{"id":"54684831","note":"","count":1,"label":"bez plněných okrajů","posId":"X1000","price":0,"isExtra":true},{"id":"54684924","note":"","count":1,"label":"Cibule","posId":"B103","price":2500,"KDSTags":["greenhighlight"],"isExtra":true}]</t>
  </si>
  <si>
    <t>2026-06-16T15:49:39.531+02:00</t>
  </si>
  <si>
    <t>2026-06-16T16:04:24.411+02:00</t>
  </si>
  <si>
    <t>[{"id":"251f33e3ed796eca31390987","count":1,"label":"BBQ Texas 32cm","posId":"119","price":24900,"isExtra":false},{"id":"2f43df7dedb312c2f3c829b9","count":1,"label":"Balné","posId":"K0000","price":1500,"isExtra":true},{"id":"2f31c31a40755ef5c17facb5","count":1,"label":"Slanina","posId":"B108","price":3000,"KDSTags":["greenhighlight"],"isExtra":true}]</t>
  </si>
  <si>
    <t>2026-06-16T15:29:44.650+02:00</t>
  </si>
  <si>
    <t>2026-06-16T15:38:30.951+02:00</t>
  </si>
  <si>
    <t>[{"id":"54684750","note":"","size":"Margherita 40cm","count":1,"label":"Margherita 40cm","posId":"100","price":26900,"isExtra":false},{"id":"54684837","note":"","count":1,"label":"Balné","posId":"K0000","price":2000,"isExtra":true},{"id":"54684794","note":"","size":"Česnekový chléb 18cm","count":1,"label":"Česnekový chléb 18cm","posId":"P104","price":7900,"isExtra":false},{"id":"54684842","note":"","count":1,"label":"Balné","posId":"K0000","price":1500,"isExtra":true}]</t>
  </si>
  <si>
    <t>2026-06-16T15:20:03.125+02:00</t>
  </si>
  <si>
    <t>2026-06-16T15:31:35.581+02:00</t>
  </si>
  <si>
    <t>2026-06-16T15:40:22.132+02:00</t>
  </si>
  <si>
    <t>2026-06-16T15:20:04.032+02:00</t>
  </si>
  <si>
    <t>[{"id":"dd5d901d-3787-43d0-9efe-85e31e1c5def","note":"","count":1,"label":"Pepperoni 32 cm","posId":"120","price":24900,"isExtra":false},{"id":"21fd0686-e8d1-43f1-84c9-d96f5842a3ca","note":"","count":1,"label":"okraj mozzarella, bylinky","posId":"A121","price":5700,"isExtra":true}]</t>
  </si>
  <si>
    <t>2026-06-16T15:18:53.255+02:00</t>
  </si>
  <si>
    <t>2026-06-16T15:26:31.843+02:00</t>
  </si>
  <si>
    <t>2026-06-16T15:11:52.800+02:00</t>
  </si>
  <si>
    <t>2026-06-16T15:19:35.985+02:00</t>
  </si>
  <si>
    <t>[{"id":"ebbdea4a82f71bcf760d8142","count":1,"label":"Capricciosa 32cm","posId":"113","price":24900,"isExtra":false},{"id":"2f43df7dedb312c2f3c829b9","count":1,"label":"Balné","posId":"K0000","price":1500,"isExtra":true},{"id":"b79674a8749d7a797a90cc5b","count":1,"label":"okraj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</si>
  <si>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2026-06-16T14:40:03.469+02:00</t>
  </si>
  <si>
    <t>2026-06-16T14:50:39.427+02:00</t>
  </si>
  <si>
    <t>[{"id":"63d3d8e2-08ad-42e7-bee2-0e2c8e2248bf","note":"","count":1,"label":"BBQ Texas 40 cm","posId":"107","price":30900,"isExtra":false},{"id":"eae0baf6-2c0e-4081-8ab5-5266bc363ee5","note":"","count":1,"label":"Okraj mozzarella, BBQ omáčka","posId":"A124","price":6500,"isExtra":true}]</t>
  </si>
  <si>
    <t>2026-06-16T14:38:01.903+02:00</t>
  </si>
  <si>
    <t>2026-06-16T15:02:19.332+02:00</t>
  </si>
  <si>
    <t>[{"id":"49e8d1c4-1e97-4089-9514-2970c15092b6","note":"","count":1,"label":"BBQ Meteor 40 cm","posId":"106","price":30900,"isExtra":false},{"id":"eae0baf6-2c0e-4081-8ab5-5266bc363ee5","note":"","count":1,"label":"Okraj mozzarella, BBQ omáčka","posId":"A124","price":6500,"isExtra":true},{"id":"49e8d1c4-1e97-4089-9514-2970c15092b6","note":"","count":1,"label":"BBQ Meteor 40 cm","posId":"106","price":30900,"isExtra":false},{"id":"eae0baf6-2c0e-4081-8ab5-5266bc363ee5","note":"","count":1,"label":"Okraj mozzarella, BBQ omáčka","posId":"A124","price":6500,"isExtra":true}]</t>
  </si>
  <si>
    <t>2026-06-16T14:28:56.976+02:00</t>
  </si>
  <si>
    <t>2026-06-16T14:42:06.617+02:00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</si>
  <si>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okrajů","posId":"X1000","price":0,"isExtra":true}]</t>
  </si>
  <si>
    <t>2026-06-16T14:22:02.437+02:00</t>
  </si>
  <si>
    <t>2026-06-16T14:39:23.589+02:00</t>
  </si>
  <si>
    <t>[{"id":"63d3d8e2-08ad-42e7-bee2-0e2c8e2248bf","note":"","count":1,"label":"BBQ Texas 40 cm","posId":"107","price":30900,"isExtra":false}]</t>
  </si>
  <si>
    <t>2026-06-16T14:20:20.666+02:00</t>
  </si>
  <si>
    <t>2026-06-16T14:35:21.707+02:00</t>
  </si>
  <si>
    <t>[{"id":"534340cf97d1876b8244e845","count":2,"label":"Česnekový dip","posId":"P106","price":2000,"isExtra":false},{"id":"2f43df7dedb312c2f3c829b9","count":2,"label":"Balné","posId":"K0000","price":1500,"isExtra":true},{"id":"64289bbb395820dee3a352f4","count":1,"label":"Pepperoni 32cm 🌶️🌶️","posId":"120","price":19920,"isExtra":false},{"id":"2f43df7dedb312c2f3c829b9","count":1,"label":"Balné","posId":"K0000","price":1500,"isExtra":true},{"id":"b79674a8749d7a797a90cc5b","count":1,"label":"okraj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</si>
  <si>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2026-06-16T14:20:03.173+02:00</t>
  </si>
  <si>
    <t>2026-06-16T15:04:34.498+02:00</t>
  </si>
  <si>
    <t>2026-06-16T15:19:38.283+02:00</t>
  </si>
  <si>
    <t>2026-06-16T14:20:04.055+02:00</t>
  </si>
  <si>
    <t>2026-06-16T14:19:35.471+02:00</t>
  </si>
  <si>
    <t>2026-06-16T14:31:23.937+02:00</t>
  </si>
  <si>
    <t>[{"id":"54684759","note":"","size":"Hawai 40cm","count":1,"label":"Hawai 40cm","posId":"102","price":30900,"isExtra":false},{"id":"54684837","note":"","count":1,"label":"Balné","posId":"K0000","price":2000,"isExtra":true},{"id":"59555759","note":"","count":1,"label":"Smetanový základ","posId":"ZRS40","price":0,"isExtra":true}]</t>
  </si>
  <si>
    <t>2026-06-16T14:17:50.400+02:00</t>
  </si>
  <si>
    <t>2026-06-16T14:30:19.842+02:00</t>
  </si>
  <si>
    <t>[{"id":"59592170","note":"","size":"Capricciosa 32cm","count":1,"label":"Capricciosa 32cm","posId":"113","price":24900,"isExtra":false},{"id":"54684842","note":"","count":1,"label":"Balné","posId":"K0000","price":1500,"isExtra":true},{"id":"54684866","note":"","count":1,"label":"okraj mozzarella, bylinky","posId":"A121","price":5700,"isExtra":true},{"id":"54684889","note":"","count":1,"label":"Bez oliv","posId":"X112","price":0,"KDSTags":["redhighlight"],"isExtra":true},{"id":"54684877","note":"","count":1,"label":"Žampiony","posId":"B105","price":2500,"KDSTags":["greenhighlight"],"isExtra":true},{"id":"54684911","note":"","count":1,"label":"Ananas","posId":"B100","price":2500,"KDSTags":["greenhighlight"],"isExtra":true},{"id":"54684928","note":"","count":1,"label":"Kukuřice","posId":"B115","price":2500,"KDSTags":["greenhighlight"],"isExtra":true},{"id":"54684945","note":"","count":1,"label":"Šunka","posId":"B106","price":3000,"KDSTags":["greenhighlight"],"isExtra":true},{"id":"54684955","note":"","count":1,"label":"Kuře","posId":"B114","price":3000,"KDSTags":["greenhighlight"]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</si>
  <si>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2026-06-16T14:10:02.889+02:00</t>
  </si>
  <si>
    <t>2026-06-16T14:25:02.569+02:00</t>
  </si>
  <si>
    <t>[{"id":"be5c7908-f592-4704-987f-cd7d7281f32e","note":"","count":1,"label":"Comeback 32 cm","posId":"121","price":24900,"isExtra":false},{"id":"0c454cc7-3f38-4dea-9e0e-7220d9ba6ce0","note":"","count":1,"label":"Dip česnekový","posId":"P106","price":2000,"isExtra":false}]</t>
  </si>
  <si>
    <t>2026-06-16T14:06:03.761+02:00</t>
  </si>
  <si>
    <t>2026-06-16T14:22:55.833+02:00</t>
  </si>
  <si>
    <t>[{"id":"12800ce808ad8ec470947c77","count":1,"label":"Comeback 32cm 🌶️","posId":"121","price":19920,"isExtra":false},{"id":"2f43df7dedb312c2f3c829b9","count":1,"label":"Balné","posId":"K0000","price":1500,"isExtra":true},{"id":"9b88e1a9c34bea0540c84786","count":1,"label":"BBQ základ","posId":"ZRB32","price":0,"isExtra":true},{"id":"13bc34972a864e03558263de","count":1,"label":"bez plněných okrajů","posId":"X1000","price":0,"isExtra":true},{"id":"64289bbb395820dee3a352f4","count":1,"label":"Pepperoni 32cm 🌶️🌶️","posId":"120","price":19920,"isExtra":false},{"id":"2f43df7dedb312c2f3c829b9","count":1,"label":"Balné","posId":"K0000","price":1500,"isExtra":true},{"id":"9b88e1a9c34bea0540c84786","count":1,"label":"BBQ základ","posId":"ZRB32","price":0,"isExtra":true},{"id":"13bc34972a864e03558263de","count":1,"label":"bez plněných okrajů","posId":"X1000","price":0,"isExtra":true}]</t>
  </si>
  <si>
    <t>2026-06-16T14:02:25.675+02:00</t>
  </si>
  <si>
    <t>2026-06-16T14:18:02.165+02:00</t>
  </si>
  <si>
    <t>Manuchar</t>
  </si>
  <si>
    <t>2026-06-16T14:02:25.662+02:00</t>
  </si>
  <si>
    <t>2026-06-16T14:15:53.842+02:00</t>
  </si>
  <si>
    <t>2026-06-16T13:17:51.446+02:00</t>
  </si>
  <si>
    <t>2026-06-16T13:28:02.544+02:00</t>
  </si>
  <si>
    <t>[{"id":"100","note":"","count":1,"label":"Margherita 40cm","posId":"100","price":26900,"isExtra":false},{"id":"K0000","note":"","count":1,"label":"Balné","posId":"K0000","price":2000,"isExtra":true},{"id":"A122","note":"","count":1,"label":"okraj mozzarella, bylinky","posId":"A122","price":6500,"isExtra":true}]</t>
  </si>
  <si>
    <t>2026-06-16T13:15:00.599+02:00</t>
  </si>
  <si>
    <t>2026-06-16T13:22:58.272+02:00</t>
  </si>
  <si>
    <t>2026-06-16T12:47:02.644+02:00</t>
  </si>
  <si>
    <t>2026-06-16T13:06:41.171+02:00</t>
  </si>
  <si>
    <t>[{"id":"554b5341-3de7-4a69-b579-50bb01af629a","note":"","count":1,"label":"Quattro Formaggi 40 cm","posId":"111","price":30900,"isExtra":false},{"id":"f61b7339-3b20-4583-b2b8-12e48de2876d","note":"","count":1,"label":"změna na Rajčatový základ","posId":"A127","price":0,"isExtra":true},{"id":"614269dd-2dbe-47e4-81f8-670c7ef03e2f","note":"","count":1,"label":"Pepperoni salám","posId":"C109","price":4000,"KDSTags":["greenhighlight"],"isExtra":true}]</t>
  </si>
  <si>
    <t>2026-06-16T12:45:03.907+02:00</t>
  </si>
  <si>
    <t>2026-06-16T13:01:26.437+02:00</t>
  </si>
  <si>
    <t>[{"id":"1259035b-bb9c-4781-bd3f-6114a4a72dd6","note":"","count":1,"label":"Baby špenát &amp; kuře 40 cm","posId":"104","price":30900,"isExtra":false},{"id":"f61b7339-3b20-4583-b2b8-12e48de2876d","note":"","count":1,"label":"změna na Rajčatový základ","posId":"A127","price":0,"isExtra":true},{"id":"63675afb-9d1b-42b2-9d42-9e80500fdd28","note":"","count":1,"label":"Comeback 40 cm","posId":"109","price":30900,"isExtra":false}]</t>
  </si>
  <si>
    <t>2026-06-16T12:17:14.468+02:00</t>
  </si>
  <si>
    <t>2026-06-16T12:31:42.337+02:00</t>
  </si>
  <si>
    <t>2026-06-16T12:09:01.285+02:00</t>
  </si>
  <si>
    <t>2026-06-16T12:27:52.298+02:00</t>
  </si>
  <si>
    <t>[{"id":"57405766","note":"","size":"Pepsi 1l","count":1,"label":"Pepsi 1l","posId":"N124","price":5900,"isExtra":false},{"id":"54684756","note":"","size":"BBQ Meteor 40cm","count":1,"label":"BBQ Meteor 40cm","posId":"106","price":30900,"isExtra":false},{"id":"54684837","note":"","count":1,"label":"Balné","posId":"K0000","price":2000,"isExtra":true},{"id":"54684757","note":"","size":"Baby špenát &amp; kuře 40cm","count":1,"label":"Baby špenát &amp; kuře 40cm","posId":"104","price":30900,"isExtra":false},{"id":"54684837","note":"","count":1,"label":"Balné","posId":"K0000","price":2000,"isExtra":true}]</t>
  </si>
  <si>
    <t>2026-06-16T12:08:59.852+02:00</t>
  </si>
  <si>
    <t>2026-06-16T12:20:50.186+02:00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</si>
  <si>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</si>
  <si>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2026-06-16T12:01:47.851+02:00</t>
  </si>
  <si>
    <t>2026-06-16T12:19:55.867+02:00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</si>
  <si>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🌶️","posId":"109","price":30900,"isExtra":false},{"id":"54684837","note":"","count":1,"label":"Balné","posId":"K0000","price":2000,"isExtra":true},{"id":"59555762","note":"","count":1,"label":"BBQ základ","posId":"ZRB40","price":0,"isExtra":true},{"id":"54684904","note":"","count":1,"label":"okraj hotdog, bbq omáčka","posId":"A120","price":6500,"isExtra":true},{"id":"54684796","note":"","size":"Česnekový dip","count":4,"label":"Česnekový dip","posId":"P106","price":2000,"isExtra":false},{"id":"54684842","note":"","count":4,"label":"Balné","posId":"K0000","price":1500,"isExtra":true},{"id":"59592169","note":"","size":"Hawai 32cm","count":1,"label":"Hawai 32cm","posId":"114","price":24900,"isExtra":false},{"id":"54684842","note":"","count":1,"label":"Balné","posId":"K0000","price":1500,"isExtra":true},{"id":"54684866","note":"","count":1,"label":"okraj mozzarella, bylinky","posId":"A121","price":5700,"isExtra":true}]</t>
  </si>
  <si>
    <t>2026-06-16T12:00:11.711+02:00</t>
  </si>
  <si>
    <t>2026-06-16T12:04:29.252+02:00</t>
  </si>
  <si>
    <t>[{"id":"534340cf97d1876b8244e845","count":1,"label":"Česnekový dip","posId":"P106","price":2000,"isExtra":false},{"id":"2f43df7dedb312c2f3c829b9","count":1,"label":"Balné","posId":"K0000","price":1500,"isExtra":true},{"id":"64289bbb395820dee3a352f4","count":1,"label":"Pepperoni 32cm 🌶️🌶️","posId":"120","price":19920,"isExtra":false},{"id":"2f43df7dedb312c2f3c829b9","count":1,"label":"Balné","posId":"K0000","price":1500,"isExtra":true},{"id":"13bc34972a864e03558263de","count":1,"label":"bez plněných okrajů","posId":"X1000","price":0,"isExtra":true}]</t>
  </si>
  <si>
    <t>2026-06-16T12:00:02.543+02:00</t>
  </si>
  <si>
    <t>2026-06-16T12:53:57.091+02:00</t>
  </si>
  <si>
    <t>2026-06-16T13:02:02.831+02:00</t>
  </si>
  <si>
    <t>2026-06-16T13:00:58.649+02:00</t>
  </si>
  <si>
    <t>[{"id":"d44ff2b6-5a40-4ebd-8371-98e787725636","note":"","count":1,"label":"BBQ Texas 18 cm","posId":"131","price":11900,"isExtra":false},{"id":"cb1b8132-0c9b-419f-9b1c-568c16576a0c","note":"","count":1,"label":"Pepperoni 40 cm","posId":"108","price":30900,"isExtra":false}]</t>
  </si>
  <si>
    <t>2026-06-16T11:56:40.569+02:00</t>
  </si>
  <si>
    <t>2026-06-16T12:10:34.250+02:00</t>
  </si>
  <si>
    <t>[{"id":"12800ce808ad8ec470947c77","count":1,"label":"Comeback 32cm 🌶️","posId":"121","price":19920,"isExtra":false},{"id":"2f43df7dedb312c2f3c829b9","count":1,"label":"Balné","posId":"K0000","price":1500,"isExtra":true},{"id":"b6ffa1a1cad6e0911847a661","count":1,"label":"Margherita 32cm","posId":"112","price":16720,"isExtra":false},{"id":"2f43df7dedb312c2f3c829b9","count":1,"label":"Balné","posId":"K0000","price":1500,"isExtra":true},{"id":"b97e51ee5d6f66be991dd77d","count":1,"label":"Hawai 32cm","posId":"114","price":19920,"isExtra":false},{"id":"2f43df7dedb312c2f3c829b9","count":1,"label":"Balné","posId":"K0000","price":1500,"isExtra":true},{"id":"bbc8859cc665220ad219a4cd","count":1,"label":"Bez ananasu","posId":"X100","price":0,"KDSTags":["redhighlight"],"isExtra":true}]</t>
  </si>
  <si>
    <t>2026-06-16T11:35:58.127+02:00</t>
  </si>
  <si>
    <t>2026-06-16T13:13:22.792+02:00</t>
  </si>
  <si>
    <t>[{"id":"12800ce808ad8ec470947c77","count":2,"label":"Comeback 32cm 🌶️","posId":"121","price":19920,"isExtra":false},{"id":"2f43df7dedb312c2f3c829b9","count":2,"label":"Balné","posId":"K0000","price":1500,"isExtra":true}]</t>
  </si>
  <si>
    <t>Bilets</t>
  </si>
  <si>
    <t>2026-06-16T11:10:14.699+02:00</t>
  </si>
  <si>
    <t>2026-06-16T11:25:51.197+02:00</t>
  </si>
  <si>
    <t>[{"id":"114","note":"","count":1,"label":"Hawai 32cm","posId":"114","price":24900,"isExtra":false},{"id":"K0000","note":"","count":1,"label":"Balné","posId":"K0000","price":1500,"isExtra":true},{"id":"123","note":"","count":1,"label":"Quattro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32cm","posId":"123","price":24900,"isExtra":false},{"id":"K0000","note":"","count":1,"label":"Balné","posId":"K0000","price":1500,"isExtra":true},{"id":"B115","note":"","count":1,"label":"Kukuřice","posId":"B115","price":2500,"KDSTags":["greenhighlight"],"isExtra":true}]</t>
  </si>
  <si>
    <t>2026-06-16T11:05:04.875+02:00</t>
  </si>
  <si>
    <t>2026-06-16T11:18:46.267+02:00</t>
  </si>
  <si>
    <t>2026-06-16T11:40:41.759+02:00</t>
  </si>
  <si>
    <t>2026-06-16T11:05:11.832+02:00</t>
  </si>
  <si>
    <t>[{"id":"54dc7925-4d38-486b-b12e-3a96c2e2fabb","count":1,"label":"Pizza Pepperoni 18","posId":"132","price":11900,"isExtra":false,"creatorId":"vpMSFYJ8dYagwHYTBbXON","isPackging":0,"actualLabel":"Pizza Pepperoni 18"},{"id":"de7b8b77-1f01-4637-9b4b-1c1fe7287d5c","count":1,"label":"Pizza Quattro Formaggi 18","posId":"135","price":11900,"isExtra":false,"creatorId":"yX9dSyEgEhaA21aK_YaqY","isPackging":0,"actualLabel":"Pizza Quattro Formaggi 18"}]</t>
  </si>
  <si>
    <t>2026-06-16T11:04:24.866+02:00</t>
  </si>
  <si>
    <t>2026-06-16T11:15:12.394+02:00</t>
  </si>
  <si>
    <t>[{"id":"894fa153536a1a5af70ad0bf","count":1,"label":"Quattro Formaggi 40cm","posId":"111","price":30900,"isExtra":false},{"id":"9c3e5446ef3ded7b358f7c2a","count":1,"label":"Balné","posId":"K0000","price":2000,"isExtra":true},{"id":"9b134e33f1db18460c30380b","count":1,"label":"okraj mozzarella, bylinky","posId":"A122","price":6500,"isExtra":true},{"id":"9998472a45e5db2fd530c62b","count":1,"label":"Žampiony","posId":"C105","price":3500,"KDSTags":["greenhighlight"],"isExtra":true},{"id":"af4a444b755ede3e534307ff","count":1,"label":"Šunka","posId":"C106","price":4000,"KDSTags":["greenhighlight"],"isExtra":true}]</t>
  </si>
  <si>
    <t>2026-06-16T00:29:18.544+02:00</t>
  </si>
  <si>
    <t>2026-06-16T00:41:18.376+02:00</t>
  </si>
  <si>
    <t>2026-06-16T00:28:56.254+02:00</t>
  </si>
  <si>
    <t>2026-06-16T00:39:09.428+02:00</t>
  </si>
  <si>
    <t>[{"id":"b97e51ee5d6f66be991dd77d","count":1,"label":"Hawai 32cm","posId":"114","price":19920,"isExtra":false},{"id":"2f43df7dedb312c2f3c829b9","count":1,"label":"Balné","posId":"K0000","price":1500,"isExtra":true},{"id":"534340cf97d1876b8244e845","count":2,"label":"Česnekový dip","posId":"P106","price":2000,"isExtra":false},{"id":"2f43df7dedb312c2f3c829b9","count":2,"label":"Balné","posId":"K0000","price":1500,"isExtra":true},{"id":"b3045dcf239adeae36ffd9ea","count":1,"label":"Aquilla zelený čaj/citron 0,5l","posId":"N121","price":4900,"isExtra":false}]</t>
  </si>
  <si>
    <t>2026-06-16T00:20:49.475+02:00</t>
  </si>
  <si>
    <t>2026-06-16T00:36:55.285+02:00</t>
  </si>
  <si>
    <t>[{"id":"894fa153536a1a5af70ad0bf","count":1,"label":"Quattro Formaggi 40cm","posId":"111","price":30900,"isExtra":false},{"id":"9c3e5446ef3ded7b358f7c2a","count":1,"label":"Balné","posId":"K0000","price":2000,"isExtra":true},{"id":"926317322aef4f26303d9000","count":1,"label":"Špenát s česnekem","posId":"C107","price":3500,"KDSTags":["greenhighlight"],"isExtra":true}]</t>
  </si>
  <si>
    <t>2026-06-16T00:16:36.593+02:00</t>
  </si>
  <si>
    <t>2026-06-16T00:34:45.676+02:00</t>
  </si>
  <si>
    <t>[{"id":"64289bbb395820dee3a352f4","count":1,"label":"Pepperoni 32cm 🌶️🌶️","posId":"120","price":19920,"isExtra":false},{"id":"2f43df7dedb312c2f3c829b9","count":1,"label":"Balné","posId":"K0000","price":1500,"isExtra":true},{"id":"b6ffa1a1cad6e0911847a661","count":1,"label":"Margherita 32cm","posId":"112","price":16720,"isExtra":false},{"id":"2f43df7dedb312c2f3c829b9","count":1,"label":"Balné","posId":"K0000","price":1500,"isExtra":true},{"id":"ebbdea4a82f71bcf760d8142","count":2,"label":"Capricciosa 32cm","posId":"113","price":24900,"isExtra":false},{"id":"2f43df7dedb312c2f3c829b9","count":2,"label":"Balné","posId":"K0000","price":1500,"isExtra":true},{"id":"12800ce808ad8ec470947c77","count":1,"label":"Comeback 32cm 🌶️","posId":"121","price":19920,"isExtra":false},{"id":"2f43df7dedb312c2f3c829b9","count":1,"label":"Balné","posId":"K0000","price":1500,"isExtra":true}]</t>
  </si>
  <si>
    <t>2026-06-16T00:09:47.946+02:00</t>
  </si>
  <si>
    <t>2026-06-16T00:18:03.270+02:00</t>
  </si>
  <si>
    <t>[{"id":"57405766","note":"","size":"Pepsi 1l","count":1,"label":"Pepsi 1l","posId":"N124","price":5900,"isExtra":false},{"id":"59592166","note":"","size":"BBQ Texas 32cm","count":1,"label":"BBQ Texas 32cm","posId":"119","price":24900,"isExtra":false},{"id":"54684842","note":"","count":1,"label":"Balné","posId":"K0000","price":1500,"isExtra":true}]</t>
  </si>
  <si>
    <t>2026-06-16T00:07:47.254+02:00</t>
  </si>
  <si>
    <t>2026-06-16T00:22:01.672+02:00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</si>
  <si>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40cm","posId":"111","price":30900,"isExtra":false},{"id":"54684837","note":"","count":1,"label":"Balné","posId":"K0000","price":2000,"isExtra":true},{"id":"54684825","note":"","count":1,"label":"bez plněných okrajů","posId":"X1000","price":0,"isExtra":true},{"id":"54684753","note":"","size":"Comeback 40cm 🌶️","count":1,"label":"Comeback 40cm 🌶️","posId":"109","price":30900,"isExtra":false},{"id":"54684837","note":"","count":1,"label":"Balné","posId":"K0000","price":2000,"isExtra":true},{"id":"57405767","note":"","size":"Pepsi zero sugar 1l","count":2,"label":"Pepsi zero sugar 1l","posId":"N125","price":5900,"isExtra":false}]</t>
  </si>
  <si>
    <t>2026-06-16T00:01:07.331+02:00</t>
  </si>
  <si>
    <t>2026-06-16T00:16:21.299+02:00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</si>
  <si>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🌶️","posId":"109","price":30900,"isExtra":false},{"id":"54684837","note":"","count":1,"label":"Balné","posId":"K0000","price":2000,"isExtra":true},{"id":"54684868","note":"","count":1,"label":"okraj mozzarella, bbq omáčka","posId":"A124","price":6500,"isExtra":true},{"id":"59278281","note":"","size":"Spicy Wings 🌶️","count":2,"label":"Spicy Wings 🌶️","posId":"P101","price":11900,"isExtra":false},{"id":"54684842","note":"","count":2,"label":"Balné","posId":"K0000","price":1500,"isExtra":true}]</t>
  </si>
  <si>
    <t>2026-06-15T23:54:42.211+02:00</t>
  </si>
  <si>
    <t>2026-06-16T00:08:22.882+02:00</t>
  </si>
  <si>
    <t>[{"id":"96a8a5cf958cf092de1d3f19","count":1,"label":"Margherita 40cm","posId":"100","price":26900,"isExtra":false},{"id":"9c3e5446ef3ded7b358f7c2a","count":1,"label":"Balné","posId":"K0000","price":2000,"isExtra":true},{"id":"d831fe652924d0da7ef70bc5","count":1,"label":"Ananas","posId":"C100","price":3500,"KDSTags":["greenhighlight"],"isExtra":true}]</t>
  </si>
  <si>
    <t>2026-06-15T23:52:28.664+02:00</t>
  </si>
  <si>
    <t>2026-06-16T00:12:38.255+02:00</t>
  </si>
  <si>
    <t>[{"id":"54684750","note":"","size":"Margherita 40cm","count":1,"label":"Margherita 40cm","posId":"100","price":26900,"isExtra":false},{"id":"54684837","note":"","count":1,"label":"Balné","posId":"K0000","price":2000,"isExtra":true},{"id":"59555759","note":"","count":1,"label":"Smetanový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okrajů","posId":"X1000","price":0,"isExtra":true},{"id":"54684760","note":"","size":"Capricciosa 40cm","count":1,"label":"Capricciosa 40cm","posId":"101","price":30900,"isExtra":false},{"id":"54684837","note":"","count":1,"label":"Balné","posId":"K0000","price":2000,"isExtra":true},{"id":"59555759","note":"","count":1,"label":"Smetanový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okrajů","posId":"X1000","price":0,"isExtra":true}]</t>
  </si>
  <si>
    <t>2026-06-15T23:47:53.929+02:00</t>
  </si>
  <si>
    <t>2026-06-16T00:06:10.862+02:00</t>
  </si>
  <si>
    <t>[{"id":"894fa153536a1a5af70ad0bf","count":1,"label":"Quattro Formaggi 40cm","posId":"111","price":30900,"isExtra":false},{"id":"9c3e5446ef3ded7b358f7c2a","count":1,"label":"Balné","posId":"K0000","price":2000,"isExtra":true},{"id":"c72973a96879fc2d4a45d18e","count":1,"label":"Kukuřice","posId":"C115","price":3500,"KDSTags":["greenhighlight"],"isExtra":true}]</t>
  </si>
  <si>
    <t>2026-06-15T23:46:06.268+02:00</t>
  </si>
  <si>
    <t>2026-06-15T23:51:35.231+02:00</t>
  </si>
  <si>
    <t>2026-06-16T00:03:08.101+02:00</t>
  </si>
  <si>
    <t>2026-06-15T23:46:35.263+02:00</t>
  </si>
  <si>
    <t>2026-06-15T23:44:42.174+02:00</t>
  </si>
  <si>
    <t>2026-06-15T23:58:13.056+02:00</t>
  </si>
  <si>
    <t>[{"id":"54684796","note":"","size":"Česnekový dip","count":1,"label":"Česnekový dip","posId":"P106","price":2000,"isExtra":false},{"id":"54684842","note":"","count":1,"label":"Balné","posId":"K0000","price":1500,"isExtra":true},{"id":"57405766","note":"","size":"Pepsi 1l","count":1,"label":"Pepsi 1l","posId":"N124","price":5900,"isExtra":false},{"id":"54684753","note":"","size":"Comeback 40cm 🌶️","count":1,"label":"Comeback 40cm 🌶️","posId":"109","price":30900,"isExtra":false},{"id":"54684837","note":"","count":1,"label":"Balné","posId":"K0000","price":2000,"isExtra":true}]</t>
  </si>
  <si>
    <t>2026-06-15T23:43:26.171+02:00</t>
  </si>
  <si>
    <t>2026-06-15T23:57:12.419+02:00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</si>
  <si>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🌶️🌶️","posId":"122","price":24900,"isExtra":false},{"id":"54684842","note":"","count":1,"label":"Balné","posId":"K0000","price":1500,"isExtra":true},{"id":"54684866","note":"","count":1,"label":"okraj mozzarella, bylinky","posId":"A121","price":5700,"isExtra":true}]</t>
  </si>
  <si>
    <t>2026-06-15T23:43:26.108+02:00</t>
  </si>
  <si>
    <t>2026-06-15T23:58:37.351+02:00</t>
  </si>
  <si>
    <t>2026-06-15T23:41:25.511+02:00</t>
  </si>
  <si>
    <t>2026-06-16T00:05:17.092+02:00</t>
  </si>
  <si>
    <t>[{"id":"12800ce808ad8ec470947c77","count":1,"label":"Comeback 32cm 🌶️","posId":"121","price":19920,"isExtra":false},{"id":"2f43df7dedb312c2f3c829b9","count":1,"label":"Balné","posId":"K0000","price":1500,"isExtra":true},{"id":"4f9d18ef8cf2c6764d412bb4","count":1,"label":"okraj hotdog, bez omáčky","posId":"A125","price":5700,"isExtra":true},{"id":"6dd95d267276b256b3cb02db","count":1,"label":"Baby Špenát &amp; kuře 32cm","posId":"116","price":24900,"isExtra":false},{"id":"2f43df7dedb312c2f3c829b9","count":1,"label":"Balné","posId":"K0000","price":1500,"isExtra":true},{"id":"8eb61e4f1a232b76f2f129c2","count":1,"label":"Rajčatový základ","posId":"ZSR32","price":0,"isExtra":true},{"id":"4f9d18ef8cf2c6764d412bb4","count":1,"label":"okraj hotdog, bez omáčky","posId":"A125","price":5700,"isExtra":true},{"id":"5329159316727e06e4d822ec","count":1,"label":"Kukuřice","posId":"B115","price":2500,"KDSTags":["greenhighlight"],"isExtra":true}]</t>
  </si>
  <si>
    <t>2026-06-15T23:14:40.745+02:00</t>
  </si>
  <si>
    <t>2026-06-15T23:24:24.482+02:00</t>
  </si>
  <si>
    <t>[{"id":"ebbdea4a82f71bcf760d8142","count":1,"label":"Capricciosa 32cm","posId":"113","price":24900,"isExtra":false},{"id":"2f43df7dedb312c2f3c829b9","count":1,"label":"Balné","posId":"K0000","price":1500,"isExtra":true},{"id":"fb29917ce2e90ab392103c23","count":1,"label":"USA těsto","posId":"17","price":1000,"isExtra":true},{"id":"5329159316727e06e4d822ec","count":1,"label":"Kukuřice","posId":"B115","price":2500,"KDSTags":["greenhighlight"],"isExtra":true}]</t>
  </si>
  <si>
    <t>2026-06-15T23:05:03.644+02:00</t>
  </si>
  <si>
    <t>2026-06-15T23:27:30.130+02:00</t>
  </si>
  <si>
    <t>2026-06-15T23:03:53.600+02:00</t>
  </si>
  <si>
    <t>2026-06-15T23:15:58.745+02:00</t>
  </si>
  <si>
    <t>[{"id":"64289bbb395820dee3a352f4","count":1,"label":"Pepperoni 32cm 🌶️🌶️","posId":"120","price":19920,"isExtra":false},{"id":"2f43df7dedb312c2f3c829b9","count":1,"label":"Balné","posId":"K0000","price":1500,"isExtra":true},{"id":"2179c22089126fe6683fee77","count":1,"label":"Smetanový základ","posId":"ZRS32","price":0,"isExtra":true},{"id":"b79674a8749d7a797a90cc5b","count":1,"label":"okraj mozzarella, bylinky","posId":"A121","price":5700,"isExtra":true},{"id":"938afd6723b624d6a07fa234","count":1,"label":"BBQ dip","posId":"P105","price":2000,"isExtra":false},{"id":"2f43df7dedb312c2f3c829b9","count":1,"label":"Balné","posId":"K0000","price":1500,"isExtra":true}]</t>
  </si>
  <si>
    <t>2026-06-15T22:58:58.378+02:00</t>
  </si>
  <si>
    <t>2026-06-15T23:11:41.049+02:00</t>
  </si>
  <si>
    <t>2026-06-15T22:56:04.870+02:00</t>
  </si>
  <si>
    <t>2026-06-15T23:09:57.994+02:00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</si>
  <si>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32cm","posId":"123","price":24900,"isExtra":false},{"id":"54684842","note":"","count":1,"label":"Balné","posId":"K0000","price":1500,"isExtra":true},{"id":"59555777","note":"","count":1,"label":"Rajčatový základ","posId":"ZSR32","price":0,"isExtra":true}]</t>
  </si>
  <si>
    <t>2026-06-15T22:48:54.363+02:00</t>
  </si>
  <si>
    <t>2026-06-15T22:54:22.800+02:00</t>
  </si>
  <si>
    <t>[{"id":"3ce00c7888c3f6c64a108aae","count":1,"label":"Quattro Formaggi 32cm","posId":"123","price":24900,"isExtra":false},{"id":"2f43df7dedb312c2f3c829b9","count":1,"label":"Balné","posId":"K0000","price":1500,"isExtra":true},{"id":"13bc34972a864e03558263de","count":1,"label":"bez plněných okrajů","posId":"X1000","price":0,"isExtra":true},{"id":"2f31c31a40755ef5c17facb5","count":1,"label":"Slanina","posId":"B108","price":3000,"KDSTags":["greenhighlight"],"isExtra":true},{"id":"15899b4356cb45f4fad5074f","count":1,"label":"Pepsi 1l","posId":"N124","price":5900,"isExtra":false}]</t>
  </si>
  <si>
    <t>2026-06-15T22:44:08.497+02:00</t>
  </si>
  <si>
    <t>2026-06-15T22:54:26.870+02:00</t>
  </si>
  <si>
    <t>[{"id":"64289bbb395820dee3a352f4","count":1,"label":"Pepperoni 32cm 🌶️🌶️","posId":"120","price":19920,"isExtra":false},{"id":"2f43df7dedb312c2f3c829b9","count":1,"label":"Balné","posId":"K0000","price":1500,"isExtra":true},{"id":"5329159316727e06e4d822ec","count":1,"label":"Kukuřice","posId":"B115","price":2500,"KDSTags":["green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</si>
  <si>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2026-06-15T22:37:58.955+02:00</t>
  </si>
  <si>
    <t>2026-06-15T22:44:28.132+02:00</t>
  </si>
  <si>
    <t>[{"id":"664bd2b5-40f0-4839-a4f1-3cec89afae33","count":1,"label":"Pizza Quattro Formaggi 32","posId":"123","price":24900,"isExtra":false,"creatorId":"R_1weRHLRq57OhnKkvguk","isPackging":0,"actualLabel":"Pizza Quattro Formaggi 32"}]</t>
  </si>
  <si>
    <t>2026-06-15T22:36:02.093+02:00</t>
  </si>
  <si>
    <t>2026-06-15T22:47:53.563+02:00</t>
  </si>
  <si>
    <t>2026-06-15T22:58:12.871+02:00</t>
  </si>
  <si>
    <t>2026-06-15T22:36:03.700+02:00</t>
  </si>
  <si>
    <t>[{"id":"7dc558f4-908c-4dab-b333-a925cc147e51","note":"","count":1,"label":"Comeback 32 cm","posId":"145","price":24900,"isExtra":false},{"id":"0c454cc7-3f38-4dea-9e0e-7220d9ba6ce0","note":"","count":1,"label":"Dip česnekový","posId":"P106","price":2000,"isExtra":false}]</t>
  </si>
  <si>
    <t>Muhammad</t>
  </si>
  <si>
    <t>2026-06-15T22:24:34.244+02:00</t>
  </si>
  <si>
    <t>2026-06-15T22:33:45.714+02:00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</si>
  <si>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okrajů","posId":"X1000","price":0,"isExtra":true},{"id":"C105","note":"","count":1,"label":"Žampiony","posId":"C105","price":3500,"KDSTags":["greenhighlight"],"isExtra":true}]</t>
  </si>
  <si>
    <t>2026-06-15T22:13:21.490+02:00</t>
  </si>
  <si>
    <t>2026-06-15T22:29:30.723+02:00</t>
  </si>
  <si>
    <t>2026-06-15T22:13:21.336+02:00</t>
  </si>
  <si>
    <t>2026-06-15T22:28:27.036+02:00</t>
  </si>
  <si>
    <t>[{"id":"59278282","note":"","size":"Masové kuličky","count":1,"label":"Masové kuličky","posId":"P102","price":9900,"isExtra":false},{"id":"54684842","note":"","count":1,"label":"Balné","posId":"K0000","price":1500,"isExtra":true},{"id":"59592169","note":"","size":"Hawai 32cm","count":1,"label":"Hawai 32cm","posId":"114","price":24900,"isExtra":false},{"id":"54684842","note":"","count":1,"label":"Balné","posId":"K0000","price":1500,"isExtra":true},{"id":"54684796","note":"","size":"Česnekový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</si>
  <si>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2026-06-15T22:10:06.194+02:00</t>
  </si>
  <si>
    <t>2026-06-15T22:24:38.788+02:00</t>
  </si>
  <si>
    <t>[{"id":"120","note":"","count":1,"label":"Pepperoni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</si>
  <si>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2026-06-15T22:10:01.654+02:00</t>
  </si>
  <si>
    <t>2026-06-15T22:21:32.676+02:00</t>
  </si>
  <si>
    <t>[{"id":"59592171","note":"","size":"Baby Špenát &amp; kuře 32cm","count":1,"label":"Baby Špenát &amp; kuře 32cm","posId":"116","price":24900,"isExtra":false},{"id":"54684842","note":"","count":1,"label":"Balné","posId":"K0000","price":1500,"isExtra":true},{"id":"54684866","note":"","count":1,"label":"okraj mozzarella, bylinky","posId":"A121","price":5700,"isExtra":true},{"id":"54684928","note":"","count":1,"label":"Kukuřice","posId":"B115","price":2500,"KDSTags":["greenhighlight"],"isExtra":true}]</t>
  </si>
  <si>
    <t>2026-06-15T22:02:03.649+02:00</t>
  </si>
  <si>
    <t>2026-06-15T22:19:27.688+02:00</t>
  </si>
  <si>
    <t>[{"id":"54684755","note":"","size":"BBQ Texas 40cm","count":1,"label":"BBQ Texas 40cm","posId":"107","price":30900,"isExtra":false},{"id":"54684837","note":"","count":1,"label":"Balné","posId":"K0000","price":2000,"isExtra":true}]</t>
  </si>
  <si>
    <t>2026-06-15T21:55:31.803+02:00</t>
  </si>
  <si>
    <t>2026-06-15T22:12:11.629+02:00</t>
  </si>
  <si>
    <t>[{"id":"9ec049f6b45dc203fd9e8d89","count":1,"label":"Masové kuličky","posId":"P102","price":9900,"isExtra":false},{"id":"2f43df7dedb312c2f3c829b9","count":1,"label":"Balné","posId":"K0000","price":1500,"isExtra":true},{"id":"b36a6728ed2b6ea8d888e4af","count":1,"label":"Buchtičky se šodó","posId":"D12","price":7900,"isExtra":false},{"id":"2f43df7dedb312c2f3c829b9","count":1,"label":"Balné","posId":"K0000","price":1500,"isExtra":true},{"id":"c4a86fa22a4bea5bd861246b","count":1,"label":"Poděbradská malinovka 0,5l","posId":"N129","price":4900,"isExtra":false},{"id":"534340cf97d1876b8244e845","count":1,"label":"Česnekový dip","posId":"P106","price":2000,"isExtra":false},{"id":"2f43df7dedb312c2f3c829b9","count":1,"label":"Balné","posId":"K0000","price":1500,"isExtra":true},{"id":"b6ffa1a1cad6e0911847a661","count":1,"label":"Margherita 32cm","posId":"112","price":16720,"isExtra":false},{"id":"2f43df7dedb312c2f3c829b9","count":1,"label":"Balné","posId":"K0000","price":1500,"isExtra":true},{"id":"6dd95d267276b256b3cb02db","count":1,"label":"Baby Špenát &amp; kuře 32cm","posId":"116","price":24900,"isExtra":false},{"id":"2f43df7dedb312c2f3c829b9","count":1,"label":"Balné","posId":"K0000","price":1500,"isExtra":true}]</t>
  </si>
  <si>
    <t>2026-06-15T21:49:02.785+02:00</t>
  </si>
  <si>
    <t>2026-06-15T22:05:53.077+02:00</t>
  </si>
  <si>
    <t>2026-06-15T22:16:35.682+02:00</t>
  </si>
  <si>
    <t>2026-06-15T21:50:45.197+02:00</t>
  </si>
  <si>
    <t>[{"id":"f932f643-9a56-4a16-90b3-20349063a042","note":"","count":1,"label":"Capricciosa 32 cm","posId":"113","price":24900,"isExtra":false},{"id":"18bc733c-71df-4b31-ae11-2ee5b242a454","note":"","count":1,"label":"kuře","posId":"B114","price":3000,"KDSTags":["greenhighlight"],"isExtra":true},{"id":"720272d2-1717-4af6-8eea-e928bb95234b","note":"","count":1,"label":"kukuřice","posId":"B115","price":2500,"KDSTags":["greenhighlight"],"isExtra":true},{"id":"f125674e-4779-4f62-be7d-0e4b2ee0ac26","note":"","count":1,"label":"cibule","posId":"B103","price":2500,"KDSTags":["greenhighlight"],"isExtra":true}]</t>
  </si>
  <si>
    <t>2026-06-15T21:47:39.650+02:00</t>
  </si>
  <si>
    <t>2026-06-15T22:10:13.943+02:00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</si>
  <si>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🌶️🌶️","posId":"110","price":30900,"isExtra":false},{"id":"54684837","note":"","count":1,"label":"Balné","posId":"K0000","price":2000,"isExtra":true}]</t>
  </si>
  <si>
    <t>2026-06-15T21:46:40.456+02:00</t>
  </si>
  <si>
    <t>2026-06-15T21:57:09.365+02:00</t>
  </si>
  <si>
    <t>[{"id":"83ec0315-3b1e-4491-8fb1-b563a4c0f09e","count":1,"label":"Pizza Capricciosa 40","posId":"101","price":30900,"isExtra":false,"creatorId":"qDtH2kTM8bBktbxymemkC","isPackging":0,"actualLabel":"Pizza Capricciosa 40"}]</t>
  </si>
  <si>
    <t>2026-06-15T21:46:14.642+02:00</t>
  </si>
  <si>
    <t>2026-06-15T22:01:23.675+02:00</t>
  </si>
  <si>
    <t>[{"id":"b6ffa1a1cad6e0911847a661","count":2,"label":"Margherita 32cm","posId":"112","price":16720,"isExtra":false},{"id":"2f43df7dedb312c2f3c829b9","count":2,"label":"Balné","posId":"K0000","price":1500,"isExtra":true},{"id":"13bc34972a864e03558263de","count":2,"label":"bez plněných okrajů","posId":"X1000","price":0,"isExtra":true}]</t>
  </si>
  <si>
    <t>2026-06-15T21:45:03.725+02:00</t>
  </si>
  <si>
    <t>2026-06-15T22:03:22.271+02:00</t>
  </si>
  <si>
    <t>JAHIR</t>
  </si>
  <si>
    <t>2026-06-15T21:41:46.077+02:00</t>
  </si>
  <si>
    <t>2026-06-15T21:56:56.961+02:00</t>
  </si>
  <si>
    <t>[{"id":"108","note":"","count":1,"label":"Pepperoni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okrajů","posId":"X1000","price":0,"isExtra":true},{"id":"C115","note":"","count":1,"label":"Kukuřice","posId":"C115","price":3500,"KDSTags":["greenhighlight"],"isExtra":true},{"id":"P106","note":"","count":3,"label":"Česnekový dip","posId":"P106","price":2000,"isExtra":false},{"id":"K0000","note":"","count":3,"label":"Balné","posId":"K0000","price":1500,"isExtra":true}]</t>
  </si>
  <si>
    <t>2026-06-15T21:38:03.726+02:00</t>
  </si>
  <si>
    <t>2026-06-15T21:57:32.471+02:00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</si>
  <si>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bylinky","posId":"A122","price":6500,"isExtra":true}]</t>
  </si>
  <si>
    <t>2026-06-15T21:30:25.905+02:00</t>
  </si>
  <si>
    <t>2026-06-15T21:40:24.685+02:00</t>
  </si>
  <si>
    <t>[{"id":"b97e51ee5d6f66be991dd77d","count":1,"label":"Hawai 32cm","posId":"114","price":19920,"isExtra":false},{"id":"2f43df7dedb312c2f3c829b9","count":1,"label":"Balné","posId":"K0000","price":1500,"isExtra":true},{"id":"2179c22089126fe6683fee77","count":1,"label":"Smetanový základ","posId":"ZRS32","price":0,"isExtra":true},{"id":"b6ffa1a1cad6e0911847a661","count":1,"label":"Margherita 32cm","posId":"112","price":16720,"isExtra":false},{"id":"2f43df7dedb312c2f3c829b9","count":1,"label":"Balné","posId":"K0000","price":1500,"isExtra":true},{"id":"9b88e1a9c34bea0540c84786","count":1,"label":"BBQ základ","posId":"ZRB32","price":0,"isExtra":true}]</t>
  </si>
  <si>
    <t>2026-06-15T21:28:59.632+02:00</t>
  </si>
  <si>
    <t>2026-06-15T21:40:29.933+02:00</t>
  </si>
  <si>
    <t>[{"id":"54684759","note":"","size":"Hawai 40cm","count":1,"label":"Hawai 40cm","posId":"102","price":30900,"isExtra":false},{"id":"54684837","note":"","count":1,"label":"Balné","posId":"K0000","price":2000,"isExtra":true},{"id":"54684796","note":"","size":"Česnekový dip","count":2,"label":"Česnekový dip","posId":"P106","price":2000,"isExtra":false},{"id":"54684842","note":"","count":2,"label":"Balné","posId":"K0000","price":1500,"isExtra":true},{"id":"54684754","note":"","size":"Pepperoni 40cm 🌶️🌶️","count":1,"label":"Pepperoni 40cm 🌶️🌶️","posId":"108","price":30900,"isExtra":false},{"id":"54684837","note":"","count":1,"label":"Balné","posId":"K0000","price":2000,"isExtra":true}]</t>
  </si>
  <si>
    <t>2026-06-15T21:25:50.667+02:00</t>
  </si>
  <si>
    <t>2026-06-15T21:35:48.373+02:00</t>
  </si>
  <si>
    <t>[{"id":"c1b4edb9-fd41-419d-89d3-7116976a3323","count":1,"label":"Pizza Pepperoni 40","posId":"108","price":30900,"isExtra":false,"creatorId":"hmPnerQK2cTB0pM4lgZj9","isPackging":0,"actualLabel":"Pizza Pepperoni 40"}]</t>
  </si>
  <si>
    <t>2026-06-15T21:22:10.668+02:00</t>
  </si>
  <si>
    <t>2026-06-15T21:29:39.409+02:00</t>
  </si>
  <si>
    <t>[{"id":"15bbc3a1-417b-4c11-858f-ec2bf0bfae5d","count":1,"label":"Pizza Pepperoni 40 0,5","posId":"H108","price":15450,"isExtra":false,"creatorId":"3s_3NLdpxQp2JoxQ4sqD9","isPackging":0,"actualLabel":"Pizza Pepperoni 40 0,5"},{"id":"2lwz8DLnxAE2XXPjpySDo","count":1,"label":"Bez plněných okrajů","posId":"X1000","price":0,"isExtra":true,"mainItemId":"15bbc3a1-417b-4c11-858f-ec2bf0bfae5d"},{"id":"1627fe35-1cf8-4048-9cd2-2674dcc30dec","count":1,"label":"Pizza Hot &amp; Spicy 40 0,5","posId":"H110","price":15450,"isExtra":false,"creatorId":"W9MU_EEF9k_NV7y412Di2","isPackging":0,"actualLabel":"Pizza Hot &amp; Spicy 40 0,5"},{"id":"2lwz8DLnxAE2XXPjpySDo","count":1,"label":"Bez plněných okrajů","posId":"X1000","price":0,"isExtra":true,"mainItemId":"1627fe35-1cf8-4048-9cd2-2674dcc30dec"},{"id":"17ad363f-96ef-4e94-9246-dbc72c9ef474","count":1,"label":"Dip česnekový","posId":"P106","price":2000,"isExtra":false,"creatorId":"fhE-hcnbwc0-jsiwekUjy","isPackging":0,"actualLabel":"Dip česnekový"},{"id":"17ad363f-96ef-4e94-9246-dbc72c9ef474","count":1,"label":"Dip česnekový","posId":"P106","price":2000,"isExtra":false,"creatorId":"aEqUatKRg2yupoI6bYvL0","isPackging":0,"actualLabel":"Dip česnekový"}]</t>
  </si>
  <si>
    <t>2026-06-15T21:16:36.779+02:00</t>
  </si>
  <si>
    <t>2026-06-15T21:25:56.787+02:00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</si>
  <si>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okrajů","posId":"X1000","price":0,"isExtra":true},{"id":"54684957","note":"","count":1,"label":"Pepperoni salám","posId":"C109","price":4000,"KDSTags":["greenhighlight"],"isExtra":true}]</t>
  </si>
  <si>
    <t>2026-06-15T21:14:30.395+02:00</t>
  </si>
  <si>
    <t>2026-06-15T21:26:01.977+02:00</t>
  </si>
  <si>
    <t>2026-06-15T21:51:17.030+02:00</t>
  </si>
  <si>
    <t>2026-06-15T21:16:04.715+02:00</t>
  </si>
  <si>
    <t>[{"id":"db512a49-05d7-4924-a817-5d5d5968a844","count":1,"label":"Pizza Capricciosa 32","posId":"113","price":24900,"isExtra":false,"creatorId":"3oRm-mMfNGUd2ESRc99Gc","isPackging":0,"actualLabel":"Pizza Capricciosa 32"},{"id":"extra_20230331101812_77","count":1,"label":"Mozzarella","posId":"B113","price":3000,"KDSTags":["greenhighlight"],"isExtra":true,"mainItemId":"db512a49-05d7-4924-a817-5d5d5968a844"},{"id":"7f90f634-ae03-48d9-9ac8-27405c0fc737","count":1,"label":"Poděbradská malinovka 0,5l","posId":"N129","price":4900,"isExtra":false,"creatorId":"UnaY3w1xVHHvBTponWtCP","isPackging":0,"actualLabel":"Poděbradská malinovka 0,5l"}]</t>
  </si>
  <si>
    <t>2026-06-15T21:13:04.009+02:00</t>
  </si>
  <si>
    <t>2026-06-15T21:22:08.826+02:00</t>
  </si>
  <si>
    <t>2026-06-15T21:04:42.141+02:00</t>
  </si>
  <si>
    <t>2026-06-15T21:17:58.784+02:00</t>
  </si>
  <si>
    <t>[{"id":"3ce00c7888c3f6c64a108aae","count":1,"label":"Quattro Formaggi 32cm","posId":"123","price":24900,"isExtra":false},{"id":"2f43df7dedb312c2f3c829b9","count":1,"label":"Balné","posId":"K0000","price":1500,"isExtra":true},{"id":"5329159316727e06e4d822ec","count":1,"label":"Kukuřice","posId":"B115","price":2500,"KDSTags":["greenhighlight"],"isExtra":true},{"id":"d711b427043511cf4e6606a9","count":1,"label":"Kuře","posId":"B114","price":3000,"KDSTags":["greenhighlight"],"isExtra":true},{"id":"fcd0ce54e4ed7128b862e23a","count":1,"label":"Aquilla černý čaj a broskev 0,5l","posId":"N120","price":4900,"isExtra":false}]</t>
  </si>
  <si>
    <t>2026-06-15T21:04:22.920+02:00</t>
  </si>
  <si>
    <t>2026-06-15T21:16:57.474+02:00</t>
  </si>
  <si>
    <t>2026-06-15T21:00:58.082+02:00</t>
  </si>
  <si>
    <t>2026-06-15T21:12:09.662+02:00</t>
  </si>
  <si>
    <t>[{"id":"12800ce808ad8ec470947c77","count":1,"label":"Comeback 32cm 🌶️","posId":"121","price":19920,"isExtra":false},{"id":"2f43df7dedb312c2f3c829b9","count":1,"label":"Balné","posId":"K0000","price":1500,"isExtra":true},{"id":"2179c22089126fe6683fee77","count":1,"label":"Smetanový základ","posId":"ZRS32","price":0,"isExtra":true},{"id":"b79674a8749d7a797a90cc5b","count":1,"label":"okraj mozzarella, bylinky","posId":"A121","price":5700,"isExtra":true}]</t>
  </si>
  <si>
    <t>2026-06-15T20:51:36.646+02:00</t>
  </si>
  <si>
    <t>2026-06-15T20:58:32.156+02:00</t>
  </si>
  <si>
    <t>[{"id":"90fe26ad-8793-414c-a8fe-fc7624d10755","count":1,"label":"Pizza Špenát kuře 32 cm","posId":"116","price":24900,"isExtra":false,"creatorId":"2q02YZj9epgdBFfUYMusZ","isPackging":0,"actualLabel":"Pizza Špenát kuře 32 cm"}]</t>
  </si>
  <si>
    <t>2026-06-15T20:50:02.936+02:00</t>
  </si>
  <si>
    <t>2026-06-15T20:58:00.652+02:00</t>
  </si>
  <si>
    <t>2026-06-15T21:24:01.446+02:00</t>
  </si>
  <si>
    <t>2026-06-15T20:50:04.697+02:00</t>
  </si>
  <si>
    <t>[{"id":"554b5341-3de7-4a69-b579-50bb01af629a","note":"","count":1,"label":"Quattro Formaggi 40 cm","posId":"111","price":30900,"isExtra":false},{"id":"f61b7339-3b20-4583-b2b8-12e48de2876d","note":"","count":1,"label":"změna na Rajčatový základ","posId":"A127","price":0,"isExtra":true},{"id":"eaf5673a-2acd-457a-bff6-8e65ba4050c9","note":"","count":1,"label":"dip jalapenos","posId":"P107","price":2000,"isExtra":false}]</t>
  </si>
  <si>
    <t>2026-06-15T20:34:49.441+02:00</t>
  </si>
  <si>
    <t>2026-06-15T20:55:56.757+02:00</t>
  </si>
  <si>
    <t>[{"id":"59592169","note":"","size":"Hawai 32cm","count":1,"label":"Hawai 32cm","posId":"114","price":24900,"isExtra":false},{"id":"54684842","note":"","count":1,"label":"Balné","posId":"K0000","price":1500,"isExtra":true},{"id":"59592174","note":"","count":1,"label":"USA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bylinky","posId":"A121","price":5700,"isExtra":true},{"id":"59592163","note":"","size":"Hot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bylinky","posId":"A121","price":5700,"isExtra":true}]</t>
  </si>
  <si>
    <t>2026-06-15T20:32:22.494+02:00</t>
  </si>
  <si>
    <t>2026-06-15T20:48:07.966+02:00</t>
  </si>
  <si>
    <t>[{"id":"0bea1fb1-a6d1-4425-b818-6eca29fb16e8","count":1,"label":"Pizza Comeback 32","posId":"121","price":24900,"isExtra":false,"creatorId":"q7HqFd8UkPGH5r8YaNSgk","isPackging":0,"actualLabel":"Pizza Comeback 32"},{"id":"90fe26ad-8793-414c-a8fe-fc7624d10755","count":1,"label":"Pizza Špenát kuře 32 cm","posId":"116","price":24900,"isExtra":false,"creatorId":"7DPsT4O8TGLxCjXgUJf8U","isPackging":0,"actualLabel":"Pizza Špenát kuře 32 cm"},{"id":"7ab930e6-0c0e-4177-b8ba-83503741e8b0","count":1,"label":"Pizza Pepperoni 32","posId":"120","price":24900,"isExtra":false,"creatorId":"k2aVlzggGdpHJtSPwpDDU","isPackging":0,"actualLabel":"Pizza Pepperoni 32"}]</t>
  </si>
  <si>
    <t>2026-06-15T20:27:29.009+02:00</t>
  </si>
  <si>
    <t>2026-06-15T20:32:28.940+02:00</t>
  </si>
  <si>
    <t>[{"id":"7b38057d-d868-4703-9219-79f60d8a09f4","count":1,"label":"Pizza Capricciosa 18","posId":"125","price":11900,"isExtra":false,"creatorId":"TyIDgAlFh3B3LAHnHBGg_","isPackging":0,"actualLabel":"Pizza Capricciosa 18"}]</t>
  </si>
  <si>
    <t>2026-06-15T20:21:03.540+02:00</t>
  </si>
  <si>
    <t>2026-06-15T20:28:30.907+02:00</t>
  </si>
  <si>
    <t>[{"id":"9be51987-8c67-4b48-952e-a12681721f42","count":1,"label":"Pizza Zeleninová 32 cm","posId":"115","price":24900,"isExtra":false,"creatorId":"yRghRNx7ntanv3cu7tQ4_","isPackging":0,"actualLabel":"Pizza Zeleninová 32 cm"},{"id":"extra_20230331101812_88","count":1,"label":"Masové kuličky","posId":"B116","price":5900,"KDSTags":["greenhighlight"],"isExtra":true,"mainItemId":"9be51987-8c67-4b48-952e-a12681721f42"}]</t>
  </si>
  <si>
    <t>2026-06-15T20:16:02.225+02:00</t>
  </si>
  <si>
    <t>2026-06-15T20:28:55.759+02:00</t>
  </si>
  <si>
    <t>2026-06-15T20:37:03.397+02:00</t>
  </si>
  <si>
    <t>2026-06-15T20:16:03.654+02:00</t>
  </si>
  <si>
    <t>[{"id":"1521e884-f3dc-4621-ab7a-f5baa959cbd5","note":"","count":1,"label":"SPICY MENU COMEBACK","posId":"","price":34900,"isExtra":false},{"id":"afd61b76-df61-45ee-8ce6-ef96d680c04b","note":"","count":1,"label":"BBQ Meteor","posId":"Y118","price":0,"isExtra":true},{"id":"a98eba86-284a-4099-98ed-875f3adb76fa","note":"","count":1,"label":"Americké těsto","posId":"14","price":0,"isExtra":true},{"id":"71cf10b2-b3f9-4147-9f8e-06c032b5c8af","note":"","count":1,"label":"BBQ základ","posId":"A128","price":0,"isExtra":true},{"id":"f2ca88ba-7288-4f05-a925-149da2e2137e","note":"","count":1,"label":"okraj Hotdog, BBQ","posId":"A119","price":5700,"isExtra":true},{"id":"8caf43fd-6a2c-427b-858a-17f37d37c439","note":"","count":1,"label":"Spicy wings","posId":"P101","price":0,"isExtra":true},{"id":"8de1b515-ca72-4812-9cb1-acd4efbfd697","note":"","count":1,"label":"Pepsi zero sugar 1l","posId":"N125","price":0,"isExtra":true}]</t>
  </si>
  <si>
    <t>2026-06-15T20:13:02.526+02:00</t>
  </si>
  <si>
    <t>2026-06-15T20:20:10.227+02:00</t>
  </si>
  <si>
    <t>2026-06-15T20:36:16.996+02:00</t>
  </si>
  <si>
    <t>2026-06-15T20:16:52.934+02:00</t>
  </si>
  <si>
    <t>2026-06-15T20:10:52.756+02:00</t>
  </si>
  <si>
    <t>2026-06-15T20:19:28.273+02:00</t>
  </si>
  <si>
    <t>[{"id":"12800ce808ad8ec470947c77","count":1,"label":"Comeback 32cm 🌶️","posId":"121","price":19920,"isExtra":false},{"id":"2f43df7dedb312c2f3c829b9","count":1,"label":"Balné","posId":"K0000","price":1500,"isExtra":true},{"id":"fb29917ce2e90ab392103c23","count":1,"label":"USA těsto","posId":"17","price":1000,"isExtra":true},{"id":"9b88e1a9c34bea0540c84786","count":1,"label":"BBQ základ","posId":"ZRB32","price":0,"isExtra":true},{"id":"b5d31817c8dbb90bccca1f9d","count":1,"label":"okraj hotdog, bbq omáčka","posId":"A119","price":5700,"isExtra":true}]</t>
  </si>
  <si>
    <t>2026-06-15T20:06:04.188+02:00</t>
  </si>
  <si>
    <t>2026-06-15T20:14:18.536+02:00</t>
  </si>
  <si>
    <t>2026-06-15T20:05:29.028+02:00</t>
  </si>
  <si>
    <t>2026-06-15T20:14:13.539+02:00</t>
  </si>
  <si>
    <t>[{"id":"59592170","note":"","size":"Capricciosa 32cm","count":1,"label":"Capricciosa 32cm","posId":"113","price":24900,"isExtra":false},{"id":"54684842","note":"","count":1,"label":"Balné","posId":"K0000","price":1500,"isExtra":true},{"id":"54684866","note":"","count":1,"label":"okraj mozzarella, bylinky","posId":"A121","price":5700,"isExtra":true},{"id":"57423462","note":"","size":"Jalapeňos dip","count":1,"label":"Jalapeňos dip","posId":"P107","price":2000,"isExtra":false},{"id":"54684842","note":"","count":1,"label":"Balné","posId":"K0000","price":1500,"isExtra":true}]</t>
  </si>
  <si>
    <t>2026-06-15T20:03:48.072+02:00</t>
  </si>
  <si>
    <t>2026-06-15T20:11:40.459+02:00</t>
  </si>
  <si>
    <t>2026-06-15T19:47:56.119+02:00</t>
  </si>
  <si>
    <t>2026-06-15T20:02:40.309+02:00</t>
  </si>
  <si>
    <t>[{"id":"939f82d5fbc35ea216cb1f8c","count":1,"label":"Capricciosa 40cm","posId":"101","price":30900,"isExtra":false},{"id":"9c3e5446ef3ded7b358f7c2a","count":1,"label":"Balné","posId":"K0000","price":2000,"isExtra":true},{"id":"e48bc139e2ca597f8161ac78","count":1,"label":"okraj hotdog, hořčice","posId":"A118","price":6500,"isExtra":true},{"id":"7af9c3e05b78caf2a99fd277","count":1,"label":"Paprika","posId":"C111","price":3500,"KDSTags":["greenhighlight"],"isExtra":true}]</t>
  </si>
  <si>
    <t>2026-06-15T19:45:04.223+02:00</t>
  </si>
  <si>
    <t>2026-06-15T19:53:59.718+02:00</t>
  </si>
  <si>
    <t>2026-06-15T19:58:51.184+02:00</t>
  </si>
  <si>
    <t>2026-06-15T19:45:06.373+02:00</t>
  </si>
  <si>
    <t>[{"id":"c37883bc-1dd4-4f99-812d-f89a299ee1f5","note":"","count":1,"label":"Margherita 40 cm","posId":"100","price":26900,"isExtra":false},{"id":"86843148-4e32-4979-bfd6-d7151207f70f","note":"","count":1,"label":"Šunka","posId":"C106","price":4000,"KDSTags":["greenhighlight"],"isExtra":true}]</t>
  </si>
  <si>
    <t>2026-06-15T19:45:04.198+02:00</t>
  </si>
  <si>
    <t>2026-06-15T20:00:53.055+02:00</t>
  </si>
  <si>
    <t>2026-06-15T20:17:42.489+02:00</t>
  </si>
  <si>
    <t>2026-06-15T19:46:03.924+02:00</t>
  </si>
  <si>
    <t>2026-06-15T19:40:02.097+02:00</t>
  </si>
  <si>
    <t>2026-06-15T19:51:28.994+02:00</t>
  </si>
  <si>
    <t>2026-06-15T20:05:15.196+02:00</t>
  </si>
  <si>
    <t>2026-06-15T19:40:03.542+02:00</t>
  </si>
  <si>
    <t>2026-06-15T19:38:02.198+02:00</t>
  </si>
  <si>
    <t>2026-06-15T19:45:53.215+02:00</t>
  </si>
  <si>
    <t>2026-06-15T20:02:59.020+02:00</t>
  </si>
  <si>
    <t>2026-06-15T19:43:57.009+02:00</t>
  </si>
  <si>
    <t>2026-06-15T19:37:02.856+02:00</t>
  </si>
  <si>
    <t>2026-06-15T19:53:41.771+02:00</t>
  </si>
  <si>
    <t>[{"id":"cb1b8132-0c9b-419f-9b1c-568c16576a0c","note":"","count":1,"label":"Pepperoni 40 cm","posId":"108","price":30900,"isExtra":false},{"id":"f932f643-9a56-4a16-90b3-20349063a042","note":"","count":1,"label":"Capricciosa 32 cm","posId":"113","price":24900,"isExtra":false}]</t>
  </si>
  <si>
    <t>2026-06-15T19:28:19.428+02:00</t>
  </si>
  <si>
    <t>2026-06-15T19:45:36.021+02:00</t>
  </si>
  <si>
    <t>[{"id":"12800ce808ad8ec470947c77","count":1,"label":"Comeback 32cm 🌶️","posId":"121","price":19920,"isExtra":false},{"id":"2f43df7dedb312c2f3c829b9","count":1,"label":"Balné","posId":"K0000","price":1500,"isExtra":true},{"id":"b97e51ee5d6f66be991dd77d","count":1,"label":"Hawai 32cm","posId":"114","price":19920,"isExtra":false},{"id":"2f43df7dedb312c2f3c829b9","count":1,"label":"Balné","posId":"K0000","price":1500,"isExtra":true}]</t>
  </si>
  <si>
    <t>2026-06-15T19:21:13.641+02:00</t>
  </si>
  <si>
    <t>2026-06-15T19:35:31.476+02:00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</si>
  <si>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54684949","note":"","count":1,"label":"Slanina","posId":"C108","price":4000,"KDSTags":["greenhighlight"],"isExtra":true},{"id":"59592164","note":"","size":"Comeback 32cm 🌶️","count":1,"label":"Comeback 32cm 🌶️","posId":"121","price":24900,"isExtra":false},{"id":"54684842","note":"","count":1,"label":"Balné","posId":"K0000","price":1500,"isExtra":true}]</t>
  </si>
  <si>
    <t>2026-06-15T19:10:02.685+02:00</t>
  </si>
  <si>
    <t>2026-06-15T19:19:08.505+02:00</t>
  </si>
  <si>
    <t>2026-06-15T19:03:55.172+02:00</t>
  </si>
  <si>
    <t>2026-06-15T19:13:57.695+02:00</t>
  </si>
  <si>
    <t>2026-06-15T18:57:02.510+02:00</t>
  </si>
  <si>
    <t>2026-06-15T19:08:44.277+02:00</t>
  </si>
  <si>
    <t>2026-06-15T19:14:46.066+02:00</t>
  </si>
  <si>
    <t>2026-06-15T18:57:59.131+02:00</t>
  </si>
  <si>
    <t>[{"id":"16f2a985-9b85-4073-a2d6-13a6de5f989c","note":"","count":1,"label":"Hawai 32 cm","posId":"138","price":24900,"isExtra":false},{"id":"21fd0686-e8d1-43f1-84c9-d96f5842a3ca","note":"","count":1,"label":"okraj mozzarella, bylinky","posId":"A121","price":5700,"isExtra":true}]</t>
  </si>
  <si>
    <t>2026-06-15T18:33:28.085+02:00</t>
  </si>
  <si>
    <t>2026-06-15T18:46:51.929+02:00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</si>
  <si>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40cm","posId":"111","price":30900,"isExtra":false},{"id":"54684837","note":"","count":1,"label":"Balné","posId":"K0000","price":2000,"isExtra":true},{"id":"54684825","note":"","count":1,"label":"bez plněných okrajů","posId":"X1000","price":0,"isExtra":true},{"id":"54684957","note":"","count":1,"label":"Pepperoni salám","posId":"C109","price":4000,"KDSTags":["greenhighlight"],"isExtra":true}]</t>
  </si>
  <si>
    <t>2026-06-15T18:32:28.081+02:00</t>
  </si>
  <si>
    <t>2026-06-15T18:46:56.181+02:00</t>
  </si>
  <si>
    <t>2026-06-15T18:32:23.099+02:00</t>
  </si>
  <si>
    <t>2026-06-15T18:49:01.711+02:00</t>
  </si>
  <si>
    <t>[{"id":"9d5abf3ba9f3480daaf4102b","count":1,"label":"Pepperoni Rolls 🌶️","posId":"P100","price":8900,"isExtra":false},{"id":"2f43df7dedb312c2f3c829b9","count":1,"label":"Balné","posId":"K0000","price":1500,"isExtra":true},{"id":"83c35a9d16ba91a93bc6d994","count":1,"label":"Hot &amp; Spicy 40cm 🌶️🌶️","posId":"110","price":30900,"isExtra":false},{"id":"9c3e5446ef3ded7b358f7c2a","count":1,"label":"Balné","posId":"K0000","price":2000,"isExtra":true}]</t>
  </si>
  <si>
    <t>2026-06-15T18:27:02.655+02:00</t>
  </si>
  <si>
    <t>2026-06-15T18:45:13.753+02:00</t>
  </si>
  <si>
    <t>2026-06-15T18:56:00.708+02:00</t>
  </si>
  <si>
    <t>2026-06-15T18:27:04.279+02:00</t>
  </si>
  <si>
    <t>[{"id":"63d3d8e2-08ad-42e7-bee2-0e2c8e2248bf","note":"","count":1,"label":"BBQ Texas 40 cm","posId":"107","price":30900,"isExtra":false},{"id":"0c454cc7-3f38-4dea-9e0e-7220d9ba6ce0","note":"","count":1,"label":"Dip česnekový","posId":"P106","price":2000,"isExtra":false}]</t>
  </si>
  <si>
    <t>2026-06-15T18:20:02.441+02:00</t>
  </si>
  <si>
    <t>2026-06-15T18:36:31.531+02:00</t>
  </si>
  <si>
    <t>2026-06-15T19:02:25.299+02:00</t>
  </si>
  <si>
    <t>2026-06-15T18:20:03.584+02:00</t>
  </si>
  <si>
    <t>[{"id":"424aec40-766b-4a2f-bcc0-a9d6737ba762","note":"","count":1,"label":"Hawai 32 cm","posId":"114","price":24900,"isExtra":false},{"id":"5e57993d-26f3-465c-aa35-1e3806b0b477","note":"","count":1,"label":"Hot &amp; Spicy 32 cm","posId":"122","price":24900,"isExtra":false},{"id":"0c454cc7-3f38-4dea-9e0e-7220d9ba6ce0","note":"","count":1,"label":"Dip česnekový","posId":"P106","price":2000,"isExtra":false}]</t>
  </si>
  <si>
    <t>2026-06-15T18:16:02.915+02:00</t>
  </si>
  <si>
    <t>2026-06-15T18:32:06.166+02:00</t>
  </si>
  <si>
    <t>[{"id":"3171e692-1adb-4333-8054-b1a7b136b69f","note":"","count":1,"label":"Pepperoni 32 cm","posId":"144","price":24900,"isExtra":false},{"id":"63675afb-9d1b-42b2-9d42-9e80500fdd28","note":"","count":1,"label":"Comeback 40 cm","posId":"109","price":30900,"isExtra":false}]</t>
  </si>
  <si>
    <t>2026-06-15T18:13:03.634+02:00</t>
  </si>
  <si>
    <t>2026-06-15T18:25:53.978+02:00</t>
  </si>
  <si>
    <t>2026-06-15T18:50:30.332+02:00</t>
  </si>
  <si>
    <t>2026-06-15T18:13:04.791+02:00</t>
  </si>
  <si>
    <t>[{"id":"cb1b8132-0c9b-419f-9b1c-568c16576a0c","note":"","count":1,"label":"Pepperoni 40 cm","posId":"108","price":30900,"isExtra":fals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0c454cc7-3f38-4dea-9e0e-7220d9ba6ce0","note":"","count":2,"label":"Dip česnekový","posId":"P106","price":2000,"isExtra":false}]</t>
  </si>
  <si>
    <t>2026-06-15T17:54:13.362+02:00</t>
  </si>
  <si>
    <t>2026-06-15T18:01:00.089+02:00</t>
  </si>
  <si>
    <t>[{"id":"c46bb160-b35c-42ed-8482-ed85f1391e51","count":1,"label":"Pizza Hawai 32 cm","posId":"114","price":24900,"isExtra":false,"creatorId":"jORA4eCVmEOsADxBa9VjO","isPackging":0,"actualLabel":"Pizza Hawai 32 cm"}]</t>
  </si>
  <si>
    <t>2026-06-15T17:47:30.015+02:00</t>
  </si>
  <si>
    <t>2026-06-15T17:58:57.229+02:00</t>
  </si>
  <si>
    <t>2026-06-15T17:22:02.331+02:00</t>
  </si>
  <si>
    <t>2026-06-15T18:01:51.266+02:00</t>
  </si>
  <si>
    <t>2026-06-15T18:17:43.202+02:00</t>
  </si>
  <si>
    <t>2026-06-15T17:22:04.181+02:00</t>
  </si>
  <si>
    <t>[{"id":"6d80fcec-2088-4df1-b35b-3de60046f4e1","note":"","count":1,"label":"Hot &amp; Spicy 32 cm","posId":"146","price":24900,"isExtra":false},{"id":"2585f58b-88a9-4cf3-bee9-d0f178b1877c","note":"","count":1,"label":"okraj Hotdog bez omáčky","posId":"A125","price":5700,"isExtra":true}]</t>
  </si>
  <si>
    <t>2026-06-15T17:19:33.169+02:00</t>
  </si>
  <si>
    <t>2026-06-15T17:28:52.399+02:00</t>
  </si>
  <si>
    <t>[{"id":"b97e51ee5d6f66be991dd77d","count":1,"label":"Hawai 32cm","posId":"114","price":19920,"isExtra":false},{"id":"2f43df7dedb312c2f3c829b9","count":1,"label":"Balné","posId":"K0000","price":1500,"isExtra":true},{"id":"81ad5ca0ecc9853855b6788a","count":1,"label":"Ananas","posId":"B100","price":2500,"KDSTags":["greenhighlight"],"isExtra":true}]</t>
  </si>
  <si>
    <t>2026-06-15T17:17:26.375+02:00</t>
  </si>
  <si>
    <t>2026-06-15T17:39:52.277+02:00</t>
  </si>
  <si>
    <t>[{"id":"12800ce808ad8ec470947c77","count":1,"label":"Comeback 32cm 🌶️","posId":"121","price":19920,"isExtra":false},{"id":"2f43df7dedb312c2f3c829b9","count":1,"label":"Balné","posId":"K0000","price":1500,"isExtra":true},{"id":"b79674a8749d7a797a90cc5b","count":1,"label":"okraj mozzarella, bylinky","posId":"A121","price":5700,"isExtra":true},{"id":"aa588a4ec21766ddfa6fd918","count":1,"label":"Comeback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bylinky","posId":"A122","price":6500,"isExtra":true},{"id":"40940e9c82f589802164be0d","count":1,"label":"Jalapeňos","posId":"C102","price":3500,"KDSTags":["greenhighlight"],"isExtra":true},{"id":"9d5abf3ba9f3480daaf4102b","count":1,"label":"Pepperoni Rolls 🌶️","posId":"P100","price":8900,"isExtra":false},{"id":"2f43df7dedb312c2f3c829b9","count":1,"label":"Balné","posId":"K0000","price":1500,"isExtra":true}]</t>
  </si>
  <si>
    <t>2026-06-15T17:11:03.829+02:00</t>
  </si>
  <si>
    <t>2026-06-15T17:11:23.843+02:00</t>
  </si>
  <si>
    <t>[{"id":"e19bccfc-4c17-4633-b04b-e10270a6adfb","count":1,"label":"Guarana kiwi a jablko","posId":"N144","price":5500,"isExtra":false,"creatorId":"j8CTcNxUg1hFIA0riADGk","isPackging":0,"actualLabel":"Guarana kiwi a jablko"},{"id":"e19bccfc-4c17-4633-b04b-e10270a6adfb","count":1,"label":"Guarana kiwi a jablko","posId":"N144","price":5500,"isExtra":false,"discount":{"type":"absolute","value":70},"creatorId":"4g7S7ypa7v0_c6vePvhtI","isPackging":0,"actualLabel":"Guarana kiwi a jablko"}]</t>
  </si>
  <si>
    <t>2026-06-15T17:09:03.574+02:00</t>
  </si>
  <si>
    <t>2026-06-15T17:19:31.492+02:00</t>
  </si>
  <si>
    <t>2026-06-15T17:42:16.275+02:00</t>
  </si>
  <si>
    <t>2026-06-15T17:09:04.504+02:00</t>
  </si>
  <si>
    <t>[{"id":"be5c7908-f592-4704-987f-cd7d7281f32e","note":"","count":1,"label":"Comeback 32 cm","posId":"121","price":24900,"isExtra":false},{"id":"428db5aa-d6d2-48f7-922d-83003e76e1c3","note":"","count":1,"label":"BEZ -šunka","posId":"X106","price":0,"KDSTags":["redhighlight"],"isExtra":true}]</t>
  </si>
  <si>
    <t>2026-06-15T17:05:33.016+02:00</t>
  </si>
  <si>
    <t>2026-06-15T17:26:34.209+02:00</t>
  </si>
  <si>
    <t>[{"id":"120","note":"","count":1,"label":"Pepperoni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,{"id":"B112","note":"","count":1,"label":"Olivy","posId":"B112","price":2500,"KDSTags":["greenhighlight"],"isExtra":true},{"id":"B115","note":"","count":1,"label":"Kukuřice","posId":"B115","price":2500,"KDSTags":["greenhighlight"],"isExtra":true},{"id":"120","note":"","count":1,"label":"Pepperoni 32cm 🌶️🌶️","posId":"120","price":24900,"isExtra":false},{"id":"K0000","note":"","count":1,"label":"Balné","posId":"K0000","price":1500,"isExtra":true}]</t>
  </si>
  <si>
    <t>2026-06-15T17:05:29.051+02:00</t>
  </si>
  <si>
    <t>2026-06-15T17:18:37.389+02:00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</si>
  <si>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</si>
  <si>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2026-06-15T17:05:19.187+02:00</t>
  </si>
  <si>
    <t>2026-06-15T17:23:27.467+02:00</t>
  </si>
  <si>
    <t>[{"id":"109","note":"","count":1,"label":"Comeback 40cm 🌶️","posId":"109","price":30900,"isExtra":false},{"id":"K0000","note":"","count":1,"label":"Balné","posId":"K0000","price":2000,"isExtra":true},{"id":"123","note":"","count":1,"label":"Quattro Formaggi 32cm","posId":"123","price":24900,"isExtra":false},{"id":"K0000","note":"","count":1,"label":"Balné","posId":"K0000","price":1500,"isExtra":true}]</t>
  </si>
  <si>
    <t>2026-06-15T17:04:45.079+02:00</t>
  </si>
  <si>
    <t>2026-06-15T17:17:31.306+02:00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</si>
  <si>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🌶️🌶️","posId":"110","price":30900,"isExtra":false},{"id":"54684837","note":"","count":1,"label":"Balné","posId":"K0000","price":2000,"isExtra":true},{"id":"54684796","note":"","size":"Česnekový dip","count":3,"label":"Česnekový dip","posId":"P106","price":2000,"isExtra":false},{"id":"54684842","note":"","count":3,"label":"Balné","posId":"K0000","price":1500,"isExtra":true}]</t>
  </si>
  <si>
    <t>2026-06-15T17:02:25.061+02:00</t>
  </si>
  <si>
    <t>2026-06-15T17:16:33.401+02:00</t>
  </si>
  <si>
    <t>[{"id":"M100","note":"","count":1,"label":"Spicy menu Comeback","posId":"M100","price":34900,"isExtra":false},{"id":"K0000","note":"","count":1,"label":"Balné","posId":"K0000","price":3000,"isExtra":true},{"id":"Y113","note":"","count":1,"label":"Capricciosa","posId":"Y113","price":0,"isExtra":true},{"id":"X1000","note":"","count":1,"label":"bez plněných okrajů","posId":"X1000","price":0,"isExtra":true},{"id":"P101","note":"","count":1,"label":"spicy wings 🌶️","posId":"P101","price":0,"isExtra":true},{"id":"N120","note":"","count":1,"label":"Aquilla černý čaj a broskev","posId":"N120","price":0,"isExtra":true}]</t>
  </si>
  <si>
    <t>2026-06-15T16:57:02.191+02:00</t>
  </si>
  <si>
    <t>2026-06-15T17:05:43.154+02:00</t>
  </si>
  <si>
    <t>2026-06-15T16:46:05.253+02:00</t>
  </si>
  <si>
    <t>2026-06-15T17:13:18.243+02:00</t>
  </si>
  <si>
    <t>2026-06-15T17:37:15.988+02:00</t>
  </si>
  <si>
    <t>2026-06-15T16:46:06.054+02:00</t>
  </si>
  <si>
    <t>[{"id":"dd5d901d-3787-43d0-9efe-85e31e1c5def","note":"","count":1,"label":"Pepperoni 32 cm","posId":"120","price":24900,"isExtra":false},{"id":"21fd0686-e8d1-43f1-84c9-d96f5842a3ca","note":"","count":1,"label":"okraj mozzarella, bylinky","posId":"A121","price":5700,"isExtra":true},{"id":"1aa4b142-e6d7-4d61-ba94-40298841a888","note":"","count":1,"label":"Quattro Formaggi 32 cm","posId":"123","price":24900,"isExtra":false},{"id":"21fd0686-e8d1-43f1-84c9-d96f5842a3ca","note":"","count":1,"label":"okraj mozzarella, bylinky","posId":"A121","price":5700,"isExtra":true},{"id":"0c454cc7-3f38-4dea-9e0e-7220d9ba6ce0","note":"","count":2,"label":"Dip česnekový","posId":"P106","price":2000,"isExtra":false}]</t>
  </si>
  <si>
    <t>2026-06-15T16:15:41.112+02:00</t>
  </si>
  <si>
    <t>2026-06-15T16:23:59.024+02:00</t>
  </si>
  <si>
    <t>[{"id":"54684758","note":"","size":"Zeleninová 40cm","count":1,"label":"Zeleninová 40cm","posId":"103","price":30900,"isExtra":false},{"id":"54684837","note":"","count":1,"label":"Balné","posId":"K0000","price":2000,"isExtra":true},{"id":"59555762","note":"","count":1,"label":"BBQ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</si>
  <si>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2026-06-15T15:43:03.306+02:00</t>
  </si>
  <si>
    <t>2026-06-15T15:52:58.103+02:00</t>
  </si>
  <si>
    <t>2026-06-15T16:09:08.882+02:00</t>
  </si>
  <si>
    <t>2026-06-15T15:43:05.134+02:00</t>
  </si>
  <si>
    <t>[{"id":"1aa4b142-e6d7-4d61-ba94-40298841a888","note":"","count":1,"label":"Quattro Formaggi 32 cm","posId":"123","price":24900,"isExtra":false},{"id":"e2500e14-36a7-442f-9e4c-8df3f05db108","note":"","count":1,"label":"pepperoni salám","posId":"B109","price":3000,"KDSTags":["greenhighlight"],"isExtra":true},{"id":"0c454cc7-3f38-4dea-9e0e-7220d9ba6ce0","note":"","count":1,"label":"Dip česnekový","posId":"P106","price":2000,"isExtra":false},{"id":"65f00180-9c8f-4569-8062-acb5d5b8efb2","note":"","count":1,"label":"Pepsi 1l","posId":"N124","price":5900,"isExtra":false}]</t>
  </si>
  <si>
    <t>2026-06-15T15:11:11.548+02:00</t>
  </si>
  <si>
    <t>2026-06-15T15:19:40.974+02:00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</si>
  <si>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🌶️","posId":"109","price":30900,"isExtra":false},{"id":"54684837","note":"","count":1,"label":"Balné","posId":"K0000","price":2000,"isExtra":true},{"id":"59555759","note":"","count":1,"label":"Smetanový základ","posId":"ZRS40","price":0,"isExtra":true},{"id":"54684878","note":"","count":1,"label":"Žampiony","posId":"C105","price":3500,"KDSTags":["greenhighlight"],"isExtra":true},{"id":"54684953","note":"","count":1,"label":"Gorgonzola","posId":"C101","price":4000,"KDSTags":["greenhighlight"],"isExtra":true}]</t>
  </si>
  <si>
    <t>2026-06-15T15:05:02.840+02:00</t>
  </si>
  <si>
    <t>2026-06-15T15:15:41.761+02:00</t>
  </si>
  <si>
    <t>2026-06-15T15:23:35.592+02:00</t>
  </si>
  <si>
    <t>2026-06-15T15:05:03.841+02:00</t>
  </si>
  <si>
    <t>[{"id":"3171e692-1adb-4333-8054-b1a7b136b69f","note":"","count":1,"label":"Pepperoni 32 cm","posId":"144","price":24900,"isExtra":false},{"id":"1259035b-bb9c-4781-bd3f-6114a4a72dd6","note":"","count":1,"label":"Baby špenát &amp; kuře 40 cm","posId":"104","price":30900,"isExtra":false},{"id":"fe90afa4-a02c-4a85-8b9e-5f997e31adfb","note":"","count":1,"label":"Česnekový chléb","posId":"P104","price":7900,"isExtra":false}]</t>
  </si>
  <si>
    <t>2026-06-15T14:59:12.582+02:00</t>
  </si>
  <si>
    <t>2026-06-15T15:06:55.614+02:00</t>
  </si>
  <si>
    <t>2026-06-15T14:07:06.083+02:00</t>
  </si>
  <si>
    <t>2026-06-15T14:23:04.498+02:00</t>
  </si>
  <si>
    <t>[{"id":"54684757","note":"","size":"Baby špenát &amp; kuře 40cm","count":1,"label":"Baby špenát &amp; kuře 40cm","posId":"104","price":30900,"isExtra":false},{"id":"54684837","note":"","count":1,"label":"Balné","posId":"K0000","price":2000,"isExtra":true},{"id":"54684930","note":"","count":1,"label":"Kukuřice","posId":"C115","price":3500,"KDSTags":["greenhighlight"],"isExtra":true},{"id":"57423462","note":"","size":"Jalapeňos dip","count":5,"label":"Jalapeňos dip","posId":"P107","price":2000,"isExtra":false},{"id":"54684842","note":"","count":5,"label":"Balné","posId":"K0000","price":1500,"isExtra":true}]</t>
  </si>
  <si>
    <t>2026-06-15T14:07:02.702+02:00</t>
  </si>
  <si>
    <t>2026-06-15T14:19:34.681+02:00</t>
  </si>
  <si>
    <t>2026-06-15T14:29:26.161+02:00</t>
  </si>
  <si>
    <t>2026-06-15T14:07:03.990+02:00</t>
  </si>
  <si>
    <t>[{"id":"0c59bc46-0258-46fe-ab2b-1d2e58b54728","note":"","count":1,"label":"Veggieballs 32 cm","posId":"141","price":24900,"isExtra":false},{"id":"8929f51d-818c-4c09-96c6-0164428500a2","note":"","count":2,"label":"Baby špenát &amp; kuře 32 cm","posId":"140","price":24900,"isExtra":false},{"id":"f35574a5-a84f-4d98-b052-e5fa6c8cd60f","note":"","count":1,"label":"BBQ Meteor 32 cm","posId":"142","price":24900,"isExtra":false}]</t>
  </si>
  <si>
    <t>2026-06-15T14:02:03.300+02:00</t>
  </si>
  <si>
    <t>2026-06-15T14:05:55.873+02:00</t>
  </si>
  <si>
    <t>[{"id":"b6ffa1a1cad6e0911847a661","count":1,"label":"Margherita 32cm","posId":"112","price":16720,"isExtra":false},{"id":"2f43df7dedb312c2f3c829b9","count":1,"label":"Balné","posId":"K0000","price":1500,"isExtra":true},{"id":"146d14caf6bb97c1dad365be","count":1,"label":"Mozzarella","posId":"B113","price":3000,"KDSTags":["greenhighlight"],"isExtra":true}]</t>
  </si>
  <si>
    <t>2026-06-15T13:56:43.063+02:00</t>
  </si>
  <si>
    <t>2026-06-15T14:05:43.307+02:00</t>
  </si>
  <si>
    <t>[{"id":"64289bbb395820dee3a352f4","count":1,"label":"Pepperoni 32cm 🌶️🌶️","posId":"120","price":19920,"isExtra":false},{"id":"2f43df7dedb312c2f3c829b9","count":1,"label":"Balné","posId":"K0000","price":1500,"isExtra":true},{"id":"2179c22089126fe6683fee77","count":1,"label":"Smetanový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okrajů","posId":"X1000","price":0,"isExtra":true},{"id":"e8119c68146fe00509d91cff","count":1,"label":"Pepsi zero sugar 1l","posId":"N125","price":5900,"isExtra":false}]</t>
  </si>
  <si>
    <t>2026-06-15T13:53:31.006+02:00</t>
  </si>
  <si>
    <t>2026-06-15T14:06:20.487+02:00</t>
  </si>
  <si>
    <t>[{"id":"3ce00c7888c3f6c64a108aae","count":1,"label":"Quattro Formaggi 32cm","posId":"123","price":24900,"isExtra":false},{"id":"2f43df7dedb312c2f3c829b9","count":1,"label":"Balné","posId":"K0000","price":1500,"isExtra":true},{"id":"2f31c31a40755ef5c17facb5","count":1,"label":"Slanina","posId":"B108","price":3000,"KDSTags":["greenhighlight"],"isExtra":true}]</t>
  </si>
  <si>
    <t>2026-06-15T13:36:24.951+02:00</t>
  </si>
  <si>
    <t>2026-06-15T13:42:15.463+02:00</t>
  </si>
  <si>
    <t>2026-06-15T13:27:08.832+02:00</t>
  </si>
  <si>
    <t>2026-06-15T13:32:06.646+02:00</t>
  </si>
  <si>
    <t>2026-06-15T13:19:54.537+02:00</t>
  </si>
  <si>
    <t>2026-06-15T13:30:26.697+02:00</t>
  </si>
  <si>
    <t>[{"id":"aa588a4ec21766ddfa6fd918","count":1,"label":"Comeback 40cm 🌶️","posId":"109","price":30900,"isExtra":false},{"id":"9c3e5446ef3ded7b358f7c2a","count":1,"label":"Balné","posId":"K0000","price":2000,"isExtra":true},{"id":"d88d2952fcc42dbccd4c4182","count":1,"label":"Mozzarella","posId":"C113","price":4000,"KDSTags":["green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</si>
  <si>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2026-06-15T13:08:18.985+02:00</t>
  </si>
  <si>
    <t>2026-06-15T13:21:28.257+02:00</t>
  </si>
  <si>
    <t>[{"id":"83ec0315-3b1e-4491-8fb1-b563a4c0f09e","count":1,"label":"Pizza Capricciosa 40","posId":"101","price":30900,"isExtra":false,"creatorId":"DHNVNN7Qzd5UHonnzP4qm","isPackging":0,"actualLabel":"Pizza Capricciosa 40"}]</t>
  </si>
  <si>
    <t>Manuel</t>
  </si>
  <si>
    <t>2026-06-15T13:06:01.892+02:00</t>
  </si>
  <si>
    <t>2026-06-15T13:14:58.860+02:00</t>
  </si>
  <si>
    <t>2026-06-15T13:04:59.936+02:00</t>
  </si>
  <si>
    <t>2026-06-15T13:26:04.112+02:00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</si>
  <si>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32cm","posId":"123","price":24900,"isExtra":false},{"id":"54684842","note":"","count":1,"label":"Balné","posId":"K0000","price":1500,"isExtra":true},{"id":"59592163","note":"","size":"Hot &amp; Spicy 32cm 🌶️🌶️","count":1,"label":"Hot &amp; Spicy 32cm 🌶️🌶️","posId":"122","price":24900,"isExtra":false},{"id":"54684842","note":"","count":1,"label":"Balné","posId":"K0000","price":1500,"isExtra":true}]</t>
  </si>
  <si>
    <t>2026-06-15T12:58:03.114+02:00</t>
  </si>
  <si>
    <t>2026-06-15T13:12:35.106+02:00</t>
  </si>
  <si>
    <t>2026-06-15T13:29:45.218+02:00</t>
  </si>
  <si>
    <t>2026-06-15T12:58:04.164+02:00</t>
  </si>
  <si>
    <t>2026-06-15T12:47:03.153+02:00</t>
  </si>
  <si>
    <t>2026-06-15T12:52:26.235+02:00</t>
  </si>
  <si>
    <t>2026-06-15T13:08:33.001+02:00</t>
  </si>
  <si>
    <t>2026-06-15T12:47:04.787+02:00</t>
  </si>
  <si>
    <t>[{"id":"c37883bc-1dd4-4f99-812d-f89a299ee1f5","note":"","count":1,"label":"Margherita 40 cm","posId":"100","price":26900,"isExtra":false},{"id":"0c454cc7-3f38-4dea-9e0e-7220d9ba6ce0","note":"","count":2,"label":"Dip česnekový","posId":"P106","price":2000,"isExtra":false}]</t>
  </si>
  <si>
    <t>2026-06-15T12:18:02.094+02:00</t>
  </si>
  <si>
    <t>2026-06-15T12:28:16.081+02:00</t>
  </si>
  <si>
    <t>2026-06-15T12:48:28.062+02:00</t>
  </si>
  <si>
    <t>2026-06-15T12:18:02.819+02:00</t>
  </si>
  <si>
    <t>2026-06-15T12:15:02.519+02:00</t>
  </si>
  <si>
    <t>2026-06-15T12:26:19.014+02:00</t>
  </si>
  <si>
    <t>2026-06-15T12:36:02.614+02:00</t>
  </si>
  <si>
    <t>2026-06-15T12:15:05.425+02:00</t>
  </si>
  <si>
    <t>[{"id":"2f3dc32a-f7b9-4e14-942d-0e11242b85d6","note":"","count":1,"label":"Pepperoni 18 cm","posId":"132","price":11900,"isExtra":false},{"id":"bf1ca81d-de2b-4d6c-b720-bc21d05d5afe","note":"","count":1,"label":"Pepperoni Rolls, 6 ks","posId":"P100","price":8900,"isExtra":false},{"id":"248252c5-4f49-43ec-9d7c-c3f582fe912d","note":"","count":1,"label":"Mirinda 1l","posId":"N126","price":5900,"isExtra":false}]</t>
  </si>
  <si>
    <t>2026-06-15T12:11:14.765+02:00</t>
  </si>
  <si>
    <t>2026-06-15T12:19:53.179+02:00</t>
  </si>
  <si>
    <t>Abhishek</t>
  </si>
  <si>
    <t>2026-06-15T12:09:19.622+02:00</t>
  </si>
  <si>
    <t>2026-06-15T12:19:41.682+02:00</t>
  </si>
  <si>
    <t>[{"id":"116","note":"","count":1,"label":"Baby Špenát &amp; kuře 32cm","posId":"116","price":24900,"isExtra":false},{"id":"K0000","note":"","count":1,"label":"Balné","posId":"K0000","price":1500,"isExtra":true},{"id":"A121","note":"","count":1,"label":"okraj mozzarella, bylinky","posId":"A121","price":5700,"isExtra":true}]</t>
  </si>
  <si>
    <t>2026-06-15T12:04:03.641+02:00</t>
  </si>
  <si>
    <t>2026-06-15T12:15:55.782+02:00</t>
  </si>
  <si>
    <t>[{"id":"59592170","note":"","size":"Capricciosa 32cm","count":1,"label":"Capricciosa 32cm","posId":"113","price":24900,"isExtra":false},{"id":"54684842","note":"","count":1,"label":"Balné","posId":"K0000","price":1500,"isExtra":true},{"id":"59592161","note":"","size":"Margherita 32cm","count":1,"label":"Margherita 32cm","posId":"112","price":20900,"isExtra":false},{"id":"54684842","note":"","count":1,"label":"Balné","posId":"K0000","price":1500,"isExtra":true},{"id":"54684928","note":"","count":1,"label":"Kukuřice","posId":"B115","price":2500,"KDSTags":["greenhighlight"],"isExtra":true},{"id":"54684795","note":"","size":"Pepperoni Rolls 🌶️","count":1,"label":"Pepperoni Rolls 🌶️","posId":"P100","price":8900,"isExtra":false},{"id":"54684842","note":"","count":1,"label":"Balné","posId":"K0000","price":1500,"isExtra":true}]</t>
  </si>
  <si>
    <t>2026-06-15T11:51:57.191+02:00</t>
  </si>
  <si>
    <t>2026-06-15T12:11:27.260+02:00</t>
  </si>
  <si>
    <t>[{"id":"aa588a4ec21766ddfa6fd918","count":2,"label":"Comeback 40cm 🌶️","posId":"109","price":30900,"isExtra":false},{"id":"9c3e5446ef3ded7b358f7c2a","count":2,"label":"Balné","posId":"K0000","price":2000,"isExtra":true},{"id":"939f82d5fbc35ea216cb1f8c","count":1,"label":"Capricciosa 40cm","posId":"101","price":30900,"isExtra":false},{"id":"9c3e5446ef3ded7b358f7c2a","count":1,"label":"Balné","posId":"K0000","price":2000,"isExtra":true},{"id":"96a8a5cf958cf092de1d3f19","count":1,"label":"Margherita 40cm","posId":"100","price":26900,"isExtra":false},{"id":"9c3e5446ef3ded7b358f7c2a","count":1,"label":"Balné","posId":"K0000","price":2000,"isExtra":true},{"id":"e7c1c602dc965c0159e9efb8","count":1,"label":"Pepperoni 40cm 🌶️🌶️","posId":"108","price":30900,"isExtra":false},{"id":"9c3e5446ef3ded7b358f7c2a","count":1,"label":"Balné","posId":"K0000","price":2000,"isExtra":true}]</t>
  </si>
  <si>
    <t>2026-06-15T11:49:39.991+02:00</t>
  </si>
  <si>
    <t>2026-06-15T12:23:44.433+02:00</t>
  </si>
  <si>
    <t>[{"id":"534340cf97d1876b8244e845","count":4,"label":"Česnekový dip","posId":"P106","price":2000,"isExtra":false},{"id":"2f43df7dedb312c2f3c829b9","count":4,"label":"Balné","posId":"K0000","price":1500,"isExtra":true},{"id":"96a8a5cf958cf092de1d3f19","count":1,"label":"Margherita 40cm","posId":"100","price":26900,"isExtra":false},{"id":"9c3e5446ef3ded7b358f7c2a","count":1,"label":"Balné","posId":"K0000","price":2000,"isExtra":true},{"id":"9b134e33f1db18460c30380b","count":1,"label":"okraj mozzarella, bylinky","posId":"A122","price":6500,"isExtra":true}]</t>
  </si>
  <si>
    <t>2026-06-15T11:36:13.712+02:00</t>
  </si>
  <si>
    <t>2026-06-15T11:52:10.773+02:00</t>
  </si>
  <si>
    <t>2026-06-15T11:36:00.072+02:00</t>
  </si>
  <si>
    <t>2026-06-15T11:49:38.752+02:00</t>
  </si>
  <si>
    <t>2026-06-15T11:28:31.673+02:00</t>
  </si>
  <si>
    <t>2026-06-15T11:46:41.407+02:00</t>
  </si>
  <si>
    <t>[{"id":"96a8a5cf958cf092de1d3f19","count":1,"label":"Margherita 40cm","posId":"100","price":26900,"isExtra":false},{"id":"9c3e5446ef3ded7b358f7c2a","count":1,"label":"Balné","posId":"K0000","price":2000,"isExtra":true},{"id":"30331fb755f8c9dadac09c7e","count":1,"label":"BBQ základ","posId":"ZRB40","price":0,"isExtra":true},{"id":"9b134e33f1db18460c30380b","count":1,"label":"okraj mozzarella, bylinky","posId":"A122","price":6500,"isExtra":true},{"id":"da61ec74e0d8131c40023b22","count":1,"label":"Pepperoni salám","posId":"C109","price":4000,"KDSTags":["greenhighlight"],"isExtra":true},{"id":"64289bbb395820dee3a352f4","count":1,"label":"Pepperoni 32cm 🌶️🌶️","posId":"120","price":19920,"isExtra":false},{"id":"2f43df7dedb312c2f3c829b9","count":1,"label":"Balné","posId":"K0000","price":1500,"isExtra":true}]</t>
  </si>
  <si>
    <t>2026-06-15T11:14:58.766+02:00</t>
  </si>
  <si>
    <t>2026-06-15T11:36:48.182+02:00</t>
  </si>
  <si>
    <t>[{"id":"b97e51ee5d6f66be991dd77d","count":1,"label":"Hawai 32cm","posId":"114","price":19920,"isExtra":false},{"id":"2f43df7dedb312c2f3c829b9","count":1,"label":"Balné","posId":"K0000","price":1500,"isExtra":true},{"id":"fb29917ce2e90ab392103c23","count":1,"label":"USA těsto","posId":"17","price":1000,"isExtra":true},{"id":"9b88e1a9c34bea0540c84786","count":1,"label":"BBQ základ","posId":"ZRB32","price":0,"isExtra":true},{"id":"13bc34972a864e03558263de","count":1,"label":"bez plněných okrajů","posId":"X1000","price":0,"isExtra":true},{"id":"aa588a4ec21766ddfa6fd918","count":1,"label":"Comeback 40cm 🌶️","posId":"109","price":30900,"isExtra":false},{"id":"9c3e5446ef3ded7b358f7c2a","count":1,"label":"Balné","posId":"K0000","price":2000,"isExtra":true},{"id":"af4a444b755ede3e534307ff","count":1,"label":"Šunka","posId":"C106","price":4000,"KDSTags":["greenhighlight"],"isExtra":true},{"id":"b6ffa1a1cad6e0911847a661","count":1,"label":"Margherita 32cm","posId":"112","price":16720,"isExtra":false},{"id":"2f43df7dedb312c2f3c829b9","count":1,"label":"Balné","posId":"K0000","price":1500,"isExtra":true},{"id":"fb29917ce2e90ab392103c23","count":1,"label":"USA těsto","posId":"17","price":1000,"isExtra":true},{"id":"13bc34972a864e03558263de","count":1,"label":"bez plněných okrajů","posId":"X1000","price":0,"isExtra":true},{"id":"81ad5ca0ecc9853855b6788a","count":1,"label":"Ananas","posId":"B100","price":2500,"KDSTags":["greenhighlight"],"isExtra":true},{"id":"5329159316727e06e4d822ec","count":1,"label":"Kukuřice","posId":"B115","price":2500,"KDSTags":["greenhighlight"],"isExtra":true},{"id":"12800ce808ad8ec470947c77","count":2,"label":"Comeback 32cm 🌶️","posId":"121","price":19920,"isExtra":false},{"id":"2f43df7dedb312c2f3c829b9","count":2,"label":"Balné","posId":"K0000","price":1500,"isExtra":true},{"id":"ebbdea4a82f71bcf760d8142","count":1,"label":"Capricciosa 32cm","posId":"113","price":24900,"isExtra":false},{"id":"2f43df7dedb312c2f3c829b9","count":1,"label":"Balné","posId":"K0000","price":1500,"isExtra":true},{"id":"a1d8d8aa5ac3e6b6f9971fa2","count":1,"label":"Bez oliv","posId":"X112","price":0,"KDSTags":["redhighlight"],"isExtra":true},{"id":"e8119c68146fe00509d91cff","count":1,"label":"Pepsi zero sugar 1l","posId":"N125","price":5900,"isExtra":false}]</t>
  </si>
  <si>
    <t>2026-06-15T11:14:03.052+02:00</t>
  </si>
  <si>
    <t>2026-06-15T11:41:36.034+02:00</t>
  </si>
  <si>
    <t>[{"id":"f932f643-9a56-4a16-90b3-20349063a042","note":"","count":1,"label":"Capricciosa 32 cm","posId":"113","price":24900,"isExtra":false},{"id":"5e57993d-26f3-465c-aa35-1e3806b0b477","note":"","count":1,"label":"Hot &amp; Spicy 32 cm","posId":"122","price":24900,"isExtra":false}]</t>
  </si>
  <si>
    <t>2026-06-15T11:09:29.670+02:00</t>
  </si>
  <si>
    <t>2026-06-15T11:19:30.238+02:00</t>
  </si>
  <si>
    <t>[{"id":"2a7722ec4a3c30c4c960a43b","count":2,"label":"Guarana kiwi a jablko","posId":"N144","price":5500,"isExtra":false},{"id":"534340cf97d1876b8244e845","count":2,"label":"Česnekový dip","posId":"P106","price":2000,"isExtra":false},{"id":"2f43df7dedb312c2f3c829b9","count":2,"label":"Balné","posId":"K0000","price":1500,"isExtra":true},{"id":"83c35a9d16ba91a93bc6d994","count":1,"label":"Hot &amp; Spicy 40cm 🌶️🌶️","posId":"110","price":30900,"isExtra":false},{"id":"9c3e5446ef3ded7b358f7c2a","count":1,"label":"Balné","posId":"K0000","price":2000,"isExtra":true},{"id":"9998472a45e5db2fd530c62b","count":1,"label":"Žampiony","posId":"C105","price":3500,"KDSTags":["greenhighlight"],"isExtra":true},{"id":"894fa153536a1a5af70ad0bf","count":1,"label":"Quattro Formaggi 40cm","posId":"111","price":30900,"isExtra":false},{"id":"9c3e5446ef3ded7b358f7c2a","count":1,"label":"Balné","posId":"K0000","price":2000,"isExtra":true}]</t>
  </si>
  <si>
    <t>2026-06-15T11:01:36.357+02:00</t>
  </si>
  <si>
    <t>2026-06-15T11:10:21.338+02:00</t>
  </si>
  <si>
    <t>2026-06-21T23:36:20.511+02:00</t>
  </si>
  <si>
    <t>2026-06-21T23:55:02.430+02:00</t>
  </si>
  <si>
    <t>Pizza Comeback Prosek</t>
  </si>
  <si>
    <t>[{"id":"d9c512720f9b37393cb453fe","count":1,"label":"Comeback 32cm 🌶️","posId":"121","price":19920,"isExtra":false},{"id":"47441b8c08c3b985152b12f3","count":1,"label":"Balné","posId":"K0000","price":1500,"isExtra":true},{"id":"e1f43a0ee7f218cf02a7ded7","count":1,"label":"USA těsto","posId":"17","price":1000,"isExtra":true},{"id":"bf5b4c4d17a61c9f0216038f","count":1,"label":"okraj mozzarella, bbq omáčka","posId":"A123","price":5700,"isExtra":true}]</t>
  </si>
  <si>
    <t>2026-06-21T23:12:41.620+02:00</t>
  </si>
  <si>
    <t>2026-06-21T23:36:45.357+02:00</t>
  </si>
  <si>
    <t>[{"id":"57081032","note":"","size":"Hawai 40cm","count":1,"label":"Hawai 40cm","posId":"102","price":30900,"isExtra":false},{"id":"57081111","note":"","count":1,"label":"Balné","posId":"K0000","price":2000,"isExtra":true},{"id":"59555795","note":"","count":1,"label":"Smetanový základ","posId":"ZRS40","price":0,"isExtra":true},{"id":"57081025","note":"Prosím přidat Trochu sypaného chili","size":"Hot &amp; Spicy 40cm 🌶️🌶️","count":1,"label":"Hot &amp; Spicy 40cm 🌶️🌶️","posId":"110","price":30900,"isExtra":false},{"id":"57081111","note":"","count":1,"label":"Balné","posId":"K0000","price":2000,"isExtra":true},{"id":"57081135","note":"","count":1,"label":"okraj mozzarella, bylinky","posId":"A122","price":6500,"isExtra":true}]</t>
  </si>
  <si>
    <t>2026-06-21T23:12:14.399+02:00</t>
  </si>
  <si>
    <t>2026-06-21T23:33:03.624+02:00</t>
  </si>
  <si>
    <t>[{"id":"59610975","note":"","size":"Veggieballs 32cm 🌶️🌶️","count":2,"label":"Veggieballs 32cm 🌶️🌶️","posId":"117","price":24900,"isExtra":false},{"id":"57081116","note":"","count":2,"label":"Balné","posId":"K0000","price":1500,"isExtra":true}]</t>
  </si>
  <si>
    <t>2026-06-21T23:11:03.675+02:00</t>
  </si>
  <si>
    <t>2026-06-21T23:28:12.065+02:00</t>
  </si>
  <si>
    <t>2026-06-22T00:10:01.469+02:00</t>
  </si>
  <si>
    <t>2026-06-21T23:16:11.610+02:00</t>
  </si>
  <si>
    <t>[{"id":"fcbcf6b6-34c6-4d5f-ac5b-f6ece72e0953","note":"","count":2,"label":"BBQ Meteor 32 cm","posId":"118","price":24900,"isExtra":false},{"id":"9461c599-e1f4-4267-8dd8-c1eea66839a3","note":"","count":1,"label":"Choco Rolls, 6 ks","posId":"chr100","price":8900,"isExtra":false},{"id":"da2956bc-ba32-43a0-89b7-b7bb33ab5baf","note":"","count":2,"label":"Buchtičky se šodó","posId":"D12","price":7900,"isExtra":false},{"id":"739ceea4-4275-4f09-8cf5-ae08fe640a77","note":"","count":1,"label":"Pepsi 1l","posId":"N124","price":5900,"isExtra":false},{"id":"cf7b838b-1667-4137-9517-9db74780c479","note":"","count":2,"label":"Guarana classic 0,5l","posId":"N142","price":5500,"isExtra":false},{"id":"6aa3aced-8eb9-4d56-b143-2e40b111d74f","note":"","count":2,"label":"Poctivá malinovka 0,5l","posId":"N129","price":4900,"isExtra":false},{"id":"d3eb4d53-930f-46c7-bd43-afdbaaac1bcf","note":"","count":2,"label":"Masové kuličky, 10 ks","posId":"P102","price":9900,"isExtra":false}]</t>
  </si>
  <si>
    <t>2026-06-21T23:09:54.786+02:00</t>
  </si>
  <si>
    <t>2026-06-21T23:20:31.400+02:00</t>
  </si>
  <si>
    <t>[{"id":"d67d3bcf942514bdeb41c97d","count":1,"label":"Margherita 32cm","posId":"112","price":16720,"isExtra":false},{"id":"47441b8c08c3b985152b12f3","count":1,"label":"Balné","posId":"K0000","price":1500,"isExtra":true}]</t>
  </si>
  <si>
    <t>2026-06-21T23:02:23.861+02:00</t>
  </si>
  <si>
    <t>2026-06-21T23:19:25.359+02:00</t>
  </si>
  <si>
    <t>[{"id":"0a4a95a672d7bfe60c28076a","count":1,"label":"Pepperoni 40cm 🌶️🌶️","posId":"108","price":30900,"isExtra":false},{"id":"eebdf80d1781a9b444ae21c7","count":1,"label":"Balné","posId":"K0000","price":2000,"isExtra":true},{"id":"1c6f84c289296835ae52ec9a","count":1,"label":"Smetanový základ","posId":"ZRS40","price":0,"isExtra":true},{"id":"4cf46eca02ef054173c87b37","count":1,"label":"okraj mozzarella, bylinky","posId":"A122","price":6500,"isExtra":true},{"id":"ccbe517b457dec962153470b","count":1,"label":"Kukuřice","posId":"C115","price":3500,"KDSTags":["greenhighlight"],"isExtra":true},{"id":"57a9f991ff68540b74255954","count":1,"label":"Mozzarella","posId":"C113","price":4000,"KDSTags":["greenhighlight"],"isExtra":true},{"id":"194f9b78861882e1b3527e00","count":1,"label":"Pepperoni 32cm 🌶️🌶️","posId":"120","price":19920,"isExtra":false},{"id":"47441b8c08c3b985152b12f3","count":1,"label":"Balné","posId":"K0000","price":1500,"isExtra":true},{"id":"a3cc03a980c7041c427ae12d","count":1,"label":"Pepsi 1l","posId":"N124","price":5900,"isExtra":false}]</t>
  </si>
  <si>
    <t>Ashok</t>
  </si>
  <si>
    <t>2026-06-21T22:53:55.521+02:00</t>
  </si>
  <si>
    <t>2026-06-21T23:04:19.547+02:00</t>
  </si>
  <si>
    <t>[{"id":"100","note":"","count":1,"label":"Margherita 40cm","posId":"100","price":26900,"isExtra":false},{"id":"K0000","note":"","count":1,"label":"Balné","posId":"K0000","price":2000,"isExtra":true},{"id":"C115","note":"","count":1,"label":"Kukuřice","posId":"C115","price":3500,"KDSTags":["greenhighlight"],"isExtra":true},{"id":"C106","note":"","count":1,"label":"Šunka","posId":"C106","price":4000,"KDSTags":["greenhighlight"],"isExtra":true}]</t>
  </si>
  <si>
    <t>Maryna</t>
  </si>
  <si>
    <t>2026-06-21T22:52:39.469+02:00</t>
  </si>
  <si>
    <t>2026-06-21T23:09:58.384+02:00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</si>
  <si>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základ","posId":"ZRS40","price":0,"isExtra":true},{"id":"C105","note":"","count":1,"label":"Žampiony","posId":"C105","price":3500,"KDSTags":["greenhighlight"],"isExtra":true}]</t>
  </si>
  <si>
    <t>Svetozar</t>
  </si>
  <si>
    <t>2026-06-21T22:47:33.514+02:00</t>
  </si>
  <si>
    <t>2026-06-21T23:00:54.504+02:00</t>
  </si>
  <si>
    <t>[{"id":"109","note":"","count":1,"label":"Comeback 40cm 🌶️","posId":"109","price":30900,"isExtra":false},{"id":"K0000","note":"","count":1,"label":"Balné","posId":"K0000","price":2000,"isExtra":true},{"id":"P106","note":"","count":1,"label":"Česnekový dip","posId":"P106","price":2000,"isExtra":false},{"id":"K0000","note":"","count":1,"label":"Balné","posId":"K0000","price":1500,"isExtra":true},{"id":"N126","note":"","count":1,"label":"Mirinda 1l","posId":"N126","price":5900,"isExtra":false}]</t>
  </si>
  <si>
    <t>2026-06-21T22:40:50.328+02:00</t>
  </si>
  <si>
    <t>2026-06-21T22:53:01.663+02:00</t>
  </si>
  <si>
    <t>[{"id":"31deb50114d05dde45863f17","count":1,"label":"Pepsi zero sugar 1l","posId":"N125","price":5900,"isExtra":false},{"id":"d39c047c4568cbe91e1b6a8d","count":1,"label":"Hawai 32cm","posId":"114","price":19920,"isExtra":false},{"id":"47441b8c08c3b985152b12f3","count":1,"label":"Balné","posId":"K0000","price":1500,"isExtra":true},{"id":"286dea47175c3f6c57758e95","count":1,"label":"BBQ základ","posId":"ZRB32","price":0,"isExtra":true},{"id":"f81a1b116e2a28fd29dd152c","count":1,"label":"Spicy Wings 🌶️","posId":"P101","price":9520,"isExtra":false},{"id":"47441b8c08c3b985152b12f3","count":1,"label":"Balné","posId":"K0000","price":1500,"isExtra":true},{"id":"d9c512720f9b37393cb453fe","count":1,"label":"Comeback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🌶️","posId":"121","price":19920,"isExtra":false},{"id":"47441b8c08c3b985152b12f3","count":1,"label":"Balné","posId":"K0000","price":1500,"isExtra":true},{"id":"286dea47175c3f6c57758e95","count":1,"label":"BBQ základ","posId":"ZRB32","price":0,"isExtra":true},{"id":"85f215b70e2c908c89a4cada","count":1,"label":"Aquilla neperlivá","posId":"N140","price":3900,"isExtra":false}]</t>
  </si>
  <si>
    <t>2026-06-21T22:40:40.666+02:00</t>
  </si>
  <si>
    <t>2026-06-21T22:50:50.660+02:00</t>
  </si>
  <si>
    <t>[{"id":"d9c512720f9b37393cb453fe","count":1,"label":"Comeback 32cm 🌶️","posId":"121","price":19920,"isExtra":false},{"id":"47441b8c08c3b985152b12f3","count":1,"label":"Balné","posId":"K0000","price":1500,"isExtra":true}]</t>
  </si>
  <si>
    <t>2026-06-21T22:40:04.840+02:00</t>
  </si>
  <si>
    <t>2026-06-21T22:47:55.388+02:00</t>
  </si>
  <si>
    <t>[{"id":"e9ba5739bb7819f7e07d7926","count":1,"label":"Pepperoni Rolls 🌶️","posId":"P100","price":8900,"isExtra":false},{"id":"47441b8c08c3b985152b12f3","count":1,"label":"Balné","posId":"K0000","price":1500,"isExtra":true},{"id":"d9c512720f9b37393cb453fe","count":1,"label":"Comeback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,{"id":"8d36bd077316160dd438eab9","count":1,"label":"Olivy","posId":"B112","price":2500,"KDSTags":["greenhighlight"],"isExtra":true}]</t>
  </si>
  <si>
    <t>2026-06-21T22:27:01.339+02:00</t>
  </si>
  <si>
    <t>2026-06-21T22:42:52.354+02:00</t>
  </si>
  <si>
    <t>[{"id":"0a4a95a672d7bfe60c28076a","count":1,"label":"Pepperoni 40cm 🌶️🌶️","posId":"108","price":30900,"isExtra":false},{"id":"eebdf80d1781a9b444ae21c7","count":1,"label":"Balné","posId":"K0000","price":2000,"isExtra":true},{"id":"d6d74ab42be6062f19191438","count":1,"label":"bez plněných okrajů","posId":"X1000","price":0,"isExtra":true},{"id":"d9c512720f9b37393cb453fe","count":1,"label":"Comeback 32cm 🌶️","posId":"121","price":19920,"isExtra":false},{"id":"47441b8c08c3b985152b12f3","count":1,"label":"Balné","posId":"K0000","price":1500,"isExtra":true},{"id":"e8b9c738ab9602bc599b4f85","count":1,"label":"bez plněných okrajů","posId":"X1000","price":0,"isExtra":true}]</t>
  </si>
  <si>
    <t>Madaminkhon</t>
  </si>
  <si>
    <t>2026-06-21T22:25:33.511+02:00</t>
  </si>
  <si>
    <t>2026-06-21T22:37:08.309+02:00</t>
  </si>
  <si>
    <t>[{"id":"121","note":"","count":1,"label":"Comeback 32cm 🌶️","posId":"121","price":24900,"isExtra":false},{"id":"K0000","note":"","count":1,"label":"Balné","posId":"K0000","price":1500,"isExtra":true},{"id":"P106","note":"","count":1,"label":"Česnekový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</si>
  <si>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2026-06-21T22:22:51.537+02:00</t>
  </si>
  <si>
    <t>2026-06-21T22:32:25.406+02:00</t>
  </si>
  <si>
    <t>[{"id":"110","note":"","count":1,"label":"Hot &amp; Spicy 40cm 🌶️🌶️","posId":"110","price":30900,"isExtra":false},{"id":"K0000","note":"","count":1,"label":"Balné","posId":"K0000","price":2000,"isExtra":true},{"id":"ZRS40","note":"","count":1,"label":"Smetanový základ","posId":"ZRS40","price":0,"isExtra":true},{"id":"C106","note":"","count":1,"label":"Šunka","posId":"C106","price":4000,"KDSTags":["greenhighlight"],"isExtra":true}]</t>
  </si>
  <si>
    <t>2026-06-21T22:09:51.012+02:00</t>
  </si>
  <si>
    <t>2026-06-21T22:23:59.037+02:00</t>
  </si>
  <si>
    <t>[{"id":"1bd4120455764e0c386d4f6c","count":1,"label":"Comeback 40cm 🌶️","posId":"109","price":30900,"isExtra":false},{"id":"eebdf80d1781a9b444ae21c7","count":1,"label":"Balné","posId":"K0000","price":2000,"isExtra":true},{"id":"7aed135de8f85157643167c9","count":1,"label":"BBQ základ","posId":"ZRB40","price":0,"isExtra":true},{"id":"6394890c35c4e44631a92475","count":1,"label":"okraj hotdog, bbq omáčka","posId":"A120","price":6500,"isExtra":true}]</t>
  </si>
  <si>
    <t>2026-06-21T22:09:46.581+02:00</t>
  </si>
  <si>
    <t>2026-06-21T22:17:34.030+02:00</t>
  </si>
  <si>
    <t>[{"id":"31cc2dec-1acd-4403-88c1-9561117576d8","count":1,"label":"Pizza Špenát kuře 40 cm","posId":"104","price":30900,"isExtra":false,"creatorId":"T_BqgtD_VkMv5QDMNHZsY","isPackging":0,"actualLabel":"Pizza Špenát kuře 40 cm"},{"id":"extra_20230331101812_91","count":1,"label":"Žampiony","posId":"C105","price":3500,"KDSTags":["greenhighlight"],"isExtra":true,"mainItemId":"31cc2dec-1acd-4403-88c1-9561117576d8"}]</t>
  </si>
  <si>
    <t>2026-06-21T21:59:39.200+02:00</t>
  </si>
  <si>
    <t>2026-06-21T22:08:20.156+02:00</t>
  </si>
  <si>
    <t>[{"id":"194f9b78861882e1b3527e00","count":1,"label":"Pepperoni 32cm 🌶️🌶️","posId":"120","price":19920,"isExtra":false},{"id":"47441b8c08c3b985152b12f3","count":1,"label":"Balné","posId":"K0000","price":1500,"isExtra":true},{"id":"a3cc03a980c7041c427ae12d","count":1,"label":"Pepsi 1l","posId":"N124","price":5900,"isExtra":false}]</t>
  </si>
  <si>
    <t>2026-06-21T21:58:40.211+02:00</t>
  </si>
  <si>
    <t>2026-06-21T22:15:37.646+02:00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</si>
  <si>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🌶️","posId":"121","price":24900,"isExtra":false},{"id":"57081116","note":"","count":1,"label":"Balné","posId":"K0000","price":1500,"isExtra":true},{"id":"57094177","note":"","count":1,"label":"BBQ základ","posId":"ZRB32","price":0,"isExtra":true},{"id":"59610965","note":"","size":"Quattro Formaggi 32cm","count":1,"label":"Quattro Formaggi 32cm","posId":"123","price":24900,"isExtra":false},{"id":"57081116","note":"","count":1,"label":"Balné","posId":"K0000","price":1500,"isExtra":true},{"id":"57081105","note":"","count":1,"label":"bez plněných okrajů","posId":"X1000","price":0,"isExtra":true},{"id":"57081233","note":"","count":1,"label":"Pepperoni salám","posId":"B109","price":3000,"KDSTags":["greenhighlight"],"isExtra":true},{"id":"57081243","note":"","count":1,"label":"Masové kuličky","posId":"B116","price":5900,"KDSTags":["greenhighlight"],"isExtra":true},{"id":"57081069","note":"","size":"Česnekový dip","count":2,"label":"Česnekový dip","posId":"P106","price":2000,"isExtra":false},{"id":"57081116","note":"","count":2,"label":"Balné","posId":"K0000","price":1500,"isExtra":true}]</t>
  </si>
  <si>
    <t>2026-06-21T21:51:19.431+02:00</t>
  </si>
  <si>
    <t>2026-06-21T22:05:01.219+02:00</t>
  </si>
  <si>
    <t>[{"id":"a8f3a9f4cf026630dd8323e9","count":1,"label":"Jalapeňos dip","posId":"P107","price":2000,"isExtra":false},{"id":"47441b8c08c3b985152b12f3","count":1,"label":"Balné","posId":"K0000","price":1500,"isExtra":true},{"id":"c12b187d3f911dd627de01f6","count":1,"label":"Quattro Formaggi 40cm","posId":"111","price":30900,"isExtra":false},{"id":"eebdf80d1781a9b444ae21c7","count":1,"label":"Balné","posId":"K0000","price":2000,"isExtra":true},{"id":"09eac7380bce410f36ecd28b","count":1,"label":"okraj mozzarella, bbq omáčka","posId":"A124","price":6500,"isExtra":true},{"id":"5bc2c24fb46583503f7bb501","count":1,"label":"Jalapeňos","posId":"C102","price":3500,"KDSTags":["greenhighlight"],"isExtra":true}]</t>
  </si>
  <si>
    <t>2026-06-21T21:50:08.053+02:00</t>
  </si>
  <si>
    <t>2026-06-21T22:04:19.350+02:00</t>
  </si>
  <si>
    <t>[{"id":"1a4528b44fffb558ad058321","count":1,"label":"Česnekový dip","posId":"P106","price":2000,"isExtra":false},{"id":"47441b8c08c3b985152b12f3","count":1,"label":"Balné","posId":"K0000","price":1500,"isExtra":true},{"id":"31deb50114d05dde45863f17","count":1,"label":"Pepsi zero sugar 1l","posId":"N125","price":5900,"isExtra":false},{"id":"472397d1b77edda7994f9053","count":1,"label":"Hot &amp; Spicy 40cm 🌶️🌶️","posId":"110","price":30900,"isExtra":false},{"id":"eebdf80d1781a9b444ae21c7","count":1,"label":"Balné","posId":"K0000","price":2000,"isExtra":true},{"id":"4cf46eca02ef054173c87b37","count":1,"label":"okraj mozzarella, bylinky","posId":"A122","price":6500,"isExtra":true}]</t>
  </si>
  <si>
    <t>2026-06-21T21:48:41.000+02:00</t>
  </si>
  <si>
    <t>2026-06-21T21:57:56.318+02:00</t>
  </si>
  <si>
    <t>[{"id":"d39c047c4568cbe91e1b6a8d","count":1,"label":"Hawai 32cm","posId":"114","price":19920,"isExtra":false},{"id":"47441b8c08c3b985152b12f3","count":1,"label":"Balné","posId":"K0000","price":1500,"isExtra":true},{"id":"fb6aa114235c38290216918f","count":1,"label":"okraj hotdog, bbq omáčka","posId":"A119","price":5700,"isExtra":true},{"id":"785bd350ca41e9c023b40739","count":1,"label":"Kukuřice","posId":"B115","price":2500,"KDSTags":["greenhighlight"],"isExtra":true},{"id":"1a4528b44fffb558ad058321","count":2,"label":"Česnekový dip","posId":"P106","price":2000,"isExtra":false},{"id":"47441b8c08c3b985152b12f3","count":2,"label":"Balné","posId":"K0000","price":1500,"isExtra":true}]</t>
  </si>
  <si>
    <t>2026-06-21T21:47:52.668+02:00</t>
  </si>
  <si>
    <t>2026-06-21T22:08:17.253+02:00</t>
  </si>
  <si>
    <t>[{"id":"d39c047c4568cbe91e1b6a8d","count":1,"label":"Hawai 32cm","posId":"114","price":19920,"isExtra":false},{"id":"47441b8c08c3b985152b12f3","count":1,"label":"Balné","posId":"K0000","price":1500,"isExtra":true},{"id":"fc47b4db58ea17017d058548","count":1,"label":"okraj mozzarella, bylinky","posId":"A121","price":5700,"isExtra":true},{"id":"47a73fa5bee1643a7208bbdc","count":1,"label":"Capricciosa 32cm","posId":"113","price":24900,"isExtra":false},{"id":"47441b8c08c3b985152b12f3","count":1,"label":"Balné","posId":"K0000","price":1500,"isExtra":true},{"id":"fc47b4db58ea17017d058548","count":1,"label":"okraj mozzarella, bylinky","posId":"A121","price":5700,"isExtra":true},{"id":"3d68a128798074412b96c779","count":1,"label":"Bez oliv","posId":"X112","price":0,"KDSTags":["redhighlight"],"isExtra":true},{"id":"1a4528b44fffb558ad058321","count":1,"label":"Česnekový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</si>
  <si>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2026-06-21T21:44:46.409+02:00</t>
  </si>
  <si>
    <t>2026-06-21T21:54:59.251+02:00</t>
  </si>
  <si>
    <t>[{"id":"3a4b44aa27281bdf9aeaddfb","count":1,"label":"Hawai 40cm","posId":"102","price":30900,"isExtra":false},{"id":"eebdf80d1781a9b444ae21c7","count":1,"label":"Balné","posId":"K0000","price":2000,"isExtra":true}]</t>
  </si>
  <si>
    <t>2026-06-21T21:39:03.471+02:00</t>
  </si>
  <si>
    <t>2026-06-21T21:48:45.206+02:00</t>
  </si>
  <si>
    <t>2026-06-21T21:58:56.296+02:00</t>
  </si>
  <si>
    <t>2026-06-21T21:40:50.829+02:00</t>
  </si>
  <si>
    <t>[{"id":"35e045f9-bc36-46e9-8142-6579de78a05b","note":"","count":1,"label":"Comeback 32 cm","posId":"121","price":24900,"isExtra":false},{"id":"2be8bd8d-b8cf-456a-a9f3-1ae18c5726f9","note":"","count":1,"label":"okraj mozzarella, BBQ omáčka","posId":"A123","price":5700,"isExtra":true},{"id":"c1383a56-9eef-4159-8de6-52ba98917da4","note":"","count":1,"label":"Pepperoni Rolls, 6 ks","posId":"P100","price":8900,"isExtra":false}]</t>
  </si>
  <si>
    <t>2026-06-21T21:37:03.316+02:00</t>
  </si>
  <si>
    <t>2026-06-21T21:44:59.811+02:00</t>
  </si>
  <si>
    <t>[{"id":"194f980e-141e-4220-9f1e-0e1e9edc412e","note":"","count":1,"label":"Quattro Formaggi 18 cm","posId":"135","price":11900,"isExtra":false},{"id":"f61b7339-3b20-4583-b2b8-12e48de2876d","note":"","count":1,"label":"změna na Rajčatový základ","posId":"f61b7339-3b20-4583-b2b8-12e48de2876d","price":0,"isExtra":true}]</t>
  </si>
  <si>
    <t>Devender</t>
  </si>
  <si>
    <t>2026-06-21T21:36:09.440+02:00</t>
  </si>
  <si>
    <t>2026-06-21T21:45:18.532+02:00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</si>
  <si>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C102","note":"","count":1,"label":"Jalapeňos","posId":"C102","price":3500,"KDSTags":["greenhighlight"],"isExtra":true},{"id":"C113","note":"","count":1,"label":"Mozzarella","posId":"C113","price":4000,"KDSTags":["greenhighlight"],"isExtra":true},{"id":"C109","note":"","count":1,"label":"Pepperoni salám","posId":"C109","price":4000,"KDSTags":["greenhighlight"],"isExtra":true}]</t>
  </si>
  <si>
    <t>2026-06-21T21:29:55.234+02:00</t>
  </si>
  <si>
    <t>2026-06-21T21:37:58.237+02:00</t>
  </si>
  <si>
    <t>[{"id":"100","note":"","count":1,"label":"Margherita 40cm","posId":"100","price":26900,"isExtra":false},{"id":"K0000","note":"","count":1,"label":"Balné","posId":"K0000","price":2000,"isExtra":true},{"id":"A122","note":"","count":1,"label":"okraj mozzarella, bylinky","posId":"A122","price":6500,"isExtra":true},{"id":"C106","note":"","count":1,"label":"Šunka","posId":"C106","price":4000,"KDSTags":["greenhighlight"],"isExtra":true}]</t>
  </si>
  <si>
    <t>2026-06-21T21:08:53.010+02:00</t>
  </si>
  <si>
    <t>2026-06-21T21:17:10.903+02:00</t>
  </si>
  <si>
    <t>[{"id":"57081069","note":"","size":"Česnekový dip","count":1,"label":"Česnekový dip","posId":"P106","price":2000,"isExtra":false},{"id":"57081116","note":"","count":1,"label":"Balné","posId":"K0000","price":1500,"isExtra":true},{"id":"57081027","note":"","size":"Pepperoni 40cm 🌶️🌶️","count":1,"label":"Pepperoni 40cm 🌶️🌶️","posId":"108","price":30900,"isExtra":false},{"id":"57081111","note":"","count":1,"label":"Balné","posId":"K0000","price":2000,"isExtra":true},{"id":"59555802","note":"","count":1,"label":"BBQ základ","posId":"ZRB40","price":0,"isExtra":true}]</t>
  </si>
  <si>
    <t>2026-06-21T21:05:47.917+02:00</t>
  </si>
  <si>
    <t>2026-06-21T21:11:12.867+02:00</t>
  </si>
  <si>
    <t>[{"id":"9d39facb-927e-41df-970a-8bfedd627640","count":1,"label":"Pizza Capricciosa 18","posId":"125","price":11900,"isExtra":false,"creatorId":"WPYEFmf7Eh8zDZ78Gbvus","isPackging":0,"actualLabel":"Pizza Capricciosa 18"}]</t>
  </si>
  <si>
    <t>2026-06-21T20:52:45.717+02:00</t>
  </si>
  <si>
    <t>2026-06-21T21:04:02.137+02:00</t>
  </si>
  <si>
    <t>[{"id":"3a4b44aa27281bdf9aeaddfb","count":1,"label":"Hawai 40cm","posId":"102","price":30900,"isExtra":false},{"id":"eebdf80d1781a9b444ae21c7","count":1,"label":"Balné","posId":"K0000","price":2000,"isExtra":true},{"id":"224e75a3736cc4a38ab4e447","count":1,"label":"Bez mozzarelly","posId":"X113","price":0,"KDSTags":["redhighlight"],"isExtra":true}]</t>
  </si>
  <si>
    <t>2026-06-21T20:47:31.762+02:00</t>
  </si>
  <si>
    <t>2026-06-21T20:53:08.033+02:00</t>
  </si>
  <si>
    <t>2026-06-21T20:45:23.356+02:00</t>
  </si>
  <si>
    <t>2026-06-21T20:56:20.022+02:00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</si>
  <si>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🌶️🌶️","posId":"120","price":24900,"isExtra":false},{"id":"57081116","note":"","count":1,"label":"Balné","posId":"K0000","price":1500,"isExtra":true},{"id":"57405785","note":"","size":"Aquilla černý čaj a broskev 0,5l","count":1,"label":"Aquilla černý čaj a broskev 0,5l","posId":"N120","price":4900,"isExtra":false}]</t>
  </si>
  <si>
    <t>2026-06-21T20:34:17.634+02:00</t>
  </si>
  <si>
    <t>2026-06-21T20:44:29.854+02:00</t>
  </si>
  <si>
    <t>[{"id":"0a4a95a672d7bfe60c28076a","count":1,"label":"Pepperoni 40cm 🌶️🌶️","posId":"108","price":30900,"isExtra":false},{"id":"eebdf80d1781a9b444ae21c7","count":1,"label":"Balné","posId":"K0000","price":2000,"isExtra":true},{"id":"09eac7380bce410f36ecd28b","count":1,"label":"okraj mozzarella, bbq omáčka","posId":"A124","price":6500,"isExtra":true},{"id":"1fffb3644e86deba4cb71677","count":1,"label":"Olivy","posId":"C112","price":3500,"KDSTags":["greenhighlight"],"isExtra":true}]</t>
  </si>
  <si>
    <t>2026-06-21T20:32:55.432+02:00</t>
  </si>
  <si>
    <t>2026-06-21T20:42:44.197+02:00</t>
  </si>
  <si>
    <t>[{"id":"c12b187d3f911dd627de01f6","count":1,"label":"Quattro Formaggi 40cm","posId":"111","price":30900,"isExtra":false},{"id":"eebdf80d1781a9b444ae21c7","count":1,"label":"Balné","posId":"K0000","price":2000,"isExtra":true},{"id":"4cf46eca02ef054173c87b37","count":1,"label":"okraj mozzarella, bylinky","posId":"A122","price":6500,"isExtra":true},{"id":"1fffb3644e86deba4cb71677","count":1,"label":"Olivy","posId":"C112","price":3500,"KDSTags":["greenhighlight"],"isExtra":true},{"id":"1a4528b44fffb558ad058321","count":1,"label":"Česnekový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</si>
  <si>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2026-06-21T20:31:08.908+02:00</t>
  </si>
  <si>
    <t>2026-06-21T20:47:48.895+02:00</t>
  </si>
  <si>
    <t>[{"id":"0a4a95a672d7bfe60c28076a","count":1,"label":"Pepperoni 40cm 🌶️🌶️","posId":"108","price":30900,"isExtra":false},{"id":"eebdf80d1781a9b444ae21c7","count":1,"label":"Balné","posId":"K0000","price":2000,"isExtra":true},{"id":"a7beb863c2dca2a2172d2d02","count":1,"label":"okraj hotdog, hořčice","posId":"A118","price":6500,"isExtra":true},{"id":"57a9f991ff68540b74255954","count":1,"label":"Mozzarella","posId":"C113","price":4000,"KDSTags":["greenhighlight"],"isExtra":true},{"id":"1a4528b44fffb558ad058321","count":2,"label":"Česnekový dip","posId":"P106","price":2000,"isExtra":false},{"id":"47441b8c08c3b985152b12f3","count":2,"label":"Balné","posId":"K0000","price":1500,"isExtra":true}]</t>
  </si>
  <si>
    <t>2026-06-21T20:28:40.960+02:00</t>
  </si>
  <si>
    <t>2026-06-21T20:31:58.797+02:00</t>
  </si>
  <si>
    <t>[{"id":"51b6e656-73cd-4dc6-9ae7-5ae6861e6242","count":1,"label":"Dip česnekový","posId":"P106","price":2000,"isExtra":false,"creatorId":"H5efkPlMTbgOZejqLnxd5","isPackging":0,"actualLabel":"Dip česnekový"},{"id":"51b6e656-73cd-4dc6-9ae7-5ae6861e6242","count":1,"label":"Dip česnekový","posId":"P106","price":2000,"isExtra":false,"creatorId":"JOOfoRbe0WNh7yLlWh2yg","isPackging":0,"actualLabel":"Dip česnekový"}]</t>
  </si>
  <si>
    <t>2026-06-21T20:24:09.064+02:00</t>
  </si>
  <si>
    <t>2026-06-21T20:31:56.057+02:00</t>
  </si>
  <si>
    <t>[{"id":"d9c512720f9b37393cb453fe","count":1,"label":"Comeback 32cm 🌶️","posId":"121","price":19920,"isExtra":false},{"id":"47441b8c08c3b985152b12f3","count":1,"label":"Balné","posId":"K0000","price":1500,"isExtra":true},{"id":"1a4528b44fffb558ad058321","count":1,"label":"Česnekový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</si>
  <si>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2026-06-21T20:22:59.373+02:00</t>
  </si>
  <si>
    <t>2026-06-21T20:30:40.871+02:00</t>
  </si>
  <si>
    <t>[{"id":"57081033","note":"","size":"Capricciosa 40cm","count":1,"label":"Capricciosa 40cm","posId":"101","price":30900,"isExtra":false},{"id":"57081111","note":"","count":1,"label":"Balné","posId":"K0000","price":2000,"isExtra":true}]</t>
  </si>
  <si>
    <t>2026-06-21T20:20:35.847+02:00</t>
  </si>
  <si>
    <t>2026-06-21T20:27:15.043+02:00</t>
  </si>
  <si>
    <t>[{"id":"97c710af-c51c-4fa1-8ff3-1e2aa47a8648","count":1,"label":"Pizza Capricciosa 32","posId":"113","price":24900,"isExtra":false,"creatorId":"HKc58d5s6kPZi4W-gjAjV","isPackging":0,"actualLabel":"Pizza Capricciosa 32"}]</t>
  </si>
  <si>
    <t>2026-06-21T20:15:04.044+02:00</t>
  </si>
  <si>
    <t>2026-06-21T20:25:20.655+02:00</t>
  </si>
  <si>
    <t>2026-06-21T20:34:57.762+02:00</t>
  </si>
  <si>
    <t>2026-06-21T20:15:44.168+02:00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</si>
  <si>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-olivy","posId":"X112","price":0,"KDSTags":["redhighlight"],"isExtra":true},{"id":"35e045f9-bc36-46e9-8142-6579de78a05b","note":"","count":1,"label":"Comeback 32 cm","posId":"121","price":24900,"isExtra":false}]</t>
  </si>
  <si>
    <t>2026-06-21T20:14:25.572+02:00</t>
  </si>
  <si>
    <t>2026-06-21T20:24:19.968+02:00</t>
  </si>
  <si>
    <t>[{"id":"59278382","note":"","size":"Spicy menu Comeback","count":1,"label":"Spicy menu Comeback","posId":"M100","price":34900,"isExtra":false},{"id":"57081199","note":"","count":1,"label":"Hawai","posId":"Y114","price":0,"isExtra":true},{"id":"57081101","note":"","count":1,"label":"Balné","posId":"K0000","price":3000,"isExtra":true},{"id":"59278385","note":"","count":1,"label":"spicy wings 🌶️","posId":"P101","price":0,"isExtra":true},{"id":"57405804","note":"","count":1,"label":"Mirinda 1l","posId":"N126","price":0,"isExtra":true}]</t>
  </si>
  <si>
    <t>2026-06-21T20:08:21.029+02:00</t>
  </si>
  <si>
    <t>2026-06-21T20:19:46.633+02:00</t>
  </si>
  <si>
    <t>[{"id":"3fd5bae2-83df-49cd-b0e6-b39af80616c6","count":1,"label":"Pizza BBQ Texas 40","posId":"107","price":30900,"isExtra":false,"creatorId":"PrMAADuiz7D7W0KS8slsc","isPackging":0,"actualLabel":"Pizza BBQ Texas 40"}]</t>
  </si>
  <si>
    <t>2026-06-21T20:06:04.245+02:00</t>
  </si>
  <si>
    <t>2026-06-21T20:14:55.808+02:00</t>
  </si>
  <si>
    <t>[{"id":"117c830b-d7db-490d-a3b9-365f8c4fa2d3","note":"","count":1,"label":"Zeleninová 32 cm","posId":"115","price":24900,"isExtra":false}]</t>
  </si>
  <si>
    <t>2026-06-21T19:48:05.386+02:00</t>
  </si>
  <si>
    <t>2026-06-21T19:56:36.821+02:00</t>
  </si>
  <si>
    <t>[{"id":"194f9b78861882e1b3527e00","count":1,"label":"Pepperoni 32cm 🌶️🌶️","posId":"120","price":19920,"isExtra":false},{"id":"47441b8c08c3b985152b12f3","count":1,"label":"Balné","posId":"K0000","price":1500,"isExtra":true},{"id":"d9c512720f9b37393cb453fe","count":1,"label":"Comeback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🌶️","posId":"121","price":19920,"isExtra":false},{"id":"47441b8c08c3b985152b12f3","count":1,"label":"Balné","posId":"K0000","price":1500,"isExtra":true},{"id":"a412b114a164fd326990f8ec","count":1,"label":"Smetanový základ","posId":"ZRS32","price":0,"isExtra":true}]</t>
  </si>
  <si>
    <t>2026-06-21T19:30:16.729+02:00</t>
  </si>
  <si>
    <t>2026-06-21T19:37:29.100+02:00</t>
  </si>
  <si>
    <t>[{"id":"d9c512720f9b37393cb453fe","count":1,"label":"Comeback 32cm 🌶️","posId":"121","price":19920,"isExtra":false},{"id":"47441b8c08c3b985152b12f3","count":1,"label":"Balné","posId":"K0000","price":1500,"isExtra":true},{"id":"286dea47175c3f6c57758e95","count":1,"label":"BBQ základ","posId":"ZRB32","price":0,"isExtra":true},{"id":"fc47b4db58ea17017d058548","count":1,"label":"okraj mozzarella, bylinky","posId":"A121","price":5700,"isExtra":true}]</t>
  </si>
  <si>
    <t>2026-06-21T19:23:04.968+02:00</t>
  </si>
  <si>
    <t>2026-06-21T19:33:15.569+02:00</t>
  </si>
  <si>
    <t>[{"id":"d67d3bcf942514bdeb41c97d","count":1,"label":"Margherita 32cm","posId":"112","price":16720,"isExtra":false},{"id":"47441b8c08c3b985152b12f3","count":1,"label":"Balné","posId":"K0000","price":1500,"isExtra":true},{"id":"e1f43a0ee7f218cf02a7ded7","count":1,"label":"USA těsto","posId":"17","price":1000,"isExtra":true}]</t>
  </si>
  <si>
    <t>2026-06-21T19:17:47.174+02:00</t>
  </si>
  <si>
    <t>2026-06-21T19:33:11.762+02:00</t>
  </si>
  <si>
    <t>[{"id":"d9c512720f9b37393cb453fe","count":1,"label":"Comeback 32cm 🌶️","posId":"121","price":19920,"isExtra":false},{"id":"47441b8c08c3b985152b12f3","count":1,"label":"Balné","posId":"K0000","price":1500,"isExtra":true},{"id":"0f92ea7ecc118f4f4c407335","count":1,"label":"BBQ Meteor 32cm","posId":"118","price":24900,"isExtra":false},{"id":"47441b8c08c3b985152b12f3","count":1,"label":"Balné","posId":"K0000","price":1500,"isExtra":true},{"id":"1a4528b44fffb558ad058321","count":2,"label":"Česnekový dip","posId":"P106","price":2000,"isExtra":false},{"id":"47441b8c08c3b985152b12f3","count":2,"label":"Balné","posId":"K0000","price":1500,"isExtra":true}]</t>
  </si>
  <si>
    <t>2026-06-21T19:16:49.504+02:00</t>
  </si>
  <si>
    <t>2026-06-21T19:27:31.706+02:00</t>
  </si>
  <si>
    <t>2026-06-21T19:14:50.798+02:00</t>
  </si>
  <si>
    <t>2026-06-21T19:25:25.944+02:00</t>
  </si>
  <si>
    <t>2026-06-21T19:12:56.724+02:00</t>
  </si>
  <si>
    <t>2026-06-21T19:23:05.530+02:00</t>
  </si>
  <si>
    <t>[{"id":"112","note":"","count":1,"label":"Margherita 32cm","posId":"112","price":20900,"isExtra":false},{"id":"K0000","note":"","count":1,"label":"Balné","posId":"K0000","price":1500,"isExtra":true},{"id":"B105","note":"","count":1,"label":"Žampiony","posId":"B105","price":2500,"KDSTags":["greenhighlight"],"isExtra":true},{"id":"B112","note":"","count":1,"label":"Olivy","posId":"B112","price":2500,"KDSTags":["greenhighlight"],"isExtra":true},{"id":"B115","note":"","count":1,"label":"Kukuřice","posId":"B115","price":2500,"KDSTags":["greenhighlight"],"isExtra":true},{"id":"B113","note":"","count":1,"label":"Mozzarella","posId":"B113","price":3000,"KDSTags":["greenhighlight"],"isExtra":true},{"id":"112","note":"","count":1,"label":"Margherita 32cm","posId":"112","price":20900,"isExtra":false},{"id":"K0000","note":"","count":1,"label":"Balné","posId":"K0000","price":1500,"isExtra":true},{"id":"B105","note":"","count":1,"label":"Žampiony","posId":"B105","price":2500,"KDSTags":["greenhighlight"],"isExtra":true},{"id":"B115","note":"","count":1,"label":"Kukuřice","posId":"B115","price":2500,"KDSTags":["greenhighlight"],"isExtra":true},{"id":"B113","note":"","count":1,"label":"Mozzarella","posId":"B113","price":3000,"KDSTags":["greenhighlight"],"isExtra":true},{"id":"B108","note":"","count":1,"label":"Slanina","posId":"B108","price":3000,"KDSTags":["greenhighlight"],"isExtra":true}]</t>
  </si>
  <si>
    <t>2026-06-21T19:11:44.787+02:00</t>
  </si>
  <si>
    <t>2026-06-21T19:19:57.458+02:00</t>
  </si>
  <si>
    <t>2026-06-21T19:10:30.795+02:00</t>
  </si>
  <si>
    <t>2026-06-21T19:18:27.416+02:00</t>
  </si>
  <si>
    <t>Deepak</t>
  </si>
  <si>
    <t>2026-06-21T19:05:08.741+02:00</t>
  </si>
  <si>
    <t>2026-06-21T19:14:28.494+02:00</t>
  </si>
  <si>
    <t>2026-06-21T19:04:03.745+02:00</t>
  </si>
  <si>
    <t>2026-06-21T19:14:50.996+02:00</t>
  </si>
  <si>
    <t>2026-06-21T19:26:48.840+02:00</t>
  </si>
  <si>
    <t>2026-06-21T19:09:19.801+02:00</t>
  </si>
  <si>
    <t>2026-06-21T18:59:36.757+02:00</t>
  </si>
  <si>
    <t>2026-06-21T19:09:12.586+02:00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</si>
  <si>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115","note":"","count":1,"label":"Kukuřice","posId":"B115","price":2500,"KDSTags":["greenhighlight"],"isExtra":true},{"id":"B106","note":"","count":1,"label":"Šunka","posId":"B106","price":3000,"KDSTags":["greenhighlight"],"isExtra":true}]</t>
  </si>
  <si>
    <t>2026-06-21T18:48:49.743+02:00</t>
  </si>
  <si>
    <t>2026-06-21T19:01:16.815+02:00</t>
  </si>
  <si>
    <t>[{"id":"97205e8a-60b5-439e-8af0-7f8def52aeb6","count":1,"label":"Pizza Hawai 32 cm","posId":"114","price":24900,"isExtra":false,"creatorId":"DXBZJ4nomRW_tN2ILUlUz","isPackging":0,"actualLabel":"Pizza Hawai 32 cm"},{"id":"aEhGN0F1eP1ffk52R-6IM","count":1,"label":"okraj mozzarella, bylinky","posId":"A121","price":5700,"isExtra":true,"mainItemId":"97205e8a-60b5-439e-8af0-7f8def52aeb6"},{"id":"a902d94b-4667-4702-ad71-4744adfe8fad","count":1,"label":"Pizza Quattro Formaggi 32","posId":"123","price":24900,"isExtra":false,"creatorId":"MNkBfKX5xAcksHvtxVK6L","isPackging":0,"actualLabel":"Pizza Quattro Formaggi 32"},{"id":"aEhGN0F1eP1ffk52R-6IM","count":1,"label":"okraj mozzarella, bylinky","posId":"A121","price":5700,"isExtra":true,"mainItemId":"a902d94b-4667-4702-ad71-4744adfe8fad"}]</t>
  </si>
  <si>
    <t>2026-06-21T18:46:05.003+02:00</t>
  </si>
  <si>
    <t>2026-06-21T18:52:03.837+02:00</t>
  </si>
  <si>
    <t>[{"id":"14d74183-8108-4914-8e03-e680c274b617","count":1,"label":"Pizza Capricciosa 40","posId":"101","price":30900,"isExtra":false,"creatorId":"D_EX4vsPojRrn-6M9cbe4","isPackging":0,"actualLabel":"Pizza Capricciosa 40"}]</t>
  </si>
  <si>
    <t>2026-06-21T18:30:42.596+02:00</t>
  </si>
  <si>
    <t>2026-06-21T18:37:42.204+02:00</t>
  </si>
  <si>
    <t>[{"id":"113","note":"","count":1,"label":"Capricciosa 32cm","posId":"113","price":24900,"isExtra":false},{"id":"K0000","note":"","count":1,"label":"Balné","posId":"K0000","price":1500,"isExtra":true},{"id":"X1000","note":"","count":1,"label":"bez plněných okrajů","posId":"X1000","price":0,"isExtra":true},{"id":"N124","note":"","count":1,"label":"Pepsi 1l","posId":"N124","price":5900,"isExtra":false}]</t>
  </si>
  <si>
    <t>2026-06-21T18:16:54.899+02:00</t>
  </si>
  <si>
    <t>2026-06-21T18:32:09.291+02:00</t>
  </si>
  <si>
    <t>[{"id":"1a4528b44fffb558ad058321","count":2,"label":"Česnekový dip","posId":"P106","price":2000,"isExtra":false},{"id":"47441b8c08c3b985152b12f3","count":2,"label":"Balné","posId":"K0000","price":1500,"isExtra":true},{"id":"c12b187d3f911dd627de01f6","count":1,"label":"Quattro Formaggi 40cm","posId":"111","price":30900,"isExtra":false},{"id":"eebdf80d1781a9b444ae21c7","count":1,"label":"Balné","posId":"K0000","price":2000,"isExtra":true},{"id":"4cf46eca02ef054173c87b37","count":1,"label":"okraj mozzarella, bylinky","posId":"A122","price":6500,"isExtra":true},{"id":"e9ba5739bb7819f7e07d7926","count":1,"label":"Pepperoni Rolls 🌶️","posId":"P100","price":8900,"isExtra":false},{"id":"47441b8c08c3b985152b12f3","count":1,"label":"Balné","posId":"K0000","price":1500,"isExtra":true}]</t>
  </si>
  <si>
    <t>2026-06-21T18:10:03.878+02:00</t>
  </si>
  <si>
    <t>2026-06-21T18:26:34.906+02:00</t>
  </si>
  <si>
    <t>2026-06-21T18:39:56.037+02:00</t>
  </si>
  <si>
    <t>2026-06-21T18:12:10.101+02:00</t>
  </si>
  <si>
    <t>[{"id":"f1315fc0-dfbb-459c-9f31-49d8e60875f4","note":"","count":1,"label":"Pepperoni 40 cm","posId":"108","price":30900,"isExtra":false},{"id":"52cffa8b-0a47-4e13-b315-64f9374ef0a7","note":"","count":1,"label":"Okraj Hotdog bez omáčky","posId":"A126","price":6500,"isExtra":true},{"id":"ed9751e1-1886-4b0f-b8dd-d3c6488dfd29","note":"","count":1,"label":"Mozzarella","posId":"C113","price":4000,"KDSTags":["greenhighlight"],"isExtra":true},{"id":"614269dd-2dbe-47e4-81f8-670c7ef03e2f","note":"","count":1,"label":"Pepperoni salám","posId":"C109","price":4000,"KDSTags":["greenhighlight"],"isExtra":true},{"id":"3a8b6a85-3b5c-4ee4-be2d-261ab8731d6e","note":"","count":1,"label":"Dip česnekový","posId":"P106","price":2000,"isExtra":false}]</t>
  </si>
  <si>
    <t>2026-06-21T18:09:30.658+02:00</t>
  </si>
  <si>
    <t>2026-06-21T18:21:52.765+02:00</t>
  </si>
  <si>
    <t>[{"id":"119","note":"","count":1,"label":"BBQ Texas 32cm","posId":"119","price":24900,"isExtra":false},{"id":"K0000","note":"","count":1,"label":"Balné","posId":"K0000","price":1500,"isExtra":true},{"id":"ZBS32","note":"","count":1,"label":"Smetanový základ","posId":"ZBS32","price":0,"isExtra":true},{"id":"X1000","note":"","count":1,"label":"bez plněných okrajů","posId":"X1000","price":0,"isExtra":true},{"id":"D108","note":"","count":1,"label":"Opočno vanilková","posId":"D108","price":12900,"isExtra":false}]</t>
  </si>
  <si>
    <t>2026-06-21T18:01:03.195+02:00</t>
  </si>
  <si>
    <t>2026-06-21T18:20:06.746+02:00</t>
  </si>
  <si>
    <t>[{"id":"35e045f9-bc36-46e9-8142-6579de78a05b","note":"","count":1,"label":"Comeback 32 cm","posId":"121","price":24900,"isExtra":false},{"id":"8c704055-e242-493d-b754-bb711e5a6c0b","note":"","count":1,"label":"Hawai 40 cm","posId":"102","price":30900,"isExtra":false}]</t>
  </si>
  <si>
    <t>2026-06-21T17:49:39.861+02:00</t>
  </si>
  <si>
    <t>2026-06-21T18:00:36.979+02:00</t>
  </si>
  <si>
    <t>[{"id":"d39c047c4568cbe91e1b6a8d","count":1,"label":"Hawai 32cm","posId":"114","price":19920,"isExtra":false},{"id":"47441b8c08c3b985152b12f3","count":1,"label":"Balné","posId":"K0000","price":1500,"isExtra":true},{"id":"ffffb99369f9942e342f94cc","count":1,"label":"Jalapeňos","posId":"B102","price":2500,"KDSTags":["greenhighlight"],"isExtra":true},{"id":"a3cc03a980c7041c427ae12d","count":1,"label":"Pepsi 1l","posId":"N124","price":5900,"isExtra":false}]</t>
  </si>
  <si>
    <t>2026-06-21T17:48:38.579+02:00</t>
  </si>
  <si>
    <t>2026-06-21T18:01:20.905+02:00</t>
  </si>
  <si>
    <t>[{"id":"57081032","note":"","size":"Hawai 40cm","count":1,"label":"Hawai 40cm","posId":"102","price":30900,"isExtra":false},{"id":"57081111","note":"","count":1,"label":"Balné","posId":"K0000","price":2000,"isExtra":true},{"id":"59555802","note":"","count":1,"label":"BBQ základ","posId":"ZRB40","price":0,"isExtra":true},{"id":"57081178","note":"","count":1,"label":"okraj hotdog, bbq omáčka","posId":"A120","price":6500,"isExtra":true},{"id":"57081130","note":"","count":1,"label":"Jalapeňos","posId":"C102","price":3500,"KDSTags":["greenhighlight"],"isExtra":true}]</t>
  </si>
  <si>
    <t>2026-06-21T17:39:06.616+02:00</t>
  </si>
  <si>
    <t>2026-06-21T17:50:33.882+02:00</t>
  </si>
  <si>
    <t>[{"id":"d9c512720f9b37393cb453fe","count":1,"label":"Comeback 32cm 🌶️","posId":"121","price":19920,"isExtra":false},{"id":"47441b8c08c3b985152b12f3","count":1,"label":"Balné","posId":"K0000","price":1500,"isExtra":true},{"id":"fc47b4db58ea17017d058548","count":1,"label":"okraj mozzarella, bylinky","posId":"A121","price":5700,"isExtra":true},{"id":"d39c047c4568cbe91e1b6a8d","count":1,"label":"Hawai 32cm","posId":"114","price":19920,"isExtra":false},{"id":"47441b8c08c3b985152b12f3","count":1,"label":"Balné","posId":"K0000","price":1500,"isExtra":true},{"id":"fc47b4db58ea17017d058548","count":1,"label":"okraj mozzarella, bylinky","posId":"A121","price":5700,"isExtra":true}]</t>
  </si>
  <si>
    <t>Kuldeep</t>
  </si>
  <si>
    <t>2026-06-21T17:37:00.283+02:00</t>
  </si>
  <si>
    <t>2026-06-21T17:49:23.900+02:00</t>
  </si>
  <si>
    <t>[{"id":"104","note":"","count":1,"label":"Baby špenát &amp; kuře 40cm","posId":"104","price":30900,"isExtra":false},{"id":"K0000","note":"","count":1,"label":"Balné","posId":"K0000","price":2000,"isExtra":true},{"id":"X1000","note":"","count":1,"label":"bez plněných okrajů","posId":"X1000","price":0,"isExtra":true},{"id":"106","note":"","count":1,"label":"BBQ Meteor 40cm","posId":"106","price":30900,"isExtra":false},{"id":"K0000","note":"","count":1,"label":"Balné","posId":"K0000","price":2000,"isExtra":true},{"id":"P103","note":"","count":1,"label":"Pečené brambory","posId":"P103","price":6900,"isExtra":false},{"id":"K0000","note":"","count":1,"label":"Balné","posId":"K0000","price":1500,"isExtra":true}]</t>
  </si>
  <si>
    <t>2026-06-21T17:34:59.417+02:00</t>
  </si>
  <si>
    <t>2026-06-21T17:42:28.746+02:00</t>
  </si>
  <si>
    <t>[{"id":"3d349fca-a560-44e4-966f-e75699784d8e","count":1,"label":"Pizza Comeback 40","posId":"109","price":30900,"isExtra":false,"creatorId":"b-VI7-RTvyyelriw0i4e8","isPackging":0,"actualLabel":"Pizza Comeback 40"},{"id":"extra_20230331101812_3","count":1,"label":"okraj mozzarella, bylinky","posId":"A122","price":6500,"isExtra":true,"mainItemId":"3d349fca-a560-44e4-966f-e75699784d8e"}]</t>
  </si>
  <si>
    <t>2026-06-21T17:30:01.463+02:00</t>
  </si>
  <si>
    <t>2026-06-21T17:37:17.973+02:00</t>
  </si>
  <si>
    <t>[{"id":"59610966","note":"","size":"Hot &amp; Spicy 32cm 🌶️🌶️","count":1,"label":"Hot &amp; Spicy 32cm 🌶️🌶️","posId":"122","price":24900,"isExtra":false},{"id":"57081116","note":"","count":1,"label":"Balné","posId":"K0000","price":1500,"isExtra":true},{"id":"57081140","note":"","count":1,"label":"okraj mozzarella, bylinky","posId":"A121","price":5700,"isExtra":true},{"id":"57405790","note":"","size":"Pepsi 1l","count":1,"label":"Pepsi 1l","posId":"N124","price":5900,"isExtra":false}]</t>
  </si>
  <si>
    <t>2026-06-21T17:13:03.609+02:00</t>
  </si>
  <si>
    <t>2026-06-21T17:31:26.626+02:00</t>
  </si>
  <si>
    <t>[{"id":"d63e9120-8ffe-444c-ba51-6c942a13f4fc","note":"","count":1,"label":"Margherita 40 cm","posId":"100","price":26900,"isExtra":false},{"id":"a3d62a5d-2e1d-48db-874e-d64becff7059","note":"","count":1,"label":"změna na BBQ základ","posId":"a3d62a5d-2e1d-48db-874e-d64becff7059","price":0,"isExtra":true},{"id":"1e281388-c78a-4b3d-874d-346d699d1a35","note":"","count":1,"label":"Grana padano","posId":"C130","price":4000,"KDSTags":["greenhighlight"],"isExtra":true},{"id":"d63e9120-8ffe-444c-ba51-6c942a13f4fc","note":"","count":1,"label":"Margherita 40 cm","posId":"100","price":26900,"isExtra":false}]</t>
  </si>
  <si>
    <t>2026-06-21T16:55:03.662+02:00</t>
  </si>
  <si>
    <t>2026-06-21T17:06:43.419+02:00</t>
  </si>
  <si>
    <t>2026-06-21T17:15:29.414+02:00</t>
  </si>
  <si>
    <t>2026-06-21T16:56:45.606+02:00</t>
  </si>
  <si>
    <t>[{"id":"d63e9120-8ffe-444c-ba51-6c942a13f4fc","note":"","count":1,"label":"Margherita 40 cm","posId":"100","price":26900,"isExtra":false},{"id":"10b1ebcf-eda6-410e-81f0-6a9182a548db","note":"","count":1,"label":"Slanina","posId":"C108","price":4000,"KDSTags":["greenhighlight"],"isExtra":true},{"id":"3a8b6a85-3b5c-4ee4-be2d-261ab8731d6e","note":"","count":2,"label":"Dip česnekový","posId":"P106","price":2000,"isExtra":false},{"id":"2b9f361b-4416-409b-9b50-c5e648e65b24","note":"","count":1,"label":"Zeleninová 40 cm","posId":"103","price":30900,"isExtra":false}]</t>
  </si>
  <si>
    <t>2026-06-21T16:27:30.184+02:00</t>
  </si>
  <si>
    <t>2026-06-21T16:37:11.756+02:00</t>
  </si>
  <si>
    <t>[{"id":"d39c047c4568cbe91e1b6a8d","count":1,"label":"Hawai 32cm","posId":"114","price":19920,"isExtra":false},{"id":"47441b8c08c3b985152b12f3","count":1,"label":"Balné","posId":"K0000","price":1500,"isExtra":true},{"id":"fc47b4db58ea17017d058548","count":1,"label":"okraj mozzarella, bylinky","posId":"A121","price":5700,"isExtra":true},{"id":"44d3ba0b21f8f55b81f4e353","count":1,"label":"Ananas","posId":"B100","price":2500,"KDSTags":["greenhighlight"],"isExtra":true}]</t>
  </si>
  <si>
    <t>2026-06-21T16:24:03.530+02:00</t>
  </si>
  <si>
    <t>2026-06-21T16:35:31.372+02:00</t>
  </si>
  <si>
    <t>2026-06-21T16:50:56.598+02:00</t>
  </si>
  <si>
    <t>2026-06-21T16:25:02.578+02:00</t>
  </si>
  <si>
    <t>2026-06-21T16:11:18.610+02:00</t>
  </si>
  <si>
    <t>2026-06-21T16:22:14.533+02:00</t>
  </si>
  <si>
    <t>[{"id":"1bd4120455764e0c386d4f6c","count":1,"label":"Comeback 40cm 🌶️","posId":"109","price":30900,"isExtra":false},{"id":"eebdf80d1781a9b444ae21c7","count":1,"label":"Balné","posId":"K0000","price":2000,"isExtra":true}]</t>
  </si>
  <si>
    <t>2026-06-21T16:11:01.547+02:00</t>
  </si>
  <si>
    <t>2026-06-21T16:20:48.801+02:00</t>
  </si>
  <si>
    <t>[{"id":"d9c512720f9b37393cb453fe","count":1,"label":"Comeback 32cm 🌶️","posId":"121","price":19920,"isExtra":false},{"id":"47441b8c08c3b985152b12f3","count":1,"label":"Balné","posId":"K0000","price":1500,"isExtra":true},{"id":"f85e8465e5397f7018005171","count":1,"label":"okraj hotdog, hořčice","posId":"A117","price":5700,"isExtra":true},{"id":"1471f7dbe6c64fe500393fb2","count":1,"label":"Bez cibule","posId":"X103","price":0,"KDSTags":["redhighlight"],"isExtra":true},{"id":"f81a1b116e2a28fd29dd152c","count":1,"label":"Spicy Wings 🌶️","posId":"P101","price":9520,"isExtra":false},{"id":"47441b8c08c3b985152b12f3","count":1,"label":"Balné","posId":"K0000","price":1500,"isExtra":true}]</t>
  </si>
  <si>
    <t>2026-06-21T16:09:36.902+02:00</t>
  </si>
  <si>
    <t>2026-06-21T16:14:16.284+02:00</t>
  </si>
  <si>
    <t>[{"id":"453aecb5-8f72-4618-a6c2-2c6a669d1f59","count":1,"label":"Pizza Quattro Formaggi 18","posId":"135","price":11900,"isExtra":false,"creatorId":"TsDNekSp3tB_z8mWzUKEk","isPackging":0,"actualLabel":"Pizza Quattro Formaggi 18"}]</t>
  </si>
  <si>
    <t>2026-06-21T15:42:53.585+02:00</t>
  </si>
  <si>
    <t>2026-06-21T15:54:53.361+02:00</t>
  </si>
  <si>
    <t>[{"id":"57081025","note":"","size":"Hot &amp; Spicy 40cm 🌶️🌶️","count":1,"label":"Hot &amp; Spicy 40cm 🌶️🌶️","posId":"110","price":30900,"isExtra":false},{"id":"57081111","note":"","count":1,"label":"Balné","posId":"K0000","price":2000,"isExtra":true},{"id":"57081164","note":"","count":1,"label":"Bez cibule","posId":"X103","price":0,"KDSTags":["redhighlight"],"isExtra":true},{"id":"57081067","note":"","size":"Česnekový chléb 18cm","count":1,"label":"Česnekový chléb 18cm","posId":"P104","price":7900,"isExtra":false},{"id":"57081116","note":"","count":1,"label":"Balné","posId":"K0000","price":1500,"isExtra":true}]</t>
  </si>
  <si>
    <t>2026-06-21T15:26:07.810+02:00</t>
  </si>
  <si>
    <t>2026-06-21T15:35:28.299+02:00</t>
  </si>
  <si>
    <t>[{"id":"8dafd613e380051b82c188e3","count":1,"label":"Capricciosa 40cm","posId":"101","price":30900,"isExtra":false},{"id":"eebdf80d1781a9b444ae21c7","count":1,"label":"Balné","posId":"K0000","price":2000,"isExtra":true}]</t>
  </si>
  <si>
    <t>2026-06-21T15:12:26.518+02:00</t>
  </si>
  <si>
    <t>2026-06-21T15:18:54.201+02:00</t>
  </si>
  <si>
    <t>[{"id":"96ddf01d0db96541ecf869f1","count":1,"label":"Quattro Formaggi 32cm","posId":"123","price":24900,"isExtra":false},{"id":"47441b8c08c3b985152b12f3","count":1,"label":"Balné","posId":"K0000","price":1500,"isExtra":true}]</t>
  </si>
  <si>
    <t>2026-06-21T15:11:02.088+02:00</t>
  </si>
  <si>
    <t>2026-06-21T15:17:05.311+02:00</t>
  </si>
  <si>
    <t>[{"id":"194f9b78861882e1b3527e00","count":1,"label":"Pepperoni 32cm 🌶️🌶️","posId":"120","price":19920,"isExtra":false},{"id":"47441b8c08c3b985152b12f3","count":1,"label":"Balné","posId":"K0000","price":1500,"isExtra":true}]</t>
  </si>
  <si>
    <t>2026-06-21T14:55:41.298+02:00</t>
  </si>
  <si>
    <t>2026-06-21T15:02:28.407+02:00</t>
  </si>
  <si>
    <t>2026-06-21T14:51:26.447+02:00</t>
  </si>
  <si>
    <t>2026-06-21T15:00:18.433+02:00</t>
  </si>
  <si>
    <t>[{"id":"d67d3bcf942514bdeb41c97d","count":1,"label":"Margherita 32cm","posId":"112","price":16720,"isExtra":false},{"id":"47441b8c08c3b985152b12f3","count":1,"label":"Balné","posId":"K0000","price":1500,"isExtra":true},{"id":"194f9b78861882e1b3527e00","count":1,"label":"Pepperoni 32cm 🌶️🌶️","posId":"120","price":19920,"isExtra":false},{"id":"47441b8c08c3b985152b12f3","count":1,"label":"Balné","posId":"K0000","price":1500,"isExtra":true}]</t>
  </si>
  <si>
    <t>2026-06-21T14:45:02.967+02:00</t>
  </si>
  <si>
    <t>2026-06-21T15:10:43.288+02:00</t>
  </si>
  <si>
    <t>[{"id":"ad7c292a-48c9-48db-b64c-0f7f8ebced7f","note":"","count":1,"label":"BBQ Meteor 40 cm","posId":"106","price":30900,"isExtra":false},{"id":"57c816b2-3e3f-46c2-b126-b09910d79cb0","note":"","count":1,"label":"změna na Smetanový základ","posId":"57c816b2-3e3f-46c2-b126-b09910d79cb0","price":0,"isExtra":true},{"id":"86843148-4e32-4979-bfd6-d7151207f70f","note":"","count":1,"label":"Šunka","posId":"C106","price":4000,"KDSTags":["greenhighlight"],"isExtra":true}]</t>
  </si>
  <si>
    <t>Myroslav</t>
  </si>
  <si>
    <t>2026-06-21T14:38:29.329+02:00</t>
  </si>
  <si>
    <t>2026-06-21T14:46:57.325+02:00</t>
  </si>
  <si>
    <t>2026-06-21T14:34:28.389+02:00</t>
  </si>
  <si>
    <t>2026-06-21T14:42:54.083+02:00</t>
  </si>
  <si>
    <t>[{"id":"06eb8c289c0413cc7811b7e3","count":1,"label":"BBQ Texas 40cm","posId":"107","price":30900,"isExtra":false},{"id":"eebdf80d1781a9b444ae21c7","count":1,"label":"Balné","posId":"K0000","price":2000,"isExtra":true},{"id":"a02d60043b37431657fe2812","count":1,"label":"Baby Špenát &amp; kuře 32cm","posId":"116","price":24900,"isExtra":false},{"id":"47441b8c08c3b985152b12f3","count":1,"label":"Balné","posId":"K0000","price":1500,"isExtra":true}]</t>
  </si>
  <si>
    <t>2026-06-21T14:32:04.088+02:00</t>
  </si>
  <si>
    <t>2026-06-21T14:37:17.901+02:00</t>
  </si>
  <si>
    <t>[{"id":"c48047a3-b360-4cc6-8231-e37932ddbc84","count":1,"label":"Pizza Comeback 18","posId":"133","price":11900,"isExtra":false,"creatorId":"vADxHhfqUBa1wYhZgJivi","isPackging":0,"actualLabel":"Pizza Comeback 18"}]</t>
  </si>
  <si>
    <t>2026-06-21T14:29:43.435+02:00</t>
  </si>
  <si>
    <t>2026-06-21T14:29:44.979+02:00</t>
  </si>
  <si>
    <t>[{"id":"5f81889f-efd5-46d5-84c1-d11302ff3cb2","count":1,"label":"Aquilla černý čaj a broskev","posId":"N120","price":4900,"isExtra":false,"creatorId":"RL788AE_zjD35E9_t_BMQ","isPackging":0,"actualLabel":"Aquilla černý čaj a broskev"}]</t>
  </si>
  <si>
    <t>2026-06-21T14:14:37.029+02:00</t>
  </si>
  <si>
    <t>2026-06-21T14:27:03.144+02:00</t>
  </si>
  <si>
    <t>[{"id":"00ef6f4120a3e6d10ed9b38a","count":1,"label":"Zeleninová 32cm","posId":"115","price":19920,"isExtra":false},{"id":"47441b8c08c3b985152b12f3","count":1,"label":"Balné","posId":"K0000","price":1500,"isExtra":true},{"id":"e8b9c738ab9602bc599b4f85","count":1,"label":"bez plněných okrajů","posId":"X1000","price":0,"isExtra":true},{"id":"86848abe7f2af3dfcb79b4fa","count":1,"label":"Bez papriky","posId":"X111","price":0,"KDSTags":["redhighlight"],"isExtra":true},{"id":"c18a9253a5c7548d7be73021","count":1,"label":"Bez žampionů","posId":"X105","price":0,"KDSTags":["redhighlight"],"isExtra":true},{"id":"6f63fbd0ac5af4c0c06e0306","count":1,"label":"Šunka","posId":"B106","price":3000,"KDSTags":["greenhighlight"],"isExtra":true},{"id":"d39c047c4568cbe91e1b6a8d","count":1,"label":"Hawai 32cm","posId":"114","price":19920,"isExtra":false},{"id":"47441b8c08c3b985152b12f3","count":1,"label":"Balné","posId":"K0000","price":1500,"isExtra":true},{"id":"e8b9c738ab9602bc599b4f85","count":1,"label":"bez plněných okrajů","posId":"X1000","price":0,"isExtra":true}]</t>
  </si>
  <si>
    <t>2026-06-21T14:09:11.317+02:00</t>
  </si>
  <si>
    <t>2026-06-21T14:16:11.244+02:00</t>
  </si>
  <si>
    <t>[{"id":"9ff4b752ddf2f94c142455e8","count":1,"label":"Margherita 40cm","posId":"100","price":26900,"isExtra":false},{"id":"eebdf80d1781a9b444ae21c7","count":1,"label":"Balné","posId":"K0000","price":2000,"isExtra":true},{"id":"4cf46eca02ef054173c87b37","count":1,"label":"okraj mozzarella, bylinky","posId":"A122","price":6500,"isExtra":true},{"id":"941c7ca3646dd49d375cfc49","count":1,"label":"Šunka","posId":"C106","price":4000,"KDSTags":["greenhighlight"],"isExtra":true},{"id":"69330dcf758fb704865d018a","count":1,"label":"Slanina","posId":"C108","price":4000,"KDSTags":["greenhighlight"],"isExtra":true}]</t>
  </si>
  <si>
    <t>2026-06-21T13:55:02.771+02:00</t>
  </si>
  <si>
    <t>2026-06-21T14:10:30.792+02:00</t>
  </si>
  <si>
    <t>[{"id":"e12521cc-9391-4513-be27-f090014536cf","note":"","count":1,"label":"BBQ Texas 32 cm","posId":"143","price":24900,"isExtra":false},{"id":"21fd0686-e8d1-43f1-84c9-d96f5842a3ca","note":"","count":1,"label":"okraj mozzarella, bylinky","posId":"A121","price":5700,"isExtra":true},{"id":"0ea52415-fdb3-497f-b216-7fd5802f2e0f","note":"","count":1,"label":"Quattro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bylinky","posId":"A121","price":5700,"isExtra":true},{"id":"5b1f2843-926a-4dd1-a5f0-4fddc7b45013","note":"","count":1,"label":"Margherita 32 cm","posId":"112","price":20900,"isExtra":false},{"id":"21fd0686-e8d1-43f1-84c9-d96f5842a3ca","note":"","count":1,"label":"okraj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bylinky","posId":"A121","price":5700,"isExtra":true},{"id":"38de8e38-e51e-422d-9a89-960ebc505f1b","note":"","count":1,"label":"šunka","posId":"B106","price":3000,"KDSTags":["greenhighlight"],"isExtra":true}]</t>
  </si>
  <si>
    <t>2026-06-21T13:31:03.701+02:00</t>
  </si>
  <si>
    <t>2026-06-21T13:40:31.763+02:00</t>
  </si>
  <si>
    <t>2026-06-21T13:13:04.264+02:00</t>
  </si>
  <si>
    <t>2026-06-21T13:22:13.312+02:00</t>
  </si>
  <si>
    <t>2026-06-21T13:42:10.883+02:00</t>
  </si>
  <si>
    <t>2026-06-21T13:14:03.797+02:00</t>
  </si>
  <si>
    <t>2026-06-21T13:10:09.838+02:00</t>
  </si>
  <si>
    <t>2026-06-21T13:22:10.884+02:00</t>
  </si>
  <si>
    <t>[{"id":"35b8e55f-3ac8-4a81-99bd-c0e777be363a","count":1,"label":"Pizza Špenát kuře 32 cm","posId":"116","price":24900,"isExtra":false,"creatorId":"0sDlkl33aDgjMKkSQgvR5","isPackging":0,"actualLabel":"Pizza Špenát kuře 32 cm"},{"id":"3fd5bae2-83df-49cd-b0e6-b39af80616c6","count":1,"label":"Pizza BBQ Texas 40","posId":"107","price":30900,"isExtra":false,"creatorId":"11XUGlFlppdiy1ezvTM9J","isPackging":0,"actualLabel":"Pizza BBQ Texas 40"},{"id":"51b6e656-73cd-4dc6-9ae7-5ae6861e6242","count":2,"label":"Dip česnekový","posId":"P106","price":2000,"isExtra":false,"creatorId":"Cm6yk1VSZh-hQ4oLVbbcW","isPackging":0,"actualLabel":"Dip česnekový"}]</t>
  </si>
  <si>
    <t>2026-06-21T12:56:10.174+02:00</t>
  </si>
  <si>
    <t>2026-06-21T13:08:48.865+02:00</t>
  </si>
  <si>
    <t>[{"id":"c12b187d3f911dd627de01f6","count":1,"label":"Quattro Formaggi 40cm","posId":"111","price":30900,"isExtra":false},{"id":"eebdf80d1781a9b444ae21c7","count":1,"label":"Balné","posId":"K0000","price":2000,"isExtra":true},{"id":"9ff4d9b76e83206248811670","count":1,"label":"Rajčatový základ","posId":"ZSR40","price":0,"isExtra":true},{"id":"4cf46eca02ef054173c87b37","count":1,"label":"okraj mozzarella, bylinky","posId":"A122","price":6500,"isExtra":true},{"id":"24c7bb87499325304b702148","count":1,"label":"Kuře","posId":"C114","price":4000,"KDSTags":["greenhighlight"],"isExtra":true},{"id":"1a4528b44fffb558ad058321","count":1,"label":"Česnekový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</si>
  <si>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2026-06-21T12:51:17.858+02:00</t>
  </si>
  <si>
    <t>2026-06-21T13:02:02.748+02:00</t>
  </si>
  <si>
    <t>[{"id":"59278382","note":"","size":"Spicy menu Comeback","count":1,"label":"Spicy menu Comeback","posId":"M100","price":34900,"isExtra":false},{"id":"57081199","note":"","count":1,"label":"Hawai","posId":"Y114","price":0,"isExtra":true},{"id":"57081101","note":"","count":1,"label":"Balné","posId":"K0000","price":3000,"isExtra":true},{"id":"59278385","note":"","count":1,"label":"spicy wings 🌶️","posId":"P101","price":0,"isExtra":true},{"id":"57405803","note":"","count":1,"label":"Pepsi zero sugar 1l","posId":"N125","price":0,"isExtra":true},{"id":"57094177","note":"","count":1,"label":"BBQ základ","posId":"ZRB32","price":0,"isExtra":true},{"id":"57081176","note":"","count":1,"label":"okraj hotdog, bbq omáčka","posId":"A119","price":5700,"isExtra":true},{"id":"59278384","note":"","size":"Spicy Wings 🌶️","count":1,"label":"Spicy Wings 🌶️","posId":"P101","price":11900,"isExtra":false},{"id":"57081116","note":"","count":1,"label":"Balné","posId":"K0000","price":1500,"isExtra":true}]</t>
  </si>
  <si>
    <t>2026-06-21T12:39:47.820+02:00</t>
  </si>
  <si>
    <t>2026-06-21T12:46:26.873+02:00</t>
  </si>
  <si>
    <t>[{"id":"d39c047c4568cbe91e1b6a8d","count":1,"label":"Hawai 32cm","posId":"114","price":19920,"isExtra":false},{"id":"47441b8c08c3b985152b12f3","count":1,"label":"Balné","posId":"K0000","price":1500,"isExtra":true}]</t>
  </si>
  <si>
    <t>2026-06-21T12:17:17.053+02:00</t>
  </si>
  <si>
    <t>2026-06-21T12:27:44.714+02:00</t>
  </si>
  <si>
    <t>[{"id":"d9c512720f9b37393cb453fe","count":1,"label":"Comeback 32cm 🌶️","posId":"121","price":19920,"isExtra":false},{"id":"47441b8c08c3b985152b12f3","count":1,"label":"Balné","posId":"K0000","price":1500,"isExtra":true},{"id":"e1f43a0ee7f218cf02a7ded7","count":1,"label":"USA těsto","posId":"17","price":1000,"isExtra":true},{"id":"e8b9c738ab9602bc599b4f85","count":1,"label":"bez plněných okrajů","posId":"X1000","price":0,"isExtra":true},{"id":"1471f7dbe6c64fe500393fb2","count":1,"label":"Bez cibule","posId":"X103","price":0,"KDSTags":["redhighlight"],"isExtra":true}]</t>
  </si>
  <si>
    <t>2026-06-21T11:29:28.225+02:00</t>
  </si>
  <si>
    <t>2026-06-21T11:38:19.671+02:00</t>
  </si>
  <si>
    <t>[{"id":"194f9b78861882e1b3527e00","count":1,"label":"Pepperoni 32cm 🌶️🌶️","posId":"120","price":19920,"isExtra":false},{"id":"47441b8c08c3b985152b12f3","count":1,"label":"Balné","posId":"K0000","price":1500,"isExtra":true},{"id":"1a4528b44fffb558ad058321","count":1,"label":"Česnekový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</si>
  <si>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2026-06-21T11:29:11.044+02:00</t>
  </si>
  <si>
    <t>2026-06-21T11:37:20.032+02:00</t>
  </si>
  <si>
    <t>[{"id":"57081025","note":"","size":"Hot &amp; Spicy 40cm 🌶️🌶️","count":1,"label":"Hot &amp; Spicy 40cm 🌶️🌶️","posId":"110","price":30900,"isExtra":false},{"id":"57081111","note":"","count":1,"label":"Balné","posId":"K0000","price":2000,"isExtra":true},{"id":"57081165","note":"","count":1,"label":"okraj hotdog, hořčice","posId":"A118","price":6500,"isExtra":true}]</t>
  </si>
  <si>
    <t>2026-06-21T11:03:02.612+02:00</t>
  </si>
  <si>
    <t>2026-06-21T11:09:10.614+02:00</t>
  </si>
  <si>
    <t>[{"id":"35b8e55f-3ac8-4a81-99bd-c0e777be363a","count":1,"label":"Pizza Špenát kuře 32 cm","posId":"116","price":24900,"isExtra":false,"creatorId":"pnHg4bIdbITDHIgBkivCu","isPackging":0,"actualLabel":"Pizza Špenát kuře 32 cm"}]</t>
  </si>
  <si>
    <t>Ruslan</t>
  </si>
  <si>
    <t>2026-06-21T02:09:32.171+02:00</t>
  </si>
  <si>
    <t>2026-06-21T02:21:35.772+02:00</t>
  </si>
  <si>
    <t>[{"id":"100","note":"","count":1,"label":"Margherita 40cm","posId":"100","price":26900,"isExtra":false},{"id":"K0000","note":"","count":1,"label":"Balné","posId":"K0000","price":2000,"isExtra":true},{"id":"C106","note":"","count":1,"label":"Šunka","posId":"C106","price":4000,"KDSTags":["greenhighlight"],"isExtra":true}]</t>
  </si>
  <si>
    <t>2026-06-21T02:07:52.163+02:00</t>
  </si>
  <si>
    <t>2026-06-21T02:21:31.796+02:00</t>
  </si>
  <si>
    <t>2026-06-21T02:06:52.883+02:00</t>
  </si>
  <si>
    <t>2026-06-21T02:21:29.061+02:00</t>
  </si>
  <si>
    <t>[{"id":"0a4a95a672d7bfe60c28076a","count":1,"label":"Pepperoni 40cm 🌶️🌶️","posId":"108","price":30900,"isExtra":false},{"id":"eebdf80d1781a9b444ae21c7","count":1,"label":"Balné","posId":"K0000","price":2000,"isExtra":true},{"id":"d6d74ab42be6062f19191438","count":1,"label":"bez plněných okrajů","posId":"X1000","price":0,"isExtra":true}]</t>
  </si>
  <si>
    <t>2026-06-21T01:53:36.281+02:00</t>
  </si>
  <si>
    <t>2026-06-21T02:09:10.075+02:00</t>
  </si>
  <si>
    <t>[{"id":"194f9b78861882e1b3527e00","count":1,"label":"Pepperoni 32cm 🌶️🌶️","posId":"120","price":19920,"isExtra":false},{"id":"47441b8c08c3b985152b12f3","count":1,"label":"Balné","posId":"K0000","price":1500,"isExtra":true},{"id":"a412b114a164fd326990f8ec","count":1,"label":"Smetanový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okrajů","posId":"X1000","price":0,"isExtra":true},{"id":"f6da196d758ea018b8e0f822","count":1,"label":"Poděbradská malinovka 0,5l","posId":"N129","price":4900,"isExtra":false}]</t>
  </si>
  <si>
    <t>2026-06-21T01:52:17.520+02:00</t>
  </si>
  <si>
    <t>2026-06-21T02:07:02.072+02:00</t>
  </si>
  <si>
    <t>[{"id":"00ef6f4120a3e6d10ed9b38a","count":1,"label":"Zeleninová 32cm","posId":"115","price":19920,"isExtra":false},{"id":"47441b8c08c3b985152b12f3","count":1,"label":"Balné","posId":"K0000","price":1500,"isExtra":true},{"id":"194f9b78861882e1b3527e00","count":1,"label":"Pepperoni 32cm 🌶️🌶️","posId":"120","price":19920,"isExtra":false},{"id":"47441b8c08c3b985152b12f3","count":1,"label":"Balné","posId":"K0000","price":1500,"isExtra":true},{"id":"d17c2682f174ba70682c6ced","count":1,"label":"Buchtičky se šodó","posId":"D12","price":7900,"isExtra":false},{"id":"47441b8c08c3b985152b12f3","count":1,"label":"Balné","posId":"K0000","price":1500,"isExtra":true}]</t>
  </si>
  <si>
    <t>2026-06-21T01:50:13.192+02:00</t>
  </si>
  <si>
    <t>2026-06-21T02:00:14.941+02:00</t>
  </si>
  <si>
    <t>[{"id":"3a4b44aa27281bdf9aeaddfb","count":1,"label":"Hawai 40cm","posId":"102","price":30900,"isExtra":false},{"id":"eebdf80d1781a9b444ae21c7","count":1,"label":"Balné","posId":"K0000","price":2000,"isExtra":true},{"id":"09eac7380bce410f36ecd28b","count":1,"label":"okraj mozzarella, bbq omáčka","posId":"A124","price":6500,"isExtra":true},{"id":"d9c512720f9b37393cb453fe","count":1,"label":"Comeback 32cm 🌶️","posId":"121","price":19920,"isExtra":false},{"id":"47441b8c08c3b985152b12f3","count":1,"label":"Balné","posId":"K0000","price":1500,"isExtra":true}]</t>
  </si>
  <si>
    <t>2026-06-21T01:46:38.020+02:00</t>
  </si>
  <si>
    <t>2026-06-21T01:56:38.157+02:00</t>
  </si>
  <si>
    <t>[{"id":"d9c512720f9b37393cb453fe","count":1,"label":"Comeback 32cm 🌶️","posId":"121","price":19920,"isExtra":false},{"id":"47441b8c08c3b985152b12f3","count":1,"label":"Balné","posId":"K0000","price":1500,"isExtra":true},{"id":"e8b9c738ab9602bc599b4f85","count":1,"label":"bez plněných okrajů","posId":"X1000","price":0,"isExtra":true},{"id":"1471f7dbe6c64fe500393fb2","count":1,"label":"Bez cibule","posId":"X103","price":0,"KDSTags":["redhighlight"],"isExtra":true},{"id":"2fa796521e3552b9b2d8a569","count":1,"label":"Pečené brambory","posId":"P103","price":6900,"isExtra":false},{"id":"47441b8c08c3b985152b12f3","count":1,"label":"Balné","posId":"K0000","price":1500,"isExtra":true}]</t>
  </si>
  <si>
    <t>2026-06-21T01:45:54.337+02:00</t>
  </si>
  <si>
    <t>2026-06-21T01:47:09.725+02:00</t>
  </si>
  <si>
    <t>[{"id":"51b6e656-73cd-4dc6-9ae7-5ae6861e6242","count":2,"label":"Dip česnekový","posId":"P106","price":2000,"isExtra":false,"creatorId":"h7jCds_Vlo4ByIHmemlDZ","isPackging":0,"actualLabel":"Dip česnekový"}]</t>
  </si>
  <si>
    <t>2026-06-21T01:45:34.261+02:00</t>
  </si>
  <si>
    <t>2026-06-21T01:52:54.931+02:00</t>
  </si>
  <si>
    <t>[{"id":"faba40d0-295e-4d0a-bb09-2edf9b61a61a","count":1,"label":"Pizza Hawai 40 cm","posId":"102","price":30900,"isExtra":false,"creatorId":"vEJUFsvi7d6GuDWu9NzCK","isPackging":0,"actualLabel":"Pizza Hawai 40 cm"}]</t>
  </si>
  <si>
    <t>2026-06-21T01:27:38.452+02:00</t>
  </si>
  <si>
    <t>2026-06-21T01:37:24.930+02:00</t>
  </si>
  <si>
    <t>[{"id":"8dafd613e380051b82c188e3","count":1,"label":"Capricciosa 40cm","posId":"101","price":30900,"isExtra":false},{"id":"eebdf80d1781a9b444ae21c7","count":1,"label":"Balné","posId":"K0000","price":2000,"isExtra":true},{"id":"4817ba754693f45ada798799","count":2,"label":"Pilsner Urquell 12","posId":"N20","price":6500,"isExtra":false}]</t>
  </si>
  <si>
    <t>Radek</t>
  </si>
  <si>
    <t>2026-06-21T01:23:49.992+02:00</t>
  </si>
  <si>
    <t>2026-06-21T01:30:58.101+02:00</t>
  </si>
  <si>
    <t>2026-06-21T01:23:14.628+02:00</t>
  </si>
  <si>
    <t>2026-06-21T01:34:50.013+02:00</t>
  </si>
  <si>
    <t>[{"id":"c12b187d3f911dd627de01f6","count":1,"label":"Quattro Formaggi 40cm","posId":"111","price":30900,"isExtra":false},{"id":"eebdf80d1781a9b444ae21c7","count":1,"label":"Balné","posId":"K0000","price":2000,"isExtra":true},{"id":"9ff4d9b76e83206248811670","count":1,"label":"Rajčatový základ","posId":"ZSR40","price":0,"isExtra":true},{"id":"5bc2c24fb46583503f7bb501","count":1,"label":"Jalapeňos","posId":"C102","price":3500,"KDSTags":["greenhighlight"],"isExtra":true},{"id":"1a4528b44fffb558ad058321","count":1,"label":"Česnekový dip","posId":"P106","price":2000,"isExtra":false},{"id":"47441b8c08c3b985152b12f3","count":1,"label":"Balné","posId":"K0000","price":1500,"isExtra":true},{"id":"d9c512720f9b37393cb453fe","count":1,"label":"Comeback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🌶️","posId":"121","price":19920,"isExtra":false},{"id":"47441b8c08c3b985152b12f3","count":1,"label":"Balné","posId":"K0000","price":1500,"isExtra":true}]</t>
  </si>
  <si>
    <t>2026-06-21T01:16:02.145+02:00</t>
  </si>
  <si>
    <t>2026-06-21T01:28:45.279+02:00</t>
  </si>
  <si>
    <t>[{"id":"2b5c7682bce27f1d38150ce7","count":2,"label":"Masové kuličky","posId":"P102","price":9900,"isExtra":false},{"id":"47441b8c08c3b985152b12f3","count":2,"label":"Balné","posId":"K0000","price":1500,"isExtra":true},{"id":"194f9b78861882e1b3527e00","count":1,"label":"Pepperoni 32cm 🌶️🌶️","posId":"120","price":19920,"isExtra":false},{"id":"47441b8c08c3b985152b12f3","count":1,"label":"Balné","posId":"K0000","price":1500,"isExtra":true},{"id":"b6762cc06e73fd176bea7855","count":1,"label":"Slanina","posId":"B108","price":3000,"KDSTags":["greenhighlight"],"isExtra":true},{"id":"08c734648f78c4554714d73b","count":1,"label":"Pepperoni salám","posId":"B109","price":3000,"KDSTags":["greenhighlight"],"isExtra":true},{"id":"998aab3b2a705b0cd6a92785","count":1,"label":"Aquilla zelený čaj/citron 0,5l","posId":"N121","price":4900,"isExtra":false}]</t>
  </si>
  <si>
    <t>2026-06-21T00:36:22.625+02:00</t>
  </si>
  <si>
    <t>2026-06-21T00:44:47.824+02:00</t>
  </si>
  <si>
    <t>[{"id":"0f92ea7ecc118f4f4c407335","count":1,"label":"BBQ Meteor 32cm","posId":"118","price":24900,"isExtra":false},{"id":"47441b8c08c3b985152b12f3","count":1,"label":"Balné","posId":"K0000","price":1500,"isExtra":true},{"id":"1a4528b44fffb558ad058321","count":2,"label":"Česnekový dip","posId":"P106","price":2000,"isExtra":false},{"id":"47441b8c08c3b985152b12f3","count":2,"label":"Balné","posId":"K0000","price":1500,"isExtra":true},{"id":"d39c047c4568cbe91e1b6a8d","count":1,"label":"Hawai 32cm","posId":"114","price":19920,"isExtra":false},{"id":"47441b8c08c3b985152b12f3","count":1,"label":"Balné","posId":"K0000","price":1500,"isExtra":true}]</t>
  </si>
  <si>
    <t>2026-06-21T00:29:16.233+02:00</t>
  </si>
  <si>
    <t>2026-06-21T00:42:26.645+02:00</t>
  </si>
  <si>
    <t>[{"id":"d9c512720f9b37393cb453fe","count":1,"label":"Comeback 32cm 🌶️","posId":"121","price":19920,"isExtra":false},{"id":"47441b8c08c3b985152b12f3","count":1,"label":"Balné","posId":"K0000","price":1500,"isExtra":true},{"id":"a412b114a164fd326990f8ec","count":1,"label":"Smetanový základ","posId":"ZRS32","price":0,"isExtra":true},{"id":"f85e8465e5397f7018005171","count":1,"label":"okraj hotdog, hořčice","posId":"A117","price":5700,"isExtra":true},{"id":"785bd350ca41e9c023b40739","count":1,"label":"Kukuřice","posId":"B115","price":2500,"KDSTags":["greenhighlight"],"isExtra":true}]</t>
  </si>
  <si>
    <t>2026-06-21T00:13:31.725+02:00</t>
  </si>
  <si>
    <t>2026-06-21T00:24:47.410+02:00</t>
  </si>
  <si>
    <t>[{"id":"47a73fa5bee1643a7208bbdc","count":1,"label":"Capricciosa 32cm","posId":"113","price":24900,"isExtra":false},{"id":"47441b8c08c3b985152b12f3","count":1,"label":"Balné","posId":"K0000","price":1500,"isExtra":true}]</t>
  </si>
  <si>
    <t>2026-06-21T00:02:03.695+02:00</t>
  </si>
  <si>
    <t>2026-06-21T00:13:07.229+02:00</t>
  </si>
  <si>
    <t>2026-06-21T01:24:02.369+02:00</t>
  </si>
  <si>
    <t>2026-06-21T01:00:28.330+02:00</t>
  </si>
  <si>
    <t>[{"id":"aef5aaf8-2acf-4f20-91be-c8829f11cd0c","note":"","count":1,"label":"Capricciosa 40 cm","posId":"101","price":30900,"isExtra":false},{"id":"57c816b2-3e3f-46c2-b126-b09910d79cb0","note":"","count":1,"label":"změna na Smetanový základ","posId":"57c816b2-3e3f-46c2-b126-b09910d79cb0","price":0,"isExtra":true},{"id":"eb426525-9181-4714-9963-380f5c0ae0e5","note":"","count":1,"label":"Okraj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česnekový","posId":"P106","price":2000,"isExtra":false},{"id":"c1383a56-9eef-4159-8de6-52ba98917da4","note":"","count":1,"label":"Pepperoni Rolls, 6 ks","posId":"P100","price":8900,"isExtra":false}]</t>
  </si>
  <si>
    <t>2026-06-20T23:50:03.635+02:00</t>
  </si>
  <si>
    <t>2026-06-21T00:01:18.472+02:00</t>
  </si>
  <si>
    <t>[{"id":"194f9b78861882e1b3527e00","count":1,"label":"Pepperoni 32cm 🌶️🌶️","posId":"120","price":19920,"isExtra":false},{"id":"47441b8c08c3b985152b12f3","count":1,"label":"Balné","posId":"K0000","price":1500,"isExtra":true},{"id":"e1f43a0ee7f218cf02a7ded7","count":1,"label":"USA těsto","posId":"17","price":1000,"isExtra":true},{"id":"286dea47175c3f6c57758e95","count":1,"label":"BBQ základ","posId":"ZRB32","price":0,"isExtra":true},{"id":"f85e8465e5397f7018005171","count":1,"label":"okraj hotdog, hořčice","posId":"A117","price":5700,"isExtra":true},{"id":"2c6d9e781cfe13d1b652a2e6","count":1,"label":"Gorgonzola","posId":"B101","price":3000,"KDSTags":["greenhighlight"],"isExtra":true}]</t>
  </si>
  <si>
    <t>2026-06-20T23:35:28.465+02:00</t>
  </si>
  <si>
    <t>2026-06-20T23:42:09.363+02:00</t>
  </si>
  <si>
    <t>[{"id":"d9c512720f9b37393cb453fe","count":1,"label":"Comeback 32cm 🌶️","posId":"121","price":19920,"isExtra":false},{"id":"47441b8c08c3b985152b12f3","count":1,"label":"Balné","posId":"K0000","price":1500,"isExtra":true},{"id":"e8b9c738ab9602bc599b4f85","count":1,"label":"bez plněných okrajů","posId":"X1000","price":0,"isExtra":true}]</t>
  </si>
  <si>
    <t>2026-06-20T23:29:50.532+02:00</t>
  </si>
  <si>
    <t>2026-06-20T23:34:16.056+02:00</t>
  </si>
  <si>
    <t>[{"id":"35b8e55f-3ac8-4a81-99bd-c0e777be363a","count":1,"label":"Pizza Špenát kuře 32 cm","posId":"116","price":24900,"isExtra":false,"creatorId":"tPr6fpc_r42If8c3oixrp","isPackging":0,"actualLabel":"Pizza Špenát kuře 32 cm"}]</t>
  </si>
  <si>
    <t>2026-06-20T23:26:55.615+02:00</t>
  </si>
  <si>
    <t>2026-06-20T23:32:22.424+02:00</t>
  </si>
  <si>
    <t>2026-06-20T23:20:37.377+02:00</t>
  </si>
  <si>
    <t>2026-06-20T23:29:36.216+02:00</t>
  </si>
  <si>
    <t>[{"id":"57081032","note":"","size":"Hawai 40cm","count":1,"label":"Hawai 40cm","posId":"102","price":30900,"isExtra":false},{"id":"57081111","note":"","count":1,"label":"Balné","posId":"K0000","price":2000,"isExtra":true},{"id":"59555795","note":"","count":1,"label":"Smetanový základ","posId":"ZRS40","price":0,"isExtra":true},{"id":"57081099","note":"","count":1,"label":"bez plněných okrajů","posId":"X1000","price":0,"isExtra":true}]</t>
  </si>
  <si>
    <t>Muhammadxon</t>
  </si>
  <si>
    <t>2026-06-20T23:19:49.553+02:00</t>
  </si>
  <si>
    <t>2026-06-20T23:26:38.476+02:00</t>
  </si>
  <si>
    <t>[{"id":"122","note":"","count":1,"label":"Hot &amp; Spicy 32cm 🌶️🌶️","posId":"122","price":24900,"isExtra":false},{"id":"K0000","note":"","count":1,"label":"Balné","posId":"K0000","price":1500,"isExtra":true},{"id":"ZRS32","note":"","count":1,"label":"Smetanový základ","posId":"ZRS32","price":0,"isExtra":true}]</t>
  </si>
  <si>
    <t>2026-06-20T23:03:51.562+02:00</t>
  </si>
  <si>
    <t>2026-06-20T23:25:21.608+02:00</t>
  </si>
  <si>
    <t>2026-06-20T23:01:42.572+02:00</t>
  </si>
  <si>
    <t>2026-06-20T23:19:10.311+02:00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</si>
  <si>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🌶️🌶️","posId":"110","price":30900,"isExtra":false},{"id":"eebdf80d1781a9b444ae21c7","count":1,"label":"Balné","posId":"K0000","price":2000,"isExtra":true},{"id":"7aed135de8f85157643167c9","count":1,"label":"BBQ základ","posId":"ZRB40","price":0,"isExtra":true},{"id":"d6d74ab42be6062f19191438","count":1,"label":"bez plněných okrajů","posId":"X1000","price":0,"isExtra":true}]</t>
  </si>
  <si>
    <t>2026-06-20T22:57:31.715+02:00</t>
  </si>
  <si>
    <t>2026-06-20T23:22:04.436+02:00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</si>
  <si>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🌶️🌶️","posId":"108","price":30900,"isExtra":false},{"id":"57081111","note":"","count":1,"label":"Balné","posId":"K0000","price":2000,"isExtra":true},{"id":"59610965","note":"","size":"Quattro Formaggi 32cm","count":1,"label":"Quattro Formaggi 32cm","posId":"123","price":24900,"isExtra":false},{"id":"57081116","note":"","count":1,"label":"Balné","posId":"K0000","price":1500,"isExtra":true}]</t>
  </si>
  <si>
    <t>2026-06-20T22:53:55.177+02:00</t>
  </si>
  <si>
    <t>2026-06-20T22:56:40.182+02:00</t>
  </si>
  <si>
    <t>[{"id":"a3cc03a980c7041c427ae12d","count":1,"label":"Pepsi 1l","posId":"N124","price":5900,"isExtra":false},{"id":"71f72b92d70c50c950e0aeec","count":1,"label":"Aquilla jemně perlivá","posId":"N141","price":3900,"isExtra":false},{"id":"8c5751ed4c7ded00b62bbc0d","count":1,"label":"Mirinda 1l","posId":"N126","price":5900,"isExtra":false}]</t>
  </si>
  <si>
    <t>2026-06-20T22:53:03.962+02:00</t>
  </si>
  <si>
    <t>2026-06-20T23:19:25.061+02:00</t>
  </si>
  <si>
    <t>2026-06-20T23:38:44.965+02:00</t>
  </si>
  <si>
    <t>2026-06-20T22:54:02.565+02:00</t>
  </si>
  <si>
    <t>[{"id":"fcbcf6b6-34c6-4d5f-ac5b-f6ece72e0953","note":"","count":1,"label":"BBQ Meteor 32 cm","posId":"118","price":24900,"isExtra":false},{"id":"f61b7339-3b20-4583-b2b8-12e48de2876d","note":"","count":1,"label":"změna na Rajčatový základ","posId":"f61b7339-3b20-4583-b2b8-12e48de2876d","price":0,"isExtra":true},{"id":"21fd0686-e8d1-43f1-84c9-d96f5842a3ca","note":"","count":1,"label":"okraj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c8019f80-065c-4f09-9e80-65b85dae2ae1","note":"","count":1,"label":"kukuřice","posId":"B115","price":2500,"KDSTags":["greenhighlight"],"isExtra":true},{"id":"e2500e14-36a7-442f-9e4c-8df3f05db108","note":"","count":1,"label":"pepperoni salám","posId":"B109","price":3000,"KDSTags":["greenhighlight"],"isExtra":true},{"id":"26378531-c5c0-43f4-9535-09f267896a62","note":"","count":1,"label":"Spicy Wings, 7 ks","posId":"P101","price":11900,"isExtra":false},{"id":"3a8b6a85-3b5c-4ee4-be2d-261ab8731d6e","note":"","count":2,"label":"Dip česnekový","posId":"P106","price":2000,"isExtra":false},{"id":"da2956bc-ba32-43a0-89b7-b7bb33ab5baf","note":"","count":1,"label":"Buchtičky se šodó","posId":"D12","price":7900,"isExtra":false},{"id":"c8b95e20-a7d9-4b96-8200-784ce0418910","note":"","count":1,"label":"Pilsner Urquell 0,5l","posId":"N20","price":6500,"isExtra":false},{"id":"ee8ffe9f-5e0e-4742-8a89-c0ee02dc28bb","note":"","count":1,"label":"Dip vanilkový","posId":"vanila","price":2000,"isExtra":false}]</t>
  </si>
  <si>
    <t>2026-06-20T22:52:42.357+02:00</t>
  </si>
  <si>
    <t>2026-06-20T23:08:48.335+02:00</t>
  </si>
  <si>
    <t>[{"id":"0a4a95a672d7bfe60c28076a","count":3,"label":"Pepperoni 40cm 🌶️🌶️","posId":"108","price":30900,"isExtra":false},{"id":"eebdf80d1781a9b444ae21c7","count":3,"label":"Balné","posId":"K0000","price":2000,"isExtra":true},{"id":"4cf46eca02ef054173c87b37","count":3,"label":"okraj mozzarella, bylinky","posId":"A122","price":6500,"isExtra":true},{"id":"1a4528b44fffb558ad058321","count":1,"label":"Česnekový dip","posId":"P106","price":2000,"isExtra":false},{"id":"47441b8c08c3b985152b12f3","count":1,"label":"Balné","posId":"K0000","price":1500,"isExtra":true}]</t>
  </si>
  <si>
    <t>Michael</t>
  </si>
  <si>
    <t>2026-06-20T22:50:57.427+02:00</t>
  </si>
  <si>
    <t>2026-06-20T23:00:28.235+02:00</t>
  </si>
  <si>
    <t>2026-06-20T22:36:08.978+02:00</t>
  </si>
  <si>
    <t>2026-06-20T22:42:11.550+02:00</t>
  </si>
  <si>
    <t>[{"id":"194f9b78861882e1b3527e00","count":1,"label":"Pepperoni 32cm 🌶️🌶️","posId":"120","price":19920,"isExtra":false},{"id":"47441b8c08c3b985152b12f3","count":1,"label":"Balné","posId":"K0000","price":1500,"isExtra":true},{"id":"785bd350ca41e9c023b40739","count":1,"label":"Kukuřice","posId":"B115","price":2500,"KDSTags":["greenhighlight"],"isExtra":true}]</t>
  </si>
  <si>
    <t>2026-06-20T22:35:04.474+02:00</t>
  </si>
  <si>
    <t>2026-06-20T22:54:41.172+02:00</t>
  </si>
  <si>
    <t>[{"id":"03dae282-4cd4-4fa2-9169-2178ea3ed325","note":"","count":1,"label":"Quattro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bylinky","posId":"A121","price":5700,"isExtra":true},{"id":"98d2847a-3730-41bc-a751-43382829ab1e","note":"","count":1,"label":"BEZ -špenát s česnekem","posId":"X107","price":0,"KDSTags":["redhighlight"],"isExtra":true}]</t>
  </si>
  <si>
    <t>2026-06-20T22:35:04.461+02:00</t>
  </si>
  <si>
    <t>2026-06-20T22:45:19.913+02:00</t>
  </si>
  <si>
    <t>2026-06-20T23:06:47.200+02:00</t>
  </si>
  <si>
    <t>2026-06-20T22:35:37.475+02:00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</si>
  <si>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základ","posId":"57c816b2-3e3f-46c2-b126-b09910d79cb0","price":0,"isExtra":true},{"id":"eb426525-9181-4714-9963-380f5c0ae0e5","note":"","count":1,"label":"Okraj mozzarella, bylinky","posId":"A122","price":6500,"isExtra":true},{"id":"739ceea4-4275-4f09-8cf5-ae08fe640a77","note":"","count":1,"label":"Pepsi 1l","posId":"N124","price":5900,"isExtra":false}]</t>
  </si>
  <si>
    <t>2026-06-20T22:30:37.495+02:00</t>
  </si>
  <si>
    <t>2026-06-20T22:40:44.194+02:00</t>
  </si>
  <si>
    <t>[{"id":"106","note":"","count":1,"label":"BBQ Meteor 40cm","posId":"106","price":30900,"isExtra":false},{"id":"K0000","note":"","count":1,"label":"Balné","posId":"K0000","price":2000,"isExtra":true},{"id":"A118","note":"","count":1,"label":"okraj hotdog, hořčice","posId":"A118","price":6500,"isExtra":true},{"id":"C130","note":"","count":1,"label":"Grana padano, pecorino, parmazán","posId":"C130","price":4000,"KDSTags":["greenhighlight"],"isExtra":true},{"id":"P100","note":"","count":1,"label":"Pepperoni Rolls 🌶️","posId":"P100","price":8900,"isExtra":false},{"id":"K0000","note":"","count":1,"label":"Balné","posId":"K0000","price":1500,"isExtra":true}]</t>
  </si>
  <si>
    <t>2026-06-20T22:26:27.056+02:00</t>
  </si>
  <si>
    <t>2026-06-20T22:32:50.326+02:00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</si>
  <si>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🌶️🌶️","posId":"108","price":30900,"isExtra":false},{"id":"57081111","note":"","count":1,"label":"Balné","posId":"K0000","price":2000,"isExtra":true},{"id":"59555795","note":"","count":1,"label":"Smetanový základ","posId":"ZRS40","price":0,"isExtra":true},{"id":"57081142","note":"","count":1,"label":"okraj mozzarella, bbq omáčka","posId":"A124","price":6500,"isExtra":true}]</t>
  </si>
  <si>
    <t>2026-06-20T22:15:38.788+02:00</t>
  </si>
  <si>
    <t>2026-06-20T22:28:35.882+02:00</t>
  </si>
  <si>
    <t>[{"id":"14d74183-8108-4914-8e03-e680c274b617","count":1,"label":"Pizza Capricciosa 40","posId":"101","price":30900,"isExtra":false,"creatorId":"5HYpkyGJAFDUNI33CjTUO","isPackging":0,"actualLabel":"Pizza Capricciosa 40"}]</t>
  </si>
  <si>
    <t>2026-06-20T22:11:43.167+02:00</t>
  </si>
  <si>
    <t>2026-06-20T22:20:50.203+02:00</t>
  </si>
  <si>
    <t>[{"id":"120","note":"","count":1,"label":"Pepperoni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,{"id":"B100","note":"","count":1,"label":"Ananas","posId":"B100","price":2500,"KDSTags":["greenhighlight"],"isExtra":true},{"id":"B115","note":"","count":1,"label":"Kukuřice","posId":"B115","price":2500,"KDSTags":["greenhighlight"],"isExtra":true},{"id":"D12","note":"","count":1,"label":"Buchtičky se šodó","posId":"D12","price":7900,"isExtra":false},{"id":"K0000","note":"","count":1,"label":"Balné","posId":"K0000","price":1500,"isExtra":true}]</t>
  </si>
  <si>
    <t>2026-06-20T22:11:29.584+02:00</t>
  </si>
  <si>
    <t>2026-06-20T22:27:10.018+02:00</t>
  </si>
  <si>
    <t>[{"id":"57081024","note":"","size":"Quattro Formaggi 40cm","count":1,"label":"Quattro Formaggi 40cm","posId":"111","price":30900,"isExtra":false},{"id":"57081111","note":"","count":1,"label":"Balné","posId":"K0000","price":2000,"isExtra":true},{"id":"57081178","note":"","count":1,"label":"okraj hotdog, bbq omáčka","posId":"A120","price":6500,"isExtra":true},{"id":"57081152","note":"","count":1,"label":"Žampiony","posId":"C105","price":3500,"KDSTags":["greenhighlight"],"isExtra":true},{"id":"57081200","note":"","count":1,"label":"Cibule","posId":"C103","price":3500,"KDSTags":["greenhighlight"],"isExtra":true},{"id":"57081206","note":"","count":1,"label":"Špenát s česnekem","posId":"C107","price":3500,"KDSTags":["greenhighlight"],"isExtra":true},{"id":"57081223","note":"","count":1,"label":"Slanina","posId":"C108","price":4000,"KDSTags":["greenhighlight"],"isExtra":true},{"id":"57081069","note":"","size":"Česnekový dip","count":2,"label":"Česnekový dip","posId":"P106","price":2000,"isExtra":false},{"id":"57081116","note":"","count":2,"label":"Balné","posId":"K0000","price":1500,"isExtra":true},{"id":"57081070","note":"","size":"BBQ dip","count":1,"label":"BBQ dip","posId":"P105","price":2000,"isExtra":false},{"id":"57081116","note":"","count":1,"label":"Balné","posId":"K0000","price":1500,"isExtra":true},{"id":"57423460","note":"","size":"Jalapeňos dip","count":1,"label":"Jalapeňos dip","posId":"P107","price":2000,"isExtra":false},{"id":"57081116","note":"","count":1,"label":"Balné","posId":"K0000","price":1500,"isExtra":true}]</t>
  </si>
  <si>
    <t>2026-06-20T22:10:04.150+02:00</t>
  </si>
  <si>
    <t>2026-06-20T22:23:29.912+02:00</t>
  </si>
  <si>
    <t>2026-06-20T22:36:25.187+02:00</t>
  </si>
  <si>
    <t>2026-06-20T22:10:34.577+02:00</t>
  </si>
  <si>
    <t>[{"id":"bf8dc38b-6c8e-42b6-9da3-3170253a57d4","note":"","count":1,"label":"Hot &amp; Spicy 32 cm","posId":"122","price":24900,"isExtra":false},{"id":"d52027ab-fcf5-41e6-945a-01e2fd9187a4","note":"","count":1,"label":"okraj Hotdog, hořčice","posId":"A117","price":5700,"isExtra":true}]</t>
  </si>
  <si>
    <t>2026-06-20T22:06:30.836+02:00</t>
  </si>
  <si>
    <t>2026-06-20T22:16:28.088+02:00</t>
  </si>
  <si>
    <t>[{"id":"0a4a95a672d7bfe60c28076a","count":1,"label":"Pepperoni 40cm 🌶️🌶️","posId":"108","price":30900,"isExtra":false},{"id":"eebdf80d1781a9b444ae21c7","count":1,"label":"Balné","posId":"K0000","price":2000,"isExtra":true},{"id":"4cf46eca02ef054173c87b37","count":1,"label":"okraj mozzarella, bylinky","posId":"A122","price":6500,"isExtra":true}]</t>
  </si>
  <si>
    <t>2026-06-20T21:48:00.815+02:00</t>
  </si>
  <si>
    <t>2026-06-20T21:51:41.853+02:00</t>
  </si>
  <si>
    <t>[{"id":"97205e8a-60b5-439e-8af0-7f8def52aeb6","count":1,"label":"Pizza Hawai 32 cm","posId":"114","price":24900,"isExtra":false,"creatorId":"63vsjrRyu79kkm2dOsZpi","isPackging":0,"actualLabel":"Pizza Hawai 32 cm"}]</t>
  </si>
  <si>
    <t>2026-06-20T21:30:48.508+02:00</t>
  </si>
  <si>
    <t>2026-06-20T21:38:56.932+02:00</t>
  </si>
  <si>
    <t>[{"id":"a8f3a9f4cf026630dd8323e9","count":1,"label":"Jalapeňos dip","posId":"P107","price":2000,"isExtra":false},{"id":"47441b8c08c3b985152b12f3","count":1,"label":"Balné","posId":"K0000","price":1500,"isExtra":true},{"id":"d9c512720f9b37393cb453fe","count":1,"label":"Comeback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🌶️","posId":"121","price":19920,"isExtra":false},{"id":"47441b8c08c3b985152b12f3","count":1,"label":"Balné","posId":"K0000","price":1500,"isExtra":true}]</t>
  </si>
  <si>
    <t>2026-06-20T21:30:15.049+02:00</t>
  </si>
  <si>
    <t>2026-06-20T21:43:18.038+02:00</t>
  </si>
  <si>
    <t>[{"id":"3a4b44aa27281bdf9aeaddfb","count":1,"label":"Hawai 40cm","posId":"102","price":30900,"isExtra":false},{"id":"eebdf80d1781a9b444ae21c7","count":1,"label":"Balné","posId":"K0000","price":2000,"isExtra":true},{"id":"998aab3b2a705b0cd6a92785","count":1,"label":"Aquilla zelený čaj/citron 0,5l","posId":"N121","price":4900,"isExtra":false}]</t>
  </si>
  <si>
    <t>Yaroslav</t>
  </si>
  <si>
    <t>2026-06-20T21:25:09.293+02:00</t>
  </si>
  <si>
    <t>2026-06-20T21:41:52.032+02:00</t>
  </si>
  <si>
    <t>[{"id":"111","note":"","count":1,"label":"Quattro Formaggi 40cm","posId":"111","price":30900,"isExtra":false},{"id":"K0000","note":"","count":1,"label":"Balné","posId":"K0000","price":2000,"isExtra":true},{"id":"C112","note":"","count":1,"label":"Olivy","posId":"C112","price":3500,"KDSTags":["greenhighlight"],"isExtra":true},{"id":"C114","note":"","count":1,"label":"Kuře","posId":"C114","price":4000,"KDSTags":["greenhighlight"],"isExtra":true},{"id":"C109","note":"","count":1,"label":"Pepperoni salám","posId":"C109","price":4000,"KDSTags":["greenhighlight"],"isExtra":true}]</t>
  </si>
  <si>
    <t>2026-06-20T21:22:50.710+02:00</t>
  </si>
  <si>
    <t>2026-06-20T21:38:31.946+02:00</t>
  </si>
  <si>
    <t>[{"id":"194f9b78861882e1b3527e00","count":1,"label":"Pepperoni 32cm 🌶️🌶️","posId":"120","price":19920,"isExtra":false},{"id":"47441b8c08c3b985152b12f3","count":1,"label":"Balné","posId":"K0000","price":1500,"isExtra":true},{"id":"fc47b4db58ea17017d058548","count":1,"label":"okraj mozzarella, bylinky","posId":"A121","price":5700,"isExtra":true},{"id":"47a73fa5bee1643a7208bbdc","count":1,"label":"Capricciosa 32cm","posId":"113","price":24900,"isExtra":false},{"id":"47441b8c08c3b985152b12f3","count":1,"label":"Balné","posId":"K0000","price":1500,"isExtra":true},{"id":"e8b9c738ab9602bc599b4f85","count":1,"label":"bez plněných okrajů","posId":"X1000","price":0,"isExtra":true},{"id":"d9c512720f9b37393cb453fe","count":1,"label":"Comeback 32cm 🌶️","posId":"121","price":19920,"isExtra":false},{"id":"47441b8c08c3b985152b12f3","count":1,"label":"Balné","posId":"K0000","price":1500,"isExtra":true}]</t>
  </si>
  <si>
    <t>2026-06-20T21:22:03.868+02:00</t>
  </si>
  <si>
    <t>2026-06-20T21:30:37.984+02:00</t>
  </si>
  <si>
    <t>2026-06-20T22:01:54.351+02:00</t>
  </si>
  <si>
    <t>2026-06-20T21:23:15.934+02:00</t>
  </si>
  <si>
    <t>[{"id":"e8f571e6-dd36-42d7-8826-52c90315986b","note":"","count":1,"label":"Baby špenát &amp; kuře 40 cm","posId":"104","price":30900,"isExtra":false},{"id":"d5c01305-5b81-4931-8ef0-14413da22bab","note":"","count":1,"label":"Kukuřice","posId":"C115","price":3500,"KDSTags":["greenhighlight"],"isExtra":true},{"id":"c1383a56-9eef-4159-8de6-52ba98917da4","note":"","count":1,"label":"Pepperoni Rolls, 6 ks","posId":"P100","price":8900,"isExtra":false},{"id":"3a8b6a85-3b5c-4ee4-be2d-261ab8731d6e","note":"","count":1,"label":"Dip česnekový","posId":"P106","price":2000,"isExtra":false}]</t>
  </si>
  <si>
    <t>2026-06-20T21:16:45.702+02:00</t>
  </si>
  <si>
    <t>2026-06-20T21:22:37.631+02:00</t>
  </si>
  <si>
    <t>[{"id":"51fde04b-6442-4c64-a9d5-2e7fa275ca33","count":1,"label":"Pizza Hot &amp; Spicy 18","posId":"134","price":11900,"isExtra":false,"creatorId":"c8_ma8e7HUnsE1tEDXV87","isPackging":0,"actualLabel":"Pizza Hot &amp; Spicy 18"}]</t>
  </si>
  <si>
    <t>2026-06-20T21:14:36.115+02:00</t>
  </si>
  <si>
    <t>2026-06-20T21:22:40.424+02:00</t>
  </si>
  <si>
    <t>[{"id":"57081025","note":"","size":"Hot &amp; Spicy 40cm 🌶️🌶️","count":1,"label":"Hot &amp; Spicy 40cm 🌶️🌶️","posId":"110","price":30900,"isExtra":false},{"id":"57081111","note":"","count":1,"label":"Balné","posId":"K0000","price":2000,"isExtra":true},{"id":"57081069","note":"","size":"Česnekový dip","count":2,"label":"Česnekový dip","posId":"P106","price":2000,"isExtra":false},{"id":"57081116","note":"","count":2,"label":"Balné","posId":"K0000","price":1500,"isExtra":true}]</t>
  </si>
  <si>
    <t>2026-06-20T21:02:39.228+02:00</t>
  </si>
  <si>
    <t>2026-06-20T21:11:57.995+02:00</t>
  </si>
  <si>
    <t>2026-06-20T21:01:57.168+02:00</t>
  </si>
  <si>
    <t>2026-06-20T21:13:59.749+02:00</t>
  </si>
  <si>
    <t>[{"id":"3ffdf576-89c8-4571-b10b-4e6331fbbb89","count":1,"label":"Pizza Špenát kuře 18 cm","posId":"128","price":11900,"isExtra":false,"creatorId":"VuQ5R5OGwtpkaWfTTfp3r","isPackging":0,"actualLabel":"Pizza Špenát kuře 18 cm"},{"id":"WxayZEK-iojDTaq_022Qe","count":1,"label":"Bez kuřete","posId":"X114","price":0,"KDSTags":["redhighlight"],"isExtra":true,"mainItemId":"3ffdf576-89c8-4571-b10b-4e6331fbbb89"}]</t>
  </si>
  <si>
    <t>2026-06-20T21:01:04.340+02:00</t>
  </si>
  <si>
    <t>2026-06-20T21:13:56.969+02:00</t>
  </si>
  <si>
    <t>2026-06-20T20:53:29.159+02:00</t>
  </si>
  <si>
    <t>2026-06-20T21:11:13.937+02:00</t>
  </si>
  <si>
    <t>[{"id":"121","note":"","count":1,"label":"Comeback 32cm 🌶️","posId":"121","price":24900,"isExtra":false},{"id":"K0000","note":"","count":1,"label":"Balné","posId":"K0000","price":1500,"isExtra":true},{"id":"A123","note":"","count":1,"label":"okraj mozzarella, bbq omáčka","posId":"A123","price":5700,"isExtra":true}]</t>
  </si>
  <si>
    <t>2026-06-20T20:52:26.980+02:00</t>
  </si>
  <si>
    <t>2026-06-20T21:09:54.911+02:00</t>
  </si>
  <si>
    <t>2026-06-20T20:47:03.201+02:00</t>
  </si>
  <si>
    <t>2026-06-20T21:08:27.622+02:00</t>
  </si>
  <si>
    <t>2026-06-20T21:28:04.896+02:00</t>
  </si>
  <si>
    <t>2026-06-20T20:47:42.592+02:00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</si>
  <si>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f61b7339-3b20-4583-b2b8-12e48de2876d","price":0,"isExtra":true},{"id":"f315e3ea-4d99-415a-ab21-4d8aa27beec9","note":"","count":1,"label":"Kuře","posId":"C114","price":4000,"KDSTags":["greenhighlight"],"isExtra":true},{"id":"3a8b6a85-3b5c-4ee4-be2d-261ab8731d6e","note":"","count":1,"label":"Dip česnekový","posId":"P106","price":2000,"isExtra":false}]</t>
  </si>
  <si>
    <t>2026-06-20T20:43:25.293+02:00</t>
  </si>
  <si>
    <t>2026-06-20T20:55:03.931+02:00</t>
  </si>
  <si>
    <t>2026-06-20T20:38:50.288+02:00</t>
  </si>
  <si>
    <t>2026-06-20T20:47:29.783+02:00</t>
  </si>
  <si>
    <t>[{"id":"57081024","note":"","size":"Quattro Formaggi 40cm","count":1,"label":"Quattro Formaggi 40cm","posId":"111","price":30900,"isExtra":false},{"id":"57081111","note":"","count":1,"label":"Balné","posId":"K0000","price":2000,"isExtra":true}]</t>
  </si>
  <si>
    <t>2026-06-20T20:15:03.842+02:00</t>
  </si>
  <si>
    <t>2026-06-20T20:23:54.531+02:00</t>
  </si>
  <si>
    <t>2026-06-20T21:46:18.497+02:00</t>
  </si>
  <si>
    <t>2026-06-20T21:23:14.807+02:00</t>
  </si>
  <si>
    <t>2026-06-20T20:08:18.447+02:00</t>
  </si>
  <si>
    <t>2026-06-20T20:18:58.670+02:00</t>
  </si>
  <si>
    <t>[{"id":"3a4b44aa27281bdf9aeaddfb","count":1,"label":"Hawai 40cm","posId":"102","price":30900,"isExtra":false},{"id":"eebdf80d1781a9b444ae21c7","count":1,"label":"Balné","posId":"K0000","price":2000,"isExtra":true},{"id":"92493bd8b2b1686ca8fec1fe","count":1,"label":"Bez ananasu","posId":"X100","price":0,"KDSTags":["redhighlight"],"isExtra":true}]</t>
  </si>
  <si>
    <t>2026-06-20T19:54:43.054+02:00</t>
  </si>
  <si>
    <t>2026-06-20T20:06:18.813+02:00</t>
  </si>
  <si>
    <t>[{"id":"194f9b78861882e1b3527e00","count":1,"label":"Pepperoni 32cm 🌶️🌶️","posId":"120","price":19920,"isExtra":false},{"id":"47441b8c08c3b985152b12f3","count":1,"label":"Balné","posId":"K0000","price":1500,"isExtra":true},{"id":"fc47b4db58ea17017d058548","count":1,"label":"okraj mozzarella, bylinky","posId":"A121","price":5700,"isExtra":true},{"id":"1a4528b44fffb558ad058321","count":1,"label":"Česnekový dip","posId":"P106","price":2000,"isExtra":false},{"id":"47441b8c08c3b985152b12f3","count":1,"label":"Balné","posId":"K0000","price":1500,"isExtra":true}]</t>
  </si>
  <si>
    <t>2026-06-20T19:44:31.373+02:00</t>
  </si>
  <si>
    <t>2026-06-20T19:53:29.806+02:00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</si>
  <si>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🌶️🌶️","posId":"108","price":30900,"isExtra":false},{"id":"57081111","note":"","count":1,"label":"Balné","posId":"K0000","price":2000,"isExtra":true},{"id":"59555795","note":"","count":1,"label":"Smetanový základ","posId":"ZRS40","price":0,"isExtra":true},{"id":"57081032","note":"","size":"Hawai 40cm","count":1,"label":"Hawai 40cm","posId":"102","price":30900,"isExtra":false},{"id":"57081111","note":"","count":1,"label":"Balné","posId":"K0000","price":2000,"isExtra":true},{"id":"59555795","note":"","count":1,"label":"Smetanový základ","posId":"ZRS40","price":0,"isExtra":true}]</t>
  </si>
  <si>
    <t>2026-06-20T19:35:39.088+02:00</t>
  </si>
  <si>
    <t>2026-06-20T19:50:25.551+02:00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</si>
  <si>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32cm","posId":"123","price":24900,"isExtra":false},{"id":"57081116","note":"","count":1,"label":"Balné","posId":"K0000","price":1500,"isExtra":true},{"id":"59555796","note":"","count":1,"label":"BBQ základ","posId":"ZSB32","price":0,"isExtra":true},{"id":"57081140","note":"","count":1,"label":"okraj mozzarella, bylinky","posId":"A121","price":5700,"isExtra":true},{"id":"57081122","note":"","count":1,"label":"Jalapeňos","posId":"B102","price":2500,"KDSTags":["greenhighlight"],"isExtra":true},{"id":"57081069","note":"","size":"Česnekový dip","count":2,"label":"Česnekový dip","posId":"P106","price":2000,"isExtra":false},{"id":"57081116","note":"","count":2,"label":"Balné","posId":"K0000","price":1500,"isExtra":true},{"id":"57423460","note":"","size":"Jalapeňos dip","count":4,"label":"Jalapeňos dip","posId":"P107","price":2000,"isExtra":false},{"id":"57081116","note":"","count":4,"label":"Balné","posId":"K0000","price":1500,"isExtra":true},{"id":"66543481","note":"","size":"Pilsner Urquell 12","count":2,"label":"Pilsner Urquell 12","posId":"N20","price":6500,"isExtra":false},{"id":"59610968","note":"","size":"Pepperoni 32cm 🌶️🌶️","count":1,"label":"Pepperoni 32cm 🌶️🌶️","posId":"120","price":24900,"isExtra":false},{"id":"57081116","note":"","count":1,"label":"Balné","posId":"K0000","price":1500,"isExtra":true},{"id":"57094177","note":"","count":1,"label":"BBQ základ","posId":"ZRB32","price":0,"isExtra":true},{"id":"57081176","note":"","count":1,"label":"okraj hotdog, bbq omáčka","posId":"A119","price":5700,"isExtra":true}]</t>
  </si>
  <si>
    <t>2026-06-20T19:35:19.244+02:00</t>
  </si>
  <si>
    <t>2026-06-20T19:42:27.636+02:00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</si>
  <si>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32cm","posId":"123","price":24900,"isExtra":false},{"id":"57081116","note":"","count":1,"label":"Balné","posId":"K0000","price":1500,"isExtra":true},{"id":"59610968","note":"","size":"Pepperoni 32cm 🌶️🌶️","count":1,"label":"Pepperoni 32cm 🌶️🌶️","posId":"120","price":24900,"isExtra":false},{"id":"57081116","note":"","count":1,"label":"Balné","posId":"K0000","price":1500,"isExtra":true}]</t>
  </si>
  <si>
    <t>Danylo</t>
  </si>
  <si>
    <t>2026-06-20T19:31:14.858+02:00</t>
  </si>
  <si>
    <t>2026-06-20T19:36:59.793+02:00</t>
  </si>
  <si>
    <t>[{"id":"120","note":"","count":1,"label":"Pepperoni 32cm 🌶️🌶️","posId":"120","price":24900,"isExtra":false},{"id":"K0000","note":"","count":1,"label":"Balné","posId":"K0000","price":1500,"isExtra":true},{"id":"P107","note":"","count":1,"label":"Jalapeňos dip","posId":"P107","price":2000,"isExtra":false},{"id":"K0000","note":"","count":1,"label":"Balné","posId":"K0000","price":1500,"isExtra":true}]</t>
  </si>
  <si>
    <t>2026-06-20T18:57:03.441+02:00</t>
  </si>
  <si>
    <t>2026-06-20T19:05:35.263+02:00</t>
  </si>
  <si>
    <t>[{"id":"fcbcf6b6-34c6-4d5f-ac5b-f6ece72e0953","note":"","count":1,"label":"BBQ Meteor 32 cm","posId":"118","price":24900,"isExtra":false},{"id":"c8019f80-065c-4f09-9e80-65b85dae2ae1","note":"","count":1,"label":"kukuřice","posId":"B115","price":2500,"KDSTags":["greenhighlight"],"isExtra":true}]</t>
  </si>
  <si>
    <t>2026-06-20T18:41:58.316+02:00</t>
  </si>
  <si>
    <t>2026-06-20T18:51:42.842+02:00</t>
  </si>
  <si>
    <t>[{"id":"57081024","note":"","size":"Quattro Formaggi 40cm","count":1,"label":"Quattro Formaggi 40cm","posId":"111","price":30900,"isExtra":false},{"id":"57081111","note":"","count":1,"label":"Balné","posId":"K0000","price":2000,"isExtra":true},{"id":"57081216","note":"","count":1,"label":"Šunka","posId":"C106","price":4000,"KDSTags":["greenhighlight"],"isExtra":true},{"id":"57081223","note":"","count":1,"label":"Slanina","posId":"C108","price":4000,"KDSTags":["greenhighlight"],"isExtra":true},{"id":"57081231","note":"","count":1,"label":"Pepperoni salám","posId":"C109","price":4000,"KDSTags":["greenhighlight"],"isExtra":true},{"id":"57081069","note":"","size":"Česnekový dip","count":2,"label":"Česnekový dip","posId":"P106","price":2000,"isExtra":false},{"id":"57081116","note":"","count":2,"label":"Balné","posId":"K0000","price":1500,"isExtra":true}]</t>
  </si>
  <si>
    <t>2026-06-20T18:40:33.803+02:00</t>
  </si>
  <si>
    <t>2026-06-20T18:55:16.689+02:00</t>
  </si>
  <si>
    <t>[{"id":"59610970","note":"","size":"BBQ Meteor 32cm","count":1,"label":"BBQ Meteor 32cm","posId":"118","price":24900,"isExtra":false},{"id":"57081116","note":"","count":1,"label":"Balné","posId":"K0000","price":1500,"isExtra":true},{"id":"59610976","note":"","count":1,"label":"USA těsto","posId":"17","price":1000,"isExtra":true},{"id":"57081140","note":"","count":1,"label":"okraj mozzarella, bylinky","posId":"A121","price":5700,"isExtra":true},{"id":"57081202","note":"","count":1,"label":"Kukuřice","posId":"B115","price":2500,"KDSTags":["greenhighlight"],"isExtra":true}]</t>
  </si>
  <si>
    <t>2026-06-20T18:35:14.541+02:00</t>
  </si>
  <si>
    <t>2026-06-20T18:42:20.857+02:00</t>
  </si>
  <si>
    <t>[{"id":"59610970","note":"prosím kukuřici pouze na jednu půlku pizzy","size":"BBQ Meteor 32cm","count":1,"label":"BBQ Meteor 32cm","posId":"118","price":24900,"isExtra":false},{"id":"57081116","note":"","count":1,"label":"Balné","posId":"K0000","price":1500,"isExtra":true},{"id":"57081105","note":"","count":1,"label":"bez plněných okrajů","posId":"X1000","price":0,"isExtra":true},{"id":"57081202","note":"","count":1,"label":"Kukuřice","posId":"B115","price":2500,"KDSTags":["greenhighlight"],"isExtra":true}]</t>
  </si>
  <si>
    <t>2026-06-20T18:25:47.106+02:00</t>
  </si>
  <si>
    <t>2026-06-20T18:35:48.776+02:00</t>
  </si>
  <si>
    <t>[{"id":"24f01fda83cf0e6f2a4b013d","count":1,"label":"BBQ Meteor 40cm","posId":"106","price":30900,"isExtra":false},{"id":"eebdf80d1781a9b444ae21c7","count":1,"label":"Balné","posId":"K0000","price":2000,"isExtra":true},{"id":"2c087da3e2685cb4a4b95fed","count":1,"label":"Rajčatový základ","posId":"ZBR40","price":0,"isExtra":true},{"id":"d6d74ab42be6062f19191438","count":1,"label":"bez plněných okrajů","posId":"X1000","price":0,"isExtra":true},{"id":"69330dcf758fb704865d018a","count":1,"label":"Slanina","posId":"C108","price":4000,"KDSTags":["greenhighlight"],"isExtra":true},{"id":"1a4528b44fffb558ad058321","count":3,"label":"Česnekový dip","posId":"P106","price":2000,"isExtra":false},{"id":"47441b8c08c3b985152b12f3","count":3,"label":"Balné","posId":"K0000","price":1500,"isExtra":true}]</t>
  </si>
  <si>
    <t>2026-06-20T18:13:03.065+02:00</t>
  </si>
  <si>
    <t>2026-06-20T18:27:53.179+02:00</t>
  </si>
  <si>
    <t>2026-06-20T18:55:50.582+02:00</t>
  </si>
  <si>
    <t>2026-06-20T18:14:29.073+02:00</t>
  </si>
  <si>
    <t>[{"id":"f1315fc0-dfbb-459c-9f31-49d8e60875f4","note":"","count":2,"label":"Pepperoni 40 cm","posId":"108","price":30900,"isExtra":false},{"id":"eb426525-9181-4714-9963-380f5c0ae0e5","note":"","count":2,"label":"Okraj mozzarella, bylinky","posId":"A122","price":6500,"isExtra":true},{"id":"1fae666b-4102-4ed0-b317-2a07b21ae279","note":"","count":1,"label":"Hot &amp; Spicy 40 cm","posId":"110","price":30900,"isExtra":false},{"id":"eb426525-9181-4714-9963-380f5c0ae0e5","note":"","count":1,"label":"Okraj mozzarella, bylinky","posId":"A122","price":6500,"isExtra":true},{"id":"f9a8b09a-bed1-496c-b9fc-0dd1ce05cc0c","note":"","count":1,"label":"Veggieballs 40 cm","posId":"105","price":30900,"isExtra":false}]</t>
  </si>
  <si>
    <t>2026-06-20T18:04:07.304+02:00</t>
  </si>
  <si>
    <t>2026-06-20T18:13:45.299+02:00</t>
  </si>
  <si>
    <t>[{"id":"1a4528b44fffb558ad058321","count":2,"label":"Česnekový dip","posId":"P106","price":2000,"isExtra":false},{"id":"47441b8c08c3b985152b12f3","count":2,"label":"Balné","posId":"K0000","price":1500,"isExtra":true},{"id":"472397d1b77edda7994f9053","count":1,"label":"Hot &amp; Spicy 40cm 🌶️🌶️","posId":"110","price":30900,"isExtra":false},{"id":"eebdf80d1781a9b444ae21c7","count":1,"label":"Balné","posId":"K0000","price":2000,"isExtra":true},{"id":"f81a1b116e2a28fd29dd152c","count":1,"label":"Spicy Wings 🌶️","posId":"P101","price":9520,"isExtra":false},{"id":"47441b8c08c3b985152b12f3","count":1,"label":"Balné","posId":"K0000","price":1500,"isExtra":true}]</t>
  </si>
  <si>
    <t>2026-06-20T17:52:03.472+02:00</t>
  </si>
  <si>
    <t>2026-06-20T18:04:27.578+02:00</t>
  </si>
  <si>
    <t>2026-06-20T18:35:30.064+02:00</t>
  </si>
  <si>
    <t>2026-06-20T17:52:20.471+02:00</t>
  </si>
  <si>
    <t>[{"id":"aef5aaf8-2acf-4f20-91be-c8829f11cd0c","note":"","count":1,"label":"Capricciosa 40 cm","posId":"101","price":30900,"isExtra":false},{"id":"8c704055-e242-493d-b754-bb711e5a6c0b","note":"","count":1,"label":"Hawai 40 cm","posId":"102","price":30900,"isExtra":false},{"id":"f1315fc0-dfbb-459c-9f31-49d8e60875f4","note":"","count":1,"label":"Pepperoni 40 cm","posId":"108","price":30900,"isExtra":false}]</t>
  </si>
  <si>
    <t>2026-06-20T17:45:03.407+02:00</t>
  </si>
  <si>
    <t>2026-06-20T17:55:56.161+02:00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</si>
  <si>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🌶️","posId":"121","price":24900,"isExtra":false},{"id":"57081116","note":"","count":1,"label":"Balné","posId":"K0000","price":1500,"isExtra":true},{"id":"59610976","note":"","count":1,"label":"USA těsto","posId":"17","price":1000,"isExtra":true},{"id":"57094169","note":"","count":1,"label":"Smetanový základ","posId":"ZRS32","price":0,"isExtra":true},{"id":"57081105","note":"","count":1,"label":"bez plněných okrajů","posId":"X1000","price":0,"isExtra":true},{"id":"57081122","note":"","count":1,"label":"Jalapeňos","posId":"B102","price":2500,"KDSTags":["greenhighlight"],"isExtra":true},{"id":"57081151","note":"","count":1,"label":"Žampiony","posId":"B105","price":2500,"KDSTags":["greenhighlight"],"isExtra":true},{"id":"57081202","note":"","count":1,"label":"Kukuřice","posId":"B115","price":2500,"KDSTags":["greenhighlight"],"isExtra":true},{"id":"59610972","note":"","size":"Hawai 32cm","count":1,"label":"Hawai 32cm","posId":"114","price":24900,"isExtra":false},{"id":"57081116","note":"","count":1,"label":"Balné","posId":"K0000","price":1500,"isExtra":true},{"id":"59610976","note":"","count":1,"label":"USA těsto","posId":"17","price":1000,"isExtra":true},{"id":"57081140","note":"","count":1,"label":"okraj mozzarella, bylinky","posId":"A121","price":5700,"isExtra":true}]</t>
  </si>
  <si>
    <t>2026-06-20T17:42:02.907+02:00</t>
  </si>
  <si>
    <t>2026-06-20T17:53:36.037+02:00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</si>
  <si>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bylinky","posId":"A122","price":6500,"isExtra":true},{"id":"614269dd-2dbe-47e4-81f8-670c7ef03e2f","note":"","count":1,"label":"Pepperoni salám","posId":"C109","price":4000,"KDSTags":["greenhighlight"],"isExtra":true},{"id":"3a8b6a85-3b5c-4ee4-be2d-261ab8731d6e","note":"","count":3,"label":"Dip česnekový","posId":"P106","price":2000,"isExtra":false}]</t>
  </si>
  <si>
    <t>2026-06-20T17:24:31.801+02:00</t>
  </si>
  <si>
    <t>2026-06-20T17:32:31.271+02:00</t>
  </si>
  <si>
    <t>[{"id":"bbf45aafa94a845288ae4d3f","count":1,"label":"Spicy menu Comeback","posId":"M100","price":34900,"isExtra":false},{"id":"aa72f99a4ba15f2df01d6828","count":1,"label":"Balné","posId":"K0000","price":3000,"isExtra":true},{"id":"4e85de588c4370264a24ac20","count":1,"label":"Pepperoni","posId":"Y120","price":0,"isExtra":true},{"id":"286dea47175c3f6c57758e95","count":1,"label":"BBQ základ","posId":"ZRB32","price":0,"isExtra":true},{"id":"6ff459487be740da3b33d61e","count":1,"label":"masové kuličky","posId":"P102","price":0,"isExtra":true},{"id":"51a95d388182112011684163","count":1,"label":"Pepsi zero sugar 1l","posId":"N125","price":0,"isExtra":true}]</t>
  </si>
  <si>
    <t>2026-06-20T17:16:20.574+02:00</t>
  </si>
  <si>
    <t>2026-06-20T17:32:06.793+02:00</t>
  </si>
  <si>
    <t>[{"id":"f81a1b116e2a28fd29dd152c","count":4,"label":"Spicy Wings 🌶️","posId":"P101","price":9520,"isExtra":false},{"id":"47441b8c08c3b985152b12f3","count":4,"label":"Balné","posId":"K0000","price":1500,"isExtra":true}]</t>
  </si>
  <si>
    <t>2026-06-20T17:06:27.799+02:00</t>
  </si>
  <si>
    <t>2026-06-20T17:21:34.022+02:00</t>
  </si>
  <si>
    <t>[{"id":"d39c047c4568cbe91e1b6a8d","count":1,"label":"Hawai 32cm","posId":"114","price":19920,"isExtra":false},{"id":"47441b8c08c3b985152b12f3","count":1,"label":"Balné","posId":"K0000","price":1500,"isExtra":true},{"id":"d17c2682f174ba70682c6ced","count":1,"label":"Buchtičky se šodó","posId":"D12","price":7900,"isExtra":false},{"id":"47441b8c08c3b985152b12f3","count":1,"label":"Balné","posId":"K0000","price":1500,"isExtra":true}]</t>
  </si>
  <si>
    <t>2026-06-20T16:54:44.442+02:00</t>
  </si>
  <si>
    <t>2026-06-20T17:08:45.340+02:00</t>
  </si>
  <si>
    <t>[{"id":"8c5751ed4c7ded00b62bbc0d","count":1,"label":"Mirinda 1l","posId":"N126","price":5900,"isExtra":false},{"id":"d9c512720f9b37393cb453fe","count":1,"label":"Comeback 32cm 🌶️","posId":"121","price":19920,"isExtra":false},{"id":"47441b8c08c3b985152b12f3","count":1,"label":"Balné","posId":"K0000","price":1500,"isExtra":true},{"id":"fb6aa114235c38290216918f","count":1,"label":"okraj hotdog, bbq omáčka","posId":"A119","price":5700,"isExtra":true},{"id":"6f63fbd0ac5af4c0c06e0306","count":1,"label":"Šunka","posId":"B106","price":3000,"KDSTags":["greenhighlight"],"isExtra":true}]</t>
  </si>
  <si>
    <t>2026-06-20T16:43:18.743+02:00</t>
  </si>
  <si>
    <t>2026-06-20T16:59:09.872+02:00</t>
  </si>
  <si>
    <t>[{"id":"d9c512720f9b37393cb453fe","count":1,"label":"Comeback 32cm 🌶️","posId":"121","price":19920,"isExtra":false},{"id":"47441b8c08c3b985152b12f3","count":1,"label":"Balné","posId":"K0000","price":1500,"isExtra":true},{"id":"fc47b4db58ea17017d058548","count":1,"label":"okraj mozzarella, bylinky","posId":"A121","price":5700,"isExtra":true},{"id":"44d3ba0b21f8f55b81f4e353","count":1,"label":"Ananas","posId":"B100","price":2500,"KDSTags":["greenhighlight"],"isExtra":true},{"id":"5646f23ab9a2187d75f9b373","count":1,"label":"Mozzarella","posId":"B113","price":3000,"KDSTags":["greenhighlight"],"isExtra":true},{"id":"00ef6f4120a3e6d10ed9b38a","count":1,"label":"Zeleninová 32cm","posId":"115","price":19920,"isExtra":false},{"id":"47441b8c08c3b985152b12f3","count":1,"label":"Balné","posId":"K0000","price":1500,"isExtra":true},{"id":"e1f43a0ee7f218cf02a7ded7","count":1,"label":"USA těsto","posId":"17","price":1000,"isExtra":true},{"id":"fc47b4db58ea17017d058548","count":1,"label":"okraj mozzarella, bylinky","posId":"A121","price":5700,"isExtra":true},{"id":"ffffb99369f9942e342f94cc","count":1,"label":"Jalapeňos","posId":"B102","price":2500,"KDSTags":["greenhighlight"],"isExtra":true},{"id":"5646f23ab9a2187d75f9b373","count":1,"label":"Mozzarella","posId":"B113","price":3000,"KDSTags":["greenhighlight"],"isExtra":true},{"id":"b6762cc06e73fd176bea7855","count":1,"label":"Slanina","posId":"B108","price":3000,"KDSTags":["greenhighlight"],"isExtra":true},{"id":"08c734648f78c4554714d73b","count":1,"label":"Pepperoni salám","posId":"B109","price":3000,"KDSTags":["greenhighlight"],"isExtra":true}]</t>
  </si>
  <si>
    <t>2026-06-20T16:35:03.124+02:00</t>
  </si>
  <si>
    <t>2026-06-20T16:47:41.734+02:00</t>
  </si>
  <si>
    <t>2026-06-20T17:06:28.185+02:00</t>
  </si>
  <si>
    <t>2026-06-20T16:36:57.021+02:00</t>
  </si>
  <si>
    <t>[{"id":"03dae282-4cd4-4fa2-9169-2178ea3ed325","note":"","count":1,"label":"Quattro Formaggi 40 cm","posId":"111","price":30900,"isExtra":false},{"id":"932d1eab-8f45-4992-b460-cc5099f91e14","note":"","count":1,"label":"Okraj Hotdog, BBQ","posId":"A120","price":6500,"isExtra":true}]</t>
  </si>
  <si>
    <t>2026-06-20T16:30:45.391+02:00</t>
  </si>
  <si>
    <t>2026-06-20T16:40:28.841+02:00</t>
  </si>
  <si>
    <t>2026-06-20T16:29:41.526+02:00</t>
  </si>
  <si>
    <t>2026-06-20T17:39:40.083+02:00</t>
  </si>
  <si>
    <t>[{"id":"47a73fa5bee1643a7208bbdc","count":1,"label":"Capricciosa 32cm","posId":"113","price":24900,"isExtra":false},{"id":"47441b8c08c3b985152b12f3","count":1,"label":"Balné","posId":"K0000","price":1500,"isExtra":true},{"id":"3d68a128798074412b96c779","count":1,"label":"Bez oliv","posId":"X112","price":0,"KDSTags":["redhighlight"],"isExtra":true},{"id":"785bd350ca41e9c023b40739","count":1,"label":"Kukuřice","posId":"B115","price":2500,"KDSTags":["greenhighlight"],"isExtra":true}]</t>
  </si>
  <si>
    <t>2026-06-20T15:47:19.832+02:00</t>
  </si>
  <si>
    <t>2026-06-20T15:58:08.721+02:00</t>
  </si>
  <si>
    <t>2026-06-20T15:29:40.230+02:00</t>
  </si>
  <si>
    <t>2026-06-20T15:39:34.655+02:00</t>
  </si>
  <si>
    <t>[{"id":"d67d3bcf942514bdeb41c97d","count":1,"label":"Margherita 32cm","posId":"112","price":16720,"isExtra":false},{"id":"47441b8c08c3b985152b12f3","count":1,"label":"Balné","posId":"K0000","price":1500,"isExtra":true},{"id":"fc47b4db58ea17017d058548","count":1,"label":"okraj mozzarella, bylinky","posId":"A121","price":5700,"isExtra":true}]</t>
  </si>
  <si>
    <t>2026-06-20T15:18:57.342+02:00</t>
  </si>
  <si>
    <t>2026-06-20T15:28:45.651+02:00</t>
  </si>
  <si>
    <t>[{"id":"c12b187d3f911dd627de01f6","count":1,"label":"Quattro Formaggi 40cm","posId":"111","price":30900,"isExtra":false},{"id":"eebdf80d1781a9b444ae21c7","count":1,"label":"Balné","posId":"K0000","price":2000,"isExtra":true},{"id":"4cf46eca02ef054173c87b37","count":1,"label":"okraj mozzarella, bylinky","posId":"A122","price":6500,"isExtra":true},{"id":"5bc2c24fb46583503f7bb501","count":1,"label":"Jalapeňos","posId":"C102","price":3500,"KDSTags":["greenhighlight"],"isExtra":true},{"id":"941c7ca3646dd49d375cfc49","count":1,"label":"Šunka","posId":"C106","price":4000,"KDSTags":["greenhighlight"],"isExtra":true}]</t>
  </si>
  <si>
    <t>2026-06-20T14:54:13.195+02:00</t>
  </si>
  <si>
    <t>2026-06-20T15:03:16.642+02:00</t>
  </si>
  <si>
    <t>[{"id":"194f9b78861882e1b3527e00","count":2,"label":"Pepperoni 32cm 🌶️🌶️","posId":"120","price":19920,"isExtra":false},{"id":"47441b8c08c3b985152b12f3","count":2,"label":"Balné","posId":"K0000","price":1500,"isExtra":true}]</t>
  </si>
  <si>
    <t>2026-06-20T14:43:04.775+02:00</t>
  </si>
  <si>
    <t>2026-06-20T15:00:22.579+02:00</t>
  </si>
  <si>
    <t>[{"id":"0a4a95a672d7bfe60c28076a","count":1,"label":"Pepperoni 40cm 🌶️🌶️","posId":"108","price":30900,"isExtra":false},{"id":"eebdf80d1781a9b444ae21c7","count":1,"label":"Balné","posId":"K0000","price":2000,"isExtra":true},{"id":"408fa3cd3fc06ab4c3dbfe72","count":1,"label":"Baby špenát &amp; kuře 40cm","posId":"104","price":30900,"isExtra":false},{"id":"eebdf80d1781a9b444ae21c7","count":1,"label":"Balné","posId":"K0000","price":2000,"isExtra":true},{"id":"3a4b44aa27281bdf9aeaddfb","count":1,"label":"Hawai 40cm","posId":"102","price":30900,"isExtra":false},{"id":"eebdf80d1781a9b444ae21c7","count":1,"label":"Balné","posId":"K0000","price":2000,"isExtra":true},{"id":"24f01fda83cf0e6f2a4b013d","count":1,"label":"BBQ Meteor 40cm","posId":"106","price":30900,"isExtra":false},{"id":"eebdf80d1781a9b444ae21c7","count":1,"label":"Balné","posId":"K0000","price":2000,"isExtra":true}]</t>
  </si>
  <si>
    <t>2026-06-20T14:37:42.467+02:00</t>
  </si>
  <si>
    <t>2026-06-20T14:45:43.427+02:00</t>
  </si>
  <si>
    <t>PAVEL</t>
  </si>
  <si>
    <t>2026-06-20T14:33:55.815+02:00</t>
  </si>
  <si>
    <t>2026-06-20T14:44:32.640+02:00</t>
  </si>
  <si>
    <t>[{"id":"104","note":"","count":1,"label":"Baby špenát &amp; kuře 40cm","posId":"104","price":30900,"isExtra":false},{"id":"K0000","note":"","count":1,"label":"Balné","posId":"K0000","price":2000,"isExtra":true},{"id":"N124","note":"","count":1,"label":"Pepsi 1l","posId":"N124","price":5900,"isExtra":false}]</t>
  </si>
  <si>
    <t>Hanu</t>
  </si>
  <si>
    <t>2026-06-20T14:15:23.580+02:00</t>
  </si>
  <si>
    <t>2026-06-20T14:31:43.669+02:00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</si>
  <si>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základ","posId":"ZBR40","price":0,"isExtra":true},{"id":"A124","note":"","count":1,"label":"okraj mozzarella, bbq omáčka","posId":"A124","price":6500,"isExtra":true},{"id":"C109","note":"","count":1,"label":"Pepperoni salám","posId":"C109","price":4000,"KDSTags":["greenhighlight"],"isExtra":true}]</t>
  </si>
  <si>
    <t>2026-06-20T14:14:16.292+02:00</t>
  </si>
  <si>
    <t>2026-06-20T14:25:11.307+02:00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</si>
  <si>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🌶️🌶️","posId":"120","price":24900,"isExtra":false},{"id":"57081116","note":"","count":1,"label":"Balné","posId":"K0000","price":1500,"isExtra":true},{"id":"59610976","note":"","count":1,"label":"USA těsto","posId":"17","price":1000,"isExtra":true},{"id":"57081105","note":"","count":1,"label":"bez plněných okrajů","posId":"X1000","price":0,"isExtra":true},{"id":"57081202","note":"","count":1,"label":"Kukuřice","posId":"B115","price":2500,"KDSTags":["greenhighlight"],"isExtra":true},{"id":"57081234","note":"","count":1,"label":"Grana padano, pecorino, parmazán","posId":"B130","price":3000,"KDSTags":["greenhighlight"],"isExtra":true}]</t>
  </si>
  <si>
    <t>2026-06-20T14:03:33.706+02:00</t>
  </si>
  <si>
    <t>2026-06-20T14:21:55.507+02:00</t>
  </si>
  <si>
    <t>[{"id":"194f9b78861882e1b3527e00","count":1,"label":"Pepperoni 32cm 🌶️🌶️","posId":"120","price":19920,"isExtra":false},{"id":"47441b8c08c3b985152b12f3","count":1,"label":"Balné","posId":"K0000","price":1500,"isExtra":true},{"id":"d39c047c4568cbe91e1b6a8d","count":1,"label":"Hawai 32cm","posId":"114","price":19920,"isExtra":false},{"id":"47441b8c08c3b985152b12f3","count":1,"label":"Balné","posId":"K0000","price":1500,"isExtra":true},{"id":"47a73fa5bee1643a7208bbdc","count":1,"label":"Capricciosa 32cm","posId":"113","price":24900,"isExtra":false},{"id":"47441b8c08c3b985152b12f3","count":1,"label":"Balné","posId":"K0000","price":1500,"isExtra":true},{"id":"96ddf01d0db96541ecf869f1","count":1,"label":"Quattro Formaggi 32cm","posId":"123","price":24900,"isExtra":false},{"id":"47441b8c08c3b985152b12f3","count":1,"label":"Balné","posId":"K0000","price":1500,"isExtra":true},{"id":"d9c512720f9b37393cb453fe","count":1,"label":"Comeback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🌶️","posId":"121","price":19920,"isExtra":false},{"id":"47441b8c08c3b985152b12f3","count":1,"label":"Balné","posId":"K0000","price":1500,"isExtra":true}]</t>
  </si>
  <si>
    <t>2026-06-20T13:34:03.210+02:00</t>
  </si>
  <si>
    <t>2026-06-20T13:51:18.468+02:00</t>
  </si>
  <si>
    <t>2026-06-20T13:51:18.467+02:00</t>
  </si>
  <si>
    <t>2026-06-20T13:30:00.235+02:00</t>
  </si>
  <si>
    <t>2026-06-20T13:37:55.332+02:00</t>
  </si>
  <si>
    <t>[{"id":"194f9b78861882e1b3527e00","count":1,"label":"Pepperoni 32cm 🌶️🌶️","posId":"120","price":19920,"isExtra":false},{"id":"47441b8c08c3b985152b12f3","count":1,"label":"Balné","posId":"K0000","price":1500,"isExtra":true},{"id":"22fae4223679fdbf636bc4cb","count":1,"label":"Choco Rolls","posId":"chr100","price":8900,"isExtra":false},{"id":"47441b8c08c3b985152b12f3","count":1,"label":"Balné","posId":"K0000","price":1500,"isExtra":true},{"id":"0fc4562aac89b8b3df3aef87","count":1,"label":"Aquilla černý čaj a broskev 0,5l","posId":"N120","price":4900,"isExtra":false}]</t>
  </si>
  <si>
    <t>2026-06-20T13:24:28.682+02:00</t>
  </si>
  <si>
    <t>2026-06-20T13:34:27.086+02:00</t>
  </si>
  <si>
    <t>[{"id":"1a4528b44fffb558ad058321","count":1,"label":"Česnekový dip","posId":"P106","price":2000,"isExtra":false},{"id":"47441b8c08c3b985152b12f3","count":1,"label":"Balné","posId":"K0000","price":1500,"isExtra":true},{"id":"d39c047c4568cbe91e1b6a8d","count":1,"label":"Hawai 32cm","posId":"114","price":19920,"isExtra":false},{"id":"47441b8c08c3b985152b12f3","count":1,"label":"Balné","posId":"K0000","price":1500,"isExtra":true},{"id":"a412b114a164fd326990f8ec","count":1,"label":"Smetanový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okrajů","posId":"X1000","price":0,"isExtra":true},{"id":"ffffb99369f9942e342f94cc","count":1,"label":"Jalapeňos","posId":"B102","price":2500,"KDSTags":["greenhighlight"],"isExtra":true},{"id":"d67d3bcf942514bdeb41c97d","count":1,"label":"Margherita 32cm","posId":"112","price":16720,"isExtra":false},{"id":"47441b8c08c3b985152b12f3","count":1,"label":"Balné","posId":"K0000","price":1500,"isExtra":true},{"id":"e1f43a0ee7f218cf02a7ded7","count":1,"label":"USA těsto","posId":"17","price":1000,"isExtra":true},{"id":"e8b9c738ab9602bc599b4f85","count":1,"label":"bez plněných okrajů","posId":"X1000","price":0,"isExtra":true}]</t>
  </si>
  <si>
    <t>2026-06-20T13:10:21.779+02:00</t>
  </si>
  <si>
    <t>2026-06-20T13:19:28.854+02:00</t>
  </si>
  <si>
    <t>[{"id":"97205e8a-60b5-439e-8af0-7f8def52aeb6","count":1,"label":"Pizza Hawai 32 cm","posId":"114","price":24900,"isExtra":false,"creatorId":"WiEW4FQ6Zh0Frrvhdtytr","isPackging":0,"actualLabel":"Pizza Hawai 32 cm"},{"id":"9c196f30-3802-451b-980c-d5dc0fceef14","count":1,"label":"Pizza BBQ Meteor 32","posId":"118","price":24900,"isExtra":false,"creatorId":"eMoMXDig8z67o4K-y2nfh","isPackging":0,"actualLabel":"Pizza BBQ Meteor 32"}]</t>
  </si>
  <si>
    <t>2026-06-20T13:10:21.617+02:00</t>
  </si>
  <si>
    <t>2026-06-20T13:24:10.098+02:00</t>
  </si>
  <si>
    <t>[{"id":"f81a1b116e2a28fd29dd152c","count":2,"label":"Spicy Wings 🌶️","posId":"P101","price":9520,"isExtra":false},{"id":"47441b8c08c3b985152b12f3","count":2,"label":"Balné","posId":"K0000","price":1500,"isExtra":true},{"id":"194f9b78861882e1b3527e00","count":1,"label":"Pepperoni 32cm 🌶️🌶️","posId":"120","price":19920,"isExtra":false},{"id":"47441b8c08c3b985152b12f3","count":1,"label":"Balné","posId":"K0000","price":1500,"isExtra":true},{"id":"b6762cc06e73fd176bea7855","count":1,"label":"Slanina","posId":"B108","price":3000,"KDSTags":["greenhighlight"],"isExtra":true},{"id":"a02d60043b37431657fe2812","count":1,"label":"Baby Špenát &amp; kuře 32cm","posId":"116","price":24900,"isExtra":false},{"id":"47441b8c08c3b985152b12f3","count":1,"label":"Balné","posId":"K0000","price":1500,"isExtra":true},{"id":"e8b9c738ab9602bc599b4f85","count":1,"label":"bez plněných okrajů","posId":"X1000","price":0,"isExtra":true},{"id":"785bd350ca41e9c023b40739","count":1,"label":"Kukuřice","posId":"B115","price":2500,"KDSTags":["greenhighlight"],"isExtra":true}]</t>
  </si>
  <si>
    <t>2026-06-20T13:03:38.772+02:00</t>
  </si>
  <si>
    <t>2026-06-20T13:12:00.156+02:00</t>
  </si>
  <si>
    <t>[{"id":"c12b187d3f911dd627de01f6","count":1,"label":"Quattro Formaggi 40cm","posId":"111","price":30900,"isExtra":false},{"id":"eebdf80d1781a9b444ae21c7","count":1,"label":"Balné","posId":"K0000","price":2000,"isExtra":true}]</t>
  </si>
  <si>
    <t>2026-06-20T12:45:10.030+02:00</t>
  </si>
  <si>
    <t>2026-06-20T12:53:42.153+02:00</t>
  </si>
  <si>
    <t>2026-06-20T12:32:19.283+02:00</t>
  </si>
  <si>
    <t>2026-06-20T12:39:07.703+02:00</t>
  </si>
  <si>
    <t>[{"id":"c48047a3-b360-4cc6-8231-e37932ddbc84","count":1,"label":"Pizza Comeback 18","posId":"133","price":11900,"isExtra":false,"creatorId":"Ena9r7nT5x2vg8YdUho-r","isPackging":0,"actualLabel":"Pizza Comeback 18"}]</t>
  </si>
  <si>
    <t>2026-06-20T12:30:03.839+02:00</t>
  </si>
  <si>
    <t>2026-06-20T12:38:40.802+02:00</t>
  </si>
  <si>
    <t>[{"id":"f9a8b09a-bed1-496c-b9fc-0dd1ce05cc0c","note":"","count":1,"label":"Veggieballs 40 cm","posId":"105","price":30900,"isExtra":false},{"id":"57c816b2-3e3f-46c2-b126-b09910d79cb0","note":"","count":1,"label":"změna na Smetanový základ","posId":"57c816b2-3e3f-46c2-b126-b09910d79cb0","price":0,"isExtra":true}]</t>
  </si>
  <si>
    <t>2026-06-20T12:27:59.701+02:00</t>
  </si>
  <si>
    <t>2026-06-20T12:36:37.724+02:00</t>
  </si>
  <si>
    <t>[{"id":"2258641d-2e03-4608-b20f-749a219f4c12","count":1,"label":"Pizza BBQ Texas 32","posId":"119","price":24900,"isExtra":false,"discount":{"type":"percentage","value":50},"creatorId":"nzM5jiuzSpykgUuWf6eet","isPackging":0,"actualLabel":"Pizza BBQ Texas 32"}]</t>
  </si>
  <si>
    <t>2026-06-20T12:10:04.182+02:00</t>
  </si>
  <si>
    <t>2026-06-20T12:18:09.549+02:00</t>
  </si>
  <si>
    <t>[{"id":"ff8bc446-e047-44f1-bae5-423b565e0123","note":"","count":1,"label":"Capricciosa 32 cm","posId":"137","price":24900,"isExtra":false},{"id":"b6658da4-b777-42a2-94b6-5ce20ff49587","note":"","count":1,"label":"Pepperoni 32 cm","posId":"144","price":24900,"isExtra":false},{"id":"3a8b6a85-3b5c-4ee4-be2d-261ab8731d6e","note":"","count":1,"label":"Dip česnekový","posId":"P106","price":2000,"isExtra":false}]</t>
  </si>
  <si>
    <t>2026-06-20T12:05:30.716+02:00</t>
  </si>
  <si>
    <t>2026-06-20T12:10:27.852+02:00</t>
  </si>
  <si>
    <t>[{"id":"20df61893dbfd7f926d17464","count":1,"label":"Opočno karamel","posId":"D112","price":12900,"isExtra":false},{"id":"d67d3bcf942514bdeb41c97d","count":1,"label":"Margherita 32cm","posId":"112","price":16720,"isExtra":false},{"id":"47441b8c08c3b985152b12f3","count":1,"label":"Balné","posId":"K0000","price":1500,"isExtra":true},{"id":"1a4528b44fffb558ad058321","count":1,"label":"Česnekový dip","posId":"P106","price":2000,"isExtra":false},{"id":"47441b8c08c3b985152b12f3","count":1,"label":"Balné","posId":"K0000","price":1500,"isExtra":true},{"id":"f6da196d758ea018b8e0f822","count":1,"label":"Poděbradská malinovka 0,5l","posId":"N129","price":4900,"isExtra":false}]</t>
  </si>
  <si>
    <t>2026-06-20T11:50:35.972+02:00</t>
  </si>
  <si>
    <t>2026-06-20T11:57:14.119+02:00</t>
  </si>
  <si>
    <t>2026-06-20T11:48:03.733+02:00</t>
  </si>
  <si>
    <t>2026-06-20T11:55:09.805+02:00</t>
  </si>
  <si>
    <t>2026-06-20T11:39:32.210+02:00</t>
  </si>
  <si>
    <t>2026-06-20T11:47:45.757+02:00</t>
  </si>
  <si>
    <t>[{"id":"a3cc03a980c7041c427ae12d","count":2,"label":"Pepsi 1l","posId":"N124","price":5900,"isExtra":false},{"id":"d9c512720f9b37393cb453fe","count":1,"label":"Comeback 32cm 🌶️","posId":"121","price":19920,"isExtra":false},{"id":"47441b8c08c3b985152b12f3","count":1,"label":"Balné","posId":"K0000","price":1500,"isExtra":true}]</t>
  </si>
  <si>
    <t>2026-06-20T11:18:48.954+02:00</t>
  </si>
  <si>
    <t>2026-06-20T11:42:05.536+02:00</t>
  </si>
  <si>
    <t>[{"id":"60b32f9b-7064-4917-aed7-67a49f9cad9a","count":1,"label":"Pizza Quattro Formaggi 40","posId":"111","price":30900,"isExtra":false,"creatorId":"ZJxDokbG9WwIsGtu6EbzJ","isPackging":0,"actualLabel":"Pizza Quattro Formaggi 40"}]</t>
  </si>
  <si>
    <t>2026-06-20T11:14:38.438+02:00</t>
  </si>
  <si>
    <t>2026-06-20T11:36:37.690+02:00</t>
  </si>
  <si>
    <t>[{"id":"472397d1b77edda7994f9053","count":1,"label":"Hot &amp; Spicy 40cm 🌶️🌶️","posId":"110","price":30900,"isExtra":false},{"id":"eebdf80d1781a9b444ae21c7","count":1,"label":"Balné","posId":"K0000","price":2000,"isExtra":true}]</t>
  </si>
  <si>
    <t>2026-06-20T02:57:07.682+02:00</t>
  </si>
  <si>
    <t>2026-06-20T02:57:09.033+02:00</t>
  </si>
  <si>
    <t>[{"id":"d4035f02-501a-4475-a091-3b9d9a9a89a6","count":1,"label":"Guarana classic","posId":"N142","price":5500,"isExtra":false,"creatorId":"ys9StSFQsvkuvDMi__Kh7","isPackging":0,"actualLabel":"Guarana classic"}]</t>
  </si>
  <si>
    <t>2026-06-20T02:37:22.694+02:00</t>
  </si>
  <si>
    <t>2026-06-20T02:50:02.644+02:00</t>
  </si>
  <si>
    <t>[{"id":"9ff4b752ddf2f94c142455e8","count":1,"label":"Margherita 40cm","posId":"100","price":26900,"isExtra":false},{"id":"eebdf80d1781a9b444ae21c7","count":1,"label":"Balné","posId":"K0000","price":2000,"isExtra":true}]</t>
  </si>
  <si>
    <t>2026-06-20T02:29:26.529+02:00</t>
  </si>
  <si>
    <t>2026-06-20T02:38:48.643+02:00</t>
  </si>
  <si>
    <t>[{"id":"bbf45aafa94a845288ae4d3f","count":1,"label":"Spicy menu Comeback","posId":"M100","price":34900,"isExtra":false},{"id":"aa72f99a4ba15f2df01d6828","count":1,"label":"Balné","posId":"K0000","price":3000,"isExtra":true},{"id":"4e85de588c4370264a24ac20","count":1,"label":"Pepperoni","posId":"Y120","price":0,"isExtra":true},{"id":"11b76056e966dead803932ee","count":1,"label":"spicy wings 🌶️","posId":"P101","price":0,"isExtra":true},{"id":"6bfed4d057fe055f7fa7a321","count":1,"label":"Aquilla černý čaj a broskev","posId":"N120","price":0,"isExtra":true}]</t>
  </si>
  <si>
    <t>2026-06-20T02:29:06.806+02:00</t>
  </si>
  <si>
    <t>2026-06-20T02:49:49.615+02:00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</si>
  <si>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okrajů","posId":"X1000","price":0,"isExtra":true},{"id":"M200","note":"","count":1,"label":"Veggie menu Comeback","posId":"M200","price":34900,"isExtra":false},{"id":"K0000","note":"","count":1,"label":"Balné","posId":"K0000","price":3000,"isExtra":true},{"id":"Y122","note":"","count":1,"label":"Hot &amp; Spicy","posId":"Y122","price":0,"isExtra":true},{"id":"ZRS32","note":"","count":1,"label":"Smetanový základ","posId":"ZRS32","price":0,"isExtra":true},{"id":"X1000","note":"","count":1,"label":"bez plněných okrajů","posId":"X1000","price":0,"isExtra":true},{"id":"P103","note":"","count":1,"label":"pečené brambory","posId":"P103","price":0,"isExtra":true},{"id":"N124","note":"","count":1,"label":"Pepsi 1l","posId":"N124","price":0,"isExtra":true},{"id":"109","note":"","count":1,"label":"Comeback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okrajů","posId":"X1000","price":0,"isExtra":true}]</t>
  </si>
  <si>
    <t>2026-06-20T02:22:57.569+02:00</t>
  </si>
  <si>
    <t>2026-06-20T02:29:41.496+02:00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</si>
  <si>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🌶️🌶️","posId":"120","price":24900,"isExtra":false},{"id":"57081116","note":"","count":1,"label":"Balné","posId":"K0000","price":1500,"isExtra":true},{"id":"57081140","note":"","count":1,"label":"okraj mozzarella, bylinky","posId":"A121","price":5700,"isExtra":true},{"id":"57405791","note":"","size":"Pepsi zero sugar 1l","count":1,"label":"Pepsi zero sugar 1l","posId":"N125","price":5900,"isExtra":false},{"id":"57081068","note":"","size":"Pepperoni Rolls 🌶️","count":1,"label":"Pepperoni Rolls 🌶️","posId":"P100","price":8900,"isExtra":false},{"id":"57081116","note":"","count":1,"label":"Balné","posId":"K0000","price":1500,"isExtra":true}]</t>
  </si>
  <si>
    <t>2026-06-20T02:11:06.764+02:00</t>
  </si>
  <si>
    <t>2026-06-20T02:25:02.835+02:00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</si>
  <si>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základ","posId":"ZRB40","price":0,"isExtra":true},{"id":"A124","note":"","count":1,"label":"okraj mozzarella, bbq omáčka","posId":"A124","price":6500,"isExtra":true},{"id":"N129","note":"","count":1,"label":"Poděbradská malinovka 0,5l","posId":"N129","price":4900,"isExtra":false},{"id":"N124","note":"","count":1,"label":"Pepsi 1l","posId":"N124","price":5900,"isExtra":false},{"id":"N141","note":"","count":1,"label":"Aquilla jemně perlivá","posId":"N141","price":3900,"isExtra":false}]</t>
  </si>
  <si>
    <t>2026-06-20T02:06:55.924+02:00</t>
  </si>
  <si>
    <t>2026-06-20T02:18:06.496+02:00</t>
  </si>
  <si>
    <t>[{"id":"59278382","note":"","size":"Spicy menu Comeback","count":1,"label":"Spicy menu Comeback","posId":"M100","price":34900,"isExtra":false},{"id":"57081218","note":"","count":1,"label":"Quattro Formaggi","posId":"Y123","price":0,"isExtra":true},{"id":"57081101","note":"","count":1,"label":"Balné","posId":"K0000","price":3000,"isExtra":true},{"id":"59278385","note":"","count":1,"label":"spicy wings 🌶️","posId":"P101","price":0,"isExtra":true},{"id":"57405803","note":"","count":1,"label":"Pepsi zero sugar 1l","posId":"N125","price":0,"isExtra":true}]</t>
  </si>
  <si>
    <t>2026-06-20T02:04:35.360+02:00</t>
  </si>
  <si>
    <t>2026-06-20T02:14:17.708+02:00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</si>
  <si>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🌶️🌶️","posId":"108","price":30900,"isExtra":false},{"id":"57081111","note":"","count":1,"label":"Balné","posId":"K0000","price":2000,"isExtra":true}]</t>
  </si>
  <si>
    <t>2026-06-20T02:03:03.821+02:00</t>
  </si>
  <si>
    <t>2026-06-20T02:13:31.554+02:00</t>
  </si>
  <si>
    <t>[{"id":"194f9b78861882e1b3527e00","count":1,"label":"Pepperoni 32cm 🌶️🌶️","posId":"120","price":19920,"isExtra":false},{"id":"47441b8c08c3b985152b12f3","count":1,"label":"Balné","posId":"K0000","price":1500,"isExtra":true},{"id":"286dea47175c3f6c57758e95","count":1,"label":"BBQ základ","posId":"ZRB32","price":0,"isExtra":true},{"id":"e8b9c738ab9602bc599b4f85","count":1,"label":"bez plněných okrajů","posId":"X1000","price":0,"isExtra":true},{"id":"d67d3bcf942514bdeb41c97d","count":1,"label":"Margherita 32cm","posId":"112","price":16720,"isExtra":false},{"id":"47441b8c08c3b985152b12f3","count":1,"label":"Balné","posId":"K0000","price":1500,"isExtra":true},{"id":"a412b114a164fd326990f8ec","count":1,"label":"Smetanový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okrajů","posId":"X1000","price":0,"isExtra":true}]</t>
  </si>
  <si>
    <t>2026-06-20T01:46:16.187+02:00</t>
  </si>
  <si>
    <t>2026-06-20T01:54:35.609+02:00</t>
  </si>
  <si>
    <t>[{"id":"59610964","note":"","size":"Margherita 32cm","count":1,"label":"Margherita 32cm","posId":"112","price":20900,"isExtra":false},{"id":"57081116","note":"","count":1,"label":"Balné","posId":"K0000","price":1500,"isExtra":true},{"id":"59610976","note":"","count":1,"label":"USA těsto","posId":"17","price":1000,"isExtra":true},{"id":"57094177","note":"","count":1,"label":"BBQ základ","posId":"ZRB32","price":0,"isExtra":true},{"id":"57081149","note":"","count":1,"label":"okraj mozzarella, bbq omáčka","posId":"A123","price":5700,"isExtra":true},{"id":"59610966","note":"","size":"Hot &amp; Spicy 32cm 🌶️🌶️","count":1,"label":"Hot &amp; Spicy 32cm 🌶️🌶️","posId":"122","price":24900,"isExtra":false},{"id":"57081116","note":"","count":1,"label":"Balné","posId":"K0000","price":1500,"isExtra":true},{"id":"57094177","note":"","count":1,"label":"BBQ základ","posId":"ZRB32","price":0,"isExtra":true},{"id":"57081105","note":"","count":1,"label":"bez plněných okrajů","posId":"X1000","price":0,"isExtra":true}]</t>
  </si>
  <si>
    <t>2026-06-20T01:38:11.347+02:00</t>
  </si>
  <si>
    <t>2026-06-20T01:44:33.469+02:00</t>
  </si>
  <si>
    <t>[{"id":"31deb50114d05dde45863f17","count":1,"label":"Pepsi zero sugar 1l","posId":"N125","price":5900,"isExtra":false},{"id":"d9c512720f9b37393cb453fe","count":1,"label":"Comeback 32cm 🌶️","posId":"121","price":19920,"isExtra":false},{"id":"47441b8c08c3b985152b12f3","count":1,"label":"Balné","posId":"K0000","price":1500,"isExtra":true},{"id":"286dea47175c3f6c57758e95","count":1,"label":"BBQ základ","posId":"ZRB32","price":0,"isExtra":true}]</t>
  </si>
  <si>
    <t>2026-06-20T01:31:06.283+02:00</t>
  </si>
  <si>
    <t>2026-06-20T01:43:14.442+02:00</t>
  </si>
  <si>
    <t>[{"id":"00ef6f4120a3e6d10ed9b38a","count":1,"label":"Zeleninová 32cm","posId":"115","price":19920,"isExtra":false},{"id":"47441b8c08c3b985152b12f3","count":1,"label":"Balné","posId":"K0000","price":1500,"isExtra":true},{"id":"d9c512720f9b37393cb453fe","count":1,"label":"Comeback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dip","posId":"P106","price":2000,"isExtra":false},{"id":"47441b8c08c3b985152b12f3","count":1,"label":"Balné","posId":"K0000","price":1500,"isExtra":true},{"id":"a8f3a9f4cf026630dd8323e9","count":1,"label":"Jalapeňos dip","posId":"P107","price":2000,"isExtra":false},{"id":"47441b8c08c3b985152b12f3","count":1,"label":"Balné","posId":"K0000","price":1500,"isExtra":true}]</t>
  </si>
  <si>
    <t>2026-06-20T01:25:08.493+02:00</t>
  </si>
  <si>
    <t>2026-06-20T01:33:59.017+02:00</t>
  </si>
  <si>
    <t>2026-06-20T02:15:01.455+02:00</t>
  </si>
  <si>
    <t>2026-06-20T01:26:26.869+02:00</t>
  </si>
  <si>
    <t>[{"id":"36ea3088-07fd-428f-b871-c4a5ee9cef7b","note":"","count":1,"label":"Comeback 40 cm","posId":"109","price":30900,"isExtra":false},{"id":"86843148-4e32-4979-bfd6-d7151207f70f","note":"","count":1,"label":"Šunka","posId":"C106","price":4000,"KDSTags":["greenhighlight"],"isExtra":true},{"id":"26378531-c5c0-43f4-9535-09f267896a62","note":"","count":1,"label":"Spicy Wings, 7 ks","posId":"P101","price":11900,"isExtra":false},{"id":"739ceea4-4275-4f09-8cf5-ae08fe640a77","note":"","count":1,"label":"Pepsi 1l","posId":"N124","price":5900,"isExtra":false}]</t>
  </si>
  <si>
    <t>2026-06-20T01:08:15.853+02:00</t>
  </si>
  <si>
    <t>2026-06-20T01:07:40.509+02:00</t>
  </si>
  <si>
    <t>2026-06-20T01:17:55.388+02:00</t>
  </si>
  <si>
    <t>June Edmon Symoun</t>
  </si>
  <si>
    <t>2026-06-20T00:54:42.347+02:00</t>
  </si>
  <si>
    <t>2026-06-20T01:02:30.449+02:00</t>
  </si>
  <si>
    <t>[{"id":"121","note":"","count":1,"label":"Comeback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bylinky","posId":"A121","price":5700,"isExtra":true}]</t>
  </si>
  <si>
    <t>2026-06-20T00:33:06.438+02:00</t>
  </si>
  <si>
    <t>2026-06-20T00:42:25.007+02:00</t>
  </si>
  <si>
    <t>2026-06-20T00:56:28.634+02:00</t>
  </si>
  <si>
    <t>2026-06-20T00:36:08.076+02:00</t>
  </si>
  <si>
    <t>[{"id":"95bce60f-e62f-4ae7-90e9-e09260893da5","note":"","count":1,"label":"Baby špenát &amp; kuře 18 cm","posId":"128","price":11900,"isExtra":false},{"id":"3a8b6a85-3b5c-4ee4-be2d-261ab8731d6e","note":"","count":1,"label":"Dip česnekový","posId":"P106","price":2000,"isExtra":false},{"id":"35e045f9-bc36-46e9-8142-6579de78a05b","note":"","count":1,"label":"Comeback 32 cm","posId":"121","price":24900,"isExtra":false}]</t>
  </si>
  <si>
    <t>2026-06-20T00:20:46.887+02:00</t>
  </si>
  <si>
    <t>2026-06-20T00:28:04.011+02:00</t>
  </si>
  <si>
    <t>[{"id":"59610966","note":"","size":"Hot &amp; Spicy 32cm 🌶️🌶️","count":1,"label":"Hot &amp; Spicy 32cm 🌶️🌶️","posId":"122","price":24900,"isExtra":false},{"id":"57081116","note":"","count":1,"label":"Balné","posId":"K0000","price":1500,"isExtra":true}]</t>
  </si>
  <si>
    <t>Larysa</t>
  </si>
  <si>
    <t>2026-06-20T00:18:22.202+02:00</t>
  </si>
  <si>
    <t>2026-06-20T00:27:12.121+02:00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</si>
  <si>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základ","posId":"ZRS40","price":0,"isExtra":true},{"id":"N121","note":"","count":1,"label":"Aquilla zelený čaj/citron 0,5l","posId":"N121","price":4900,"isExtra":false}]</t>
  </si>
  <si>
    <t>2026-06-20T00:12:16.206+02:00</t>
  </si>
  <si>
    <t>2026-06-20T00:24:17.057+02:00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</si>
  <si>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základ","posId":"ZRB40","price":0,"isExtra":true},{"id":"P102","note":"","count":1,"label":"Masové kuličky","posId":"P102","price":9900,"isExtra":false},{"id":"K0000","note":"","count":1,"label":"Balné","posId":"K0000","price":1500,"isExtra":true},{"id":"P103","note":"","count":1,"label":"Pečené brambory","posId":"P103","price":6900,"isExtra":false},{"id":"K0000","note":"","count":1,"label":"Balné","posId":"K0000","price":1500,"isExtra":true}]</t>
  </si>
  <si>
    <t>2026-06-20T00:12:13.573+02:00</t>
  </si>
  <si>
    <t>2026-06-20T00:17:34.872+02:00</t>
  </si>
  <si>
    <t>[{"id":"21e0298f-682b-4b13-91b4-ef84c6e2de58","count":1,"label":"Choco Rolls","posId":"chr100","price":8900,"isExtra":false,"creatorId":"IoD_-cyS43egPDwTq51eI","isPackging":0,"actualLabel":"Choco Rolls"}]</t>
  </si>
  <si>
    <t>2026-06-20T00:06:42.192+02:00</t>
  </si>
  <si>
    <t>2026-06-20T00:24:00.182+02:00</t>
  </si>
  <si>
    <t>2026-06-19T23:54:48.740+02:00</t>
  </si>
  <si>
    <t>2026-06-20T00:01:55.975+02:00</t>
  </si>
  <si>
    <t>2026-06-19T23:48:27.667+02:00</t>
  </si>
  <si>
    <t>2026-06-19T23:57:03.975+02:00</t>
  </si>
  <si>
    <t>[{"id":"d9c512720f9b37393cb453fe","count":1,"label":"Comeback 32cm 🌶️","posId":"121","price":19920,"isExtra":false},{"id":"47441b8c08c3b985152b12f3","count":1,"label":"Balné","posId":"K0000","price":1500,"isExtra":true},{"id":"e8b9c738ab9602bc599b4f85","count":1,"label":"bez plněných okrajů","posId":"X1000","price":0,"isExtra":true},{"id":"785bd350ca41e9c023b40739","count":1,"label":"Kukuřice","posId":"B115","price":2500,"KDSTags":["greenhighlight"],"isExtra":true}]</t>
  </si>
  <si>
    <t>2026-06-19T23:43:25.455+02:00</t>
  </si>
  <si>
    <t>2026-06-19T23:55:20.878+02:00</t>
  </si>
  <si>
    <t>[{"id":"57081025","note":"","size":"Hot &amp; Spicy 40cm 🌶️🌶️","count":1,"label":"Hot &amp; Spicy 40cm 🌶️🌶️","posId":"110","price":30900,"isExtra":false},{"id":"57081111","note":"","count":1,"label":"Balné","posId":"K0000","price":2000,"isExtra":true}]</t>
  </si>
  <si>
    <t>2026-06-19T23:41:05.097+02:00</t>
  </si>
  <si>
    <t>2026-06-19T23:54:10.256+02:00</t>
  </si>
  <si>
    <t>[{"id":"59278382","note":"","size":"Spicy menu Comeback","count":1,"label":"Spicy menu Comeback","posId":"M100","price":34900,"isExtra":false},{"id":"57081131","note":"","count":1,"label":"BBQ Texas","posId":"Y119","price":0,"isExtra":true},{"id":"57081101","note":"","count":1,"label":"Balné","posId":"K0000","price":3000,"isExtra":true},{"id":"59278385","note":"","count":1,"label":"spicy wings 🌶️","posId":"P101","price":0,"isExtra":true},{"id":"57405802","note":"","count":1,"label":"Pepsi 1l","posId":"N124","price":0,"isExtra":true},{"id":"57094177","note":"","count":1,"label":"BBQ základ","posId":"ZRB32","price":0,"isExtra":true},{"id":"57081068","note":"","size":"Pepperoni Rolls 🌶️","count":1,"label":"Pepperoni Rolls 🌶️","posId":"P100","price":8900,"isExtra":false},{"id":"57081116","note":"","count":1,"label":"Balné","posId":"K0000","price":1500,"isExtra":true}]</t>
  </si>
  <si>
    <t>2026-06-19T23:39:46.334+02:00</t>
  </si>
  <si>
    <t>2026-06-19T23:39:54.204+02:00</t>
  </si>
  <si>
    <t>[{"id":"5f81889f-efd5-46d5-84c1-d11302ff3cb2","count":1,"label":"Aquilla černý čaj a broskev","posId":"N120","price":4900,"isExtra":false,"creatorId":"2tLHOaJjhzfpCFfKSfuLz","isPackging":0,"actualLabel":"Aquilla černý čaj a broskev"}]</t>
  </si>
  <si>
    <t>2026-06-19T23:39:04.151+02:00</t>
  </si>
  <si>
    <t>2026-06-19T23:46:24.671+02:00</t>
  </si>
  <si>
    <t>[{"id":"453aecb5-8f72-4618-a6c2-2c6a669d1f59","count":1,"label":"Pizza Quattro Formaggi 18","posId":"135","price":11900,"isExtra":false,"creatorId":"gRp_l0Z0EZdULJN1cSjU8","isPackging":0,"actualLabel":"Pizza Quattro Formaggi 18"}]</t>
  </si>
  <si>
    <t>2026-06-19T23:31:46.477+02:00</t>
  </si>
  <si>
    <t>2026-06-19T23:43:47.886+02:00</t>
  </si>
  <si>
    <t>[{"id":"d39c047c4568cbe91e1b6a8d","count":1,"label":"Hawai 32cm","posId":"114","price":19920,"isExtra":false},{"id":"47441b8c08c3b985152b12f3","count":1,"label":"Balné","posId":"K0000","price":1500,"isExtra":true},{"id":"fc47b4db58ea17017d058548","count":1,"label":"okraj mozzarella, bylinky","posId":"A121","price":5700,"isExtra":true},{"id":"f524179369adcb3de3c0ca3e","count":1,"label":"Jablečno-skořicové rolls","posId":"18","price":8900,"isExtra":false},{"id":"47441b8c08c3b985152b12f3","count":1,"label":"Balné","posId":"K0000","price":1500,"isExtra":true}]</t>
  </si>
  <si>
    <t>2026-06-19T23:27:09.535+02:00</t>
  </si>
  <si>
    <t>2026-06-19T23:41:30.810+02:00</t>
  </si>
  <si>
    <t>[{"id":"8c5751ed4c7ded00b62bbc0d","count":1,"label":"Mirinda 1l","posId":"N126","price":5900,"isExtra":false},{"id":"f524179369adcb3de3c0ca3e","count":1,"label":"Jablečno-skořicové rolls","posId":"18","price":8900,"isExtra":false},{"id":"47441b8c08c3b985152b12f3","count":1,"label":"Balné","posId":"K0000","price":1500,"isExtra":true},{"id":"febbdcc764426af853affd55","count":1,"label":"BBQ Texas 32cm","posId":"119","price":24900,"isExtra":false},{"id":"47441b8c08c3b985152b12f3","count":1,"label":"Balné","posId":"K0000","price":1500,"isExtra":true},{"id":"00a07c9b2e45827c80fe2a86","count":1,"label":"Rajčatový základ","posId":"ZBR32","price":0,"isExtra":true},{"id":"e8b9c738ab9602bc599b4f85","count":1,"label":"bez plněných okrajů","posId":"X1000","price":0,"isExtra":true}]</t>
  </si>
  <si>
    <t>2026-06-19T23:25:10.265+02:00</t>
  </si>
  <si>
    <t>2026-06-19T23:25:23.692+02:00</t>
  </si>
  <si>
    <t>[{"id":"12f3ebb6-e6f0-4cb0-abdc-8582a40db5b5","count":1,"label":"Pilsner Urquell 12","posId":"N20","price":6500,"isExtra":false,"creatorId":"PJdfpy9_UwRTYRwAQQBmN","isPackging":0,"actualLabel":"Pilsner Urquell 12"}]</t>
  </si>
  <si>
    <t>2026-06-19T23:20:40.016+02:00</t>
  </si>
  <si>
    <t>2026-06-19T23:20:41.504+02:00</t>
  </si>
  <si>
    <t>[{"id":"d4035f02-501a-4475-a091-3b9d9a9a89a6","count":1,"label":"Guarana classic","posId":"N142","price":5500,"isExtra":false,"creatorId":"L8rde0oC7g0eRIR4dlhgj","isPackging":0,"actualLabel":"Guarana classic"}]</t>
  </si>
  <si>
    <t>2026-06-19T23:06:09.972+02:00</t>
  </si>
  <si>
    <t>2026-06-19T23:18:15.857+02:00</t>
  </si>
  <si>
    <t>[{"id":"104","note":"","count":1,"label":"Baby špenát &amp; kuře 40cm","posId":"104","price":30900,"isExtra":false},{"id":"K0000","note":"","count":1,"label":"Balné","posId":"K0000","price":2000,"isExtra":true},{"id":"X1000","note":"","count":1,"label":"bez plněných okrajů","posId":"X1000","price":0,"isExtra":true},{"id":"P101","note":"","count":1,"label":"Spicy Wings 🌶️","posId":"P101","price":11900,"isExtra":false},{"id":"K0000","note":"","count":1,"label":"Balné","posId":"K0000","price":1500,"isExtra":true},{"id":"P106","note":"","count":1,"label":"Česnekový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</si>
  <si>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2026-06-19T23:02:21.302+02:00</t>
  </si>
  <si>
    <t>2026-06-19T23:12:28.917+02:00</t>
  </si>
  <si>
    <t>[{"id":"59610964","note":"","size":"Margherita 32cm","count":1,"label":"Margherita 32cm","posId":"112","price":20900,"isExtra":false},{"id":"57081116","note":"","count":1,"label":"Balné","posId":"K0000","price":1500,"isExtra":true},{"id":"59610968","note":"","size":"Pepperoni 32cm 🌶️🌶️","count":1,"label":"Pepperoni 32cm 🌶️🌶️","posId":"120","price":24900,"isExtra":false},{"id":"57081116","note":"","count":1,"label":"Balné","posId":"K0000","price":1500,"isExtra":true},{"id":"57081069","note":"","size":"Česnekový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</si>
  <si>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2026-06-19T22:54:40.881+02:00</t>
  </si>
  <si>
    <t>2026-06-19T23:03:01.770+02:00</t>
  </si>
  <si>
    <t>2026-06-19T22:53:27.873+02:00</t>
  </si>
  <si>
    <t>2026-06-19T23:08:33.195+02:00</t>
  </si>
  <si>
    <t>[{"id":"57405791","note":"","size":"Pepsi zero sugar 1l","count":1,"label":"Pepsi zero sugar 1l","posId":"N125","price":5900,"isExtra":false},{"id":"59610974","note":"","size":"Baby Špenát &amp; kuře 32cm","count":1,"label":"Baby Špenát &amp; kuře 32cm","posId":"116","price":24900,"isExtra":false},{"id":"57081116","note":"","count":1,"label":"Balné","posId":"K0000","price":1500,"isExtra":true},{"id":"57081068","note":"","size":"Pepperoni Rolls 🌶️","count":1,"label":"Pepperoni Rolls 🌶️","posId":"P100","price":8900,"isExtra":false},{"id":"57081116","note":"","count":1,"label":"Balné","posId":"K0000","price":1500,"isExtra":true},{"id":"59610969","note":"","size":"BBQ Texas 32cm","count":1,"label":"BBQ Texas 32cm","posId":"119","price":24900,"isExtra":false},{"id":"57081116","note":"","count":1,"label":"Balné","posId":"K0000","price":1500,"isExtra":true}]</t>
  </si>
  <si>
    <t>2026-06-19T22:52:43.926+02:00</t>
  </si>
  <si>
    <t>2026-06-19T23:03:52.602+02:00</t>
  </si>
  <si>
    <t>[{"id":"4b4a3c41-e6f7-4559-ba91-d32fecf13e87","count":1,"label":"Pizza Hawai 18 cm","posId":"126","price":11900,"isExtra":false,"creatorId":"jhp2l8NXSrBE_oNvQTQwy","isPackging":0,"actualLabel":"Pizza Hawai 18 cm"}]</t>
  </si>
  <si>
    <t>2026-06-19T22:42:22.287+02:00</t>
  </si>
  <si>
    <t>2026-06-19T23:00:27.408+02:00</t>
  </si>
  <si>
    <t>[{"id":"d9c512720f9b37393cb453fe","count":2,"label":"Comeback 32cm 🌶️","posId":"121","price":19920,"isExtra":false},{"id":"47441b8c08c3b985152b12f3","count":2,"label":"Balné","posId":"K0000","price":1500,"isExtra":true}]</t>
  </si>
  <si>
    <t>2026-06-19T22:41:20.128+02:00</t>
  </si>
  <si>
    <t>2026-06-19T22:56:57.655+02:00</t>
  </si>
  <si>
    <t>[{"id":"57081030","note":"","size":"Baby špenát &amp; kuře 40cm","count":1,"label":"Baby špenát &amp; kuře 40cm","posId":"104","price":30900,"isExtra":false},{"id":"57081111","note":"","count":1,"label":"Balné","posId":"K0000","price":2000,"isExtra":true},{"id":"57081099","note":"","count":1,"label":"bez plněných okrajů","posId":"X1000","price":0,"isExtra":true},{"id":"57081069","note":"","size":"Česnekový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</si>
  <si>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2026-06-19T22:36:36.134+02:00</t>
  </si>
  <si>
    <t>2026-06-19T22:49:09.553+02:00</t>
  </si>
  <si>
    <t>[{"id":"da5a8aac-e4ba-43e9-aa97-4a4b406352ee","count":1,"label":"Pizza Margherita 32","posId":"112","price":20900,"isExtra":false,"creatorId":"li1-x62o-aCgmNRlTVCUo","isPackging":0,"actualLabel":"Pizza Margherita 32"},{"id":"3fd5bae2-83df-49cd-b0e6-b39af80616c6","count":1,"label":"Pizza BBQ Texas 40","posId":"107","price":30900,"isExtra":false,"creatorId":"AifB3LY6rIrI8jQao9rxb","isPackging":0,"actualLabel":"Pizza BBQ Texas 40"},{"id":"12f3ebb6-e6f0-4cb0-abdc-8582a40db5b5","count":1,"label":"Pilsner Urquell 12","posId":"N20","price":6500,"isExtra":false,"creatorId":"tXQ7Bwc6j33FFuTci5rP0","isPackging":0,"actualLabel":"Pilsner Urquell 12"}]</t>
  </si>
  <si>
    <t>2026-06-19T22:32:58.785+02:00</t>
  </si>
  <si>
    <t>2026-06-19T22:55:20.719+02:00</t>
  </si>
  <si>
    <t>[{"id":"57081029","note":"","size":"BBQ Meteor 40cm","count":1,"label":"BBQ Meteor 40cm","posId":"106","price":30900,"isExtra":false},{"id":"57081111","note":"","count":1,"label":"Balné","posId":"K0000","price":2000,"isExtra":true},{"id":"59555792","note":"","count":1,"label":"Rajčatový základ","posId":"ZBR40","price":0,"isExtra":true},{"id":"57081178","note":"","count":1,"label":"okraj hotdog, bbq omáčka","posId":"A120","price":6500,"isExtra":true}]</t>
  </si>
  <si>
    <t>2026-06-19T22:32:09.810+02:00</t>
  </si>
  <si>
    <t>2026-06-19T22:47:59.809+02:00</t>
  </si>
  <si>
    <t>[{"id":"N125","note":"","count":1,"label":"Pepsi zero sugar 1l","posId":"N125","price":5900,"isExtra":false},{"id":"107","note":"","count":1,"label":"BBQ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základ","posId":"ZBR40","price":0,"isExtra":true}]</t>
  </si>
  <si>
    <t>2026-06-19T22:26:32.332+02:00</t>
  </si>
  <si>
    <t>2026-06-19T22:41:57.729+02:00</t>
  </si>
  <si>
    <t>[{"id":"00ef6f4120a3e6d10ed9b38a","count":1,"label":"Zeleninová 32cm","posId":"115","price":19920,"isExtra":false},{"id":"47441b8c08c3b985152b12f3","count":1,"label":"Balné","posId":"K0000","price":1500,"isExtra":true},{"id":"a412b114a164fd326990f8ec","count":1,"label":"Smetanový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okrajů","posId":"X1000","price":0,"isExtra":true},{"id":"86848abe7f2af3dfcb79b4fa","count":1,"label":"Bez papriky","posId":"X111","price":0,"KDSTags":["redhighlight"],"isExtra":true},{"id":"f76cb5f55c25bcce98cd0021","count":1,"label":"Bez oliv","posId":"X112","price":0,"KDSTags":["redhighlight"],"isExtra":true},{"id":"194f9b78861882e1b3527e00","count":1,"label":"Pepperoni 32cm 🌶️🌶️","posId":"120","price":19920,"isExtra":false},{"id":"47441b8c08c3b985152b12f3","count":1,"label":"Balné","posId":"K0000","price":1500,"isExtra":true},{"id":"a412b114a164fd326990f8ec","count":1,"label":"Smetanový základ","posId":"ZRS32","price":0,"isExtra":true},{"id":"1a4528b44fffb558ad058321","count":1,"label":"Česnekový dip","posId":"P106","price":2000,"isExtra":false},{"id":"47441b8c08c3b985152b12f3","count":1,"label":"Balné","posId":"K0000","price":1500,"isExtra":true},{"id":"d9c512720f9b37393cb453fe","count":1,"label":"Comeback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🌶️","posId":"121","price":19920,"isExtra":false},{"id":"47441b8c08c3b985152b12f3","count":1,"label":"Balné","posId":"K0000","price":1500,"isExtra":true}]</t>
  </si>
  <si>
    <t>2026-06-19T22:24:55.464+02:00</t>
  </si>
  <si>
    <t>2026-06-19T22:35:17.632+02:00</t>
  </si>
  <si>
    <t>[{"id":"408fa3cd3fc06ab4c3dbfe72","count":1,"label":"Baby špenát &amp; kuře 40cm","posId":"104","price":30900,"isExtra":false},{"id":"eebdf80d1781a9b444ae21c7","count":1,"label":"Balné","posId":"K0000","price":2000,"isExtra":true},{"id":"1a4528b44fffb558ad058321","count":1,"label":"Česnekový dip","posId":"P106","price":2000,"isExtra":false},{"id":"47441b8c08c3b985152b12f3","count":1,"label":"Balné","posId":"K0000","price":1500,"isExtra":true}]</t>
  </si>
  <si>
    <t>2026-06-19T22:17:15.526+02:00</t>
  </si>
  <si>
    <t>2026-06-19T22:31:38.689+02:00</t>
  </si>
  <si>
    <t>[{"id":"194f9b78861882e1b3527e00","count":1,"label":"Pepperoni 32cm 🌶️🌶️","posId":"120","price":19920,"isExtra":false},{"id":"47441b8c08c3b985152b12f3","count":1,"label":"Balné","posId":"K0000","price":1500,"isExtra":true},{"id":"e1f43a0ee7f218cf02a7ded7","count":1,"label":"USA těsto","posId":"17","price":1000,"isExtra":true},{"id":"fc47b4db58ea17017d058548","count":1,"label":"okraj mozzarella, bylinky","posId":"A121","price":5700,"isExtra":true},{"id":"5646f23ab9a2187d75f9b373","count":1,"label":"Mozzarella","posId":"B113","price":3000,"KDSTags":["greenhighlight"],"isExtra":true},{"id":"2c6d9e781cfe13d1b652a2e6","count":1,"label":"Gorgonzola","posId":"B101","price":3000,"KDSTags":["greenhighlight"],"isExtra":true}]</t>
  </si>
  <si>
    <t>2026-06-19T22:16:11.079+02:00</t>
  </si>
  <si>
    <t>2026-06-19T22:29:48.661+02:00</t>
  </si>
  <si>
    <t>[{"id":"d9c512720f9b37393cb453fe","count":1,"label":"Comeback 32cm 🌶️","posId":"121","price":19920,"isExtra":false},{"id":"47441b8c08c3b985152b12f3","count":1,"label":"Balné","posId":"K0000","price":1500,"isExtra":true},{"id":"a412b114a164fd326990f8ec","count":1,"label":"Smetanový základ","posId":"ZRS32","price":0,"isExtra":true},{"id":"fb6aa114235c38290216918f","count":1,"label":"okraj hotdog, bbq omáčka","posId":"A119","price":5700,"isExtra":true},{"id":"678c01903c4343f6bbe8b102","count":1,"label":"Kuře","posId":"B114","price":3000,"KDSTags":["greenhighlight"],"isExtra":true},{"id":"cf8468ecf7c3f5f9e91fd0af","count":1,"label":"Jalapenos Rolls","posId":"jpr200","price":8900,"isExtra":false},{"id":"47441b8c08c3b985152b12f3","count":1,"label":"Balné","posId":"K0000","price":1500,"isExtra":true}]</t>
  </si>
  <si>
    <t>2026-06-19T22:05:18.838+02:00</t>
  </si>
  <si>
    <t>2026-06-19T22:06:24.412+02:00</t>
  </si>
  <si>
    <t>[{"id":"51b6e656-73cd-4dc6-9ae7-5ae6861e6242","count":1,"label":"Dip česnekový","posId":"P106","price":2000,"isExtra":false,"creatorId":"8EZI0a91onDNWjOGR9r40","isPackging":0,"actualLabel":"Dip česnekový"}]</t>
  </si>
  <si>
    <t>2026-06-19T22:03:09.345+02:00</t>
  </si>
  <si>
    <t>2026-06-19T22:15:57.388+02:00</t>
  </si>
  <si>
    <t>[{"id":"d9c512720f9b37393cb453fe","count":1,"label":"Comeback 32cm 🌶️","posId":"121","price":19920,"isExtra":false},{"id":"47441b8c08c3b985152b12f3","count":1,"label":"Balné","posId":"K0000","price":1500,"isExtra":true},{"id":"e1f43a0ee7f218cf02a7ded7","count":1,"label":"USA těsto","posId":"17","price":1000,"isExtra":true},{"id":"a412b114a164fd326990f8ec","count":1,"label":"Smetanový základ","posId":"ZRS32","price":0,"isExtra":true},{"id":"f85e8465e5397f7018005171","count":1,"label":"okraj hotdog, hořčice","posId":"A117","price":5700,"isExtra":true},{"id":"785bd350ca41e9c023b40739","count":1,"label":"Kukuřice","posId":"B115","price":2500,"KDSTags":["greenhighlight"],"isExtra":true},{"id":"b6762cc06e73fd176bea7855","count":1,"label":"Slanina","posId":"B108","price":3000,"KDSTags":["greenhighlight"],"isExtra":true},{"id":"04330be389b9c35e22b3d46e","count":1,"label":"Grana padano, pecorino, parmazán","posId":"B130","price":3000,"KDSTags":["greenhighlight"],"isExtra":true}]</t>
  </si>
  <si>
    <t>2026-06-19T21:56:50.115+02:00</t>
  </si>
  <si>
    <t>2026-06-19T22:11:53.729+02:00</t>
  </si>
  <si>
    <t>[{"id":"c48047a3-b360-4cc6-8231-e37932ddbc84","count":1,"label":"Pizza Comeback 18","posId":"133","price":11900,"isExtra":false,"creatorId":"dfMrLw49VWCqVd4t4sROw","isPackging":0,"actualLabel":"Pizza Comeback 18"},{"id":"7aiIUlgUgYJqdYCH5Lxcr","count":1,"label":"Smetanový základ","posId":"ZRS18","price":0,"isExtra":true,"mainItemId":"c48047a3-b360-4cc6-8231-e37932ddbc84"}]</t>
  </si>
  <si>
    <t>2026-06-19T21:54:39.362+02:00</t>
  </si>
  <si>
    <t>2026-06-19T22:10:18.350+02:00</t>
  </si>
  <si>
    <t>[{"id":"d9c512720f9b37393cb453fe","count":1,"label":"Comeback 32cm 🌶️","posId":"121","price":19920,"isExtra":false},{"id":"47441b8c08c3b985152b12f3","count":1,"label":"Balné","posId":"K0000","price":1500,"isExtra":true},{"id":"e9ba5739bb7819f7e07d7926","count":1,"label":"Pepperoni Rolls 🌶️","posId":"P100","price":8900,"isExtra":false},{"id":"47441b8c08c3b985152b12f3","count":1,"label":"Balné","posId":"K0000","price":1500,"isExtra":true}]</t>
  </si>
  <si>
    <t>2026-06-19T21:54:09.128+02:00</t>
  </si>
  <si>
    <t>2026-06-19T22:03:36.584+02:00</t>
  </si>
  <si>
    <t>[{"id":"d39c047c4568cbe91e1b6a8d","count":1,"label":"Hawai 32cm","posId":"114","price":19920,"isExtra":false},{"id":"47441b8c08c3b985152b12f3","count":1,"label":"Balné","posId":"K0000","price":1500,"isExtra":true},{"id":"1a4528b44fffb558ad058321","count":1,"label":"Česnekový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</si>
  <si>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2026-06-19T21:52:27.676+02:00</t>
  </si>
  <si>
    <t>2026-06-19T22:08:03.621+02:00</t>
  </si>
  <si>
    <t>[{"id":"57081032","note":"","size":"Hawai 40cm","count":1,"label":"Hawai 40cm","posId":"102","price":30900,"isExtra":false},{"id":"57081111","note":"","count":1,"label":"Balné","posId":"K0000","price":2000,"isExtra":true},{"id":"57081024","note":"","size":"Quattro Formaggi 40cm","count":1,"label":"Quattro Formaggi 40cm","posId":"111","price":30900,"isExtra":false},{"id":"57081111","note":"","count":1,"label":"Balné","posId":"K0000","price":2000,"isExtra":true}]</t>
  </si>
  <si>
    <t>2026-06-19T21:50:27.852+02:00</t>
  </si>
  <si>
    <t>2026-06-19T22:02:33.610+02:00</t>
  </si>
  <si>
    <t>[{"id":"9ff4b752ddf2f94c142455e8","count":1,"label":"Margherita 40cm","posId":"100","price":26900,"isExtra":false},{"id":"eebdf80d1781a9b444ae21c7","count":1,"label":"Balné","posId":"K0000","price":2000,"isExtra":true},{"id":"7aed135de8f85157643167c9","count":1,"label":"BBQ základ","posId":"ZRB40","price":0,"isExtra":true},{"id":"d6d74ab42be6062f19191438","count":1,"label":"bez plněných okrajů","posId":"X1000","price":0,"isExtra":true},{"id":"ccbe517b457dec962153470b","count":1,"label":"Kukuřice","posId":"C115","price":3500,"KDSTags":["greenhighlight"],"isExtra":true},{"id":"941c7ca3646dd49d375cfc49","count":1,"label":"Šunka","posId":"C106","price":4000,"KDSTags":["greenhighlight"],"isExtra":true},{"id":"e5a85eda76c7241d1a414cfd","count":1,"label":"Grana padano, pecorino, parmazán","posId":"C130","price":4000,"KDSTags":["greenhighlight"],"isExtra":true},{"id":"1a4528b44fffb558ad058321","count":1,"label":"Česnekový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</si>
  <si>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2026-06-19T21:42:29.411+02:00</t>
  </si>
  <si>
    <t>2026-06-19T22:00:29.815+02:00</t>
  </si>
  <si>
    <t>[{"id":"57081028","note":"","size":"BBQ Texas 40cm","count":1,"label":"BBQ Texas 40cm","posId":"107","price":30900,"isExtra":false},{"id":"57081111","note":"","count":1,"label":"Balné","posId":"K0000","price":2000,"isExtra":true},{"id":"59555800","note":"","count":1,"label":"Smetanový základ","posId":"ZBS40","price":0,"isExtra":true}]</t>
  </si>
  <si>
    <t>2026-06-19T21:41:04.149+02:00</t>
  </si>
  <si>
    <t>2026-06-19T22:00:26.306+02:00</t>
  </si>
  <si>
    <t>2026-06-19T21:40:03.818+02:00</t>
  </si>
  <si>
    <t>2026-06-19T22:00:10.631+02:00</t>
  </si>
  <si>
    <t>[{"id":"5b1f2843-926a-4dd1-a5f0-4fddc7b45013","note":"","count":1,"label":"Margherita 32 cm","posId":"112","price":20900,"isExtra":false},{"id":"3a8b6a85-3b5c-4ee4-be2d-261ab8731d6e","note":"","count":1,"label":"Dip česnekový","posId":"P106","price":2000,"isExtra":false},{"id":"e8f571e6-dd36-42d7-8826-52c90315986b","note":"","count":1,"label":"Baby špenát &amp; kuře 40 cm","posId":"104","price":30900,"isExtra":false}]</t>
  </si>
  <si>
    <t>2026-06-19T21:38:22.663+02:00</t>
  </si>
  <si>
    <t>2026-06-19T21:48:22.605+02:00</t>
  </si>
  <si>
    <t>[{"id":"1a4528b44fffb558ad058321","count":2,"label":"Česnekový dip","posId":"P106","price":2000,"isExtra":false},{"id":"47441b8c08c3b985152b12f3","count":2,"label":"Balné","posId":"K0000","price":1500,"isExtra":true},{"id":"c12b187d3f911dd627de01f6","count":1,"label":"Quattro Formaggi 40cm","posId":"111","price":30900,"isExtra":false},{"id":"eebdf80d1781a9b444ae21c7","count":1,"label":"Balné","posId":"K0000","price":2000,"isExtra":true},{"id":"f81a1b116e2a28fd29dd152c","count":1,"label":"Spicy Wings 🌶️","posId":"P101","price":9520,"isExtra":false},{"id":"47441b8c08c3b985152b12f3","count":1,"label":"Balné","posId":"K0000","price":1500,"isExtra":true}]</t>
  </si>
  <si>
    <t>2026-06-19T21:37:37.821+02:00</t>
  </si>
  <si>
    <t>2026-06-19T21:44:11.443+02:00</t>
  </si>
  <si>
    <t>[{"id":"122","note":"","count":1,"label":"Hot &amp; Spicy 32cm 🌶️🌶️","posId":"122","price":24900,"isExtra":false},{"id":"K0000","note":"","count":1,"label":"Balné","posId":"K0000","price":1500,"isExtra":true},{"id":"X1000","note":"","count":1,"label":"bez plněných okrajů","posId":"X1000","price":0,"isExtra":true},{"id":"N124","note":"","count":1,"label":"Pepsi 1l","posId":"N124","price":5900,"isExtra":false}]</t>
  </si>
  <si>
    <t>2026-06-19T21:35:31.234+02:00</t>
  </si>
  <si>
    <t>2026-06-19T21:43:39.527+02:00</t>
  </si>
  <si>
    <t>[{"id":"8dafd613e380051b82c188e3","count":1,"label":"Capricciosa 40cm","posId":"101","price":30900,"isExtra":false},{"id":"eebdf80d1781a9b444ae21c7","count":1,"label":"Balné","posId":"K0000","price":2000,"isExtra":true},{"id":"1c6f84c289296835ae52ec9a","count":1,"label":"Smetanový základ","posId":"ZRS40","price":0,"isExtra":true}]</t>
  </si>
  <si>
    <t>2026-06-19T21:22:06.573+02:00</t>
  </si>
  <si>
    <t>2026-06-19T21:28:20.643+02:00</t>
  </si>
  <si>
    <t>[{"id":"1a4528b44fffb558ad058321","count":1,"label":"Česnekový dip","posId":"P106","price":2000,"isExtra":false},{"id":"47441b8c08c3b985152b12f3","count":1,"label":"Balné","posId":"K0000","price":1500,"isExtra":true},{"id":"d9c512720f9b37393cb453fe","count":1,"label":"Comeback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🌶️","posId":"121","price":19920,"isExtra":false},{"id":"47441b8c08c3b985152b12f3","count":1,"label":"Balné","posId":"K0000","price":1500,"isExtra":true}]</t>
  </si>
  <si>
    <t>2026-06-19T21:16:35.032+02:00</t>
  </si>
  <si>
    <t>2026-06-19T21:23:02.462+02:00</t>
  </si>
  <si>
    <t>2026-06-19T21:02:49.477+02:00</t>
  </si>
  <si>
    <t>2026-06-19T21:11:15.156+02:00</t>
  </si>
  <si>
    <t>[{"id":"119","note":"","count":1,"label":"BBQ Texas 32cm","posId":"119","price":24900,"isExtra":false},{"id":"K0000","note":"","count":1,"label":"Balné","posId":"K0000","price":1500,"isExtra":true},{"id":"17","note":"","count":1,"label":"USA těsto","posId":"17","price":1000,"isExtra":true},{"id":"ZBR32","note":"","count":1,"label":"Rajčatový základ","posId":"ZBR32","price":0,"isExtra":true},{"id":"X1000","note":"","count":1,"label":"bez plněných okrajů","posId":"X1000","price":0,"isExtra":true}]</t>
  </si>
  <si>
    <t>2026-06-19T20:32:58.789+02:00</t>
  </si>
  <si>
    <t>2026-06-19T20:40:11.201+02:00</t>
  </si>
  <si>
    <t>[{"id":"08a36d60-0eb6-4537-b496-e8828050b381","count":1,"label":"Pizza Comeback 32 0,5","posId":"H121","price":12450,"isExtra":false,"creatorId":"Jx5UC2gfRJlBeusYetNmS","isPackging":0,"actualLabel":"Pizza Comeback 32 0,5"},{"id":"ZMn0kE3IRVJjsfXstBxZb","count":1,"label":"Bez plněných okrajů","posId":"X1000","price":0,"isExtra":true,"mainItemId":"08a36d60-0eb6-4537-b496-e8828050b381"},{"id":"aRPAiqbCW3Z9trz5KoEBF","count":1,"label":"Těsto italské","posId":"H32","price":0,"isExtra":true,"mainItemId":"08a36d60-0eb6-4537-b496-e8828050b381"},{"id":"d2fa657b-d549-4d8e-967b-ea5a926c3245","count":1,"label":"Pizza Hawai 32 cm 0,5","posId":"H114","price":12450,"isExtra":false,"creatorId":"bHdmMK6rwQxP1eEkrjFQW","isPackging":0,"actualLabel":"Pizza Hawai 32 cm 0,5"},{"id":"ZMn0kE3IRVJjsfXstBxZb","count":1,"label":"Bez plněných okrajů","posId":"X1000","price":0,"isExtra":true,"mainItemId":"d2fa657b-d549-4d8e-967b-ea5a926c3245"},{"id":"aRPAiqbCW3Z9trz5KoEBF","count":1,"label":"Těsto italské","posId":"H32","price":0,"isExtra":true,"mainItemId":"d2fa657b-d549-4d8e-967b-ea5a926c3245"},{"id":"R5cJvYdfoRTRkJ8xccPWv","count":1,"label":"Olivy 0,5","posId":"HB112","price":1300,"KDSTags":["greenhighlight"],"isExtra":true,"mainItemId":"d2fa657b-d549-4d8e-967b-ea5a926c3245"}]</t>
  </si>
  <si>
    <t>2026-06-19T20:31:45.627+02:00</t>
  </si>
  <si>
    <t>2026-06-19T20:36:29.013+02:00</t>
  </si>
  <si>
    <t>[{"id":"31c0dfca-6f85-4bc6-9421-409b4483b607","count":1,"label":"Pizza Pepperoni 32","posId":"120","price":24900,"isExtra":false,"creatorId":"tdQekdV8Ev3FDUK1BaV44","isPackging":0,"actualLabel":"Pizza Pepperoni 32"}]</t>
  </si>
  <si>
    <t>2026-06-19T20:25:25.295+02:00</t>
  </si>
  <si>
    <t>2026-06-19T20:35:29.228+02:00</t>
  </si>
  <si>
    <t>[{"id":"57081028","note":"","size":"BBQ Texas 40cm","count":1,"label":"BBQ Texas 40cm","posId":"107","price":30900,"isExtra":false},{"id":"57081111","note":"","count":1,"label":"Balné","posId":"K0000","price":2000,"isExtra":true}]</t>
  </si>
  <si>
    <t>2026-06-19T20:23:49.103+02:00</t>
  </si>
  <si>
    <t>2026-06-19T20:32:06.247+02:00</t>
  </si>
  <si>
    <t>[{"id":"d9c512720f9b37393cb453fe","count":1,"label":"Comeback 32cm 🌶️","posId":"121","price":19920,"isExtra":false},{"id":"47441b8c08c3b985152b12f3","count":1,"label":"Balné","posId":"K0000","price":1500,"isExtra":true},{"id":"2b5c7682bce27f1d38150ce7","count":1,"label":"Masové kuličky","posId":"P102","price":9900,"isExtra":false},{"id":"47441b8c08c3b985152b12f3","count":1,"label":"Balné","posId":"K0000","price":1500,"isExtra":true}]</t>
  </si>
  <si>
    <t>2026-06-19T20:19:44.996+02:00</t>
  </si>
  <si>
    <t>2026-06-19T20:29:44.175+02:00</t>
  </si>
  <si>
    <t>2026-06-19T20:13:03.156+02:00</t>
  </si>
  <si>
    <t>2026-06-19T20:19:48.208+02:00</t>
  </si>
  <si>
    <t>2026-06-19T20:38:27.471+02:00</t>
  </si>
  <si>
    <t>2026-06-19T20:13:57.555+02:00</t>
  </si>
  <si>
    <t>[{"id":"b23a7ffc-2968-4b23-96c7-647c4d375297","note":"","count":1,"label":"BBQ Meteor 32 cm","posId":"142","price":24900,"isExtra":false},{"id":"f61b7339-3b20-4583-b2b8-12e48de2876d","note":"","count":1,"label":"změna na Rajčatový základ","posId":"f61b7339-3b20-4583-b2b8-12e48de2876d","price":0,"isExtra":true}]</t>
  </si>
  <si>
    <t>2026-06-19T19:57:33.497+02:00</t>
  </si>
  <si>
    <t>2026-06-19T20:11:28.020+02:00</t>
  </si>
  <si>
    <t>[{"id":"0a4a95a672d7bfe60c28076a","count":1,"label":"Pepperoni 40cm 🌶️🌶️","posId":"108","price":30900,"isExtra":false},{"id":"eebdf80d1781a9b444ae21c7","count":1,"label":"Balné","posId":"K0000","price":2000,"isExtra":true},{"id":"7aed135de8f85157643167c9","count":1,"label":"BBQ základ","posId":"ZRB40","price":0,"isExtra":true},{"id":"4cf46eca02ef054173c87b37","count":1,"label":"okraj mozzarella, bylinky","posId":"A122","price":6500,"isExtra":true},{"id":"ccbe517b457dec962153470b","count":1,"label":"Kukuřice","posId":"C115","price":3500,"KDSTags":["greenhighlight"],"isExtra":true}]</t>
  </si>
  <si>
    <t>2026-06-19T19:52:29.615+02:00</t>
  </si>
  <si>
    <t>2026-06-19T19:58:16.956+02:00</t>
  </si>
  <si>
    <t>[{"id":"59610970","note":"","size":"BBQ Meteor 32cm","count":1,"label":"BBQ Meteor 32cm","posId":"118","price":24900,"isExtra":false},{"id":"57081116","note":"","count":1,"label":"Balné","posId":"K0000","price":1500,"isExtra":true},{"id":"57081140","note":"","count":1,"label":"okraj mozzarella, bylinky","posId":"A121","price":5700,"isExtra":true}]</t>
  </si>
  <si>
    <t>2026-06-19T19:45:03.915+02:00</t>
  </si>
  <si>
    <t>2026-06-19T19:54:18.776+02:00</t>
  </si>
  <si>
    <t>2026-06-19T20:03:42.067+02:00</t>
  </si>
  <si>
    <t>2026-06-19T19:45:29.689+02:00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</si>
  <si>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základ","posId":"57c816b2-3e3f-46c2-b126-b09910d79cb0","price":0,"isExtra":true},{"id":"f1315fc0-dfbb-459c-9f31-49d8e60875f4","note":"","count":1,"label":"Pepperoni 40 cm","posId":"108","price":30900,"isExtra":false}]</t>
  </si>
  <si>
    <t>2026-06-19T19:37:46.841+02:00</t>
  </si>
  <si>
    <t>2026-06-19T19:47:43.101+02:00</t>
  </si>
  <si>
    <t>[{"id":"d9c512720f9b37393cb453fe","count":1,"label":"Comeback 32cm 🌶️","posId":"121","price":19920,"isExtra":false},{"id":"47441b8c08c3b985152b12f3","count":1,"label":"Balné","posId":"K0000","price":1500,"isExtra":true},{"id":"194f9b78861882e1b3527e00","count":1,"label":"Pepperoni 32cm 🌶️🌶️","posId":"120","price":19920,"isExtra":false},{"id":"47441b8c08c3b985152b12f3","count":1,"label":"Balné","posId":"K0000","price":1500,"isExtra":true}]</t>
  </si>
  <si>
    <t>2026-06-19T19:35:40.168+02:00</t>
  </si>
  <si>
    <t>2026-06-19T19:45:23.044+02:00</t>
  </si>
  <si>
    <t>[{"id":"faba40d0-295e-4d0a-bb09-2edf9b61a61a","count":1,"label":"Pizza Hawai 40 cm","posId":"102","price":30900,"isExtra":false,"creatorId":"51gRxv8Q7Tw7f-u_bp89U","isPackging":0,"actualLabel":"Pizza Hawai 40 cm"}]</t>
  </si>
  <si>
    <t>2026-06-19T19:35:28.901+02:00</t>
  </si>
  <si>
    <t>2026-06-19T19:42:23.923+02:00</t>
  </si>
  <si>
    <t>[{"id":"14d74183-8108-4914-8e03-e680c274b617","count":1,"label":"Pizza Capricciosa 40","posId":"101","price":30900,"isExtra":false,"creatorId":"PzrUPpjy0S6oMpNZBTzSY","isPackging":0,"actualLabel":"Pizza Capricciosa 40"},{"id":"630ace20-5d22-4b96-8f2b-c71d934b1c69","count":1,"label":"Aquilla neperlivá","posId":"N140","price":3900,"isExtra":false,"creatorId":"as1hHQ8keVskHkOHItz5p","isPackging":0,"actualLabel":"Aquilla neperlivá"}]</t>
  </si>
  <si>
    <t>2026-06-19T19:26:18.707+02:00</t>
  </si>
  <si>
    <t>2026-06-19T19:39:36.181+02:00</t>
  </si>
  <si>
    <t>[{"id":"194f9b78861882e1b3527e00","count":1,"label":"Pepperoni 32cm 🌶️🌶️","posId":"120","price":19920,"isExtra":false},{"id":"47441b8c08c3b985152b12f3","count":1,"label":"Balné","posId":"K0000","price":1500,"isExtra":true},{"id":"d67d3bcf942514bdeb41c97d","count":1,"label":"Margherita 32cm","posId":"112","price":16720,"isExtra":false},{"id":"47441b8c08c3b985152b12f3","count":1,"label":"Balné","posId":"K0000","price":1500,"isExtra":true},{"id":"785bd350ca41e9c023b40739","count":1,"label":"Kukuřice","posId":"B115","price":2500,"KDSTags":["greenhighlight"],"isExtra":true},{"id":"b6762cc06e73fd176bea7855","count":1,"label":"Slanina","posId":"B108","price":3000,"KDSTags":["greenhighlight"],"isExtra":true},{"id":"1a4528b44fffb558ad058321","count":2,"label":"Česnekový dip","posId":"P106","price":2000,"isExtra":false},{"id":"47441b8c08c3b985152b12f3","count":2,"label":"Balné","posId":"K0000","price":1500,"isExtra":true}]</t>
  </si>
  <si>
    <t>2026-06-19T19:20:23.968+02:00</t>
  </si>
  <si>
    <t>2026-06-19T19:32:09.435+02:00</t>
  </si>
  <si>
    <t>[{"id":"194f9b78861882e1b3527e00","count":1,"label":"Pepperoni 32cm 🌶️🌶️","posId":"120","price":19920,"isExtra":false},{"id":"47441b8c08c3b985152b12f3","count":1,"label":"Balné","posId":"K0000","price":1500,"isExtra":true},{"id":"fc47b4db58ea17017d058548","count":1,"label":"okraj mozzarella, bylinky","posId":"A121","price":5700,"isExtra":true},{"id":"5646f23ab9a2187d75f9b373","count":1,"label":"Mozzarella","posId":"B113","price":3000,"KDSTags":["greenhighlight"],"isExtra":true},{"id":"f81a1b116e2a28fd29dd152c","count":1,"label":"Spicy Wings 🌶️","posId":"P101","price":9520,"isExtra":false},{"id":"47441b8c08c3b985152b12f3","count":1,"label":"Balné","posId":"K0000","price":1500,"isExtra":true}]</t>
  </si>
  <si>
    <t>2026-06-19T19:19:17.009+02:00</t>
  </si>
  <si>
    <t>2026-06-19T19:36:26.114+02:00</t>
  </si>
  <si>
    <t>[{"id":"119","note":"","count":1,"label":"BBQ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základ","posId":"ZBR32","price":0,"isExtra":true},{"id":"A117","note":"","count":1,"label":"okraj hotdog, hořčice","posId":"A117","price":5700,"isExtra":true},{"id":"113","note":"","count":1,"label":"Capricciosa 32cm","posId":"113","price":24900,"isExtra":false},{"id":"K0000","note":"","count":1,"label":"Balné","posId":"K0000","price":1500,"isExtra":true},{"id":"ZRB32","note":"","count":1,"label":"BBQ základ","posId":"ZRB32","price":0,"isExtra":true},{"id":"A121","note":"","count":1,"label":"okraj mozzarella, bylinky","posId":"A121","price":5700,"isExtra":true},{"id":"N125","note":"","count":1,"label":"Pepsi zero sugar 1l","posId":"N125","price":5900,"isExtra":false}]</t>
  </si>
  <si>
    <t>2026-06-19T19:15:51.065+02:00</t>
  </si>
  <si>
    <t>2026-06-19T19:29:41.335+02:00</t>
  </si>
  <si>
    <t>[{"id":"108","note":"","count":1,"label":"Pepperoni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bylinky","posId":"A122","price":6500,"isExtra":true}]</t>
  </si>
  <si>
    <t>2026-06-19T19:05:03.856+02:00</t>
  </si>
  <si>
    <t>2026-06-19T19:23:52.776+02:00</t>
  </si>
  <si>
    <t>2026-06-19T19:57:23.256+02:00</t>
  </si>
  <si>
    <t>2026-06-19T19:08:19.752+02:00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</si>
  <si>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bylinky","posId":"A121","price":5700,"isExtra":true},{"id":"0b867b16-3995-4b4a-9deb-1c0d8cecf8d6","note":"","count":1,"label":"Pepperoni 32 cm","posId":"120","price":24900,"isExtra":false},{"id":"35e045f9-bc36-46e9-8142-6579de78a05b","note":"","count":1,"label":"Comeback 32 cm","posId":"121","price":24900,"isExtra":false}]</t>
  </si>
  <si>
    <t>2026-06-19T19:01:57.925+02:00</t>
  </si>
  <si>
    <t>2026-06-19T19:11:24.866+02:00</t>
  </si>
  <si>
    <t>[{"id":"0f92ea7ecc118f4f4c407335","count":1,"label":"BBQ Meteor 32cm","posId":"118","price":24900,"isExtra":false},{"id":"47441b8c08c3b985152b12f3","count":1,"label":"Balné","posId":"K0000","price":1500,"isExtra":true},{"id":"e8b9c738ab9602bc599b4f85","count":1,"label":"bez plněných okrajů","posId":"X1000","price":0,"isExtra":true},{"id":"d17c2682f174ba70682c6ced","count":1,"label":"Buchtičky se šodó","posId":"D12","price":7900,"isExtra":false},{"id":"47441b8c08c3b985152b12f3","count":1,"label":"Balné","posId":"K0000","price":1500,"isExtra":true}]</t>
  </si>
  <si>
    <t>2026-06-19T18:54:24.971+02:00</t>
  </si>
  <si>
    <t>2026-06-19T19:05:00.792+02:00</t>
  </si>
  <si>
    <t>2026-06-19T18:52:24.917+02:00</t>
  </si>
  <si>
    <t>2026-06-19T19:03:37.701+02:00</t>
  </si>
  <si>
    <t>[{"id":"3d349fca-a560-44e4-966f-e75699784d8e","count":1,"label":"Pizza Comeback 40","posId":"109","price":30900,"isExtra":false,"creatorId":"CByhEWcF0bQZtA_TkYsST","isPackging":0,"actualLabel":"Pizza Comeback 40"}]</t>
  </si>
  <si>
    <t>2026-06-19T18:51:18.850+02:00</t>
  </si>
  <si>
    <t>2026-06-19T19:00:37.952+02:00</t>
  </si>
  <si>
    <t>[{"id":"1bd4120455764e0c386d4f6c","count":1,"label":"Comeback 40cm 🌶️","posId":"109","price":30900,"isExtra":false},{"id":"eebdf80d1781a9b444ae21c7","count":1,"label":"Balné","posId":"K0000","price":2000,"isExtra":true},{"id":"d39c047c4568cbe91e1b6a8d","count":1,"label":"Hawai 32cm","posId":"114","price":19920,"isExtra":false},{"id":"47441b8c08c3b985152b12f3","count":1,"label":"Balné","posId":"K0000","price":1500,"isExtra":true}]</t>
  </si>
  <si>
    <t>2026-06-19T18:33:50.310+02:00</t>
  </si>
  <si>
    <t>2026-06-19T18:40:54.797+02:00</t>
  </si>
  <si>
    <t>2026-06-19T18:33:03.403+02:00</t>
  </si>
  <si>
    <t>2026-06-19T18:46:16.225+02:00</t>
  </si>
  <si>
    <t>[{"id":"85dc195f-7d7b-4fb5-b41d-eb1c9c76b3a3","note":"","count":1,"label":"Hot &amp; Spicy 32 cm","posId":"146","price":24900,"isExtra":false},{"id":"670e963a-3bc6-4d99-8aed-b86eae3c2021","note":"","count":1,"label":"BEZ -mozzarella","posId":"X113","price":0,"KDSTags":["redhighlight"],"isExtra":true},{"id":"da2956bc-ba32-43a0-89b7-b7bb33ab5baf","note":"","count":1,"label":"Buchtičky se šodó","posId":"D12","price":7900,"isExtra":false}]</t>
  </si>
  <si>
    <t>2026-06-19T18:14:11.174+02:00</t>
  </si>
  <si>
    <t>2026-06-19T18:29:30.057+02:00</t>
  </si>
  <si>
    <t>[{"id":"06eb8c289c0413cc7811b7e3","count":1,"label":"BBQ Texas 40cm","posId":"107","price":30900,"isExtra":false},{"id":"eebdf80d1781a9b444ae21c7","count":1,"label":"Balné","posId":"K0000","price":2000,"isExtra":true},{"id":"4cf46eca02ef054173c87b37","count":1,"label":"okraj mozzarella, bylinky","posId":"A122","price":6500,"isExtra":true},{"id":"20df61893dbfd7f926d17464","count":1,"label":"Opočno karamel","posId":"D112","price":12900,"isExtra":false}]</t>
  </si>
  <si>
    <t>2026-06-19T18:14:03.508+02:00</t>
  </si>
  <si>
    <t>2026-06-19T18:32:04.551+02:00</t>
  </si>
  <si>
    <t>2026-06-19T19:16:56.348+02:00</t>
  </si>
  <si>
    <t>2026-06-19T18:14:40.210+02:00</t>
  </si>
  <si>
    <t>[{"id":"1fae666b-4102-4ed0-b317-2a07b21ae279","note":"","count":1,"label":"Hot &amp; Spicy 40 cm","posId":"110","price":30900,"isExtra":false},{"id":"57c816b2-3e3f-46c2-b126-b09910d79cb0","note":"","count":1,"label":"změna na Smetanový základ","posId":"57c816b2-3e3f-46c2-b126-b09910d79cb0","price":0,"isExtra":true},{"id":"932d1eab-8f45-4992-b460-cc5099f91e14","note":"","count":1,"label":"Okraj Hotdog, BBQ","posId":"A120","price":6500,"isExtra":true},{"id":"ed9751e1-1886-4b0f-b8dd-d3c6488dfd29","note":"","count":1,"label":"Mozzarella","posId":"C113","price":4000,"KDSTags":["greenhighlight"],"isExtra":true},{"id":"74b60a0c-fcbc-4171-95e9-291adbfbe523","note":"","count":1,"label":"Cibule","posId":"C103","price":3500,"KDSTags":["greenhighlight"],"isExtra":true},{"id":"7fdd6df3-b4af-470d-955c-d1de47ab00a5","note":"","count":1,"label":"Žampiony","posId":"C105","price":3500,"KDSTags":["greenhighlight"],"isExtra":true},{"id":"614269dd-2dbe-47e4-81f8-670c7ef03e2f","note":"","count":1,"label":"Pepperoni salám","posId":"C109","price":4000,"KDSTags":["greenhighlight"],"isExtra":true},{"id":"3a8b6a85-3b5c-4ee4-be2d-261ab8731d6e","note":"","count":2,"label":"Dip česnekový","posId":"P106","price":2000,"isExtra":false},{"id":"d63e9120-8ffe-444c-ba51-6c942a13f4fc","note":"","count":1,"label":"Margherita 40 cm","posId":"100","price":26900,"isExtra":false},{"id":"57c816b2-3e3f-46c2-b126-b09910d79cb0","note":"","count":1,"label":"změna na Smetanový základ","posId":"57c816b2-3e3f-46c2-b126-b09910d79cb0","price":0,"isExtra":true},{"id":"eb426525-9181-4714-9963-380f5c0ae0e5","note":"","count":1,"label":"Okraj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,{"id":"d5c01305-5b81-4931-8ef0-14413da22bab","note":"","count":1,"label":"Kukuřice","posId":"C115","price":3500,"KDSTags":["greenhighlight"],"isExtra":true},{"id":"74b60a0c-fcbc-4171-95e9-291adbfbe523","note":"","count":1,"label":"Cibule","posId":"C103","price":3500,"KDSTags":["greenhighlight"],"isExtra":true},{"id":"30448218-3844-4dfe-882d-e344102dcfea","note":"","count":1,"label":"Paprika","posId":"C111","price":3500,"KDSTags":["greenhighlight"],"isExtra":true},{"id":"86843148-4e32-4979-bfd6-d7151207f70f","note":"","count":1,"label":"Šunka","posId":"C106","price":4000,"KDSTags":["greenhighlight"],"isExtra":true}]</t>
  </si>
  <si>
    <t>2026-06-19T18:09:45.565+02:00</t>
  </si>
  <si>
    <t>2026-06-19T18:23:45.625+02:00</t>
  </si>
  <si>
    <t>[{"id":"cb3f1edb-a9ef-46ed-8c99-05b992c1f4a9","count":1,"label":"Pizza Margherita 18","posId":"124","price":11900,"isExtra":false,"creatorId":"sgiso3FWZxoHCa5U87uCB","isPackging":0,"actualLabel":"Pizza Margherita 18"}]</t>
  </si>
  <si>
    <t>2026-06-19T17:34:02.909+02:00</t>
  </si>
  <si>
    <t>2026-06-19T17:46:09.587+02:00</t>
  </si>
  <si>
    <t>[{"id":"0a4a95a672d7bfe60c28076a","count":1,"label":"Pepperoni 40cm 🌶️🌶️","posId":"108","price":30900,"isExtra":false},{"id":"eebdf80d1781a9b444ae21c7","count":1,"label":"Balné","posId":"K0000","price":2000,"isExtra":true},{"id":"7aed135de8f85157643167c9","count":1,"label":"BBQ základ","posId":"ZRB40","price":0,"isExtra":true},{"id":"5bc2c24fb46583503f7bb501","count":1,"label":"Jalapeňos","posId":"C102","price":3500,"KDSTags":["greenhighlight"],"isExtra":true},{"id":"3bb5e6465468f076dcc05987","count":1,"label":"Žampiony","posId":"C105","price":3500,"KDSTags":["greenhighlight"],"isExtra":true},{"id":"31deb50114d05dde45863f17","count":1,"label":"Pepsi zero sugar 1l","posId":"N125","price":5900,"isExtra":false}]</t>
  </si>
  <si>
    <t>2026-06-19T17:32:26.383+02:00</t>
  </si>
  <si>
    <t>2026-06-19T17:40:32.585+02:00</t>
  </si>
  <si>
    <t>[{"id":"96ddf01d0db96541ecf869f1","count":1,"label":"Quattro Formaggi 32cm","posId":"123","price":24900,"isExtra":false},{"id":"47441b8c08c3b985152b12f3","count":1,"label":"Balné","posId":"K0000","price":1500,"isExtra":true},{"id":"b93ecc5223a172317d92cda7","count":1,"label":"Rajčatový základ","posId":"ZSR32","price":0,"isExtra":true},{"id":"e8b9c738ab9602bc599b4f85","count":1,"label":"bez plněných okrajů","posId":"X1000","price":0,"isExtra":true},{"id":"678c01903c4343f6bbe8b102","count":1,"label":"Kuře","posId":"B114","price":3000,"KDSTags":["greenhighlight"],"isExtra":true}]</t>
  </si>
  <si>
    <t>2026-06-19T17:26:05.271+02:00</t>
  </si>
  <si>
    <t>2026-06-19T17:40:29.751+02:00</t>
  </si>
  <si>
    <t>[{"id":"a02d60043b37431657fe2812","count":1,"label":"Baby Špenát &amp; kuře 32cm","posId":"116","price":24900,"isExtra":false},{"id":"47441b8c08c3b985152b12f3","count":1,"label":"Balné","posId":"K0000","price":1500,"isExtra":true},{"id":"e1f43a0ee7f218cf02a7ded7","count":1,"label":"USA těsto","posId":"17","price":1000,"isExtra":true},{"id":"785bd350ca41e9c023b40739","count":1,"label":"Kukuřice","posId":"B115","price":2500,"KDSTags":["greenhighlight"],"isExtra":true},{"id":"286d6bb301138412c2453fe3","count":1,"label":"Hot &amp; Spicy 32cm 🌶️🌶️","posId":"122","price":24900,"isExtra":false},{"id":"47441b8c08c3b985152b12f3","count":1,"label":"Balné","posId":"K0000","price":1500,"isExtra":true},{"id":"e1f43a0ee7f218cf02a7ded7","count":1,"label":"USA těsto","posId":"17","price":1000,"isExtra":true},{"id":"a412b114a164fd326990f8ec","count":1,"label":"Smetanový základ","posId":"ZRS32","price":0,"isExtra":true}]</t>
  </si>
  <si>
    <t>2026-06-19T17:15:03.613+02:00</t>
  </si>
  <si>
    <t>2026-06-19T17:16:55.805+02:00</t>
  </si>
  <si>
    <t>[{"id":"0ea52415-fdb3-497f-b216-7fd5802f2e0f","note":"","count":1,"label":"Quattro Formaggi 32 cm","posId":"123","price":24900,"isExtra":false},{"id":"f61b7339-3b20-4583-b2b8-12e48de2876d","note":"","count":1,"label":"změna na Rajčatový základ","posId":"f61b7339-3b20-4583-b2b8-12e48de2876d","price":0,"isExtra":true},{"id":"6e9ef16b-b5cb-40a1-ad72-f28a9276a0f7","note":"","count":1,"label":"kuře","posId":"B114","price":3000,"KDSTags":["greenhighlight"],"isExtra":true}]</t>
  </si>
  <si>
    <t>2026-06-19T17:07:15.142+02:00</t>
  </si>
  <si>
    <t>2026-06-19T17:20:08.159+02:00</t>
  </si>
  <si>
    <t>[{"id":"60b32f9b-7064-4917-aed7-67a49f9cad9a","count":1,"label":"Pizza Quattro Formaggi 40","posId":"111","price":30900,"isExtra":false,"creatorId":"BSMuWQiNPxIbrNcgbpw86","isPackging":0,"actualLabel":"Pizza Quattro Formaggi 40"},{"id":"extra_20230331101812_3","count":1,"label":"okraj mozzarella, bylinky","posId":"A122","price":6500,"isExtra":true,"mainItemId":"60b32f9b-7064-4917-aed7-67a49f9cad9a"},{"id":"extra_20230331101812_101","count":1,"label":"Gorgonzola","posId":"C101","price":4000,"KDSTags":["greenhighlight"],"isExtra":true,"mainItemId":"60b32f9b-7064-4917-aed7-67a49f9cad9a"}]</t>
  </si>
  <si>
    <t>2026-06-19T16:32:49.182+02:00</t>
  </si>
  <si>
    <t>2026-06-19T16:47:03.224+02:00</t>
  </si>
  <si>
    <t>[{"id":"d9c512720f9b37393cb453fe","count":1,"label":"Comeback 32cm 🌶️","posId":"121","price":19920,"isExtra":false},{"id":"47441b8c08c3b985152b12f3","count":1,"label":"Balné","posId":"K0000","price":1500,"isExtra":true},{"id":"286dea47175c3f6c57758e95","count":1,"label":"BBQ základ","posId":"ZRB32","price":0,"isExtra":true}]</t>
  </si>
  <si>
    <t>2026-06-19T16:32:03.623+02:00</t>
  </si>
  <si>
    <t>2026-06-19T16:58:38.090+02:00</t>
  </si>
  <si>
    <t>2026-06-19T17:48:24.126+02:00</t>
  </si>
  <si>
    <t>2026-06-19T16:39:59.476+02:00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</si>
  <si>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bylinky","posId":"A122","price":6500,"isExtra":true},{"id":"0ea52415-fdb3-497f-b216-7fd5802f2e0f","note":"","count":1,"label":"Quattro Formaggi 32 cm","posId":"123","price":24900,"isExtra":false},{"id":"7bd52058-f7b0-4320-9d6c-79598e7d9b5f","note":"","count":1,"label":"Hawai 18 cm","posId":"126","price":11900,"isExtra":false}]</t>
  </si>
  <si>
    <t>2026-06-19T16:07:23.152+02:00</t>
  </si>
  <si>
    <t>2026-06-19T16:20:02.901+02:00</t>
  </si>
  <si>
    <t>2026-06-19T15:53:41.545+02:00</t>
  </si>
  <si>
    <t>2026-06-19T16:07:34.032+02:00</t>
  </si>
  <si>
    <t>[{"id":"d39c047c4568cbe91e1b6a8d","count":1,"label":"Hawai 32cm","posId":"114","price":19920,"isExtra":false},{"id":"47441b8c08c3b985152b12f3","count":1,"label":"Balné","posId":"K0000","price":1500,"isExtra":true},{"id":"e8b9c738ab9602bc599b4f85","count":1,"label":"bez plněných okrajů","posId":"X1000","price":0,"isExtra":true},{"id":"d9c512720f9b37393cb453fe","count":1,"label":"Comeback 32cm 🌶️","posId":"121","price":19920,"isExtra":false},{"id":"47441b8c08c3b985152b12f3","count":1,"label":"Balné","posId":"K0000","price":1500,"isExtra":true}]</t>
  </si>
  <si>
    <t>2026-06-19T15:48:39.546+02:00</t>
  </si>
  <si>
    <t>2026-06-19T16:03:14.847+02:00</t>
  </si>
  <si>
    <t>[{"id":"31cc2dec-1acd-4403-88c1-9561117576d8","count":1,"label":"Pizza Špenát kuře 40 cm","posId":"104","price":30900,"isExtra":false,"creatorId":"CNoiR2pPU__AqOeESlQyp","isPackging":0,"actualLabel":"Pizza Špenát kuře 40 cm"}]</t>
  </si>
  <si>
    <t>2026-06-19T15:48:14.921+02:00</t>
  </si>
  <si>
    <t>2026-06-19T16:03:13.722+02:00</t>
  </si>
  <si>
    <t>[{"id":"f30f2fb2-fb95-4178-8ce0-1adad0595bf2","count":1,"label":"Pizza Margherita 40","posId":"100","price":26900,"isExtra":false,"creatorId":"d0XABIaRoyShGVW1zwT5c","isPackging":0,"actualLabel":"Pizza Margherita 40"}]</t>
  </si>
  <si>
    <t>2026-06-19T15:01:41.974+02:00</t>
  </si>
  <si>
    <t>2026-06-19T15:16:52.529+02:00</t>
  </si>
  <si>
    <t>2026-06-19T14:40:25.803+02:00</t>
  </si>
  <si>
    <t>2026-06-19T14:50:32.092+02:00</t>
  </si>
  <si>
    <t>2026-06-19T13:58:30.704+02:00</t>
  </si>
  <si>
    <t>2026-06-19T14:15:31.618+02:00</t>
  </si>
  <si>
    <t>[{"id":"120","note":"","count":2,"label":"Pepperoni 32cm 🌶️🌶️","posId":"120","price":24900,"isExtra":false},{"id":"K0000","note":"","count":2,"label":"Balné","posId":"K0000","price":1500,"isExtra":true},{"id":"17","note":"","count":2,"label":"USA těsto","posId":"17","price":1000,"isExtra":true},{"id":"A121","note":"","count":2,"label":"okraj mozzarella, bylinky","posId":"A121","price":5700,"isExtra":true},{"id":"B115","note":"","count":2,"label":"Kukuřice","posId":"B115","price":2500,"KDSTags":["greenhighlight"],"isExtra":true},{"id":"B108","note":"","count":2,"label":"Slanina","posId":"B108","price":3000,"KDSTags":["greenhighlight"],"isExtra":true},{"id":"B101","note":"","count":2,"label":"Gorgonzola","posId":"B101","price":3000,"KDSTags":["greenhighlight"],"isExtra":true}]</t>
  </si>
  <si>
    <t>2026-06-19T13:05:03.519+02:00</t>
  </si>
  <si>
    <t>2026-06-19T13:12:16.177+02:00</t>
  </si>
  <si>
    <t>2026-06-19T13:38:25.137+02:00</t>
  </si>
  <si>
    <t>2026-06-19T13:12:35.866+02:00</t>
  </si>
  <si>
    <t>2026-06-19T12:55:17.488+02:00</t>
  </si>
  <si>
    <t>2026-06-19T13:03:49.324+02:00</t>
  </si>
  <si>
    <t>[{"id":"194f9b78861882e1b3527e00","count":1,"label":"Pepperoni 32cm 🌶️🌶️","posId":"120","price":19920,"isExtra":false},{"id":"47441b8c08c3b985152b12f3","count":1,"label":"Balné","posId":"K0000","price":1500,"isExtra":true},{"id":"2c6d9e781cfe13d1b652a2e6","count":1,"label":"Gorgonzola","posId":"B101","price":3000,"KDSTags":["greenhighlight"],"isExtra":true}]</t>
  </si>
  <si>
    <t>2026-06-19T12:44:04.468+02:00</t>
  </si>
  <si>
    <t>2026-06-19T13:00:52.441+02:00</t>
  </si>
  <si>
    <t>2026-06-19T12:43:03.443+02:00</t>
  </si>
  <si>
    <t>2026-06-19T13:00:55.001+02:00</t>
  </si>
  <si>
    <t>2026-06-19T13:27:22.384+02:00</t>
  </si>
  <si>
    <t>2026-06-19T12:47:29.786+02:00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</si>
  <si>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bylinky","posId":"A121","price":5700,"isExtra":true},{"id":"e12521cc-9391-4513-be27-f090014536cf","note":"","count":1,"label":"BBQ Texas 32 cm","posId":"143","price":24900,"isExtra":false},{"id":"2be8bd8d-b8cf-456a-a9f3-1ae18c5726f9","note":"","count":1,"label":"okraj mozzarella, BBQ omáčka","posId":"A123","price":5700,"isExtra":true}]</t>
  </si>
  <si>
    <t>2026-06-19T12:36:39.451+02:00</t>
  </si>
  <si>
    <t>2026-06-19T12:55:58.378+02:00</t>
  </si>
  <si>
    <t>[{"id":"194f9b78861882e1b3527e00","count":1,"label":"Pepperoni 32cm 🌶️🌶️","posId":"120","price":19920,"isExtra":false},{"id":"47441b8c08c3b985152b12f3","count":1,"label":"Balné","posId":"K0000","price":1500,"isExtra":true},{"id":"286dea47175c3f6c57758e95","count":1,"label":"BBQ základ","posId":"ZRB32","price":0,"isExtra":true},{"id":"fc47b4db58ea17017d058548","count":1,"label":"okraj mozzarella, bylinky","posId":"A121","price":5700,"isExtra":true},{"id":"785bd350ca41e9c023b40739","count":1,"label":"Kukuřice","posId":"B115","price":2500,"KDSTags":["greenhighlight"],"isExtra":true}]</t>
  </si>
  <si>
    <t>2026-06-19T12:24:40.989+02:00</t>
  </si>
  <si>
    <t>2026-06-19T12:41:06.228+02:00</t>
  </si>
  <si>
    <t>2026-06-19T12:22:48.855+02:00</t>
  </si>
  <si>
    <t>2026-06-19T12:41:10.348+02:00</t>
  </si>
  <si>
    <t>[{"id":"9ff4b752ddf2f94c142455e8","count":1,"label":"Margherita 40cm","posId":"100","price":26900,"isExtra":false},{"id":"eebdf80d1781a9b444ae21c7","count":1,"label":"Balné","posId":"K0000","price":2000,"isExtra":true},{"id":"ccbe517b457dec962153470b","count":1,"label":"Kukuřice","posId":"C115","price":3500,"KDSTags":["greenhighlight"],"isExtra":true},{"id":"941c7ca3646dd49d375cfc49","count":1,"label":"Šunka","posId":"C106","price":4000,"KDSTags":["greenhighlight"],"isExtra":true}]</t>
  </si>
  <si>
    <t>2026-06-19T12:13:49.704+02:00</t>
  </si>
  <si>
    <t>2026-06-19T12:38:50.386+02:00</t>
  </si>
  <si>
    <t>[{"id":"1a4528b44fffb558ad058321","count":1,"label":"Česnekový dip","posId":"P106","price":2000,"isExtra":false},{"id":"47441b8c08c3b985152b12f3","count":1,"label":"Balné","posId":"K0000","price":1500,"isExtra":true},{"id":"6b25fa185f1e953ff7cf8812","count":1,"label":"Česnekový chléb 18cm","posId":"P104","price":7900,"isExtra":false},{"id":"47441b8c08c3b985152b12f3","count":1,"label":"Balné","posId":"K0000","price":1500,"isExtra":true},{"id":"d39c047c4568cbe91e1b6a8d","count":1,"label":"Hawai 32cm","posId":"114","price":19920,"isExtra":false},{"id":"47441b8c08c3b985152b12f3","count":1,"label":"Balné","posId":"K0000","price":1500,"isExtra":true},{"id":"58833455b550c0fa8368e3bc","count":1,"label":"okraj hotdog, bez omáčky","posId":"A125","price":5700,"isExtra":true},{"id":"6f63fbd0ac5af4c0c06e0306","count":1,"label":"Šunka","posId":"B106","price":3000,"KDSTags":["greenhighlight"],"isExtra":true},{"id":"678c01903c4343f6bbe8b102","count":1,"label":"Kuře","posId":"B114","price":3000,"KDSTags":["greenhighlight"],"isExtra":true}]</t>
  </si>
  <si>
    <t>2026-06-19T12:11:45.041+02:00</t>
  </si>
  <si>
    <t>2026-06-19T12:35:25.488+02:00</t>
  </si>
  <si>
    <t>2026-06-19T12:04:46.946+02:00</t>
  </si>
  <si>
    <t>2026-06-19T12:35:04.479+02:00</t>
  </si>
  <si>
    <t>[{"id":"108","note":"","count":1,"label":"Pepperoni 40cm 🌶️🌶️","posId":"108","price":30900,"isExtra":false},{"id":"K0000","note":"","count":1,"label":"Balné","posId":"K0000","price":2000,"isExtra":true},{"id":"C105","note":"","count":1,"label":"Žampiony","posId":"C105","price":3500,"KDSTags":["greenhighlight"],"isExtra":true},{"id":"C115","note":"","count":1,"label":"Kukuřice","posId":"C115","price":3500,"KDSTags":["greenhighlight"],"isExtra":true},{"id":"122","note":"","count":1,"label":"Hot &amp; Spicy 32cm 🌶️🌶️","posId":"122","price":24900,"isExtra":false},{"id":"K0000","note":"","count":1,"label":"Balné","posId":"K0000","price":1500,"isExtra":true}]</t>
  </si>
  <si>
    <t>2026-06-19T12:04:23.883+02:00</t>
  </si>
  <si>
    <t>2026-06-19T12:29:24.238+02:00</t>
  </si>
  <si>
    <t>[{"id":"06eb8c289c0413cc7811b7e3","count":1,"label":"BBQ Texas 40cm","posId":"107","price":30900,"isExtra":false},{"id":"eebdf80d1781a9b444ae21c7","count":1,"label":"Balné","posId":"K0000","price":2000,"isExtra":true},{"id":"6394890c35c4e44631a92475","count":1,"label":"okraj hotdog, bbq omáčka","posId":"A120","price":6500,"isExtra":true},{"id":"ccbe517b457dec962153470b","count":1,"label":"Kukuřice","posId":"C115","price":3500,"KDSTags":["greenhighlight"],"isExtra":true}]</t>
  </si>
  <si>
    <t>2026-06-19T12:00:54.315+02:00</t>
  </si>
  <si>
    <t>2026-06-19T12:19:59.174+02:00</t>
  </si>
  <si>
    <t>[{"id":"1bd4120455764e0c386d4f6c","count":2,"label":"Comeback 40cm 🌶️","posId":"109","price":30900,"isExtra":false},{"id":"eebdf80d1781a9b444ae21c7","count":2,"label":"Balné","posId":"K0000","price":2000,"isExtra":true},{"id":"c12b187d3f911dd627de01f6","count":1,"label":"Quattro Formaggi 40cm","posId":"111","price":30900,"isExtra":false},{"id":"eebdf80d1781a9b444ae21c7","count":1,"label":"Balné","posId":"K0000","price":2000,"isExtra":true}]</t>
  </si>
  <si>
    <t>2026-06-19T11:57:21.452+02:00</t>
  </si>
  <si>
    <t>2026-06-19T12:04:09.986+02:00</t>
  </si>
  <si>
    <t>2026-06-19T11:53:55.601+02:00</t>
  </si>
  <si>
    <t>2026-06-19T12:00:59.232+02:00</t>
  </si>
  <si>
    <t>Asaduzzaman</t>
  </si>
  <si>
    <t>2026-06-19T11:44:39.180+02:00</t>
  </si>
  <si>
    <t>2026-06-19T11:51:33.030+02:00</t>
  </si>
  <si>
    <t>2026-06-19T11:33:07.187+02:00</t>
  </si>
  <si>
    <t>2026-06-19T11:46:44.170+02:00</t>
  </si>
  <si>
    <t>[{"id":"a02d60043b37431657fe2812","count":1,"label":"Baby Špenát &amp; kuře 32cm","posId":"116","price":24900,"isExtra":false},{"id":"47441b8c08c3b985152b12f3","count":1,"label":"Balné","posId":"K0000","price":1500,"isExtra":true},{"id":"992bd29d68238b6e2eed59cd","count":1,"label":"Špenát s česnekem","posId":"B107","price":2500,"KDSTags":["greenhighlight"],"isExtra":true},{"id":"678c01903c4343f6bbe8b102","count":1,"label":"Kuře","posId":"B114","price":3000,"KDSTags":["greenhighlight"],"isExtra":true}]</t>
  </si>
  <si>
    <t>2026-06-19T11:30:03.454+02:00</t>
  </si>
  <si>
    <t>2026-06-19T11:42:58.693+02:00</t>
  </si>
  <si>
    <t>2026-06-19T12:00:12.660+02:00</t>
  </si>
  <si>
    <t>2026-06-19T11:31:44.459+02:00</t>
  </si>
  <si>
    <t>[{"id":"aef5aaf8-2acf-4f20-91be-c8829f11cd0c","note":"","count":1,"label":"Capricciosa 40 cm","posId":"101","price":30900,"isExtra":false},{"id":"bd8e2f82-3d11-4ada-88ad-67191c012d18","note":"","count":1,"label":"BEZ -olivy","posId":"X112","price":0,"KDSTags":["redhighlight"],"isExtra":true},{"id":"3a8b6a85-3b5c-4ee4-be2d-261ab8731d6e","note":"","count":4,"label":"Dip česnekový","posId":"P106","price":2000,"isExtra":false},{"id":"8c704055-e242-493d-b754-bb711e5a6c0b","note":"","count":1,"label":"Hawai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-ananas","posId":"X100","price":0,"KDSTags":["redhighlight"],"isExtra":true}]</t>
  </si>
  <si>
    <t>2026-06-19T11:19:48.934+02:00</t>
  </si>
  <si>
    <t>2026-06-19T11:35:41.241+02:00</t>
  </si>
  <si>
    <t>[{"id":"0a4a95a672d7bfe60c28076a","count":1,"label":"Pepperoni 40cm 🌶️🌶️","posId":"108","price":30900,"isExtra":false},{"id":"eebdf80d1781a9b444ae21c7","count":1,"label":"Balné","posId":"K0000","price":2000,"isExtra":true}]</t>
  </si>
  <si>
    <t>2026-06-19T11:19:24.434+02:00</t>
  </si>
  <si>
    <t>2026-06-19T11:35:38.600+02:00</t>
  </si>
  <si>
    <t>[{"id":"e28ab87f-b95c-47c6-9c60-ca35c4cef227","count":1,"label":"Pizza Pepperoni 40","posId":"108","price":30900,"isExtra":false,"creatorId":"tifAASXJNLyxXJczH7rm_","isPackging":0,"actualLabel":"Pizza Pepperoni 40"}]</t>
  </si>
  <si>
    <t>2026-06-19T11:16:09.385+02:00</t>
  </si>
  <si>
    <t>2026-06-19T11:28:23.985+02:00</t>
  </si>
  <si>
    <t>[{"id":"59278382","note":"","size":"Spicy menu Comeback","count":1,"label":"Spicy menu Comeback","posId":"M100","price":34900,"isExtra":false},{"id":"57081199","note":"","count":1,"label":"Hawai","posId":"Y114","price":0,"isExtra":true},{"id":"57081101","note":"","count":1,"label":"Balné","posId":"K0000","price":3000,"isExtra":true},{"id":"59278385","note":"","count":1,"label":"spicy wings 🌶️","posId":"P101","price":0,"isExtra":true},{"id":"57405803","note":"","count":1,"label":"Pepsi zero sugar 1l","posId":"N125","price":0,"isExtra":true},{"id":"57094177","note":"","count":1,"label":"BBQ základ","posId":"ZRB32","price":0,"isExtra":true},{"id":"57081176","note":"","count":1,"label":"okraj hotdog, bbq omáčka","posId":"A119","price":5700,"isExtra":true}]</t>
  </si>
  <si>
    <t>2026-06-19T11:12:03.256+02:00</t>
  </si>
  <si>
    <t>2026-06-19T12:07:01.888+02:00</t>
  </si>
  <si>
    <t>2026-06-19T12:26:17.534+02:00</t>
  </si>
  <si>
    <t>2026-06-19T11:13:56.847+02:00</t>
  </si>
  <si>
    <t>[{"id":"ad7c292a-48c9-48db-b64c-0f7f8ebced7f","note":"","count":1,"label":"BBQ Meteor 40 cm","posId":"106","price":30900,"isExtra":false},{"id":"19647242-c7ae-4948-97a4-fe55e47b6f96","note":"","count":1,"label":"BEZ -pepperoni salám","posId":"X109","price":0,"KDSTags":["redhighlight"],"isExtra":true}]</t>
  </si>
  <si>
    <t>2026-06-19T11:06:19.764+02:00</t>
  </si>
  <si>
    <t>2026-06-19T11:28:21.646+02:00</t>
  </si>
  <si>
    <t>[{"id":"3ffdf576-89c8-4571-b10b-4e6331fbbb89","count":1,"label":"Pizza Špenát kuře 18 cm","posId":"128","price":11900,"isExtra":false,"creatorId":"U085aAh1RGsaGJB-Yfed_","isPackging":0,"actualLabel":"Pizza Špenát kuře 18 cm"}]</t>
  </si>
  <si>
    <t>2026-06-19T00:44:03.157+02:00</t>
  </si>
  <si>
    <t>2026-06-19T01:00:24.137+02:00</t>
  </si>
  <si>
    <t>[{"id":"119","note":"","count":1,"label":"BBQ Texas 32cm","posId":"119","price":24900,"isExtra":false},{"id":"K0000","note":"","count":1,"label":"Balné","posId":"K0000","price":1500,"isExtra":true},{"id":"ZBS32","note":"","count":1,"label":"Smetanový základ","posId":"ZBS32","price":0,"isExtra":true},{"id":"X1000","note":"","count":1,"label":"bez plněných okrajů","posId":"X1000","price":0,"isExtra":true},{"id":"P105","note":"","count":1,"label":"BBQ dip","posId":"P105","price":2000,"isExtra":false},{"id":"K0000","note":"","count":1,"label":"Balné","posId":"K0000","price":1500,"isExtra":true},{"id":"P106","note":"","count":1,"label":"Česnekový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</si>
  <si>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2026-06-19T00:41:22.550+02:00</t>
  </si>
  <si>
    <t>2026-06-19T00:57:49.042+02:00</t>
  </si>
  <si>
    <t>[{"id":"d9c512720f9b37393cb453fe","count":2,"label":"Comeback 32cm 🌶️","posId":"121","price":19920,"isExtra":false},{"id":"47441b8c08c3b985152b12f3","count":2,"label":"Balné","posId":"K0000","price":1500,"isExtra":true},{"id":"1a4528b44fffb558ad058321","count":2,"label":"Česnekový dip","posId":"P106","price":2000,"isExtra":false},{"id":"47441b8c08c3b985152b12f3","count":2,"label":"Balné","posId":"K0000","price":1500,"isExtra":true}]</t>
  </si>
  <si>
    <t>2026-06-19T00:36:17.010+02:00</t>
  </si>
  <si>
    <t>2026-06-19T00:50:23.200+02:00</t>
  </si>
  <si>
    <t>2026-06-19T00:35:45.750+02:00</t>
  </si>
  <si>
    <t>2026-06-19T00:44:39.049+02:00</t>
  </si>
  <si>
    <t>[{"id":"d9c512720f9b37393cb453fe","count":1,"label":"Comeback 32cm 🌶️","posId":"121","price":19920,"isExtra":false},{"id":"47441b8c08c3b985152b12f3","count":1,"label":"Balné","posId":"K0000","price":1500,"isExtra":true},{"id":"286dea47175c3f6c57758e95","count":1,"label":"BBQ základ","posId":"ZRB32","price":0,"isExtra":true},{"id":"e8b9c738ab9602bc599b4f85","count":1,"label":"bez plněných okrajů","posId":"X1000","price":0,"isExtra":true}]</t>
  </si>
  <si>
    <t>2026-06-19T00:35:21.012+02:00</t>
  </si>
  <si>
    <t>2026-06-19T00:52:03.511+02:00</t>
  </si>
  <si>
    <t>2026-06-19T00:32:08.736+02:00</t>
  </si>
  <si>
    <t>2026-06-19T00:41:17.037+02:00</t>
  </si>
  <si>
    <t>[{"id":"22fae4223679fdbf636bc4cb","count":1,"label":"Choco Rolls","posId":"chr100","price":8900,"isExtra":false},{"id":"47441b8c08c3b985152b12f3","count":1,"label":"Balné","posId":"K0000","price":1500,"isExtra":true},{"id":"d9c512720f9b37393cb453fe","count":1,"label":"Comeback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🌶️","posId":"121","price":19920,"isExtra":false},{"id":"47441b8c08c3b985152b12f3","count":1,"label":"Balné","posId":"K0000","price":1500,"isExtra":true}]</t>
  </si>
  <si>
    <t>2026-06-19T00:26:13.143+02:00</t>
  </si>
  <si>
    <t>2026-06-19T00:32:33.159+02:00</t>
  </si>
  <si>
    <t>2026-06-19T00:22:21.567+02:00</t>
  </si>
  <si>
    <t>2026-06-19T00:30:25.986+02:00</t>
  </si>
  <si>
    <t>[{"id":"d67d3bcf942514bdeb41c97d","count":1,"label":"Margherita 32cm","posId":"112","price":16720,"isExtra":false},{"id":"47441b8c08c3b985152b12f3","count":1,"label":"Balné","posId":"K0000","price":1500,"isExtra":true},{"id":"e8b9c738ab9602bc599b4f85","count":1,"label":"bez plněných okrajů","posId":"X1000","price":0,"isExtra":true},{"id":"44d3ba0b21f8f55b81f4e353","count":1,"label":"Ananas","posId":"B100","price":2500,"KDSTags":["greenhighlight"],"isExtra":true},{"id":"678c01903c4343f6bbe8b102","count":1,"label":"Kuře","posId":"B114","price":3000,"KDSTags":["greenhighlight"],"isExtra":true}]</t>
  </si>
  <si>
    <t>2026-06-19T00:20:14.993+02:00</t>
  </si>
  <si>
    <t>2026-06-19T00:29:48.088+02:00</t>
  </si>
  <si>
    <t>2026-06-19T00:13:39.019+02:00</t>
  </si>
  <si>
    <t>2026-06-19T00:24:39.219+02:00</t>
  </si>
  <si>
    <t>[{"id":"194f9b78861882e1b3527e00","count":2,"label":"Pepperoni 32cm 🌶️🌶️","posId":"120","price":19920,"isExtra":false},{"id":"47441b8c08c3b985152b12f3","count":2,"label":"Balné","posId":"K0000","price":1500,"isExtra":true},{"id":"6b8ecb5e0c46dc19fd563634","count":2,"label":"Paprika","posId":"B111","price":2500,"KDSTags":["greenhighlight"],"isExtra":true},{"id":"785bd350ca41e9c023b40739","count":2,"label":"Kukuřice","posId":"B115","price":2500,"KDSTags":["greenhighlight"],"isExtra":true},{"id":"f81a1b116e2a28fd29dd152c","count":2,"label":"Spicy Wings 🌶️","posId":"P101","price":9520,"isExtra":false},{"id":"47441b8c08c3b985152b12f3","count":2,"label":"Balné","posId":"K0000","price":1500,"isExtra":true}]</t>
  </si>
  <si>
    <t>2026-06-19T00:03:35.055+02:00</t>
  </si>
  <si>
    <t>2026-06-19T00:08:07.247+02:00</t>
  </si>
  <si>
    <t>[{"id":"194f9b78861882e1b3527e00","count":1,"label":"Pepperoni 32cm 🌶️🌶️","posId":"120","price":19920,"isExtra":false},{"id":"47441b8c08c3b985152b12f3","count":1,"label":"Balné","posId":"K0000","price":1500,"isExtra":true},{"id":"1a4528b44fffb558ad058321","count":2,"label":"Česnekový dip","posId":"P106","price":2000,"isExtra":false},{"id":"47441b8c08c3b985152b12f3","count":2,"label":"Balné","posId":"K0000","price":1500,"isExtra":true}]</t>
  </si>
  <si>
    <t>2026-06-18T23:55:39.249+02:00</t>
  </si>
  <si>
    <t>2026-06-19T00:03:51.210+02:00</t>
  </si>
  <si>
    <t>[{"id":"d9c512720f9b37393cb453fe","count":1,"label":"Comeback 32cm 🌶️","posId":"121","price":19920,"isExtra":false},{"id":"47441b8c08c3b985152b12f3","count":1,"label":"Balné","posId":"K0000","price":1500,"isExtra":true},{"id":"a412b114a164fd326990f8ec","count":1,"label":"Smetanový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okrajů","posId":"X1000","price":0,"isExtra":true}]</t>
  </si>
  <si>
    <t>2026-06-18T23:54:02.749+02:00</t>
  </si>
  <si>
    <t>2026-06-19T00:01:34.755+02:00</t>
  </si>
  <si>
    <t>[{"id":"e44c009b-f8d9-413d-a7c5-342615cfcb3c","count":1,"label":"Pizza Hot &amp; Spicy 40 0,5","posId":"H110","price":15450,"isExtra":false,"creatorId":"OV4Im_WeNq2kpnzWVryEM","isPackging":0,"actualLabel":"Pizza Hot &amp; Spicy 40 0,5"},{"id":"2lwz8DLnxAE2XXPjpySDo","count":1,"label":"Bez plněných okrajů","posId":"X1000","price":0,"isExtra":true,"mainItemId":"e44c009b-f8d9-413d-a7c5-342615cfcb3c"},{"id":"f7bdc433-48d7-4ed2-a40e-b24b5c1351fc","count":1,"label":"Pizza Hawai 40 cm 0,5","posId":"H102","price":15450,"isExtra":false,"creatorId":"rw020a8U7dD0tgdBmVvJE","isPackging":0,"actualLabel":"Pizza Hawai 40 cm 0,5"},{"id":"2lwz8DLnxAE2XXPjpySDo","count":1,"label":"Bez plněných okrajů","posId":"X1000","price":0,"isExtra":true,"mainItemId":"f7bdc433-48d7-4ed2-a40e-b24b5c1351fc"},{"id":"63eebea1-cba5-437a-83f6-63b411b74fb8","count":1,"label":"Spicy Wings","posId":"P101","price":11900,"isExtra":false,"creatorId":"6xJNFiqYQC2KbPYDngBHR","isPackging":0,"actualLabel":"Spicy Wings"},{"id":"7f679085-a750-4f02-a68d-e569cc4236eb","count":1,"label":"Mirinda 1l","posId":"N126","price":5900,"isExtra":false,"creatorId":"s8SfSgIMveKOhxv5SPJCx","isPackging":0,"actualLabel":"Mirinda 1l"}]</t>
  </si>
  <si>
    <t>2026-06-18T23:48:27.763+02:00</t>
  </si>
  <si>
    <t>2026-06-18T23:54:25.680+02:00</t>
  </si>
  <si>
    <t>[{"id":"e28ab87f-b95c-47c6-9c60-ca35c4cef227","count":1,"label":"Pizza Pepperoni 40","posId":"108","price":30900,"isExtra":false,"creatorId":"Pbuz217HeL3hbi9gQK1_h","isPackging":0,"actualLabel":"Pizza Pepperoni 40"},{"id":"12f3ebb6-e6f0-4cb0-abdc-8582a40db5b5","count":1,"label":"Pilsner Urquell 12","posId":"N20","price":6500,"isExtra":false,"creatorId":"kYxQDws2zYfWzArzoQTcc","isPackging":0,"actualLabel":"Pilsner Urquell 12"},{"id":"49ab3dc2-f556-4d42-94ba-2bd0d4262e2a","count":1,"label":"BIRGO grapefruit 0,5l","posId":"N131","price":4900,"isExtra":false,"creatorId":"Fn-riUDfp5a_nHtN9Nk3t","isPackging":0,"actualLabel":"BIRGO grapefruit 0,5l"}]</t>
  </si>
  <si>
    <t>Fahadul</t>
  </si>
  <si>
    <t>2026-06-18T23:38:37.076+02:00</t>
  </si>
  <si>
    <t>2026-06-18T23:46:57.887+02:00</t>
  </si>
  <si>
    <t>2026-06-18T23:35:42.046+02:00</t>
  </si>
  <si>
    <t>2026-06-18T23:42:21.385+02:00</t>
  </si>
  <si>
    <t>[{"id":"faba40d0-295e-4d0a-bb09-2edf9b61a61a","count":1,"label":"Pizza Hawai 40 cm","posId":"102","price":30900,"isExtra":false,"creatorId":"dfZbGrXXf_sA7UGTl25RL","isPackging":0,"actualLabel":"Pizza Hawai 40 cm"}]</t>
  </si>
  <si>
    <t>2026-06-18T23:28:26.829+02:00</t>
  </si>
  <si>
    <t>2026-06-18T23:43:20.686+02:00</t>
  </si>
  <si>
    <t>[{"id":"121","note":"","count":1,"label":"Comeback 32cm 🌶️","posId":"121","price":24900,"isExtra":false},{"id":"K0000","note":"","count":1,"label":"Balné","posId":"K0000","price":1500,"isExtra":true},{"id":"N20","note":"","count":1,"label":"Pilsner Urquell 12","posId":"N20","price":6500,"isExtra":false}]</t>
  </si>
  <si>
    <t>2026-06-18T23:19:53.744+02:00</t>
  </si>
  <si>
    <t>2026-06-18T23:25:54.488+02:00</t>
  </si>
  <si>
    <t>[{"id":"00ef6f4120a3e6d10ed9b38a","count":1,"label":"Zeleninová 32cm","posId":"115","price":19920,"isExtra":false},{"id":"47441b8c08c3b985152b12f3","count":1,"label":"Balné","posId":"K0000","price":1500,"isExtra":true}]</t>
  </si>
  <si>
    <t>2026-06-18T22:54:53.267+02:00</t>
  </si>
  <si>
    <t>2026-06-18T23:07:01.495+02:00</t>
  </si>
  <si>
    <t>[{"id":"d39c047c4568cbe91e1b6a8d","count":1,"label":"Hawai 32cm","posId":"114","price":19920,"isExtra":false},{"id":"47441b8c08c3b985152b12f3","count":1,"label":"Balné","posId":"K0000","price":1500,"isExtra":true},{"id":"a412b114a164fd326990f8ec","count":1,"label":"Smetanový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okrajů","posId":"X1000","price":0,"isExtra":true},{"id":"567fecd835b1c4172c6a2999","count":1,"label":"Masové kuličky","posId":"B116","price":5900,"KDSTags":["greenhighlight"],"isExtra":true}]</t>
  </si>
  <si>
    <t>2026-06-18T22:48:30.876+02:00</t>
  </si>
  <si>
    <t>2026-06-18T23:00:44.570+02:00</t>
  </si>
  <si>
    <t>[{"id":"1bd4120455764e0c386d4f6c","count":1,"label":"Comeback 40cm 🌶️","posId":"109","price":30900,"isExtra":false},{"id":"eebdf80d1781a9b444ae21c7","count":1,"label":"Balné","posId":"K0000","price":2000,"isExtra":true},{"id":"7e642955a1557f009c642df2","count":1,"label":"okraj hotdog, bez omáčky","posId":"A126","price":6500,"isExtra":true},{"id":"e9ba5739bb7819f7e07d7926","count":1,"label":"Pepperoni Rolls 🌶️","posId":"P100","price":8900,"isExtra":false},{"id":"47441b8c08c3b985152b12f3","count":1,"label":"Balné","posId":"K0000","price":1500,"isExtra":true}]</t>
  </si>
  <si>
    <t>2026-06-18T22:38:40.598+02:00</t>
  </si>
  <si>
    <t>2026-06-18T22:45:10.425+02:00</t>
  </si>
  <si>
    <t>[{"id":"31deb50114d05dde45863f17","count":1,"label":"Pepsi zero sugar 1l","posId":"N125","price":5900,"isExtra":false},{"id":"194f9b78861882e1b3527e00","count":1,"label":"Pepperoni 32cm 🌶️🌶️","posId":"120","price":19920,"isExtra":false},{"id":"47441b8c08c3b985152b12f3","count":1,"label":"Balné","posId":"K0000","price":1500,"isExtra":true},{"id":"e1f43a0ee7f218cf02a7ded7","count":1,"label":"USA těsto","posId":"17","price":1000,"isExtra":true},{"id":"fc47b4db58ea17017d058548","count":1,"label":"okraj mozzarella, bylinky","posId":"A121","price":5700,"isExtra":true},{"id":"5646f23ab9a2187d75f9b373","count":1,"label":"Mozzarella","posId":"B113","price":3000,"KDSTags":["greenhighlight"],"isExtra":true}]</t>
  </si>
  <si>
    <t>2026-06-18T22:35:37.169+02:00</t>
  </si>
  <si>
    <t>2026-06-18T22:50:00.589+02:00</t>
  </si>
  <si>
    <t>[{"id":"1a4528b44fffb558ad058321","count":3,"label":"Česnekový dip","posId":"P106","price":2000,"isExtra":false},{"id":"47441b8c08c3b985152b12f3","count":3,"label":"Balné","posId":"K0000","price":1500,"isExtra":true},{"id":"3a4b44aa27281bdf9aeaddfb","count":1,"label":"Hawai 40cm","posId":"102","price":30900,"isExtra":false},{"id":"eebdf80d1781a9b444ae21c7","count":1,"label":"Balné","posId":"K0000","price":2000,"isExtra":true},{"id":"e3a0508c3981a42b66b477d6","count":1,"label":"Zeleninová 40cm","posId":"103","price":30900,"isExtra":false},{"id":"eebdf80d1781a9b444ae21c7","count":1,"label":"Balné","posId":"K0000","price":2000,"isExtra":true}]</t>
  </si>
  <si>
    <t>2026-06-18T22:31:51.224+02:00</t>
  </si>
  <si>
    <t>2026-06-18T22:46:24.607+02:00</t>
  </si>
  <si>
    <t>[{"id":"96ddf01d0db96541ecf869f1","count":1,"label":"Quattro Formaggi 32cm","posId":"123","price":24900,"isExtra":false},{"id":"47441b8c08c3b985152b12f3","count":1,"label":"Balné","posId":"K0000","price":1500,"isExtra":true},{"id":"f85e8465e5397f7018005171","count":1,"label":"okraj hotdog, hořčice","posId":"A117","price":5700,"isExtra":true}]</t>
  </si>
  <si>
    <t>2026-06-18T22:28:15.908+02:00</t>
  </si>
  <si>
    <t>2026-06-18T22:28:18.626+02:00</t>
  </si>
  <si>
    <t>[{"id":"a551c9c6-cda3-4509-8a90-29de08af704c","count":1,"label":"Poděbradská malinovka 0,5l","posId":"N129","price":4900,"isExtra":false,"creatorId":"lK7zywpcCAf09AryOVTRc","isPackging":0,"actualLabel":"Poděbradská malinovka 0,5l"}]</t>
  </si>
  <si>
    <t>2026-06-18T22:26:34.462+02:00</t>
  </si>
  <si>
    <t>2026-06-18T22:43:04.326+02:00</t>
  </si>
  <si>
    <t>[{"id":"63eebea1-cba5-437a-83f6-63b411b74fb8","count":1,"label":"Spicy Wings","posId":"P101","price":11900,"isExtra":false,"creatorId":"8fqUSuZ_PYGNZUnOga6r7","isPackging":0,"actualLabel":"Spicy Wings"},{"id":"2258641d-2e03-4608-b20f-749a219f4c12","count":1,"label":"Pizza BBQ Texas 32","posId":"119","price":24900,"isExtra":false,"creatorId":"QR8Fk3GnZH1tgd8vdeXOL","isPackging":0,"actualLabel":"Pizza BBQ Texas 32"},{"id":"extra_20230331101812_71","count":1,"label":"Olivy","posId":"B112","price":2500,"KDSTags":["greenhighlight"],"isExtra":true,"mainItemId":"2258641d-2e03-4608-b20f-749a219f4c12"}]</t>
  </si>
  <si>
    <t>2026-06-18T22:22:24.586+02:00</t>
  </si>
  <si>
    <t>2026-06-18T22:34:42.555+02:00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</si>
  <si>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základ","posId":"ZRB32","price":0,"isExtra":true},{"id":"A121","note":"","count":1,"label":"okraj mozzarella, bylinky","posId":"A121","price":5700,"isExtra":true},{"id":"N120","note":"","count":1,"label":"Aquilla černý čaj a broskev 0,5l","posId":"N120","price":4900,"isExtra":false},{"id":"P106","note":"","count":1,"label":"Česnekový dip","posId":"P106","price":2000,"isExtra":false},{"id":"K0000","note":"","count":1,"label":"Balné","posId":"K0000","price":1500,"isExtra":true},{"id":"P106","note":"","count":2,"label":"Česnekový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</si>
  <si>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2026-06-18T22:20:03.521+02:00</t>
  </si>
  <si>
    <t>2026-06-18T22:25:34.382+02:00</t>
  </si>
  <si>
    <t>[{"id":"d67d3bcf942514bdeb41c97d","count":1,"label":"Margherita 32cm","posId":"112","price":16720,"isExtra":false},{"id":"47441b8c08c3b985152b12f3","count":1,"label":"Balné","posId":"K0000","price":1500,"isExtra":true},{"id":"e8b9c738ab9602bc599b4f85","count":1,"label":"bez plněných okrajů","posId":"X1000","price":0,"isExtra":true},{"id":"1a4528b44fffb558ad058321","count":2,"label":"Česnekový dip","posId":"P106","price":2000,"isExtra":false},{"id":"47441b8c08c3b985152b12f3","count":2,"label":"Balné","posId":"K0000","price":1500,"isExtra":true},{"id":"e93e0fbc9fec4ec4c9ccb0f5","count":2,"label":"BBQ dip","posId":"P105","price":2000,"isExtra":false},{"id":"47441b8c08c3b985152b12f3","count":2,"label":"Balné","posId":"K0000","price":1500,"isExtra":true}]</t>
  </si>
  <si>
    <t>2026-06-18T22:18:49.526+02:00</t>
  </si>
  <si>
    <t>2026-06-18T22:27:59.438+02:00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</si>
  <si>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🌶️","posId":"121","price":24900,"isExtra":false},{"id":"57081116","note":"","count":1,"label":"Balné","posId":"K0000","price":1500,"isExtra":true},{"id":"59610965","note":"","size":"Quattro Formaggi 32cm","count":1,"label":"Quattro Formaggi 32cm","posId":"123","price":24900,"isExtra":false},{"id":"57081116","note":"","count":1,"label":"Balné","posId":"K0000","price":1500,"isExtra":true}]</t>
  </si>
  <si>
    <t>2026-06-18T22:18:04.254+02:00</t>
  </si>
  <si>
    <t>2026-06-18T22:38:03.201+02:00</t>
  </si>
  <si>
    <t>2026-06-18T22:47:42.487+02:00</t>
  </si>
  <si>
    <t>2026-06-18T22:20:22.565+02:00</t>
  </si>
  <si>
    <t>[{"id":"bf8dc38b-6c8e-42b6-9da3-3170253a57d4","note":"","count":1,"label":"Hot &amp; Spicy 32 cm","posId":"122","price":24900,"isExtra":false},{"id":"d52027ab-fcf5-41e6-945a-01e2fd9187a4","note":"","count":1,"label":"okraj Hotdog, hořčice","posId":"A117","price":5700,"isExtra":true},{"id":"d1e9623b-89c9-4caa-a2ba-cbaafad1a883","note":"","count":1,"label":"slanina","posId":"B108","price":3000,"KDSTags":["greenhighlight"],"isExtra":true},{"id":"e1ef9526-7c68-483b-a8a1-92bb58ce9f1e","note":"","count":1,"label":"Jalapenos Rolls, 6 ks","posId":"jpr200","price":8900,"isExtra":false}]</t>
  </si>
  <si>
    <t>2026-06-18T22:17:05.513+02:00</t>
  </si>
  <si>
    <t>2026-06-18T22:38:39.678+02:00</t>
  </si>
  <si>
    <t>[{"id":"0b867b16-3995-4b4a-9deb-1c0d8cecf8d6","note":"","count":1,"label":"Pepperoni 32 cm","posId":"120","price":24900,"isExtra":false},{"id":"3a8b6a85-3b5c-4ee4-be2d-261ab8731d6e","note":"","count":1,"label":"Dip česnekový","posId":"P106","price":2000,"isExtra":false}]</t>
  </si>
  <si>
    <t>2026-06-18T22:15:06.406+02:00</t>
  </si>
  <si>
    <t>2026-06-18T22:25:32.161+02:00</t>
  </si>
  <si>
    <t>2026-06-18T21:45:51.366+02:00</t>
  </si>
  <si>
    <t>2026-06-18T21:45:53.545+02:00</t>
  </si>
  <si>
    <t>[{"id":"49ab3dc2-f556-4d42-94ba-2bd0d4262e2a","count":1,"label":"BIRGO grapefruit 0,5l","posId":"N131","price":4900,"isExtra":false,"creatorId":"22WMpykkAPrEiLEMLxKvl","isPackging":0,"actualLabel":"BIRGO grapefruit 0,5l"}]</t>
  </si>
  <si>
    <t>2026-06-18T21:45:23.309+02:00</t>
  </si>
  <si>
    <t>2026-06-18T21:55:51.178+02:00</t>
  </si>
  <si>
    <t>[{"id":"cb3f1edb-a9ef-46ed-8c99-05b992c1f4a9","count":1,"label":"Pizza Margherita 18","posId":"124","price":11900,"isExtra":false,"creatorId":"wpIBC3A3_s5xh1a3VV2b6","isPackging":0,"actualLabel":"Pizza Margherita 18"},{"id":"7aiIUlgUgYJqdYCH5Lxcr","count":1,"label":"Smetanový základ","posId":"ZRS18","price":0,"isExtra":true,"mainItemId":"cb3f1edb-a9ef-46ed-8c99-05b992c1f4a9"},{"id":"extra_20230331101812_58","count":1,"label":"Slanina","posId":"A108","price":2000,"isExtra":true,"mainItemId":"cb3f1edb-a9ef-46ed-8c99-05b992c1f4a9"},{"id":"cd7798b9-deb2-4229-a68e-ebefba7ee9e4","count":1,"label":"Pizza Comeback 32","posId":"121","price":24900,"isExtra":false,"creatorId":"KjlepyDTDDqoYlRIylW5k","isPackging":0,"actualLabel":"Pizza Comeback 32"},{"id":"a902d94b-4667-4702-ad71-4744adfe8fad","count":1,"label":"Pizza Quattro Formaggi 32","posId":"123","price":24900,"isExtra":false,"creatorId":"bGpdQnuxKO5IpVp00Wwfq","isPackging":0,"actualLabel":"Pizza Quattro Formaggi 32"},{"id":"a902d94b-4667-4702-ad71-4744adfe8fad","count":1,"label":"Pizza Quattro Formaggi 32","posId":"123","price":24900,"isExtra":false,"creatorId":"vmdx6e23Z9Sn4_XzzL0T9","isPackging":0,"actualLabel":"Pizza Quattro Formaggi 32"}]</t>
  </si>
  <si>
    <t>2026-06-18T21:33:04.849+02:00</t>
  </si>
  <si>
    <t>2026-06-18T21:42:30.426+02:00</t>
  </si>
  <si>
    <t>2026-06-18T21:57:11.069+02:00</t>
  </si>
  <si>
    <t>2026-06-18T21:34:33.913+02:00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</si>
  <si>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bylinky","posId":"A121","price":5700,"isExtra":true},{"id":"28b3f739-f42a-4ef9-8499-ad66cad79c40","note":"","count":1,"label":"Hot &amp; Spicy 18 cm","posId":"134","price":11900,"isExtra":false},{"id":"96b5d091-fc97-4d1a-8602-51839892aa23","note":"","count":1,"label":"Dip jalapenos","posId":"P107","price":2000,"isExtra":false},{"id":"26378531-c5c0-43f4-9535-09f267896a62","note":"","count":1,"label":"Spicy Wings, 7 ks","posId":"P101","price":11900,"isExtra":false}]</t>
  </si>
  <si>
    <t>2026-06-18T21:23:49.742+02:00</t>
  </si>
  <si>
    <t>2026-06-18T21:39:53.079+02:00</t>
  </si>
  <si>
    <t>[{"id":"194f9b78861882e1b3527e00","count":1,"label":"Pepperoni 32cm 🌶️🌶️","posId":"120","price":19920,"isExtra":false},{"id":"47441b8c08c3b985152b12f3","count":1,"label":"Balné","posId":"K0000","price":1500,"isExtra":true},{"id":"286dea47175c3f6c57758e95","count":1,"label":"BBQ základ","posId":"ZRB32","price":0,"isExtra":true},{"id":"f85e8465e5397f7018005171","count":1,"label":"okraj hotdog, hořčice","posId":"A117","price":5700,"isExtra":true}]</t>
  </si>
  <si>
    <t>2026-06-18T21:23:48.023+02:00</t>
  </si>
  <si>
    <t>2026-06-18T21:39:55.631+02:00</t>
  </si>
  <si>
    <t>[{"id":"194f9b78861882e1b3527e00","count":1,"label":"Pepperoni 32cm 🌶️🌶️","posId":"120","price":19920,"isExtra":false},{"id":"47441b8c08c3b985152b12f3","count":1,"label":"Balné","posId":"K0000","price":1500,"isExtra":true},{"id":"96ddf01d0db96541ecf869f1","count":1,"label":"Quattro Formaggi 32cm","posId":"123","price":24900,"isExtra":false},{"id":"47441b8c08c3b985152b12f3","count":1,"label":"Balné","posId":"K0000","price":1500,"isExtra":true}]</t>
  </si>
  <si>
    <t>2026-06-18T21:06:39.697+02:00</t>
  </si>
  <si>
    <t>2026-06-18T21:15:39.438+02:00</t>
  </si>
  <si>
    <t>[{"id":"d39c047c4568cbe91e1b6a8d","count":1,"label":"Hawai 32cm","posId":"114","price":19920,"isExtra":false},{"id":"47441b8c08c3b985152b12f3","count":1,"label":"Balné","posId":"K0000","price":1500,"isExtra":true},{"id":"e8b9c738ab9602bc599b4f85","count":1,"label":"bez plněných okrajů","posId":"X1000","price":0,"isExtra":true}]</t>
  </si>
  <si>
    <t>2026-06-18T21:04:31.646+02:00</t>
  </si>
  <si>
    <t>2026-06-18T21:13:19.344+02:00</t>
  </si>
  <si>
    <t>[{"id":"24f01fda83cf0e6f2a4b013d","count":1,"label":"BBQ Meteor 40cm","posId":"106","price":30900,"isExtra":false},{"id":"eebdf80d1781a9b444ae21c7","count":1,"label":"Balné","posId":"K0000","price":2000,"isExtra":true}]</t>
  </si>
  <si>
    <t>2026-06-18T21:01:19.713+02:00</t>
  </si>
  <si>
    <t>2026-06-18T21:10:26.376+02:00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</si>
  <si>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3bb5e6465468f076dcc05987","count":1,"label":"Žampiony","posId":"C105","price":3500,"KDSTags":["greenhighlight"],"isExtra":true},{"id":"f6da196d758ea018b8e0f822","count":1,"label":"Poděbradská malinovka 0,5l","posId":"N129","price":4900,"isExtra":false}]</t>
  </si>
  <si>
    <t>2026-06-18T20:45:27.241+02:00</t>
  </si>
  <si>
    <t>2026-06-18T20:50:35.999+02:00</t>
  </si>
  <si>
    <t>2026-06-18T20:43:23.577+02:00</t>
  </si>
  <si>
    <t>2026-06-18T20:49:52.988+02:00</t>
  </si>
  <si>
    <t>[{"id":"60b32f9b-7064-4917-aed7-67a49f9cad9a","count":1,"label":"Pizza Quattro Formaggi 40","posId":"111","price":30900,"isExtra":false,"creatorId":"5nRX4M9fY0Q8_FCDcVxnc","isPackging":0,"actualLabel":"Pizza Quattro Formaggi 40"},{"id":"extra_20230331101812_96","count":1,"label":"Kukuřice","posId":"C115","price":3500,"KDSTags":["greenhighlight"],"isExtra":true,"mainItemId":"60b32f9b-7064-4917-aed7-67a49f9cad9a"}]</t>
  </si>
  <si>
    <t>2026-06-18T20:39:40.612+02:00</t>
  </si>
  <si>
    <t>2026-06-18T20:47:00.242+02:00</t>
  </si>
  <si>
    <t>[{"id":"59610965","note":"","size":"Quattro Formaggi 32cm","count":1,"label":"Quattro Formaggi 32cm","posId":"123","price":24900,"isExtra":false},{"id":"57081116","note":"","count":1,"label":"Balné","posId":"K0000","price":1500,"isExtra":true}]</t>
  </si>
  <si>
    <t>2026-06-18T20:37:16.568+02:00</t>
  </si>
  <si>
    <t>2026-06-18T20:46:57.595+02:00</t>
  </si>
  <si>
    <t>Marian</t>
  </si>
  <si>
    <t>2026-06-18T20:29:34.162+02:00</t>
  </si>
  <si>
    <t>2026-06-18T20:44:29.297+02:00</t>
  </si>
  <si>
    <t>[{"id":"118","note":"","count":1,"label":"BBQ Meteor 32cm","posId":"118","price":24900,"isExtra":false},{"id":"K0000","note":"","count":1,"label":"Balné","posId":"K0000","price":1500,"isExtra":true},{"id":"A119","note":"","count":1,"label":"okraj hotdog, bbq omáčka","posId":"A119","price":5700,"isExtra":true},{"id":"B103","note":"","count":1,"label":"Cibule","posId":"B103","price":2500,"KDSTags":["greenhighlight"],"isExtra":true},{"id":"B101","note":"","count":1,"label":"Gorgonzola","posId":"B101","price":3000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</si>
  <si>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2026-06-18T20:16:48.285+02:00</t>
  </si>
  <si>
    <t>2026-06-18T20:25:05.400+02:00</t>
  </si>
  <si>
    <t>2026-06-18T20:08:30.417+02:00</t>
  </si>
  <si>
    <t>2026-06-18T20:18:22.105+02:00</t>
  </si>
  <si>
    <t>[{"id":"194f9b78861882e1b3527e00","count":1,"label":"Pepperoni 32cm 🌶️🌶️","posId":"120","price":19920,"isExtra":false},{"id":"47441b8c08c3b985152b12f3","count":1,"label":"Balné","posId":"K0000","price":1500,"isExtra":true},{"id":"785bd350ca41e9c023b40739","count":1,"label":"Kukuřice","posId":"B115","price":2500,"KDSTags":["greenhighlight"],"isExtra":true},{"id":"31deb50114d05dde45863f17","count":1,"label":"Pepsi zero sugar 1l","posId":"N125","price":5900,"isExtra":false}]</t>
  </si>
  <si>
    <t>2026-06-18T19:59:03.998+02:00</t>
  </si>
  <si>
    <t>2026-06-18T20:12:24.053+02:00</t>
  </si>
  <si>
    <t>2026-06-18T20:29:02.622+02:00</t>
  </si>
  <si>
    <t>2026-06-18T19:59:27.237+02:00</t>
  </si>
  <si>
    <t>[{"id":"e525f614-2c06-459a-8d22-623546aa83fc","note":"","count":1,"label":"BBQ Texas 40 cm","posId":"107","price":30900,"isExtra":false},{"id":"eb426525-9181-4714-9963-380f5c0ae0e5","note":"","count":1,"label":"Okraj mozzarella, bylinky","posId":"A122","price":6500,"isExtra":true},{"id":"c8b95e20-a7d9-4b96-8200-784ce0418910","note":"","count":1,"label":"Pilsner Urquell 0,5l","posId":"N20","price":6500,"isExtra":false},{"id":"85242cc7-02be-4e3a-9c6b-27dfd40e286b","note":"","count":1,"label":"Mirinda 1l","posId":"N126","price":5900,"isExtra":false}]</t>
  </si>
  <si>
    <t>2026-06-18T19:58:20.338+02:00</t>
  </si>
  <si>
    <t>2026-06-18T20:10:44.140+02:00</t>
  </si>
  <si>
    <t>2026-06-18T19:47:32.357+02:00</t>
  </si>
  <si>
    <t>2026-06-18T19:57:14.974+02:00</t>
  </si>
  <si>
    <t>2026-06-18T19:40:31.740+02:00</t>
  </si>
  <si>
    <t>2026-06-18T19:55:44.019+02:00</t>
  </si>
  <si>
    <t>2026-06-18T19:40:03.730+02:00</t>
  </si>
  <si>
    <t>2026-06-18T19:58:16.853+02:00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</si>
  <si>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,{"id":"7fdd6df3-b4af-470d-955c-d1de47ab00a5","note":"","count":1,"label":"Žampiony","posId":"C105","price":3500,"KDSTags":["greenhighlight"],"isExtra":true},{"id":"169906cc-98ac-4101-a361-79ae530758c3","note":"","count":1,"label":"BEZ -cibule","posId":"X103","price":0,"KDSTags":["redhighlight"],"isExtra":true},{"id":"3a8b6a85-3b5c-4ee4-be2d-261ab8731d6e","note":"","count":1,"label":"Dip česnekový","posId":"P106","price":2000,"isExtra":false}]</t>
  </si>
  <si>
    <t>2026-06-18T19:38:55.406+02:00</t>
  </si>
  <si>
    <t>2026-06-18T19:53:29.020+02:00</t>
  </si>
  <si>
    <t>[{"id":"d67d3bcf942514bdeb41c97d","count":1,"label":"Margherita 32cm","posId":"112","price":16720,"isExtra":false},{"id":"47441b8c08c3b985152b12f3","count":1,"label":"Balné","posId":"K0000","price":1500,"isExtra":true},{"id":"286dea47175c3f6c57758e95","count":1,"label":"BBQ základ","posId":"ZRB32","price":0,"isExtra":true},{"id":"d627f2de8a569815a4395782","count":1,"label":"Cibule","posId":"B103","price":2500,"KDSTags":["greenhighlight"],"isExtra":true},{"id":"785bd350ca41e9c023b40739","count":1,"label":"Kukuřice","posId":"B115","price":2500,"KDSTags":["greenhighlight"],"isExtra":true},{"id":"d9c512720f9b37393cb453fe","count":1,"label":"Comeback 32cm 🌶️","posId":"121","price":19920,"isExtra":false},{"id":"47441b8c08c3b985152b12f3","count":1,"label":"Balné","posId":"K0000","price":1500,"isExtra":true},{"id":"286dea47175c3f6c57758e95","count":1,"label":"BBQ základ","posId":"ZRB32","price":0,"isExtra":true}]</t>
  </si>
  <si>
    <t>2026-06-18T19:36:17.600+02:00</t>
  </si>
  <si>
    <t>2026-06-18T19:46:46.012+02:00</t>
  </si>
  <si>
    <t>2026-06-18T19:30:03.552+02:00</t>
  </si>
  <si>
    <t>2026-06-18T19:48:41.887+02:00</t>
  </si>
  <si>
    <t>2026-06-18T20:02:54.261+02:00</t>
  </si>
  <si>
    <t>2026-06-18T19:30:50.675+02:00</t>
  </si>
  <si>
    <t>[{"id":"bf8dc38b-6c8e-42b6-9da3-3170253a57d4","note":"","count":1,"label":"Hot &amp; Spicy 32 cm","posId":"122","price":24900,"isExtra":false},{"id":"5b1f2843-926a-4dd1-a5f0-4fddc7b45013","note":"","count":1,"label":"Margherita 32 cm","posId":"112","price":20900,"isExtra":false}]</t>
  </si>
  <si>
    <t>2026-06-18T19:18:25.810+02:00</t>
  </si>
  <si>
    <t>2026-06-18T19:27:42.814+02:00</t>
  </si>
  <si>
    <t>2026-06-18T19:18:04.438+02:00</t>
  </si>
  <si>
    <t>2026-06-18T19:26:08.273+02:00</t>
  </si>
  <si>
    <t>[{"id":"47a73fa5bee1643a7208bbdc","count":1,"label":"Capricciosa 32cm","posId":"113","price":24900,"isExtra":false},{"id":"47441b8c08c3b985152b12f3","count":1,"label":"Balné","posId":"K0000","price":1500,"isExtra":true},{"id":"286dea47175c3f6c57758e95","count":1,"label":"BBQ základ","posId":"ZRB32","price":0,"isExtra":true},{"id":"bf5b4c4d17a61c9f0216038f","count":1,"label":"okraj mozzarella, bbq omáčka","posId":"A123","price":5700,"isExtra":true}]</t>
  </si>
  <si>
    <t>2026-06-18T19:06:37.987+02:00</t>
  </si>
  <si>
    <t>2026-06-18T19:26:05.834+02:00</t>
  </si>
  <si>
    <t>[{"id":"59278382","note":"","size":"Spicy menu Comeback","count":1,"label":"Spicy menu Comeback","posId":"M100","price":34900,"isExtra":false},{"id":"57081094","note":"","count":1,"label":"Hot &amp; Spicy","posId":"Y122","price":0,"isExtra":true},{"id":"57081101","note":"","count":1,"label":"Balné","posId":"K0000","price":3000,"isExtra":true},{"id":"57081149","note":"","count":1,"label":"okraj mozzarella, bbq omáčka","posId":"A123","price":5700,"isExtra":true},{"id":"59278385","note":"","count":1,"label":"spicy wings 🌶️","posId":"P101","price":0,"isExtra":true},{"id":"57405802","note":"","count":1,"label":"Pepsi 1l","posId":"N124","price":0,"isExtra":true}]</t>
  </si>
  <si>
    <t>2026-06-18T19:04:49.110+02:00</t>
  </si>
  <si>
    <t>2026-06-18T19:14:08.510+02:00</t>
  </si>
  <si>
    <t>[{"id":"a902d94b-4667-4702-ad71-4744adfe8fad","count":1,"label":"Pizza Quattro Formaggi 32","posId":"123","price":24900,"isExtra":false,"creatorId":"VuJuG8gDq3WjSttEXU2WP","isPackging":0,"actualLabel":"Pizza Quattro Formaggi 32"}]</t>
  </si>
  <si>
    <t>2026-06-18T19:04:29.267+02:00</t>
  </si>
  <si>
    <t>2026-06-18T19:19:33.751+02:00</t>
  </si>
  <si>
    <t>[{"id":"57405791","note":"","size":"Pepsi zero sugar 1l","count":1,"label":"Pepsi zero sugar 1l","posId":"N125","price":5900,"isExtra":false},{"id":"57081029","note":"","size":"BBQ Meteor 40cm","count":1,"label":"BBQ Meteor 40cm","posId":"106","price":30900,"isExtra":false},{"id":"57081111","note":"","count":1,"label":"Balné","posId":"K0000","price":2000,"isExtra":true},{"id":"57081099","note":"","count":1,"label":"bez plněných okrajů","posId":"X1000","price":0,"isExtra":true},{"id":"57081170","note":"","count":1,"label":"Olivy","posId":"C112","price":3500,"KDSTags":["greenhighlight"],"isExtra":true},{"id":"57081204","note":"","count":1,"label":"Kukuřice","posId":"C115","price":3500,"KDSTags":["greenhighlight"],"isExtra":true}]</t>
  </si>
  <si>
    <t>2026-06-18T19:04:26.091+02:00</t>
  </si>
  <si>
    <t>2026-06-18T19:19:01.109+02:00</t>
  </si>
  <si>
    <t>[{"id":"57081026","note":"","size":"Comeback 40cm 🌶️","count":1,"label":"Comeback 40cm 🌶️","posId":"109","price":30900,"isExtra":false},{"id":"57081111","note":"","count":1,"label":"Balné","posId":"K0000","price":2000,"isExtra":true},{"id":"57081099","note":"","count":1,"label":"bez plněných okrajů","posId":"X1000","price":0,"isExtra":true},{"id":"59809071","note":"","size":"Jablečno-skořicové rolls","count":1,"label":"Jablečno-skořicové rolls","posId":"18","price":8900,"isExtra":false},{"id":"57081116","note":"","count":1,"label":"Balné","posId":"K0000","price":1500,"isExtra":true}]</t>
  </si>
  <si>
    <t>2026-06-18T19:03:29.264+02:00</t>
  </si>
  <si>
    <t>2026-06-18T19:14:55.642+02:00</t>
  </si>
  <si>
    <t>[{"id":"3d349fca-a560-44e4-966f-e75699784d8e","count":1,"label":"Pizza Comeback 40","posId":"109","price":30900,"isExtra":false,"creatorId":"GZu_AZsz0XxMnEuVEGgzN","isPackging":0,"actualLabel":"Pizza Comeback 40"}]</t>
  </si>
  <si>
    <t>2026-06-18T18:43:22.099+02:00</t>
  </si>
  <si>
    <t>2026-06-18T18:57:42.341+02:00</t>
  </si>
  <si>
    <t>[{"id":"e44c009b-f8d9-413d-a7c5-342615cfcb3c","count":1,"label":"Pizza Hot &amp; Spicy 40 0,5","posId":"H110","price":15450,"isExtra":false,"creatorId":"bI-H8FflvSyYSGjZG_Tfw","isPackging":0,"actualLabel":"Pizza Hot &amp; Spicy 40 0,5"},{"id":"2lwz8DLnxAE2XXPjpySDo","count":1,"label":"Bez plněných okrajů","posId":"X1000","price":0,"isExtra":true,"mainItemId":"e44c009b-f8d9-413d-a7c5-342615cfcb3c"},{"id":"0bb5ede7-95cf-4cf9-ad1b-5caf65fb87b0","count":1,"label":"Pizza Capricciosa 40 0,5","posId":"H101","price":15450,"isExtra":false,"creatorId":"gBCMelHlin5DX9egHGpe3","isPackging":0,"actualLabel":"Pizza Capricciosa 40 0,5"},{"id":"2lwz8DLnxAE2XXPjpySDo","count":1,"label":"Bez plněných okrajů","posId":"X1000","price":0,"isExtra":true,"mainItemId":"0bb5ede7-95cf-4cf9-ad1b-5caf65fb87b0"}]</t>
  </si>
  <si>
    <t>2026-06-18T18:42:37.721+02:00</t>
  </si>
  <si>
    <t>2026-06-18T18:59:43.757+02:00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</si>
  <si>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bylinky","posId":"A122","price":6500,"isExtra":true},{"id":"C114","note":"","count":1,"label":"Kuře","posId":"C114","price":4000,"KDSTags":["greenhighlight"],"isExtra":true}]</t>
  </si>
  <si>
    <t>2026-06-18T18:42:16.663+02:00</t>
  </si>
  <si>
    <t>2026-06-18T18:52:21.306+02:00</t>
  </si>
  <si>
    <t>[{"id":"a902d94b-4667-4702-ad71-4744adfe8fad","count":1,"label":"Pizza Quattro Formaggi 32","posId":"123","price":24900,"isExtra":false,"creatorId":"To1BYqN6srExI3jGYNl8-","isPackging":0,"actualLabel":"Pizza Quattro Formaggi 32"},{"id":"cd7798b9-deb2-4229-a68e-ebefba7ee9e4","count":1,"label":"Pizza Comeback 32","posId":"121","price":24900,"isExtra":false,"creatorId":"3v-tyZm479Z0Hx0fJ0pch","isPackging":0,"actualLabel":"Pizza Comeback 32"}]</t>
  </si>
  <si>
    <t>2026-06-18T18:38:02.674+02:00</t>
  </si>
  <si>
    <t>2026-06-18T18:45:50.288+02:00</t>
  </si>
  <si>
    <t>[{"id":"9c196f30-3802-451b-980c-d5dc0fceef14","count":1,"label":"Pizza BBQ Meteor 32","posId":"118","price":24900,"isExtra":false,"creatorId":"TD0sbWN-f9g9bPFnb28VE","isPackging":0,"actualLabel":"Pizza BBQ Meteor 32"}]</t>
  </si>
  <si>
    <t>2026-06-18T18:29:25.500+02:00</t>
  </si>
  <si>
    <t>2026-06-18T18:50:31.427+02:00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</si>
  <si>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32cm","posId":"123","price":24900,"isExtra":false},{"id":"57081116","note":"","count":1,"label":"Balné","posId":"K0000","price":1500,"isExtra":true},{"id":"59610967","note":"","size":"Comeback 32cm 🌶️","count":1,"label":"Comeback 32cm 🌶️","posId":"121","price":24900,"isExtra":false},{"id":"57081116","note":"","count":1,"label":"Balné","posId":"K0000","price":1500,"isExtra":true}]</t>
  </si>
  <si>
    <t>2026-06-18T18:27:03.276+02:00</t>
  </si>
  <si>
    <t>2026-06-18T18:39:10.284+02:00</t>
  </si>
  <si>
    <t>2026-06-18T18:50:59.089+02:00</t>
  </si>
  <si>
    <t>2026-06-18T18:27:28.864+02:00</t>
  </si>
  <si>
    <t>[{"id":"3a8b6a85-3b5c-4ee4-be2d-261ab8731d6e","note":"","count":1,"label":"Dip česnekový","posId":"P106","price":2000,"isExtra":false},{"id":"03ade9ce-5d0f-4499-a6a3-340b58ae4468","note":"","count":1,"label":"Capricciosa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bylinky","posId":"A121","price":5700,"isExtra":true},{"id":"03ade9ce-5d0f-4499-a6a3-340b58ae4468","note":"","count":1,"label":"Capricciosa 32 cm","posId":"113","price":24900,"isExtra":false}]</t>
  </si>
  <si>
    <t>2026-06-18T18:18:23.761+02:00</t>
  </si>
  <si>
    <t>2026-06-18T18:33:58.508+02:00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</si>
  <si>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bylinky","posId":"A122","price":6500,"isExtra":true},{"id":"120","note":"","count":2,"label":"Pepperoni 32cm 🌶️🌶️","posId":"120","price":24900,"isExtra":false},{"id":"K0000","note":"","count":2,"label":"Balné","posId":"K0000","price":1500,"isExtra":true},{"id":"17","note":"","count":2,"label":"USA těsto","posId":"17","price":1000,"isExtra":true},{"id":"A121","note":"","count":2,"label":"okraj mozzarella, bylinky","posId":"A121","price":5700,"isExtra":true}]</t>
  </si>
  <si>
    <t>2026-06-18T18:16:04.202+02:00</t>
  </si>
  <si>
    <t>2026-06-18T18:26:05.155+02:00</t>
  </si>
  <si>
    <t>2026-06-18T18:42:05.372+02:00</t>
  </si>
  <si>
    <t>2026-06-18T18:16:33.579+02:00</t>
  </si>
  <si>
    <t>[{"id":"03dae282-4cd4-4fa2-9169-2178ea3ed325","note":"","count":1,"label":"Quattro Formaggi 40 cm","posId":"111","price":30900,"isExtra":false},{"id":"52cffa8b-0a47-4e13-b315-64f9374ef0a7","note":"","count":1,"label":"Okraj Hotdog bez omáčky","posId":"A126","price":6500,"isExtra":true},{"id":"78a6e98d-57cb-4e2c-9a3c-9d40f7b79583","note":"","count":1,"label":"Gorgonzola","posId":"C101","price":4000,"KDSTags":["greenhighlight"],"isExtra":true}]</t>
  </si>
  <si>
    <t>2026-06-18T18:05:46.914+02:00</t>
  </si>
  <si>
    <t>2026-06-18T18:18:47.351+02:00</t>
  </si>
  <si>
    <t>[{"id":"d67d3bcf942514bdeb41c97d","count":1,"label":"Margherita 32cm","posId":"112","price":16720,"isExtra":false},{"id":"47441b8c08c3b985152b12f3","count":1,"label":"Balné","posId":"K0000","price":1500,"isExtra":true},{"id":"e1f43a0ee7f218cf02a7ded7","count":1,"label":"USA těsto","posId":"17","price":1000,"isExtra":true},{"id":"fc47b4db58ea17017d058548","count":1,"label":"okraj mozzarella, bylinky","posId":"A121","price":5700,"isExtra":true},{"id":"febbdcc764426af853affd55","count":1,"label":"BBQ Texas 32cm","posId":"119","price":24900,"isExtra":false},{"id":"47441b8c08c3b985152b12f3","count":1,"label":"Balné","posId":"K0000","price":1500,"isExtra":true},{"id":"e1f43a0ee7f218cf02a7ded7","count":1,"label":"USA těsto","posId":"17","price":1000,"isExtra":true},{"id":"00a07c9b2e45827c80fe2a86","count":1,"label":"Rajčatový základ","posId":"ZBR32","price":0,"isExtra":true},{"id":"fc47b4db58ea17017d058548","count":1,"label":"okraj mozzarella, bylinky","posId":"A121","price":5700,"isExtra":true},{"id":"44d3ba0b21f8f55b81f4e353","count":1,"label":"Ananas","posId":"B100","price":2500,"KDSTags":["greenhighlight"],"isExtra":true}]</t>
  </si>
  <si>
    <t>2026-06-18T17:53:53.694+02:00</t>
  </si>
  <si>
    <t>2026-06-18T18:04:33.126+02:00</t>
  </si>
  <si>
    <t>[{"id":"35b8e55f-3ac8-4a81-99bd-c0e777be363a","count":1,"label":"Pizza Špenát kuře 32 cm","posId":"116","price":24900,"isExtra":false,"creatorId":"MBkCJ_mgLMNpkx8o7FU6a","isPackging":0,"actualLabel":"Pizza Špenát kuře 32 cm"},{"id":"cd7798b9-deb2-4229-a68e-ebefba7ee9e4","count":1,"label":"Pizza Comeback 32","posId":"121","price":24900,"isExtra":false,"creatorId":"MIGBTCTq6S00QUo7cMdwL","isPackging":0,"actualLabel":"Pizza Comeback 32"}]</t>
  </si>
  <si>
    <t>2026-06-18T17:48:52.838+02:00</t>
  </si>
  <si>
    <t>2026-06-18T17:59:24.234+02:00</t>
  </si>
  <si>
    <t>2026-06-18T17:48:15.646+02:00</t>
  </si>
  <si>
    <t>2026-06-18T17:54:58.233+02:00</t>
  </si>
  <si>
    <t>2026-06-18T17:38:48.470+02:00</t>
  </si>
  <si>
    <t>2026-06-18T17:54:52.774+02:00</t>
  </si>
  <si>
    <t>[{"id":"31c0dfca-6f85-4bc6-9421-409b4483b607","count":1,"label":"Pizza Pepperoni 32","posId":"120","price":24900,"isExtra":false,"creatorId":"zhqaxuDMFqr1uwoUhRCma","isPackging":0,"actualLabel":"Pizza Pepperoni 32"}]</t>
  </si>
  <si>
    <t>2026-06-18T17:36:25.423+02:00</t>
  </si>
  <si>
    <t>2026-06-18T17:54:50.365+02:00</t>
  </si>
  <si>
    <t>[{"id":"d39c047c4568cbe91e1b6a8d","count":1,"label":"Hawai 32cm","posId":"114","price":19920,"isExtra":false},{"id":"47441b8c08c3b985152b12f3","count":1,"label":"Balné","posId":"K0000","price":1500,"isExtra":true},{"id":"194f9b78861882e1b3527e00","count":1,"label":"Pepperoni 32cm 🌶️🌶️","posId":"120","price":19920,"isExtra":false},{"id":"47441b8c08c3b985152b12f3","count":1,"label":"Balné","posId":"K0000","price":1500,"isExtra":true},{"id":"2fa796521e3552b9b2d8a569","count":1,"label":"Pečené brambory","posId":"P103","price":6900,"isExtra":false},{"id":"47441b8c08c3b985152b12f3","count":1,"label":"Balné","posId":"K0000","price":1500,"isExtra":true}]</t>
  </si>
  <si>
    <t>2026-06-18T16:11:56.774+02:00</t>
  </si>
  <si>
    <t>2026-06-18T16:31:27.062+02:00</t>
  </si>
  <si>
    <t>[{"id":"a02d60043b37431657fe2812","count":1,"label":"Baby Špenát &amp; kuře 32cm","posId":"116","price":24900,"isExtra":false},{"id":"47441b8c08c3b985152b12f3","count":1,"label":"Balné","posId":"K0000","price":1500,"isExtra":true},{"id":"e1f43a0ee7f218cf02a7ded7","count":1,"label":"USA těsto","posId":"17","price":1000,"isExtra":true},{"id":"fc47b4db58ea17017d058548","count":1,"label":"okraj mozzarella, bylinky","posId":"A121","price":5700,"isExtra":true},{"id":"8d36bd077316160dd438eab9","count":1,"label":"Olivy","posId":"B112","price":2500,"KDSTags":["greenhighlight"],"isExtra":true},{"id":"04330be389b9c35e22b3d46e","count":1,"label":"Grana padano, pecorino, parmazán","posId":"B130","price":3000,"KDSTags":["greenhighlight"],"isExtra":true},{"id":"cf8468ecf7c3f5f9e91fd0af","count":1,"label":"Jalapenos Rolls","posId":"jpr200","price":8900,"isExtra":false},{"id":"47441b8c08c3b985152b12f3","count":1,"label":"Balné","posId":"K0000","price":1500,"isExtra":true},{"id":"a8f3a9f4cf026630dd8323e9","count":1,"label":"Jalapeňos dip","posId":"P107","price":2000,"isExtra":false},{"id":"47441b8c08c3b985152b12f3","count":1,"label":"Balné","posId":"K0000","price":1500,"isExtra":true},{"id":"f524179369adcb3de3c0ca3e","count":1,"label":"Jablečno-skořicové rolls","posId":"18","price":8900,"isExtra":false},{"id":"47441b8c08c3b985152b12f3","count":1,"label":"Balné","posId":"K0000","price":1500,"isExtra":true},{"id":"40d8ad0c487120d40f568f40","count":1,"label":"Opočno pistáciová","posId":"D109","price":12900,"isExtra":false}]</t>
  </si>
  <si>
    <t>2026-06-18T15:53:03.311+02:00</t>
  </si>
  <si>
    <t>2026-06-18T16:01:32.673+02:00</t>
  </si>
  <si>
    <t>2026-06-18T16:17:37.429+02:00</t>
  </si>
  <si>
    <t>2026-06-18T15:54:39.106+02:00</t>
  </si>
  <si>
    <t>2026-06-18T15:46:04.431+02:00</t>
  </si>
  <si>
    <t>2026-06-18T16:01:35.610+02:00</t>
  </si>
  <si>
    <t>2026-06-18T16:22:35.246+02:00</t>
  </si>
  <si>
    <t>2026-06-18T15:54:37.378+02:00</t>
  </si>
  <si>
    <t>2026-06-18T15:21:55.130+02:00</t>
  </si>
  <si>
    <t>2026-06-18T15:28:33.821+02:00</t>
  </si>
  <si>
    <t>[{"id":"d9c512720f9b37393cb453fe","count":1,"label":"Comeback 32cm 🌶️","posId":"121","price":19920,"isExtra":false},{"id":"47441b8c08c3b985152b12f3","count":1,"label":"Balné","posId":"K0000","price":1500,"isExtra":true},{"id":"e1f43a0ee7f218cf02a7ded7","count":1,"label":"USA těsto","posId":"17","price":1000,"isExtra":true},{"id":"286dea47175c3f6c57758e95","count":1,"label":"BBQ základ","posId":"ZRB32","price":0,"isExtra":true},{"id":"e8b9c738ab9602bc599b4f85","count":1,"label":"bez plněných okrajů","posId":"X1000","price":0,"isExtra":true},{"id":"1471f7dbe6c64fe500393fb2","count":1,"label":"Bez cibule","posId":"X103","price":0,"KDSTags":["redhighlight"],"isExtra":true}]</t>
  </si>
  <si>
    <t>2026-06-18T15:14:03.126+02:00</t>
  </si>
  <si>
    <t>2026-06-18T15:26:52.445+02:00</t>
  </si>
  <si>
    <t>2026-06-18T14:55:49.854+02:00</t>
  </si>
  <si>
    <t>2026-06-18T15:07:42.815+02:00</t>
  </si>
  <si>
    <t>[{"id":"c12b187d3f911dd627de01f6","count":1,"label":"Quattro Formaggi 40cm","posId":"111","price":30900,"isExtra":false},{"id":"eebdf80d1781a9b444ae21c7","count":1,"label":"Balné","posId":"K0000","price":2000,"isExtra":true},{"id":"941c7ca3646dd49d375cfc49","count":1,"label":"Šunka","posId":"C106","price":4000,"KDSTags":["greenhighlight"],"isExtra":true}]</t>
  </si>
  <si>
    <t>2026-06-18T14:36:04.818+02:00</t>
  </si>
  <si>
    <t>2026-06-18T14:44:39.298+02:00</t>
  </si>
  <si>
    <t>2026-06-18T14:58:29.873+02:00</t>
  </si>
  <si>
    <t>2026-06-18T14:37:20.918+02:00</t>
  </si>
  <si>
    <t>[{"id":"1da47ebe-2592-435a-b854-8cbe80b56263","note":"","count":1,"label":"Hawai 32 cm","posId":"138","price":24900,"isExtra":false},{"id":"007c7303-045c-4866-882d-38e13564ff34","note":"","count":1,"label":"BEZ -ananas","posId":"X100","price":0,"KDSTags":["redhighlight"],"isExtra":true},{"id":"3a8b6a85-3b5c-4ee4-be2d-261ab8731d6e","note":"","count":2,"label":"Dip česnekový","posId":"P106","price":2000,"isExtra":false},{"id":"f4d7b9ad-ce62-498d-a90b-8016ab1e3604","note":"","count":1,"label":"Quattro Formaggi 32 cm","posId":"147","price":24900,"isExtra":false}]</t>
  </si>
  <si>
    <t>2026-06-18T14:26:35.409+02:00</t>
  </si>
  <si>
    <t>2026-06-18T14:44:13.710+02:00</t>
  </si>
  <si>
    <t>2026-06-18T14:23:04.416+02:00</t>
  </si>
  <si>
    <t>2026-06-18T14:45:42.331+02:00</t>
  </si>
  <si>
    <t>2026-06-18T15:11:04.231+02:00</t>
  </si>
  <si>
    <t>2026-06-18T14:30:24.043+02:00</t>
  </si>
  <si>
    <t>[{"id":"b23a7ffc-2968-4b23-96c7-647c4d375297","note":"","count":1,"label":"BBQ Meteor 32 cm","posId":"142","price":24900,"isExtra":false},{"id":"21fd0686-e8d1-43f1-84c9-d96f5842a3ca","note":"","count":1,"label":"okraj mozzarella, bylinky","posId":"A121","price":5700,"isExtra":true}]</t>
  </si>
  <si>
    <t>2026-06-18T14:05:20.749+02:00</t>
  </si>
  <si>
    <t>2026-06-18T14:24:50.499+02:00</t>
  </si>
  <si>
    <t>[{"id":"47a73fa5bee1643a7208bbdc","count":1,"label":"Capricciosa 32cm","posId":"113","price":24900,"isExtra":false},{"id":"47441b8c08c3b985152b12f3","count":1,"label":"Balné","posId":"K0000","price":1500,"isExtra":true},{"id":"fb6aa114235c38290216918f","count":1,"label":"okraj hotdog, bbq omáčka","posId":"A119","price":5700,"isExtra":true},{"id":"d9c512720f9b37393cb453fe","count":1,"label":"Comeback 32cm 🌶️","posId":"121","price":19920,"isExtra":false},{"id":"47441b8c08c3b985152b12f3","count":1,"label":"Balné","posId":"K0000","price":1500,"isExtra":true},{"id":"fb6aa114235c38290216918f","count":1,"label":"okraj hotdog, bbq omáčka","posId":"A119","price":5700,"isExtra":true},{"id":"1471f7dbe6c64fe500393fb2","count":1,"label":"Bez cibule","posId":"X103","price":0,"KDSTags":["redhighlight"],"isExtra":true}]</t>
  </si>
  <si>
    <t>2026-06-18T14:02:38.919+02:00</t>
  </si>
  <si>
    <t>2026-06-18T14:21:13.223+02:00</t>
  </si>
  <si>
    <t>[{"id":"97205e8a-60b5-439e-8af0-7f8def52aeb6","count":1,"label":"Pizza Hawai 32 cm","posId":"114","price":24900,"isExtra":false,"creatorId":"YFR4y9-Xt89VxVWtoiM6D","isPackging":0,"actualLabel":"Pizza Hawai 32 cm"}]</t>
  </si>
  <si>
    <t>2026-06-18T14:01:08.029+02:00</t>
  </si>
  <si>
    <t>2026-06-18T14:21:10.895+02:00</t>
  </si>
  <si>
    <t>[{"id":"57081032","note":"","size":"Hawai 40cm","count":1,"label":"Hawai 40cm","posId":"102","price":30900,"isExtra":false},{"id":"57081111","note":"","count":1,"label":"Balné","posId":"K0000","price":2000,"isExtra":true},{"id":"57081135","note":"","count":1,"label":"okraj mozzarella, bylinky","posId":"A122","price":6500,"isExtra":true}]</t>
  </si>
  <si>
    <t>2026-06-18T13:35:04.073+02:00</t>
  </si>
  <si>
    <t>2026-06-18T13:42:50.153+02:00</t>
  </si>
  <si>
    <t>[{"id":"b3008ec8-24a5-4d30-bf46-9133028be7e4","note":"","count":1,"label":"Margherita 32 cm","posId":"136","price":20900,"isExtra":false}]</t>
  </si>
  <si>
    <t>2026-06-18T13:25:22.321+02:00</t>
  </si>
  <si>
    <t>2026-06-18T13:34:21.119+02:00</t>
  </si>
  <si>
    <t>[{"id":"35b8e55f-3ac8-4a81-99bd-c0e777be363a","count":1,"label":"Pizza Špenát kuře 32 cm","posId":"116","price":24900,"isExtra":false,"creatorId":"GTzMkpch-MlWP8xxzI_Sd","isPackging":0,"actualLabel":"Pizza Špenát kuře 32 cm"}]</t>
  </si>
  <si>
    <t>2026-06-18T13:16:42.586+02:00</t>
  </si>
  <si>
    <t>2026-06-18T13:32:47.328+02:00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</si>
  <si>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🌶️🌶️","posId":"110","price":30900,"isExtra":false},{"id":"eebdf80d1781a9b444ae21c7","count":1,"label":"Balné","posId":"K0000","price":2000,"isExtra":true},{"id":"1c6f84c289296835ae52ec9a","count":1,"label":"Smetanový základ","posId":"ZRS40","price":0,"isExtra":true},{"id":"1a4528b44fffb558ad058321","count":1,"label":"Česnekový dip","posId":"P106","price":2000,"isExtra":false},{"id":"47441b8c08c3b985152b12f3","count":1,"label":"Balné","posId":"K0000","price":1500,"isExtra":true}]</t>
  </si>
  <si>
    <t>2026-06-18T13:07:41.986+02:00</t>
  </si>
  <si>
    <t>2026-06-18T13:13:57.992+02:00</t>
  </si>
  <si>
    <t>[{"id":"3ffdf576-89c8-4571-b10b-4e6331fbbb89","count":1,"label":"Pizza Špenát kuře 18 cm","posId":"128","price":11900,"isExtra":false,"creatorId":"UrK_57aE1TAE6JxMgSVve","isPackging":0,"actualLabel":"Pizza Špenát kuře 18 cm"}]</t>
  </si>
  <si>
    <t>2026-06-18T12:55:26.100+02:00</t>
  </si>
  <si>
    <t>2026-06-18T13:03:08.863+02:00</t>
  </si>
  <si>
    <t>2026-06-18T12:39:21.232+02:00</t>
  </si>
  <si>
    <t>2026-06-18T12:47:12.134+02:00</t>
  </si>
  <si>
    <t>2026-06-18T12:28:26.552+02:00</t>
  </si>
  <si>
    <t>2026-06-18T12:43:17.384+02:00</t>
  </si>
  <si>
    <t>[{"id":"108","note":"","count":1,"label":"Pepperoni 40cm 🌶️🌶️","posId":"108","price":30900,"isExtra":false},{"id":"K0000","note":"","count":1,"label":"Balné","posId":"K0000","price":2000,"isExtra":true},{"id":"C105","note":"","count":1,"label":"Žampiony","posId":"C105","price":3500,"KDSTags":["greenhighlight"],"isExtra":true},{"id":"C115","note":"","count":1,"label":"Kukuřice","posId":"C115","price":3500,"KDSTags":["greenhighlight"],"isExtra":true}]</t>
  </si>
  <si>
    <t>2026-06-18T12:24:32.943+02:00</t>
  </si>
  <si>
    <t>2026-06-18T12:42:30.933+02:00</t>
  </si>
  <si>
    <t>[{"id":"faba40d0-295e-4d0a-bb09-2edf9b61a61a","count":1,"label":"Pizza Hawai 40 cm","posId":"102","price":30900,"isExtra":false,"creatorId":"5ndrwAcEIhJXb6NXhpdYI","isPackging":0,"actualLabel":"Pizza Hawai 40 cm"},{"id":"7507a487-c26a-4f94-8eb3-363e2592ef8e","count":1,"label":"Pepsi 1l","posId":"N124","price":5900,"isExtra":false,"creatorId":"D2t0X0RJfs5YlUrRFRkAv","isPackging":0,"actualLabel":"Pepsi 1l"}]</t>
  </si>
  <si>
    <t>2026-06-18T12:13:37.126+02:00</t>
  </si>
  <si>
    <t>2026-06-18T12:30:08.106+02:00</t>
  </si>
  <si>
    <t>[{"id":"d67d3bcf942514bdeb41c97d","count":1,"label":"Margherita 32cm","posId":"112","price":16720,"isExtra":false},{"id":"47441b8c08c3b985152b12f3","count":1,"label":"Balné","posId":"K0000","price":1500,"isExtra":true},{"id":"5646f23ab9a2187d75f9b373","count":1,"label":"Mozzarella","posId":"B113","price":3000,"KDSTags":["greenhighlight"],"isExtra":true}]</t>
  </si>
  <si>
    <t>2026-06-18T12:09:26.333+02:00</t>
  </si>
  <si>
    <t>2026-06-18T12:37:31.109+02:00</t>
  </si>
  <si>
    <t>[{"id":"d39c047c4568cbe91e1b6a8d","count":1,"label":"Hawai 32cm","posId":"114","price":19920,"isExtra":false},{"id":"47441b8c08c3b985152b12f3","count":1,"label":"Balné","posId":"K0000","price":1500,"isExtra":true},{"id":"fc47b4db58ea17017d058548","count":1,"label":"okraj mozzarella, bylinky","posId":"A121","price":5700,"isExtra":true},{"id":"febbdcc764426af853affd55","count":1,"label":"BBQ Texas 32cm","posId":"119","price":24900,"isExtra":false},{"id":"47441b8c08c3b985152b12f3","count":1,"label":"Balné","posId":"K0000","price":1500,"isExtra":true},{"id":"fc47b4db58ea17017d058548","count":1,"label":"okraj mozzarella, bylinky","posId":"A121","price":5700,"isExtra":true},{"id":"416c69b4b67cbf04b4724c14","count":1,"label":"Bez cibule","posId":"X103","price":0,"KDSTags":["redhighlight"],"isExtra":true},{"id":"5646f23ab9a2187d75f9b373","count":1,"label":"Mozzarella","posId":"B113","price":3000,"KDSTags":["greenhighlight"],"isExtra":true},{"id":"1a4528b44fffb558ad058321","count":1,"label":"Česnekový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</si>
  <si>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2026-06-18T12:03:18.314+02:00</t>
  </si>
  <si>
    <t>2026-06-18T12:16:21.097+02:00</t>
  </si>
  <si>
    <t>2026-06-18T12:02:45.684+02:00</t>
  </si>
  <si>
    <t>2026-06-18T12:16:18.075+02:00</t>
  </si>
  <si>
    <t>[{"id":"d9c512720f9b37393cb453fe","count":1,"label":"Comeback 32cm 🌶️","posId":"121","price":19920,"isExtra":false},{"id":"47441b8c08c3b985152b12f3","count":1,"label":"Balné","posId":"K0000","price":1500,"isExtra":true},{"id":"31deb50114d05dde45863f17","count":1,"label":"Pepsi zero sugar 1l","posId":"N125","price":5900,"isExtra":false},{"id":"1a4528b44fffb558ad058321","count":1,"label":"Česnekový dip","posId":"P106","price":2000,"isExtra":false},{"id":"47441b8c08c3b985152b12f3","count":1,"label":"Balné","posId":"K0000","price":1500,"isExtra":true}]</t>
  </si>
  <si>
    <t>2026-06-18T12:02:17.443+02:00</t>
  </si>
  <si>
    <t>2026-06-18T12:27:26.255+02:00</t>
  </si>
  <si>
    <t>[{"id":"194f9b78861882e1b3527e00","count":1,"label":"Pepperoni 32cm 🌶️🌶️","posId":"120","price":19920,"isExtra":false},{"id":"47441b8c08c3b985152b12f3","count":1,"label":"Balné","posId":"K0000","price":1500,"isExtra":true},{"id":"fc47b4db58ea17017d058548","count":1,"label":"okraj mozzarella, bylinky","posId":"A121","price":5700,"isExtra":true},{"id":"d9c512720f9b37393cb453fe","count":1,"label":"Comeback 32cm 🌶️","posId":"121","price":19920,"isExtra":false},{"id":"47441b8c08c3b985152b12f3","count":1,"label":"Balné","posId":"K0000","price":1500,"isExtra":true},{"id":"fc47b4db58ea17017d058548","count":1,"label":"okraj mozzarella, bylinky","posId":"A121","price":5700,"isExtra":true},{"id":"2b5c7682bce27f1d38150ce7","count":1,"label":"Masové kuličky","posId":"P102","price":9900,"isExtra":false},{"id":"47441b8c08c3b985152b12f3","count":1,"label":"Balné","posId":"K0000","price":1500,"isExtra":true},{"id":"1a4528b44fffb558ad058321","count":1,"label":"Česnekový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</si>
  <si>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2026-06-18T12:00:01.348+02:00</t>
  </si>
  <si>
    <t>2026-06-18T12:07:44.670+02:00</t>
  </si>
  <si>
    <t>[{"id":"35b8e55f-3ac8-4a81-99bd-c0e777be363a","count":1,"label":"Pizza Špenát kuře 32 cm","posId":"116","price":24900,"isExtra":false,"creatorId":"8DX-P5pO0wzQyxjPVxg1R","isPackging":0,"actualLabel":"Pizza Špenát kuře 32 cm"}]</t>
  </si>
  <si>
    <t>2026-06-18T11:45:07.428+02:00</t>
  </si>
  <si>
    <t>2026-06-18T12:02:46.144+02:00</t>
  </si>
  <si>
    <t>[{"id":"96ddf01d0db96541ecf869f1","count":1,"label":"Quattro Formaggi 32cm","posId":"123","price":24900,"isExtra":false},{"id":"47441b8c08c3b985152b12f3","count":1,"label":"Balné","posId":"K0000","price":1500,"isExtra":true},{"id":"e8b9c738ab9602bc599b4f85","count":1,"label":"bez plněných okrajů","posId":"X1000","price":0,"isExtra":true},{"id":"febbdcc764426af853affd55","count":2,"label":"BBQ Texas 32cm","posId":"119","price":24900,"isExtra":false},{"id":"47441b8c08c3b985152b12f3","count":2,"label":"Balné","posId":"K0000","price":1500,"isExtra":true},{"id":"00a07c9b2e45827c80fe2a86","count":2,"label":"Rajčatový základ","posId":"ZBR32","price":0,"isExtra":true},{"id":"e8b9c738ab9602bc599b4f85","count":2,"label":"bez plněných okrajů","posId":"X1000","price":0,"isExtra":true},{"id":"b1c44ab2af9037f4b6cdd5b3","count":2,"label":"Bez kuřete","posId":"X114","price":0,"KDSTags":["redhighlight"],"isExtra":true}]</t>
  </si>
  <si>
    <t>2026-06-18T11:43:16.377+02:00</t>
  </si>
  <si>
    <t>2026-06-18T11:53:14.543+02:00</t>
  </si>
  <si>
    <t>[{"id":"57081069","note":"","size":"Česnekový dip","count":1,"label":"Česnekový dip","posId":"P106","price":2000,"isExtra":false},{"id":"57081116","note":"","count":1,"label":"Balné","posId":"K0000","price":1500,"isExtra":true},{"id":"59610973","note":"","size":"Capricciosa 32cm","count":1,"label":"Capricciosa 32cm","posId":"113","price":24900,"isExtra":false},{"id":"57081116","note":"","count":1,"label":"Balné","posId":"K0000","price":1500,"isExtra":true},{"id":"59610976","note":"","count":1,"label":"USA těsto","posId":"17","price":1000,"isExtra":true}]</t>
  </si>
  <si>
    <t>2026-06-18T11:35:10.736+02:00</t>
  </si>
  <si>
    <t>2026-06-18T11:49:39.512+02:00</t>
  </si>
  <si>
    <t>[{"id":"a3cc03a980c7041c427ae12d","count":1,"label":"Pepsi 1l","posId":"N124","price":5900,"isExtra":false},{"id":"0a4a95a672d7bfe60c28076a","count":1,"label":"Pepperoni 40cm 🌶️🌶️","posId":"108","price":30900,"isExtra":false},{"id":"eebdf80d1781a9b444ae21c7","count":1,"label":"Balné","posId":"K0000","price":2000,"isExtra":true},{"id":"d6d74ab42be6062f19191438","count":1,"label":"bez plněných okrajů","posId":"X1000","price":0,"isExtra":true}]</t>
  </si>
  <si>
    <t>2026-06-18T11:22:45.761+02:00</t>
  </si>
  <si>
    <t>2026-06-18T11:28:41.146+02:00</t>
  </si>
  <si>
    <t>[{"id":"cd7798b9-deb2-4229-a68e-ebefba7ee9e4","count":1,"label":"Pizza Comeback 32","posId":"121","price":24900,"isExtra":false,"creatorId":"66ro6SRahN5bhnX7zRnJp","isPackging":0,"actualLabel":"Pizza Comeback 32"}]</t>
  </si>
  <si>
    <t>2026-06-18T11:01:07.088+02:00</t>
  </si>
  <si>
    <t>2026-06-18T11:25:13.343+02:00</t>
  </si>
  <si>
    <t>[{"id":"194f9b78861882e1b3527e00","count":1,"label":"Pepperoni 32cm 🌶️🌶️","posId":"120","price":19920,"isExtra":false},{"id":"47441b8c08c3b985152b12f3","count":1,"label":"Balné","posId":"K0000","price":1500,"isExtra":true},{"id":"472397d1b77edda7994f9053","count":1,"label":"Hot &amp; Spicy 40cm 🌶️🌶️","posId":"110","price":30900,"isExtra":false},{"id":"eebdf80d1781a9b444ae21c7","count":1,"label":"Balné","posId":"K0000","price":2000,"isExtra":true},{"id":"9ff4b752ddf2f94c142455e8","count":1,"label":"Margherita 40cm","posId":"100","price":26900,"isExtra":false},{"id":"eebdf80d1781a9b444ae21c7","count":1,"label":"Balné","posId":"K0000","price":2000,"isExtra":true},{"id":"941c7ca3646dd49d375cfc49","count":1,"label":"Šunka","posId":"C106","price":4000,"KDSTags":["greenhighlight"],"isExtra":true}]</t>
  </si>
  <si>
    <t>2026-06-18T00:18:10.614+02:00</t>
  </si>
  <si>
    <t>2026-06-18T00:29:56.721+02:00</t>
  </si>
  <si>
    <t>[{"id":"194f9b78861882e1b3527e00","count":1,"label":"Pepperoni 32cm 🌶️🌶️","posId":"120","price":19920,"isExtra":false},{"id":"47441b8c08c3b985152b12f3","count":1,"label":"Balné","posId":"K0000","price":1500,"isExtra":true},{"id":"785bd350ca41e9c023b40739","count":1,"label":"Kukuřice","posId":"B115","price":2500,"KDSTags":["greenhighlight"],"isExtra":true},{"id":"194f9b78861882e1b3527e00","count":1,"label":"Pepperoni 32cm 🌶️🌶️","posId":"120","price":19920,"isExtra":false},{"id":"47441b8c08c3b985152b12f3","count":1,"label":"Balné","posId":"K0000","price":1500,"isExtra":true},{"id":"1a4528b44fffb558ad058321","count":1,"label":"Česnekový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</si>
  <si>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2026-06-18T00:10:06.014+02:00</t>
  </si>
  <si>
    <t>2026-06-18T00:19:52.554+02:00</t>
  </si>
  <si>
    <t>[{"id":"d9c512720f9b37393cb453fe","count":1,"label":"Comeback 32cm 🌶️","posId":"121","price":19920,"isExtra":false},{"id":"47441b8c08c3b985152b12f3","count":1,"label":"Balné","posId":"K0000","price":1500,"isExtra":true},{"id":"fc47b4db58ea17017d058548","count":1,"label":"okraj mozzarella, bylinky","posId":"A121","price":5700,"isExtra":true}]</t>
  </si>
  <si>
    <t>2026-06-18T00:05:36.425+02:00</t>
  </si>
  <si>
    <t>2026-06-18T00:17:14.425+02:00</t>
  </si>
  <si>
    <t>[{"id":"96ddf01d0db96541ecf869f1","count":1,"label":"Quattro Formaggi 32cm","posId":"123","price":24900,"isExtra":false},{"id":"47441b8c08c3b985152b12f3","count":1,"label":"Balné","posId":"K0000","price":1500,"isExtra":true},{"id":"d39c047c4568cbe91e1b6a8d","count":1,"label":"Hawai 32cm","posId":"114","price":19920,"isExtra":false},{"id":"47441b8c08c3b985152b12f3","count":1,"label":"Balné","posId":"K0000","price":1500,"isExtra":true}]</t>
  </si>
  <si>
    <t>2026-06-18T00:05:31.195+02:00</t>
  </si>
  <si>
    <t>2026-06-18T00:14:10.749+02:00</t>
  </si>
  <si>
    <t>[{"id":"113","note":"","count":1,"label":"Capricciosa 32cm","posId":"113","price":24900,"isExtra":false},{"id":"K0000","note":"","count":1,"label":"Balné","posId":"K0000","price":1500,"isExtra":true},{"id":"X112","note":"","count":1,"label":"Bez oliv","posId":"X112","price":0,"KDSTags":["redhighlight"],"isExtra":true},{"id":"N120","note":"","count":1,"label":"Aquilla černý čaj a broskev 0,5l","posId":"N120","price":4900,"isExtra":false},{"id":"N129","note":"","count":1,"label":"Poděbradská malinovka 0,5l","posId":"N129","price":4900,"isExtra":false}]</t>
  </si>
  <si>
    <t>2026-06-18T00:02:59.088+02:00</t>
  </si>
  <si>
    <t>2026-06-18T00:11:22.676+02:00</t>
  </si>
  <si>
    <t>2026-06-17T23:50:28.478+02:00</t>
  </si>
  <si>
    <t>2026-06-17T23:59:03.428+02:00</t>
  </si>
  <si>
    <t>2026-06-17T23:48:26.827+02:00</t>
  </si>
  <si>
    <t>2026-06-18T00:02:44.387+02:00</t>
  </si>
  <si>
    <t>[{"id":"194f9b78861882e1b3527e00","count":1,"label":"Pepperoni 32cm 🌶️🌶️","posId":"120","price":19920,"isExtra":false},{"id":"47441b8c08c3b985152b12f3","count":1,"label":"Balné","posId":"K0000","price":1500,"isExtra":true},{"id":"24f01fda83cf0e6f2a4b013d","count":1,"label":"BBQ Meteor 40cm","posId":"106","price":30900,"isExtra":false},{"id":"eebdf80d1781a9b444ae21c7","count":1,"label":"Balné","posId":"K0000","price":2000,"isExtra":true}]</t>
  </si>
  <si>
    <t>2026-06-17T23:46:36.198+02:00</t>
  </si>
  <si>
    <t>2026-06-17T23:57:24.384+02:00</t>
  </si>
  <si>
    <t>[{"id":"f6da196d758ea018b8e0f822","count":1,"label":"Poděbradská malinovka 0,5l","posId":"N129","price":4900,"isExtra":false},{"id":"d67d3bcf942514bdeb41c97d","count":1,"label":"Margherita 32cm","posId":"112","price":16720,"isExtra":false},{"id":"47441b8c08c3b985152b12f3","count":1,"label":"Balné","posId":"K0000","price":1500,"isExtra":true},{"id":"96ddf01d0db96541ecf869f1","count":1,"label":"Quattro Formaggi 32cm","posId":"123","price":24900,"isExtra":false},{"id":"47441b8c08c3b985152b12f3","count":1,"label":"Balné","posId":"K0000","price":1500,"isExtra":true}]</t>
  </si>
  <si>
    <t>2026-06-17T23:43:37.694+02:00</t>
  </si>
  <si>
    <t>2026-06-17T23:53:31.362+02:00</t>
  </si>
  <si>
    <t>[{"id":"c12b187d3f911dd627de01f6","count":1,"label":"Quattro Formaggi 40cm","posId":"111","price":30900,"isExtra":false},{"id":"eebdf80d1781a9b444ae21c7","count":1,"label":"Balné","posId":"K0000","price":2000,"isExtra":true},{"id":"9ff4d9b76e83206248811670","count":1,"label":"Rajčatový základ","posId":"ZSR40","price":0,"isExtra":true},{"id":"4cf46eca02ef054173c87b37","count":1,"label":"okraj mozzarella, bylinky","posId":"A122","price":6500,"isExtra":true}]</t>
  </si>
  <si>
    <t>2026-06-17T23:43:10.963+02:00</t>
  </si>
  <si>
    <t>2026-06-17T23:49:22.422+02:00</t>
  </si>
  <si>
    <t>[{"id":"P106","note":"","count":1,"label":"Česnekový dip","posId":"P106","price":2000,"isExtra":false},{"id":"K0000","note":"","count":1,"label":"Balné","posId":"K0000","price":1500,"isExtra":true},{"id":"123","note":"","count":1,"label":"Quattro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těsto","posId":"17","price":1000,"isExtra":true},{"id":"X101","note":"","count":1,"label":"Bez gorgonzoly","posId":"X101","price":0,"KDSTags":["redhighlight"],"isExtra":true},{"id":"B105","note":"","count":1,"label":"Žampiony","posId":"B105","price":2500,"KDSTags":["greenhighlight"],"isExtra":true},{"id":"B115","note":"","count":1,"label":"Kukuřice","posId":"B115","price":2500,"KDSTags":["greenhighlight"],"isExtra":true},{"id":"B108","note":"","count":1,"label":"Slanina","posId":"B108","price":3000,"KDSTags":["greenhighlight"],"isExtra":true},{"id":"B114","note":"","count":1,"label":"Kuře","posId":"B114","price":3000,"KDSTags":["greenhighlight"],"isExtra":true}]</t>
  </si>
  <si>
    <t>2026-06-17T23:33:28.796+02:00</t>
  </si>
  <si>
    <t>2026-06-17T23:41:25.829+02:00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</si>
  <si>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🌶️🌶️","posId":"110","price":30900,"isExtra":false},{"id":"eebdf80d1781a9b444ae21c7","count":1,"label":"Balné","posId":"K0000","price":2000,"isExtra":true},{"id":"1a4528b44fffb558ad058321","count":1,"label":"Česnekový dip","posId":"P106","price":2000,"isExtra":false},{"id":"47441b8c08c3b985152b12f3","count":1,"label":"Balné","posId":"K0000","price":1500,"isExtra":true},{"id":"a8f3a9f4cf026630dd8323e9","count":1,"label":"Jalapeňos dip","posId":"P107","price":2000,"isExtra":false},{"id":"47441b8c08c3b985152b12f3","count":1,"label":"Balné","posId":"K0000","price":1500,"isExtra":true}]</t>
  </si>
  <si>
    <t>2026-06-17T23:27:34.879+02:00</t>
  </si>
  <si>
    <t>2026-06-17T23:42:48.428+02:00</t>
  </si>
  <si>
    <t>2026-06-17T23:26:52.899+02:00</t>
  </si>
  <si>
    <t>2026-06-17T23:39:53.515+02:00</t>
  </si>
  <si>
    <t>[{"id":"110","note":"","count":1,"label":"Hot &amp; Spicy 40cm 🌶️🌶️","posId":"110","price":30900,"isExtra":false},{"id":"K0000","note":"","count":1,"label":"Balné","posId":"K0000","price":2000,"isExtra":true},{"id":"P107","note":"","count":1,"label":"Jalapeňos dip","posId":"P107","price":2000,"isExtra":false},{"id":"K0000","note":"","count":1,"label":"Balné","posId":"K0000","price":1500,"isExtra":true},{"id":"P103","note":"","count":1,"label":"Pečené brambory","posId":"P103","price":6900,"isExtra":false},{"id":"K0000","note":"","count":1,"label":"Balné","posId":"K0000","price":1500,"isExtra":true}]</t>
  </si>
  <si>
    <t>2026-06-17T23:24:30.990+02:00</t>
  </si>
  <si>
    <t>2026-06-17T23:31:37.569+02:00</t>
  </si>
  <si>
    <t>2026-06-17T23:22:03.611+02:00</t>
  </si>
  <si>
    <t>2026-06-17T23:34:29.089+02:00</t>
  </si>
  <si>
    <t>2026-06-17T23:51:04.931+02:00</t>
  </si>
  <si>
    <t>2026-06-17T23:22:25.560+02:00</t>
  </si>
  <si>
    <t>[{"id":"80cdc162-f69f-4138-b690-77917e93790e","note":"","count":1,"label":"SPICY MENU COMEBACK","posId":"","price":34900,"isExtra":false},{"id":"8131fe52-523e-4529-a239-ca5629315dac","note":"","count":1,"label":"Comeback","posId":"Y121","price":0,"isExtra":true},{"id":"741f56e1-4be0-4a48-9425-3dc6aa7f97c3","note":"","count":1,"label":"Italské těsto","posId":"15","price":0,"isExtra":true},{"id":"3901ddb1-2253-4d68-9f6f-e201beb3810a","note":"","count":1,"label":"Rajčatový základ","posId":"3901ddb1-2253-4d68-9f6f-e201beb3810a","price":0,"isExtra":true},{"id":"8caf43fd-6a2c-427b-858a-17f37d37c439","note":"","count":1,"label":"Spicy wings","posId":"P101","price":0,"isExtra":true},{"id":"d8df1e07-2fac-4e39-91c4-880fdd2e9fdc","note":"","count":1,"label":"Guarana Kiwi a jablko 0,5l","posId":"N144","price":0,"isExtra":true},{"id":"b0d5792c-72a3-41ec-9f78-3fedc41c2a8a","note":"","count":1,"label":"VEGGIE MENU COMEBACK","posId":"","price":34900,"isExtra":false},{"id":"69b81438-7edc-409d-8573-5467d45996e5","note":"","count":1,"label":"Margherita","posId":"Y112","price":0,"isExtra":true},{"id":"a98eba86-284a-4099-98ed-875f3adb76fa","note":"","count":1,"label":"Americké těsto","posId":"14","price":0,"isExtra":true},{"id":"3901ddb1-2253-4d68-9f6f-e201beb3810a","note":"","count":1,"label":"Rajčatový základ","posId":"3901ddb1-2253-4d68-9f6f-e201beb3810a","price":0,"isExtra":true},{"id":"21fd0686-e8d1-43f1-84c9-d96f5842a3ca","note":"","count":1,"label":"okraj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ccbbabfb-780b-41d6-8114-821ced779aaf","note":"","count":1,"label":"Česnekový chléb","posId":"P104","price":0,"isExtra":true},{"id":"d8df1e07-2fac-4e39-91c4-880fdd2e9fdc","note":"","count":1,"label":"Guarana Kiwi a jablko 0,5l","posId":"N144","price":0,"isExtra":true}]</t>
  </si>
  <si>
    <t>2026-06-17T23:18:20.646+02:00</t>
  </si>
  <si>
    <t>2026-06-17T23:28:58.370+02:00</t>
  </si>
  <si>
    <t>[{"id":"00ef6f4120a3e6d10ed9b38a","count":1,"label":"Zeleninová 32cm","posId":"115","price":19920,"isExtra":false},{"id":"47441b8c08c3b985152b12f3","count":1,"label":"Balné","posId":"K0000","price":1500,"isExtra":true},{"id":"e9ba5739bb7819f7e07d7926","count":1,"label":"Pepperoni Rolls 🌶️","posId":"P100","price":8900,"isExtra":false},{"id":"47441b8c08c3b985152b12f3","count":1,"label":"Balné","posId":"K0000","price":1500,"isExtra":true},{"id":"a8f3a9f4cf026630dd8323e9","count":1,"label":"Jalapeňos dip","posId":"P107","price":2000,"isExtra":false},{"id":"47441b8c08c3b985152b12f3","count":1,"label":"Balné","posId":"K0000","price":1500,"isExtra":true},{"id":"1a4528b44fffb558ad058321","count":1,"label":"Česnekový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</si>
  <si>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2026-06-17T23:14:15.213+02:00</t>
  </si>
  <si>
    <t>2026-06-17T23:22:14.315+02:00</t>
  </si>
  <si>
    <t>[{"id":"423c3a9b-8bd6-4916-b6b5-5c554040f6a5","count":1,"label":"Pizza Veggieballs 32 cm","posId":"117","price":24900,"isExtra":false,"creatorId":"YROu0GfNDBd9FUx_qNmvk","isPackging":0,"actualLabel":"Pizza Veggieballs 32 cm"},{"id":"FMOckfkzjAMjsqslftF9X","count":1,"label":"Bez mozzarelly","posId":"X113","price":0,"KDSTags":["redhighlight"],"isExtra":true,"mainItemId":"423c3a9b-8bd6-4916-b6b5-5c554040f6a5"},{"id":"49ab3dc2-f556-4d42-94ba-2bd0d4262e2a","count":1,"label":"BIRGO grapefruit 0,5l","posId":"N131","price":4900,"isExtra":false,"creatorId":"PQBW0M-zyMOKjeR3Z-o_6","isPackging":0,"actualLabel":"BIRGO grapefruit 0,5l"}]</t>
  </si>
  <si>
    <t>2026-06-17T23:04:08.734+02:00</t>
  </si>
  <si>
    <t>2026-06-17T23:11:00.390+02:00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</si>
  <si>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🌶️🌶️","posId":"120","price":24900,"isExtra":false},{"id":"57081116","note":"","count":1,"label":"Balné","posId":"K0000","price":1500,"isExtra":true},{"id":"59610976","note":"","count":1,"label":"USA těsto","posId":"17","price":1000,"isExtra":true},{"id":"57094177","note":"","count":1,"label":"BBQ základ","posId":"ZRB32","price":0,"isExtra":true},{"id":"57081140","note":"","count":1,"label":"okraj mozzarella, bylinky","posId":"A121","price":5700,"isExtra":true}]</t>
  </si>
  <si>
    <t>2026-06-17T22:57:02.320+02:00</t>
  </si>
  <si>
    <t>2026-06-17T23:06:02.327+02:00</t>
  </si>
  <si>
    <t>[{"id":"6b25fa185f1e953ff7cf8812","count":1,"label":"Česnekový chléb 18cm","posId":"P104","price":7900,"isExtra":false},{"id":"47441b8c08c3b985152b12f3","count":1,"label":"Balné","posId":"K0000","price":1500,"isExtra":true},{"id":"bbf45aafa94a845288ae4d3f","count":1,"label":"Spicy menu Comeback","posId":"M100","price":34900,"isExtra":false},{"id":"aa72f99a4ba15f2df01d6828","count":1,"label":"Balné","posId":"K0000","price":3000,"isExtra":true},{"id":"81e0092b8ef04ebe7abc4cff","count":1,"label":"Comeback","posId":"Y121","price":0,"isExtra":true},{"id":"286dea47175c3f6c57758e95","count":1,"label":"BBQ základ","posId":"ZRB32","price":0,"isExtra":true},{"id":"fc47b4db58ea17017d058548","count":1,"label":"okraj mozzarella, bylinky","posId":"A121","price":5700,"isExtra":true},{"id":"6ff459487be740da3b33d61e","count":1,"label":"masové kuličky","posId":"P102","price":0,"isExtra":true},{"id":"367e44bc0c579357dfc0c85b","count":1,"label":"Mirinda 1l","posId":"N126","price":0,"isExtra":true},{"id":"1a4528b44fffb558ad058321","count":2,"label":"Česnekový dip","posId":"P106","price":2000,"isExtra":false},{"id":"47441b8c08c3b985152b12f3","count":2,"label":"Balné","posId":"K0000","price":1500,"isExtra":true}]</t>
  </si>
  <si>
    <t>2026-06-17T22:56:59.489+02:00</t>
  </si>
  <si>
    <t>2026-06-17T22:57:25.171+02:00</t>
  </si>
  <si>
    <t>[{"id":"53c67fff-a7d6-409e-a216-5d0108dd5fcd","count":1,"label":"Pepsi zero sugar 1l","posId":"N125","price":5900,"isExtra":false,"creatorId":"rHNquoplJ1wgy7iKajzaL","isPackging":0,"actualLabel":"Pepsi zero sugar 1l"}]</t>
  </si>
  <si>
    <t>2026-06-17T22:55:43.400+02:00</t>
  </si>
  <si>
    <t>2026-06-17T23:03:02.024+02:00</t>
  </si>
  <si>
    <t>[{"id":"0c4e80a5-3baa-43b5-a88a-47870464bc47","count":1,"label":"Pizza BBQ Texas 18","posId":"131","price":11900,"isExtra":false,"creatorId":"D5jF-7fw3mkRed1-YSWwR","isPackging":0,"actualLabel":"Pizza BBQ Texas 18"}]</t>
  </si>
  <si>
    <t>2026-06-17T22:54:37.656+02:00</t>
  </si>
  <si>
    <t>2026-06-17T23:02:21.340+02:00</t>
  </si>
  <si>
    <t>[{"id":"3d349fca-a560-44e4-966f-e75699784d8e","count":1,"label":"Pizza Comeback 40","posId":"109","price":30900,"isExtra":false,"creatorId":"IFzoZgxR0d_ccTVrQJpeN","isPackging":0,"actualLabel":"Pizza Comeback 40"},{"id":"63eebea1-cba5-437a-83f6-63b411b74fb8","count":1,"label":"Spicy Wings","posId":"P101","price":11900,"isExtra":false,"creatorId":"A3_O-xnC7owQMTF25ceZK","isPackging":0,"actualLabel":"Spicy Wings"}]</t>
  </si>
  <si>
    <t>2026-06-17T22:48:18.718+02:00</t>
  </si>
  <si>
    <t>2026-06-17T22:54:19.149+02:00</t>
  </si>
  <si>
    <t>[{"id":"112","note":"","count":1,"label":"Margherita 32cm","posId":"112","price":20900,"isExtra":false},{"id":"K0000","note":"","count":1,"label":"Balné","posId":"K0000","price":1500,"isExtra":true},{"id":"17","note":"","count":1,"label":"USA těsto","posId":"17","price":1000,"isExtra":true},{"id":"A119","note":"","count":1,"label":"okraj hotdog, bbq omáčka","posId":"A119","price":5700,"isExtra":true}]</t>
  </si>
  <si>
    <t>2026-06-17T22:45:44.535+02:00</t>
  </si>
  <si>
    <t>2026-06-17T22:45:47.076+02:00</t>
  </si>
  <si>
    <t>[{"id":"d4035f02-501a-4475-a091-3b9d9a9a89a6","count":1,"label":"Guarana classic","posId":"N142","price":5500,"isExtra":false,"creatorId":"UHddEv7IyobzCqbf9_HDH","isPackging":0,"actualLabel":"Guarana classic"}]</t>
  </si>
  <si>
    <t>2026-06-17T22:45:18.956+02:00</t>
  </si>
  <si>
    <t>2026-06-17T22:45:23.515+02:00</t>
  </si>
  <si>
    <t>[{"id":"49ab3dc2-f556-4d42-94ba-2bd0d4262e2a","count":1,"label":"BIRGO grapefruit 0,5l","posId":"N131","price":4900,"isExtra":false,"creatorId":"_XLWNWiWg92M8tBd5lcCm","isPackging":0,"actualLabel":"BIRGO grapefruit 0,5l"}]</t>
  </si>
  <si>
    <t>2026-06-17T22:42:23.783+02:00</t>
  </si>
  <si>
    <t>2026-06-17T22:45:22.236+02:00</t>
  </si>
  <si>
    <t>[{"id":"e28ab87f-b95c-47c6-9c60-ca35c4cef227","count":1,"label":"Pizza Pepperoni 40","posId":"108","price":30900,"isExtra":false,"creatorId":"okn8xMeV_8H-7TjgAnK2m","isPackging":0,"actualLabel":"Pizza Pepperoni 40"},{"id":"51b6e656-73cd-4dc6-9ae7-5ae6861e6242","count":2,"label":"Dip česnekový","posId":"P106","price":2000,"isExtra":false,"creatorId":"Jd4YrEHkyglffPdvcPsyr","isPackging":0,"actualLabel":"Dip česnekový"}]</t>
  </si>
  <si>
    <t>2026-06-17T22:33:06.357+02:00</t>
  </si>
  <si>
    <t>2026-06-17T22:42:10.711+02:00</t>
  </si>
  <si>
    <t>2026-06-17T22:56:52.355+02:00</t>
  </si>
  <si>
    <t>2026-06-17T22:35:17.353+02:00</t>
  </si>
  <si>
    <t>[{"id":"d63e9120-8ffe-444c-ba51-6c942a13f4fc","note":"","count":1,"label":"Margherita 40 cm","posId":"100","price":26900,"isExtra":false},{"id":"9d7cd2cb-6ce6-4bab-9793-d0c70a0e0081","note":"","count":1,"label":"Aquilla tea zelený čaj/citron 0,5l","posId":"N121","price":4900,"isExtra":false},{"id":"3a8b6a85-3b5c-4ee4-be2d-261ab8731d6e","note":"","count":1,"label":"Dip česnekový","posId":"P106","price":2000,"isExtra":false}]</t>
  </si>
  <si>
    <t>2026-06-17T22:26:03.998+02:00</t>
  </si>
  <si>
    <t>2026-06-17T22:40:25.877+02:00</t>
  </si>
  <si>
    <t>[{"id":"bf8dc38b-6c8e-42b6-9da3-3170253a57d4","note":"","count":1,"label":"Hot &amp; Spicy 32 cm","posId":"122","price":24900,"isExtra":false},{"id":"a3d62a5d-2e1d-48db-874e-d64becff7059","note":"","count":1,"label":"změna na BBQ základ","posId":"a3d62a5d-2e1d-48db-874e-d64becff7059","price":0,"isExtra":true},{"id":"2f5e6647-81e9-4b87-979a-d1df9153229a","note":"","count":1,"label":"jalapeños","posId":"B102","price":2500,"KDSTags":["greenhighlight"],"isExtra":true},{"id":"3a8b6a85-3b5c-4ee4-be2d-261ab8731d6e","note":"","count":1,"label":"Dip česnekový","posId":"P106","price":2000,"isExtra":false}]</t>
  </si>
  <si>
    <t>2026-06-17T22:25:45.017+02:00</t>
  </si>
  <si>
    <t>2026-06-17T22:33:12.028+02:00</t>
  </si>
  <si>
    <t>[{"id":"59610968","note":"","size":"Pepperoni 32cm 🌶️🌶️","count":2,"label":"Pepperoni 32cm 🌶️🌶️","posId":"120","price":24900,"isExtra":false},{"id":"57081116","note":"","count":2,"label":"Balné","posId":"K0000","price":1500,"isExtra":true}]</t>
  </si>
  <si>
    <t>2026-06-17T22:19:46.403+02:00</t>
  </si>
  <si>
    <t>2026-06-17T22:29:26.901+02:00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</si>
  <si>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🌶️🌶️","posId":"120","price":24900,"isExtra":false},{"id":"57081116","note":"","count":1,"label":"Balné","posId":"K0000","price":1500,"isExtra":true},{"id":"59610976","note":"","count":1,"label":"USA těsto","posId":"17","price":1000,"isExtra":true},{"id":"57081202","note":"","count":1,"label":"Kukuřice","posId":"B115","price":2500,"KDSTags":["greenhighlight"],"isExtra":true},{"id":"57081234","note":"","count":1,"label":"Grana padano, pecorino, parmazán","posId":"B130","price":3000,"KDSTags":["greenhighlight"],"isExtra":true}]</t>
  </si>
  <si>
    <t>2026-06-17T22:19:38.556+02:00</t>
  </si>
  <si>
    <t>2026-06-17T22:39:07.540+02:00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</si>
  <si>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základ","posId":"ZRS40","price":0,"isExtra":true},{"id":"A126","note":"","count":1,"label":"okraj hotdog, bez omáčky","posId":"A126","price":6500,"isExtra":true}]</t>
  </si>
  <si>
    <t>2026-06-17T22:08:03.654+02:00</t>
  </si>
  <si>
    <t>2026-06-17T22:18:35.668+02:00</t>
  </si>
  <si>
    <t>2026-06-17T22:35:08.772+02:00</t>
  </si>
  <si>
    <t>2026-06-17T22:09:48.954+02:00</t>
  </si>
  <si>
    <t>[{"id":"fcbcf6b6-34c6-4d5f-ac5b-f6ece72e0953","note":"","count":1,"label":"BBQ Meteor 32 cm","posId":"118","price":24900,"isExtra":false},{"id":"03ade9ce-5d0f-4499-a6a3-340b58ae4468","note":"","count":1,"label":"Capricciosa 32 cm","posId":"113","price":24900,"isExtra":false},{"id":"8b18781f-3bd0-464d-aa33-9f081ecc1a3a","note":"","count":1,"label":"mozzarella","posId":"B113","price":3000,"KDSTags":["greenhighlight"],"isExtra":true}]</t>
  </si>
  <si>
    <t>2026-06-17T22:07:38.623+02:00</t>
  </si>
  <si>
    <t>2026-06-17T22:16:44.919+02:00</t>
  </si>
  <si>
    <t>[{"id":"a8f3a9f4cf026630dd8323e9","count":1,"label":"Jalapeňos dip","posId":"P107","price":2000,"isExtra":false},{"id":"47441b8c08c3b985152b12f3","count":1,"label":"Balné","posId":"K0000","price":1500,"isExtra":true},{"id":"d9c512720f9b37393cb453fe","count":1,"label":"Comeback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okrajů","posId":"X1000","price":0,"isExtra":true}]</t>
  </si>
  <si>
    <t>2026-06-17T21:45:05.660+02:00</t>
  </si>
  <si>
    <t>2026-06-17T21:50:58.795+02:00</t>
  </si>
  <si>
    <t>[{"id":"00ef6f4120a3e6d10ed9b38a","count":1,"label":"Zeleninová 32cm","posId":"115","price":19920,"isExtra":false},{"id":"47441b8c08c3b985152b12f3","count":1,"label":"Balné","posId":"K0000","price":1500,"isExtra":true},{"id":"c18a9253a5c7548d7be73021","count":1,"label":"Bez žampionů","posId":"X105","price":0,"KDSTags":["redhighlight"],"isExtra":true},{"id":"f76cb5f55c25bcce98cd0021","count":1,"label":"Bez oliv","posId":"X112","price":0,"KDSTags":["redhighlight"],"isExtra":true}]</t>
  </si>
  <si>
    <t>2026-06-17T21:42:10.977+02:00</t>
  </si>
  <si>
    <t>2026-06-17T21:47:32.784+02:00</t>
  </si>
  <si>
    <t>[{"id":"194f9b78861882e1b3527e00","count":1,"label":"Pepperoni 32cm 🌶️🌶️","posId":"120","price":19920,"isExtra":false},{"id":"47441b8c08c3b985152b12f3","count":1,"label":"Balné","posId":"K0000","price":1500,"isExtra":true},{"id":"286dea47175c3f6c57758e95","count":1,"label":"BBQ základ","posId":"ZRB32","price":0,"isExtra":true},{"id":"a3cc03a980c7041c427ae12d","count":1,"label":"Pepsi 1l","posId":"N124","price":5900,"isExtra":false}]</t>
  </si>
  <si>
    <t>2026-06-17T21:13:34.473+02:00</t>
  </si>
  <si>
    <t>2026-06-17T21:20:48.702+02:00</t>
  </si>
  <si>
    <t>[{"id":"d9c512720f9b37393cb453fe","count":1,"label":"Comeback 32cm 🌶️","posId":"121","price":19920,"isExtra":false},{"id":"47441b8c08c3b985152b12f3","count":1,"label":"Balné","posId":"K0000","price":1500,"isExtra":true},{"id":"70a60a81954245e45fd7e9ab","count":1,"label":"Bez šunky","posId":"X106","price":0,"KDSTags":["redhighlight"],"isExtra":true}]</t>
  </si>
  <si>
    <t>2026-06-17T21:11:29.237+02:00</t>
  </si>
  <si>
    <t>2026-06-17T21:18:38.702+02:00</t>
  </si>
  <si>
    <t>2026-06-17T21:01:51.648+02:00</t>
  </si>
  <si>
    <t>2026-06-17T21:10:07.769+02:00</t>
  </si>
  <si>
    <t>[{"id":"194f9b78861882e1b3527e00","count":1,"label":"Pepperoni 32cm 🌶️🌶️","posId":"120","price":19920,"isExtra":false},{"id":"47441b8c08c3b985152b12f3","count":1,"label":"Balné","posId":"K0000","price":1500,"isExtra":true},{"id":"fc47b4db58ea17017d058548","count":1,"label":"okraj mozzarella, bylinky","posId":"A121","price":5700,"isExtra":true},{"id":"08c734648f78c4554714d73b","count":1,"label":"Pepperoni salám","posId":"B109","price":3000,"KDSTags":["greenhighlight"],"isExtra":true}]</t>
  </si>
  <si>
    <t>2026-06-17T20:52:45.996+02:00</t>
  </si>
  <si>
    <t>2026-06-17T21:03:47.856+02:00</t>
  </si>
  <si>
    <t>[{"id":"d9c512720f9b37393cb453fe","count":1,"label":"Comeback 32cm 🌶️","posId":"121","price":19920,"isExtra":false},{"id":"47441b8c08c3b985152b12f3","count":1,"label":"Balné","posId":"K0000","price":1500,"isExtra":true},{"id":"f85e8465e5397f7018005171","count":1,"label":"okraj hotdog, hořčice","posId":"A117","price":5700,"isExtra":true},{"id":"8d36bd077316160dd438eab9","count":1,"label":"Olivy","posId":"B112","price":2500,"KDSTags":["greenhighlight"],"isExtra":true},{"id":"785bd350ca41e9c023b40739","count":1,"label":"Kukuřice","posId":"B115","price":2500,"KDSTags":["greenhighlight"],"isExtra":true},{"id":"e93e0fbc9fec4ec4c9ccb0f5","count":1,"label":"BBQ dip","posId":"P105","price":2000,"isExtra":false},{"id":"47441b8c08c3b985152b12f3","count":1,"label":"Balné","posId":"K0000","price":1500,"isExtra":true}]</t>
  </si>
  <si>
    <t>2026-06-17T20:51:34.833+02:00</t>
  </si>
  <si>
    <t>2026-06-17T21:00:57.937+02:00</t>
  </si>
  <si>
    <t>[{"id":"96ddf01d0db96541ecf869f1","count":1,"label":"Quattro Formaggi 32cm","posId":"123","price":24900,"isExtra":false},{"id":"47441b8c08c3b985152b12f3","count":1,"label":"Balné","posId":"K0000","price":1500,"isExtra":true},{"id":"08c734648f78c4554714d73b","count":2,"label":"Pepperoni salám","posId":"B109","price":3000,"KDSTags":["greenhighlight"],"isExtra":true},{"id":"0fc4562aac89b8b3df3aef87","count":1,"label":"Aquilla černý čaj a broskev 0,5l","posId":"N120","price":4900,"isExtra":false}]</t>
  </si>
  <si>
    <t>Sunnat</t>
  </si>
  <si>
    <t>2026-06-17T20:34:12.286+02:00</t>
  </si>
  <si>
    <t>2026-06-17T20:40:06.819+02:00</t>
  </si>
  <si>
    <t>2026-06-17T20:34:02.956+02:00</t>
  </si>
  <si>
    <t>2026-06-17T20:43:43.397+02:00</t>
  </si>
  <si>
    <t>2026-06-17T20:57:20.647+02:00</t>
  </si>
  <si>
    <t>2026-06-17T20:34:53.846+02:00</t>
  </si>
  <si>
    <t>[{"id":"ee394832-8137-440a-84b7-b9e0df42a9ab","note":"","count":1,"label":"Hawai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-ananas","posId":"X100","price":0,"KDSTags":["redhighlight"],"isExtra":true},{"id":"bf8dc38b-6c8e-42b6-9da3-3170253a57d4","note":"","count":1,"label":"Hot &amp; Spicy 32 cm","posId":"122","price":24900,"isExtra":false}]</t>
  </si>
  <si>
    <t>2026-06-17T20:29:36.419+02:00</t>
  </si>
  <si>
    <t>2026-06-17T20:37:26.651+02:00</t>
  </si>
  <si>
    <t>[{"id":"d67d3bcf942514bdeb41c97d","count":2,"label":"Margherita 32cm","posId":"112","price":16720,"isExtra":false},{"id":"47441b8c08c3b985152b12f3","count":2,"label":"Balné","posId":"K0000","price":1500,"isExtra":true}]</t>
  </si>
  <si>
    <t>2026-06-17T20:18:14.011+02:00</t>
  </si>
  <si>
    <t>2026-06-17T20:23:56.688+02:00</t>
  </si>
  <si>
    <t>[{"id":"194f9b78861882e1b3527e00","count":1,"label":"Pepperoni 32cm 🌶️🌶️","posId":"120","price":19920,"isExtra":false},{"id":"47441b8c08c3b985152b12f3","count":1,"label":"Balné","posId":"K0000","price":1500,"isExtra":true},{"id":"e8b9c738ab9602bc599b4f85","count":1,"label":"bez plněných okrajů","posId":"X1000","price":0,"isExtra":true}]</t>
  </si>
  <si>
    <t>2026-06-17T20:14:03.456+02:00</t>
  </si>
  <si>
    <t>2026-06-17T21:25:25.753+02:00</t>
  </si>
  <si>
    <t>[{"id":"ee394832-8137-440a-84b7-b9e0df42a9ab","note":"","count":1,"label":"Hawai 32 cm","posId":"114","price":24900,"isExtra":false},{"id":"57c816b2-3e3f-46c2-b126-b09910d79cb0","note":"","count":1,"label":"změna na Smetanový základ","posId":"57c816b2-3e3f-46c2-b126-b09910d79cb0","price":0,"isExtra":true},{"id":"fcbcf6b6-34c6-4d5f-ac5b-f6ece72e0953","note":"","count":1,"label":"BBQ Meteor 32 cm","posId":"118","price":24900,"isExtra":false},{"id":"f61b7339-3b20-4583-b2b8-12e48de2876d","note":"","count":1,"label":"změna na Rajčatový základ","posId":"f61b7339-3b20-4583-b2b8-12e48de2876d","price":0,"isExtra":true}]</t>
  </si>
  <si>
    <t>2026-06-17T20:13:02.593+02:00</t>
  </si>
  <si>
    <t>2026-06-17T20:22:16.569+02:00</t>
  </si>
  <si>
    <t>[{"id":"194f9b78861882e1b3527e00","count":1,"label":"Pepperoni 32cm 🌶️🌶️","posId":"120","price":24900,"isExtra":false},{"id":"47441b8c08c3b985152b12f3","count":1,"label":"Balné","posId":"K0000","price":1500,"isExtra":true},{"id":"e8b9c738ab9602bc599b4f85","count":1,"label":"bez plněných okrajů","posId":"X1000","price":0,"isExtra":true},{"id":"24f01fda83cf0e6f2a4b013d","count":1,"label":"BBQ Meteor 40cm","posId":"106","price":30900,"isExtra":false},{"id":"eebdf80d1781a9b444ae21c7","count":1,"label":"Balné","posId":"K0000","price":2000,"isExtra":true},{"id":"57a9f991ff68540b74255954","count":1,"label":"Mozzarella","posId":"C113","price":4000,"KDSTags":["greenhighlight"],"isExtra":true}]</t>
  </si>
  <si>
    <t>2026-06-17T20:05:03.141+02:00</t>
  </si>
  <si>
    <t>2026-06-17T20:15:21.420+02:00</t>
  </si>
  <si>
    <t>2026-06-17T20:25:44.660+02:00</t>
  </si>
  <si>
    <t>2026-06-17T20:05:46.562+02:00</t>
  </si>
  <si>
    <t>[{"id":"1da47ebe-2592-435a-b854-8cbe80b56263","note":"","count":1,"label":"Hawai 32 cm","posId":"138","price":24900,"isExtra":false},{"id":"7bf5fb6e-17f1-4e62-b7d1-e31d7c483eb9","note":"","count":1,"label":"cibule","posId":"B103","price":2500,"KDSTags":["greenhighlight"],"isExtra":true},{"id":"d1e9623b-89c9-4caa-a2ba-cbaafad1a883","note":"","count":1,"label":"slanina","posId":"B108","price":3000,"KDSTags":["greenhighlight"],"isExtra":true},{"id":"3a8b6a85-3b5c-4ee4-be2d-261ab8731d6e","note":"","count":1,"label":"Dip česnekový","posId":"P106","price":2000,"isExtra":false}]</t>
  </si>
  <si>
    <t>2026-06-17T19:56:02.852+02:00</t>
  </si>
  <si>
    <t>2026-06-17T20:09:02.509+02:00</t>
  </si>
  <si>
    <t>2026-06-17T19:54:18.438+02:00</t>
  </si>
  <si>
    <t>2026-06-17T20:09:05.599+02:00</t>
  </si>
  <si>
    <t>2026-06-17T20:09:05.598+02:00</t>
  </si>
  <si>
    <t>[{"id":"57081026","note":"","size":"Comeback 40cm 🌶️","count":1,"label":"Comeback 40cm 🌶️","posId":"109","price":30900,"isExtra":false},{"id":"57081111","note":"","count":1,"label":"Balné","posId":"K0000","price":2000,"isExtra":true},{"id":"59555795","note":"","count":1,"label":"Smetanový základ","posId":"ZRS40","price":0,"isExtra":true},{"id":"59610972","note":"","size":"Hawai 32cm","count":1,"label":"Hawai 32cm","posId":"114","price":24900,"isExtra":false},{"id":"57081116","note":"","count":1,"label":"Balné","posId":"K0000","price":1500,"isExtra":true},{"id":"57094169","note":"","count":1,"label":"Smetanový základ","posId":"ZRS32","price":0,"isExtra":true}]</t>
  </si>
  <si>
    <t>2026-06-17T19:41:38.063+02:00</t>
  </si>
  <si>
    <t>2026-06-17T19:47:23.607+02:00</t>
  </si>
  <si>
    <t>2026-06-17T19:38:40.673+02:00</t>
  </si>
  <si>
    <t>2026-06-17T19:45:04.596+02:00</t>
  </si>
  <si>
    <t>[{"id":"e28ab87f-b95c-47c6-9c60-ca35c4cef227","count":1,"label":"Pizza Pepperoni 40","posId":"108","price":30900,"isExtra":false,"creatorId":"tANXRvlp4yZVz-KR5Z8aE","isPackging":0,"actualLabel":"Pizza Pepperoni 40"}]</t>
  </si>
  <si>
    <t>2026-06-17T19:19:11.639+02:00</t>
  </si>
  <si>
    <t>2026-06-17T19:38:35.550+02:00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</si>
  <si>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🌶️🌶️","posId":"108","price":30900,"isExtra":false},{"id":"57081111","note":"","count":1,"label":"Balné","posId":"K0000","price":2000,"isExtra":true},{"id":"57081026","note":"","size":"Comeback 40cm 🌶️","count":1,"label":"Comeback 40cm 🌶️","posId":"109","price":30900,"isExtra":false},{"id":"57081111","note":"","count":1,"label":"Balné","posId":"K0000","price":2000,"isExtra":true}]</t>
  </si>
  <si>
    <t>2026-06-17T19:14:59.972+02:00</t>
  </si>
  <si>
    <t>2026-06-17T19:25:45.411+02:00</t>
  </si>
  <si>
    <t>2026-06-17T19:12:24.604+02:00</t>
  </si>
  <si>
    <t>2026-06-17T19:23:48.472+02:00</t>
  </si>
  <si>
    <t>2026-06-17T19:12:03.129+02:00</t>
  </si>
  <si>
    <t>2026-06-17T19:20:54.933+02:00</t>
  </si>
  <si>
    <t>2026-06-17T19:51:07.843+02:00</t>
  </si>
  <si>
    <t>2026-06-17T19:14:09.544+02:00</t>
  </si>
  <si>
    <t>[{"id":"076ed74a-9e28-4a30-9b7c-06e6adbd9e27","note":"","count":1,"label":"Margherita 18 cm","posId":"124","price":11900,"isExtra":false},{"id":"ee394832-8137-440a-84b7-b9e0df42a9ab","note":"","count":1,"label":"Hawai 32 cm","posId":"114","price":24900,"isExtra":false},{"id":"57c816b2-3e3f-46c2-b126-b09910d79cb0","note":"","count":1,"label":"změna na Smetanový základ","posId":"57c816b2-3e3f-46c2-b126-b09910d79cb0","price":0,"isExtra":true},{"id":"d1e9623b-89c9-4caa-a2ba-cbaafad1a883","note":"","count":1,"label":"slanina","posId":"B108","price":3000,"KDSTags":["greenhighlight"],"isExtra":true}]</t>
  </si>
  <si>
    <t>2026-06-17T19:04:28.444+02:00</t>
  </si>
  <si>
    <t>2026-06-17T19:17:58.002+02:00</t>
  </si>
  <si>
    <t>2026-06-17T19:01:49.780+02:00</t>
  </si>
  <si>
    <t>2026-06-17T19:13:20.989+02:00</t>
  </si>
  <si>
    <t>[{"id":"408fa3cd3fc06ab4c3dbfe72","count":1,"label":"Baby špenát &amp; kuře 40cm","posId":"104","price":30900,"isExtra":false},{"id":"eebdf80d1781a9b444ae21c7","count":1,"label":"Balné","posId":"K0000","price":2000,"isExtra":true}]</t>
  </si>
  <si>
    <t>2026-06-17T19:00:40.925+02:00</t>
  </si>
  <si>
    <t>2026-06-17T19:05:57.706+02:00</t>
  </si>
  <si>
    <t>2026-06-17T18:57:22.039+02:00</t>
  </si>
  <si>
    <t>2026-06-17T19:09:55.907+02:00</t>
  </si>
  <si>
    <t>[{"id":"59610964","note":"","size":"Margherita 32cm","count":1,"label":"Margherita 32cm","posId":"112","price":20900,"isExtra":false},{"id":"57081116","note":"","count":1,"label":"Balné","posId":"K0000","price":1500,"isExtra":true},{"id":"59610974","note":"","size":"Baby Špenát &amp; kuře 32cm","count":1,"label":"Baby Špenát &amp; kuře 32cm","posId":"116","price":24900,"isExtra":false},{"id":"57081116","note":"","count":1,"label":"Balné","posId":"K0000","price":1500,"isExtra":true},{"id":"57081126","note":"","count":1,"label":"Bez kuřete","posId":"X114","price":0,"KDSTags":["redhighlight"],"isExtra":true},{"id":"57081151","note":"","count":1,"label":"Žampiony","posId":"B105","price":2500,"KDSTags":["greenhighlight"],"isExtra":true},{"id":"57081071","note":"","size":"Jalapenos Rolls","count":1,"label":"Jalapenos Rolls","posId":"jpr200","price":8900,"isExtra":false},{"id":"57081116","note":"","count":1,"label":"Balné","posId":"K0000","price":1500,"isExtra":true},{"id":"57081069","note":"","size":"Česnekový dip","count":4,"label":"Česnekový dip","posId":"P106","price":2000,"isExtra":false},{"id":"57081116","note":"","count":4,"label":"Balné","posId":"K0000","price":1500,"isExtra":true},{"id":"57405790","note":"","size":"Pepsi 1l","count":1,"label":"Pepsi 1l","posId":"N124","price":5900,"isExtra":false}]</t>
  </si>
  <si>
    <t>2026-06-17T18:53:33.315+02:00</t>
  </si>
  <si>
    <t>2026-06-17T18:55:40.706+02:00</t>
  </si>
  <si>
    <t>[{"id":"53c67fff-a7d6-409e-a216-5d0108dd5fcd","count":1,"label":"Pepsi zero sugar 1l","posId":"N125","price":5900,"isExtra":false,"creatorId":"7sDZCSOyJicLjdN7HnDD7","isPackging":0,"actualLabel":"Pepsi zero sugar 1l"}]</t>
  </si>
  <si>
    <t>2026-06-17T18:52:44.862+02:00</t>
  </si>
  <si>
    <t>2026-06-17T18:59:22.697+02:00</t>
  </si>
  <si>
    <t>[{"id":"8b9ce92a-02d5-43b9-b829-08e471365a1c","count":1,"label":"Pizza Hot &amp; Spicy 40","posId":"110","price":30900,"isExtra":false,"creatorId":"MZCUGbsnuY_Ed7iUg3TDR","isPackging":0,"actualLabel":"Pizza Hot &amp; Spicy 40"}]</t>
  </si>
  <si>
    <t>2026-06-17T18:47:42.795+02:00</t>
  </si>
  <si>
    <t>2026-06-17T18:54:44.883+02:00</t>
  </si>
  <si>
    <t>[{"id":"c12b187d3f911dd627de01f6","count":1,"label":"Quattro Formaggi 40cm","posId":"111","price":30900,"isExtra":false},{"id":"eebdf80d1781a9b444ae21c7","count":1,"label":"Balné","posId":"K0000","price":2000,"isExtra":true},{"id":"a7beb863c2dca2a2172d2d02","count":1,"label":"okraj hotdog, hořčice","posId":"A118","price":6500,"isExtra":true}]</t>
  </si>
  <si>
    <t>2026-06-17T18:44:10.115+02:00</t>
  </si>
  <si>
    <t>2026-06-17T18:50:24.962+02:00</t>
  </si>
  <si>
    <t>[{"id":"d9c512720f9b37393cb453fe","count":1,"label":"Comeback 32cm 🌶️","posId":"121","price":19920,"isExtra":false},{"id":"47441b8c08c3b985152b12f3","count":1,"label":"Balné","posId":"K0000","price":1500,"isExtra":true},{"id":"a412b114a164fd326990f8ec","count":1,"label":"Smetanový základ","posId":"ZRS32","price":0,"isExtra":true},{"id":"fc47b4db58ea17017d058548","count":1,"label":"okraj mozzarella, bylinky","posId":"A121","price":5700,"isExtra":true}]</t>
  </si>
  <si>
    <t>2026-06-17T18:37:49.630+02:00</t>
  </si>
  <si>
    <t>2026-06-17T18:47:06.118+02:00</t>
  </si>
  <si>
    <t>[{"id":"1bd4120455764e0c386d4f6c","count":1,"label":"Comeback 40cm 🌶️","posId":"109","price":30900,"isExtra":false},{"id":"eebdf80d1781a9b444ae21c7","count":1,"label":"Balné","posId":"K0000","price":2000,"isExtra":true},{"id":"4cf46eca02ef054173c87b37","count":1,"label":"okraj mozzarella, bylinky","posId":"A122","price":6500,"isExtra":true},{"id":"1471f7dbe6c64fe500393fb2","count":1,"label":"Bez cibule","posId":"X103","price":0,"KDSTags":["redhighlight"],"isExtra":true},{"id":"1a4528b44fffb558ad058321","count":2,"label":"Česnekový dip","posId":"P106","price":2000,"isExtra":false},{"id":"47441b8c08c3b985152b12f3","count":2,"label":"Balné","posId":"K0000","price":1500,"isExtra":true}]</t>
  </si>
  <si>
    <t>2026-06-17T18:33:03.979+02:00</t>
  </si>
  <si>
    <t>2026-06-17T18:37:42.534+02:00</t>
  </si>
  <si>
    <t>[{"id":"b23a7ffc-2968-4b23-96c7-647c4d375297","note":"","count":1,"label":"BBQ Meteor 32 cm","posId":"142","price":24900,"isExtra":false}]</t>
  </si>
  <si>
    <t>2026-06-17T18:31:04.310+02:00</t>
  </si>
  <si>
    <t>2026-06-17T18:40:39.649+02:00</t>
  </si>
  <si>
    <t>[{"id":"1a4528b44fffb558ad058321","count":2,"label":"Česnekový dip","posId":"P106","price":2000,"isExtra":false},{"id":"47441b8c08c3b985152b12f3","count":2,"label":"Balné","posId":"K0000","price":1500,"isExtra":true},{"id":"c12b187d3f911dd627de01f6","count":1,"label":"Quattro Formaggi 40cm","posId":"111","price":30900,"isExtra":false},{"id":"eebdf80d1781a9b444ae21c7","count":1,"label":"Balné","posId":"K0000","price":2000,"isExtra":true},{"id":"4cf46eca02ef054173c87b37","count":1,"label":"okraj mozzarella, bylinky","posId":"A122","price":6500,"isExtra":true}]</t>
  </si>
  <si>
    <t>2026-06-17T18:30:03.164+02:00</t>
  </si>
  <si>
    <t>2026-06-17T18:38:50.671+02:00</t>
  </si>
  <si>
    <t>[{"id":"1fae666b-4102-4ed0-b317-2a07b21ae279","note":"","count":1,"label":"Hot &amp; Spicy 40 cm","posId":"110","price":30900,"isExtra":false},{"id":"a3d62a5d-2e1d-48db-874e-d64becff7059","note":"","count":1,"label":"změna na BBQ základ","posId":"a3d62a5d-2e1d-48db-874e-d64becff7059","price":0,"isExtra":true}]</t>
  </si>
  <si>
    <t>2026-06-17T18:29:10.405+02:00</t>
  </si>
  <si>
    <t>2026-06-17T18:36:16.588+02:00</t>
  </si>
  <si>
    <t>2026-06-17T18:26:21.007+02:00</t>
  </si>
  <si>
    <t>2026-06-17T18:36:13.730+02:00</t>
  </si>
  <si>
    <t>2026-06-17T18:21:18.544+02:00</t>
  </si>
  <si>
    <t>2026-06-17T18:31:24.230+02:00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</si>
  <si>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🌶️🌶️","posId":"108","price":30900,"isExtra":false},{"id":"57081111","note":"","count":1,"label":"Balné","posId":"K0000","price":2000,"isExtra":true},{"id":"57081099","note":"","count":1,"label":"bez plněných okrajů","posId":"X1000","price":0,"isExtra":true}]</t>
  </si>
  <si>
    <t>2026-06-17T18:20:48.265+02:00</t>
  </si>
  <si>
    <t>2026-06-17T18:29:25.387+02:00</t>
  </si>
  <si>
    <t>[{"id":"9c196f30-3802-451b-980c-d5dc0fceef14","count":1,"label":"Pizza BBQ Meteor 32","posId":"118","price":24900,"isExtra":false,"creatorId":"zrUApeS8OQgdy6uhYDhfY","isPackging":0,"actualLabel":"Pizza BBQ Meteor 32"}]</t>
  </si>
  <si>
    <t>2026-06-17T18:01:03.278+02:00</t>
  </si>
  <si>
    <t>2026-06-17T18:29:36.509+02:00</t>
  </si>
  <si>
    <t>2026-06-17T18:56:01.263+02:00</t>
  </si>
  <si>
    <t>2026-06-17T18:16:20.133+02:00</t>
  </si>
  <si>
    <t>[{"id":"36ea3088-07fd-428f-b871-c4a5ee9cef7b","note":"","count":1,"label":"Comeback 40 cm","posId":"109","price":30900,"isExtra":false},{"id":"52cffa8b-0a47-4e13-b315-64f9374ef0a7","note":"","count":1,"label":"Okraj Hotdog bez omáčky","posId":"A126","price":6500,"isExtra":true},{"id":"ed9751e1-1886-4b0f-b8dd-d3c6488dfd29","note":"","count":1,"label":"Mozzarella","posId":"C113","price":4000,"KDSTags":["greenhighlight"],"isExtra":true},{"id":"169906cc-98ac-4101-a361-79ae530758c3","note":"","count":1,"label":"BEZ -cibule","posId":"X103","price":0,"KDSTags":["redhighlight"],"isExtra":true},{"id":"3a8b6a85-3b5c-4ee4-be2d-261ab8731d6e","note":"","count":1,"label":"Dip česnekový","posId":"P106","price":2000,"isExtra":false}]</t>
  </si>
  <si>
    <t>2026-06-17T17:59:46.848+02:00</t>
  </si>
  <si>
    <t>2026-06-17T18:18:47.692+02:00</t>
  </si>
  <si>
    <t>[{"id":"d9c512720f9b37393cb453fe","count":1,"label":"Comeback 32cm 🌶️","posId":"121","price":19920,"isExtra":false},{"id":"47441b8c08c3b985152b12f3","count":1,"label":"Balné","posId":"K0000","price":1500,"isExtra":true},{"id":"286dea47175c3f6c57758e95","count":1,"label":"BBQ základ","posId":"ZRB32","price":0,"isExtra":true},{"id":"07858e95fc3c073ec236ae2f","count":1,"label":"Žampiony","posId":"B105","price":2500,"KDSTags":["greenhighlight"],"isExtra":true}]</t>
  </si>
  <si>
    <t>2026-06-17T17:54:49.371+02:00</t>
  </si>
  <si>
    <t>2026-06-17T18:07:59.582+02:00</t>
  </si>
  <si>
    <t>[{"id":"d17c2682f174ba70682c6ced","count":1,"label":"Buchtičky se šodó","posId":"D12","price":7900,"isExtra":false},{"id":"47441b8c08c3b985152b12f3","count":1,"label":"Balné","posId":"K0000","price":1500,"isExtra":true},{"id":"d9c512720f9b37393cb453fe","count":1,"label":"Comeback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🌶️","posId":"121","price":19920,"isExtra":false},{"id":"47441b8c08c3b985152b12f3","count":1,"label":"Balné","posId":"K0000","price":1500,"isExtra":true},{"id":"fc47b4db58ea17017d058548","count":1,"label":"okraj mozzarella, bylinky","posId":"A121","price":5700,"isExtra":true},{"id":"f524179369adcb3de3c0ca3e","count":1,"label":"Jablečno-skořicové rolls","posId":"18","price":8900,"isExtra":false},{"id":"47441b8c08c3b985152b12f3","count":1,"label":"Balné","posId":"K0000","price":1500,"isExtra":true}]</t>
  </si>
  <si>
    <t>2026-06-17T17:41:19.221+02:00</t>
  </si>
  <si>
    <t>2026-06-17T17:46:08.235+02:00</t>
  </si>
  <si>
    <t>[{"id":"da5a8aac-e4ba-43e9-aa97-4a4b406352ee","count":1,"label":"Pizza Margherita 32","posId":"112","price":20900,"isExtra":false,"creatorId":"b-Qb2ykZ2eaQiCh0W_Zpn","isPackging":0,"actualLabel":"Pizza Margherita 32"}]</t>
  </si>
  <si>
    <t>2026-06-17T17:29:07.507+02:00</t>
  </si>
  <si>
    <t>2026-06-17T17:38:42.454+02:00</t>
  </si>
  <si>
    <t>[{"id":"d39c047c4568cbe91e1b6a8d","count":1,"label":"Hawai 32cm","posId":"114","price":19920,"isExtra":false},{"id":"47441b8c08c3b985152b12f3","count":1,"label":"Balné","posId":"K0000","price":1500,"isExtra":true},{"id":"e8b9c738ab9602bc599b4f85","count":1,"label":"bez plněných okrajů","posId":"X1000","price":0,"isExtra":true},{"id":"785bd350ca41e9c023b40739","count":1,"label":"Kukuřice","posId":"B115","price":2500,"KDSTags":["greenhighlight"],"isExtra":true},{"id":"d9c512720f9b37393cb453fe","count":1,"label":"Comeback 32cm 🌶️","posId":"121","price":19920,"isExtra":false},{"id":"47441b8c08c3b985152b12f3","count":1,"label":"Balné","posId":"K0000","price":1500,"isExtra":true},{"id":"e8b9c738ab9602bc599b4f85","count":1,"label":"bez plněných okrajů","posId":"X1000","price":0,"isExtra":true},{"id":"8d36bd077316160dd438eab9","count":1,"label":"Olivy","posId":"B112","price":2500,"KDSTags":["greenhighlight"],"isExtra":true}]</t>
  </si>
  <si>
    <t>2026-06-17T17:17:35.619+02:00</t>
  </si>
  <si>
    <t>2026-06-17T17:24:57.589+02:00</t>
  </si>
  <si>
    <t>[{"id":"59610973","note":"","size":"Capricciosa 32cm","count":1,"label":"Capricciosa 32cm","posId":"113","price":24900,"isExtra":false},{"id":"57081116","note":"","count":1,"label":"Balné","posId":"K0000","price":1500,"isExtra":true}]</t>
  </si>
  <si>
    <t>2026-06-17T17:15:02.910+02:00</t>
  </si>
  <si>
    <t>2026-06-17T17:22:35.222+02:00</t>
  </si>
  <si>
    <t>2026-06-17T19:06:55.724+02:00</t>
  </si>
  <si>
    <t>2026-06-17T18:16:16.918+02:00</t>
  </si>
  <si>
    <t>[{"id":"0b867b16-3995-4b4a-9deb-1c0d8cecf8d6","note":"","count":1,"label":"Pepperoni 32 cm","posId":"120","price":24900,"isExtra":false}]</t>
  </si>
  <si>
    <t>2026-06-17T16:48:11.533+02:00</t>
  </si>
  <si>
    <t>2026-06-17T17:12:31.181+02:00</t>
  </si>
  <si>
    <t>[{"id":"d9c512720f9b37393cb453fe","count":1,"label":"Comeback 32cm 🌶️","posId":"121","price":19920,"isExtra":false},{"id":"47441b8c08c3b985152b12f3","count":1,"label":"Balné","posId":"K0000","price":1500,"isExtra":true},{"id":"a412b114a164fd326990f8ec","count":1,"label":"Smetanový základ","posId":"ZRS32","price":0,"isExtra":true}]</t>
  </si>
  <si>
    <t>2026-06-17T16:47:45.739+02:00</t>
  </si>
  <si>
    <t>2026-06-17T17:12:36.249+02:00</t>
  </si>
  <si>
    <t>[{"id":"a3cc03a980c7041c427ae12d","count":1,"label":"Pepsi 1l","posId":"N124","price":5900,"isExtra":false},{"id":"d9c512720f9b37393cb453fe","count":1,"label":"Comeback 32cm 🌶️","posId":"121","price":19920,"isExtra":false},{"id":"47441b8c08c3b985152b12f3","count":1,"label":"Balné","posId":"K0000","price":1500,"isExtra":true}]</t>
  </si>
  <si>
    <t>2026-06-17T16:40:04.320+02:00</t>
  </si>
  <si>
    <t>2026-06-17T16:59:52.064+02:00</t>
  </si>
  <si>
    <t>2026-06-17T17:31:53.907+02:00</t>
  </si>
  <si>
    <t>2026-06-17T16:40:43.277+02:00</t>
  </si>
  <si>
    <t>[{"id":"b3008ec8-24a5-4d30-bf46-9133028be7e4","note":"","count":1,"label":"Margherita 32 cm","posId":"136","price":20900,"isExtra":false},{"id":"38de8e38-e51e-422d-9a89-960ebc505f1b","note":"","count":1,"label":"šunka","posId":"B106","price":3000,"KDSTags":["greenhighlight"],"isExtra":true},{"id":"3a8b6a85-3b5c-4ee4-be2d-261ab8731d6e","note":"","count":1,"label":"Dip česnekový","posId":"P106","price":2000,"isExtra":false},{"id":"c1383a56-9eef-4159-8de6-52ba98917da4","note":"","count":1,"label":"Pepperoni Rolls, 6 ks","posId":"P100","price":8900,"isExtra":false},{"id":"2b9f361b-4416-409b-9b50-c5e648e65b24","note":"","count":1,"label":"Zeleninová 40 cm","posId":"103","price":30900,"isExtra":false},{"id":"eb426525-9181-4714-9963-380f5c0ae0e5","note":"","count":1,"label":"Okraj mozzarella, bylinky","posId":"A122","price":6500,"isExtra":true},{"id":"10b1ebcf-eda6-410e-81f0-6a9182a548db","note":"","count":1,"label":"Slanina","posId":"C108","price":4000,"KDSTags":["greenhighlight"],"isExtra":true}]</t>
  </si>
  <si>
    <t>2026-06-17T16:38:29.868+02:00</t>
  </si>
  <si>
    <t>2026-06-17T17:07:18.350+02:00</t>
  </si>
  <si>
    <t>[{"id":"453aecb5-8f72-4618-a6c2-2c6a669d1f59","count":1,"label":"Pizza Quattro Formaggi 18","posId":"135","price":11900,"isExtra":false,"creatorId":"uv5ETDj-CcCJnTAKyeaBv","isPackging":0,"actualLabel":"Pizza Quattro Formaggi 18"},{"id":"cb3f1edb-a9ef-46ed-8c99-05b992c1f4a9","count":1,"label":"Pizza Margherita 18","posId":"124","price":11900,"isExtra":false,"creatorId":"_OVzXr5X3Qvw_iTixdwUF","isPackging":0,"actualLabel":"Pizza Margherita 18"}]</t>
  </si>
  <si>
    <t>2026-06-17T16:07:04.299+02:00</t>
  </si>
  <si>
    <t>2026-06-17T16:21:13.934+02:00</t>
  </si>
  <si>
    <t>[{"id":"ff8bc446-e047-44f1-bae5-423b565e0123","note":"","count":1,"label":"Capricciosa 32 cm","posId":"137","price":24900,"isExtra":false},{"id":"57c816b2-3e3f-46c2-b126-b09910d79cb0","note":"","count":1,"label":"změna na Smetanový základ","posId":"57c816b2-3e3f-46c2-b126-b09910d79cb0","price":0,"isExtra":true},{"id":"21fd0686-e8d1-43f1-84c9-d96f5842a3ca","note":"","count":1,"label":"okraj mozzarella, bylinky","posId":"A121","price":5700,"isExtra":true},{"id":"d1e9623b-89c9-4caa-a2ba-cbaafad1a883","note":"","count":1,"label":"slanina","posId":"B108","price":3000,"KDSTags":["greenhighlight"],"isExtra":true},{"id":"2f5e6647-81e9-4b87-979a-d1df9153229a","note":"","count":1,"label":"jalapeños","posId":"B102","price":2500,"KDSTags":["greenhighlight"],"isExtra":true}]</t>
  </si>
  <si>
    <t>2026-06-17T15:14:26.379+02:00</t>
  </si>
  <si>
    <t>2026-06-17T17:12:23.316+02:00</t>
  </si>
  <si>
    <t>2026-06-17T14:37:22.842+02:00</t>
  </si>
  <si>
    <t>2026-06-17T14:49:08.459+02:00</t>
  </si>
  <si>
    <t>2026-06-17T15:20:19.133+02:00</t>
  </si>
  <si>
    <t>2026-06-17T14:38:04.432+02:00</t>
  </si>
  <si>
    <t>[{"id":"cd7798b9-deb2-4229-a68e-ebefba7ee9e4","count":1,"label":"Pizza Comeback 32","posId":"121","price":24900,"isExtra":false,"creatorId":"_nsHoeWxt0f3mS5HuBB4j","isPackging":0,"actualLabel":"Pizza Comeback 32"},{"id":"aEhGN0F1eP1ffk52R-6IM","count":1,"label":"okraj mozzarella, bylinky","posId":"A121","price":5700,"isExtra":true,"mainItemId":"cd7798b9-deb2-4229-a68e-ebefba7ee9e4"},{"id":"-Z-mOVANm0ixYVAY4s3sN","count":1,"label":"Bez cibule","posId":"X103","price":0,"KDSTags":["redhighlight"],"isExtra":true,"mainItemId":"cd7798b9-deb2-4229-a68e-ebefba7ee9e4"},{"id":"extra_20230331101812_77","count":1,"label":"Mozzarella","posId":"B113","price":3000,"KDSTags":["greenhighlight"],"isExtra":true,"mainItemId":"cd7798b9-deb2-4229-a68e-ebefba7ee9e4"}]</t>
  </si>
  <si>
    <t>2026-06-17T14:16:44.657+02:00</t>
  </si>
  <si>
    <t>2026-06-17T14:48:17.798+02:00</t>
  </si>
  <si>
    <t>[{"id":"113","note":"","count":1,"label":"Capricciosa 32cm","posId":"113","price":24900,"isExtra":false},{"id":"K0000","note":"","count":1,"label":"Balné","posId":"K0000","price":1500,"isExtra":true},{"id":"116","note":"","count":1,"label":"Baby Špenát &amp; kuře 32cm","posId":"116","price":24900,"isExtra":false},{"id":"K0000","note":"","count":1,"label":"Balné","posId":"K0000","price":1500,"isExtra":true},{"id":"P106","note":"","count":2,"label":"Česnekový dip","posId":"P106","price":2000,"isExtra":false},{"id":"K0000","note":"","count":2,"label":"Balné","posId":"K0000","price":1500,"isExtra":true},{"id":"N124","note":"","count":2,"label":"Pepsi 1l","posId":"N124","price":5900,"isExtra":false}]</t>
  </si>
  <si>
    <t>2026-06-17T14:12:42.547+02:00</t>
  </si>
  <si>
    <t>2026-06-17T14:12:45.202+02:00</t>
  </si>
  <si>
    <t>[{"id":"2db6fd96-6702-4715-8aee-6c732195c35d","count":1,"label":"Aquilla jemně perlivá","posId":"N141","price":3900,"isExtra":false,"creatorId":"cF_dJRgSNWI3zp33Ch9BA","isPackging":0,"actualLabel":"Aquilla jemně perlivá"}]</t>
  </si>
  <si>
    <t>2026-06-17T13:54:03.651+02:00</t>
  </si>
  <si>
    <t>2026-06-17T14:12:10.983+02:00</t>
  </si>
  <si>
    <t>2026-06-17T14:26:12.393+02:00</t>
  </si>
  <si>
    <t>2026-06-17T13:55:47.916+02:00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</si>
  <si>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169906cc-98ac-4101-a361-79ae530758c3","note":"","count":1,"label":"BEZ -cibule","posId":"X103","price":0,"KDSTags":["redhighlight"],"isExtra":true},{"id":"c1383a56-9eef-4159-8de6-52ba98917da4","note":"","count":1,"label":"Pepperoni Rolls, 6 ks","posId":"P100","price":8900,"isExtra":false}]</t>
  </si>
  <si>
    <t>2026-06-17T13:09:55.530+02:00</t>
  </si>
  <si>
    <t>2026-06-17T13:19:52.866+02:00</t>
  </si>
  <si>
    <t>[{"id":"97205e8a-60b5-439e-8af0-7f8def52aeb6","count":1,"label":"Pizza Hawai 32 cm","posId":"114","price":24900,"isExtra":false,"creatorId":"baRO59LWlsf0hYbRXygkc","isPackging":0,"actualLabel":"Pizza Hawai 32 cm"}]</t>
  </si>
  <si>
    <t>2026-06-17T12:45:05.583+02:00</t>
  </si>
  <si>
    <t>2026-06-17T12:54:51.777+02:00</t>
  </si>
  <si>
    <t>[{"id":"97c710af-c51c-4fa1-8ff3-1e2aa47a8648","count":1,"label":"Pizza Capricciosa 32","posId":"113","price":24900,"isExtra":false,"creatorId":"Q_ffOnIvEQe8fUwQAEKlL","isPackging":0,"actualLabel":"Pizza Capricciosa 32"}]</t>
  </si>
  <si>
    <t>2026-06-17T12:44:33.426+02:00</t>
  </si>
  <si>
    <t>2026-06-17T12:53:14.755+02:00</t>
  </si>
  <si>
    <t>[{"id":"c48047a3-b360-4cc6-8231-e37932ddbc84","count":1,"label":"Pizza Comeback 18","posId":"133","price":11900,"isExtra":false,"creatorId":"e7AveaZXXAo8RalAlbkqv","isPackging":0,"actualLabel":"Pizza Comeback 18"}]</t>
  </si>
  <si>
    <t>2026-06-17T12:40:05.030+02:00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</si>
  <si>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2b9f361b-4416-409b-9b50-c5e648e65b24","note":"","count":1,"label":"Zeleninová 40 cm","posId":"103","price":30900,"isExtra":false},{"id":"eb426525-9181-4714-9963-380f5c0ae0e5","note":"","count":1,"label":"Okraj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bylinky","posId":"A122","price":6500,"isExtra":true},{"id":"86843148-4e32-4979-bfd6-d7151207f70f","note":"","count":1,"label":"Šunka","posId":"C106","price":4000,"KDSTags":["greenhighlight"],"isExtra":true}]</t>
  </si>
  <si>
    <t>2026-06-17T12:37:00.718+02:00</t>
  </si>
  <si>
    <t>2026-06-17T12:46:27.781+02:00</t>
  </si>
  <si>
    <t>[{"id":"da5a8aac-e4ba-43e9-aa97-4a4b406352ee","count":1,"label":"Pizza Margherita 32","posId":"112","price":20900,"isExtra":false,"creatorId":"iKtx5XwRSUOJ_CmYxZ5fn","isPackging":0,"actualLabel":"Pizza Margherita 32"},{"id":"a551c9c6-cda3-4509-8a90-29de08af704c","count":1,"label":"Poděbradská malinovka 0,5l","posId":"N129","price":4900,"isExtra":false,"creatorId":"xOVMWUyZbC0HA6OAnEHES","isPackging":0,"actualLabel":"Poděbradská malinovka 0,5l"}]</t>
  </si>
  <si>
    <t>2026-06-17T12:11:06.839+02:00</t>
  </si>
  <si>
    <t>[{"id":"2b9f361b-4416-409b-9b50-c5e648e65b24","note":"","count":1,"label":"Zeleninová 40 cm","posId":"103","price":30900,"isExtra":false},{"id":"eb426525-9181-4714-9963-380f5c0ae0e5","note":"","count":1,"label":"Okraj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cm","posId":"112","price":20900,"isExtra":false},{"id":"38de8e38-e51e-422d-9a89-960ebc505f1b","note":"","count":1,"label":"šunka","posId":"B106","price":3000,"KDSTags":["greenhighlight"],"isExtra":true}]</t>
  </si>
  <si>
    <t>2026-06-17T11:07:52.085+02:00</t>
  </si>
  <si>
    <t>2026-06-17T11:35:42.693+02:00</t>
  </si>
  <si>
    <t>[{"id":"d9c512720f9b37393cb453fe","count":1,"label":"Comeback 32cm 🌶️","posId":"121","price":19920,"isExtra":false},{"id":"47441b8c08c3b985152b12f3","count":1,"label":"Balné","posId":"K0000","price":1500,"isExtra":true},{"id":"a412b114a164fd326990f8ec","count":1,"label":"Smetanový základ","posId":"ZRS32","price":0,"isExtra":true},{"id":"5646f23ab9a2187d75f9b373","count":1,"label":"Mozzarella","posId":"B113","price":3000,"KDSTags":["greenhighlight"],"isExtra":true},{"id":"a8f3a9f4cf026630dd8323e9","count":1,"label":"Jalapeňos dip","posId":"P107","price":2000,"isExtra":false},{"id":"47441b8c08c3b985152b12f3","count":1,"label":"Balné","posId":"K0000","price":1500,"isExtra":true}]</t>
  </si>
  <si>
    <t>2026-06-17T11:05:52.803+02:00</t>
  </si>
  <si>
    <t>2026-06-17T11:23:53.283+02:00</t>
  </si>
  <si>
    <t>[{"id":"3d349fca-a560-44e4-966f-e75699784d8e","count":1,"label":"Pizza Comeback 40","posId":"109","price":30900,"isExtra":false,"creatorId":"wSXsztRw8t459TwflmQ8K","isPackging":0,"actualLabel":"Pizza Comeback 40"}]</t>
  </si>
  <si>
    <t>2026-06-17T10:56:30.133+02:00</t>
  </si>
  <si>
    <t>2026-06-17T11:19:46.546+02:00</t>
  </si>
  <si>
    <t>[{"id":"57081023","note":"","size":"Margherita 40cm","count":1,"label":"Margherita 40cm","posId":"100","price":26900,"isExtra":false},{"id":"57081111","note":"","count":1,"label":"Balné","posId":"K0000","price":2000,"isExtra":true},{"id":"57081099","note":"","count":1,"label":"bez plněných okrajů","posId":"X1000","price":0,"isExtra":true},{"id":"57081204","note":"","count":1,"label":"Kukuřice","posId":"C115","price":3500,"KDSTags":["greenhighlight"],"isExtra":true},{"id":"57081212","note":"","count":1,"label":"Mozzarella","posId":"C113","price":4000,"KDSTags":["greenhighlight"],"isExtra":true},{"id":"57081216","note":"","count":1,"label":"Šunka","posId":"C106","price":4000,"KDSTags":["greenhighlight"],"isExtra":true},{"id":"57405790","note":"","size":"Pepsi 1l","count":1,"label":"Pepsi 1l","posId":"N124","price":5900,"isExtra":false}]</t>
  </si>
  <si>
    <t>2026-06-17T00:54:29.953+02:00</t>
  </si>
  <si>
    <t>2026-06-17T00:54:32.391+02:00</t>
  </si>
  <si>
    <t>[{"id":"9c4c1ddf-cd82-4c07-89d0-ed3e0fb213ef","count":1,"label":"Guarana kiwi a jablko","posId":"N144","price":5500,"isExtra":false,"creatorId":"fVpOB3DjLxTMZyT-iYsLW","isPackging":0,"actualLabel":"Guarana kiwi a jablko"},{"id":"9c4c1ddf-cd82-4c07-89d0-ed3e0fb213ef","count":1,"label":"Guarana kiwi a jablko","posId":"N144","price":5500,"isExtra":false,"discount":{"type":"absolute","value":70},"creatorId":"lGwAa9Y-bXf13b2bHf7-X","isPackging":0,"actualLabel":"Guarana kiwi a jablko"}]</t>
  </si>
  <si>
    <t>2026-06-17T00:39:30.708+02:00</t>
  </si>
  <si>
    <t>2026-06-17T00:53:48.035+02:00</t>
  </si>
  <si>
    <t>[{"id":"1bd4120455764e0c386d4f6c","count":1,"label":"Comeback 40cm 🌶️","posId":"109","price":30900,"isExtra":false},{"id":"eebdf80d1781a9b444ae21c7","count":1,"label":"Balné","posId":"K0000","price":2000,"isExtra":true},{"id":"a7beb863c2dca2a2172d2d02","count":1,"label":"okraj hotdog, hořčice","posId":"A118","price":6500,"isExtra":true}]</t>
  </si>
  <si>
    <t>2026-06-17T00:12:53.475+02:00</t>
  </si>
  <si>
    <t>2026-06-17T00:43:46.130+02:00</t>
  </si>
  <si>
    <t>[{"id":"c12b187d3f911dd627de01f6","count":1,"label":"Quattro Formaggi 40cm","posId":"111","price":30900,"isExtra":false},{"id":"eebdf80d1781a9b444ae21c7","count":1,"label":"Balné","posId":"K0000","price":2000,"isExtra":true},{"id":"3a4b44aa27281bdf9aeaddfb","count":1,"label":"Hawai 40cm","posId":"102","price":30900,"isExtra":false},{"id":"eebdf80d1781a9b444ae21c7","count":1,"label":"Balné","posId":"K0000","price":2000,"isExtra":true}]</t>
  </si>
  <si>
    <t>2026-06-17T00:10:14.505+02:00</t>
  </si>
  <si>
    <t>2026-06-17T00:34:41.110+02:00</t>
  </si>
  <si>
    <t>Ural</t>
  </si>
  <si>
    <t>2026-06-17T00:03:40.920+02:00</t>
  </si>
  <si>
    <t>2026-06-17T00:28:17.566+02:00</t>
  </si>
  <si>
    <t>[{"id":"112","note":"Poprosil bych těsto tenké křupavé více zapečené,,,,rajčatového základu nedávat MOC… a sýru také nedávat moc tak akorát děkuji.","count":1,"label":"Margherita 32cm","posId":"112","price":20900,"isExtra":false},{"id":"K0000","note":"","count":1,"label":"Balné","posId":"K0000","price":1500,"isExtra":true}]</t>
  </si>
  <si>
    <t>2026-06-17T00:03:04.920+02:00</t>
  </si>
  <si>
    <t>2026-06-17T00:23:50.086+02:00</t>
  </si>
  <si>
    <t>[{"id":"d39c047c4568cbe91e1b6a8d","count":1,"label":"Hawai 32cm","posId":"114","price":19920,"isExtra":false},{"id":"47441b8c08c3b985152b12f3","count":1,"label":"Balné","posId":"K0000","price":1500,"isExtra":true},{"id":"d9c512720f9b37393cb453fe","count":1,"label":"Comeback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🌶️","posId":"121","price":19920,"isExtra":false},{"id":"47441b8c08c3b985152b12f3","count":1,"label":"Balné","posId":"K0000","price":1500,"isExtra":true}]</t>
  </si>
  <si>
    <t>2026-06-16T23:49:44.694+02:00</t>
  </si>
  <si>
    <t>2026-06-17T00:16:27.100+02:00</t>
  </si>
  <si>
    <t>[{"id":"408fa3cd3fc06ab4c3dbfe72","count":1,"label":"Baby špenát &amp; kuře 40cm","posId":"104","price":30900,"isExtra":false},{"id":"eebdf80d1781a9b444ae21c7","count":1,"label":"Balné","posId":"K0000","price":2000,"isExtra":true},{"id":"31deb50114d05dde45863f17","count":1,"label":"Pepsi zero sugar 1l","posId":"N125","price":5900,"isExtra":false}]</t>
  </si>
  <si>
    <t>2026-06-16T23:48:52.658+02:00</t>
  </si>
  <si>
    <t>2026-06-17T00:13:49.936+02:00</t>
  </si>
  <si>
    <t>[{"id":"bf1f06f3495bcf419f338be9","count":1,"label":"Veggie menu Comeback","posId":"M200","price":34900,"isExtra":false},{"id":"aa72f99a4ba15f2df01d6828","count":1,"label":"Balné","posId":"K0000","price":3000,"isExtra":true},{"id":"c4bd7f1938f93522411453d7","count":1,"label":"Quattro Formaggi","posId":"Y123","price":0,"isExtra":true},{"id":"e1f43a0ee7f218cf02a7ded7","count":1,"label":"USA těsto","posId":"17","price":1000,"isExtra":true},{"id":"c99a28f87b8956bc62eaef81","count":1,"label":"pečené brambory","posId":"P103","price":0,"isExtra":true},{"id":"51a95d388182112011684163","count":1,"label":"Pepsi zero sugar 1l","posId":"N125","price":0,"isExtra":true}]</t>
  </si>
  <si>
    <t>2026-06-16T23:38:26.547+02:00</t>
  </si>
  <si>
    <t>2026-06-16T23:55:51.921+02:00</t>
  </si>
  <si>
    <t>[{"id":"d39c047c4568cbe91e1b6a8d","count":1,"label":"Hawai 32cm","posId":"114","price":19920,"isExtra":false},{"id":"47441b8c08c3b985152b12f3","count":1,"label":"Balné","posId":"K0000","price":1500,"isExtra":true},{"id":"a412b114a164fd326990f8ec","count":1,"label":"Smetanový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okrajů","posId":"X1000","price":0,"isExtra":true}]</t>
  </si>
  <si>
    <t>2026-06-16T23:34:04.674+02:00</t>
  </si>
  <si>
    <t>2026-06-16T23:45:42.764+02:00</t>
  </si>
  <si>
    <t>2026-06-17T00:24:42.422+02:00</t>
  </si>
  <si>
    <t>2026-06-16T23:38:08.300+02:00</t>
  </si>
  <si>
    <t>2026-06-16T23:30:59.384+02:00</t>
  </si>
  <si>
    <t>2026-06-16T23:45:37.059+02:00</t>
  </si>
  <si>
    <t>2026-06-16T23:25:12.977+02:00</t>
  </si>
  <si>
    <t>2026-06-16T23:25:18.815+02:00</t>
  </si>
  <si>
    <t>[{"id":"12f3ebb6-e6f0-4cb0-abdc-8582a40db5b5","count":1,"label":"Pilsner Urquell 12","posId":"N20","price":6500,"isExtra":false,"creatorId":"pgwapzcp3jdubdsqF2wMQ","isPackging":0,"actualLabel":"Pilsner Urquell 12"}]</t>
  </si>
  <si>
    <t>2026-06-16T22:45:31.697+02:00</t>
  </si>
  <si>
    <t>2026-06-16T23:04:47.630+02:00</t>
  </si>
  <si>
    <t>[{"id":"194f9b78861882e1b3527e00","count":2,"label":"Pepperoni 32cm 🌶️🌶️","posId":"120","price":19920,"isExtra":false},{"id":"47441b8c08c3b985152b12f3","count":2,"label":"Balné","posId":"K0000","price":1500,"isExtra":true},{"id":"6b8ecb5e0c46dc19fd563634","count":2,"label":"Paprika","posId":"B111","price":2500,"KDSTags":["greenhighlight"],"isExtra":true},{"id":"785bd350ca41e9c023b40739","count":2,"label":"Kukuřice","posId":"B115","price":2500,"KDSTags":["greenhighlight"],"isExtra":true},{"id":"31deb50114d05dde45863f17","count":1,"label":"Pepsi zero sugar 1l","posId":"N125","price":5900,"isExtra":false},{"id":"f81a1b116e2a28fd29dd152c","count":1,"label":"Spicy Wings 🌶️","posId":"P101","price":9520,"isExtra":false},{"id":"47441b8c08c3b985152b12f3","count":1,"label":"Balné","posId":"K0000","price":1500,"isExtra":true}]</t>
  </si>
  <si>
    <t>2026-06-16T22:23:15.246+02:00</t>
  </si>
  <si>
    <t>2026-06-16T22:44:40.524+02:00</t>
  </si>
  <si>
    <t>2026-06-16T22:21:20.890+02:00</t>
  </si>
  <si>
    <t>2026-06-16T22:35:57.513+02:00</t>
  </si>
  <si>
    <t>[{"id":"d67d3bcf942514bdeb41c97d","count":1,"label":"Margherita 32cm","posId":"112","price":16720,"isExtra":false},{"id":"47441b8c08c3b985152b12f3","count":1,"label":"Balné","posId":"K0000","price":1500,"isExtra":true},{"id":"286dea47175c3f6c57758e95","count":1,"label":"BBQ základ","posId":"ZRB32","price":0,"isExtra":true},{"id":"e8b9c738ab9602bc599b4f85","count":1,"label":"bez plněných okrajů","posId":"X1000","price":0,"isExtra":true},{"id":"d627f2de8a569815a4395782","count":1,"label":"Cibule","posId":"B103","price":2500,"KDSTags":["greenhighlight"],"isExtra":true},{"id":"6f63fbd0ac5af4c0c06e0306","count":1,"label":"Šunka","posId":"B106","price":3000,"KDSTags":["greenhighlight"],"isExtra":true},{"id":"b6762cc06e73fd176bea7855","count":1,"label":"Slanina","posId":"B108","price":3000,"KDSTags":["greenhighlight"],"isExtra":true}]</t>
  </si>
  <si>
    <t>2026-06-16T22:21:14.497+02:00</t>
  </si>
  <si>
    <t>2026-06-16T22:47:51.745+02:00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</si>
  <si>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základ","posId":"ZRS32","price":0,"isExtra":true},{"id":"121","note":"","count":1,"label":"Comeback 32cm 🌶️","posId":"121","price":24900,"isExtra":false},{"id":"K0000","note":"","count":1,"label":"Balné","posId":"K0000","price":1500,"isExtra":true}]</t>
  </si>
  <si>
    <t>2026-06-16T22:15:03.698+02:00</t>
  </si>
  <si>
    <t>2026-06-16T22:29:33.292+02:00</t>
  </si>
  <si>
    <t>2026-06-16T21:57:23.372+02:00</t>
  </si>
  <si>
    <t>2026-06-16T22:09:14.400+02:00</t>
  </si>
  <si>
    <t>[{"id":"a3cc03a980c7041c427ae12d","count":1,"label":"Pepsi 1l","posId":"N124","price":5900,"isExtra":false},{"id":"d39c047c4568cbe91e1b6a8d","count":1,"label":"Hawai 32cm","posId":"114","price":19920,"isExtra":false},{"id":"47441b8c08c3b985152b12f3","count":1,"label":"Balné","posId":"K0000","price":1500,"isExtra":true},{"id":"a412b114a164fd326990f8ec","count":1,"label":"Smetanový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okrajů","posId":"X1000","price":0,"isExtra":true}]</t>
  </si>
  <si>
    <t>2026-06-16T21:51:32.366+02:00</t>
  </si>
  <si>
    <t>2026-06-16T22:07:03.116+02:00</t>
  </si>
  <si>
    <t>[{"id":"a902d94b-4667-4702-ad71-4744adfe8fad","count":1,"label":"Pizza Quattro Formaggi 32","posId":"123","price":24900,"isExtra":false,"creatorId":"ele7eGuj-f2m3o8O0SzZ2","isPackging":0,"actualLabel":"Pizza Quattro Formaggi 32"},{"id":"extra_20230331101812_83","count":1,"label":"Grana padano, pecorino, parmazán","posId":"B130","price":3000,"KDSTags":["greenhighlight"],"isExtra":true,"mainItemId":"a902d94b-4667-4702-ad71-4744adfe8fad"}]</t>
  </si>
  <si>
    <t>2026-06-16T21:51:14.667+02:00</t>
  </si>
  <si>
    <t>2026-06-16T22:03:16.861+02:00</t>
  </si>
  <si>
    <t>2026-06-16T21:50:48.325+02:00</t>
  </si>
  <si>
    <t>2026-06-16T22:05:37.602+02:00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</si>
  <si>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🌶️","posId":"121","price":24900,"isExtra":false},{"id":"57081116","note":"","count":1,"label":"Balné","posId":"K0000","price":1500,"isExtra":true},{"id":"57094177","note":"","count":1,"label":"BBQ základ","posId":"ZRB32","price":0,"isExtra":true},{"id":"57081140","note":"","count":1,"label":"okraj mozzarella, bylinky","posId":"A121","price":5700,"isExtra":true}]</t>
  </si>
  <si>
    <t>2026-06-16T21:49:22.387+02:00</t>
  </si>
  <si>
    <t>2026-06-16T21:56:59.471+02:00</t>
  </si>
  <si>
    <t>[{"id":"111","note":"","count":1,"label":"Quattro Formaggi 40cm","posId":"111","price":30900,"isExtra":false},{"id":"K0000","note":"","count":1,"label":"Balné","posId":"K0000","price":2000,"isExtra":true},{"id":"X1000","note":"","count":1,"label":"bez plněných okrajů","posId":"X1000","price":0,"isExtra":true},{"id":"C115","note":"","count":1,"label":"Kukuřice","posId":"C115","price":3500,"KDSTags":["greenhighlight"],"isExtra":true}]</t>
  </si>
  <si>
    <t>2026-06-16T21:49:04.804+02:00</t>
  </si>
  <si>
    <t>2026-06-16T22:03:03.147+02:00</t>
  </si>
  <si>
    <t>[{"id":"03dae282-4cd4-4fa2-9169-2178ea3ed325","note":"","count":1,"label":"Quattro Formaggi 40 cm","posId":"111","price":30900,"isExtra":false},{"id":"3a8b6a85-3b5c-4ee4-be2d-261ab8731d6e","note":"","count":1,"label":"Dip česnekový","posId":"P106","price":2000,"isExtra":false}]</t>
  </si>
  <si>
    <t>2026-06-16T21:44:03.845+02:00</t>
  </si>
  <si>
    <t>2026-06-16T21:51:03.013+02:00</t>
  </si>
  <si>
    <t>2026-06-16T22:06:50.362+02:00</t>
  </si>
  <si>
    <t>2026-06-16T21:44:23.686+02:00</t>
  </si>
  <si>
    <t>[{"id":"0b867b16-3995-4b4a-9deb-1c0d8cecf8d6","note":"","count":1,"label":"Pepperoni 32 cm","posId":"120","price":24900,"isExtra":false},{"id":"9d7cd2cb-6ce6-4bab-9793-d0c70a0e0081","note":"","count":1,"label":"Aquilla tea zelený čaj/citron 0,5l","posId":"N121","price":4900,"isExtra":false},{"id":"3a8b6a85-3b5c-4ee4-be2d-261ab8731d6e","note":"","count":1,"label":"Dip česnekový","posId":"P106","price":2000,"isExtra":false}]</t>
  </si>
  <si>
    <t>Filip</t>
  </si>
  <si>
    <t>2026-06-16T21:25:40.416+02:00</t>
  </si>
  <si>
    <t>2026-06-16T21:37:28.316+02:00</t>
  </si>
  <si>
    <t>[{"id":"121","note":"","count":1,"label":"Comeback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bylinky","posId":"A121","price":5700,"isExtra":true},{"id":"P106","note":"","count":3,"label":"Česnekový dip","posId":"P106","price":2000,"isExtra":false},{"id":"K0000","note":"","count":3,"label":"Balné","posId":"K0000","price":1500,"isExtra":true}]</t>
  </si>
  <si>
    <t>2026-06-16T21:13:42.122+02:00</t>
  </si>
  <si>
    <t>2026-06-16T21:34:47.327+02:00</t>
  </si>
  <si>
    <t>[{"id":"d9c512720f9b37393cb453fe","count":1,"label":"Comeback 32cm 🌶️","posId":"121","price":19920,"isExtra":false},{"id":"47441b8c08c3b985152b12f3","count":1,"label":"Balné","posId":"K0000","price":1500,"isExtra":true},{"id":"ffffb99369f9942e342f94cc","count":1,"label":"Jalapeňos","posId":"B102","price":2500,"KDSTags":["greenhighlight"],"isExtra":true},{"id":"96ddf01d0db96541ecf869f1","count":1,"label":"Quattro Formaggi 32cm","posId":"123","price":24900,"isExtra":false},{"id":"47441b8c08c3b985152b12f3","count":1,"label":"Balné","posId":"K0000","price":1500,"isExtra":true},{"id":"d9c512720f9b37393cb453fe","count":1,"label":"Comeback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🌶️","posId":"121","price":19920,"isExtra":false},{"id":"47441b8c08c3b985152b12f3","count":1,"label":"Balné","posId":"K0000","price":1500,"isExtra":true}]</t>
  </si>
  <si>
    <t>2026-06-16T21:07:03.871+02:00</t>
  </si>
  <si>
    <t>2026-06-16T21:24:22.183+02:00</t>
  </si>
  <si>
    <t>2026-06-16T20:28:24.072+02:00</t>
  </si>
  <si>
    <t>2026-06-16T20:48:59.316+02:00</t>
  </si>
  <si>
    <t>2026-06-16T20:25:53.697+02:00</t>
  </si>
  <si>
    <t>2026-06-16T20:46:18.318+02:00</t>
  </si>
  <si>
    <t>[{"id":"194f9b78861882e1b3527e00","count":1,"label":"Pepperoni 32cm 🌶️🌶️","posId":"120","price":19920,"isExtra":false},{"id":"47441b8c08c3b985152b12f3","count":1,"label":"Balné","posId":"K0000","price":1500,"isExtra":true},{"id":"e8b9c738ab9602bc599b4f85","count":1,"label":"bez plněných okrajů","posId":"X1000","price":0,"isExtra":true},{"id":"8d36bd077316160dd438eab9","count":1,"label":"Olivy","posId":"B112","price":2500,"KDSTags":["greenhighlight"],"isExtra":true}]</t>
  </si>
  <si>
    <t>2026-06-16T20:24:12.193+02:00</t>
  </si>
  <si>
    <t>2026-06-16T20:46:21.197+02:00</t>
  </si>
  <si>
    <t>2026-06-16T20:19:42.069+02:00</t>
  </si>
  <si>
    <t>2026-06-16T20:36:02.923+02:00</t>
  </si>
  <si>
    <t>2026-06-16T20:16:36.102+02:00</t>
  </si>
  <si>
    <t>2026-06-16T20:36:00.271+02:00</t>
  </si>
  <si>
    <t>[{"id":"114","note":"","count":1,"label":"Hawai 32cm","posId":"114","price":24900,"isExtra":false},{"id":"K0000","note":"","count":1,"label":"Balné","posId":"K0000","price":1500,"isExtra":true},{"id":"A121","note":"","count":1,"label":"okraj mozzarella, bylinky","posId":"A121","price":5700,"isExtra":true},{"id":"B115","note":"","count":2,"label":"Kukuřice","posId":"B115","price":2500,"KDSTags":["greenhighlight"],"isExtra":true}]</t>
  </si>
  <si>
    <t>2026-06-16T20:16:24.713+02:00</t>
  </si>
  <si>
    <t>2026-06-16T20:29:31.980+02:00</t>
  </si>
  <si>
    <t>2026-06-16T19:44:53.577+02:00</t>
  </si>
  <si>
    <t>[{"id":"57081025","note":"","size":"Hot &amp; Spicy 40cm 🌶️🌶️","count":1,"label":"Hot &amp; Spicy 40cm 🌶️🌶️","posId":"110","price":30900,"isExtra":false},{"id":"57081111","note":"","count":1,"label":"Balné","posId":"K0000","price":2000,"isExtra":true},{"id":"59555795","note":"","count":1,"label":"Smetanový základ","posId":"ZRS40","price":0,"isExtra":true},{"id":"57081033","note":"","size":"Capricciosa 40cm","count":1,"label":"Capricciosa 40cm","posId":"101","price":30900,"isExtra":false},{"id":"57081111","note":"","count":1,"label":"Balné","posId":"K0000","price":2000,"isExtra":true},{"id":"59555795","note":"","count":1,"label":"Smetanový základ","posId":"ZRS40","price":0,"isExtra":true},{"id":"57081144","note":"","count":1,"label":"Bez žampionů","posId":"X105","price":0,"KDSTags":["redhighlight"],"isExtra":true}]</t>
  </si>
  <si>
    <t>2026-06-16T19:41:44.642+02:00</t>
  </si>
  <si>
    <t>2026-06-16T19:55:26.014+02:00</t>
  </si>
  <si>
    <t>2026-06-16T19:40:05.889+02:00</t>
  </si>
  <si>
    <t>2026-06-16T19:55:35.889+02:00</t>
  </si>
  <si>
    <t>[{"id":"d39c047c4568cbe91e1b6a8d","count":1,"label":"Hawai 32cm","posId":"114","price":19920,"isExtra":false},{"id":"47441b8c08c3b985152b12f3","count":1,"label":"Balné","posId":"K0000","price":1500,"isExtra":true},{"id":"e1f43a0ee7f218cf02a7ded7","count":1,"label":"USA těsto","posId":"17","price":1000,"isExtra":true},{"id":"e8b9c738ab9602bc599b4f85","count":1,"label":"bez plněných okrajů","posId":"X1000","price":0,"isExtra":true}]</t>
  </si>
  <si>
    <t>2026-06-16T19:33:36.602+02:00</t>
  </si>
  <si>
    <t>2026-06-16T19:49:09.829+02:00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</si>
  <si>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🌶️🌶️","posId":"120","price":24900,"isExtra":false},{"id":"57081116","note":"","count":1,"label":"Balné","posId":"K0000","price":1500,"isExtra":true}]</t>
  </si>
  <si>
    <t>2026-06-16T19:24:49.913+02:00</t>
  </si>
  <si>
    <t>2026-06-16T19:48:11.975+02:00</t>
  </si>
  <si>
    <t>2026-06-16T19:23:14.276+02:00</t>
  </si>
  <si>
    <t>2026-06-16T19:43:58.623+02:00</t>
  </si>
  <si>
    <t>2026-06-16T19:14:03.016+02:00</t>
  </si>
  <si>
    <t>2026-06-16T19:29:35.719+02:00</t>
  </si>
  <si>
    <t>[{"id":"bf8dc38b-6c8e-42b6-9da3-3170253a57d4","note":"","count":1,"label":"Hot &amp; Spicy 32 cm","posId":"122","price":24900,"isExtra":false},{"id":"2be8bd8d-b8cf-456a-a9f3-1ae18c5726f9","note":"","count":1,"label":"okraj mozzarella, BBQ omáčka","posId":"A123","price":5700,"isExtra":true},{"id":"0ea52415-fdb3-497f-b216-7fd5802f2e0f","note":"","count":1,"label":"Quattro Formaggi 32 cm","posId":"123","price":24900,"isExtra":false}]</t>
  </si>
  <si>
    <t>2026-06-16T19:09:28.474+02:00</t>
  </si>
  <si>
    <t>2026-06-16T19:23:07.848+02:00</t>
  </si>
  <si>
    <t>2026-06-16T19:02:58.070+02:00</t>
  </si>
  <si>
    <t>2026-06-16T19:22:59.793+02:00</t>
  </si>
  <si>
    <t>[{"id":"194f9b78861882e1b3527e00","count":1,"label":"Pepperoni 32cm 🌶️🌶️","posId":"120","price":19920,"isExtra":false},{"id":"47441b8c08c3b985152b12f3","count":1,"label":"Balné","posId":"K0000","price":1500,"isExtra":true},{"id":"e8b9c738ab9602bc599b4f85","count":1,"label":"bez plněných okrajů","posId":"X1000","price":0,"isExtra":true},{"id":"d627f2de8a569815a4395782","count":1,"label":"Cibule","posId":"B103","price":2500,"KDSTags":["greenhighlight"],"isExtra":true}]</t>
  </si>
  <si>
    <t>2026-06-16T18:53:21.947+02:00</t>
  </si>
  <si>
    <t>2026-06-16T19:18:12.232+02:00</t>
  </si>
  <si>
    <t>[{"id":"00ef6f4120a3e6d10ed9b38a","count":1,"label":"Zeleninová 32cm","posId":"115","price":19920,"isExtra":false},{"id":"47441b8c08c3b985152b12f3","count":1,"label":"Balné","posId":"K0000","price":1500,"isExtra":true},{"id":"6f63fbd0ac5af4c0c06e0306","count":1,"label":"Šunka","posId":"B106","price":3000,"KDSTags":["greenhighlight"],"isExtra":true},{"id":"2fa796521e3552b9b2d8a569","count":1,"label":"Pečené brambory","posId":"P103","price":6900,"isExtra":false},{"id":"47441b8c08c3b985152b12f3","count":1,"label":"Balné","posId":"K0000","price":1500,"isExtra":true}]</t>
  </si>
  <si>
    <t>2026-06-16T18:52:13.666+02:00</t>
  </si>
  <si>
    <t>2026-06-16T19:08:19.562+02:00</t>
  </si>
  <si>
    <t>[{"id":"59610973","note":"","size":"Capricciosa 32cm","count":1,"label":"Capricciosa 32cm","posId":"113","price":24900,"isExtra":false},{"id":"57081116","note":"","count":1,"label":"Balné","posId":"K0000","price":1500,"isExtra":true},{"id":"59610967","note":"","size":"Comeback 32cm 🌶️","count":1,"label":"Comeback 32cm 🌶️","posId":"121","price":24900,"isExtra":false},{"id":"57081116","note":"","count":1,"label":"Balné","posId":"K0000","price":1500,"isExtra":true}]</t>
  </si>
  <si>
    <t>2026-06-16T18:50:13.827+02:00</t>
  </si>
  <si>
    <t>2026-06-16T19:11:22.544+02:00</t>
  </si>
  <si>
    <t>[{"id":"9ff4b752ddf2f94c142455e8","count":1,"label":"Margherita 40cm","posId":"100","price":26900,"isExtra":false},{"id":"eebdf80d1781a9b444ae21c7","count":1,"label":"Balné","posId":"K0000","price":2000,"isExtra":true},{"id":"941c7ca3646dd49d375cfc49","count":1,"label":"Šunka","posId":"C106","price":4000,"KDSTags":["greenhighlight"],"isExtra":true}]</t>
  </si>
  <si>
    <t>2026-06-16T18:46:34.206+02:00</t>
  </si>
  <si>
    <t>2026-06-16T19:03:35.529+02:00</t>
  </si>
  <si>
    <t>2026-06-16T18:43:36.322+02:00</t>
  </si>
  <si>
    <t>2026-06-16T18:56:03.293+02:00</t>
  </si>
  <si>
    <t>[{"id":"9c196f30-3802-451b-980c-d5dc0fceef14","count":1,"label":"Pizza BBQ Meteor 32","posId":"118","price":24900,"isExtra":false,"creatorId":"lPvb34obIvORIbm42RqnN","isPackging":0,"actualLabel":"Pizza BBQ Meteor 32"}]</t>
  </si>
  <si>
    <t>Alexei</t>
  </si>
  <si>
    <t>2026-06-16T18:41:53.797+02:00</t>
  </si>
  <si>
    <t>2026-06-16T19:03:32.840+02:00</t>
  </si>
  <si>
    <t>[{"id":"112","note":"","count":1,"label":"Margherita 32cm","posId":"112","price":20900,"isExtra":false},{"id":"K0000","note":"","count":1,"label":"Balné","posId":"K0000","price":1500,"isExtra":true},{"id":"B113","note":"","count":1,"label":"Mozzarella","posId":"B113","price":3000,"KDSTags":["greenhighlight"],"isExtra":true},{"id":"N126","note":"","count":1,"label":"Mirinda 1l","posId":"N126","price":5900,"isExtra":false}]</t>
  </si>
  <si>
    <t>2026-06-16T18:32:04.233+02:00</t>
  </si>
  <si>
    <t>2026-06-16T18:56:07.388+02:00</t>
  </si>
  <si>
    <t>[{"id":"e525f614-2c06-459a-8d22-623546aa83fc","note":"","count":1,"label":"BBQ Texas 40 cm","posId":"107","price":30900,"isExtra":false},{"id":"f61b7339-3b20-4583-b2b8-12e48de2876d","note":"","count":1,"label":"změna na Rajčatový základ","posId":"f61b7339-3b20-4583-b2b8-12e48de2876d","price":0,"isExtra":true},{"id":"3a8b6a85-3b5c-4ee4-be2d-261ab8731d6e","note":"","count":1,"label":"Dip česnekový","posId":"P106","price":2000,"isExtra":false}]</t>
  </si>
  <si>
    <t>2026-06-16T18:24:04.571+02:00</t>
  </si>
  <si>
    <t>2026-06-16T18:50:55.860+02:00</t>
  </si>
  <si>
    <t>2026-06-16T19:00:35.478+02:00</t>
  </si>
  <si>
    <t>2026-06-16T18:24:12.762+02:00</t>
  </si>
  <si>
    <t>[{"id":"36ea3088-07fd-428f-b871-c4a5ee9cef7b","note":"","count":1,"label":"Comeback 40 cm","posId":"109","price":30900,"isExtra":false},{"id":"a3d62a5d-2e1d-48db-874e-d64becff7059","note":"","count":1,"label":"změna na BBQ základ","posId":"a3d62a5d-2e1d-48db-874e-d64becff7059","price":0,"isExtra":true},{"id":"932d1eab-8f45-4992-b460-cc5099f91e14","note":"","count":1,"label":"Okraj Hotdog, BBQ","posId":"A120","price":6500,"isExtra":true},{"id":"ed9751e1-1886-4b0f-b8dd-d3c6488dfd29","note":"","count":1,"label":"Mozzarella","posId":"C113","price":4000,"KDSTags":["greenhighlight"],"isExtra":true},{"id":"78a6e98d-57cb-4e2c-9a3c-9d40f7b79583","note":"","count":1,"label":"Gorgonzola","posId":"C101","price":4000,"KDSTags":["greenhighlight"],"isExtra":true}]</t>
  </si>
  <si>
    <t>2026-06-16T18:10:04.013+02:00</t>
  </si>
  <si>
    <t>2026-06-16T18:34:28.370+02:00</t>
  </si>
  <si>
    <t>2026-06-16T18:06:04.881+02:00</t>
  </si>
  <si>
    <t>2026-06-16T18:42:27.292+02:00</t>
  </si>
  <si>
    <t>[{"id":"4d0fe7ad-c88a-4a73-8015-c60680489cf8","note":"","count":1,"label":"Baby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bylinky","posId":"A121","price":5700,"isExtra":true},{"id":"ee394832-8137-440a-84b7-b9e0df42a9ab","note":"","count":1,"label":"Hawai 32 cm","posId":"114","price":24900,"isExtra":false},{"id":"21fd0686-e8d1-43f1-84c9-d96f5842a3ca","note":"","count":1,"label":"okraj mozzarella, bylinky","posId":"A121","price":5700,"isExtra":true}]</t>
  </si>
  <si>
    <t>2026-06-16T17:31:13.459+02:00</t>
  </si>
  <si>
    <t>2026-06-16T17:50:34.217+02:00</t>
  </si>
  <si>
    <t>[{"id":"f81a1b116e2a28fd29dd152c","count":2,"label":"Spicy Wings 🌶️","posId":"P101","price":9520,"isExtra":false},{"id":"47441b8c08c3b985152b12f3","count":2,"label":"Balné","posId":"K0000","price":1500,"isExtra":true},{"id":"194f9b78861882e1b3527e00","count":1,"label":"Pepperoni 32cm 🌶️🌶️","posId":"120","price":19920,"isExtra":false},{"id":"47441b8c08c3b985152b12f3","count":1,"label":"Balné","posId":"K0000","price":1500,"isExtra":true},{"id":"8d36bd077316160dd438eab9","count":1,"label":"Olivy","posId":"B112","price":2500,"KDSTags":["greenhighlight"],"isExtra":true}]</t>
  </si>
  <si>
    <t>2026-06-16T17:22:55.327+02:00</t>
  </si>
  <si>
    <t>2026-06-16T17:28:42.009+02:00</t>
  </si>
  <si>
    <t>[{"id":"f30f2fb2-fb95-4178-8ce0-1adad0595bf2","count":1,"label":"Pizza Margherita 40","posId":"100","price":26900,"isExtra":false,"creatorId":"tyfbPpn27QveTn1DDXnPm","isPackging":0,"actualLabel":"Pizza Margherita 40"},{"id":"35610bb9-840f-4f41-bc52-cee422b3c285","count":1,"label":"Opočno čokoládová","posId":"D107","price":12900,"isExtra":false,"creatorId":"jIB-ModwiQZkmTYJY_7LK","isPackging":0,"actualLabel":"Opočno čokoládová"}]</t>
  </si>
  <si>
    <t>2026-06-16T17:14:47.847+02:00</t>
  </si>
  <si>
    <t>2026-06-16T17:21:10.396+02:00</t>
  </si>
  <si>
    <t>2026-06-16T17:01:22.915+02:00</t>
  </si>
  <si>
    <t>2026-06-16T17:06:44.379+02:00</t>
  </si>
  <si>
    <t>2026-06-16T16:50:06.575+02:00</t>
  </si>
  <si>
    <t>2026-06-16T16:59:10.896+02:00</t>
  </si>
  <si>
    <t>[{"id":"8dafd613e380051b82c188e3","count":1,"label":"Capricciosa 40cm","posId":"101","price":30900,"isExtra":false},{"id":"eebdf80d1781a9b444ae21c7","count":1,"label":"Balné","posId":"K0000","price":2000,"isExtra":true},{"id":"4cf46eca02ef054173c87b37","count":1,"label":"okraj mozzarella, bylinky","posId":"A122","price":6500,"isExtra":true}]</t>
  </si>
  <si>
    <t>2026-06-16T16:31:11.432+02:00</t>
  </si>
  <si>
    <t>2026-06-16T16:42:05.666+02:00</t>
  </si>
  <si>
    <t>[{"id":"108","note":"","count":2,"label":"Pepperoni 40cm 🌶️🌶️","posId":"108","price":30900,"isExtra":false},{"id":"K0000","note":"","count":2,"label":"Balné","posId":"K0000","price":2000,"isExtra":true},{"id":"P106","note":"","count":1,"label":"Česnekový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</si>
  <si>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2026-06-16T16:19:17.229+02:00</t>
  </si>
  <si>
    <t>2026-06-16T16:28:34.060+02:00</t>
  </si>
  <si>
    <t>[{"id":"06eb8c289c0413cc7811b7e3","count":1,"label":"BBQ Texas 40cm","posId":"107","price":30900,"isExtra":false},{"id":"eebdf80d1781a9b444ae21c7","count":1,"label":"Balné","posId":"K0000","price":2000,"isExtra":true},{"id":"2c087da3e2685cb4a4b95fed","count":1,"label":"Rajčatový základ","posId":"ZBR40","price":0,"isExtra":true},{"id":"941c7ca3646dd49d375cfc49","count":1,"label":"Šunka","posId":"C106","price":4000,"KDSTags":["greenhighlight"],"isExtra":true}]</t>
  </si>
  <si>
    <t>2026-06-16T15:37:10.797+02:00</t>
  </si>
  <si>
    <t>2026-06-16T15:45:28.956+02:00</t>
  </si>
  <si>
    <t>[{"id":"286d6bb301138412c2453fe3","count":1,"label":"Hot &amp; Spicy 32cm 🌶️🌶️","posId":"122","price":24900,"isExtra":false},{"id":"47441b8c08c3b985152b12f3","count":1,"label":"Balné","posId":"K0000","price":1500,"isExtra":true},{"id":"9e89d1c83334a3fc51a94001","count":1,"label":"Bez cibule","posId":"X103","price":0,"KDSTags":["redhighlight"],"isExtra":true},{"id":"47a73fa5bee1643a7208bbdc","count":1,"label":"Capricciosa 32cm","posId":"113","price":24900,"isExtra":false},{"id":"47441b8c08c3b985152b12f3","count":1,"label":"Balné","posId":"K0000","price":1500,"isExtra":true},{"id":"1a4528b44fffb558ad058321","count":1,"label":"Česnekový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</si>
  <si>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2026-06-16T15:03:06.468+02:00</t>
  </si>
  <si>
    <t>2026-06-16T15:10:03.105+02:00</t>
  </si>
  <si>
    <t>2026-06-16T14:48:22.266+02:00</t>
  </si>
  <si>
    <t>2026-06-16T14:57:39.975+02:00</t>
  </si>
  <si>
    <t>[{"id":"194f9b78861882e1b3527e00","count":1,"label":"Pepperoni 32cm 🌶️🌶️","posId":"120","price":19920,"isExtra":false},{"id":"47441b8c08c3b985152b12f3","count":1,"label":"Balné","posId":"K0000","price":1500,"isExtra":true},{"id":"286dea47175c3f6c57758e95","count":1,"label":"BBQ základ","posId":"ZRB32","price":0,"isExtra":true},{"id":"07858e95fc3c073ec236ae2f","count":1,"label":"Žampiony","posId":"B105","price":2500,"KDSTags":["greenhighlight"],"isExtra":true}]</t>
  </si>
  <si>
    <t>2026-06-16T14:34:47.113+02:00</t>
  </si>
  <si>
    <t>2026-06-16T14:45:41.629+02:00</t>
  </si>
  <si>
    <t>[{"id":"d67d3bcf942514bdeb41c97d","count":1,"label":"Margherita 32cm","posId":"112","price":16720,"isExtra":false},{"id":"47441b8c08c3b985152b12f3","count":1,"label":"Balné","posId":"K0000","price":1500,"isExtra":true},{"id":"fc47b4db58ea17017d058548","count":1,"label":"okraj mozzarella, bylinky","posId":"A121","price":5700,"isExtra":true},{"id":"8d36bd077316160dd438eab9","count":1,"label":"Olivy","posId":"B112","price":2500,"KDSTags":["greenhighlight"],"isExtra":true},{"id":"6f63fbd0ac5af4c0c06e0306","count":1,"label":"Šunka","posId":"B106","price":3000,"KDSTags":["greenhighlight"],"isExtra":true},{"id":"678c01903c4343f6bbe8b102","count":1,"label":"Kuře","posId":"B114","price":3000,"KDSTags":["greenhighlight"],"isExtra":true}]</t>
  </si>
  <si>
    <t>2026-06-16T14:33:13.875+02:00</t>
  </si>
  <si>
    <t>2026-06-16T14:41:08.249+02:00</t>
  </si>
  <si>
    <t>2026-06-16T14:25:16.725+02:00</t>
  </si>
  <si>
    <t>2026-06-16T14:41:04.622+02:00</t>
  </si>
  <si>
    <t>[{"id":"8c5751ed4c7ded00b62bbc0d","count":1,"label":"Mirinda 1l","posId":"N126","price":5900,"isExtra":false},{"id":"194f9b78861882e1b3527e00","count":1,"label":"Pepperoni 32cm 🌶️🌶️","posId":"120","price":19920,"isExtra":false},{"id":"47441b8c08c3b985152b12f3","count":1,"label":"Balné","posId":"K0000","price":1500,"isExtra":true},{"id":"e1f43a0ee7f218cf02a7ded7","count":1,"label":"USA těsto","posId":"17","price":1000,"isExtra":true},{"id":"785bd350ca41e9c023b40739","count":1,"label":"Kukuřice","posId":"B115","price":2500,"KDSTags":["greenhighlight"],"isExtra":true}]</t>
  </si>
  <si>
    <t>2026-06-16T14:16:01.694+02:00</t>
  </si>
  <si>
    <t>2026-06-16T14:22:36.432+02:00</t>
  </si>
  <si>
    <t>[{"id":"14d74183-8108-4914-8e03-e680c274b617","count":1,"label":"Pizza Capricciosa 40","posId":"101","price":30900,"isExtra":false,"creatorId":"Os8HtEn6QPTMXJnVMM4Je","isPackging":0,"actualLabel":"Pizza Capricciosa 40"},{"id":"extra_20230331101812_96","count":1,"label":"Kukuřice","posId":"C115","price":3500,"KDSTags":["greenhighlight"],"isExtra":true,"mainItemId":"14d74183-8108-4914-8e03-e680c274b617"}]</t>
  </si>
  <si>
    <t>2026-06-16T14:14:52.192+02:00</t>
  </si>
  <si>
    <t>2026-06-16T14:25:06.184+02:00</t>
  </si>
  <si>
    <t>[{"id":"d9c512720f9b37393cb453fe","count":1,"label":"Comeback 32cm 🌶️","posId":"121","price":19920,"isExtra":false},{"id":"47441b8c08c3b985152b12f3","count":1,"label":"Balné","posId":"K0000","price":1500,"isExtra":true},{"id":"a412b114a164fd326990f8ec","count":1,"label":"Smetanový základ","posId":"ZRS32","price":0,"isExtra":true},{"id":"785bd350ca41e9c023b40739","count":1,"label":"Kukuřice","posId":"B115","price":2500,"KDSTags":["greenhighlight"],"isExtra":true},{"id":"1a4528b44fffb558ad058321","count":1,"label":"Česnekový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</si>
  <si>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2026-06-16T13:56:04.201+02:00</t>
  </si>
  <si>
    <t>2026-06-16T14:07:20.732+02:00</t>
  </si>
  <si>
    <t>2026-06-16T14:18:41.089+02:00</t>
  </si>
  <si>
    <t>2026-06-16T13:57:03.292+02:00</t>
  </si>
  <si>
    <t>[{"id":"d63e9120-8ffe-444c-ba51-6c942a13f4fc","note":"","count":1,"label":"Margherita 40 cm","posId":"100","price":26900,"isExtra":false},{"id":"10b1ebcf-eda6-410e-81f0-6a9182a548db","note":"","count":1,"label":"Slanina","posId":"C108","price":4000,"KDSTags":["greenhighlight"],"isExtra":true},{"id":"3a8b6a85-3b5c-4ee4-be2d-261ab8731d6e","note":"","count":2,"label":"Dip česnekový","posId":"P106","price":2000,"isExtra":false},{"id":"f9a8b09a-bed1-496c-b9fc-0dd1ce05cc0c","note":"","count":1,"label":"Veggieballs 40 cm","posId":"105","price":30900,"isExtra":false}]</t>
  </si>
  <si>
    <t>2026-06-16T13:09:28.624+02:00</t>
  </si>
  <si>
    <t>2026-06-16T13:14:06.341+02:00</t>
  </si>
  <si>
    <t>[{"id":"97c710af-c51c-4fa1-8ff3-1e2aa47a8648","count":1,"label":"Pizza Capricciosa 32","posId":"113","price":24900,"isExtra":false,"creatorId":"cLo3cke_1WZ53WP-14cUA","isPackging":0,"actualLabel":"Pizza Capricciosa 32"}]</t>
  </si>
  <si>
    <t>2026-06-16T13:09:06.404+02:00</t>
  </si>
  <si>
    <t>2026-06-16T13:16:29.586+02:00</t>
  </si>
  <si>
    <t>2026-06-16T13:40:50.170+02:00</t>
  </si>
  <si>
    <t>2026-06-16T13:09:16.207+02:00</t>
  </si>
  <si>
    <t>[{"id":"5b1f2843-926a-4dd1-a5f0-4fddc7b45013","note":"","count":1,"label":"Margherita 32 cm","posId":"112","price":20900,"isExtra":false},{"id":"8b18781f-3bd0-464d-aa33-9f081ecc1a3a","note":"","count":1,"label":"mozzarella","posId":"B113","price":3000,"KDSTags":["greenhighlight"],"isExtra":true},{"id":"c8019f80-065c-4f09-9e80-65b85dae2ae1","note":"","count":1,"label":"kukuřice","posId":"B115","price":2500,"KDSTags":["greenhighlight"],"isExtra":true},{"id":"38de8e38-e51e-422d-9a89-960ebc505f1b","note":"","count":1,"label":"šunka","posId":"B106","price":3000,"KDSTags":["greenhighlight"],"isExtra":true},{"id":"739ceea4-4275-4f09-8cf5-ae08fe640a77","note":"","count":2,"label":"Pepsi 1l","posId":"N124","price":5900,"isExtra":false}]</t>
  </si>
  <si>
    <t>2026-06-16T12:48:31.970+02:00</t>
  </si>
  <si>
    <t>2026-06-16T12:59:12.673+02:00</t>
  </si>
  <si>
    <t>[{"id":"194f9b78861882e1b3527e00","count":1,"label":"Pepperoni 32cm 🌶️🌶️","posId":"120","price":19920,"isExtra":false},{"id":"47441b8c08c3b985152b12f3","count":1,"label":"Balné","posId":"K0000","price":1500,"isExtra":true},{"id":"286dea47175c3f6c57758e95","count":1,"label":"BBQ základ","posId":"ZRB32","price":0,"isExtra":true}]</t>
  </si>
  <si>
    <t>2026-06-16T12:45:23.049+02:00</t>
  </si>
  <si>
    <t>2026-06-16T12:57:59.497+02:00</t>
  </si>
  <si>
    <t>[{"id":"d39c047c4568cbe91e1b6a8d","count":1,"label":"Hawai 32cm","posId":"114","price":19920,"isExtra":false},{"id":"47441b8c08c3b985152b12f3","count":1,"label":"Balné","posId":"K0000","price":1500,"isExtra":true},{"id":"ffffb99369f9942e342f94cc","count":1,"label":"Jalapeňos","posId":"B102","price":2500,"KDSTags":["greenhighlight"],"isExtra":true}]</t>
  </si>
  <si>
    <t>2026-06-16T12:36:30.977+02:00</t>
  </si>
  <si>
    <t>2026-06-16T12:54:41.473+02:00</t>
  </si>
  <si>
    <t>[{"id":"d67d3bcf942514bdeb41c97d","count":1,"label":"Margherita 32cm","posId":"112","price":16720,"isExtra":false},{"id":"47441b8c08c3b985152b12f3","count":1,"label":"Balné","posId":"K0000","price":1500,"isExtra":true},{"id":"e1f43a0ee7f218cf02a7ded7","count":1,"label":"USA těsto","posId":"17","price":1000,"isExtra":true},{"id":"286dea47175c3f6c57758e95","count":1,"label":"BBQ základ","posId":"ZRB32","price":0,"isExtra":true},{"id":"e8b9c738ab9602bc599b4f85","count":1,"label":"bez plněných okrajů","posId":"X1000","price":0,"isExtra":true},{"id":"ffffb99369f9942e342f94cc","count":1,"label":"Jalapeňos","posId":"B102","price":2500,"KDSTags":["greenhighlight"],"isExtra":true}]</t>
  </si>
  <si>
    <t>2026-06-16T12:17:54.997+02:00</t>
  </si>
  <si>
    <t>2026-06-16T12:52:43.518+02:00</t>
  </si>
  <si>
    <t>[{"id":"M200","count":1,"label":"Veggie menu Comeback","posId":"M200","price":34900,"isExtra":false},{"id":"K0000","count":1,"label":"Balné","posId":"K0000","price":3000,"isExtra":true},{"id":"Y119","count":1,"label":"BBQ Texas","posId":"Y119","price":0,"isExtra":true},{"id":"ZRS32","count":1,"label":"Smetanový základ","posId":"ZRS32","price":0,"isExtra":true},{"id":"X1000","count":1,"label":"bez plněných okrajů","posId":"X1000","price":0,"isExtra":true},{"id":"P103","count":1,"label":"pečené brambory","posId":"P103","price":0,"isExtra":true},{"id":"N141","count":1,"label":"Aquilla jemně perlivá","posId":"N141","price":0,"isExtra":true}]</t>
  </si>
  <si>
    <t>Štěpán</t>
  </si>
  <si>
    <t>2026-06-16T11:54:16.832+02:00</t>
  </si>
  <si>
    <t>2026-06-16T12:50:41.852+02:00</t>
  </si>
  <si>
    <t>[{"id":"122","count":1,"label":"Hot &amp; Spicy 32cm 🌶️🌶️","posId":"122","price":24900,"isExtra":false},{"id":"K0000","count":1,"label":"Balné","posId":"K0000","price":1500,"isExtra":true},{"id":"X1000","count":1,"label":"bez plněných okrajů","posId":"X1000","price":0,"isExtra":true},{"id":"X103","count":1,"label":"Bez cibule","posId":"X103","price":0,"KDSTags":["redhighlight"],"isExtra":true},{"id":"121","count":1,"label":"Comeback 32cm 🌶️","posId":"121","price":24900,"isExtra":false},{"id":"K0000","count":1,"label":"Balné","posId":"K0000","price":1500,"isExtra":true},{"id":"X1000","count":1,"label":"bez plněných okrajů","posId":"X1000","price":0,"isExtra":true},{"id":"117","count":1,"label":"Veggieballs 32cm 🌶️🌶️","posId":"117","price":24900,"isExtra":false},{"id":"K0000","count":1,"label":"Balné","posId":"K0000","price":1500,"isExtra":true},{"id":"17","count":1,"label":"USA těsto","posId":"17","price":1000,"isExtra":true},{"id":"ZRB32","count":1,"label":"BBQ základ","posId":"ZRB32","price":0,"isExtra":true},{"id":"X1000","count":1,"label":"bez plněných okrajů","posId":"X1000","price":0,"isExtra":true},{"id":"X113","count":1,"label":"Bez mozzarelly","posId":"X113","price":0,"KDSTags":["redhighlight"],"isExtra":true},{"id":"B107","count":1,"label":"Špenát s česnekem","posId":"B107","price":2500,"KDSTags":["greenhighlight"],"isExtra":true},{"id":"123","count":1,"label":"Quattro Formaggi 32cm","posId":"123","price":24900,"isExtra":false},{"id":"K0000","count":1,"label":"Balné","posId":"K0000","price":1500,"isExtra":true},{"id":"X1000","count":1,"label":"bez plněných okrajů","posId":"X1000","price":0,"isExtra":true},{"id":"X101","count":1,"label":"Bez gorgonzoly","posId":"X101","price":0,"KDSTags":["redhighlight"],"isExtra":true}]</t>
  </si>
  <si>
    <t>2026-06-16T11:12:06.680+02:00</t>
  </si>
  <si>
    <t>2026-06-16T00:41:51.173+02:00</t>
  </si>
  <si>
    <t>2026-06-16T00:49:12.025+02:00</t>
  </si>
  <si>
    <t>[{"id":"faba40d0-295e-4d0a-bb09-2edf9b61a61a","count":1,"label":"Pizza Hawai 40 cm","posId":"102","price":30900,"isExtra":false,"creatorId":"WQ9Q4Q6gMwnirfVKNKZ1L","isPackging":0,"actualLabel":"Pizza Hawai 40 cm"},{"id":"d6c4e432-6077-4319-811f-a641d4172439","count":1,"label":"Dip jalapenos","posId":"P107","price":2000,"isExtra":false,"creatorId":"SD0k-g_9yE5X7ux-LhFMQ","isPackging":0,"actualLabel":"Dip jalapenos"}]</t>
  </si>
  <si>
    <t>2026-06-16T00:33:05.771+02:00</t>
  </si>
  <si>
    <t>2026-06-16T00:40:21.735+02:00</t>
  </si>
  <si>
    <t>2026-06-16T00:24:51.840+02:00</t>
  </si>
  <si>
    <t>2026-06-16T00:33:54.273+02:00</t>
  </si>
  <si>
    <t>[{"id":"8dafd613e380051b82c188e3","count":1,"label":"Capricciosa 40cm","posId":"101","price":30900,"isExtra":false},{"id":"eebdf80d1781a9b444ae21c7","count":1,"label":"Balné","posId":"K0000","price":2000,"isExtra":true},{"id":"3fb45dd573c24bfa2313f0ce","count":1,"label":"Pepperoni salám","posId":"C109","price":4000,"KDSTags":["greenhighlight"],"isExtra":true},{"id":"f6da196d758ea018b8e0f822","count":1,"label":"Poděbradská malinovka 0,5l","posId":"N129","price":4900,"isExtra":false}]</t>
  </si>
  <si>
    <t>2026-06-16T00:10:29.515+02:00</t>
  </si>
  <si>
    <t>2026-06-16T00:25:56.407+02:00</t>
  </si>
  <si>
    <t>[{"id":"59610971","note":"","size":"Zeleninová 32cm","count":1,"label":"Zeleninová 32cm","posId":"115","price":24900,"isExtra":false},{"id":"57081116","note":"","count":1,"label":"Balné","posId":"K0000","price":1500,"isExtra":true},{"id":"57081176","note":"","count":1,"label":"okraj hotdog, bbq omáčka","posId":"A119","price":5700,"isExtra":true},{"id":"57081208","note":"","count":1,"label":"Špenát s česnekem","posId":"B107","price":2500,"KDSTags":["greenhighlight"],"isExtra":true},{"id":"57081229","note":"","count":1,"label":"Kuře","posId":"B114","price":3000,"KDSTags":["greenhighlight"],"isExtra":true}]</t>
  </si>
  <si>
    <t>2026-06-16T00:10:04.723+02:00</t>
  </si>
  <si>
    <t>2026-06-16T00:24:41.678+02:00</t>
  </si>
  <si>
    <t>Niwas</t>
  </si>
  <si>
    <t>2026-06-16T00:00:28.578+02:00</t>
  </si>
  <si>
    <t>2026-06-16T00:07:50.407+02:00</t>
  </si>
  <si>
    <t>2026-06-15T23:47:47.685+02:00</t>
  </si>
  <si>
    <t>2026-06-15T23:55:14.204+02:00</t>
  </si>
  <si>
    <t>[{"id":"59610972","note":"","size":"Hawai 32cm","count":1,"label":"Hawai 32cm","posId":"114","price":24900,"isExtra":false},{"id":"57081116","note":"","count":1,"label":"Balné","posId":"K0000","price":1500,"isExtra":true},{"id":"57081140","note":"","count":1,"label":"okraj mozzarella, bylinky","posId":"A121","price":5700,"isExtra":true},{"id":"57081202","note":"","count":1,"label":"Kukuřice","posId":"B115","price":2500,"KDSTags":["greenhighlight"],"isExtra":true}]</t>
  </si>
  <si>
    <t>2026-06-15T23:34:46.273+02:00</t>
  </si>
  <si>
    <t>2026-06-15T23:35:44.290+02:00</t>
  </si>
  <si>
    <t>[{"id":"7507a487-c26a-4f94-8eb3-363e2592ef8e","count":1,"label":"Pepsi 1l","posId":"N124","price":5900,"isExtra":false,"creatorId":"kuEU0M6-GAVOqdqhkSOmf","isPackging":0,"actualLabel":"Pepsi 1l"}]</t>
  </si>
  <si>
    <t>2026-06-15T23:12:51.485+02:00</t>
  </si>
  <si>
    <t>2026-06-15T23:22:03.410+02:00</t>
  </si>
  <si>
    <t>[{"id":"f30f2fb2-fb95-4178-8ce0-1adad0595bf2","count":1,"label":"Pizza Margherita 40","posId":"100","price":26900,"isExtra":false,"creatorId":"G8VX2YQ6jbU9DGCyVVREi","isPackging":0,"actualLabel":"Pizza Margherita 40"},{"id":"60b32f9b-7064-4917-aed7-67a49f9cad9a","count":1,"label":"Pizza Quattro Formaggi 40","posId":"111","price":30900,"isExtra":false,"creatorId":"0o1RanpKnWTflyJl8BgCM","isPackging":0,"actualLabel":"Pizza Quattro Formaggi 40"},{"id":"e28ab87f-b95c-47c6-9c60-ca35c4cef227","count":1,"label":"Pizza Pepperoni 40","posId":"108","price":30900,"isExtra":false,"creatorId":"3S65jlk69RtpelU2j8yDP","isPackging":0,"actualLabel":"Pizza Pepperoni 40"}]</t>
  </si>
  <si>
    <t>2026-06-15T22:50:06.555+02:00</t>
  </si>
  <si>
    <t>2026-06-15T23:14:20.177+02:00</t>
  </si>
  <si>
    <t>[{"id":"194f9b78861882e1b3527e00","count":1,"label":"Pepperoni 32cm 🌶️🌶️","posId":"120","price":19920,"isExtra":false},{"id":"47441b8c08c3b985152b12f3","count":1,"label":"Balné","posId":"K0000","price":1500,"isExtra":true},{"id":"fc47b4db58ea17017d058548","count":1,"label":"okraj mozzarella, bylinky","posId":"A121","price":5700,"isExtra":true},{"id":"d627f2de8a569815a4395782","count":1,"label":"Cibule","posId":"B103","price":2500,"KDSTags":["greenhighlight"],"isExtra":true},{"id":"f524179369adcb3de3c0ca3e","count":1,"label":"Jablečno-skořicové rolls","posId":"18","price":8900,"isExtra":false},{"id":"47441b8c08c3b985152b12f3","count":1,"label":"Balné","posId":"K0000","price":1500,"isExtra":true}]</t>
  </si>
  <si>
    <t>2026-06-15T22:43:59.948+02:00</t>
  </si>
  <si>
    <t>2026-06-15T23:05:58.395+02:00</t>
  </si>
  <si>
    <t>[{"id":"194f9b78861882e1b3527e00","count":1,"label":"Pepperoni 32cm 🌶️🌶️","posId":"120","price":19920,"isExtra":false},{"id":"47441b8c08c3b985152b12f3","count":1,"label":"Balné","posId":"K0000","price":1500,"isExtra":true},{"id":"8dafd613e380051b82c188e3","count":1,"label":"Capricciosa 40cm","posId":"101","price":30900,"isExtra":false},{"id":"eebdf80d1781a9b444ae21c7","count":1,"label":"Balné","posId":"K0000","price":2000,"isExtra":true},{"id":"24f01fda83cf0e6f2a4b013d","count":1,"label":"BBQ Meteor 40cm","posId":"106","price":30900,"isExtra":false},{"id":"eebdf80d1781a9b444ae21c7","count":1,"label":"Balné","posId":"K0000","price":2000,"isExtra":true}]</t>
  </si>
  <si>
    <t>2026-06-15T22:40:36.692+02:00</t>
  </si>
  <si>
    <t>2026-06-15T22:53:14.055+02:00</t>
  </si>
  <si>
    <t>[{"id":"8dafd613e380051b82c188e3","count":1,"label":"Capricciosa 40cm","posId":"101","price":30900,"isExtra":false},{"id":"eebdf80d1781a9b444ae21c7","count":1,"label":"Balné","posId":"K0000","price":2000,"isExtra":true},{"id":"1c6f84c289296835ae52ec9a","count":1,"label":"Smetanový základ","posId":"ZRS40","price":0,"isExtra":true},{"id":"d6d74ab42be6062f19191438","count":1,"label":"bez plněných okrajů","posId":"X1000","price":0,"isExtra":true},{"id":"1a4528b44fffb558ad058321","count":1,"label":"Česnekový dip","posId":"P106","price":2000,"isExtra":false},{"id":"47441b8c08c3b985152b12f3","count":1,"label":"Balné","posId":"K0000","price":1500,"isExtra":true}]</t>
  </si>
  <si>
    <t>2026-06-15T22:38:40.918+02:00</t>
  </si>
  <si>
    <t>2026-06-15T22:59:51.816+02:00</t>
  </si>
  <si>
    <t>[{"id":"8dafd613e380051b82c188e3","count":1,"label":"Capricciosa 40cm","posId":"101","price":30900,"isExtra":false},{"id":"eebdf80d1781a9b444ae21c7","count":1,"label":"Balné","posId":"K0000","price":2000,"isExtra":true},{"id":"1a4528b44fffb558ad058321","count":1,"label":"Česnekový dip","posId":"P106","price":2000,"isExtra":false},{"id":"47441b8c08c3b985152b12f3","count":1,"label":"Balné","posId":"K0000","price":1500,"isExtra":true}]</t>
  </si>
  <si>
    <t>mandeep</t>
  </si>
  <si>
    <t>2026-06-15T22:36:02.280+02:00</t>
  </si>
  <si>
    <t>2026-06-15T22:54:54.608+02:00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</si>
  <si>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základ","posId":"ZRS32","price":0,"isExtra":true}]</t>
  </si>
  <si>
    <t>2026-06-15T22:32:18.282+02:00</t>
  </si>
  <si>
    <t>2026-06-15T22:45:52.015+02:00</t>
  </si>
  <si>
    <t>[{"id":"121","note":"","count":1,"label":"Comeback 32cm 🌶️","posId":"121","price":24900,"isExtra":false},{"id":"K0000","note":"","count":1,"label":"Balné","posId":"K0000","price":1500,"isExtra":true},{"id":"X103","note":"","count":1,"label":"Bez cibule","posId":"X103","price":0,"KDSTags":["redhighlight"],"isExtra":true}]</t>
  </si>
  <si>
    <t>2026-06-15T22:26:11.829+02:00</t>
  </si>
  <si>
    <t>2026-06-15T22:35:01.919+02:00</t>
  </si>
  <si>
    <t>2026-06-15T22:25:06.581+02:00</t>
  </si>
  <si>
    <t>2026-06-15T22:31:48.842+02:00</t>
  </si>
  <si>
    <t>2026-06-15T22:53:52.363+02:00</t>
  </si>
  <si>
    <t>2026-06-15T22:25:11.290+02:00</t>
  </si>
  <si>
    <t>[{"id":"e28ab87f-b95c-47c6-9c60-ca35c4cef227","count":2,"label":"Pizza Pepperoni 40","posId":"108","price":30900,"isExtra":false,"creatorId":"PMYs_jCw73EU3g71MIIh-","isPackging":0,"actualLabel":"Pizza Pepperoni 40"},{"id":"3fd5bae2-83df-49cd-b0e6-b39af80616c6","count":1,"label":"Pizza BBQ Texas 40","posId":"107","price":30900,"isExtra":false,"creatorId":"tuXyvoZiF65VHB3n_Hjm5","isPackging":0,"actualLabel":"Pizza BBQ Texas 40"}]</t>
  </si>
  <si>
    <t>2026-06-15T22:21:48.775+02:00</t>
  </si>
  <si>
    <t>2026-06-15T22:44:35.962+02:00</t>
  </si>
  <si>
    <t>2026-06-15T22:12:22.166+02:00</t>
  </si>
  <si>
    <t>2026-06-15T22:24:12.857+02:00</t>
  </si>
  <si>
    <t>[{"id":"121","note":"","count":1,"label":"Comeback 32cm 🌶️","posId":"121","price":24900,"isExtra":false},{"id":"K0000","note":"","count":1,"label":"Balné","posId":"K0000","price":1500,"isExtra":true},{"id":"D112","note":"","count":1,"label":"Opočno karamel","posId":"D112","price":12900,"isExtra":false}]</t>
  </si>
  <si>
    <t>2026-06-15T22:10:28.161+02:00</t>
  </si>
  <si>
    <t>2026-06-15T22:21:58.759+02:00</t>
  </si>
  <si>
    <t>[{"id":"408fa3cd3fc06ab4c3dbfe72","count":1,"label":"Baby špenát &amp; kuře 40cm","posId":"104","price":30900,"isExtra":false},{"id":"eebdf80d1781a9b444ae21c7","count":1,"label":"Balné","posId":"K0000","price":2000,"isExtra":true},{"id":"d6d74ab42be6062f19191438","count":1,"label":"bez plněných okrajů","posId":"X1000","price":0,"isExtra":true},{"id":"f8c28c089727e6a22f09835d","count":1,"label":"Bez špenátu s česnekem","posId":"X107","price":0,"KDSTags":["redhighlight"],"isExtra":true},{"id":"ccbe517b457dec962153470b","count":1,"label":"Kukuřice","posId":"C115","price":3500,"KDSTags":["greenhighlight"],"isExtra":true},{"id":"24c7bb87499325304b702148","count":1,"label":"Kuře","posId":"C114","price":4000,"KDSTags":["greenhighlight"],"isExtra":true},{"id":"c12b187d3f911dd627de01f6","count":1,"label":"Quattro Formaggi 40cm","posId":"111","price":30900,"isExtra":false},{"id":"eebdf80d1781a9b444ae21c7","count":1,"label":"Balné","posId":"K0000","price":2000,"isExtra":true},{"id":"d6d74ab42be6062f19191438","count":1,"label":"bez plněných okrajů","posId":"X1000","price":0,"isExtra":true},{"id":"ccbe517b457dec962153470b","count":1,"label":"Kukuřice","posId":"C115","price":3500,"KDSTags":["greenhighlight"],"isExtra":true},{"id":"941c7ca3646dd49d375cfc49","count":1,"label":"Šunka","posId":"C106","price":4000,"KDSTags":["greenhighlight"],"isExtra":true}]</t>
  </si>
  <si>
    <t>2026-06-15T22:04:56.621+02:00</t>
  </si>
  <si>
    <t>2026-06-15T22:11:08.873+02:00</t>
  </si>
  <si>
    <t>[{"id":"35b8e55f-3ac8-4a81-99bd-c0e777be363a","count":1,"label":"Pizza Špenát kuře 32 cm","posId":"116","price":24900,"isExtra":false,"creatorId":"AWww4tV473DIZa2AkqbR3","isPackging":0,"actualLabel":"Pizza Špenát kuře 32 cm"}]</t>
  </si>
  <si>
    <t>2026-06-15T22:04:33.526+02:00</t>
  </si>
  <si>
    <t>2026-06-15T22:13:50.620+02:00</t>
  </si>
  <si>
    <t>2026-06-15T22:04:20.914+02:00</t>
  </si>
  <si>
    <t>2026-06-15T22:13:46.064+02:00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</si>
  <si>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57081169","note":"","count":1,"label":"Olivy","posId":"B112","price":2500,"KDSTags":["greenhighlight"]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</si>
  <si>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2026-06-15T22:01:30.484+02:00</t>
  </si>
  <si>
    <t>2026-06-15T22:11:41.978+02:00</t>
  </si>
  <si>
    <t>[{"id":"d39c047c4568cbe91e1b6a8d","count":1,"label":"Hawai 32cm","posId":"114","price":24900,"isExtra":false},{"id":"47441b8c08c3b985152b12f3","count":1,"label":"Balné","posId":"K0000","price":1500,"isExtra":true},{"id":"e93e0fbc9fec4ec4c9ccb0f5","count":1,"label":"BBQ dip","posId":"P105","price":2000,"isExtra":false},{"id":"47441b8c08c3b985152b12f3","count":1,"label":"Balné","posId":"K0000","price":1500,"isExtra":true}]</t>
  </si>
  <si>
    <t>2026-06-15T21:55:02.139+02:00</t>
  </si>
  <si>
    <t>2026-06-15T22:02:51.857+02:00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</si>
  <si>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🌶️","posId":"121","price":24900,"isExtra":false},{"id":"57081116","note":"","count":1,"label":"Balné","posId":"K0000","price":1500,"isExtra":true},{"id":"57094169","note":"","count":1,"label":"Smetanový základ","posId":"ZRS32","price":0,"isExtra":true},{"id":"57081069","note":"","size":"Česnekový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</si>
  <si>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2026-06-15T21:44:40.919+02:00</t>
  </si>
  <si>
    <t>2026-06-15T21:52:47.518+02:00</t>
  </si>
  <si>
    <t>2026-06-15T21:34:49.785+02:00</t>
  </si>
  <si>
    <t>2026-06-15T21:43:05.709+02:00</t>
  </si>
  <si>
    <t>2026-06-15T21:21:56.855+02:00</t>
  </si>
  <si>
    <t>2026-06-15T21:30:23.554+02:00</t>
  </si>
  <si>
    <t>[{"id":"286d6bb301138412c2453fe3","count":1,"label":"Hot &amp; Spicy 32cm 🌶️🌶️","posId":"122","price":24900,"isExtra":false},{"id":"47441b8c08c3b985152b12f3","count":1,"label":"Balné","posId":"K0000","price":1500,"isExtra":true}]</t>
  </si>
  <si>
    <t>2026-06-15T20:54:04.099+02:00</t>
  </si>
  <si>
    <t>2026-06-15T21:02:30.196+02:00</t>
  </si>
  <si>
    <t>2026-06-15T21:27:34.804+02:00</t>
  </si>
  <si>
    <t>2026-06-15T20:55:36.759+02:00</t>
  </si>
  <si>
    <t>[{"id":"f1315fc0-dfbb-459c-9f31-49d8e60875f4","note":"","count":1,"label":"Pepperoni 40 cm","posId":"108","price":30900,"isExtra":false},{"id":"a3d62a5d-2e1d-48db-874e-d64becff7059","note":"","count":1,"label":"změna na BBQ základ","posId":"a3d62a5d-2e1d-48db-874e-d64becff7059","price":0,"isExtra":true},{"id":"932d1eab-8f45-4992-b460-cc5099f91e14","note":"","count":1,"label":"Okraj Hotdog, BBQ","posId":"A120","price":6500,"isExtra":true},{"id":"d2f79018-1a11-4064-9123-ed7364edf6f6","note":"","count":1,"label":"Guarana Kiwi a jablko 0,5l","posId":"N144","price":5500,"isExtra":false},{"id":"da2956bc-ba32-43a0-89b7-b7bb33ab5baf","note":"","count":1,"label":"Buchtičky se šodó","posId":"D12","price":7900,"isExtra":false}]</t>
  </si>
  <si>
    <t>2026-06-15T20:38:51.365+02:00</t>
  </si>
  <si>
    <t>2026-06-15T20:46:24.726+02:00</t>
  </si>
  <si>
    <t>[{"id":"d39c047c4568cbe91e1b6a8d","count":1,"label":"Hawai 32cm","posId":"114","price":19920,"isExtra":false},{"id":"47441b8c08c3b985152b12f3","count":1,"label":"Balné","posId":"K0000","price":1500,"isExtra":true},{"id":"a412b114a164fd326990f8ec","count":1,"label":"Smetanový základ","posId":"ZRS32","price":0,"isExtra":true}]</t>
  </si>
  <si>
    <t>2026-06-15T20:35:47.405+02:00</t>
  </si>
  <si>
    <t>2026-06-15T20:43:11.387+02:00</t>
  </si>
  <si>
    <t>2026-06-15T20:34:03.481+02:00</t>
  </si>
  <si>
    <t>2026-06-15T20:49:58.390+02:00</t>
  </si>
  <si>
    <t>2026-06-15T20:27:40.844+02:00</t>
  </si>
  <si>
    <t>2026-06-15T20:49:39.196+02:00</t>
  </si>
  <si>
    <t>[{"id":"d39c047c4568cbe91e1b6a8d","count":1,"label":"Hawai 32cm","posId":"114","price":19920,"isExtra":false},{"id":"47441b8c08c3b985152b12f3","count":1,"label":"Balné","posId":"K0000","price":1500,"isExtra":true},{"id":"a3cc03a980c7041c427ae12d","count":1,"label":"Pepsi 1l","posId":"N124","price":5900,"isExtra":false}]</t>
  </si>
  <si>
    <t>2026-06-15T20:26:44.300+02:00</t>
  </si>
  <si>
    <t>2026-06-15T20:39:56.825+02:00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</si>
  <si>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🌶️🌶️","posId":"110","price":30900,"isExtra":false},{"id":"eebdf80d1781a9b444ae21c7","count":1,"label":"Balné","posId":"K0000","price":2000,"isExtra":true},{"id":"7aed135de8f85157643167c9","count":1,"label":"BBQ základ","posId":"ZRB40","price":0,"isExtra":true}]</t>
  </si>
  <si>
    <t>2026-06-15T20:23:15.469+02:00</t>
  </si>
  <si>
    <t>2026-06-15T20:37:35.264+02:00</t>
  </si>
  <si>
    <t>[{"id":"0f92ea7ecc118f4f4c407335","count":1,"label":"BBQ Meteor 32cm","posId":"118","price":24900,"isExtra":false},{"id":"47441b8c08c3b985152b12f3","count":1,"label":"Balné","posId":"K0000","price":1500,"isExtra":true},{"id":"d39c047c4568cbe91e1b6a8d","count":1,"label":"Hawai 32cm","posId":"114","price":19920,"isExtra":false},{"id":"47441b8c08c3b985152b12f3","count":1,"label":"Balné","posId":"K0000","price":1500,"isExtra":true},{"id":"e9ba5739bb7819f7e07d7926","count":1,"label":"Pepperoni Rolls 🌶️","posId":"P100","price":8900,"isExtra":false},{"id":"47441b8c08c3b985152b12f3","count":1,"label":"Balné","posId":"K0000","price":1500,"isExtra":true}]</t>
  </si>
  <si>
    <t>2026-06-15T20:19:57.942+02:00</t>
  </si>
  <si>
    <t>2026-06-15T20:31:41.453+02:00</t>
  </si>
  <si>
    <t>[{"id":"a02d60043b37431657fe2812","count":1,"label":"Baby Špenát &amp; kuře 32cm","posId":"116","price":24900,"isExtra":false},{"id":"47441b8c08c3b985152b12f3","count":1,"label":"Balné","posId":"K0000","price":1500,"isExtra":true},{"id":"e8b9c738ab9602bc599b4f85","count":1,"label":"bez plněných okrajů","posId":"X1000","price":0,"isExtra":true},{"id":"24f01fda83cf0e6f2a4b013d","count":1,"label":"BBQ Meteor 40cm","posId":"106","price":30900,"isExtra":false},{"id":"eebdf80d1781a9b444ae21c7","count":1,"label":"Balné","posId":"K0000","price":2000,"isExtra":true},{"id":"57a9f991ff68540b74255954","count":1,"label":"Mozzarella","posId":"C113","price":4000,"KDSTags":["greenhighlight"],"isExtra":true},{"id":"a3cc03a980c7041c427ae12d","count":1,"label":"Pepsi 1l","posId":"N124","price":5900,"isExtra":false}]</t>
  </si>
  <si>
    <t>2026-06-15T20:15:47.582+02:00</t>
  </si>
  <si>
    <t>2026-06-15T20:22:36.361+02:00</t>
  </si>
  <si>
    <t>[{"id":"194f9b78861882e1b3527e00","count":1,"label":"Pepperoni 32cm 🌶️🌶️","posId":"120","price":19920,"isExtra":false},{"id":"47441b8c08c3b985152b12f3","count":1,"label":"Balné","posId":"K0000","price":1500,"isExtra":true},{"id":"286dea47175c3f6c57758e95","count":1,"label":"BBQ základ","posId":"ZRB32","price":0,"isExtra":true},{"id":"fc47b4db58ea17017d058548","count":1,"label":"okraj mozzarella, bylinky","posId":"A121","price":5700,"isExtra":true}]</t>
  </si>
  <si>
    <t>2026-06-15T19:55:05.817+02:00</t>
  </si>
  <si>
    <t>2026-06-15T20:03:28.379+02:00</t>
  </si>
  <si>
    <t>[{"id":"20df61893dbfd7f926d17464","count":1,"label":"Opočno karamel","posId":"D112","price":12900,"isExtra":false},{"id":"6b25fa185f1e953ff7cf8812","count":1,"label":"Česnekový chléb 18cm","posId":"P104","price":7900,"isExtra":false},{"id":"47441b8c08c3b985152b12f3","count":1,"label":"Balné","posId":"K0000","price":1500,"isExtra":true}]</t>
  </si>
  <si>
    <t>2026-06-15T19:01:43.096+02:00</t>
  </si>
  <si>
    <t>2026-06-15T19:17:24.814+02:00</t>
  </si>
  <si>
    <t>[{"id":"59610964","note":"","size":"Margherita 32cm","count":2,"label":"Margherita 32cm","posId":"112","price":20900,"isExtra":false},{"id":"57081116","note":"","count":2,"label":"Balné","posId":"K0000","price":1500,"isExtra":true},{"id":"57094177","note":"","count":2,"label":"BBQ základ","posId":"ZRB32","price":0,"isExtra":true},{"id":"57081105","note":"","count":2,"label":"bez plněných okrajů","posId":"X1000","price":0,"isExtra":true},{"id":"57081229","note":"","count":2,"label":"Kuře","posId":"B114","price":3000,"KDSTags":["greenhighlight"],"isExtra":true}]</t>
  </si>
  <si>
    <t>2026-06-15T18:58:48.758+02:00</t>
  </si>
  <si>
    <t>2026-06-15T19:12:22.325+02:00</t>
  </si>
  <si>
    <t>[{"id":"cd7798b9-deb2-4229-a68e-ebefba7ee9e4","count":1,"label":"Pizza Comeback 32","posId":"121","price":24900,"isExtra":false,"creatorId":"ybHRt8x6LDZbMRpRcwt-d","isPackging":0,"actualLabel":"Pizza Comeback 32"},{"id":"extra_20230331101812_77","count":1,"label":"Mozzarella","posId":"B113","price":3000,"KDSTags":["greenhighlight"],"isExtra":true,"mainItemId":"cd7798b9-deb2-4229-a68e-ebefba7ee9e4"}]</t>
  </si>
  <si>
    <t>2026-06-15T18:58:10.509+02:00</t>
  </si>
  <si>
    <t>2026-06-15T19:10:07.739+02:00</t>
  </si>
  <si>
    <t>[{"id":"38ba12cb-7e06-4754-8714-03609598fc8f","count":1,"label":"Pizza Hot &amp; Spicy 32","posId":"122","price":24900,"isExtra":false,"creatorId":"MPub6gnmftyUgTuSS-0Vh","isPackging":0,"actualLabel":"Pizza Hot &amp; Spicy 32"},{"id":"extra_20230331101812_69","count":1,"label":"Jalapeňos","posId":"B102","price":2500,"KDSTags":["greenhighlight"],"isExtra":true,"mainItemId":"38ba12cb-7e06-4754-8714-03609598fc8f"},{"id":"97205e8a-60b5-439e-8af0-7f8def52aeb6","count":1,"label":"Pizza Hawai 32 cm","posId":"114","price":24900,"isExtra":false,"creatorId":"D9T0hvubvelEtbS9FnQqB","isPackging":0,"actualLabel":"Pizza Hawai 32 cm"},{"id":"97c710af-c51c-4fa1-8ff3-1e2aa47a8648","count":1,"label":"Pizza Capricciosa 32","posId":"113","price":24900,"isExtra":false,"creatorId":"6bl8oj16nzxec15p9s48d","isPackging":0,"actualLabel":"Pizza Capricciosa 32"}]</t>
  </si>
  <si>
    <t>2026-06-15T18:55:41.961+02:00</t>
  </si>
  <si>
    <t>2026-06-15T19:07:40.844+02:00</t>
  </si>
  <si>
    <t>[{"id":"57081033","note":"","size":"Capricciosa 40cm","count":1,"label":"Capricciosa 40cm","posId":"101","price":30900,"isExtra":false},{"id":"57081111","note":"","count":1,"label":"Balné","posId":"K0000","price":2000,"isExtra":true},{"id":"59555795","note":"","count":1,"label":"Smetanový základ","posId":"ZRS40","price":0,"isExtra":true},{"id":"57081135","note":"","count":1,"label":"okraj mozzarella, bylinky","posId":"A122","price":6500,"isExtra":true},{"id":"57081204","note":"","count":1,"label":"Kukuřice","posId":"C115","price":3500,"KDSTags":["greenhighlight"],"isExtra":true},{"id":"57081227","note":"","count":1,"label":"Gorgonzola","posId":"C101","price":4000,"KDSTags":["greenhighlight"],"isExtra":true}]</t>
  </si>
  <si>
    <t>2026-06-15T18:52:04.580+02:00</t>
  </si>
  <si>
    <t>2026-06-15T18:59:45.158+02:00</t>
  </si>
  <si>
    <t>2026-06-15T19:38:12.564+02:00</t>
  </si>
  <si>
    <t>2026-06-15T18:52:32.979+02:00</t>
  </si>
  <si>
    <t>[{"id":"36ea3088-07fd-428f-b871-c4a5ee9cef7b","note":"","count":1,"label":"Comeback 40 cm","posId":"109","price":30900,"isExtra":false},{"id":"a3d62a5d-2e1d-48db-874e-d64becff7059","note":"","count":1,"label":"změna na BBQ základ","posId":"a3d62a5d-2e1d-48db-874e-d64becff7059","price":0,"isExtra":true},{"id":"932d1eab-8f45-4992-b460-cc5099f91e14","note":"","count":1,"label":"Okraj Hotdog, BBQ","posId":"A120","price":6500,"isExtra":true}]</t>
  </si>
  <si>
    <t>2026-06-15T18:48:05.812+02:00</t>
  </si>
  <si>
    <t>2026-06-15T18:54:33.350+02:00</t>
  </si>
  <si>
    <t>[{"id":"35b8e55f-3ac8-4a81-99bd-c0e777be363a","count":1,"label":"Pizza Špenát kuře 32 cm","posId":"116","price":24900,"isExtra":false,"creatorId":"wVTR2Ulz3V4zTcln0_axO","isPackging":0,"actualLabel":"Pizza Špenát kuře 32 cm"},{"id":"51b6e656-73cd-4dc6-9ae7-5ae6861e6242","count":1,"label":"Dip česnekový","posId":"P106","price":2000,"isExtra":false,"creatorId":"0149wql3qomCSgsxVpPz5","isPackging":0,"actualLabel":"Dip česnekový"}]</t>
  </si>
  <si>
    <t>2026-06-15T18:35:54.322+02:00</t>
  </si>
  <si>
    <t>2026-06-15T18:51:52.333+02:00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</si>
  <si>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32cm","posId":"123","price":24900,"isExtra":false},{"id":"57081116","note":"","count":1,"label":"Balné","posId":"K0000","price":1500,"isExtra":true},{"id":"59555796","note":"","count":1,"label":"BBQ základ","posId":"ZSB32","price":0,"isExtra":true},{"id":"57081219","note":"","count":1,"label":"Šunka","posId":"B106","price":3000,"KDSTags":["greenhighlight"],"isExtra":true},{"id":"59610966","note":"","size":"Hot &amp; Spicy 32cm 🌶️🌶️","count":1,"label":"Hot &amp; Spicy 32cm 🌶️🌶️","posId":"122","price":24900,"isExtra":false},{"id":"57081116","note":"","count":1,"label":"Balné","posId":"K0000","price":1500,"isExtra":true},{"id":"57094169","note":"","count":1,"label":"Smetanový základ","posId":"ZRS32","price":0,"isExtra":true},{"id":"57081105","note":"","count":1,"label":"bez plněných okrajů","posId":"X1000","price":0,"isExtra":true},{"id":"57081169","note":"","count":1,"label":"Olivy","posId":"B112","price":2500,"KDSTags":["greenhighlight"],"isExtra":true},{"id":"57081226","note":"","count":1,"label":"Gorgonzola","posId":"B101","price":3000,"KDSTags":["greenhighlight"],"isExtra":true}]</t>
  </si>
  <si>
    <t>2026-06-15T18:35:54.237+02:00</t>
  </si>
  <si>
    <t>2026-06-15T18:47:45.594+02:00</t>
  </si>
  <si>
    <t>[{"id":"57081025","note":"","size":"Hot &amp; Spicy 40cm 🌶️🌶️","count":1,"label":"Hot &amp; Spicy 40cm 🌶️🌶️","posId":"110","price":30900,"isExtra":false},{"id":"57081111","note":"","count":1,"label":"Balné","posId":"K0000","price":2000,"isExtra":true},{"id":"59610968","note":"","size":"Pepperoni 32cm 🌶️🌶️","count":1,"label":"Pepperoni 32cm 🌶️🌶️","posId":"120","price":24900,"isExtra":false},{"id":"57081116","note":"","count":1,"label":"Balné","posId":"K0000","price":1500,"isExtra":true},{"id":"57081122","note":"","count":1,"label":"Jalapeňos","posId":"B102","price":2500,"KDSTags":["greenhighlight"],"isExtra":true}]</t>
  </si>
  <si>
    <t>2026-06-15T18:29:03.401+02:00</t>
  </si>
  <si>
    <t>2026-06-15T18:40:48.381+02:00</t>
  </si>
  <si>
    <t>2026-06-15T19:02:19.244+02:00</t>
  </si>
  <si>
    <t>2026-06-15T18:29:16.981+02:00</t>
  </si>
  <si>
    <t>[{"id":"03dae282-4cd4-4fa2-9169-2178ea3ed325","note":"","count":1,"label":"Quattro Formaggi 40 cm","posId":"111","price":30900,"isExtra":false},{"id":"35e045f9-bc36-46e9-8142-6579de78a05b","note":"","count":1,"label":"Comeback 32 cm","posId":"121","price":24900,"isExtra":false},{"id":"4d0fe7ad-c88a-4a73-8015-c60680489cf8","note":"","count":1,"label":"Baby špenát &amp; kuře 32 cm","posId":"116","price":24900,"isExtra":false}]</t>
  </si>
  <si>
    <t>2026-06-15T18:28:57.000+02:00</t>
  </si>
  <si>
    <t>2026-06-15T18:34:57.236+02:00</t>
  </si>
  <si>
    <t>[{"id":"da5a8aac-e4ba-43e9-aa97-4a4b406352ee","count":1,"label":"Pizza Margherita 32","posId":"112","price":20900,"isExtra":false,"creatorId":"Roft4f2F556LeRkaASFmu","isPackging":0,"actualLabel":"Pizza Margherita 32"}]</t>
  </si>
  <si>
    <t>2026-06-15T18:24:22.522+02:00</t>
  </si>
  <si>
    <t>2026-06-15T18:32:27.188+02:00</t>
  </si>
  <si>
    <t>[{"id":"60b32f9b-7064-4917-aed7-67a49f9cad9a","count":1,"label":"Pizza Quattro Formaggi 40","posId":"111","price":30900,"isExtra":false,"creatorId":"ZBnNF3ik21uwiDyh7B-YV","isPackging":0,"actualLabel":"Pizza Quattro Formaggi 40"},{"id":"extra_20230331101812_3","count":1,"label":"okraj mozzarella, bylinky","posId":"A122","price":6500,"isExtra":true,"mainItemId":"60b32f9b-7064-4917-aed7-67a49f9cad9a"}]</t>
  </si>
  <si>
    <t>2026-06-15T18:09:37.394+02:00</t>
  </si>
  <si>
    <t>2026-06-15T18:18:23.020+02:00</t>
  </si>
  <si>
    <t>[{"id":"928e1a4e-de3f-4c57-bc51-cec44b77bcfd","count":1,"label":"Pizza BBQ Meteor 40","posId":"106","price":30900,"isExtra":false,"creatorId":"gNvP3tA1dBQkTByIpHDYk","isPackging":0,"actualLabel":"Pizza BBQ Meteor 40"},{"id":"X7mrF5j-AR3Jk8N7fMKaP","count":1,"label":"Smetanový základ","posId":"ZBS40","price":0,"isExtra":true,"mainItemId":"928e1a4e-de3f-4c57-bc51-cec44b77bcfd"},{"id":"f30f2fb2-fb95-4178-8ce0-1adad0595bf2","count":1,"label":"Pizza Margherita 40","posId":"100","price":26900,"isExtra":false,"creatorId":"0zEZk2zjmNlrHcYsdjU5t","isPackging":0,"actualLabel":"Pizza Margherita 40"},{"id":"extra_20230331101812_91","count":1,"label":"Žampiony","posId":"C105","price":3500,"KDSTags":["greenhighlight"],"isExtra":true,"mainItemId":"f30f2fb2-fb95-4178-8ce0-1adad0595bf2"},{"id":"extra_20230331101812_96","count":1,"label":"Kukuřice","posId":"C115","price":3500,"KDSTags":["greenhighlight"],"isExtra":true,"mainItemId":"f30f2fb2-fb95-4178-8ce0-1adad0595bf2"}]</t>
  </si>
  <si>
    <t>2026-06-15T18:03:30.779+02:00</t>
  </si>
  <si>
    <t>2026-06-15T18:09:57.735+02:00</t>
  </si>
  <si>
    <t>2026-06-15T17:59:11.710+02:00</t>
  </si>
  <si>
    <t>2026-06-15T18:06:13.323+02:00</t>
  </si>
  <si>
    <t>[{"id":"194f9b78861882e1b3527e00","count":1,"label":"Pepperoni 32cm 🌶️🌶️","posId":"120","price":19920,"isExtra":false},{"id":"47441b8c08c3b985152b12f3","count":1,"label":"Balné","posId":"K0000","price":1500,"isExtra":true},{"id":"d67d3bcf942514bdeb41c97d","count":1,"label":"Margherita 32cm","posId":"112","price":16720,"isExtra":false},{"id":"47441b8c08c3b985152b12f3","count":1,"label":"Balné","posId":"K0000","price":1500,"isExtra":true}]</t>
  </si>
  <si>
    <t>2026-06-15T17:41:55.749+02:00</t>
  </si>
  <si>
    <t>2026-06-15T17:50:14.025+02:00</t>
  </si>
  <si>
    <t>[{"id":"d9c512720f9b37393cb453fe","count":1,"label":"Comeback 32cm 🌶️","posId":"121","price":19920,"isExtra":false},{"id":"47441b8c08c3b985152b12f3","count":1,"label":"Balné","posId":"K0000","price":1500,"isExtra":true},{"id":"286dea47175c3f6c57758e95","count":1,"label":"BBQ základ","posId":"ZRB32","price":0,"isExtra":true},{"id":"e8b9c738ab9602bc599b4f85","count":1,"label":"bez plněných okrajů","posId":"X1000","price":0,"isExtra":true},{"id":"1a4528b44fffb558ad058321","count":1,"label":"Česnekový dip","posId":"P106","price":2000,"isExtra":false},{"id":"47441b8c08c3b985152b12f3","count":1,"label":"Balné","posId":"K0000","price":1500,"isExtra":true}]</t>
  </si>
  <si>
    <t>2026-06-15T17:33:22.691+02:00</t>
  </si>
  <si>
    <t>2026-06-15T17:41:20.353+02:00</t>
  </si>
  <si>
    <t>[{"id":"d39c047c4568cbe91e1b6a8d","count":1,"label":"Hawai 32cm","posId":"114","price":19920,"isExtra":false},{"id":"47441b8c08c3b985152b12f3","count":1,"label":"Balné","posId":"K0000","price":1500,"isExtra":true},{"id":"d67d3bcf942514bdeb41c97d","count":1,"label":"Margherita 32cm","posId":"112","price":16720,"isExtra":false},{"id":"47441b8c08c3b985152b12f3","count":1,"label":"Balné","posId":"K0000","price":1500,"isExtra":true}]</t>
  </si>
  <si>
    <t>2026-06-15T17:14:28.800+02:00</t>
  </si>
  <si>
    <t>2026-06-15T17:27:35.444+02:00</t>
  </si>
  <si>
    <t>[{"id":"d39c047c4568cbe91e1b6a8d","count":1,"label":"Hawai 32cm","posId":"114","price":19920,"isExtra":false},{"id":"47441b8c08c3b985152b12f3","count":1,"label":"Balné","posId":"K0000","price":1500,"isExtra":true},{"id":"fc47b4db58ea17017d058548","count":1,"label":"okraj mozzarella, bylinky","posId":"A121","price":5700,"isExtra":true},{"id":"f81a1b116e2a28fd29dd152c","count":1,"label":"Spicy Wings 🌶️","posId":"P101","price":9520,"isExtra":false},{"id":"47441b8c08c3b985152b12f3","count":1,"label":"Balné","posId":"K0000","price":1500,"isExtra":true}]</t>
  </si>
  <si>
    <t>2026-06-15T17:05:21.676+02:00</t>
  </si>
  <si>
    <t>2026-06-15T17:27:29.083+02:00</t>
  </si>
  <si>
    <t>[{"id":"59610970","note":"","size":"BBQ Meteor 32cm","count":1,"label":"BBQ Meteor 32cm","posId":"118","price":24900,"isExtra":false},{"id":"57081116","note":"","count":1,"label":"Balné","posId":"K0000","price":1500,"isExtra":true},{"id":"57094174","note":"","count":1,"label":"Rajčatový základ","posId":"ZBR32","price":0,"isExtra":true},{"id":"57081172","note":"","count":1,"label":"okraj hotdog, hořčice","posId":"A117","price":5700,"isExtra":true},{"id":"59555779","note":"","size":"Choco Rolls","count":1,"label":"Choco Rolls","posId":"chr100","price":8900,"isExtra":false},{"id":"57081116","note":"","count":1,"label":"Balné","posId":"K0000","price":1500,"isExtra":true},{"id":"59610967","note":"","size":"Comeback 32cm 🌶️","count":1,"label":"Comeback 32cm 🌶️","posId":"121","price":24900,"isExtra":false},{"id":"57081116","note":"","count":1,"label":"Balné","posId":"K0000","price":1500,"isExtra":true},{"id":"59610976","note":"","count":1,"label":"USA těsto","posId":"17","price":1000,"isExtra":true},{"id":"57081189","note":"","count":1,"label":"okraj hotdog, bez omáčky","posId":"A125","price":5700,"isExtra":true},{"id":"57081115","note":"","count":1,"label":"Bez mozzarelly","posId":"X113","price":0,"KDSTags":["redhighlight"],"isExtra":true},{"id":"57081186","note":"","count":1,"label":"Bez cibule","posId":"X103","price":0,"KDSTags":["redhighlight"],"isExtra":true}]</t>
  </si>
  <si>
    <t>2026-06-15T16:54:21.566+02:00</t>
  </si>
  <si>
    <t>2026-06-15T17:03:51.153+02:00</t>
  </si>
  <si>
    <t>[{"id":"d39c047c4568cbe91e1b6a8d","count":1,"label":"Hawai 32cm","posId":"114","price":19920,"isExtra":false},{"id":"47441b8c08c3b985152b12f3","count":1,"label":"Balné","posId":"K0000","price":1500,"isExtra":true},{"id":"e8b9c738ab9602bc599b4f85","count":1,"label":"bez plněných okrajů","posId":"X1000","price":0,"isExtra":true},{"id":"785bd350ca41e9c023b40739","count":1,"label":"Kukuřice","posId":"B115","price":2500,"KDSTags":["greenhighlight"],"isExtra":true}]</t>
  </si>
  <si>
    <t>2026-06-15T16:35:44.896+02:00</t>
  </si>
  <si>
    <t>2026-06-15T16:44:03.999+02:00</t>
  </si>
  <si>
    <t>[{"id":"0a4a95a672d7bfe60c28076a","count":1,"label":"Pepperoni 40cm 🌶️🌶️","posId":"108","price":30900,"isExtra":false},{"id":"eebdf80d1781a9b444ae21c7","count":1,"label":"Balné","posId":"K0000","price":2000,"isExtra":true},{"id":"85f215b70e2c908c89a4cada","count":2,"label":"Aquilla neperlivá","posId":"N140","price":3900,"isExtra":false},{"id":"a3cc03a980c7041c427ae12d","count":1,"label":"Pepsi 1l","posId":"N124","price":5900,"isExtra":false}]</t>
  </si>
  <si>
    <t>2026-06-15T15:56:16.207+02:00</t>
  </si>
  <si>
    <t>2026-06-15T16:09:45.002+02:00</t>
  </si>
  <si>
    <t>2026-06-15T15:51:41.919+02:00</t>
  </si>
  <si>
    <t>2026-06-15T16:00:08.871+02:00</t>
  </si>
  <si>
    <t>[{"id":"57405791","note":"","size":"Pepsi zero sugar 1l","count":1,"label":"Pepsi zero sugar 1l","posId":"N125","price":5900,"isExtra":false},{"id":"59610970","note":"","size":"BBQ Meteor 32cm","count":1,"label":"BBQ Meteor 32cm","posId":"118","price":24900,"isExtra":false},{"id":"57081116","note":"","count":1,"label":"Balné","posId":"K0000","price":1500,"isExtra":true},{"id":"57094174","note":"","count":1,"label":"Rajčatový základ","posId":"ZBR32","price":0,"isExtra":true},{"id":"57081149","note":"","count":1,"label":"okraj mozzarella, bbq omáčka","posId":"A123","price":5700,"isExtra":true},{"id":"57081229","note":"","count":1,"label":"Kuře","posId":"B114","price":3000,"KDSTags":["greenhighlight"],"isExtra":true},{"id":"57081234","note":"","count":1,"label":"Grana padano, pecorino, parmazán","posId":"B130","price":3000,"KDSTags":["greenhighlight"],"isExtra":true}]</t>
  </si>
  <si>
    <t>2026-06-15T15:36:16.204+02:00</t>
  </si>
  <si>
    <t>2026-06-15T15:48:32.880+02:00</t>
  </si>
  <si>
    <t>[{"id":"57081033","note":"","size":"Capricciosa 40cm","count":1,"label":"Capricciosa 40cm","posId":"101","price":30900,"isExtra":false},{"id":"57081111","note":"","count":1,"label":"Balné","posId":"K0000","price":2000,"isExtra":true},{"id":"59555795","note":"","count":1,"label":"Smetanový základ","posId":"ZRS40","price":0,"isExtra":true},{"id":"57081135","note":"","count":1,"label":"okraj mozzarella, bylinky","posId":"A122","price":6500,"isExtra":true},{"id":"57081200","note":"","count":1,"label":"Cibule","posId":"C103","price":3500,"KDSTags":["greenhighlight"],"isExtra":true},{"id":"57081212","note":"","count":1,"label":"Mozzarella","posId":"C113","price":4000,"KDSTags":["greenhighlight"],"isExtra":true},{"id":"57081068","note":"","size":"Pepperoni Rolls 🌶️","count":1,"label":"Pepperoni Rolls 🌶️","posId":"P100","price":8900,"isExtra":false},{"id":"57081116","note":"","count":1,"label":"Balné","posId":"K0000","price":1500,"isExtra":true}]</t>
  </si>
  <si>
    <t>2026-06-15T15:34:43.958+02:00</t>
  </si>
  <si>
    <t>2026-06-15T15:42:57.730+02:00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</si>
  <si>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🌶️🌶️","posId":"110","price":30900,"isExtra":false},{"id":"eebdf80d1781a9b444ae21c7","count":1,"label":"Balné","posId":"K0000","price":2000,"isExtra":true},{"id":"4cf46eca02ef054173c87b37","count":1,"label":"okraj mozzarella, bylinky","posId":"A122","price":6500,"isExtra":true}]</t>
  </si>
  <si>
    <t>2026-06-15T15:20:03.010+02:00</t>
  </si>
  <si>
    <t>2026-06-15T15:28:36.652+02:00</t>
  </si>
  <si>
    <t>2026-06-15T16:02:39.534+02:00</t>
  </si>
  <si>
    <t>2026-06-15T15:21:47.101+02:00</t>
  </si>
  <si>
    <t>[{"id":"3a8b6a85-3b5c-4ee4-be2d-261ab8731d6e","note":"","count":1,"label":"Dip česnekový","posId":"P106","price":2000,"isExtra":false},{"id":"aef5aaf8-2acf-4f20-91be-c8829f11cd0c","note":"","count":1,"label":"Capricciosa 40 cm","posId":"101","price":30900,"isExtra":false}]</t>
  </si>
  <si>
    <t>2026-06-15T14:46:13.008+02:00</t>
  </si>
  <si>
    <t>2026-06-15T14:57:28.845+02:00</t>
  </si>
  <si>
    <t>[{"id":"1bd4120455764e0c386d4f6c","count":1,"label":"Comeback 40cm 🌶️","posId":"109","price":30900,"isExtra":false},{"id":"eebdf80d1781a9b444ae21c7","count":1,"label":"Balné","posId":"K0000","price":2000,"isExtra":true},{"id":"1c6f84c289296835ae52ec9a","count":1,"label":"Smetanový základ","posId":"ZRS40","price":0,"isExtra":true},{"id":"4cf46eca02ef054173c87b37","count":1,"label":"okraj mozzarella, bylinky","posId":"A122","price":6500,"isExtra":true}]</t>
  </si>
  <si>
    <t>2026-06-15T14:41:11.038+02:00</t>
  </si>
  <si>
    <t>2026-06-15T14:48:50.854+02:00</t>
  </si>
  <si>
    <t>[{"id":"35b8e55f-3ac8-4a81-99bd-c0e777be363a","count":1,"label":"Pizza Špenát kuře 32 cm","posId":"116","price":24900,"isExtra":false,"creatorId":"G7bFCCmFGWhEYvKfjXyXs","isPackging":0,"actualLabel":"Pizza Špenát kuře 32 cm"}]</t>
  </si>
  <si>
    <t>2026-06-15T14:40:10.512+02:00</t>
  </si>
  <si>
    <t>2026-06-15T14:46:45.516+02:00</t>
  </si>
  <si>
    <t>[{"id":"da5a8aac-e4ba-43e9-aa97-4a4b406352ee","count":1,"label":"Pizza Margherita 32","posId":"112","price":20900,"isExtra":false,"creatorId":"VNcY8-WrnLgu24DtD5S83","isPackging":0,"actualLabel":"Pizza Margherita 32"}]</t>
  </si>
  <si>
    <t>2026-06-15T14:17:54.025+02:00</t>
  </si>
  <si>
    <t>2026-06-15T14:28:13.668+02:00</t>
  </si>
  <si>
    <t>[{"id":"d39c047c4568cbe91e1b6a8d","count":1,"label":"Hawai 32cm","posId":"114","price":19920,"isExtra":false},{"id":"47441b8c08c3b985152b12f3","count":1,"label":"Balné","posId":"K0000","price":1500,"isExtra":true},{"id":"00ef6f4120a3e6d10ed9b38a","count":1,"label":"Zeleninová 32cm","posId":"115","price":19920,"isExtra":false},{"id":"47441b8c08c3b985152b12f3","count":1,"label":"Balné","posId":"K0000","price":1500,"isExtra":true}]</t>
  </si>
  <si>
    <t>2026-06-15T14:11:46.597+02:00</t>
  </si>
  <si>
    <t>2026-06-15T14:23:58.634+02:00</t>
  </si>
  <si>
    <t>2026-06-15T13:57:43.239+02:00</t>
  </si>
  <si>
    <t>2026-06-15T14:19:31.017+02:00</t>
  </si>
  <si>
    <t>[{"id":"57081025","note":"","size":"Hot &amp; Spicy 40cm 🌶️🌶️","count":1,"label":"Hot &amp; Spicy 40cm 🌶️🌶️","posId":"110","price":30900,"isExtra":false},{"id":"57081111","note":"","count":1,"label":"Balné","posId":"K0000","price":2000,"isExtra":true},{"id":"57081099","note":"","count":1,"label":"bez plněných okrajů","posId":"X1000","price":0,"isExtra":true},{"id":"57423460","note":"","size":"Jalapeňos dip","count":1,"label":"Jalapeňos dip","posId":"P107","price":2000,"isExtra":false},{"id":"57081116","note":"","count":1,"label":"Balné","posId":"K0000","price":1500,"isExtra":true},{"id":"57081069","note":"","size":"Česnekový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</si>
  <si>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2026-06-15T13:49:04.188+02:00</t>
  </si>
  <si>
    <t>2026-06-15T14:15:22.088+02:00</t>
  </si>
  <si>
    <t>2026-06-15T14:41:20.024+02:00</t>
  </si>
  <si>
    <t>2026-06-15T13:49:12.517+02:00</t>
  </si>
  <si>
    <t>[{"id":"0b867b16-3995-4b4a-9deb-1c0d8cecf8d6","note":"","count":1,"label":"Pepperoni 32 cm","posId":"120","price":24900,"isExtra":false},{"id":"03ade9ce-5d0f-4499-a6a3-340b58ae4468","note":"","count":2,"label":"Capricciosa 32 cm","posId":"113","price":24900,"isExtra":false},{"id":"ee394832-8137-440a-84b7-b9e0df42a9ab","note":"","count":1,"label":"Hawai 32 cm","posId":"114","price":24900,"isExtra":false}]</t>
  </si>
  <si>
    <t>2026-06-15T13:47:48.388+02:00</t>
  </si>
  <si>
    <t>2026-06-15T14:06:05.852+02:00</t>
  </si>
  <si>
    <t>[{"id":"194f9b78861882e1b3527e00","count":1,"label":"Pepperoni 32cm 🌶️🌶️","posId":"120","price":19920,"isExtra":false},{"id":"47441b8c08c3b985152b12f3","count":1,"label":"Balné","posId":"K0000","price":1500,"isExtra":true},{"id":"58833455b550c0fa8368e3bc","count":1,"label":"okraj hotdog, bez omáčky","posId":"A125","price":5700,"isExtra":true}]</t>
  </si>
  <si>
    <t>2026-06-15T13:47:02.924+02:00</t>
  </si>
  <si>
    <t>2026-06-15T14:03:38.712+02:00</t>
  </si>
  <si>
    <t>[{"id":"59610966","note":"","size":"Hot &amp; Spicy 32cm 🌶️🌶️","count":1,"label":"Hot &amp; Spicy 32cm 🌶️🌶️","posId":"122","price":24900,"isExtra":false},{"id":"57081116","note":"","count":1,"label":"Balné","posId":"K0000","price":1500,"isExtra":true},{"id":"57081066","note":"","size":"Pečené brambory","count":1,"label":"Pečené brambory","posId":"P103","price":6900,"isExtra":false},{"id":"57081116","note":"","count":1,"label":"Balné","posId":"K0000","price":1500,"isExtra":true},{"id":"59610969","note":"","size":"BBQ Texas 32cm","count":1,"label":"BBQ Texas 32cm","posId":"119","price":24900,"isExtra":false},{"id":"57081116","note":"","count":1,"label":"Balné","posId":"K0000","price":1500,"isExtra":true},{"id":"59555779","note":"","size":"Choco Rolls","count":1,"label":"Choco Rolls","posId":"chr100","price":8900,"isExtra":false},{"id":"57081116","note":"","count":1,"label":"Balné","posId":"K0000","price":1500,"isExtra":true}]</t>
  </si>
  <si>
    <t>2026-06-15T13:25:16.285+02:00</t>
  </si>
  <si>
    <t>2026-06-15T13:31:34.456+02:00</t>
  </si>
  <si>
    <t>2026-06-15T13:24:36.493+02:00</t>
  </si>
  <si>
    <t>2026-06-15T13:30:03.695+02:00</t>
  </si>
  <si>
    <t>2026-06-15T13:15:51.935+02:00</t>
  </si>
  <si>
    <t>2026-06-15T13:42:45.196+02:00</t>
  </si>
  <si>
    <t>[{"id":"97c710af-c51c-4fa1-8ff3-1e2aa47a8648","count":1,"label":"Pizza Capricciosa 32","posId":"113","price":24900,"isExtra":false,"creatorId":"yBnxyGVv9MhTifrLlACVm","isPackging":0,"actualLabel":"Pizza Capricciosa 32"},{"id":"GYSRqjuX_5GgPnyWxK3RZ","count":1,"label":"Bez oliv","posId":"X112","price":0,"KDSTags":["redhighlight"],"isExtra":true,"mainItemId":"97c710af-c51c-4fa1-8ff3-1e2aa47a8648"},{"id":"35b8e55f-3ac8-4a81-99bd-c0e777be363a","count":1,"label":"Pizza Špenát kuře 32 cm","posId":"116","price":24900,"isExtra":false,"creatorId":"N-7ZftUg3fN8rTzy85qr7","isPackging":0,"actualLabel":"Pizza Špenát kuře 32 cm"},{"id":"2258641d-2e03-4608-b20f-749a219f4c12","count":1,"label":"Pizza BBQ Texas 32","posId":"119","price":24900,"isExtra":false,"creatorId":"w8jVgf3bE71hC3uB8Pz7k","isPackging":0,"actualLabel":"Pizza BBQ Texas 32"},{"id":"31c0dfca-6f85-4bc6-9421-409b4483b607","count":1,"label":"Pizza Pepperoni 32","posId":"120","price":24900,"isExtra":false,"creatorId":"G6wz2WT7B2df22rxGJ6dd","isPackging":0,"actualLabel":"Pizza Pepperoni 32"}]</t>
  </si>
  <si>
    <t>2026-06-15T13:06:11.594+02:00</t>
  </si>
  <si>
    <t>2026-06-15T13:12:05.577+02:00</t>
  </si>
  <si>
    <t>[{"id":"d67d3bcf942514bdeb41c97d","count":1,"label":"Margherita 32cm","posId":"112","price":16720,"isExtra":false},{"id":"47441b8c08c3b985152b12f3","count":1,"label":"Balné","posId":"K0000","price":1500,"isExtra":true},{"id":"785bd350ca41e9c023b40739","count":1,"label":"Kukuřice","posId":"B115","price":2500,"KDSTags":["greenhighlight"],"isExtra":true},{"id":"2c6d9e781cfe13d1b652a2e6","count":1,"label":"Gorgonzola","posId":"B101","price":3000,"KDSTags":["greenhighlight"],"isExtra":true}]</t>
  </si>
  <si>
    <t>2026-06-15T13:01:11.484+02:00</t>
  </si>
  <si>
    <t>2026-06-15T13:09:24.450+02:00</t>
  </si>
  <si>
    <t>2026-06-15T12:43:27.488+02:00</t>
  </si>
  <si>
    <t>2026-06-15T12:49:33.559+02:00</t>
  </si>
  <si>
    <t>2026-06-15T12:40:12.817+02:00</t>
  </si>
  <si>
    <t>2026-06-15T12:46:55.535+02:00</t>
  </si>
  <si>
    <t>2026-06-15T12:36:04.247+02:00</t>
  </si>
  <si>
    <t>2026-06-15T12:44:53.928+02:00</t>
  </si>
  <si>
    <t>[{"id":"d9c512720f9b37393cb453fe","count":1,"label":"Comeback 32cm 🌶️","posId":"121","price":19920,"isExtra":false},{"id":"47441b8c08c3b985152b12f3","count":1,"label":"Balné","posId":"K0000","price":1500,"isExtra":true},{"id":"785bd350ca41e9c023b40739","count":1,"label":"Kukuřice","posId":"B115","price":2500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</si>
  <si>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2026-06-15T12:30:19.750+02:00</t>
  </si>
  <si>
    <t>2026-06-15T12:39:42.558+02:00</t>
  </si>
  <si>
    <t>[{"id":"108","note":"","count":1,"label":"Pepperoni 40cm 🌶️🌶️","posId":"108","price":30900,"isExtra":false},{"id":"K0000","note":"","count":1,"label":"Balné","posId":"K0000","price":2000,"isExtra":true},{"id":"C112","note":"","count":1,"label":"Olivy","posId":"C112","price":3500,"KDSTags":["greenhighlight"],"isExtra":true}]</t>
  </si>
  <si>
    <t>2026-06-15T12:22:07.020+02:00</t>
  </si>
  <si>
    <t>2026-06-15T12:29:00.176+02:00</t>
  </si>
  <si>
    <t>2026-06-15T12:18:54.913+02:00</t>
  </si>
  <si>
    <t>2026-06-15T12:26:36.431+02:00</t>
  </si>
  <si>
    <t>[{"id":"d67d3bcf942514bdeb41c97d","count":1,"label":"Margherita 32cm","posId":"112","price":16720,"isExtra":false},{"id":"47441b8c08c3b985152b12f3","count":1,"label":"Balné","posId":"K0000","price":1500,"isExtra":true},{"id":"fc47b4db58ea17017d058548","count":1,"label":"okraj mozzarella, bylinky","posId":"A121","price":5700,"isExtra":true},{"id":"8d36bd077316160dd438eab9","count":1,"label":"Olivy","posId":"B112","price":2500,"KDSTags":["greenhighlight"],"isExtra":true},{"id":"5646f23ab9a2187d75f9b373","count":1,"label":"Mozzarella","posId":"B113","price":3000,"KDSTags":["greenhighlight"],"isExtra":true},{"id":"6f63fbd0ac5af4c0c06e0306","count":1,"label":"Šunka","posId":"B106","price":3000,"KDSTags":["greenhighlight"],"isExtra":true},{"id":"678c01903c4343f6bbe8b102","count":1,"label":"Kuře","posId":"B114","price":3000,"KDSTags":["greenhighlight"],"isExtra":true}]</t>
  </si>
  <si>
    <t>2026-06-15T12:14:01.275+02:00</t>
  </si>
  <si>
    <t>2026-06-15T12:22:11.001+02:00</t>
  </si>
  <si>
    <t>[{"id":"9d39facb-927e-41df-970a-8bfedd627640","count":1,"label":"Pizza Capricciosa 18","posId":"125","price":11900,"isExtra":false,"creatorId":"_3hhbfbOe22Qk52Zbd8tC","isPackging":0,"actualLabel":"Pizza Capricciosa 18"}]</t>
  </si>
  <si>
    <t>2026-06-15T11:59:05.513+02:00</t>
  </si>
  <si>
    <t>2026-06-15T12:04:42.557+02:00</t>
  </si>
  <si>
    <t>[{"id":"3ffdf576-89c8-4571-b10b-4e6331fbbb89","count":1,"label":"Pizza Špenát kuře 18 cm","posId":"128","price":11900,"isExtra":false,"creatorId":"4UL6WMNzyYUxXfcaNEaKe","isPackging":0,"actualLabel":"Pizza Špenát kuře 18 cm"}]</t>
  </si>
  <si>
    <t>2026-06-15T11:48:03.325+02:00</t>
  </si>
  <si>
    <t>2026-06-15T11:53:58.357+02:00</t>
  </si>
  <si>
    <t>2026-06-15T11:44:26.929+02:00</t>
  </si>
  <si>
    <t>2026-06-15T11:52:17.151+02:00</t>
  </si>
  <si>
    <t>[{"id":"d9c512720f9b37393cb453fe","count":1,"label":"Comeback 32cm 🌶️","posId":"121","price":19920,"isExtra":false},{"id":"47441b8c08c3b985152b12f3","count":1,"label":"Balné","posId":"K0000","price":1500,"isExtra":true},{"id":"286dea47175c3f6c57758e95","count":1,"label":"BBQ základ","posId":"ZRB32","price":0,"isExtra":true},{"id":"07858e95fc3c073ec236ae2f","count":1,"label":"Žampiony","posId":"B105","price":2500,"KDSTags":["greenhighlight"],"isExtra":true},{"id":"1a4528b44fffb558ad058321","count":1,"label":"Česnekový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</si>
  <si>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2026-06-15T11:39:48.251+02:00</t>
  </si>
  <si>
    <t>2026-06-15T11:47:47.161+02:00</t>
  </si>
  <si>
    <t>[{"id":"d9c512720f9b37393cb453fe","count":1,"label":"Comeback 32cm 🌶️","posId":"121","price":19920,"isExtra":false},{"id":"47441b8c08c3b985152b12f3","count":1,"label":"Balné","posId":"K0000","price":1500,"isExtra":true},{"id":"a412b114a164fd326990f8ec","count":1,"label":"Smetanový základ","posId":"ZRS32","price":0,"isExtra":true},{"id":"fc47b4db58ea17017d058548","count":1,"label":"okraj mozzarella, bylinky","posId":"A121","price":5700,"isExtra":true},{"id":"1471f7dbe6c64fe500393fb2","count":1,"label":"Bez cibule","posId":"X103","price":0,"KDSTags":["redhighlight"],"isExtra":true}]</t>
  </si>
  <si>
    <t>2026-06-15T11:19:20.767+02:00</t>
  </si>
  <si>
    <t>2026-06-15T11:28:43.138+02:00</t>
  </si>
  <si>
    <t>[{"id":"57081030","note":"","size":"Baby špenát &amp; kuře 40cm","count":1,"label":"Baby špenát &amp; kuře 40cm","posId":"104","price":30900,"isExtra":false},{"id":"57081111","note":"","count":1,"label":"Balné","posId":"K0000","price":2000,"isExtra":true},{"id":"59610964","note":"","size":"Margherita 32cm","count":1,"label":"Margherita 32cm","posId":"112","price":20900,"isExtra":false},{"id":"57081116","note":"","count":1,"label":"Balné","posId":"K0000","price":1500,"isExtra":true}]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</si>
</sst>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-&quot;mm&quot;-&quot;yyyy"/>
    <numFmt numFmtId="165" formatCode="&quot;/&quot;d&quot;/&quot;myy"/>
    <numFmt numFmtId="166" formatCode="dd.mm.yyyy"/>
    <numFmt numFmtId="167" formatCode="0.0"/>
    <numFmt numFmtId="168" formatCode="d.m.yyyy"/>
  </numFmts>
  <fonts count="12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theme="1"/>
      <name val="Arial"/>
      <scheme val="minor"/>
    </font>
    <font/>
    <font>
      <b/>
      <sz val="13.0"/>
      <color theme="1"/>
      <name val="Google Sans Mono"/>
    </font>
    <font>
      <b/>
      <sz val="14.0"/>
      <color theme="1"/>
      <name val="Arial"/>
    </font>
    <font>
      <b/>
      <sz val="21.0"/>
      <color theme="1"/>
      <name val="Arial"/>
    </font>
    <font>
      <b/>
      <color theme="1"/>
      <name val="Arial"/>
      <scheme val="minor"/>
    </font>
    <font>
      <b/>
      <sz val="12.0"/>
      <color theme="1"/>
      <name val="Arial"/>
    </font>
    <font>
      <b/>
      <sz val="11.0"/>
      <color theme="1"/>
      <name val="Arial"/>
    </font>
    <font>
      <sz val="10.0"/>
      <color theme="1"/>
      <name val="Arial"/>
    </font>
    <font>
      <b/>
      <sz val="13.0"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</fills>
  <borders count="21">
    <border/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top style="medium">
        <color rgb="FF000000"/>
      </top>
      <bottom style="thick">
        <color rgb="FF000000"/>
      </bottom>
    </border>
    <border>
      <right style="medium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1" fillId="0" fontId="2" numFmtId="0" xfId="0" applyAlignment="1" applyBorder="1" applyFont="1">
      <alignment horizontal="center" readingOrder="0" vertical="center"/>
    </xf>
    <xf borderId="2" fillId="0" fontId="3" numFmtId="0" xfId="0" applyBorder="1" applyFont="1"/>
    <xf borderId="3" fillId="0" fontId="3" numFmtId="0" xfId="0" applyBorder="1" applyFont="1"/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1" fillId="3" fontId="4" numFmtId="164" xfId="0" applyAlignment="1" applyBorder="1" applyFill="1" applyFont="1" applyNumberFormat="1">
      <alignment horizontal="center" readingOrder="0" shrinkToFit="0" vertical="center" wrapText="0"/>
    </xf>
    <xf borderId="7" fillId="4" fontId="5" numFmtId="0" xfId="0" applyAlignment="1" applyBorder="1" applyFill="1" applyFont="1">
      <alignment horizontal="center" shrinkToFit="0" vertical="top" wrapText="1"/>
    </xf>
    <xf borderId="2" fillId="3" fontId="4" numFmtId="164" xfId="0" applyAlignment="1" applyBorder="1" applyFont="1" applyNumberFormat="1">
      <alignment horizontal="center" readingOrder="0" shrinkToFit="0" vertical="center" wrapText="0"/>
    </xf>
    <xf borderId="8" fillId="0" fontId="3" numFmtId="0" xfId="0" applyBorder="1" applyFont="1"/>
    <xf borderId="1" fillId="5" fontId="6" numFmtId="165" xfId="0" applyAlignment="1" applyBorder="1" applyFill="1" applyFont="1" applyNumberFormat="1">
      <alignment horizontal="center" vertical="center"/>
    </xf>
    <xf borderId="2" fillId="5" fontId="6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readingOrder="0" vertical="center"/>
    </xf>
    <xf borderId="9" fillId="0" fontId="7" numFmtId="0" xfId="0" applyAlignment="1" applyBorder="1" applyFont="1">
      <alignment horizontal="center" readingOrder="0" vertical="center"/>
    </xf>
    <xf borderId="10" fillId="0" fontId="7" numFmtId="0" xfId="0" applyAlignment="1" applyBorder="1" applyFont="1">
      <alignment horizontal="center" readingOrder="0" vertical="center"/>
    </xf>
    <xf borderId="11" fillId="0" fontId="7" numFmtId="0" xfId="0" applyAlignment="1" applyBorder="1" applyFont="1">
      <alignment horizontal="center" readingOrder="0" vertical="center"/>
    </xf>
    <xf borderId="12" fillId="0" fontId="7" numFmtId="0" xfId="0" applyAlignment="1" applyBorder="1" applyFont="1">
      <alignment horizontal="center" readingOrder="0" vertical="center"/>
    </xf>
    <xf borderId="13" fillId="6" fontId="8" numFmtId="0" xfId="0" applyAlignment="1" applyBorder="1" applyFill="1" applyFont="1">
      <alignment horizontal="center" vertical="center"/>
    </xf>
    <xf borderId="14" fillId="0" fontId="1" numFmtId="0" xfId="0" applyAlignment="1" applyBorder="1" applyFont="1">
      <alignment horizontal="center" readingOrder="0" vertical="center"/>
    </xf>
    <xf borderId="14" fillId="3" fontId="1" numFmtId="0" xfId="0" applyAlignment="1" applyBorder="1" applyFont="1">
      <alignment horizontal="center" readingOrder="0" vertical="center"/>
    </xf>
    <xf borderId="15" fillId="7" fontId="1" numFmtId="0" xfId="0" applyAlignment="1" applyBorder="1" applyFill="1" applyFont="1">
      <alignment horizontal="center" readingOrder="0" vertical="center"/>
    </xf>
    <xf borderId="16" fillId="3" fontId="1" numFmtId="0" xfId="0" applyAlignment="1" applyBorder="1" applyFont="1">
      <alignment horizontal="center" readingOrder="0" shrinkToFit="0" vertical="center" wrapText="1"/>
    </xf>
    <xf borderId="14" fillId="0" fontId="1" numFmtId="0" xfId="0" applyAlignment="1" applyBorder="1" applyFont="1">
      <alignment horizontal="center" readingOrder="0" vertical="center"/>
    </xf>
    <xf borderId="13" fillId="6" fontId="9" numFmtId="0" xfId="0" applyAlignment="1" applyBorder="1" applyFont="1">
      <alignment horizontal="center" vertical="center"/>
    </xf>
    <xf borderId="13" fillId="6" fontId="9" numFmtId="0" xfId="0" applyAlignment="1" applyBorder="1" applyFont="1">
      <alignment horizontal="center" readingOrder="0" vertical="center"/>
    </xf>
    <xf borderId="13" fillId="6" fontId="10" numFmtId="0" xfId="0" applyAlignment="1" applyBorder="1" applyFont="1">
      <alignment horizontal="center" vertical="center"/>
    </xf>
    <xf borderId="14" fillId="0" fontId="1" numFmtId="0" xfId="0" applyAlignment="1" applyBorder="1" applyFont="1">
      <alignment horizontal="center" vertical="center"/>
    </xf>
    <xf borderId="16" fillId="3" fontId="1" numFmtId="0" xfId="0" applyAlignment="1" applyBorder="1" applyFont="1">
      <alignment horizontal="center" shrinkToFit="0" vertical="center" wrapText="1"/>
    </xf>
    <xf borderId="13" fillId="0" fontId="1" numFmtId="0" xfId="0" applyAlignment="1" applyBorder="1" applyFont="1">
      <alignment horizontal="center" readingOrder="0" vertical="center"/>
    </xf>
    <xf borderId="17" fillId="0" fontId="1" numFmtId="0" xfId="0" applyAlignment="1" applyBorder="1" applyFont="1">
      <alignment horizontal="center" readingOrder="0" vertical="center"/>
    </xf>
    <xf borderId="15" fillId="7" fontId="1" numFmtId="1" xfId="0" applyAlignment="1" applyBorder="1" applyFont="1" applyNumberFormat="1">
      <alignment horizontal="center" readingOrder="0" vertical="center"/>
    </xf>
    <xf borderId="18" fillId="3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center"/>
    </xf>
    <xf borderId="16" fillId="3" fontId="1" numFmtId="0" xfId="0" applyAlignment="1" applyBorder="1" applyFont="1">
      <alignment horizontal="center" readingOrder="0" vertical="center"/>
    </xf>
    <xf borderId="16" fillId="3" fontId="1" numFmtId="0" xfId="0" applyAlignment="1" applyBorder="1" applyFont="1">
      <alignment horizontal="center" vertical="center"/>
    </xf>
    <xf borderId="19" fillId="7" fontId="1" numFmtId="1" xfId="0" applyAlignment="1" applyBorder="1" applyFont="1" applyNumberFormat="1">
      <alignment horizontal="center" readingOrder="0" vertical="center"/>
    </xf>
    <xf borderId="15" fillId="7" fontId="1" numFmtId="0" xfId="0" applyBorder="1" applyFont="1"/>
    <xf borderId="20" fillId="7" fontId="1" numFmtId="1" xfId="0" applyAlignment="1" applyBorder="1" applyFont="1" applyNumberFormat="1">
      <alignment horizontal="center" readingOrder="0" vertical="center"/>
    </xf>
    <xf borderId="18" fillId="3" fontId="1" numFmtId="0" xfId="0" applyAlignment="1" applyBorder="1" applyFont="1">
      <alignment horizontal="center" vertical="center"/>
    </xf>
    <xf borderId="18" fillId="3" fontId="1" numFmtId="0" xfId="0" applyAlignment="1" applyBorder="1" applyFont="1">
      <alignment horizontal="center" readingOrder="0" vertical="center"/>
    </xf>
    <xf borderId="2" fillId="3" fontId="4" numFmtId="166" xfId="0" applyAlignment="1" applyBorder="1" applyFont="1" applyNumberFormat="1">
      <alignment horizontal="center" readingOrder="0" shrinkToFit="0" vertical="center" wrapText="0"/>
    </xf>
    <xf borderId="14" fillId="0" fontId="1" numFmtId="1" xfId="0" applyAlignment="1" applyBorder="1" applyFont="1" applyNumberFormat="1">
      <alignment horizontal="center" readingOrder="0" vertical="center"/>
    </xf>
    <xf borderId="14" fillId="0" fontId="1" numFmtId="1" xfId="0" applyAlignment="1" applyBorder="1" applyFont="1" applyNumberFormat="1">
      <alignment horizontal="center" vertical="center"/>
    </xf>
    <xf borderId="0" fillId="0" fontId="1" numFmtId="1" xfId="0" applyAlignment="1" applyFont="1" applyNumberFormat="1">
      <alignment horizontal="center" vertical="center"/>
    </xf>
    <xf borderId="15" fillId="7" fontId="11" numFmtId="167" xfId="0" applyBorder="1" applyFont="1" applyNumberFormat="1"/>
    <xf borderId="20" fillId="7" fontId="1" numFmtId="167" xfId="0" applyAlignment="1" applyBorder="1" applyFont="1" applyNumberFormat="1">
      <alignment horizontal="center" readingOrder="0" vertical="center"/>
    </xf>
    <xf borderId="7" fillId="4" fontId="5" numFmtId="0" xfId="0" applyAlignment="1" applyBorder="1" applyFont="1">
      <alignment horizontal="center" readingOrder="0" shrinkToFit="0" vertical="top" wrapText="1"/>
    </xf>
    <xf borderId="1" fillId="5" fontId="6" numFmtId="0" xfId="0" applyAlignment="1" applyBorder="1" applyFont="1">
      <alignment horizontal="center" readingOrder="0" vertical="center"/>
    </xf>
    <xf borderId="2" fillId="5" fontId="6" numFmtId="0" xfId="0" applyAlignment="1" applyBorder="1" applyFont="1">
      <alignment horizontal="center" readingOrder="0" vertical="center"/>
    </xf>
    <xf borderId="13" fillId="6" fontId="8" numFmtId="0" xfId="0" applyAlignment="1" applyBorder="1" applyFont="1">
      <alignment horizontal="center" readingOrder="0" vertical="center"/>
    </xf>
    <xf borderId="13" fillId="6" fontId="10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7" fontId="1" numFmtId="1" xfId="0" applyAlignment="1" applyFont="1" applyNumberForma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0" fillId="3" fontId="1" numFmtId="0" xfId="0" applyAlignment="1" applyFont="1">
      <alignment horizontal="center" readingOrder="0" shrinkToFit="0" vertical="center" wrapText="1"/>
    </xf>
    <xf borderId="14" fillId="3" fontId="1" numFmtId="0" xfId="0" applyAlignment="1" applyBorder="1" applyFont="1">
      <alignment horizontal="center" vertical="center"/>
    </xf>
    <xf borderId="18" fillId="3" fontId="1" numFmtId="0" xfId="0" applyAlignment="1" applyBorder="1" applyFont="1">
      <alignment horizontal="center" shrinkToFit="0" vertical="center" wrapText="1"/>
    </xf>
    <xf borderId="15" fillId="7" fontId="1" numFmtId="0" xfId="0" applyAlignment="1" applyBorder="1" applyFont="1">
      <alignment readingOrder="0"/>
    </xf>
    <xf borderId="20" fillId="7" fontId="1" numFmtId="0" xfId="0" applyAlignment="1" applyBorder="1" applyFont="1">
      <alignment horizontal="center" readingOrder="0" vertical="center"/>
    </xf>
    <xf borderId="0" fillId="7" fontId="1" numFmtId="0" xfId="0" applyFont="1"/>
    <xf borderId="0" fillId="3" fontId="1" numFmtId="0" xfId="0" applyAlignment="1" applyFont="1">
      <alignment horizontal="center" vertical="center"/>
    </xf>
    <xf borderId="0" fillId="3" fontId="1" numFmtId="0" xfId="0" applyAlignment="1" applyFont="1">
      <alignment horizontal="center" readingOrder="0" vertical="center"/>
    </xf>
    <xf borderId="0" fillId="7" fontId="1" numFmtId="0" xfId="0" applyAlignment="1" applyFont="1">
      <alignment readingOrder="0"/>
    </xf>
    <xf borderId="2" fillId="3" fontId="4" numFmtId="168" xfId="0" applyAlignment="1" applyBorder="1" applyFont="1" applyNumberFormat="1">
      <alignment horizontal="center" readingOrder="0" shrinkToFit="0" vertical="center" wrapText="0"/>
    </xf>
    <xf borderId="15" fillId="7" fontId="11" numFmtId="0" xfId="0" applyBorder="1" applyFont="1"/>
    <xf borderId="15" fillId="7" fontId="11" numFmtId="0" xfId="0" applyAlignment="1" applyBorder="1" applyFont="1">
      <alignment readingOrder="0"/>
    </xf>
    <xf borderId="0" fillId="0" fontId="1" numFmtId="1" xfId="0" applyAlignment="1" applyFont="1" applyNumberFormat="1">
      <alignment horizontal="center" readingOrder="0" vertical="center"/>
    </xf>
    <xf borderId="15" fillId="7" fontId="11" numFmtId="167" xfId="0" applyAlignment="1" applyBorder="1" applyFont="1" applyNumberFormat="1">
      <alignment readingOrder="0"/>
    </xf>
    <xf borderId="2" fillId="3" fontId="4" numFmtId="0" xfId="0" applyAlignment="1" applyBorder="1" applyFont="1">
      <alignment horizontal="center" readingOrder="0" shrinkToFit="0" vertical="center" wrapText="0"/>
    </xf>
    <xf borderId="0" fillId="7" fontId="11" numFmtId="167" xfId="0" applyFont="1" applyNumberFormat="1"/>
    <xf borderId="0" fillId="0" fontId="1" numFmtId="0" xfId="0" applyAlignment="1" applyFont="1">
      <alignment readingOrder="0"/>
    </xf>
    <xf borderId="0" fillId="0" fontId="1" numFmtId="20" xfId="0" applyFont="1" applyNumberFormat="1"/>
  </cellXfs>
  <cellStyles count="1">
    <cellStyle xfId="0" name="Normal" builtinId="0"/>
  </cellStyles>
  <dxfs count="2">
    <dxf>
      <font>
        <color rgb="FF0000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1714500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1714500</xdr:colOff>
      <xdr:row>20</xdr:row>
      <xdr:rowOff>66675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0</xdr:row>
      <xdr:rowOff>-9525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0</xdr:row>
      <xdr:rowOff>-9525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19050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76200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idden="1">
      <c r="A2" s="1" t="s">
        <v>16</v>
      </c>
      <c r="B2" s="1" t="s">
        <v>17</v>
      </c>
      <c r="C2" s="1">
        <v>40.0</v>
      </c>
      <c r="D2" s="1">
        <v>70.0</v>
      </c>
      <c r="E2" s="2"/>
      <c r="F2" s="1" t="s">
        <v>18</v>
      </c>
      <c r="G2" s="1" t="s">
        <v>19</v>
      </c>
      <c r="H2" s="1" t="s">
        <v>20</v>
      </c>
      <c r="I2" s="1" t="s">
        <v>21</v>
      </c>
      <c r="J2" s="1" t="s">
        <v>21</v>
      </c>
      <c r="K2" s="2"/>
      <c r="L2" s="1">
        <v>-2.0</v>
      </c>
      <c r="M2" s="1"/>
      <c r="N2" s="1">
        <v>2.2714833333333333</v>
      </c>
      <c r="O2" s="1" t="s">
        <v>22</v>
      </c>
      <c r="P2" s="1" t="s">
        <v>23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hidden="1">
      <c r="A3" s="1" t="s">
        <v>24</v>
      </c>
      <c r="B3" s="1" t="s">
        <v>17</v>
      </c>
      <c r="C3" s="3">
        <v>241.2</v>
      </c>
      <c r="D3" s="1">
        <v>0.0</v>
      </c>
      <c r="E3" s="1" t="s">
        <v>25</v>
      </c>
      <c r="F3" s="1" t="s">
        <v>26</v>
      </c>
      <c r="G3" s="1" t="s">
        <v>27</v>
      </c>
      <c r="H3" s="1" t="s">
        <v>28</v>
      </c>
      <c r="I3" s="1" t="s">
        <v>29</v>
      </c>
      <c r="J3" s="1" t="s">
        <v>29</v>
      </c>
      <c r="K3" s="2"/>
      <c r="L3" s="1">
        <v>-8.0</v>
      </c>
      <c r="M3" s="1"/>
      <c r="N3" s="1">
        <v>6.345666666666666</v>
      </c>
      <c r="O3" s="1" t="s">
        <v>30</v>
      </c>
      <c r="P3" s="1" t="s">
        <v>31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32</v>
      </c>
      <c r="B4" s="1" t="s">
        <v>17</v>
      </c>
      <c r="C4" s="1">
        <v>409.0</v>
      </c>
      <c r="D4" s="1">
        <v>0.0</v>
      </c>
      <c r="E4" s="2"/>
      <c r="F4" s="1" t="s">
        <v>26</v>
      </c>
      <c r="G4" s="1" t="s">
        <v>19</v>
      </c>
      <c r="H4" s="1" t="s">
        <v>33</v>
      </c>
      <c r="I4" s="1" t="s">
        <v>34</v>
      </c>
      <c r="J4" s="1" t="s">
        <v>34</v>
      </c>
      <c r="K4" s="2"/>
      <c r="L4" s="1">
        <v>-8.0</v>
      </c>
      <c r="M4" s="1"/>
      <c r="N4" s="1">
        <v>6.69885</v>
      </c>
      <c r="O4" s="1" t="s">
        <v>30</v>
      </c>
      <c r="P4" s="1" t="s">
        <v>35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hidden="1">
      <c r="A5" s="1" t="s">
        <v>24</v>
      </c>
      <c r="B5" s="1" t="s">
        <v>17</v>
      </c>
      <c r="C5" s="1">
        <v>214.2</v>
      </c>
      <c r="D5" s="1">
        <v>0.0</v>
      </c>
      <c r="E5" s="1" t="s">
        <v>25</v>
      </c>
      <c r="F5" s="1" t="s">
        <v>26</v>
      </c>
      <c r="G5" s="1" t="s">
        <v>27</v>
      </c>
      <c r="H5" s="1" t="s">
        <v>36</v>
      </c>
      <c r="I5" s="1" t="s">
        <v>37</v>
      </c>
      <c r="J5" s="1" t="s">
        <v>37</v>
      </c>
      <c r="K5" s="2"/>
      <c r="L5" s="1">
        <v>-5.0</v>
      </c>
      <c r="M5" s="1"/>
      <c r="N5" s="1">
        <v>9.299683333333334</v>
      </c>
      <c r="O5" s="1" t="s">
        <v>30</v>
      </c>
      <c r="P5" s="1" t="s">
        <v>38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idden="1">
      <c r="A6" s="1" t="s">
        <v>32</v>
      </c>
      <c r="B6" s="1" t="s">
        <v>17</v>
      </c>
      <c r="C6" s="3">
        <v>289.0</v>
      </c>
      <c r="D6" s="1">
        <v>0.0</v>
      </c>
      <c r="E6" s="2"/>
      <c r="F6" s="1" t="s">
        <v>26</v>
      </c>
      <c r="G6" s="1" t="s">
        <v>19</v>
      </c>
      <c r="H6" s="1" t="s">
        <v>39</v>
      </c>
      <c r="I6" s="1" t="s">
        <v>40</v>
      </c>
      <c r="J6" s="1" t="s">
        <v>40</v>
      </c>
      <c r="K6" s="2"/>
      <c r="L6" s="1">
        <v>-5.0</v>
      </c>
      <c r="M6" s="1"/>
      <c r="N6" s="1">
        <v>9.058733333333333</v>
      </c>
      <c r="O6" s="1" t="s">
        <v>30</v>
      </c>
      <c r="P6" s="1" t="s">
        <v>41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idden="1">
      <c r="A7" s="1" t="s">
        <v>32</v>
      </c>
      <c r="B7" s="1" t="s">
        <v>17</v>
      </c>
      <c r="C7" s="1">
        <v>329.0</v>
      </c>
      <c r="D7" s="1">
        <v>0.0</v>
      </c>
      <c r="E7" s="2"/>
      <c r="F7" s="1" t="s">
        <v>26</v>
      </c>
      <c r="G7" s="1" t="s">
        <v>27</v>
      </c>
      <c r="H7" s="1" t="s">
        <v>42</v>
      </c>
      <c r="I7" s="1" t="s">
        <v>43</v>
      </c>
      <c r="J7" s="1" t="s">
        <v>43</v>
      </c>
      <c r="K7" s="2"/>
      <c r="L7" s="1">
        <v>-6.0</v>
      </c>
      <c r="M7" s="1"/>
      <c r="N7" s="1">
        <v>8.51345</v>
      </c>
      <c r="O7" s="1" t="s">
        <v>30</v>
      </c>
      <c r="P7" s="1" t="s">
        <v>44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hidden="1">
      <c r="A8" s="1" t="s">
        <v>24</v>
      </c>
      <c r="B8" s="1" t="s">
        <v>17</v>
      </c>
      <c r="C8" s="1">
        <v>413.0</v>
      </c>
      <c r="D8" s="1">
        <v>0.0</v>
      </c>
      <c r="E8" s="1" t="s">
        <v>25</v>
      </c>
      <c r="F8" s="1" t="s">
        <v>26</v>
      </c>
      <c r="G8" s="1" t="s">
        <v>27</v>
      </c>
      <c r="H8" s="1" t="s">
        <v>45</v>
      </c>
      <c r="I8" s="1" t="s">
        <v>46</v>
      </c>
      <c r="J8" s="1" t="s">
        <v>46</v>
      </c>
      <c r="K8" s="2"/>
      <c r="L8" s="1">
        <v>-5.0</v>
      </c>
      <c r="M8" s="1"/>
      <c r="N8" s="1">
        <v>9.237533333333333</v>
      </c>
      <c r="O8" s="1" t="s">
        <v>30</v>
      </c>
      <c r="P8" s="1" t="s">
        <v>47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hidden="1">
      <c r="A9" s="1" t="s">
        <v>48</v>
      </c>
      <c r="B9" s="1" t="s">
        <v>17</v>
      </c>
      <c r="C9" s="1">
        <v>318.0</v>
      </c>
      <c r="D9" s="1">
        <v>0.0</v>
      </c>
      <c r="E9" s="1" t="s">
        <v>49</v>
      </c>
      <c r="F9" s="1" t="s">
        <v>50</v>
      </c>
      <c r="G9" s="1" t="s">
        <v>27</v>
      </c>
      <c r="H9" s="1" t="s">
        <v>51</v>
      </c>
      <c r="I9" s="1" t="s">
        <v>52</v>
      </c>
      <c r="J9" s="1" t="s">
        <v>53</v>
      </c>
      <c r="K9" s="1" t="s">
        <v>54</v>
      </c>
      <c r="L9" s="1">
        <v>-18.0</v>
      </c>
      <c r="M9" s="1">
        <v>0.023383333333333332</v>
      </c>
      <c r="N9" s="1">
        <v>12.634966666666667</v>
      </c>
      <c r="O9" s="1" t="s">
        <v>55</v>
      </c>
      <c r="P9" s="1" t="s">
        <v>56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hidden="1">
      <c r="A10" s="1" t="s">
        <v>24</v>
      </c>
      <c r="B10" s="1" t="s">
        <v>17</v>
      </c>
      <c r="C10" s="1">
        <v>273.2</v>
      </c>
      <c r="D10" s="1">
        <v>0.0</v>
      </c>
      <c r="E10" s="1" t="s">
        <v>25</v>
      </c>
      <c r="F10" s="1" t="s">
        <v>26</v>
      </c>
      <c r="G10" s="1" t="s">
        <v>27</v>
      </c>
      <c r="H10" s="1" t="s">
        <v>57</v>
      </c>
      <c r="I10" s="1" t="s">
        <v>58</v>
      </c>
      <c r="J10" s="1" t="s">
        <v>58</v>
      </c>
      <c r="K10" s="2"/>
      <c r="L10" s="1">
        <v>-3.0</v>
      </c>
      <c r="M10" s="1"/>
      <c r="N10" s="1">
        <v>11.278383333333334</v>
      </c>
      <c r="O10" s="1" t="s">
        <v>30</v>
      </c>
      <c r="P10" s="1" t="s">
        <v>59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hidden="1">
      <c r="A11" s="1" t="s">
        <v>16</v>
      </c>
      <c r="B11" s="1" t="s">
        <v>17</v>
      </c>
      <c r="C11" s="1">
        <v>40.0</v>
      </c>
      <c r="D11" s="1">
        <v>70.0</v>
      </c>
      <c r="E11" s="2"/>
      <c r="F11" s="1" t="s">
        <v>18</v>
      </c>
      <c r="G11" s="1" t="s">
        <v>19</v>
      </c>
      <c r="H11" s="1" t="s">
        <v>60</v>
      </c>
      <c r="I11" s="1" t="s">
        <v>61</v>
      </c>
      <c r="J11" s="1" t="s">
        <v>61</v>
      </c>
      <c r="K11" s="2"/>
      <c r="L11" s="1">
        <v>1.0</v>
      </c>
      <c r="M11" s="1"/>
      <c r="N11" s="1">
        <v>6.873333333333333</v>
      </c>
      <c r="O11" s="1" t="s">
        <v>22</v>
      </c>
      <c r="P11" s="1" t="s">
        <v>62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hidden="1">
      <c r="A12" s="1" t="s">
        <v>24</v>
      </c>
      <c r="B12" s="3" t="s">
        <v>17</v>
      </c>
      <c r="C12" s="1">
        <v>308.2</v>
      </c>
      <c r="D12" s="1">
        <v>0.0</v>
      </c>
      <c r="E12" s="1" t="s">
        <v>25</v>
      </c>
      <c r="F12" s="1" t="s">
        <v>26</v>
      </c>
      <c r="G12" s="1" t="s">
        <v>27</v>
      </c>
      <c r="H12" s="1" t="s">
        <v>63</v>
      </c>
      <c r="I12" s="1" t="s">
        <v>64</v>
      </c>
      <c r="J12" s="1" t="s">
        <v>64</v>
      </c>
      <c r="K12" s="2"/>
      <c r="L12" s="1">
        <v>-4.0</v>
      </c>
      <c r="M12" s="1"/>
      <c r="N12" s="1">
        <v>10.757666666666667</v>
      </c>
      <c r="O12" s="1" t="s">
        <v>30</v>
      </c>
      <c r="P12" s="1" t="s">
        <v>65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hidden="1">
      <c r="A13" s="1" t="s">
        <v>66</v>
      </c>
      <c r="B13" s="1" t="s">
        <v>17</v>
      </c>
      <c r="C13" s="1">
        <v>404.0</v>
      </c>
      <c r="D13" s="1">
        <v>0.0</v>
      </c>
      <c r="E13" s="1" t="s">
        <v>67</v>
      </c>
      <c r="F13" s="1" t="s">
        <v>26</v>
      </c>
      <c r="G13" s="1" t="s">
        <v>27</v>
      </c>
      <c r="H13" s="1" t="s">
        <v>68</v>
      </c>
      <c r="I13" s="1" t="s">
        <v>69</v>
      </c>
      <c r="J13" s="1" t="s">
        <v>69</v>
      </c>
      <c r="K13" s="2"/>
      <c r="L13" s="1">
        <v>-3.0</v>
      </c>
      <c r="M13" s="1"/>
      <c r="N13" s="1">
        <v>11.834066666666667</v>
      </c>
      <c r="O13" s="1" t="s">
        <v>30</v>
      </c>
      <c r="P13" s="1" t="s">
        <v>70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idden="1">
      <c r="A14" s="1" t="s">
        <v>48</v>
      </c>
      <c r="B14" s="1" t="s">
        <v>17</v>
      </c>
      <c r="C14" s="1">
        <v>247.0</v>
      </c>
      <c r="D14" s="1">
        <v>62.0</v>
      </c>
      <c r="E14" s="2"/>
      <c r="F14" s="1" t="s">
        <v>18</v>
      </c>
      <c r="G14" s="1" t="s">
        <v>27</v>
      </c>
      <c r="H14" s="1" t="s">
        <v>71</v>
      </c>
      <c r="I14" s="1" t="s">
        <v>72</v>
      </c>
      <c r="J14" s="1" t="s">
        <v>72</v>
      </c>
      <c r="K14" s="2"/>
      <c r="L14" s="1">
        <v>-10.0</v>
      </c>
      <c r="M14" s="1"/>
      <c r="N14" s="1">
        <v>8.69805</v>
      </c>
      <c r="O14" s="1" t="s">
        <v>55</v>
      </c>
      <c r="P14" s="1" t="s">
        <v>73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hidden="1">
      <c r="A15" s="1" t="s">
        <v>24</v>
      </c>
      <c r="B15" s="1" t="s">
        <v>17</v>
      </c>
      <c r="C15" s="1">
        <v>182.2</v>
      </c>
      <c r="D15" s="1">
        <v>0.0</v>
      </c>
      <c r="E15" s="1" t="s">
        <v>25</v>
      </c>
      <c r="F15" s="1" t="s">
        <v>26</v>
      </c>
      <c r="G15" s="1" t="s">
        <v>27</v>
      </c>
      <c r="H15" s="1" t="s">
        <v>74</v>
      </c>
      <c r="I15" s="1" t="s">
        <v>75</v>
      </c>
      <c r="J15" s="1" t="s">
        <v>75</v>
      </c>
      <c r="K15" s="2"/>
      <c r="L15" s="1">
        <v>-4.0</v>
      </c>
      <c r="M15" s="1"/>
      <c r="N15" s="1">
        <v>10.384133333333333</v>
      </c>
      <c r="O15" s="1" t="s">
        <v>30</v>
      </c>
      <c r="P15" s="1" t="s">
        <v>76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hidden="1">
      <c r="A16" s="1" t="s">
        <v>32</v>
      </c>
      <c r="B16" s="1" t="s">
        <v>17</v>
      </c>
      <c r="C16" s="3">
        <v>821.0</v>
      </c>
      <c r="D16" s="1">
        <v>0.0</v>
      </c>
      <c r="E16" s="2"/>
      <c r="F16" s="1" t="s">
        <v>26</v>
      </c>
      <c r="G16" s="1" t="s">
        <v>27</v>
      </c>
      <c r="H16" s="1" t="s">
        <v>77</v>
      </c>
      <c r="I16" s="1" t="s">
        <v>78</v>
      </c>
      <c r="J16" s="1" t="s">
        <v>78</v>
      </c>
      <c r="K16" s="2"/>
      <c r="L16" s="1">
        <v>-3.0</v>
      </c>
      <c r="M16" s="1"/>
      <c r="N16" s="1">
        <v>11.532433333333334</v>
      </c>
      <c r="O16" s="1" t="s">
        <v>30</v>
      </c>
      <c r="P16" s="1" t="s">
        <v>79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idden="1">
      <c r="A17" s="1" t="s">
        <v>32</v>
      </c>
      <c r="B17" s="1" t="s">
        <v>17</v>
      </c>
      <c r="C17" s="1">
        <v>364.0</v>
      </c>
      <c r="D17" s="1">
        <v>0.0</v>
      </c>
      <c r="E17" s="2"/>
      <c r="F17" s="1" t="s">
        <v>26</v>
      </c>
      <c r="G17" s="1" t="s">
        <v>27</v>
      </c>
      <c r="H17" s="1" t="s">
        <v>80</v>
      </c>
      <c r="I17" s="1" t="s">
        <v>81</v>
      </c>
      <c r="J17" s="1" t="s">
        <v>81</v>
      </c>
      <c r="K17" s="2"/>
      <c r="L17" s="1">
        <v>-5.0</v>
      </c>
      <c r="M17" s="1"/>
      <c r="N17" s="1">
        <v>9.426083333333333</v>
      </c>
      <c r="O17" s="1" t="s">
        <v>30</v>
      </c>
      <c r="P17" s="1" t="s">
        <v>82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idden="1">
      <c r="A18" s="1" t="s">
        <v>66</v>
      </c>
      <c r="B18" s="1" t="s">
        <v>17</v>
      </c>
      <c r="C18" s="1">
        <v>264.0</v>
      </c>
      <c r="D18" s="1">
        <v>0.0</v>
      </c>
      <c r="E18" s="1" t="s">
        <v>83</v>
      </c>
      <c r="F18" s="1" t="s">
        <v>26</v>
      </c>
      <c r="G18" s="1" t="s">
        <v>27</v>
      </c>
      <c r="H18" s="1" t="s">
        <v>84</v>
      </c>
      <c r="I18" s="1" t="s">
        <v>85</v>
      </c>
      <c r="J18" s="1" t="s">
        <v>85</v>
      </c>
      <c r="K18" s="2"/>
      <c r="L18" s="1">
        <v>-4.0</v>
      </c>
      <c r="M18" s="1"/>
      <c r="N18" s="1">
        <v>10.020666666666667</v>
      </c>
      <c r="O18" s="1" t="s">
        <v>30</v>
      </c>
      <c r="P18" s="1" t="s">
        <v>86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hidden="1">
      <c r="A19" s="1" t="s">
        <v>24</v>
      </c>
      <c r="B19" s="1" t="s">
        <v>17</v>
      </c>
      <c r="C19" s="1">
        <v>485.4</v>
      </c>
      <c r="D19" s="1">
        <v>0.0</v>
      </c>
      <c r="E19" s="1" t="s">
        <v>25</v>
      </c>
      <c r="F19" s="1" t="s">
        <v>26</v>
      </c>
      <c r="G19" s="1" t="s">
        <v>27</v>
      </c>
      <c r="H19" s="1" t="s">
        <v>87</v>
      </c>
      <c r="I19" s="1" t="s">
        <v>88</v>
      </c>
      <c r="J19" s="1" t="s">
        <v>88</v>
      </c>
      <c r="K19" s="2"/>
      <c r="L19" s="1">
        <v>0.0</v>
      </c>
      <c r="M19" s="1"/>
      <c r="N19" s="1">
        <v>14.140733333333333</v>
      </c>
      <c r="O19" s="1" t="s">
        <v>30</v>
      </c>
      <c r="P19" s="1" t="s">
        <v>89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idden="1">
      <c r="A20" s="1" t="s">
        <v>16</v>
      </c>
      <c r="B20" s="1" t="s">
        <v>17</v>
      </c>
      <c r="C20" s="1">
        <v>124.5</v>
      </c>
      <c r="D20" s="1">
        <v>124.5</v>
      </c>
      <c r="E20" s="2"/>
      <c r="F20" s="1" t="s">
        <v>18</v>
      </c>
      <c r="G20" s="1" t="s">
        <v>19</v>
      </c>
      <c r="H20" s="1" t="s">
        <v>90</v>
      </c>
      <c r="I20" s="1" t="s">
        <v>91</v>
      </c>
      <c r="J20" s="1" t="s">
        <v>91</v>
      </c>
      <c r="K20" s="2"/>
      <c r="L20" s="1">
        <v>6.0</v>
      </c>
      <c r="M20" s="1"/>
      <c r="N20" s="1">
        <v>11.52965</v>
      </c>
      <c r="O20" s="1" t="s">
        <v>22</v>
      </c>
      <c r="P20" s="1" t="s">
        <v>92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hidden="1">
      <c r="A21" s="1" t="s">
        <v>66</v>
      </c>
      <c r="B21" s="1" t="s">
        <v>17</v>
      </c>
      <c r="C21" s="3">
        <v>299.0</v>
      </c>
      <c r="D21" s="1">
        <v>0.0</v>
      </c>
      <c r="E21" s="1" t="s">
        <v>93</v>
      </c>
      <c r="F21" s="1" t="s">
        <v>26</v>
      </c>
      <c r="G21" s="1" t="s">
        <v>27</v>
      </c>
      <c r="H21" s="1" t="s">
        <v>94</v>
      </c>
      <c r="I21" s="1" t="s">
        <v>95</v>
      </c>
      <c r="J21" s="1" t="s">
        <v>95</v>
      </c>
      <c r="K21" s="2"/>
      <c r="L21" s="1">
        <v>-7.0</v>
      </c>
      <c r="M21" s="1"/>
      <c r="N21" s="1">
        <v>7.9641166666666665</v>
      </c>
      <c r="O21" s="1" t="s">
        <v>30</v>
      </c>
      <c r="P21" s="1" t="s">
        <v>96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hidden="1">
      <c r="A22" s="1" t="s">
        <v>16</v>
      </c>
      <c r="B22" s="1" t="s">
        <v>17</v>
      </c>
      <c r="C22" s="3">
        <v>124.5</v>
      </c>
      <c r="D22" s="1">
        <v>124.5</v>
      </c>
      <c r="E22" s="2"/>
      <c r="F22" s="1" t="s">
        <v>18</v>
      </c>
      <c r="G22" s="1" t="s">
        <v>19</v>
      </c>
      <c r="H22" s="1" t="s">
        <v>97</v>
      </c>
      <c r="I22" s="1" t="s">
        <v>98</v>
      </c>
      <c r="J22" s="1" t="s">
        <v>98</v>
      </c>
      <c r="K22" s="2"/>
      <c r="L22" s="1">
        <v>4.0</v>
      </c>
      <c r="M22" s="1"/>
      <c r="N22" s="1">
        <v>9.645033333333334</v>
      </c>
      <c r="O22" s="1" t="s">
        <v>22</v>
      </c>
      <c r="P22" s="1" t="s">
        <v>99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hidden="1">
      <c r="A23" s="1" t="s">
        <v>32</v>
      </c>
      <c r="B23" s="1" t="s">
        <v>17</v>
      </c>
      <c r="C23" s="1">
        <v>274.0</v>
      </c>
      <c r="D23" s="1">
        <v>0.0</v>
      </c>
      <c r="E23" s="2"/>
      <c r="F23" s="1" t="s">
        <v>26</v>
      </c>
      <c r="G23" s="1" t="s">
        <v>27</v>
      </c>
      <c r="H23" s="1" t="s">
        <v>100</v>
      </c>
      <c r="I23" s="1" t="s">
        <v>101</v>
      </c>
      <c r="J23" s="1" t="s">
        <v>101</v>
      </c>
      <c r="K23" s="2"/>
      <c r="L23" s="1">
        <v>-5.0</v>
      </c>
      <c r="M23" s="1"/>
      <c r="N23" s="1">
        <v>9.760666666666667</v>
      </c>
      <c r="O23" s="1" t="s">
        <v>30</v>
      </c>
      <c r="P23" s="1" t="s">
        <v>102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idden="1">
      <c r="A24" s="1" t="s">
        <v>66</v>
      </c>
      <c r="B24" s="1" t="s">
        <v>17</v>
      </c>
      <c r="C24" s="1">
        <v>453.0</v>
      </c>
      <c r="D24" s="1">
        <v>0.0</v>
      </c>
      <c r="E24" s="1" t="s">
        <v>83</v>
      </c>
      <c r="F24" s="1" t="s">
        <v>26</v>
      </c>
      <c r="G24" s="1" t="s">
        <v>27</v>
      </c>
      <c r="H24" s="1" t="s">
        <v>103</v>
      </c>
      <c r="I24" s="1" t="s">
        <v>104</v>
      </c>
      <c r="J24" s="1" t="s">
        <v>104</v>
      </c>
      <c r="K24" s="2"/>
      <c r="L24" s="1">
        <v>-5.0</v>
      </c>
      <c r="M24" s="1"/>
      <c r="N24" s="1">
        <v>9.825133333333333</v>
      </c>
      <c r="O24" s="1" t="s">
        <v>30</v>
      </c>
      <c r="P24" s="1" t="s">
        <v>105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hidden="1">
      <c r="A25" s="1" t="s">
        <v>48</v>
      </c>
      <c r="B25" s="1" t="s">
        <v>17</v>
      </c>
      <c r="C25" s="1">
        <v>309.0</v>
      </c>
      <c r="D25" s="1">
        <v>0.0</v>
      </c>
      <c r="E25" s="1" t="s">
        <v>106</v>
      </c>
      <c r="F25" s="1" t="s">
        <v>50</v>
      </c>
      <c r="G25" s="1" t="s">
        <v>19</v>
      </c>
      <c r="H25" s="1" t="s">
        <v>107</v>
      </c>
      <c r="I25" s="1" t="s">
        <v>108</v>
      </c>
      <c r="J25" s="1" t="s">
        <v>109</v>
      </c>
      <c r="K25" s="1" t="s">
        <v>110</v>
      </c>
      <c r="L25" s="1">
        <v>-14.0</v>
      </c>
      <c r="M25" s="1">
        <v>0.018416666666666668</v>
      </c>
      <c r="N25" s="1">
        <v>8.138116666666667</v>
      </c>
      <c r="O25" s="1" t="s">
        <v>55</v>
      </c>
      <c r="P25" s="1" t="s">
        <v>111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idden="1">
      <c r="A26" s="1" t="s">
        <v>66</v>
      </c>
      <c r="B26" s="1" t="s">
        <v>112</v>
      </c>
      <c r="C26" s="3">
        <v>329.0</v>
      </c>
      <c r="D26" s="1">
        <v>0.0</v>
      </c>
      <c r="E26" s="1" t="s">
        <v>113</v>
      </c>
      <c r="F26" s="1" t="s">
        <v>26</v>
      </c>
      <c r="G26" s="1" t="s">
        <v>27</v>
      </c>
      <c r="H26" s="1" t="s">
        <v>114</v>
      </c>
      <c r="I26" s="1" t="s">
        <v>115</v>
      </c>
      <c r="J26" s="1" t="s">
        <v>115</v>
      </c>
      <c r="K26" s="2"/>
      <c r="L26" s="1">
        <v>-6.0</v>
      </c>
      <c r="M26" s="1"/>
      <c r="N26" s="1">
        <v>8.050333333333333</v>
      </c>
      <c r="O26" s="1" t="s">
        <v>30</v>
      </c>
      <c r="P26" s="1" t="s">
        <v>116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idden="1">
      <c r="A27" s="1" t="s">
        <v>32</v>
      </c>
      <c r="B27" s="1" t="s">
        <v>112</v>
      </c>
      <c r="C27" s="1">
        <v>264.0</v>
      </c>
      <c r="D27" s="1">
        <v>0.0</v>
      </c>
      <c r="E27" s="2"/>
      <c r="F27" s="1" t="s">
        <v>26</v>
      </c>
      <c r="G27" s="1" t="s">
        <v>27</v>
      </c>
      <c r="H27" s="1" t="s">
        <v>117</v>
      </c>
      <c r="I27" s="1" t="s">
        <v>118</v>
      </c>
      <c r="J27" s="1" t="s">
        <v>118</v>
      </c>
      <c r="K27" s="2"/>
      <c r="L27" s="1">
        <v>-5.0</v>
      </c>
      <c r="M27" s="1"/>
      <c r="N27" s="1">
        <v>9.294916666666667</v>
      </c>
      <c r="O27" s="1" t="s">
        <v>30</v>
      </c>
      <c r="P27" s="1" t="s">
        <v>119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idden="1">
      <c r="A28" s="1" t="s">
        <v>32</v>
      </c>
      <c r="B28" s="1" t="s">
        <v>112</v>
      </c>
      <c r="C28" s="3">
        <v>438.0</v>
      </c>
      <c r="D28" s="1">
        <v>0.0</v>
      </c>
      <c r="E28" s="2"/>
      <c r="F28" s="1" t="s">
        <v>26</v>
      </c>
      <c r="G28" s="1" t="s">
        <v>27</v>
      </c>
      <c r="H28" s="1" t="s">
        <v>120</v>
      </c>
      <c r="I28" s="1" t="s">
        <v>121</v>
      </c>
      <c r="J28" s="1" t="s">
        <v>121</v>
      </c>
      <c r="K28" s="2"/>
      <c r="L28" s="1">
        <v>-5.0</v>
      </c>
      <c r="M28" s="1"/>
      <c r="N28" s="1">
        <v>9.91215</v>
      </c>
      <c r="O28" s="1" t="s">
        <v>30</v>
      </c>
      <c r="P28" s="1" t="s">
        <v>122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idden="1">
      <c r="A29" s="1" t="s">
        <v>48</v>
      </c>
      <c r="B29" s="1" t="s">
        <v>17</v>
      </c>
      <c r="C29" s="1">
        <v>247.0</v>
      </c>
      <c r="D29" s="1">
        <v>62.0</v>
      </c>
      <c r="E29" s="2"/>
      <c r="F29" s="1" t="s">
        <v>18</v>
      </c>
      <c r="G29" s="1" t="s">
        <v>123</v>
      </c>
      <c r="H29" s="1" t="s">
        <v>124</v>
      </c>
      <c r="I29" s="1" t="s">
        <v>125</v>
      </c>
      <c r="J29" s="1" t="s">
        <v>125</v>
      </c>
      <c r="K29" s="2"/>
      <c r="L29" s="1">
        <v>-14.0</v>
      </c>
      <c r="M29" s="1"/>
      <c r="N29" s="1">
        <v>10.323666666666666</v>
      </c>
      <c r="O29" s="1" t="s">
        <v>55</v>
      </c>
      <c r="P29" s="1" t="s">
        <v>126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idden="1">
      <c r="A30" s="1" t="s">
        <v>24</v>
      </c>
      <c r="B30" s="3" t="s">
        <v>17</v>
      </c>
      <c r="C30" s="3">
        <v>369.0</v>
      </c>
      <c r="D30" s="1">
        <v>0.0</v>
      </c>
      <c r="E30" s="1" t="s">
        <v>25</v>
      </c>
      <c r="F30" s="1" t="s">
        <v>26</v>
      </c>
      <c r="G30" s="1" t="s">
        <v>27</v>
      </c>
      <c r="H30" s="1" t="s">
        <v>127</v>
      </c>
      <c r="I30" s="1" t="s">
        <v>128</v>
      </c>
      <c r="J30" s="1" t="s">
        <v>128</v>
      </c>
      <c r="K30" s="2"/>
      <c r="L30" s="1">
        <v>0.0</v>
      </c>
      <c r="M30" s="1"/>
      <c r="N30" s="1">
        <v>14.901316666666666</v>
      </c>
      <c r="O30" s="1" t="s">
        <v>30</v>
      </c>
      <c r="P30" s="1" t="s">
        <v>129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idden="1">
      <c r="A31" s="1" t="s">
        <v>48</v>
      </c>
      <c r="B31" s="1" t="s">
        <v>17</v>
      </c>
      <c r="C31" s="1">
        <v>767.0</v>
      </c>
      <c r="D31" s="1">
        <v>149.0</v>
      </c>
      <c r="E31" s="2"/>
      <c r="F31" s="1" t="s">
        <v>18</v>
      </c>
      <c r="G31" s="1" t="s">
        <v>27</v>
      </c>
      <c r="H31" s="1" t="s">
        <v>130</v>
      </c>
      <c r="I31" s="1" t="s">
        <v>131</v>
      </c>
      <c r="J31" s="1" t="s">
        <v>131</v>
      </c>
      <c r="K31" s="2"/>
      <c r="L31" s="1">
        <v>-4.0</v>
      </c>
      <c r="M31" s="1"/>
      <c r="N31" s="1">
        <v>14.346683333333333</v>
      </c>
      <c r="O31" s="1" t="s">
        <v>55</v>
      </c>
      <c r="P31" s="1" t="s">
        <v>132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hidden="1">
      <c r="A32" s="1" t="s">
        <v>24</v>
      </c>
      <c r="B32" s="1" t="s">
        <v>17</v>
      </c>
      <c r="C32" s="1">
        <v>332.2</v>
      </c>
      <c r="D32" s="1">
        <v>0.0</v>
      </c>
      <c r="E32" s="1" t="s">
        <v>25</v>
      </c>
      <c r="F32" s="1" t="s">
        <v>26</v>
      </c>
      <c r="G32" s="1" t="s">
        <v>27</v>
      </c>
      <c r="H32" s="1" t="s">
        <v>133</v>
      </c>
      <c r="I32" s="1" t="s">
        <v>134</v>
      </c>
      <c r="J32" s="1" t="s">
        <v>134</v>
      </c>
      <c r="K32" s="2"/>
      <c r="L32" s="1">
        <v>-3.0</v>
      </c>
      <c r="M32" s="1"/>
      <c r="N32" s="1">
        <v>11.47295</v>
      </c>
      <c r="O32" s="1" t="s">
        <v>30</v>
      </c>
      <c r="P32" s="1" t="s">
        <v>135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idden="1">
      <c r="A33" s="1" t="s">
        <v>48</v>
      </c>
      <c r="B33" s="1" t="s">
        <v>17</v>
      </c>
      <c r="C33" s="1">
        <v>1038.0</v>
      </c>
      <c r="D33" s="1">
        <v>63.0</v>
      </c>
      <c r="E33" s="1" t="s">
        <v>49</v>
      </c>
      <c r="F33" s="1" t="s">
        <v>50</v>
      </c>
      <c r="G33" s="1" t="s">
        <v>27</v>
      </c>
      <c r="H33" s="1" t="s">
        <v>136</v>
      </c>
      <c r="I33" s="1" t="s">
        <v>137</v>
      </c>
      <c r="J33" s="1" t="s">
        <v>138</v>
      </c>
      <c r="K33" s="1" t="s">
        <v>139</v>
      </c>
      <c r="L33" s="1">
        <v>-12.0</v>
      </c>
      <c r="M33" s="1">
        <v>0.021066666666666668</v>
      </c>
      <c r="N33" s="1">
        <v>17.3032</v>
      </c>
      <c r="O33" s="1" t="s">
        <v>55</v>
      </c>
      <c r="P33" s="1" t="s">
        <v>140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idden="1">
      <c r="A34" s="1" t="s">
        <v>24</v>
      </c>
      <c r="B34" s="1" t="s">
        <v>17</v>
      </c>
      <c r="C34" s="1">
        <v>451.4</v>
      </c>
      <c r="D34" s="1">
        <v>0.0</v>
      </c>
      <c r="E34" s="1" t="s">
        <v>25</v>
      </c>
      <c r="F34" s="1" t="s">
        <v>26</v>
      </c>
      <c r="G34" s="1" t="s">
        <v>27</v>
      </c>
      <c r="H34" s="1" t="s">
        <v>141</v>
      </c>
      <c r="I34" s="1" t="s">
        <v>142</v>
      </c>
      <c r="J34" s="1" t="s">
        <v>142</v>
      </c>
      <c r="K34" s="2"/>
      <c r="L34" s="1">
        <v>-4.0</v>
      </c>
      <c r="M34" s="1"/>
      <c r="N34" s="1">
        <v>10.498183333333333</v>
      </c>
      <c r="O34" s="1" t="s">
        <v>30</v>
      </c>
      <c r="P34" s="1" t="s">
        <v>143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hidden="1">
      <c r="A35" s="1" t="s">
        <v>32</v>
      </c>
      <c r="B35" s="1" t="s">
        <v>112</v>
      </c>
      <c r="C35" s="1">
        <v>264.0</v>
      </c>
      <c r="D35" s="1">
        <v>0.0</v>
      </c>
      <c r="E35" s="2"/>
      <c r="F35" s="1" t="s">
        <v>26</v>
      </c>
      <c r="G35" s="1" t="s">
        <v>27</v>
      </c>
      <c r="H35" s="1" t="s">
        <v>144</v>
      </c>
      <c r="I35" s="1" t="s">
        <v>145</v>
      </c>
      <c r="J35" s="1" t="s">
        <v>145</v>
      </c>
      <c r="K35" s="2"/>
      <c r="L35" s="1">
        <v>-4.0</v>
      </c>
      <c r="M35" s="1"/>
      <c r="N35" s="1">
        <v>10.549633333333333</v>
      </c>
      <c r="O35" s="1" t="s">
        <v>30</v>
      </c>
      <c r="P35" s="1" t="s">
        <v>146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idden="1">
      <c r="A36" s="1" t="s">
        <v>16</v>
      </c>
      <c r="B36" s="1" t="s">
        <v>17</v>
      </c>
      <c r="C36" s="1">
        <v>188.0</v>
      </c>
      <c r="D36" s="1">
        <v>0.0</v>
      </c>
      <c r="E36" s="2"/>
      <c r="F36" s="1" t="s">
        <v>18</v>
      </c>
      <c r="G36" s="1" t="s">
        <v>19</v>
      </c>
      <c r="H36" s="1" t="s">
        <v>147</v>
      </c>
      <c r="I36" s="1" t="s">
        <v>148</v>
      </c>
      <c r="J36" s="1" t="s">
        <v>148</v>
      </c>
      <c r="K36" s="2"/>
      <c r="L36" s="1">
        <v>4.0</v>
      </c>
      <c r="M36" s="1"/>
      <c r="N36" s="1">
        <v>9.067766666666667</v>
      </c>
      <c r="O36" s="1" t="s">
        <v>22</v>
      </c>
      <c r="P36" s="1" t="s">
        <v>149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hidden="1">
      <c r="A37" s="1" t="s">
        <v>32</v>
      </c>
      <c r="B37" s="1" t="s">
        <v>112</v>
      </c>
      <c r="C37" s="1">
        <v>658.0</v>
      </c>
      <c r="D37" s="1">
        <v>0.0</v>
      </c>
      <c r="E37" s="2"/>
      <c r="F37" s="1" t="s">
        <v>26</v>
      </c>
      <c r="G37" s="1" t="s">
        <v>27</v>
      </c>
      <c r="H37" s="1" t="s">
        <v>150</v>
      </c>
      <c r="I37" s="1" t="s">
        <v>151</v>
      </c>
      <c r="J37" s="1" t="s">
        <v>151</v>
      </c>
      <c r="K37" s="2"/>
      <c r="L37" s="1">
        <v>-2.0</v>
      </c>
      <c r="M37" s="1"/>
      <c r="N37" s="1">
        <v>12.5849</v>
      </c>
      <c r="O37" s="1" t="s">
        <v>30</v>
      </c>
      <c r="P37" s="1" t="s">
        <v>152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hidden="1">
      <c r="A38" s="1" t="s">
        <v>48</v>
      </c>
      <c r="B38" s="1" t="s">
        <v>17</v>
      </c>
      <c r="C38" s="3">
        <v>394.0</v>
      </c>
      <c r="D38" s="1">
        <v>0.0</v>
      </c>
      <c r="E38" s="1" t="s">
        <v>49</v>
      </c>
      <c r="F38" s="1" t="s">
        <v>50</v>
      </c>
      <c r="G38" s="1" t="s">
        <v>27</v>
      </c>
      <c r="H38" s="1" t="s">
        <v>153</v>
      </c>
      <c r="I38" s="1" t="s">
        <v>154</v>
      </c>
      <c r="J38" s="1" t="s">
        <v>155</v>
      </c>
      <c r="K38" s="1" t="s">
        <v>156</v>
      </c>
      <c r="L38" s="1">
        <v>-14.0</v>
      </c>
      <c r="M38" s="1">
        <v>0.0132</v>
      </c>
      <c r="N38" s="1">
        <v>10.530216666666666</v>
      </c>
      <c r="O38" s="1" t="s">
        <v>55</v>
      </c>
      <c r="P38" s="1" t="s">
        <v>157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idden="1">
      <c r="A39" s="1" t="s">
        <v>48</v>
      </c>
      <c r="B39" s="1" t="s">
        <v>17</v>
      </c>
      <c r="C39" s="1">
        <v>309.0</v>
      </c>
      <c r="D39" s="1">
        <v>0.0</v>
      </c>
      <c r="E39" s="1" t="s">
        <v>106</v>
      </c>
      <c r="F39" s="1" t="s">
        <v>50</v>
      </c>
      <c r="G39" s="1" t="s">
        <v>19</v>
      </c>
      <c r="H39" s="1" t="s">
        <v>158</v>
      </c>
      <c r="I39" s="1" t="s">
        <v>159</v>
      </c>
      <c r="J39" s="1" t="s">
        <v>160</v>
      </c>
      <c r="K39" s="1" t="s">
        <v>161</v>
      </c>
      <c r="L39" s="1">
        <v>-9.0</v>
      </c>
      <c r="M39" s="1">
        <v>0.01806666666666667</v>
      </c>
      <c r="N39" s="1">
        <v>8.0885</v>
      </c>
      <c r="O39" s="1" t="s">
        <v>55</v>
      </c>
      <c r="P39" s="1" t="s">
        <v>162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idden="1">
      <c r="A40" s="1" t="s">
        <v>66</v>
      </c>
      <c r="B40" s="1" t="s">
        <v>112</v>
      </c>
      <c r="C40" s="1">
        <v>379.0</v>
      </c>
      <c r="D40" s="1">
        <v>0.0</v>
      </c>
      <c r="E40" s="1" t="s">
        <v>163</v>
      </c>
      <c r="F40" s="1" t="s">
        <v>26</v>
      </c>
      <c r="G40" s="1" t="s">
        <v>27</v>
      </c>
      <c r="H40" s="1" t="s">
        <v>164</v>
      </c>
      <c r="I40" s="1" t="s">
        <v>165</v>
      </c>
      <c r="J40" s="1" t="s">
        <v>165</v>
      </c>
      <c r="K40" s="2"/>
      <c r="L40" s="1">
        <v>-8.0</v>
      </c>
      <c r="M40" s="1"/>
      <c r="N40" s="1">
        <v>6.784483333333333</v>
      </c>
      <c r="O40" s="1" t="s">
        <v>30</v>
      </c>
      <c r="P40" s="1" t="s">
        <v>166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idden="1">
      <c r="A41" s="1" t="s">
        <v>48</v>
      </c>
      <c r="B41" s="1" t="s">
        <v>17</v>
      </c>
      <c r="C41" s="1">
        <v>300.0</v>
      </c>
      <c r="D41" s="1">
        <v>49.0</v>
      </c>
      <c r="E41" s="1" t="s">
        <v>106</v>
      </c>
      <c r="F41" s="1" t="s">
        <v>50</v>
      </c>
      <c r="G41" s="1" t="s">
        <v>19</v>
      </c>
      <c r="H41" s="1" t="s">
        <v>167</v>
      </c>
      <c r="I41" s="1" t="s">
        <v>168</v>
      </c>
      <c r="J41" s="1" t="s">
        <v>169</v>
      </c>
      <c r="K41" s="1" t="s">
        <v>170</v>
      </c>
      <c r="L41" s="1">
        <v>-2.0</v>
      </c>
      <c r="M41" s="1">
        <v>0.0136</v>
      </c>
      <c r="N41" s="1">
        <v>11.2838</v>
      </c>
      <c r="O41" s="1" t="s">
        <v>55</v>
      </c>
      <c r="P41" s="1" t="s">
        <v>171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idden="1">
      <c r="A42" s="1" t="s">
        <v>66</v>
      </c>
      <c r="B42" s="1" t="s">
        <v>112</v>
      </c>
      <c r="C42" s="1">
        <v>528.0</v>
      </c>
      <c r="D42" s="1">
        <v>0.0</v>
      </c>
      <c r="E42" s="1" t="s">
        <v>172</v>
      </c>
      <c r="F42" s="1" t="s">
        <v>26</v>
      </c>
      <c r="G42" s="1" t="s">
        <v>27</v>
      </c>
      <c r="H42" s="1" t="s">
        <v>173</v>
      </c>
      <c r="I42" s="1" t="s">
        <v>174</v>
      </c>
      <c r="J42" s="1" t="s">
        <v>174</v>
      </c>
      <c r="K42" s="2"/>
      <c r="L42" s="1">
        <v>1.0</v>
      </c>
      <c r="M42" s="1"/>
      <c r="N42" s="1">
        <v>16.330466666666666</v>
      </c>
      <c r="O42" s="1" t="s">
        <v>30</v>
      </c>
      <c r="P42" s="1" t="s">
        <v>175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idden="1">
      <c r="A43" s="1" t="s">
        <v>48</v>
      </c>
      <c r="B43" s="1" t="s">
        <v>17</v>
      </c>
      <c r="C43" s="1">
        <v>368.0</v>
      </c>
      <c r="D43" s="1">
        <v>75.0</v>
      </c>
      <c r="E43" s="2"/>
      <c r="F43" s="1" t="s">
        <v>18</v>
      </c>
      <c r="G43" s="1" t="s">
        <v>19</v>
      </c>
      <c r="H43" s="1" t="s">
        <v>176</v>
      </c>
      <c r="I43" s="1" t="s">
        <v>177</v>
      </c>
      <c r="J43" s="1" t="s">
        <v>177</v>
      </c>
      <c r="K43" s="2"/>
      <c r="L43" s="1">
        <v>-14.0</v>
      </c>
      <c r="M43" s="1"/>
      <c r="N43" s="1">
        <v>5.332566666666667</v>
      </c>
      <c r="O43" s="1" t="s">
        <v>55</v>
      </c>
      <c r="P43" s="1" t="s">
        <v>178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idden="1">
      <c r="A44" s="1" t="s">
        <v>24</v>
      </c>
      <c r="B44" s="1" t="s">
        <v>17</v>
      </c>
      <c r="C44" s="1">
        <v>329.0</v>
      </c>
      <c r="D44" s="1">
        <v>0.0</v>
      </c>
      <c r="E44" s="1" t="s">
        <v>25</v>
      </c>
      <c r="F44" s="1" t="s">
        <v>26</v>
      </c>
      <c r="G44" s="1" t="s">
        <v>27</v>
      </c>
      <c r="H44" s="1" t="s">
        <v>179</v>
      </c>
      <c r="I44" s="1" t="s">
        <v>180</v>
      </c>
      <c r="J44" s="1" t="s">
        <v>180</v>
      </c>
      <c r="K44" s="2"/>
      <c r="L44" s="1">
        <v>-7.0</v>
      </c>
      <c r="M44" s="1"/>
      <c r="N44" s="1">
        <v>7.9070833333333335</v>
      </c>
      <c r="O44" s="1" t="s">
        <v>30</v>
      </c>
      <c r="P44" s="1" t="s">
        <v>181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idden="1">
      <c r="A45" s="1" t="s">
        <v>24</v>
      </c>
      <c r="B45" s="1" t="s">
        <v>17</v>
      </c>
      <c r="C45" s="3">
        <v>453.0</v>
      </c>
      <c r="D45" s="1">
        <v>0.0</v>
      </c>
      <c r="E45" s="1" t="s">
        <v>25</v>
      </c>
      <c r="F45" s="1" t="s">
        <v>26</v>
      </c>
      <c r="G45" s="1" t="s">
        <v>27</v>
      </c>
      <c r="H45" s="1" t="s">
        <v>182</v>
      </c>
      <c r="I45" s="1" t="s">
        <v>183</v>
      </c>
      <c r="J45" s="1" t="s">
        <v>183</v>
      </c>
      <c r="K45" s="2"/>
      <c r="L45" s="1">
        <v>-6.0</v>
      </c>
      <c r="M45" s="1"/>
      <c r="N45" s="1">
        <v>8.8797</v>
      </c>
      <c r="O45" s="1" t="s">
        <v>30</v>
      </c>
      <c r="P45" s="1" t="s">
        <v>184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idden="1">
      <c r="A46" s="1" t="s">
        <v>48</v>
      </c>
      <c r="B46" s="1" t="s">
        <v>17</v>
      </c>
      <c r="C46" s="3">
        <v>448.0</v>
      </c>
      <c r="D46" s="1">
        <v>0.0</v>
      </c>
      <c r="E46" s="1" t="s">
        <v>106</v>
      </c>
      <c r="F46" s="1" t="s">
        <v>50</v>
      </c>
      <c r="G46" s="1" t="s">
        <v>27</v>
      </c>
      <c r="H46" s="1" t="s">
        <v>185</v>
      </c>
      <c r="I46" s="1" t="s">
        <v>186</v>
      </c>
      <c r="J46" s="1" t="s">
        <v>187</v>
      </c>
      <c r="K46" s="1" t="s">
        <v>188</v>
      </c>
      <c r="L46" s="1">
        <v>-10.0</v>
      </c>
      <c r="M46" s="1">
        <v>0.0159</v>
      </c>
      <c r="N46" s="1">
        <v>11.31025</v>
      </c>
      <c r="O46" s="1" t="s">
        <v>55</v>
      </c>
      <c r="P46" s="1" t="s">
        <v>189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idden="1">
      <c r="A47" s="1" t="s">
        <v>24</v>
      </c>
      <c r="B47" s="1" t="s">
        <v>17</v>
      </c>
      <c r="C47" s="1">
        <v>239.2</v>
      </c>
      <c r="D47" s="1">
        <v>0.0</v>
      </c>
      <c r="E47" s="1" t="s">
        <v>25</v>
      </c>
      <c r="F47" s="1" t="s">
        <v>26</v>
      </c>
      <c r="G47" s="1" t="s">
        <v>27</v>
      </c>
      <c r="H47" s="1" t="s">
        <v>190</v>
      </c>
      <c r="I47" s="1" t="s">
        <v>191</v>
      </c>
      <c r="J47" s="1" t="s">
        <v>191</v>
      </c>
      <c r="K47" s="2"/>
      <c r="L47" s="1">
        <v>-6.0</v>
      </c>
      <c r="M47" s="1"/>
      <c r="N47" s="1">
        <v>8.464783333333333</v>
      </c>
      <c r="O47" s="1" t="s">
        <v>30</v>
      </c>
      <c r="P47" s="1" t="s">
        <v>192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idden="1">
      <c r="A48" s="1" t="s">
        <v>48</v>
      </c>
      <c r="B48" s="1" t="s">
        <v>17</v>
      </c>
      <c r="C48" s="3">
        <v>762.0</v>
      </c>
      <c r="D48" s="1">
        <v>185.0</v>
      </c>
      <c r="E48" s="2"/>
      <c r="F48" s="1" t="s">
        <v>18</v>
      </c>
      <c r="G48" s="1" t="s">
        <v>27</v>
      </c>
      <c r="H48" s="1" t="s">
        <v>193</v>
      </c>
      <c r="I48" s="1" t="s">
        <v>194</v>
      </c>
      <c r="J48" s="1" t="s">
        <v>194</v>
      </c>
      <c r="K48" s="2"/>
      <c r="L48" s="1">
        <v>-7.0</v>
      </c>
      <c r="M48" s="1"/>
      <c r="N48" s="1">
        <v>11.6069</v>
      </c>
      <c r="O48" s="1" t="s">
        <v>55</v>
      </c>
      <c r="P48" s="1" t="s">
        <v>195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idden="1">
      <c r="A49" s="1" t="s">
        <v>24</v>
      </c>
      <c r="B49" s="1" t="s">
        <v>17</v>
      </c>
      <c r="C49" s="1">
        <v>428.4</v>
      </c>
      <c r="D49" s="1">
        <v>0.0</v>
      </c>
      <c r="E49" s="1" t="s">
        <v>25</v>
      </c>
      <c r="F49" s="1" t="s">
        <v>26</v>
      </c>
      <c r="G49" s="1" t="s">
        <v>27</v>
      </c>
      <c r="H49" s="1" t="s">
        <v>196</v>
      </c>
      <c r="I49" s="1" t="s">
        <v>197</v>
      </c>
      <c r="J49" s="1" t="s">
        <v>197</v>
      </c>
      <c r="K49" s="2"/>
      <c r="L49" s="1">
        <v>-4.0</v>
      </c>
      <c r="M49" s="1"/>
      <c r="N49" s="1">
        <v>10.0412</v>
      </c>
      <c r="O49" s="1" t="s">
        <v>30</v>
      </c>
      <c r="P49" s="1" t="s">
        <v>198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hidden="1">
      <c r="A50" s="1" t="s">
        <v>16</v>
      </c>
      <c r="B50" s="1" t="s">
        <v>17</v>
      </c>
      <c r="C50" s="1">
        <v>249.0</v>
      </c>
      <c r="D50" s="1">
        <v>0.0</v>
      </c>
      <c r="E50" s="2"/>
      <c r="F50" s="1" t="s">
        <v>18</v>
      </c>
      <c r="G50" s="1" t="s">
        <v>19</v>
      </c>
      <c r="H50" s="1" t="s">
        <v>199</v>
      </c>
      <c r="I50" s="1" t="s">
        <v>200</v>
      </c>
      <c r="J50" s="1" t="s">
        <v>200</v>
      </c>
      <c r="K50" s="2"/>
      <c r="L50" s="1">
        <v>5.0</v>
      </c>
      <c r="M50" s="1"/>
      <c r="N50" s="1">
        <v>10.75085</v>
      </c>
      <c r="O50" s="1" t="s">
        <v>22</v>
      </c>
      <c r="P50" s="1" t="s">
        <v>201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idden="1">
      <c r="A51" s="1" t="s">
        <v>24</v>
      </c>
      <c r="B51" s="1" t="s">
        <v>17</v>
      </c>
      <c r="C51" s="1">
        <v>329.0</v>
      </c>
      <c r="D51" s="1">
        <v>0.0</v>
      </c>
      <c r="E51" s="1" t="s">
        <v>25</v>
      </c>
      <c r="F51" s="1" t="s">
        <v>26</v>
      </c>
      <c r="G51" s="1" t="s">
        <v>27</v>
      </c>
      <c r="H51" s="1" t="s">
        <v>202</v>
      </c>
      <c r="I51" s="1" t="s">
        <v>203</v>
      </c>
      <c r="J51" s="1" t="s">
        <v>203</v>
      </c>
      <c r="K51" s="2"/>
      <c r="L51" s="1">
        <v>-3.0</v>
      </c>
      <c r="M51" s="1"/>
      <c r="N51" s="1">
        <v>11.947916666666666</v>
      </c>
      <c r="O51" s="1" t="s">
        <v>30</v>
      </c>
      <c r="P51" s="1" t="s">
        <v>204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idden="1">
      <c r="A52" s="1" t="s">
        <v>48</v>
      </c>
      <c r="B52" s="1" t="s">
        <v>17</v>
      </c>
      <c r="C52" s="1">
        <v>413.0</v>
      </c>
      <c r="D52" s="1">
        <v>0.0</v>
      </c>
      <c r="E52" s="1" t="s">
        <v>49</v>
      </c>
      <c r="F52" s="1" t="s">
        <v>50</v>
      </c>
      <c r="G52" s="1" t="s">
        <v>19</v>
      </c>
      <c r="H52" s="1" t="s">
        <v>205</v>
      </c>
      <c r="I52" s="1" t="s">
        <v>206</v>
      </c>
      <c r="J52" s="1" t="s">
        <v>207</v>
      </c>
      <c r="K52" s="1" t="s">
        <v>208</v>
      </c>
      <c r="L52" s="1">
        <v>-8.0</v>
      </c>
      <c r="M52" s="1">
        <v>0.018</v>
      </c>
      <c r="N52" s="1">
        <v>18.56065</v>
      </c>
      <c r="O52" s="1" t="s">
        <v>55</v>
      </c>
      <c r="P52" s="1" t="s">
        <v>209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idden="1">
      <c r="A53" s="1" t="s">
        <v>24</v>
      </c>
      <c r="B53" s="1" t="s">
        <v>17</v>
      </c>
      <c r="C53" s="1">
        <v>585.0</v>
      </c>
      <c r="D53" s="1">
        <v>0.0</v>
      </c>
      <c r="E53" s="1" t="s">
        <v>25</v>
      </c>
      <c r="F53" s="1" t="s">
        <v>26</v>
      </c>
      <c r="G53" s="1" t="s">
        <v>27</v>
      </c>
      <c r="H53" s="1" t="s">
        <v>210</v>
      </c>
      <c r="I53" s="1" t="s">
        <v>211</v>
      </c>
      <c r="J53" s="1" t="s">
        <v>211</v>
      </c>
      <c r="K53" s="2"/>
      <c r="L53" s="1">
        <v>1.0</v>
      </c>
      <c r="M53" s="1"/>
      <c r="N53" s="1">
        <v>16.52995</v>
      </c>
      <c r="O53" s="1" t="s">
        <v>30</v>
      </c>
      <c r="P53" s="1" t="s">
        <v>212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hidden="1">
      <c r="A54" s="1" t="s">
        <v>48</v>
      </c>
      <c r="B54" s="1" t="s">
        <v>17</v>
      </c>
      <c r="C54" s="1">
        <v>388.0</v>
      </c>
      <c r="D54" s="1">
        <v>0.0</v>
      </c>
      <c r="E54" s="1" t="s">
        <v>106</v>
      </c>
      <c r="F54" s="1" t="s">
        <v>50</v>
      </c>
      <c r="G54" s="1" t="s">
        <v>27</v>
      </c>
      <c r="H54" s="1" t="s">
        <v>213</v>
      </c>
      <c r="I54" s="1" t="s">
        <v>214</v>
      </c>
      <c r="J54" s="1" t="s">
        <v>215</v>
      </c>
      <c r="K54" s="1" t="s">
        <v>216</v>
      </c>
      <c r="L54" s="1">
        <v>-3.0</v>
      </c>
      <c r="M54" s="1">
        <v>0.01955</v>
      </c>
      <c r="N54" s="1">
        <v>13.53255</v>
      </c>
      <c r="O54" s="1" t="s">
        <v>55</v>
      </c>
      <c r="P54" s="1" t="s">
        <v>217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idden="1">
      <c r="A55" s="1" t="s">
        <v>24</v>
      </c>
      <c r="B55" s="1" t="s">
        <v>17</v>
      </c>
      <c r="C55" s="1">
        <v>674.2</v>
      </c>
      <c r="D55" s="1">
        <v>0.0</v>
      </c>
      <c r="E55" s="1" t="s">
        <v>25</v>
      </c>
      <c r="F55" s="1" t="s">
        <v>26</v>
      </c>
      <c r="G55" s="1" t="s">
        <v>27</v>
      </c>
      <c r="H55" s="1" t="s">
        <v>218</v>
      </c>
      <c r="I55" s="1" t="s">
        <v>219</v>
      </c>
      <c r="J55" s="1" t="s">
        <v>219</v>
      </c>
      <c r="K55" s="2"/>
      <c r="L55" s="1">
        <v>0.0</v>
      </c>
      <c r="M55" s="1"/>
      <c r="N55" s="1">
        <v>15.087766666666667</v>
      </c>
      <c r="O55" s="1" t="s">
        <v>30</v>
      </c>
      <c r="P55" s="1" t="s">
        <v>220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hidden="1">
      <c r="A56" s="1" t="s">
        <v>48</v>
      </c>
      <c r="B56" s="1" t="s">
        <v>17</v>
      </c>
      <c r="C56" s="1">
        <v>199.0</v>
      </c>
      <c r="D56" s="1">
        <v>50.0</v>
      </c>
      <c r="E56" s="2"/>
      <c r="F56" s="1" t="s">
        <v>18</v>
      </c>
      <c r="G56" s="1" t="s">
        <v>123</v>
      </c>
      <c r="H56" s="1" t="s">
        <v>221</v>
      </c>
      <c r="I56" s="1" t="s">
        <v>222</v>
      </c>
      <c r="J56" s="1" t="s">
        <v>222</v>
      </c>
      <c r="K56" s="2"/>
      <c r="L56" s="1">
        <v>-8.0</v>
      </c>
      <c r="M56" s="1"/>
      <c r="N56" s="1">
        <v>9.96415</v>
      </c>
      <c r="O56" s="1" t="s">
        <v>55</v>
      </c>
      <c r="P56" s="1" t="s">
        <v>223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idden="1">
      <c r="A57" s="1" t="s">
        <v>48</v>
      </c>
      <c r="B57" s="1" t="s">
        <v>17</v>
      </c>
      <c r="C57" s="1">
        <v>250.0</v>
      </c>
      <c r="D57" s="1">
        <v>0.0</v>
      </c>
      <c r="E57" s="1" t="s">
        <v>106</v>
      </c>
      <c r="F57" s="1" t="s">
        <v>50</v>
      </c>
      <c r="G57" s="1" t="s">
        <v>27</v>
      </c>
      <c r="H57" s="1" t="s">
        <v>224</v>
      </c>
      <c r="I57" s="1" t="s">
        <v>225</v>
      </c>
      <c r="J57" s="1" t="s">
        <v>226</v>
      </c>
      <c r="K57" s="1" t="s">
        <v>227</v>
      </c>
      <c r="L57" s="1">
        <v>0.0</v>
      </c>
      <c r="M57" s="1">
        <v>0.0075</v>
      </c>
      <c r="N57" s="1">
        <v>10.053066666666666</v>
      </c>
      <c r="O57" s="1" t="s">
        <v>55</v>
      </c>
      <c r="P57" s="1" t="s">
        <v>228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idden="1">
      <c r="A58" s="1" t="s">
        <v>48</v>
      </c>
      <c r="B58" s="1" t="s">
        <v>17</v>
      </c>
      <c r="C58" s="3">
        <v>245.0</v>
      </c>
      <c r="D58" s="1">
        <v>61.0</v>
      </c>
      <c r="E58" s="2"/>
      <c r="F58" s="1" t="s">
        <v>18</v>
      </c>
      <c r="G58" s="1" t="s">
        <v>123</v>
      </c>
      <c r="H58" s="1" t="s">
        <v>229</v>
      </c>
      <c r="I58" s="1" t="s">
        <v>230</v>
      </c>
      <c r="J58" s="1" t="s">
        <v>230</v>
      </c>
      <c r="K58" s="2"/>
      <c r="L58" s="1">
        <v>-7.0</v>
      </c>
      <c r="M58" s="1"/>
      <c r="N58" s="1">
        <v>11.3395</v>
      </c>
      <c r="O58" s="1" t="s">
        <v>55</v>
      </c>
      <c r="P58" s="1" t="s">
        <v>231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hidden="1">
      <c r="A59" s="1" t="s">
        <v>48</v>
      </c>
      <c r="B59" s="1" t="s">
        <v>17</v>
      </c>
      <c r="C59" s="3">
        <v>547.0</v>
      </c>
      <c r="D59" s="1">
        <v>0.0</v>
      </c>
      <c r="E59" s="1" t="s">
        <v>49</v>
      </c>
      <c r="F59" s="1" t="s">
        <v>50</v>
      </c>
      <c r="G59" s="1" t="s">
        <v>19</v>
      </c>
      <c r="H59" s="1" t="s">
        <v>232</v>
      </c>
      <c r="I59" s="1" t="s">
        <v>233</v>
      </c>
      <c r="J59" s="1" t="s">
        <v>234</v>
      </c>
      <c r="K59" s="1" t="s">
        <v>235</v>
      </c>
      <c r="L59" s="1">
        <v>-13.0</v>
      </c>
      <c r="M59" s="1">
        <v>0.018133333333333335</v>
      </c>
      <c r="N59" s="1">
        <v>13.6187</v>
      </c>
      <c r="O59" s="1" t="s">
        <v>55</v>
      </c>
      <c r="P59" s="1" t="s">
        <v>236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hidden="1">
      <c r="A60" s="1" t="s">
        <v>24</v>
      </c>
      <c r="B60" s="1" t="s">
        <v>17</v>
      </c>
      <c r="C60" s="1">
        <v>478.2</v>
      </c>
      <c r="D60" s="1">
        <v>0.0</v>
      </c>
      <c r="E60" s="1" t="s">
        <v>25</v>
      </c>
      <c r="F60" s="1" t="s">
        <v>26</v>
      </c>
      <c r="G60" s="1" t="s">
        <v>27</v>
      </c>
      <c r="H60" s="1" t="s">
        <v>237</v>
      </c>
      <c r="I60" s="1" t="s">
        <v>238</v>
      </c>
      <c r="J60" s="1" t="s">
        <v>238</v>
      </c>
      <c r="K60" s="2"/>
      <c r="L60" s="1">
        <v>-2.0</v>
      </c>
      <c r="M60" s="1"/>
      <c r="N60" s="1">
        <v>12.6513</v>
      </c>
      <c r="O60" s="1" t="s">
        <v>30</v>
      </c>
      <c r="P60" s="1" t="s">
        <v>239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idden="1">
      <c r="A61" s="1" t="s">
        <v>24</v>
      </c>
      <c r="B61" s="1" t="s">
        <v>17</v>
      </c>
      <c r="C61" s="3">
        <v>423.0</v>
      </c>
      <c r="D61" s="1">
        <v>0.0</v>
      </c>
      <c r="E61" s="1" t="s">
        <v>25</v>
      </c>
      <c r="F61" s="1" t="s">
        <v>26</v>
      </c>
      <c r="G61" s="1" t="s">
        <v>27</v>
      </c>
      <c r="H61" s="1" t="s">
        <v>240</v>
      </c>
      <c r="I61" s="1" t="s">
        <v>241</v>
      </c>
      <c r="J61" s="1" t="s">
        <v>241</v>
      </c>
      <c r="K61" s="2"/>
      <c r="L61" s="1">
        <v>-2.0</v>
      </c>
      <c r="M61" s="1"/>
      <c r="N61" s="1">
        <v>12.7402</v>
      </c>
      <c r="O61" s="1" t="s">
        <v>30</v>
      </c>
      <c r="P61" s="1" t="s">
        <v>242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hidden="1">
      <c r="A62" s="1" t="s">
        <v>32</v>
      </c>
      <c r="B62" s="1" t="s">
        <v>112</v>
      </c>
      <c r="C62" s="3">
        <v>264.0</v>
      </c>
      <c r="D62" s="1">
        <v>0.0</v>
      </c>
      <c r="E62" s="2"/>
      <c r="F62" s="1" t="s">
        <v>26</v>
      </c>
      <c r="G62" s="1" t="s">
        <v>27</v>
      </c>
      <c r="H62" s="1" t="s">
        <v>243</v>
      </c>
      <c r="I62" s="1" t="s">
        <v>244</v>
      </c>
      <c r="J62" s="1" t="s">
        <v>244</v>
      </c>
      <c r="K62" s="2"/>
      <c r="L62" s="1">
        <v>-6.0</v>
      </c>
      <c r="M62" s="1"/>
      <c r="N62" s="1">
        <v>8.957116666666666</v>
      </c>
      <c r="O62" s="1" t="s">
        <v>30</v>
      </c>
      <c r="P62" s="1" t="s">
        <v>245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hidden="1">
      <c r="A63" s="1" t="s">
        <v>66</v>
      </c>
      <c r="B63" s="1" t="s">
        <v>112</v>
      </c>
      <c r="C63" s="1">
        <v>539.0</v>
      </c>
      <c r="D63" s="1">
        <v>0.0</v>
      </c>
      <c r="E63" s="1" t="s">
        <v>246</v>
      </c>
      <c r="F63" s="1" t="s">
        <v>26</v>
      </c>
      <c r="G63" s="1" t="s">
        <v>27</v>
      </c>
      <c r="H63" s="1" t="s">
        <v>247</v>
      </c>
      <c r="I63" s="1" t="s">
        <v>248</v>
      </c>
      <c r="J63" s="1" t="s">
        <v>248</v>
      </c>
      <c r="K63" s="2"/>
      <c r="L63" s="1">
        <v>-1.0</v>
      </c>
      <c r="M63" s="1"/>
      <c r="N63" s="1">
        <v>13.681933333333333</v>
      </c>
      <c r="O63" s="1" t="s">
        <v>30</v>
      </c>
      <c r="P63" s="1" t="s">
        <v>249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hidden="1">
      <c r="A64" s="1" t="s">
        <v>24</v>
      </c>
      <c r="B64" s="1" t="s">
        <v>17</v>
      </c>
      <c r="C64" s="1">
        <v>324.4</v>
      </c>
      <c r="D64" s="1">
        <v>0.0</v>
      </c>
      <c r="E64" s="1" t="s">
        <v>25</v>
      </c>
      <c r="F64" s="1" t="s">
        <v>26</v>
      </c>
      <c r="G64" s="1" t="s">
        <v>27</v>
      </c>
      <c r="H64" s="1" t="s">
        <v>250</v>
      </c>
      <c r="I64" s="1" t="s">
        <v>251</v>
      </c>
      <c r="J64" s="1" t="s">
        <v>251</v>
      </c>
      <c r="K64" s="2"/>
      <c r="L64" s="1">
        <v>-3.0</v>
      </c>
      <c r="M64" s="1"/>
      <c r="N64" s="1">
        <v>11.419333333333332</v>
      </c>
      <c r="O64" s="1" t="s">
        <v>30</v>
      </c>
      <c r="P64" s="1" t="s">
        <v>252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idden="1">
      <c r="A65" s="1" t="s">
        <v>32</v>
      </c>
      <c r="B65" s="1" t="s">
        <v>112</v>
      </c>
      <c r="C65" s="1">
        <v>369.0</v>
      </c>
      <c r="D65" s="1">
        <v>0.0</v>
      </c>
      <c r="E65" s="2"/>
      <c r="F65" s="1" t="s">
        <v>26</v>
      </c>
      <c r="G65" s="1" t="s">
        <v>27</v>
      </c>
      <c r="H65" s="1" t="s">
        <v>253</v>
      </c>
      <c r="I65" s="1" t="s">
        <v>254</v>
      </c>
      <c r="J65" s="1" t="s">
        <v>254</v>
      </c>
      <c r="K65" s="2"/>
      <c r="L65" s="1">
        <v>-5.0</v>
      </c>
      <c r="M65" s="1"/>
      <c r="N65" s="1">
        <v>9.831716666666667</v>
      </c>
      <c r="O65" s="1" t="s">
        <v>30</v>
      </c>
      <c r="P65" s="1" t="s">
        <v>255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hidden="1">
      <c r="A66" s="1" t="s">
        <v>24</v>
      </c>
      <c r="B66" s="1" t="s">
        <v>17</v>
      </c>
      <c r="C66" s="3">
        <v>182.2</v>
      </c>
      <c r="D66" s="1">
        <v>0.0</v>
      </c>
      <c r="E66" s="1" t="s">
        <v>25</v>
      </c>
      <c r="F66" s="1" t="s">
        <v>26</v>
      </c>
      <c r="G66" s="1" t="s">
        <v>27</v>
      </c>
      <c r="H66" s="1" t="s">
        <v>256</v>
      </c>
      <c r="I66" s="1" t="s">
        <v>257</v>
      </c>
      <c r="J66" s="1" t="s">
        <v>257</v>
      </c>
      <c r="K66" s="2"/>
      <c r="L66" s="1">
        <v>1.0</v>
      </c>
      <c r="M66" s="1"/>
      <c r="N66" s="1">
        <v>16.3696</v>
      </c>
      <c r="O66" s="1" t="s">
        <v>30</v>
      </c>
      <c r="P66" s="1" t="s">
        <v>76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idden="1">
      <c r="A67" s="1" t="s">
        <v>48</v>
      </c>
      <c r="B67" s="1" t="s">
        <v>17</v>
      </c>
      <c r="C67" s="1">
        <v>480.0</v>
      </c>
      <c r="D67" s="1">
        <v>83.0</v>
      </c>
      <c r="E67" s="2"/>
      <c r="F67" s="1" t="s">
        <v>18</v>
      </c>
      <c r="G67" s="1" t="s">
        <v>123</v>
      </c>
      <c r="H67" s="1" t="s">
        <v>258</v>
      </c>
      <c r="I67" s="1" t="s">
        <v>259</v>
      </c>
      <c r="J67" s="1" t="s">
        <v>259</v>
      </c>
      <c r="K67" s="2"/>
      <c r="L67" s="1">
        <v>2.0</v>
      </c>
      <c r="M67" s="1"/>
      <c r="N67" s="1">
        <v>22.378633333333333</v>
      </c>
      <c r="O67" s="1" t="s">
        <v>55</v>
      </c>
      <c r="P67" s="1" t="s">
        <v>260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idden="1">
      <c r="A68" s="1" t="s">
        <v>66</v>
      </c>
      <c r="B68" s="1" t="s">
        <v>112</v>
      </c>
      <c r="C68" s="1">
        <v>658.0</v>
      </c>
      <c r="D68" s="1">
        <v>0.0</v>
      </c>
      <c r="E68" s="1" t="s">
        <v>261</v>
      </c>
      <c r="F68" s="1" t="s">
        <v>26</v>
      </c>
      <c r="G68" s="1" t="s">
        <v>27</v>
      </c>
      <c r="H68" s="1" t="s">
        <v>262</v>
      </c>
      <c r="I68" s="1" t="s">
        <v>263</v>
      </c>
      <c r="J68" s="1" t="s">
        <v>263</v>
      </c>
      <c r="K68" s="2"/>
      <c r="L68" s="1">
        <v>7.0</v>
      </c>
      <c r="M68" s="1"/>
      <c r="N68" s="1">
        <v>22.008216666666666</v>
      </c>
      <c r="O68" s="1" t="s">
        <v>30</v>
      </c>
      <c r="P68" s="1" t="s">
        <v>264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idden="1">
      <c r="A69" s="1" t="s">
        <v>48</v>
      </c>
      <c r="B69" s="1" t="s">
        <v>17</v>
      </c>
      <c r="C69" s="3">
        <v>360.0</v>
      </c>
      <c r="D69" s="1">
        <v>138.0</v>
      </c>
      <c r="E69" s="2"/>
      <c r="F69" s="1" t="s">
        <v>18</v>
      </c>
      <c r="G69" s="1" t="s">
        <v>27</v>
      </c>
      <c r="H69" s="1" t="s">
        <v>265</v>
      </c>
      <c r="I69" s="1" t="s">
        <v>266</v>
      </c>
      <c r="J69" s="1" t="s">
        <v>266</v>
      </c>
      <c r="K69" s="2"/>
      <c r="L69" s="1">
        <v>4.0</v>
      </c>
      <c r="M69" s="1"/>
      <c r="N69" s="1">
        <v>23.945233333333334</v>
      </c>
      <c r="O69" s="1" t="s">
        <v>55</v>
      </c>
      <c r="P69" s="1" t="s">
        <v>267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idden="1">
      <c r="A70" s="1" t="s">
        <v>48</v>
      </c>
      <c r="B70" s="1" t="s">
        <v>17</v>
      </c>
      <c r="C70" s="1">
        <v>494.0</v>
      </c>
      <c r="D70" s="1">
        <v>124.0</v>
      </c>
      <c r="E70" s="2"/>
      <c r="F70" s="1" t="s">
        <v>18</v>
      </c>
      <c r="G70" s="1" t="s">
        <v>19</v>
      </c>
      <c r="H70" s="1" t="s">
        <v>268</v>
      </c>
      <c r="I70" s="1" t="s">
        <v>269</v>
      </c>
      <c r="J70" s="1" t="s">
        <v>269</v>
      </c>
      <c r="K70" s="2"/>
      <c r="L70" s="1">
        <v>2.0</v>
      </c>
      <c r="M70" s="1"/>
      <c r="N70" s="1">
        <v>22.275816666666667</v>
      </c>
      <c r="O70" s="1" t="s">
        <v>55</v>
      </c>
      <c r="P70" s="1" t="s">
        <v>270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hidden="1">
      <c r="A71" s="1" t="s">
        <v>48</v>
      </c>
      <c r="B71" s="1" t="s">
        <v>17</v>
      </c>
      <c r="C71" s="1">
        <v>257.0</v>
      </c>
      <c r="D71" s="1">
        <v>0.0</v>
      </c>
      <c r="E71" s="1" t="s">
        <v>49</v>
      </c>
      <c r="F71" s="1" t="s">
        <v>50</v>
      </c>
      <c r="G71" s="1" t="s">
        <v>27</v>
      </c>
      <c r="H71" s="1" t="s">
        <v>271</v>
      </c>
      <c r="I71" s="1" t="s">
        <v>272</v>
      </c>
      <c r="J71" s="1" t="s">
        <v>273</v>
      </c>
      <c r="K71" s="1" t="s">
        <v>274</v>
      </c>
      <c r="L71" s="1">
        <v>-3.0</v>
      </c>
      <c r="M71" s="1">
        <v>0.09533333333333334</v>
      </c>
      <c r="N71" s="1">
        <v>15.9848</v>
      </c>
      <c r="O71" s="1" t="s">
        <v>55</v>
      </c>
      <c r="P71" s="1" t="s">
        <v>275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idden="1">
      <c r="A72" s="1" t="s">
        <v>24</v>
      </c>
      <c r="B72" s="1" t="s">
        <v>17</v>
      </c>
      <c r="C72" s="1">
        <v>423.0</v>
      </c>
      <c r="D72" s="1">
        <v>0.0</v>
      </c>
      <c r="E72" s="1" t="s">
        <v>25</v>
      </c>
      <c r="F72" s="1" t="s">
        <v>26</v>
      </c>
      <c r="G72" s="1" t="s">
        <v>27</v>
      </c>
      <c r="H72" s="1" t="s">
        <v>276</v>
      </c>
      <c r="I72" s="1" t="s">
        <v>277</v>
      </c>
      <c r="J72" s="1" t="s">
        <v>277</v>
      </c>
      <c r="K72" s="2"/>
      <c r="L72" s="1">
        <v>1.0</v>
      </c>
      <c r="M72" s="1"/>
      <c r="N72" s="1">
        <v>16.302883333333334</v>
      </c>
      <c r="O72" s="1" t="s">
        <v>30</v>
      </c>
      <c r="P72" s="1" t="s">
        <v>278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idden="1">
      <c r="A73" s="1" t="s">
        <v>24</v>
      </c>
      <c r="B73" s="1" t="s">
        <v>17</v>
      </c>
      <c r="C73" s="1">
        <v>214.2</v>
      </c>
      <c r="D73" s="1">
        <v>0.0</v>
      </c>
      <c r="E73" s="1" t="s">
        <v>25</v>
      </c>
      <c r="F73" s="1" t="s">
        <v>26</v>
      </c>
      <c r="G73" s="1" t="s">
        <v>27</v>
      </c>
      <c r="H73" s="1" t="s">
        <v>279</v>
      </c>
      <c r="I73" s="1" t="s">
        <v>280</v>
      </c>
      <c r="J73" s="1" t="s">
        <v>280</v>
      </c>
      <c r="K73" s="2"/>
      <c r="L73" s="1">
        <v>0.0</v>
      </c>
      <c r="M73" s="1"/>
      <c r="N73" s="1">
        <v>14.941283333333333</v>
      </c>
      <c r="O73" s="1" t="s">
        <v>30</v>
      </c>
      <c r="P73" s="1" t="s">
        <v>281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idden="1">
      <c r="A74" s="1" t="s">
        <v>24</v>
      </c>
      <c r="B74" s="1" t="s">
        <v>17</v>
      </c>
      <c r="C74" s="3">
        <v>214.2</v>
      </c>
      <c r="D74" s="1">
        <v>0.0</v>
      </c>
      <c r="E74" s="1" t="s">
        <v>25</v>
      </c>
      <c r="F74" s="1" t="s">
        <v>26</v>
      </c>
      <c r="G74" s="1" t="s">
        <v>27</v>
      </c>
      <c r="H74" s="1" t="s">
        <v>282</v>
      </c>
      <c r="I74" s="1" t="s">
        <v>283</v>
      </c>
      <c r="J74" s="1" t="s">
        <v>283</v>
      </c>
      <c r="K74" s="2"/>
      <c r="L74" s="1">
        <v>0.0</v>
      </c>
      <c r="M74" s="1"/>
      <c r="N74" s="1">
        <v>14.568283333333333</v>
      </c>
      <c r="O74" s="1" t="s">
        <v>30</v>
      </c>
      <c r="P74" s="1" t="s">
        <v>281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hidden="1">
      <c r="A75" s="1" t="s">
        <v>48</v>
      </c>
      <c r="B75" s="1" t="s">
        <v>17</v>
      </c>
      <c r="C75" s="1">
        <v>787.0</v>
      </c>
      <c r="D75" s="1">
        <v>0.0</v>
      </c>
      <c r="E75" s="1" t="s">
        <v>49</v>
      </c>
      <c r="F75" s="1" t="s">
        <v>50</v>
      </c>
      <c r="G75" s="1" t="s">
        <v>27</v>
      </c>
      <c r="H75" s="1" t="s">
        <v>284</v>
      </c>
      <c r="I75" s="1" t="s">
        <v>285</v>
      </c>
      <c r="J75" s="1" t="s">
        <v>286</v>
      </c>
      <c r="K75" s="1" t="s">
        <v>287</v>
      </c>
      <c r="L75" s="1">
        <v>7.0</v>
      </c>
      <c r="M75" s="1">
        <v>0.01165</v>
      </c>
      <c r="N75" s="1">
        <v>26.2357</v>
      </c>
      <c r="O75" s="1" t="s">
        <v>55</v>
      </c>
      <c r="P75" s="1" t="s">
        <v>288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idden="1">
      <c r="A76" s="1" t="s">
        <v>48</v>
      </c>
      <c r="B76" s="1" t="s">
        <v>17</v>
      </c>
      <c r="C76" s="1">
        <v>349.0</v>
      </c>
      <c r="D76" s="1">
        <v>45.0</v>
      </c>
      <c r="E76" s="1" t="s">
        <v>106</v>
      </c>
      <c r="F76" s="1" t="s">
        <v>50</v>
      </c>
      <c r="G76" s="1" t="s">
        <v>27</v>
      </c>
      <c r="H76" s="1" t="s">
        <v>289</v>
      </c>
      <c r="I76" s="1" t="s">
        <v>290</v>
      </c>
      <c r="J76" s="1" t="s">
        <v>291</v>
      </c>
      <c r="K76" s="1" t="s">
        <v>292</v>
      </c>
      <c r="L76" s="1">
        <v>6.0</v>
      </c>
      <c r="M76" s="1">
        <v>0.023483333333333332</v>
      </c>
      <c r="N76" s="1">
        <v>22.424383333333335</v>
      </c>
      <c r="O76" s="1" t="s">
        <v>55</v>
      </c>
      <c r="P76" s="1" t="s">
        <v>293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hidden="1">
      <c r="A77" s="1" t="s">
        <v>48</v>
      </c>
      <c r="B77" s="1" t="s">
        <v>17</v>
      </c>
      <c r="C77" s="1">
        <v>608.0</v>
      </c>
      <c r="D77" s="1">
        <v>152.0</v>
      </c>
      <c r="E77" s="2"/>
      <c r="F77" s="1" t="s">
        <v>18</v>
      </c>
      <c r="G77" s="1" t="s">
        <v>123</v>
      </c>
      <c r="H77" s="1" t="s">
        <v>294</v>
      </c>
      <c r="I77" s="1" t="s">
        <v>295</v>
      </c>
      <c r="J77" s="1" t="s">
        <v>295</v>
      </c>
      <c r="K77" s="2"/>
      <c r="L77" s="1">
        <v>-3.0</v>
      </c>
      <c r="M77" s="1"/>
      <c r="N77" s="1">
        <v>16.135</v>
      </c>
      <c r="O77" s="1" t="s">
        <v>55</v>
      </c>
      <c r="P77" s="1" t="s">
        <v>296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hidden="1">
      <c r="A78" s="1" t="s">
        <v>48</v>
      </c>
      <c r="B78" s="1" t="s">
        <v>17</v>
      </c>
      <c r="C78" s="3">
        <v>598.0</v>
      </c>
      <c r="D78" s="1">
        <v>0.0</v>
      </c>
      <c r="E78" s="1" t="s">
        <v>106</v>
      </c>
      <c r="F78" s="1" t="s">
        <v>50</v>
      </c>
      <c r="G78" s="1" t="s">
        <v>27</v>
      </c>
      <c r="H78" s="1" t="s">
        <v>297</v>
      </c>
      <c r="I78" s="1" t="s">
        <v>298</v>
      </c>
      <c r="J78" s="1" t="s">
        <v>299</v>
      </c>
      <c r="K78" s="1" t="s">
        <v>300</v>
      </c>
      <c r="L78" s="1">
        <v>7.0</v>
      </c>
      <c r="M78" s="1">
        <v>0.0104</v>
      </c>
      <c r="N78" s="1">
        <v>23.423716666666667</v>
      </c>
      <c r="O78" s="1" t="s">
        <v>55</v>
      </c>
      <c r="P78" s="1" t="s">
        <v>301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idden="1">
      <c r="A79" s="1" t="s">
        <v>32</v>
      </c>
      <c r="B79" s="1" t="s">
        <v>112</v>
      </c>
      <c r="C79" s="1">
        <v>717.0</v>
      </c>
      <c r="D79" s="1">
        <v>0.0</v>
      </c>
      <c r="E79" s="2"/>
      <c r="F79" s="1" t="s">
        <v>26</v>
      </c>
      <c r="G79" s="1" t="s">
        <v>27</v>
      </c>
      <c r="H79" s="1" t="s">
        <v>302</v>
      </c>
      <c r="I79" s="1" t="s">
        <v>303</v>
      </c>
      <c r="J79" s="1" t="s">
        <v>303</v>
      </c>
      <c r="K79" s="2"/>
      <c r="L79" s="1">
        <v>0.0</v>
      </c>
      <c r="M79" s="1"/>
      <c r="N79" s="1">
        <v>14.710333333333333</v>
      </c>
      <c r="O79" s="1" t="s">
        <v>30</v>
      </c>
      <c r="P79" s="1" t="s">
        <v>304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hidden="1">
      <c r="A80" s="1" t="s">
        <v>32</v>
      </c>
      <c r="B80" s="1" t="s">
        <v>112</v>
      </c>
      <c r="C80" s="3">
        <v>528.0</v>
      </c>
      <c r="D80" s="1">
        <v>0.0</v>
      </c>
      <c r="E80" s="2"/>
      <c r="F80" s="1" t="s">
        <v>26</v>
      </c>
      <c r="G80" s="1" t="s">
        <v>27</v>
      </c>
      <c r="H80" s="1" t="s">
        <v>305</v>
      </c>
      <c r="I80" s="1" t="s">
        <v>306</v>
      </c>
      <c r="J80" s="1" t="s">
        <v>306</v>
      </c>
      <c r="K80" s="2"/>
      <c r="L80" s="1">
        <v>-5.0</v>
      </c>
      <c r="M80" s="1"/>
      <c r="N80" s="1">
        <v>9.0302</v>
      </c>
      <c r="O80" s="1" t="s">
        <v>30</v>
      </c>
      <c r="P80" s="1" t="s">
        <v>307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idden="1">
      <c r="A81" s="1" t="s">
        <v>48</v>
      </c>
      <c r="B81" s="1" t="s">
        <v>17</v>
      </c>
      <c r="C81" s="1">
        <v>344.0</v>
      </c>
      <c r="D81" s="1">
        <v>0.0</v>
      </c>
      <c r="E81" s="1" t="s">
        <v>106</v>
      </c>
      <c r="F81" s="1" t="s">
        <v>50</v>
      </c>
      <c r="G81" s="1" t="s">
        <v>19</v>
      </c>
      <c r="H81" s="1" t="s">
        <v>308</v>
      </c>
      <c r="I81" s="1" t="s">
        <v>309</v>
      </c>
      <c r="J81" s="1" t="s">
        <v>310</v>
      </c>
      <c r="K81" s="1" t="s">
        <v>311</v>
      </c>
      <c r="L81" s="1">
        <v>43.0</v>
      </c>
      <c r="M81" s="1">
        <v>0.04081666666666667</v>
      </c>
      <c r="N81" s="1">
        <v>8.628783333333333</v>
      </c>
      <c r="O81" s="1" t="s">
        <v>55</v>
      </c>
      <c r="P81" s="1" t="s">
        <v>312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idden="1">
      <c r="A82" s="1" t="s">
        <v>48</v>
      </c>
      <c r="B82" s="1" t="s">
        <v>17</v>
      </c>
      <c r="C82" s="1">
        <v>458.0</v>
      </c>
      <c r="D82" s="1">
        <v>0.0</v>
      </c>
      <c r="E82" s="1" t="s">
        <v>106</v>
      </c>
      <c r="F82" s="1" t="s">
        <v>50</v>
      </c>
      <c r="G82" s="1" t="s">
        <v>27</v>
      </c>
      <c r="H82" s="1" t="s">
        <v>313</v>
      </c>
      <c r="I82" s="1" t="s">
        <v>314</v>
      </c>
      <c r="J82" s="1" t="s">
        <v>315</v>
      </c>
      <c r="K82" s="1" t="s">
        <v>316</v>
      </c>
      <c r="L82" s="1">
        <v>-3.0</v>
      </c>
      <c r="M82" s="1">
        <v>0.01105</v>
      </c>
      <c r="N82" s="1">
        <v>9.796916666666666</v>
      </c>
      <c r="O82" s="1" t="s">
        <v>55</v>
      </c>
      <c r="P82" s="1" t="s">
        <v>317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idden="1">
      <c r="A83" s="1" t="s">
        <v>48</v>
      </c>
      <c r="B83" s="1" t="s">
        <v>17</v>
      </c>
      <c r="C83" s="3">
        <v>59.0</v>
      </c>
      <c r="D83" s="1">
        <v>10.0</v>
      </c>
      <c r="E83" s="2"/>
      <c r="F83" s="1" t="s">
        <v>18</v>
      </c>
      <c r="G83" s="1" t="s">
        <v>19</v>
      </c>
      <c r="H83" s="1" t="s">
        <v>318</v>
      </c>
      <c r="I83" s="1" t="s">
        <v>319</v>
      </c>
      <c r="J83" s="1" t="s">
        <v>319</v>
      </c>
      <c r="K83" s="2"/>
      <c r="L83" s="1">
        <v>-10.0</v>
      </c>
      <c r="M83" s="1"/>
      <c r="N83" s="1">
        <v>8.6042</v>
      </c>
      <c r="O83" s="1" t="s">
        <v>55</v>
      </c>
      <c r="P83" s="1" t="s">
        <v>320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idden="1">
      <c r="A84" s="1" t="s">
        <v>48</v>
      </c>
      <c r="B84" s="1" t="s">
        <v>17</v>
      </c>
      <c r="C84" s="1">
        <v>935.0</v>
      </c>
      <c r="D84" s="1">
        <v>0.0</v>
      </c>
      <c r="E84" s="1" t="s">
        <v>49</v>
      </c>
      <c r="F84" s="1" t="s">
        <v>50</v>
      </c>
      <c r="G84" s="1" t="s">
        <v>19</v>
      </c>
      <c r="H84" s="1" t="s">
        <v>321</v>
      </c>
      <c r="I84" s="1" t="s">
        <v>322</v>
      </c>
      <c r="J84" s="1" t="s">
        <v>323</v>
      </c>
      <c r="K84" s="1" t="s">
        <v>324</v>
      </c>
      <c r="L84" s="1">
        <v>-10.0</v>
      </c>
      <c r="M84" s="1">
        <v>0.0103</v>
      </c>
      <c r="N84" s="1">
        <v>14.327883333333334</v>
      </c>
      <c r="O84" s="1" t="s">
        <v>55</v>
      </c>
      <c r="P84" s="1" t="s">
        <v>325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idden="1">
      <c r="A85" s="1" t="s">
        <v>48</v>
      </c>
      <c r="B85" s="1" t="s">
        <v>17</v>
      </c>
      <c r="C85" s="1">
        <v>199.0</v>
      </c>
      <c r="D85" s="1">
        <v>70.0</v>
      </c>
      <c r="E85" s="2"/>
      <c r="F85" s="1" t="s">
        <v>18</v>
      </c>
      <c r="G85" s="1" t="s">
        <v>19</v>
      </c>
      <c r="H85" s="1" t="s">
        <v>326</v>
      </c>
      <c r="I85" s="1" t="s">
        <v>327</v>
      </c>
      <c r="J85" s="1" t="s">
        <v>327</v>
      </c>
      <c r="K85" s="2"/>
      <c r="L85" s="1">
        <v>-7.0</v>
      </c>
      <c r="M85" s="1"/>
      <c r="N85" s="1">
        <v>11.544816666666666</v>
      </c>
      <c r="O85" s="1" t="s">
        <v>55</v>
      </c>
      <c r="P85" s="1" t="s">
        <v>328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idden="1">
      <c r="A86" s="1" t="s">
        <v>24</v>
      </c>
      <c r="B86" s="1" t="s">
        <v>17</v>
      </c>
      <c r="C86" s="1">
        <v>388.2</v>
      </c>
      <c r="D86" s="1">
        <v>0.0</v>
      </c>
      <c r="E86" s="1" t="s">
        <v>25</v>
      </c>
      <c r="F86" s="1" t="s">
        <v>26</v>
      </c>
      <c r="G86" s="1" t="s">
        <v>27</v>
      </c>
      <c r="H86" s="1" t="s">
        <v>329</v>
      </c>
      <c r="I86" s="1" t="s">
        <v>330</v>
      </c>
      <c r="J86" s="1" t="s">
        <v>330</v>
      </c>
      <c r="K86" s="2"/>
      <c r="L86" s="1">
        <v>-5.0</v>
      </c>
      <c r="M86" s="1"/>
      <c r="N86" s="1">
        <v>9.5426</v>
      </c>
      <c r="O86" s="1" t="s">
        <v>30</v>
      </c>
      <c r="P86" s="1" t="s">
        <v>331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idden="1">
      <c r="A87" s="1" t="s">
        <v>48</v>
      </c>
      <c r="B87" s="1" t="s">
        <v>17</v>
      </c>
      <c r="C87" s="3">
        <v>223.0</v>
      </c>
      <c r="D87" s="1">
        <v>56.0</v>
      </c>
      <c r="E87" s="2"/>
      <c r="F87" s="1" t="s">
        <v>18</v>
      </c>
      <c r="G87" s="1" t="s">
        <v>27</v>
      </c>
      <c r="H87" s="1" t="s">
        <v>332</v>
      </c>
      <c r="I87" s="1" t="s">
        <v>333</v>
      </c>
      <c r="J87" s="1" t="s">
        <v>333</v>
      </c>
      <c r="K87" s="2"/>
      <c r="L87" s="1">
        <v>-9.0</v>
      </c>
      <c r="M87" s="1"/>
      <c r="N87" s="1">
        <v>9.581866666666667</v>
      </c>
      <c r="O87" s="1" t="s">
        <v>55</v>
      </c>
      <c r="P87" s="1" t="s">
        <v>334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hidden="1">
      <c r="A88" s="1" t="s">
        <v>48</v>
      </c>
      <c r="B88" s="1" t="s">
        <v>17</v>
      </c>
      <c r="C88" s="3">
        <v>369.0</v>
      </c>
      <c r="D88" s="1">
        <v>129.0</v>
      </c>
      <c r="E88" s="2"/>
      <c r="F88" s="1" t="s">
        <v>18</v>
      </c>
      <c r="G88" s="1" t="s">
        <v>27</v>
      </c>
      <c r="H88" s="1" t="s">
        <v>335</v>
      </c>
      <c r="I88" s="1" t="s">
        <v>336</v>
      </c>
      <c r="J88" s="1" t="s">
        <v>336</v>
      </c>
      <c r="K88" s="2"/>
      <c r="L88" s="1">
        <v>-11.0</v>
      </c>
      <c r="M88" s="1"/>
      <c r="N88" s="1">
        <v>7.2648166666666665</v>
      </c>
      <c r="O88" s="1" t="s">
        <v>55</v>
      </c>
      <c r="P88" s="1" t="s">
        <v>337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idden="1">
      <c r="A89" s="1" t="s">
        <v>16</v>
      </c>
      <c r="B89" s="1" t="s">
        <v>17</v>
      </c>
      <c r="C89" s="1">
        <v>308.0</v>
      </c>
      <c r="D89" s="1">
        <v>0.0</v>
      </c>
      <c r="E89" s="2"/>
      <c r="F89" s="1" t="s">
        <v>18</v>
      </c>
      <c r="G89" s="1" t="s">
        <v>19</v>
      </c>
      <c r="H89" s="1" t="s">
        <v>338</v>
      </c>
      <c r="I89" s="1" t="s">
        <v>339</v>
      </c>
      <c r="J89" s="1" t="s">
        <v>339</v>
      </c>
      <c r="K89" s="2"/>
      <c r="L89" s="1">
        <v>0.0</v>
      </c>
      <c r="M89" s="1"/>
      <c r="N89" s="1">
        <v>5.759783333333333</v>
      </c>
      <c r="O89" s="1" t="s">
        <v>22</v>
      </c>
      <c r="P89" s="1" t="s">
        <v>340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idden="1">
      <c r="A90" s="1" t="s">
        <v>24</v>
      </c>
      <c r="B90" s="1" t="s">
        <v>17</v>
      </c>
      <c r="C90" s="3">
        <v>276.2</v>
      </c>
      <c r="D90" s="1">
        <v>0.0</v>
      </c>
      <c r="E90" s="1" t="s">
        <v>25</v>
      </c>
      <c r="F90" s="1" t="s">
        <v>26</v>
      </c>
      <c r="G90" s="1" t="s">
        <v>27</v>
      </c>
      <c r="H90" s="1" t="s">
        <v>341</v>
      </c>
      <c r="I90" s="1" t="s">
        <v>342</v>
      </c>
      <c r="J90" s="1" t="s">
        <v>342</v>
      </c>
      <c r="K90" s="2"/>
      <c r="L90" s="1">
        <v>-5.0</v>
      </c>
      <c r="M90" s="1"/>
      <c r="N90" s="1">
        <v>9.516583333333333</v>
      </c>
      <c r="O90" s="1" t="s">
        <v>30</v>
      </c>
      <c r="P90" s="1" t="s">
        <v>343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idden="1">
      <c r="A91" s="1" t="s">
        <v>24</v>
      </c>
      <c r="B91" s="1" t="s">
        <v>17</v>
      </c>
      <c r="C91" s="3">
        <v>214.2</v>
      </c>
      <c r="D91" s="1">
        <v>0.0</v>
      </c>
      <c r="E91" s="1" t="s">
        <v>25</v>
      </c>
      <c r="F91" s="1" t="s">
        <v>26</v>
      </c>
      <c r="G91" s="1" t="s">
        <v>27</v>
      </c>
      <c r="H91" s="1" t="s">
        <v>344</v>
      </c>
      <c r="I91" s="1" t="s">
        <v>345</v>
      </c>
      <c r="J91" s="1" t="s">
        <v>345</v>
      </c>
      <c r="K91" s="2"/>
      <c r="L91" s="1">
        <v>0.0</v>
      </c>
      <c r="M91" s="1"/>
      <c r="N91" s="1">
        <v>14.819</v>
      </c>
      <c r="O91" s="1" t="s">
        <v>30</v>
      </c>
      <c r="P91" s="1" t="s">
        <v>346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hidden="1">
      <c r="A92" s="1" t="s">
        <v>48</v>
      </c>
      <c r="B92" s="1" t="s">
        <v>17</v>
      </c>
      <c r="C92" s="1">
        <v>287.0</v>
      </c>
      <c r="D92" s="1">
        <v>62.0</v>
      </c>
      <c r="E92" s="2"/>
      <c r="F92" s="1" t="s">
        <v>18</v>
      </c>
      <c r="G92" s="1" t="s">
        <v>27</v>
      </c>
      <c r="H92" s="1" t="s">
        <v>347</v>
      </c>
      <c r="I92" s="1" t="s">
        <v>348</v>
      </c>
      <c r="J92" s="1" t="s">
        <v>348</v>
      </c>
      <c r="K92" s="2"/>
      <c r="L92" s="1">
        <v>-2.0</v>
      </c>
      <c r="M92" s="1"/>
      <c r="N92" s="1">
        <v>15.767483333333333</v>
      </c>
      <c r="O92" s="1" t="s">
        <v>55</v>
      </c>
      <c r="P92" s="1" t="s">
        <v>349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hidden="1">
      <c r="A93" s="1" t="s">
        <v>66</v>
      </c>
      <c r="B93" s="1" t="s">
        <v>112</v>
      </c>
      <c r="C93" s="1">
        <v>423.0</v>
      </c>
      <c r="D93" s="1">
        <v>0.0</v>
      </c>
      <c r="E93" s="1" t="s">
        <v>350</v>
      </c>
      <c r="F93" s="1" t="s">
        <v>26</v>
      </c>
      <c r="G93" s="1" t="s">
        <v>27</v>
      </c>
      <c r="H93" s="1" t="s">
        <v>351</v>
      </c>
      <c r="I93" s="1" t="s">
        <v>352</v>
      </c>
      <c r="J93" s="1" t="s">
        <v>352</v>
      </c>
      <c r="K93" s="2"/>
      <c r="L93" s="1">
        <v>9.0</v>
      </c>
      <c r="M93" s="1"/>
      <c r="N93" s="1">
        <v>24.41205</v>
      </c>
      <c r="O93" s="1" t="s">
        <v>30</v>
      </c>
      <c r="P93" s="1" t="s">
        <v>353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idden="1">
      <c r="A94" s="1" t="s">
        <v>32</v>
      </c>
      <c r="B94" s="1" t="s">
        <v>112</v>
      </c>
      <c r="C94" s="3">
        <v>394.0</v>
      </c>
      <c r="D94" s="1">
        <v>0.0</v>
      </c>
      <c r="E94" s="2"/>
      <c r="F94" s="1" t="s">
        <v>26</v>
      </c>
      <c r="G94" s="1" t="s">
        <v>27</v>
      </c>
      <c r="H94" s="1" t="s">
        <v>354</v>
      </c>
      <c r="I94" s="1" t="s">
        <v>355</v>
      </c>
      <c r="J94" s="1" t="s">
        <v>355</v>
      </c>
      <c r="K94" s="2"/>
      <c r="L94" s="1">
        <v>11.0</v>
      </c>
      <c r="M94" s="1"/>
      <c r="N94" s="1">
        <v>26.473433333333332</v>
      </c>
      <c r="O94" s="1" t="s">
        <v>30</v>
      </c>
      <c r="P94" s="1" t="s">
        <v>356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idden="1">
      <c r="A95" s="1" t="s">
        <v>48</v>
      </c>
      <c r="B95" s="1" t="s">
        <v>17</v>
      </c>
      <c r="C95" s="1">
        <v>548.0</v>
      </c>
      <c r="D95" s="1">
        <v>0.0</v>
      </c>
      <c r="E95" s="1" t="s">
        <v>49</v>
      </c>
      <c r="F95" s="1" t="s">
        <v>50</v>
      </c>
      <c r="G95" s="1" t="s">
        <v>27</v>
      </c>
      <c r="H95" s="1" t="s">
        <v>357</v>
      </c>
      <c r="I95" s="1" t="s">
        <v>358</v>
      </c>
      <c r="J95" s="1" t="s">
        <v>359</v>
      </c>
      <c r="K95" s="1" t="s">
        <v>360</v>
      </c>
      <c r="L95" s="1">
        <v>0.0</v>
      </c>
      <c r="M95" s="1">
        <v>0.019066666666666666</v>
      </c>
      <c r="N95" s="1">
        <v>19.798716666666667</v>
      </c>
      <c r="O95" s="1" t="s">
        <v>55</v>
      </c>
      <c r="P95" s="1" t="s">
        <v>361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idden="1">
      <c r="A96" s="1" t="s">
        <v>32</v>
      </c>
      <c r="B96" s="1" t="s">
        <v>112</v>
      </c>
      <c r="C96" s="1">
        <v>224.0</v>
      </c>
      <c r="D96" s="1">
        <v>0.0</v>
      </c>
      <c r="E96" s="2"/>
      <c r="F96" s="1" t="s">
        <v>26</v>
      </c>
      <c r="G96" s="1" t="s">
        <v>27</v>
      </c>
      <c r="H96" s="1" t="s">
        <v>362</v>
      </c>
      <c r="I96" s="1" t="s">
        <v>363</v>
      </c>
      <c r="J96" s="1" t="s">
        <v>363</v>
      </c>
      <c r="K96" s="2"/>
      <c r="L96" s="1">
        <v>7.0</v>
      </c>
      <c r="M96" s="1"/>
      <c r="N96" s="1">
        <v>22.326666666666668</v>
      </c>
      <c r="O96" s="1" t="s">
        <v>30</v>
      </c>
      <c r="P96" s="1" t="s">
        <v>364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idden="1">
      <c r="A97" s="1" t="s">
        <v>32</v>
      </c>
      <c r="B97" s="1" t="s">
        <v>112</v>
      </c>
      <c r="C97" s="1">
        <v>329.0</v>
      </c>
      <c r="D97" s="1">
        <v>0.0</v>
      </c>
      <c r="E97" s="2"/>
      <c r="F97" s="1" t="s">
        <v>26</v>
      </c>
      <c r="G97" s="1" t="s">
        <v>27</v>
      </c>
      <c r="H97" s="1" t="s">
        <v>365</v>
      </c>
      <c r="I97" s="1" t="s">
        <v>366</v>
      </c>
      <c r="J97" s="1" t="s">
        <v>366</v>
      </c>
      <c r="K97" s="2"/>
      <c r="L97" s="1">
        <v>2.0</v>
      </c>
      <c r="M97" s="1"/>
      <c r="N97" s="1">
        <v>17.605366666666665</v>
      </c>
      <c r="O97" s="1" t="s">
        <v>30</v>
      </c>
      <c r="P97" s="1" t="s">
        <v>367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idden="1">
      <c r="A98" s="1" t="s">
        <v>48</v>
      </c>
      <c r="B98" s="1" t="s">
        <v>17</v>
      </c>
      <c r="C98" s="3">
        <v>247.0</v>
      </c>
      <c r="D98" s="1">
        <v>62.0</v>
      </c>
      <c r="E98" s="2"/>
      <c r="F98" s="1" t="s">
        <v>18</v>
      </c>
      <c r="G98" s="1" t="s">
        <v>123</v>
      </c>
      <c r="H98" s="1" t="s">
        <v>368</v>
      </c>
      <c r="I98" s="1" t="s">
        <v>369</v>
      </c>
      <c r="J98" s="1" t="s">
        <v>369</v>
      </c>
      <c r="K98" s="2"/>
      <c r="L98" s="1">
        <v>-8.0</v>
      </c>
      <c r="M98" s="1"/>
      <c r="N98" s="1">
        <v>10.879816666666667</v>
      </c>
      <c r="O98" s="1" t="s">
        <v>55</v>
      </c>
      <c r="P98" s="1" t="s">
        <v>370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idden="1">
      <c r="A99" s="1" t="s">
        <v>24</v>
      </c>
      <c r="B99" s="1" t="s">
        <v>17</v>
      </c>
      <c r="C99" s="3">
        <v>239.2</v>
      </c>
      <c r="D99" s="1">
        <v>0.0</v>
      </c>
      <c r="E99" s="1" t="s">
        <v>25</v>
      </c>
      <c r="F99" s="1" t="s">
        <v>26</v>
      </c>
      <c r="G99" s="1" t="s">
        <v>27</v>
      </c>
      <c r="H99" s="1" t="s">
        <v>371</v>
      </c>
      <c r="I99" s="1" t="s">
        <v>372</v>
      </c>
      <c r="J99" s="1" t="s">
        <v>372</v>
      </c>
      <c r="K99" s="2"/>
      <c r="L99" s="1">
        <v>-3.0</v>
      </c>
      <c r="M99" s="1"/>
      <c r="N99" s="1">
        <v>11.950816666666666</v>
      </c>
      <c r="O99" s="1" t="s">
        <v>30</v>
      </c>
      <c r="P99" s="1" t="s">
        <v>373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hidden="1">
      <c r="A100" s="1" t="s">
        <v>24</v>
      </c>
      <c r="B100" s="1" t="s">
        <v>17</v>
      </c>
      <c r="C100" s="1">
        <v>463.4</v>
      </c>
      <c r="D100" s="1">
        <v>0.0</v>
      </c>
      <c r="E100" s="1" t="s">
        <v>25</v>
      </c>
      <c r="F100" s="1" t="s">
        <v>26</v>
      </c>
      <c r="G100" s="1" t="s">
        <v>27</v>
      </c>
      <c r="H100" s="1" t="s">
        <v>374</v>
      </c>
      <c r="I100" s="1" t="s">
        <v>375</v>
      </c>
      <c r="J100" s="1" t="s">
        <v>375</v>
      </c>
      <c r="K100" s="2"/>
      <c r="L100" s="1">
        <v>-4.0</v>
      </c>
      <c r="M100" s="1"/>
      <c r="N100" s="1">
        <v>10.777383333333333</v>
      </c>
      <c r="O100" s="1" t="s">
        <v>30</v>
      </c>
      <c r="P100" s="1" t="s">
        <v>376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idden="1">
      <c r="A101" s="1" t="s">
        <v>48</v>
      </c>
      <c r="B101" s="1" t="s">
        <v>17</v>
      </c>
      <c r="C101" s="1">
        <v>440.0</v>
      </c>
      <c r="D101" s="1">
        <v>19.0</v>
      </c>
      <c r="E101" s="1" t="s">
        <v>106</v>
      </c>
      <c r="F101" s="1" t="s">
        <v>50</v>
      </c>
      <c r="G101" s="1" t="s">
        <v>27</v>
      </c>
      <c r="H101" s="1" t="s">
        <v>377</v>
      </c>
      <c r="I101" s="1" t="s">
        <v>378</v>
      </c>
      <c r="J101" s="1" t="s">
        <v>379</v>
      </c>
      <c r="K101" s="1" t="s">
        <v>380</v>
      </c>
      <c r="L101" s="1">
        <v>4.0</v>
      </c>
      <c r="M101" s="1">
        <v>0.011533333333333333</v>
      </c>
      <c r="N101" s="1">
        <v>19.52235</v>
      </c>
      <c r="O101" s="1" t="s">
        <v>55</v>
      </c>
      <c r="P101" s="1" t="s">
        <v>381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idden="1">
      <c r="A102" s="1" t="s">
        <v>48</v>
      </c>
      <c r="B102" s="1" t="s">
        <v>17</v>
      </c>
      <c r="C102" s="1">
        <v>245.0</v>
      </c>
      <c r="D102" s="1">
        <v>61.0</v>
      </c>
      <c r="E102" s="2"/>
      <c r="F102" s="1" t="s">
        <v>18</v>
      </c>
      <c r="G102" s="1" t="s">
        <v>123</v>
      </c>
      <c r="H102" s="1" t="s">
        <v>382</v>
      </c>
      <c r="I102" s="1" t="s">
        <v>383</v>
      </c>
      <c r="J102" s="1" t="s">
        <v>383</v>
      </c>
      <c r="K102" s="2"/>
      <c r="L102" s="1">
        <v>-12.0</v>
      </c>
      <c r="M102" s="1"/>
      <c r="N102" s="1">
        <v>6.808233333333333</v>
      </c>
      <c r="O102" s="1" t="s">
        <v>55</v>
      </c>
      <c r="P102" s="1" t="s">
        <v>384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hidden="1">
      <c r="A103" s="1" t="s">
        <v>16</v>
      </c>
      <c r="B103" s="1" t="s">
        <v>17</v>
      </c>
      <c r="C103" s="3">
        <v>59.0</v>
      </c>
      <c r="D103" s="1">
        <v>0.0</v>
      </c>
      <c r="E103" s="2"/>
      <c r="F103" s="1" t="s">
        <v>18</v>
      </c>
      <c r="G103" s="1" t="s">
        <v>19</v>
      </c>
      <c r="H103" s="1" t="s">
        <v>385</v>
      </c>
      <c r="I103" s="1" t="s">
        <v>386</v>
      </c>
      <c r="J103" s="1" t="s">
        <v>386</v>
      </c>
      <c r="K103" s="2"/>
      <c r="L103" s="1">
        <v>-3.0</v>
      </c>
      <c r="M103" s="1"/>
      <c r="N103" s="1">
        <v>1.22535</v>
      </c>
      <c r="O103" s="1" t="s">
        <v>22</v>
      </c>
      <c r="P103" s="1" t="s">
        <v>387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idden="1">
      <c r="A104" s="1" t="s">
        <v>48</v>
      </c>
      <c r="B104" s="1" t="s">
        <v>17</v>
      </c>
      <c r="C104" s="1">
        <v>250.0</v>
      </c>
      <c r="D104" s="1">
        <v>0.0</v>
      </c>
      <c r="E104" s="1" t="s">
        <v>49</v>
      </c>
      <c r="F104" s="1" t="s">
        <v>50</v>
      </c>
      <c r="G104" s="1" t="s">
        <v>27</v>
      </c>
      <c r="H104" s="1" t="s">
        <v>388</v>
      </c>
      <c r="I104" s="1" t="s">
        <v>389</v>
      </c>
      <c r="J104" s="1" t="s">
        <v>390</v>
      </c>
      <c r="K104" s="1" t="s">
        <v>391</v>
      </c>
      <c r="L104" s="1">
        <v>-12.0</v>
      </c>
      <c r="M104" s="1">
        <v>0.008283333333333334</v>
      </c>
      <c r="N104" s="1">
        <v>7.880916666666667</v>
      </c>
      <c r="O104" s="1" t="s">
        <v>55</v>
      </c>
      <c r="P104" s="1" t="s">
        <v>392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idden="1">
      <c r="A105" s="1" t="s">
        <v>48</v>
      </c>
      <c r="B105" s="1" t="s">
        <v>17</v>
      </c>
      <c r="C105" s="3">
        <v>309.0</v>
      </c>
      <c r="D105" s="1">
        <v>0.0</v>
      </c>
      <c r="E105" s="1" t="s">
        <v>106</v>
      </c>
      <c r="F105" s="1" t="s">
        <v>50</v>
      </c>
      <c r="G105" s="1" t="s">
        <v>27</v>
      </c>
      <c r="H105" s="1" t="s">
        <v>393</v>
      </c>
      <c r="I105" s="1" t="s">
        <v>394</v>
      </c>
      <c r="J105" s="1" t="s">
        <v>395</v>
      </c>
      <c r="K105" s="1" t="s">
        <v>396</v>
      </c>
      <c r="L105" s="1">
        <v>-1.0</v>
      </c>
      <c r="M105" s="1">
        <v>0.013416666666666667</v>
      </c>
      <c r="N105" s="1">
        <v>9.556083333333333</v>
      </c>
      <c r="O105" s="1" t="s">
        <v>55</v>
      </c>
      <c r="P105" s="1" t="s">
        <v>397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 hidden="1">
      <c r="A106" s="1" t="s">
        <v>48</v>
      </c>
      <c r="B106" s="3" t="s">
        <v>17</v>
      </c>
      <c r="C106" s="1">
        <v>319.0</v>
      </c>
      <c r="D106" s="1">
        <v>32.0</v>
      </c>
      <c r="E106" s="1" t="s">
        <v>106</v>
      </c>
      <c r="F106" s="1" t="s">
        <v>50</v>
      </c>
      <c r="G106" s="1" t="s">
        <v>27</v>
      </c>
      <c r="H106" s="1" t="s">
        <v>398</v>
      </c>
      <c r="I106" s="1" t="s">
        <v>399</v>
      </c>
      <c r="J106" s="1" t="s">
        <v>400</v>
      </c>
      <c r="K106" s="1" t="s">
        <v>401</v>
      </c>
      <c r="L106" s="1">
        <v>-6.0</v>
      </c>
      <c r="M106" s="1">
        <v>0.0086</v>
      </c>
      <c r="N106" s="1">
        <v>10.150516666666666</v>
      </c>
      <c r="O106" s="1" t="s">
        <v>55</v>
      </c>
      <c r="P106" s="1" t="s">
        <v>402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 hidden="1">
      <c r="A107" s="1" t="s">
        <v>48</v>
      </c>
      <c r="B107" s="1" t="s">
        <v>17</v>
      </c>
      <c r="C107" s="1">
        <v>620.0</v>
      </c>
      <c r="D107" s="1">
        <v>0.0</v>
      </c>
      <c r="E107" s="1" t="s">
        <v>106</v>
      </c>
      <c r="F107" s="1" t="s">
        <v>50</v>
      </c>
      <c r="G107" s="1" t="s">
        <v>27</v>
      </c>
      <c r="H107" s="1" t="s">
        <v>403</v>
      </c>
      <c r="I107" s="1" t="s">
        <v>404</v>
      </c>
      <c r="J107" s="1" t="s">
        <v>405</v>
      </c>
      <c r="K107" s="1" t="s">
        <v>406</v>
      </c>
      <c r="L107" s="1">
        <v>5.0</v>
      </c>
      <c r="M107" s="1">
        <v>0.015016666666666666</v>
      </c>
      <c r="N107" s="1">
        <v>39.99605</v>
      </c>
      <c r="O107" s="1" t="s">
        <v>55</v>
      </c>
      <c r="P107" s="1" t="s">
        <v>407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idden="1">
      <c r="A108" s="1" t="s">
        <v>24</v>
      </c>
      <c r="B108" s="1" t="s">
        <v>17</v>
      </c>
      <c r="C108" s="1">
        <v>323.0</v>
      </c>
      <c r="D108" s="1">
        <v>0.0</v>
      </c>
      <c r="E108" s="1" t="s">
        <v>25</v>
      </c>
      <c r="F108" s="1" t="s">
        <v>26</v>
      </c>
      <c r="G108" s="1" t="s">
        <v>27</v>
      </c>
      <c r="H108" s="1" t="s">
        <v>408</v>
      </c>
      <c r="I108" s="1" t="s">
        <v>409</v>
      </c>
      <c r="J108" s="1" t="s">
        <v>409</v>
      </c>
      <c r="K108" s="2"/>
      <c r="L108" s="1">
        <v>-5.0</v>
      </c>
      <c r="M108" s="1"/>
      <c r="N108" s="1">
        <v>9.8669</v>
      </c>
      <c r="O108" s="1" t="s">
        <v>30</v>
      </c>
      <c r="P108" s="1" t="s">
        <v>410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idden="1">
      <c r="A109" s="1" t="s">
        <v>16</v>
      </c>
      <c r="B109" s="1" t="s">
        <v>17</v>
      </c>
      <c r="C109" s="1">
        <v>349.0</v>
      </c>
      <c r="D109" s="1">
        <v>0.0</v>
      </c>
      <c r="E109" s="2"/>
      <c r="F109" s="1" t="s">
        <v>18</v>
      </c>
      <c r="G109" s="1" t="s">
        <v>19</v>
      </c>
      <c r="H109" s="1" t="s">
        <v>411</v>
      </c>
      <c r="I109" s="1" t="s">
        <v>412</v>
      </c>
      <c r="J109" s="1" t="s">
        <v>412</v>
      </c>
      <c r="K109" s="2"/>
      <c r="L109" s="1">
        <v>1.0</v>
      </c>
      <c r="M109" s="1"/>
      <c r="N109" s="1">
        <v>6.939116666666667</v>
      </c>
      <c r="O109" s="1" t="s">
        <v>22</v>
      </c>
      <c r="P109" s="1" t="s">
        <v>413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32</v>
      </c>
      <c r="B110" s="3" t="s">
        <v>112</v>
      </c>
      <c r="C110" s="1">
        <v>354.0</v>
      </c>
      <c r="D110" s="1">
        <v>0.0</v>
      </c>
      <c r="E110" s="2"/>
      <c r="F110" s="1" t="s">
        <v>26</v>
      </c>
      <c r="G110" s="1" t="s">
        <v>27</v>
      </c>
      <c r="H110" s="1" t="s">
        <v>414</v>
      </c>
      <c r="I110" s="1" t="s">
        <v>415</v>
      </c>
      <c r="J110" s="1" t="s">
        <v>415</v>
      </c>
      <c r="K110" s="2"/>
      <c r="L110" s="1">
        <v>-6.0</v>
      </c>
      <c r="M110" s="1"/>
      <c r="N110" s="1">
        <v>8.630733333333334</v>
      </c>
      <c r="O110" s="1" t="s">
        <v>30</v>
      </c>
      <c r="P110" s="1" t="s">
        <v>416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idden="1">
      <c r="A111" s="1" t="s">
        <v>24</v>
      </c>
      <c r="B111" s="1" t="s">
        <v>17</v>
      </c>
      <c r="C111" s="1">
        <v>182.2</v>
      </c>
      <c r="D111" s="1">
        <v>0.0</v>
      </c>
      <c r="E111" s="1" t="s">
        <v>25</v>
      </c>
      <c r="F111" s="1" t="s">
        <v>26</v>
      </c>
      <c r="G111" s="1" t="s">
        <v>27</v>
      </c>
      <c r="H111" s="1" t="s">
        <v>417</v>
      </c>
      <c r="I111" s="1" t="s">
        <v>418</v>
      </c>
      <c r="J111" s="1" t="s">
        <v>418</v>
      </c>
      <c r="K111" s="2"/>
      <c r="L111" s="1">
        <v>-6.0</v>
      </c>
      <c r="M111" s="1"/>
      <c r="N111" s="1">
        <v>8.2139</v>
      </c>
      <c r="O111" s="1" t="s">
        <v>30</v>
      </c>
      <c r="P111" s="1" t="s">
        <v>76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48</v>
      </c>
      <c r="B112" s="1" t="s">
        <v>17</v>
      </c>
      <c r="C112" s="1">
        <v>269.0</v>
      </c>
      <c r="D112" s="1">
        <v>0.0</v>
      </c>
      <c r="E112" s="1" t="s">
        <v>49</v>
      </c>
      <c r="F112" s="1" t="s">
        <v>50</v>
      </c>
      <c r="G112" s="1" t="s">
        <v>27</v>
      </c>
      <c r="H112" s="1" t="s">
        <v>419</v>
      </c>
      <c r="I112" s="1" t="s">
        <v>420</v>
      </c>
      <c r="J112" s="1" t="s">
        <v>421</v>
      </c>
      <c r="K112" s="1" t="s">
        <v>422</v>
      </c>
      <c r="L112" s="1">
        <v>-13.0</v>
      </c>
      <c r="M112" s="1">
        <v>0.013533333333333333</v>
      </c>
      <c r="N112" s="1">
        <v>7.2623</v>
      </c>
      <c r="O112" s="1" t="s">
        <v>55</v>
      </c>
      <c r="P112" s="1" t="s">
        <v>423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idden="1">
      <c r="A113" s="1" t="s">
        <v>24</v>
      </c>
      <c r="B113" s="1" t="s">
        <v>17</v>
      </c>
      <c r="C113" s="1">
        <v>658.0</v>
      </c>
      <c r="D113" s="1">
        <v>0.0</v>
      </c>
      <c r="E113" s="1" t="s">
        <v>25</v>
      </c>
      <c r="F113" s="1" t="s">
        <v>26</v>
      </c>
      <c r="G113" s="1" t="s">
        <v>27</v>
      </c>
      <c r="H113" s="1" t="s">
        <v>424</v>
      </c>
      <c r="I113" s="1" t="s">
        <v>425</v>
      </c>
      <c r="J113" s="1" t="s">
        <v>425</v>
      </c>
      <c r="K113" s="2"/>
      <c r="L113" s="1">
        <v>-5.0</v>
      </c>
      <c r="M113" s="1"/>
      <c r="N113" s="1">
        <v>9.894</v>
      </c>
      <c r="O113" s="1" t="s">
        <v>30</v>
      </c>
      <c r="P113" s="1" t="s">
        <v>426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idden="1">
      <c r="A114" s="1" t="s">
        <v>48</v>
      </c>
      <c r="B114" s="1" t="s">
        <v>17</v>
      </c>
      <c r="C114" s="3">
        <v>454.0</v>
      </c>
      <c r="D114" s="1">
        <v>0.0</v>
      </c>
      <c r="E114" s="1" t="s">
        <v>49</v>
      </c>
      <c r="F114" s="1" t="s">
        <v>50</v>
      </c>
      <c r="G114" s="1" t="s">
        <v>27</v>
      </c>
      <c r="H114" s="1" t="s">
        <v>427</v>
      </c>
      <c r="I114" s="1" t="s">
        <v>428</v>
      </c>
      <c r="J114" s="1" t="s">
        <v>429</v>
      </c>
      <c r="K114" s="1" t="s">
        <v>430</v>
      </c>
      <c r="L114" s="1">
        <v>3.0</v>
      </c>
      <c r="M114" s="1">
        <v>0.0148</v>
      </c>
      <c r="N114" s="1">
        <v>60.969166666666666</v>
      </c>
      <c r="O114" s="1" t="s">
        <v>55</v>
      </c>
      <c r="P114" s="1" t="s">
        <v>431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 hidden="1">
      <c r="A115" s="1" t="s">
        <v>24</v>
      </c>
      <c r="B115" s="1" t="s">
        <v>17</v>
      </c>
      <c r="C115" s="3">
        <v>329.0</v>
      </c>
      <c r="D115" s="1">
        <v>0.0</v>
      </c>
      <c r="E115" s="1" t="s">
        <v>25</v>
      </c>
      <c r="F115" s="1" t="s">
        <v>26</v>
      </c>
      <c r="G115" s="1" t="s">
        <v>27</v>
      </c>
      <c r="H115" s="1" t="s">
        <v>432</v>
      </c>
      <c r="I115" s="1" t="s">
        <v>433</v>
      </c>
      <c r="J115" s="1" t="s">
        <v>433</v>
      </c>
      <c r="K115" s="2"/>
      <c r="L115" s="1">
        <v>0.0</v>
      </c>
      <c r="M115" s="1"/>
      <c r="N115" s="1">
        <v>15.330233333333334</v>
      </c>
      <c r="O115" s="1" t="s">
        <v>30</v>
      </c>
      <c r="P115" s="1" t="s">
        <v>204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idden="1">
      <c r="A116" s="1" t="s">
        <v>66</v>
      </c>
      <c r="B116" s="1" t="s">
        <v>112</v>
      </c>
      <c r="C116" s="3">
        <v>1032.0</v>
      </c>
      <c r="D116" s="1">
        <v>0.0</v>
      </c>
      <c r="E116" s="1" t="s">
        <v>434</v>
      </c>
      <c r="F116" s="1" t="s">
        <v>26</v>
      </c>
      <c r="G116" s="1" t="s">
        <v>27</v>
      </c>
      <c r="H116" s="1" t="s">
        <v>435</v>
      </c>
      <c r="I116" s="1" t="s">
        <v>436</v>
      </c>
      <c r="J116" s="1" t="s">
        <v>436</v>
      </c>
      <c r="K116" s="2"/>
      <c r="L116" s="1">
        <v>-4.0</v>
      </c>
      <c r="M116" s="1"/>
      <c r="N116" s="1">
        <v>14.5147</v>
      </c>
      <c r="O116" s="1" t="s">
        <v>30</v>
      </c>
      <c r="P116" s="1" t="s">
        <v>437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idden="1">
      <c r="A117" s="1" t="s">
        <v>66</v>
      </c>
      <c r="B117" s="1" t="s">
        <v>112</v>
      </c>
      <c r="C117" s="1">
        <v>329.0</v>
      </c>
      <c r="D117" s="1">
        <v>0.0</v>
      </c>
      <c r="E117" s="1" t="s">
        <v>261</v>
      </c>
      <c r="F117" s="1" t="s">
        <v>26</v>
      </c>
      <c r="G117" s="1" t="s">
        <v>27</v>
      </c>
      <c r="H117" s="1" t="s">
        <v>438</v>
      </c>
      <c r="I117" s="1" t="s">
        <v>439</v>
      </c>
      <c r="J117" s="1" t="s">
        <v>439</v>
      </c>
      <c r="K117" s="2"/>
      <c r="L117" s="1">
        <v>-6.0</v>
      </c>
      <c r="M117" s="1"/>
      <c r="N117" s="1">
        <v>8.315483333333333</v>
      </c>
      <c r="O117" s="1" t="s">
        <v>30</v>
      </c>
      <c r="P117" s="1" t="s">
        <v>440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 hidden="1">
      <c r="A118" s="1" t="s">
        <v>24</v>
      </c>
      <c r="B118" s="1" t="s">
        <v>17</v>
      </c>
      <c r="C118" s="1">
        <v>329.0</v>
      </c>
      <c r="D118" s="1">
        <v>0.0</v>
      </c>
      <c r="E118" s="1" t="s">
        <v>25</v>
      </c>
      <c r="F118" s="1" t="s">
        <v>26</v>
      </c>
      <c r="G118" s="1" t="s">
        <v>27</v>
      </c>
      <c r="H118" s="1" t="s">
        <v>441</v>
      </c>
      <c r="I118" s="1" t="s">
        <v>442</v>
      </c>
      <c r="J118" s="1" t="s">
        <v>442</v>
      </c>
      <c r="K118" s="2"/>
      <c r="L118" s="1">
        <v>-7.0</v>
      </c>
      <c r="M118" s="1"/>
      <c r="N118" s="1">
        <v>7.05515</v>
      </c>
      <c r="O118" s="1" t="s">
        <v>30</v>
      </c>
      <c r="P118" s="1" t="s">
        <v>443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idden="1">
      <c r="A119" s="1" t="s">
        <v>16</v>
      </c>
      <c r="B119" s="1" t="s">
        <v>17</v>
      </c>
      <c r="C119" s="1">
        <v>309.0</v>
      </c>
      <c r="D119" s="1">
        <v>0.0</v>
      </c>
      <c r="E119" s="2"/>
      <c r="F119" s="1" t="s">
        <v>18</v>
      </c>
      <c r="G119" s="1" t="s">
        <v>19</v>
      </c>
      <c r="H119" s="1" t="s">
        <v>444</v>
      </c>
      <c r="I119" s="1" t="s">
        <v>445</v>
      </c>
      <c r="J119" s="1" t="s">
        <v>445</v>
      </c>
      <c r="K119" s="2"/>
      <c r="L119" s="1">
        <v>3.0</v>
      </c>
      <c r="M119" s="1"/>
      <c r="N119" s="1">
        <v>8.471233333333334</v>
      </c>
      <c r="O119" s="1" t="s">
        <v>22</v>
      </c>
      <c r="P119" s="1" t="s">
        <v>446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idden="1">
      <c r="A120" s="1" t="s">
        <v>48</v>
      </c>
      <c r="B120" s="1" t="s">
        <v>17</v>
      </c>
      <c r="C120" s="3">
        <v>422.0</v>
      </c>
      <c r="D120" s="1">
        <v>106.0</v>
      </c>
      <c r="E120" s="2"/>
      <c r="F120" s="1" t="s">
        <v>18</v>
      </c>
      <c r="G120" s="1" t="s">
        <v>123</v>
      </c>
      <c r="H120" s="1" t="s">
        <v>447</v>
      </c>
      <c r="I120" s="1" t="s">
        <v>448</v>
      </c>
      <c r="J120" s="1" t="s">
        <v>448</v>
      </c>
      <c r="K120" s="2"/>
      <c r="L120" s="1">
        <v>-6.0</v>
      </c>
      <c r="M120" s="1"/>
      <c r="N120" s="1">
        <v>12.44245</v>
      </c>
      <c r="O120" s="1" t="s">
        <v>55</v>
      </c>
      <c r="P120" s="1" t="s">
        <v>449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 hidden="1">
      <c r="A121" s="1" t="s">
        <v>16</v>
      </c>
      <c r="B121" s="1" t="s">
        <v>17</v>
      </c>
      <c r="C121" s="1">
        <v>249.0</v>
      </c>
      <c r="D121" s="1">
        <v>0.0</v>
      </c>
      <c r="E121" s="2"/>
      <c r="F121" s="1" t="s">
        <v>18</v>
      </c>
      <c r="G121" s="1" t="s">
        <v>19</v>
      </c>
      <c r="H121" s="1" t="s">
        <v>450</v>
      </c>
      <c r="I121" s="1" t="s">
        <v>451</v>
      </c>
      <c r="J121" s="1" t="s">
        <v>451</v>
      </c>
      <c r="K121" s="2"/>
      <c r="L121" s="1">
        <v>0.0</v>
      </c>
      <c r="M121" s="1"/>
      <c r="N121" s="1">
        <v>5.647683333333333</v>
      </c>
      <c r="O121" s="1" t="s">
        <v>22</v>
      </c>
      <c r="P121" s="1" t="s">
        <v>452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idden="1">
      <c r="A122" s="1" t="s">
        <v>48</v>
      </c>
      <c r="B122" s="1" t="s">
        <v>17</v>
      </c>
      <c r="C122" s="1">
        <v>181.0</v>
      </c>
      <c r="D122" s="1">
        <v>68.0</v>
      </c>
      <c r="E122" s="2"/>
      <c r="F122" s="1" t="s">
        <v>18</v>
      </c>
      <c r="G122" s="1" t="s">
        <v>27</v>
      </c>
      <c r="H122" s="1" t="s">
        <v>453</v>
      </c>
      <c r="I122" s="1" t="s">
        <v>454</v>
      </c>
      <c r="J122" s="1" t="s">
        <v>454</v>
      </c>
      <c r="K122" s="2"/>
      <c r="L122" s="1">
        <v>-13.0</v>
      </c>
      <c r="M122" s="1"/>
      <c r="N122" s="1">
        <v>5.743616666666667</v>
      </c>
      <c r="O122" s="1" t="s">
        <v>55</v>
      </c>
      <c r="P122" s="1" t="s">
        <v>455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idden="1">
      <c r="A123" s="1" t="s">
        <v>48</v>
      </c>
      <c r="B123" s="1" t="s">
        <v>17</v>
      </c>
      <c r="C123" s="1">
        <v>250.0</v>
      </c>
      <c r="D123" s="1">
        <v>0.0</v>
      </c>
      <c r="E123" s="1" t="s">
        <v>106</v>
      </c>
      <c r="F123" s="1" t="s">
        <v>50</v>
      </c>
      <c r="G123" s="1" t="s">
        <v>27</v>
      </c>
      <c r="H123" s="1" t="s">
        <v>456</v>
      </c>
      <c r="I123" s="1" t="s">
        <v>457</v>
      </c>
      <c r="J123" s="1" t="s">
        <v>458</v>
      </c>
      <c r="K123" s="1" t="s">
        <v>459</v>
      </c>
      <c r="L123" s="1">
        <v>-1.0</v>
      </c>
      <c r="M123" s="1">
        <v>0.014366666666666666</v>
      </c>
      <c r="N123" s="1">
        <v>7.77965</v>
      </c>
      <c r="O123" s="1" t="s">
        <v>55</v>
      </c>
      <c r="P123" s="1" t="s">
        <v>228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idden="1">
      <c r="A124" s="1" t="s">
        <v>48</v>
      </c>
      <c r="B124" s="1" t="s">
        <v>17</v>
      </c>
      <c r="C124" s="1">
        <v>319.0</v>
      </c>
      <c r="D124" s="1">
        <v>0.0</v>
      </c>
      <c r="E124" s="1" t="s">
        <v>106</v>
      </c>
      <c r="F124" s="1" t="s">
        <v>50</v>
      </c>
      <c r="G124" s="1" t="s">
        <v>27</v>
      </c>
      <c r="H124" s="1" t="s">
        <v>460</v>
      </c>
      <c r="I124" s="1" t="s">
        <v>461</v>
      </c>
      <c r="J124" s="1" t="s">
        <v>462</v>
      </c>
      <c r="K124" s="1" t="s">
        <v>463</v>
      </c>
      <c r="L124" s="1">
        <v>3.0</v>
      </c>
      <c r="M124" s="1">
        <v>0.011316666666666666</v>
      </c>
      <c r="N124" s="1">
        <v>9.261366666666667</v>
      </c>
      <c r="O124" s="1" t="s">
        <v>55</v>
      </c>
      <c r="P124" s="1" t="s">
        <v>464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idden="1">
      <c r="A125" s="1" t="s">
        <v>48</v>
      </c>
      <c r="B125" s="1" t="s">
        <v>17</v>
      </c>
      <c r="C125" s="1">
        <v>404.0</v>
      </c>
      <c r="D125" s="1">
        <v>0.0</v>
      </c>
      <c r="E125" s="1" t="s">
        <v>49</v>
      </c>
      <c r="F125" s="1" t="s">
        <v>50</v>
      </c>
      <c r="G125" s="1" t="s">
        <v>27</v>
      </c>
      <c r="H125" s="1" t="s">
        <v>465</v>
      </c>
      <c r="I125" s="1" t="s">
        <v>466</v>
      </c>
      <c r="J125" s="1" t="s">
        <v>467</v>
      </c>
      <c r="K125" s="1" t="s">
        <v>468</v>
      </c>
      <c r="L125" s="1">
        <v>-7.0</v>
      </c>
      <c r="M125" s="1">
        <v>0.01375</v>
      </c>
      <c r="N125" s="1">
        <v>11.903716666666666</v>
      </c>
      <c r="O125" s="1" t="s">
        <v>55</v>
      </c>
      <c r="P125" s="1" t="s">
        <v>469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idden="1">
      <c r="A126" s="1" t="s">
        <v>32</v>
      </c>
      <c r="B126" s="1" t="s">
        <v>112</v>
      </c>
      <c r="C126" s="1">
        <v>544.0</v>
      </c>
      <c r="D126" s="1">
        <v>0.0</v>
      </c>
      <c r="E126" s="2"/>
      <c r="F126" s="1" t="s">
        <v>26</v>
      </c>
      <c r="G126" s="1" t="s">
        <v>19</v>
      </c>
      <c r="H126" s="1" t="s">
        <v>470</v>
      </c>
      <c r="I126" s="1" t="s">
        <v>471</v>
      </c>
      <c r="J126" s="1" t="s">
        <v>471</v>
      </c>
      <c r="K126" s="2"/>
      <c r="L126" s="1">
        <v>0.0</v>
      </c>
      <c r="M126" s="1"/>
      <c r="N126" s="1">
        <v>14.77795</v>
      </c>
      <c r="O126" s="1" t="s">
        <v>30</v>
      </c>
      <c r="P126" s="1" t="s">
        <v>472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 hidden="1">
      <c r="A127" s="1" t="s">
        <v>48</v>
      </c>
      <c r="B127" s="1" t="s">
        <v>17</v>
      </c>
      <c r="C127" s="1">
        <v>329.0</v>
      </c>
      <c r="D127" s="1">
        <v>0.0</v>
      </c>
      <c r="E127" s="1" t="s">
        <v>49</v>
      </c>
      <c r="F127" s="1" t="s">
        <v>50</v>
      </c>
      <c r="G127" s="1" t="s">
        <v>27</v>
      </c>
      <c r="H127" s="1" t="s">
        <v>473</v>
      </c>
      <c r="I127" s="1" t="s">
        <v>474</v>
      </c>
      <c r="J127" s="1" t="s">
        <v>475</v>
      </c>
      <c r="K127" s="1" t="s">
        <v>476</v>
      </c>
      <c r="L127" s="1">
        <v>-8.0</v>
      </c>
      <c r="M127" s="1">
        <v>0.013533333333333333</v>
      </c>
      <c r="N127" s="1">
        <v>9.562466666666667</v>
      </c>
      <c r="O127" s="1" t="s">
        <v>55</v>
      </c>
      <c r="P127" s="1" t="s">
        <v>477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idden="1">
      <c r="A128" s="1" t="s">
        <v>48</v>
      </c>
      <c r="B128" s="1" t="s">
        <v>17</v>
      </c>
      <c r="C128" s="1">
        <v>250.0</v>
      </c>
      <c r="D128" s="1">
        <v>0.0</v>
      </c>
      <c r="E128" s="1" t="s">
        <v>49</v>
      </c>
      <c r="F128" s="1" t="s">
        <v>50</v>
      </c>
      <c r="G128" s="1" t="s">
        <v>27</v>
      </c>
      <c r="H128" s="1" t="s">
        <v>478</v>
      </c>
      <c r="I128" s="1" t="s">
        <v>479</v>
      </c>
      <c r="J128" s="1" t="s">
        <v>480</v>
      </c>
      <c r="K128" s="1" t="s">
        <v>481</v>
      </c>
      <c r="L128" s="1">
        <v>-5.0</v>
      </c>
      <c r="M128" s="1">
        <v>0.019083333333333334</v>
      </c>
      <c r="N128" s="1">
        <v>13.795183333333334</v>
      </c>
      <c r="O128" s="1" t="s">
        <v>55</v>
      </c>
      <c r="P128" s="1" t="s">
        <v>482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idden="1">
      <c r="A129" s="1" t="s">
        <v>48</v>
      </c>
      <c r="B129" s="1" t="s">
        <v>17</v>
      </c>
      <c r="C129" s="1">
        <v>119.0</v>
      </c>
      <c r="D129" s="1">
        <v>0.0</v>
      </c>
      <c r="E129" s="2"/>
      <c r="F129" s="1" t="s">
        <v>18</v>
      </c>
      <c r="G129" s="1" t="s">
        <v>27</v>
      </c>
      <c r="H129" s="1" t="s">
        <v>483</v>
      </c>
      <c r="I129" s="1" t="s">
        <v>484</v>
      </c>
      <c r="J129" s="1" t="s">
        <v>484</v>
      </c>
      <c r="K129" s="2"/>
      <c r="L129" s="1">
        <v>-5.0</v>
      </c>
      <c r="M129" s="1"/>
      <c r="N129" s="1">
        <v>11.81045</v>
      </c>
      <c r="O129" s="1" t="s">
        <v>55</v>
      </c>
      <c r="P129" s="1" t="s">
        <v>485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idden="1">
      <c r="A130" s="1" t="s">
        <v>66</v>
      </c>
      <c r="B130" s="1" t="s">
        <v>112</v>
      </c>
      <c r="C130" s="3">
        <v>364.0</v>
      </c>
      <c r="D130" s="1">
        <v>0.0</v>
      </c>
      <c r="E130" s="1" t="s">
        <v>486</v>
      </c>
      <c r="F130" s="1" t="s">
        <v>26</v>
      </c>
      <c r="G130" s="1" t="s">
        <v>27</v>
      </c>
      <c r="H130" s="1" t="s">
        <v>487</v>
      </c>
      <c r="I130" s="1" t="s">
        <v>488</v>
      </c>
      <c r="J130" s="1" t="s">
        <v>488</v>
      </c>
      <c r="K130" s="2"/>
      <c r="L130" s="1">
        <v>0.0</v>
      </c>
      <c r="M130" s="1"/>
      <c r="N130" s="1">
        <v>14.9805</v>
      </c>
      <c r="O130" s="1" t="s">
        <v>30</v>
      </c>
      <c r="P130" s="1" t="s">
        <v>489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idden="1">
      <c r="A131" s="1" t="s">
        <v>24</v>
      </c>
      <c r="B131" s="1" t="s">
        <v>17</v>
      </c>
      <c r="C131" s="1">
        <v>428.4</v>
      </c>
      <c r="D131" s="1">
        <v>0.0</v>
      </c>
      <c r="E131" s="1" t="s">
        <v>25</v>
      </c>
      <c r="F131" s="1" t="s">
        <v>26</v>
      </c>
      <c r="G131" s="1" t="s">
        <v>27</v>
      </c>
      <c r="H131" s="1" t="s">
        <v>490</v>
      </c>
      <c r="I131" s="1" t="s">
        <v>491</v>
      </c>
      <c r="J131" s="1" t="s">
        <v>491</v>
      </c>
      <c r="K131" s="2"/>
      <c r="L131" s="1">
        <v>2.0</v>
      </c>
      <c r="M131" s="1"/>
      <c r="N131" s="1">
        <v>17.798333333333332</v>
      </c>
      <c r="O131" s="1" t="s">
        <v>30</v>
      </c>
      <c r="P131" s="1" t="s">
        <v>492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 hidden="1">
      <c r="A132" s="1" t="s">
        <v>48</v>
      </c>
      <c r="B132" s="1" t="s">
        <v>17</v>
      </c>
      <c r="C132" s="1">
        <v>498.0</v>
      </c>
      <c r="D132" s="1">
        <v>24.0</v>
      </c>
      <c r="E132" s="1" t="s">
        <v>106</v>
      </c>
      <c r="F132" s="1" t="s">
        <v>50</v>
      </c>
      <c r="G132" s="1" t="s">
        <v>27</v>
      </c>
      <c r="H132" s="1" t="s">
        <v>493</v>
      </c>
      <c r="I132" s="1" t="s">
        <v>494</v>
      </c>
      <c r="J132" s="1" t="s">
        <v>495</v>
      </c>
      <c r="K132" s="1" t="s">
        <v>496</v>
      </c>
      <c r="L132" s="1">
        <v>0.0</v>
      </c>
      <c r="M132" s="1">
        <v>0.012216666666666667</v>
      </c>
      <c r="N132" s="1">
        <v>17.660166666666665</v>
      </c>
      <c r="O132" s="1" t="s">
        <v>55</v>
      </c>
      <c r="P132" s="1" t="s">
        <v>497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idden="1">
      <c r="A133" s="1" t="s">
        <v>32</v>
      </c>
      <c r="B133" s="1" t="s">
        <v>112</v>
      </c>
      <c r="C133" s="3">
        <v>453.0</v>
      </c>
      <c r="D133" s="1">
        <v>0.0</v>
      </c>
      <c r="E133" s="2"/>
      <c r="F133" s="1" t="s">
        <v>26</v>
      </c>
      <c r="G133" s="1" t="s">
        <v>27</v>
      </c>
      <c r="H133" s="1" t="s">
        <v>498</v>
      </c>
      <c r="I133" s="1" t="s">
        <v>499</v>
      </c>
      <c r="J133" s="1" t="s">
        <v>499</v>
      </c>
      <c r="K133" s="2"/>
      <c r="L133" s="1">
        <v>2.0</v>
      </c>
      <c r="M133" s="1"/>
      <c r="N133" s="1">
        <v>17.846416666666666</v>
      </c>
      <c r="O133" s="1" t="s">
        <v>30</v>
      </c>
      <c r="P133" s="1" t="s">
        <v>500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 hidden="1">
      <c r="A134" s="1" t="s">
        <v>48</v>
      </c>
      <c r="B134" s="1" t="s">
        <v>17</v>
      </c>
      <c r="C134" s="3">
        <v>767.0</v>
      </c>
      <c r="D134" s="1">
        <v>0.0</v>
      </c>
      <c r="E134" s="1" t="s">
        <v>106</v>
      </c>
      <c r="F134" s="1" t="s">
        <v>50</v>
      </c>
      <c r="G134" s="1" t="s">
        <v>27</v>
      </c>
      <c r="H134" s="1" t="s">
        <v>501</v>
      </c>
      <c r="I134" s="1" t="s">
        <v>502</v>
      </c>
      <c r="J134" s="1" t="s">
        <v>503</v>
      </c>
      <c r="K134" s="1" t="s">
        <v>504</v>
      </c>
      <c r="L134" s="1">
        <v>3.0</v>
      </c>
      <c r="M134" s="1">
        <v>0.00885</v>
      </c>
      <c r="N134" s="1">
        <v>16.06351666666667</v>
      </c>
      <c r="O134" s="1" t="s">
        <v>55</v>
      </c>
      <c r="P134" s="1" t="s">
        <v>505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idden="1">
      <c r="A135" s="1" t="s">
        <v>24</v>
      </c>
      <c r="B135" s="1" t="s">
        <v>17</v>
      </c>
      <c r="C135" s="3">
        <v>244.2</v>
      </c>
      <c r="D135" s="1">
        <v>0.0</v>
      </c>
      <c r="E135" s="1" t="s">
        <v>25</v>
      </c>
      <c r="F135" s="1" t="s">
        <v>26</v>
      </c>
      <c r="G135" s="1" t="s">
        <v>27</v>
      </c>
      <c r="H135" s="1" t="s">
        <v>506</v>
      </c>
      <c r="I135" s="1" t="s">
        <v>507</v>
      </c>
      <c r="J135" s="1" t="s">
        <v>507</v>
      </c>
      <c r="K135" s="2"/>
      <c r="L135" s="1">
        <v>-8.0</v>
      </c>
      <c r="M135" s="1"/>
      <c r="N135" s="1">
        <v>6.613016666666667</v>
      </c>
      <c r="O135" s="1" t="s">
        <v>30</v>
      </c>
      <c r="P135" s="1" t="s">
        <v>508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idden="1">
      <c r="A136" s="1" t="s">
        <v>66</v>
      </c>
      <c r="B136" s="1" t="s">
        <v>112</v>
      </c>
      <c r="C136" s="1">
        <v>329.0</v>
      </c>
      <c r="D136" s="1">
        <v>0.0</v>
      </c>
      <c r="E136" s="1" t="s">
        <v>486</v>
      </c>
      <c r="F136" s="1" t="s">
        <v>26</v>
      </c>
      <c r="G136" s="1" t="s">
        <v>27</v>
      </c>
      <c r="H136" s="1" t="s">
        <v>509</v>
      </c>
      <c r="I136" s="1" t="s">
        <v>510</v>
      </c>
      <c r="J136" s="1" t="s">
        <v>510</v>
      </c>
      <c r="K136" s="2"/>
      <c r="L136" s="1">
        <v>-5.0</v>
      </c>
      <c r="M136" s="1"/>
      <c r="N136" s="1">
        <v>9.529016666666667</v>
      </c>
      <c r="O136" s="1" t="s">
        <v>30</v>
      </c>
      <c r="P136" s="1" t="s">
        <v>511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idden="1">
      <c r="A137" s="1" t="s">
        <v>48</v>
      </c>
      <c r="B137" s="1" t="s">
        <v>17</v>
      </c>
      <c r="C137" s="1">
        <v>199.0</v>
      </c>
      <c r="D137" s="1">
        <v>50.0</v>
      </c>
      <c r="E137" s="2"/>
      <c r="F137" s="1" t="s">
        <v>18</v>
      </c>
      <c r="G137" s="1" t="s">
        <v>27</v>
      </c>
      <c r="H137" s="1" t="s">
        <v>512</v>
      </c>
      <c r="I137" s="1" t="s">
        <v>513</v>
      </c>
      <c r="J137" s="1" t="s">
        <v>513</v>
      </c>
      <c r="K137" s="2"/>
      <c r="L137" s="1">
        <v>-6.0</v>
      </c>
      <c r="M137" s="1"/>
      <c r="N137" s="1">
        <v>12.511566666666667</v>
      </c>
      <c r="O137" s="1" t="s">
        <v>55</v>
      </c>
      <c r="P137" s="1" t="s">
        <v>514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idden="1">
      <c r="A138" s="1" t="s">
        <v>48</v>
      </c>
      <c r="B138" s="1" t="s">
        <v>17</v>
      </c>
      <c r="C138" s="1">
        <v>250.0</v>
      </c>
      <c r="D138" s="1">
        <v>0.0</v>
      </c>
      <c r="E138" s="1" t="s">
        <v>106</v>
      </c>
      <c r="F138" s="1" t="s">
        <v>50</v>
      </c>
      <c r="G138" s="1" t="s">
        <v>27</v>
      </c>
      <c r="H138" s="1" t="s">
        <v>515</v>
      </c>
      <c r="I138" s="1" t="s">
        <v>516</v>
      </c>
      <c r="J138" s="1" t="s">
        <v>517</v>
      </c>
      <c r="K138" s="1" t="s">
        <v>518</v>
      </c>
      <c r="L138" s="1">
        <v>-15.0</v>
      </c>
      <c r="M138" s="1">
        <v>0.0186</v>
      </c>
      <c r="N138" s="1">
        <v>7.114183333333333</v>
      </c>
      <c r="O138" s="1" t="s">
        <v>55</v>
      </c>
      <c r="P138" s="1" t="s">
        <v>519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idden="1">
      <c r="A139" s="1" t="s">
        <v>48</v>
      </c>
      <c r="B139" s="1" t="s">
        <v>17</v>
      </c>
      <c r="C139" s="1">
        <v>233.0</v>
      </c>
      <c r="D139" s="1">
        <v>56.0</v>
      </c>
      <c r="E139" s="2"/>
      <c r="F139" s="1" t="s">
        <v>18</v>
      </c>
      <c r="G139" s="1" t="s">
        <v>27</v>
      </c>
      <c r="H139" s="1" t="s">
        <v>520</v>
      </c>
      <c r="I139" s="1" t="s">
        <v>521</v>
      </c>
      <c r="J139" s="1" t="s">
        <v>521</v>
      </c>
      <c r="K139" s="2"/>
      <c r="L139" s="1">
        <v>-9.0</v>
      </c>
      <c r="M139" s="1"/>
      <c r="N139" s="1">
        <v>9.458216666666667</v>
      </c>
      <c r="O139" s="1" t="s">
        <v>55</v>
      </c>
      <c r="P139" s="1" t="s">
        <v>522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 hidden="1">
      <c r="A140" s="1" t="s">
        <v>16</v>
      </c>
      <c r="B140" s="3" t="s">
        <v>17</v>
      </c>
      <c r="C140" s="3">
        <v>269.0</v>
      </c>
      <c r="D140" s="1">
        <v>0.0</v>
      </c>
      <c r="E140" s="2"/>
      <c r="F140" s="1" t="s">
        <v>18</v>
      </c>
      <c r="G140" s="1" t="s">
        <v>19</v>
      </c>
      <c r="H140" s="1" t="s">
        <v>523</v>
      </c>
      <c r="I140" s="1" t="s">
        <v>524</v>
      </c>
      <c r="J140" s="1" t="s">
        <v>524</v>
      </c>
      <c r="K140" s="2"/>
      <c r="L140" s="1">
        <v>2.0</v>
      </c>
      <c r="M140" s="1"/>
      <c r="N140" s="1">
        <v>7.0629</v>
      </c>
      <c r="O140" s="1" t="s">
        <v>22</v>
      </c>
      <c r="P140" s="1" t="s">
        <v>525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48</v>
      </c>
      <c r="B141" s="1" t="s">
        <v>17</v>
      </c>
      <c r="C141" s="1">
        <v>568.0</v>
      </c>
      <c r="D141" s="1">
        <v>0.0</v>
      </c>
      <c r="E141" s="1" t="s">
        <v>106</v>
      </c>
      <c r="F141" s="1" t="s">
        <v>50</v>
      </c>
      <c r="G141" s="1" t="s">
        <v>27</v>
      </c>
      <c r="H141" s="1" t="s">
        <v>526</v>
      </c>
      <c r="I141" s="1" t="s">
        <v>527</v>
      </c>
      <c r="J141" s="1" t="s">
        <v>528</v>
      </c>
      <c r="K141" s="1" t="s">
        <v>529</v>
      </c>
      <c r="L141" s="1">
        <v>-5.0</v>
      </c>
      <c r="M141" s="1">
        <v>0.014533333333333334</v>
      </c>
      <c r="N141" s="1">
        <v>15.407266666666667</v>
      </c>
      <c r="O141" s="1" t="s">
        <v>55</v>
      </c>
      <c r="P141" s="1" t="s">
        <v>530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 hidden="1">
      <c r="A142" s="1" t="s">
        <v>32</v>
      </c>
      <c r="B142" s="1" t="s">
        <v>112</v>
      </c>
      <c r="C142" s="1">
        <v>329.0</v>
      </c>
      <c r="D142" s="1">
        <v>0.0</v>
      </c>
      <c r="E142" s="2"/>
      <c r="F142" s="1" t="s">
        <v>26</v>
      </c>
      <c r="G142" s="1" t="s">
        <v>27</v>
      </c>
      <c r="H142" s="1" t="s">
        <v>531</v>
      </c>
      <c r="I142" s="1" t="s">
        <v>532</v>
      </c>
      <c r="J142" s="1" t="s">
        <v>532</v>
      </c>
      <c r="K142" s="2"/>
      <c r="L142" s="1">
        <v>-6.0</v>
      </c>
      <c r="M142" s="1"/>
      <c r="N142" s="1">
        <v>8.133433333333333</v>
      </c>
      <c r="O142" s="1" t="s">
        <v>30</v>
      </c>
      <c r="P142" s="1" t="s">
        <v>533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idden="1">
      <c r="A143" s="1" t="s">
        <v>48</v>
      </c>
      <c r="B143" s="1" t="s">
        <v>17</v>
      </c>
      <c r="C143" s="3">
        <v>660.0</v>
      </c>
      <c r="D143" s="1">
        <v>0.0</v>
      </c>
      <c r="E143" s="1" t="s">
        <v>106</v>
      </c>
      <c r="F143" s="1" t="s">
        <v>50</v>
      </c>
      <c r="G143" s="1" t="s">
        <v>27</v>
      </c>
      <c r="H143" s="1" t="s">
        <v>534</v>
      </c>
      <c r="I143" s="1" t="s">
        <v>535</v>
      </c>
      <c r="J143" s="1" t="s">
        <v>536</v>
      </c>
      <c r="K143" s="1" t="s">
        <v>537</v>
      </c>
      <c r="L143" s="1">
        <v>-13.0</v>
      </c>
      <c r="M143" s="1">
        <v>0.0129</v>
      </c>
      <c r="N143" s="1">
        <v>16.680816666666665</v>
      </c>
      <c r="O143" s="1" t="s">
        <v>55</v>
      </c>
      <c r="P143" s="1" t="s">
        <v>538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idden="1">
      <c r="A144" s="1" t="s">
        <v>24</v>
      </c>
      <c r="B144" s="1" t="s">
        <v>17</v>
      </c>
      <c r="C144" s="1">
        <v>214.2</v>
      </c>
      <c r="D144" s="1">
        <v>0.0</v>
      </c>
      <c r="E144" s="1" t="s">
        <v>25</v>
      </c>
      <c r="F144" s="1" t="s">
        <v>26</v>
      </c>
      <c r="G144" s="1" t="s">
        <v>27</v>
      </c>
      <c r="H144" s="1" t="s">
        <v>539</v>
      </c>
      <c r="I144" s="1" t="s">
        <v>540</v>
      </c>
      <c r="J144" s="1" t="s">
        <v>540</v>
      </c>
      <c r="K144" s="2"/>
      <c r="L144" s="1">
        <v>-2.0</v>
      </c>
      <c r="M144" s="1"/>
      <c r="N144" s="1">
        <v>12.576816666666666</v>
      </c>
      <c r="O144" s="1" t="s">
        <v>30</v>
      </c>
      <c r="P144" s="1" t="s">
        <v>281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idden="1">
      <c r="A145" s="1" t="s">
        <v>24</v>
      </c>
      <c r="B145" s="1" t="s">
        <v>17</v>
      </c>
      <c r="C145" s="1">
        <v>224.2</v>
      </c>
      <c r="D145" s="1">
        <v>0.0</v>
      </c>
      <c r="E145" s="1" t="s">
        <v>25</v>
      </c>
      <c r="F145" s="1" t="s">
        <v>26</v>
      </c>
      <c r="G145" s="1" t="s">
        <v>27</v>
      </c>
      <c r="H145" s="1" t="s">
        <v>541</v>
      </c>
      <c r="I145" s="1" t="s">
        <v>542</v>
      </c>
      <c r="J145" s="1" t="s">
        <v>542</v>
      </c>
      <c r="K145" s="2"/>
      <c r="L145" s="1">
        <v>8.0</v>
      </c>
      <c r="M145" s="1"/>
      <c r="N145" s="1">
        <v>23.137916666666666</v>
      </c>
      <c r="O145" s="1" t="s">
        <v>30</v>
      </c>
      <c r="P145" s="1" t="s">
        <v>543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idden="1">
      <c r="A146" s="1" t="s">
        <v>24</v>
      </c>
      <c r="B146" s="1" t="s">
        <v>17</v>
      </c>
      <c r="C146" s="3">
        <v>578.2</v>
      </c>
      <c r="D146" s="1">
        <v>0.0</v>
      </c>
      <c r="E146" s="1" t="s">
        <v>25</v>
      </c>
      <c r="F146" s="1" t="s">
        <v>26</v>
      </c>
      <c r="G146" s="1" t="s">
        <v>27</v>
      </c>
      <c r="H146" s="1" t="s">
        <v>544</v>
      </c>
      <c r="I146" s="1" t="s">
        <v>545</v>
      </c>
      <c r="J146" s="1" t="s">
        <v>545</v>
      </c>
      <c r="K146" s="2"/>
      <c r="L146" s="1">
        <v>9.0</v>
      </c>
      <c r="M146" s="1"/>
      <c r="N146" s="1">
        <v>24.19685</v>
      </c>
      <c r="O146" s="1" t="s">
        <v>30</v>
      </c>
      <c r="P146" s="1" t="s">
        <v>546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hidden="1">
      <c r="A147" s="1" t="s">
        <v>32</v>
      </c>
      <c r="B147" s="1" t="s">
        <v>112</v>
      </c>
      <c r="C147" s="1">
        <v>321.0</v>
      </c>
      <c r="D147" s="1">
        <v>0.0</v>
      </c>
      <c r="E147" s="2"/>
      <c r="F147" s="1" t="s">
        <v>26</v>
      </c>
      <c r="G147" s="1" t="s">
        <v>27</v>
      </c>
      <c r="H147" s="1" t="s">
        <v>547</v>
      </c>
      <c r="I147" s="1" t="s">
        <v>548</v>
      </c>
      <c r="J147" s="1" t="s">
        <v>548</v>
      </c>
      <c r="K147" s="2"/>
      <c r="L147" s="1">
        <v>2.0</v>
      </c>
      <c r="M147" s="1"/>
      <c r="N147" s="1">
        <v>17.021016666666668</v>
      </c>
      <c r="O147" s="1" t="s">
        <v>30</v>
      </c>
      <c r="P147" s="1" t="s">
        <v>549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idden="1">
      <c r="A148" s="1" t="s">
        <v>24</v>
      </c>
      <c r="B148" s="1" t="s">
        <v>17</v>
      </c>
      <c r="C148" s="1">
        <v>453.4</v>
      </c>
      <c r="D148" s="1">
        <v>0.0</v>
      </c>
      <c r="E148" s="1" t="s">
        <v>25</v>
      </c>
      <c r="F148" s="1" t="s">
        <v>26</v>
      </c>
      <c r="G148" s="1" t="s">
        <v>27</v>
      </c>
      <c r="H148" s="1" t="s">
        <v>550</v>
      </c>
      <c r="I148" s="1" t="s">
        <v>551</v>
      </c>
      <c r="J148" s="1" t="s">
        <v>551</v>
      </c>
      <c r="K148" s="2"/>
      <c r="L148" s="1">
        <v>14.0</v>
      </c>
      <c r="M148" s="1"/>
      <c r="N148" s="1">
        <v>29.129433333333335</v>
      </c>
      <c r="O148" s="1" t="s">
        <v>30</v>
      </c>
      <c r="P148" s="1" t="s">
        <v>552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idden="1">
      <c r="A149" s="1" t="s">
        <v>48</v>
      </c>
      <c r="B149" s="1" t="s">
        <v>17</v>
      </c>
      <c r="C149" s="3">
        <v>528.0</v>
      </c>
      <c r="D149" s="1">
        <v>0.0</v>
      </c>
      <c r="E149" s="1" t="s">
        <v>106</v>
      </c>
      <c r="F149" s="1" t="s">
        <v>50</v>
      </c>
      <c r="G149" s="1" t="s">
        <v>27</v>
      </c>
      <c r="H149" s="1" t="s">
        <v>553</v>
      </c>
      <c r="I149" s="1" t="s">
        <v>554</v>
      </c>
      <c r="J149" s="1" t="s">
        <v>555</v>
      </c>
      <c r="K149" s="1" t="s">
        <v>556</v>
      </c>
      <c r="L149" s="1">
        <v>13.0</v>
      </c>
      <c r="M149" s="1">
        <v>0.019116666666666667</v>
      </c>
      <c r="N149" s="1">
        <v>22.4317</v>
      </c>
      <c r="O149" s="1" t="s">
        <v>55</v>
      </c>
      <c r="P149" s="1" t="s">
        <v>557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idden="1">
      <c r="A150" s="1" t="s">
        <v>48</v>
      </c>
      <c r="B150" s="1" t="s">
        <v>17</v>
      </c>
      <c r="C150" s="3">
        <v>309.0</v>
      </c>
      <c r="D150" s="1">
        <v>0.0</v>
      </c>
      <c r="E150" s="1" t="s">
        <v>106</v>
      </c>
      <c r="F150" s="1" t="s">
        <v>50</v>
      </c>
      <c r="G150" s="1" t="s">
        <v>27</v>
      </c>
      <c r="H150" s="1" t="s">
        <v>558</v>
      </c>
      <c r="I150" s="1" t="s">
        <v>559</v>
      </c>
      <c r="J150" s="1" t="s">
        <v>560</v>
      </c>
      <c r="K150" s="1" t="s">
        <v>561</v>
      </c>
      <c r="L150" s="1">
        <v>11.0</v>
      </c>
      <c r="M150" s="1">
        <v>0.012716666666666666</v>
      </c>
      <c r="N150" s="1">
        <v>23.45925</v>
      </c>
      <c r="O150" s="1" t="s">
        <v>55</v>
      </c>
      <c r="P150" s="1" t="s">
        <v>477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idden="1">
      <c r="A151" s="1" t="s">
        <v>16</v>
      </c>
      <c r="B151" s="1" t="s">
        <v>17</v>
      </c>
      <c r="C151" s="1">
        <v>59.0</v>
      </c>
      <c r="D151" s="1">
        <v>0.0</v>
      </c>
      <c r="E151" s="2"/>
      <c r="F151" s="1" t="s">
        <v>18</v>
      </c>
      <c r="G151" s="1" t="s">
        <v>19</v>
      </c>
      <c r="H151" s="1" t="s">
        <v>562</v>
      </c>
      <c r="I151" s="1" t="s">
        <v>563</v>
      </c>
      <c r="J151" s="1" t="s">
        <v>563</v>
      </c>
      <c r="K151" s="2"/>
      <c r="L151" s="1">
        <v>0.0</v>
      </c>
      <c r="M151" s="1"/>
      <c r="N151" s="1">
        <v>4.02095</v>
      </c>
      <c r="O151" s="1" t="s">
        <v>22</v>
      </c>
      <c r="P151" s="1" t="s">
        <v>564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 hidden="1">
      <c r="A152" s="1" t="s">
        <v>48</v>
      </c>
      <c r="B152" s="1" t="s">
        <v>17</v>
      </c>
      <c r="C152" s="3">
        <v>247.0</v>
      </c>
      <c r="D152" s="1">
        <v>62.0</v>
      </c>
      <c r="E152" s="2"/>
      <c r="F152" s="1" t="s">
        <v>18</v>
      </c>
      <c r="G152" s="1" t="s">
        <v>27</v>
      </c>
      <c r="H152" s="1" t="s">
        <v>565</v>
      </c>
      <c r="I152" s="1" t="s">
        <v>566</v>
      </c>
      <c r="J152" s="1" t="s">
        <v>566</v>
      </c>
      <c r="K152" s="2"/>
      <c r="L152" s="1">
        <v>-4.0</v>
      </c>
      <c r="M152" s="1"/>
      <c r="N152" s="1">
        <v>14.933916666666667</v>
      </c>
      <c r="O152" s="1" t="s">
        <v>55</v>
      </c>
      <c r="P152" s="1" t="s">
        <v>477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idden="1">
      <c r="A153" s="1" t="s">
        <v>16</v>
      </c>
      <c r="B153" s="1" t="s">
        <v>17</v>
      </c>
      <c r="C153" s="1">
        <v>249.0</v>
      </c>
      <c r="D153" s="1">
        <v>0.0</v>
      </c>
      <c r="E153" s="2"/>
      <c r="F153" s="1" t="s">
        <v>18</v>
      </c>
      <c r="G153" s="1" t="s">
        <v>19</v>
      </c>
      <c r="H153" s="1" t="s">
        <v>567</v>
      </c>
      <c r="I153" s="1" t="s">
        <v>568</v>
      </c>
      <c r="J153" s="1" t="s">
        <v>568</v>
      </c>
      <c r="K153" s="2"/>
      <c r="L153" s="1">
        <v>18.0</v>
      </c>
      <c r="M153" s="1"/>
      <c r="N153" s="1">
        <v>23.072583333333334</v>
      </c>
      <c r="O153" s="1" t="s">
        <v>22</v>
      </c>
      <c r="P153" s="1" t="s">
        <v>569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idden="1">
      <c r="A154" s="1" t="s">
        <v>66</v>
      </c>
      <c r="B154" s="1" t="s">
        <v>112</v>
      </c>
      <c r="C154" s="1">
        <v>1056.0</v>
      </c>
      <c r="D154" s="1">
        <v>0.0</v>
      </c>
      <c r="E154" s="1" t="s">
        <v>113</v>
      </c>
      <c r="F154" s="1" t="s">
        <v>26</v>
      </c>
      <c r="G154" s="1" t="s">
        <v>27</v>
      </c>
      <c r="H154" s="1" t="s">
        <v>570</v>
      </c>
      <c r="I154" s="1" t="s">
        <v>571</v>
      </c>
      <c r="J154" s="1" t="s">
        <v>571</v>
      </c>
      <c r="K154" s="2"/>
      <c r="L154" s="1">
        <v>6.0</v>
      </c>
      <c r="M154" s="1"/>
      <c r="N154" s="1">
        <v>23.234566666666666</v>
      </c>
      <c r="O154" s="1" t="s">
        <v>30</v>
      </c>
      <c r="P154" s="1" t="s">
        <v>572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idden="1">
      <c r="A155" s="1" t="s">
        <v>16</v>
      </c>
      <c r="B155" s="1" t="s">
        <v>17</v>
      </c>
      <c r="C155" s="1">
        <v>124.5</v>
      </c>
      <c r="D155" s="1">
        <v>124.5</v>
      </c>
      <c r="E155" s="2"/>
      <c r="F155" s="1" t="s">
        <v>18</v>
      </c>
      <c r="G155" s="1" t="s">
        <v>19</v>
      </c>
      <c r="H155" s="1" t="s">
        <v>573</v>
      </c>
      <c r="I155" s="1" t="s">
        <v>574</v>
      </c>
      <c r="J155" s="1" t="s">
        <v>574</v>
      </c>
      <c r="K155" s="2"/>
      <c r="L155" s="1">
        <v>10.0</v>
      </c>
      <c r="M155" s="1"/>
      <c r="N155" s="1">
        <v>15.86345</v>
      </c>
      <c r="O155" s="1" t="s">
        <v>22</v>
      </c>
      <c r="P155" s="1" t="s">
        <v>575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idden="1">
      <c r="A156" s="1" t="s">
        <v>48</v>
      </c>
      <c r="B156" s="1" t="s">
        <v>17</v>
      </c>
      <c r="C156" s="1">
        <v>494.0</v>
      </c>
      <c r="D156" s="1">
        <v>124.0</v>
      </c>
      <c r="E156" s="2"/>
      <c r="F156" s="1" t="s">
        <v>18</v>
      </c>
      <c r="G156" s="1" t="s">
        <v>123</v>
      </c>
      <c r="H156" s="1" t="s">
        <v>576</v>
      </c>
      <c r="I156" s="1" t="s">
        <v>577</v>
      </c>
      <c r="J156" s="1" t="s">
        <v>577</v>
      </c>
      <c r="K156" s="2"/>
      <c r="L156" s="1">
        <v>2.0</v>
      </c>
      <c r="M156" s="1"/>
      <c r="N156" s="1">
        <v>41.66145</v>
      </c>
      <c r="O156" s="1" t="s">
        <v>55</v>
      </c>
      <c r="P156" s="1" t="s">
        <v>578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idden="1">
      <c r="A157" s="1" t="s">
        <v>48</v>
      </c>
      <c r="B157" s="1" t="s">
        <v>17</v>
      </c>
      <c r="C157" s="3">
        <v>247.0</v>
      </c>
      <c r="D157" s="1">
        <v>62.0</v>
      </c>
      <c r="E157" s="2"/>
      <c r="F157" s="1" t="s">
        <v>18</v>
      </c>
      <c r="G157" s="1" t="s">
        <v>123</v>
      </c>
      <c r="H157" s="1" t="s">
        <v>579</v>
      </c>
      <c r="I157" s="1" t="s">
        <v>580</v>
      </c>
      <c r="J157" s="1" t="s">
        <v>580</v>
      </c>
      <c r="K157" s="2"/>
      <c r="L157" s="1">
        <v>2.0</v>
      </c>
      <c r="M157" s="1"/>
      <c r="N157" s="1">
        <v>22.170416666666668</v>
      </c>
      <c r="O157" s="1" t="s">
        <v>55</v>
      </c>
      <c r="P157" s="1" t="s">
        <v>581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 hidden="1">
      <c r="A158" s="1" t="s">
        <v>48</v>
      </c>
      <c r="B158" s="3" t="s">
        <v>17</v>
      </c>
      <c r="C158" s="1">
        <v>637.0</v>
      </c>
      <c r="D158" s="1">
        <v>0.0</v>
      </c>
      <c r="E158" s="1" t="s">
        <v>25</v>
      </c>
      <c r="F158" s="1" t="s">
        <v>50</v>
      </c>
      <c r="G158" s="1" t="s">
        <v>27</v>
      </c>
      <c r="H158" s="1" t="s">
        <v>582</v>
      </c>
      <c r="I158" s="1" t="s">
        <v>583</v>
      </c>
      <c r="J158" s="1" t="s">
        <v>584</v>
      </c>
      <c r="K158" s="1" t="s">
        <v>585</v>
      </c>
      <c r="L158" s="1">
        <v>10.0</v>
      </c>
      <c r="M158" s="1">
        <v>15.629566666666667</v>
      </c>
      <c r="N158" s="1">
        <v>21.1923</v>
      </c>
      <c r="O158" s="1" t="s">
        <v>55</v>
      </c>
      <c r="P158" s="1" t="s">
        <v>586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 hidden="1">
      <c r="A159" s="1" t="s">
        <v>32</v>
      </c>
      <c r="B159" s="1" t="s">
        <v>112</v>
      </c>
      <c r="C159" s="1">
        <v>329.0</v>
      </c>
      <c r="D159" s="1">
        <v>0.0</v>
      </c>
      <c r="E159" s="2"/>
      <c r="F159" s="1" t="s">
        <v>26</v>
      </c>
      <c r="G159" s="1" t="s">
        <v>27</v>
      </c>
      <c r="H159" s="1" t="s">
        <v>587</v>
      </c>
      <c r="I159" s="1" t="s">
        <v>588</v>
      </c>
      <c r="J159" s="1" t="s">
        <v>588</v>
      </c>
      <c r="K159" s="2"/>
      <c r="L159" s="1">
        <v>9.0</v>
      </c>
      <c r="M159" s="1"/>
      <c r="N159" s="1">
        <v>24.594216666666668</v>
      </c>
      <c r="O159" s="1" t="s">
        <v>30</v>
      </c>
      <c r="P159" s="1" t="s">
        <v>589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idden="1">
      <c r="A160" s="1" t="s">
        <v>48</v>
      </c>
      <c r="B160" s="1" t="s">
        <v>17</v>
      </c>
      <c r="C160" s="1">
        <v>427.0</v>
      </c>
      <c r="D160" s="1">
        <v>0.0</v>
      </c>
      <c r="E160" s="1" t="s">
        <v>106</v>
      </c>
      <c r="F160" s="1" t="s">
        <v>50</v>
      </c>
      <c r="G160" s="1" t="s">
        <v>19</v>
      </c>
      <c r="H160" s="1" t="s">
        <v>590</v>
      </c>
      <c r="I160" s="1" t="s">
        <v>591</v>
      </c>
      <c r="J160" s="1" t="s">
        <v>592</v>
      </c>
      <c r="K160" s="1" t="s">
        <v>593</v>
      </c>
      <c r="L160" s="1">
        <v>-1.0</v>
      </c>
      <c r="M160" s="1">
        <v>0.008416666666666666</v>
      </c>
      <c r="N160" s="1">
        <v>12.62035</v>
      </c>
      <c r="O160" s="1" t="s">
        <v>55</v>
      </c>
      <c r="P160" s="1" t="s">
        <v>594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 hidden="1">
      <c r="A161" s="1" t="s">
        <v>24</v>
      </c>
      <c r="B161" s="1" t="s">
        <v>17</v>
      </c>
      <c r="C161" s="1">
        <v>720.4</v>
      </c>
      <c r="D161" s="1">
        <v>0.0</v>
      </c>
      <c r="E161" s="1" t="s">
        <v>25</v>
      </c>
      <c r="F161" s="1" t="s">
        <v>26</v>
      </c>
      <c r="G161" s="1" t="s">
        <v>27</v>
      </c>
      <c r="H161" s="1" t="s">
        <v>595</v>
      </c>
      <c r="I161" s="1" t="s">
        <v>596</v>
      </c>
      <c r="J161" s="1" t="s">
        <v>596</v>
      </c>
      <c r="K161" s="2"/>
      <c r="L161" s="1">
        <v>-4.0</v>
      </c>
      <c r="M161" s="1"/>
      <c r="N161" s="1">
        <v>10.900666666666666</v>
      </c>
      <c r="O161" s="1" t="s">
        <v>30</v>
      </c>
      <c r="P161" s="1" t="s">
        <v>597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idden="1">
      <c r="A162" s="1" t="s">
        <v>48</v>
      </c>
      <c r="B162" s="1" t="s">
        <v>17</v>
      </c>
      <c r="C162" s="1">
        <v>663.0</v>
      </c>
      <c r="D162" s="1">
        <v>0.0</v>
      </c>
      <c r="E162" s="1" t="s">
        <v>25</v>
      </c>
      <c r="F162" s="1" t="s">
        <v>50</v>
      </c>
      <c r="G162" s="1" t="s">
        <v>27</v>
      </c>
      <c r="H162" s="1" t="s">
        <v>598</v>
      </c>
      <c r="I162" s="1" t="s">
        <v>599</v>
      </c>
      <c r="J162" s="1" t="s">
        <v>600</v>
      </c>
      <c r="K162" s="1" t="s">
        <v>601</v>
      </c>
      <c r="L162" s="1">
        <v>23.0</v>
      </c>
      <c r="M162" s="1">
        <v>26.661783333333332</v>
      </c>
      <c r="N162" s="1">
        <v>27.374483333333334</v>
      </c>
      <c r="O162" s="1" t="s">
        <v>55</v>
      </c>
      <c r="P162" s="1" t="s">
        <v>602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idden="1">
      <c r="A163" s="1" t="s">
        <v>48</v>
      </c>
      <c r="B163" s="1" t="s">
        <v>17</v>
      </c>
      <c r="C163" s="1">
        <v>368.0</v>
      </c>
      <c r="D163" s="1">
        <v>0.0</v>
      </c>
      <c r="E163" s="1" t="s">
        <v>106</v>
      </c>
      <c r="F163" s="1" t="s">
        <v>50</v>
      </c>
      <c r="G163" s="1" t="s">
        <v>27</v>
      </c>
      <c r="H163" s="1" t="s">
        <v>603</v>
      </c>
      <c r="I163" s="1" t="s">
        <v>604</v>
      </c>
      <c r="J163" s="1" t="s">
        <v>605</v>
      </c>
      <c r="K163" s="1" t="s">
        <v>606</v>
      </c>
      <c r="L163" s="1">
        <v>1.0</v>
      </c>
      <c r="M163" s="1">
        <v>0.013033333333333333</v>
      </c>
      <c r="N163" s="1">
        <v>18.965216666666667</v>
      </c>
      <c r="O163" s="1" t="s">
        <v>55</v>
      </c>
      <c r="P163" s="1" t="s">
        <v>607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idden="1">
      <c r="A164" s="1" t="s">
        <v>48</v>
      </c>
      <c r="B164" s="1" t="s">
        <v>17</v>
      </c>
      <c r="C164" s="1">
        <v>366.0</v>
      </c>
      <c r="D164" s="1">
        <v>92.0</v>
      </c>
      <c r="E164" s="2"/>
      <c r="F164" s="1" t="s">
        <v>18</v>
      </c>
      <c r="G164" s="1" t="s">
        <v>27</v>
      </c>
      <c r="H164" s="1" t="s">
        <v>608</v>
      </c>
      <c r="I164" s="1" t="s">
        <v>609</v>
      </c>
      <c r="J164" s="1" t="s">
        <v>609</v>
      </c>
      <c r="K164" s="2"/>
      <c r="L164" s="1">
        <v>-9.0</v>
      </c>
      <c r="M164" s="1"/>
      <c r="N164" s="1">
        <v>8.52855</v>
      </c>
      <c r="O164" s="1" t="s">
        <v>55</v>
      </c>
      <c r="P164" s="1" t="s">
        <v>610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idden="1">
      <c r="A165" s="1" t="s">
        <v>48</v>
      </c>
      <c r="B165" s="1" t="s">
        <v>17</v>
      </c>
      <c r="C165" s="3">
        <v>339.0</v>
      </c>
      <c r="D165" s="1">
        <v>75.0</v>
      </c>
      <c r="E165" s="2"/>
      <c r="F165" s="1" t="s">
        <v>18</v>
      </c>
      <c r="G165" s="1" t="s">
        <v>27</v>
      </c>
      <c r="H165" s="1" t="s">
        <v>611</v>
      </c>
      <c r="I165" s="1" t="s">
        <v>612</v>
      </c>
      <c r="J165" s="1" t="s">
        <v>612</v>
      </c>
      <c r="K165" s="2"/>
      <c r="L165" s="1">
        <v>-10.0</v>
      </c>
      <c r="M165" s="1"/>
      <c r="N165" s="1">
        <v>8.770333333333333</v>
      </c>
      <c r="O165" s="1" t="s">
        <v>55</v>
      </c>
      <c r="P165" s="1" t="s">
        <v>613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idden="1">
      <c r="A166" s="1" t="s">
        <v>24</v>
      </c>
      <c r="B166" s="1" t="s">
        <v>17</v>
      </c>
      <c r="C166" s="1">
        <v>985.8</v>
      </c>
      <c r="D166" s="1">
        <v>0.0</v>
      </c>
      <c r="E166" s="1" t="s">
        <v>25</v>
      </c>
      <c r="F166" s="1" t="s">
        <v>26</v>
      </c>
      <c r="G166" s="1" t="s">
        <v>27</v>
      </c>
      <c r="H166" s="1" t="s">
        <v>614</v>
      </c>
      <c r="I166" s="1" t="s">
        <v>615</v>
      </c>
      <c r="J166" s="1" t="s">
        <v>615</v>
      </c>
      <c r="K166" s="2"/>
      <c r="L166" s="1">
        <v>-1.0</v>
      </c>
      <c r="M166" s="1"/>
      <c r="N166" s="1">
        <v>13.40225</v>
      </c>
      <c r="O166" s="1" t="s">
        <v>30</v>
      </c>
      <c r="P166" s="1" t="s">
        <v>616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hidden="1">
      <c r="A167" s="1" t="s">
        <v>66</v>
      </c>
      <c r="B167" s="1" t="s">
        <v>112</v>
      </c>
      <c r="C167" s="1">
        <v>528.0</v>
      </c>
      <c r="D167" s="1">
        <v>0.0</v>
      </c>
      <c r="E167" s="1" t="s">
        <v>617</v>
      </c>
      <c r="F167" s="1" t="s">
        <v>26</v>
      </c>
      <c r="G167" s="1" t="s">
        <v>27</v>
      </c>
      <c r="H167" s="1" t="s">
        <v>618</v>
      </c>
      <c r="I167" s="1" t="s">
        <v>619</v>
      </c>
      <c r="J167" s="1" t="s">
        <v>619</v>
      </c>
      <c r="K167" s="2"/>
      <c r="L167" s="1">
        <v>-6.0</v>
      </c>
      <c r="M167" s="1"/>
      <c r="N167" s="1">
        <v>8.983333333333333</v>
      </c>
      <c r="O167" s="1" t="s">
        <v>30</v>
      </c>
      <c r="P167" s="1" t="s">
        <v>620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idden="1">
      <c r="A168" s="1" t="s">
        <v>48</v>
      </c>
      <c r="B168" s="1" t="s">
        <v>17</v>
      </c>
      <c r="C168" s="1">
        <v>267.0</v>
      </c>
      <c r="D168" s="1">
        <v>62.0</v>
      </c>
      <c r="E168" s="2"/>
      <c r="F168" s="1" t="s">
        <v>18</v>
      </c>
      <c r="G168" s="1" t="s">
        <v>123</v>
      </c>
      <c r="H168" s="1" t="s">
        <v>621</v>
      </c>
      <c r="I168" s="1" t="s">
        <v>622</v>
      </c>
      <c r="J168" s="1" t="s">
        <v>622</v>
      </c>
      <c r="K168" s="2"/>
      <c r="L168" s="1">
        <v>-6.0</v>
      </c>
      <c r="M168" s="1"/>
      <c r="N168" s="1">
        <v>12.582166666666666</v>
      </c>
      <c r="O168" s="1" t="s">
        <v>55</v>
      </c>
      <c r="P168" s="1" t="s">
        <v>623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idden="1">
      <c r="A169" s="1" t="s">
        <v>48</v>
      </c>
      <c r="B169" s="1" t="s">
        <v>17</v>
      </c>
      <c r="C169" s="3">
        <v>250.0</v>
      </c>
      <c r="D169" s="1">
        <v>0.0</v>
      </c>
      <c r="E169" s="1" t="s">
        <v>106</v>
      </c>
      <c r="F169" s="1" t="s">
        <v>50</v>
      </c>
      <c r="G169" s="1" t="s">
        <v>27</v>
      </c>
      <c r="H169" s="1" t="s">
        <v>624</v>
      </c>
      <c r="I169" s="1" t="s">
        <v>625</v>
      </c>
      <c r="J169" s="1" t="s">
        <v>626</v>
      </c>
      <c r="K169" s="1" t="s">
        <v>627</v>
      </c>
      <c r="L169" s="1">
        <v>-10.0</v>
      </c>
      <c r="M169" s="1">
        <v>0.019066666666666666</v>
      </c>
      <c r="N169" s="1">
        <v>10.984933333333334</v>
      </c>
      <c r="O169" s="1" t="s">
        <v>55</v>
      </c>
      <c r="P169" s="1" t="s">
        <v>628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 hidden="1">
      <c r="A170" s="1" t="s">
        <v>16</v>
      </c>
      <c r="B170" s="1" t="s">
        <v>17</v>
      </c>
      <c r="C170" s="1">
        <v>124.5</v>
      </c>
      <c r="D170" s="1">
        <v>124.5</v>
      </c>
      <c r="E170" s="2"/>
      <c r="F170" s="1" t="s">
        <v>18</v>
      </c>
      <c r="G170" s="1" t="s">
        <v>19</v>
      </c>
      <c r="H170" s="1" t="s">
        <v>629</v>
      </c>
      <c r="I170" s="1" t="s">
        <v>630</v>
      </c>
      <c r="J170" s="1" t="s">
        <v>630</v>
      </c>
      <c r="K170" s="2"/>
      <c r="L170" s="1">
        <v>4.0</v>
      </c>
      <c r="M170" s="1"/>
      <c r="N170" s="1">
        <v>9.212133333333334</v>
      </c>
      <c r="O170" s="1" t="s">
        <v>22</v>
      </c>
      <c r="P170" s="1" t="s">
        <v>631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idden="1">
      <c r="A171" s="1" t="s">
        <v>16</v>
      </c>
      <c r="B171" s="1" t="s">
        <v>17</v>
      </c>
      <c r="C171" s="1">
        <v>124.5</v>
      </c>
      <c r="D171" s="1">
        <v>124.5</v>
      </c>
      <c r="E171" s="2"/>
      <c r="F171" s="1" t="s">
        <v>18</v>
      </c>
      <c r="G171" s="1" t="s">
        <v>19</v>
      </c>
      <c r="H171" s="1" t="s">
        <v>632</v>
      </c>
      <c r="I171" s="1" t="s">
        <v>633</v>
      </c>
      <c r="J171" s="1" t="s">
        <v>633</v>
      </c>
      <c r="K171" s="2"/>
      <c r="L171" s="1">
        <v>2.0</v>
      </c>
      <c r="M171" s="1"/>
      <c r="N171" s="1">
        <v>7.554566666666667</v>
      </c>
      <c r="O171" s="1" t="s">
        <v>22</v>
      </c>
      <c r="P171" s="1" t="s">
        <v>634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idden="1">
      <c r="A172" s="1" t="s">
        <v>32</v>
      </c>
      <c r="B172" s="1" t="s">
        <v>112</v>
      </c>
      <c r="C172" s="1">
        <v>323.0</v>
      </c>
      <c r="D172" s="1">
        <v>0.0</v>
      </c>
      <c r="E172" s="2"/>
      <c r="F172" s="1" t="s">
        <v>26</v>
      </c>
      <c r="G172" s="1" t="s">
        <v>27</v>
      </c>
      <c r="H172" s="1" t="s">
        <v>635</v>
      </c>
      <c r="I172" s="1" t="s">
        <v>636</v>
      </c>
      <c r="J172" s="1" t="s">
        <v>636</v>
      </c>
      <c r="K172" s="2"/>
      <c r="L172" s="1">
        <v>-8.0</v>
      </c>
      <c r="M172" s="1"/>
      <c r="N172" s="1">
        <v>6.23205</v>
      </c>
      <c r="O172" s="1" t="s">
        <v>30</v>
      </c>
      <c r="P172" s="1" t="s">
        <v>637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hidden="1">
      <c r="A173" s="1" t="s">
        <v>48</v>
      </c>
      <c r="B173" s="1" t="s">
        <v>17</v>
      </c>
      <c r="C173" s="3">
        <v>568.0</v>
      </c>
      <c r="D173" s="1">
        <v>0.0</v>
      </c>
      <c r="E173" s="1" t="s">
        <v>106</v>
      </c>
      <c r="F173" s="1" t="s">
        <v>50</v>
      </c>
      <c r="G173" s="1" t="s">
        <v>27</v>
      </c>
      <c r="H173" s="1" t="s">
        <v>638</v>
      </c>
      <c r="I173" s="1" t="s">
        <v>639</v>
      </c>
      <c r="J173" s="1" t="s">
        <v>640</v>
      </c>
      <c r="K173" s="1" t="s">
        <v>641</v>
      </c>
      <c r="L173" s="1">
        <v>3.0</v>
      </c>
      <c r="M173" s="1">
        <v>0.01275</v>
      </c>
      <c r="N173" s="1">
        <v>21.195283333333332</v>
      </c>
      <c r="O173" s="1" t="s">
        <v>55</v>
      </c>
      <c r="P173" s="1" t="s">
        <v>642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idden="1">
      <c r="A174" s="1" t="s">
        <v>48</v>
      </c>
      <c r="B174" s="1" t="s">
        <v>17</v>
      </c>
      <c r="C174" s="3">
        <v>742.0</v>
      </c>
      <c r="D174" s="1">
        <v>185.0</v>
      </c>
      <c r="E174" s="2"/>
      <c r="F174" s="1" t="s">
        <v>18</v>
      </c>
      <c r="G174" s="1" t="s">
        <v>123</v>
      </c>
      <c r="H174" s="1" t="s">
        <v>643</v>
      </c>
      <c r="I174" s="1" t="s">
        <v>644</v>
      </c>
      <c r="J174" s="1" t="s">
        <v>644</v>
      </c>
      <c r="K174" s="2"/>
      <c r="L174" s="1">
        <v>-2.0</v>
      </c>
      <c r="M174" s="1"/>
      <c r="N174" s="1">
        <v>102.74083333333333</v>
      </c>
      <c r="O174" s="1" t="s">
        <v>55</v>
      </c>
      <c r="P174" s="1" t="s">
        <v>645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idden="1">
      <c r="A175" s="1" t="s">
        <v>48</v>
      </c>
      <c r="B175" s="1" t="s">
        <v>17</v>
      </c>
      <c r="C175" s="1">
        <v>558.0</v>
      </c>
      <c r="D175" s="1">
        <v>0.0</v>
      </c>
      <c r="E175" s="1" t="s">
        <v>25</v>
      </c>
      <c r="F175" s="1" t="s">
        <v>50</v>
      </c>
      <c r="G175" s="1" t="s">
        <v>19</v>
      </c>
      <c r="H175" s="1" t="s">
        <v>646</v>
      </c>
      <c r="I175" s="1" t="s">
        <v>647</v>
      </c>
      <c r="J175" s="1" t="s">
        <v>648</v>
      </c>
      <c r="K175" s="1" t="s">
        <v>649</v>
      </c>
      <c r="L175" s="1">
        <v>-17.0</v>
      </c>
      <c r="M175" s="1">
        <v>0.5369666666666667</v>
      </c>
      <c r="N175" s="1">
        <v>9.358683333333333</v>
      </c>
      <c r="O175" s="1" t="s">
        <v>55</v>
      </c>
      <c r="P175" s="1" t="s">
        <v>650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idden="1">
      <c r="A176" s="1" t="s">
        <v>48</v>
      </c>
      <c r="B176" s="1" t="s">
        <v>17</v>
      </c>
      <c r="C176" s="1">
        <v>398.0</v>
      </c>
      <c r="D176" s="1">
        <v>0.0</v>
      </c>
      <c r="E176" s="1" t="s">
        <v>49</v>
      </c>
      <c r="F176" s="1" t="s">
        <v>50</v>
      </c>
      <c r="G176" s="1" t="s">
        <v>27</v>
      </c>
      <c r="H176" s="1" t="s">
        <v>651</v>
      </c>
      <c r="I176" s="1" t="s">
        <v>652</v>
      </c>
      <c r="J176" s="1" t="s">
        <v>653</v>
      </c>
      <c r="K176" s="1" t="s">
        <v>654</v>
      </c>
      <c r="L176" s="1">
        <v>-4.0</v>
      </c>
      <c r="M176" s="1">
        <v>0.01015</v>
      </c>
      <c r="N176" s="1">
        <v>18.221583333333335</v>
      </c>
      <c r="O176" s="1" t="s">
        <v>55</v>
      </c>
      <c r="P176" s="1" t="s">
        <v>655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idden="1">
      <c r="A177" s="1" t="s">
        <v>24</v>
      </c>
      <c r="B177" s="1" t="s">
        <v>17</v>
      </c>
      <c r="C177" s="1">
        <v>329.0</v>
      </c>
      <c r="D177" s="1">
        <v>0.0</v>
      </c>
      <c r="E177" s="1" t="s">
        <v>25</v>
      </c>
      <c r="F177" s="1" t="s">
        <v>26</v>
      </c>
      <c r="G177" s="1" t="s">
        <v>27</v>
      </c>
      <c r="H177" s="1" t="s">
        <v>656</v>
      </c>
      <c r="I177" s="1" t="s">
        <v>657</v>
      </c>
      <c r="J177" s="1" t="s">
        <v>657</v>
      </c>
      <c r="K177" s="2"/>
      <c r="L177" s="1">
        <v>-6.0</v>
      </c>
      <c r="M177" s="1"/>
      <c r="N177" s="1">
        <v>8.605766666666666</v>
      </c>
      <c r="O177" s="1" t="s">
        <v>30</v>
      </c>
      <c r="P177" s="1" t="s">
        <v>658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idden="1">
      <c r="A178" s="1" t="s">
        <v>48</v>
      </c>
      <c r="B178" s="1" t="s">
        <v>17</v>
      </c>
      <c r="C178" s="1">
        <v>344.0</v>
      </c>
      <c r="D178" s="1">
        <v>0.0</v>
      </c>
      <c r="E178" s="1" t="s">
        <v>106</v>
      </c>
      <c r="F178" s="1" t="s">
        <v>50</v>
      </c>
      <c r="G178" s="1" t="s">
        <v>27</v>
      </c>
      <c r="H178" s="1" t="s">
        <v>659</v>
      </c>
      <c r="I178" s="1" t="s">
        <v>660</v>
      </c>
      <c r="J178" s="1" t="s">
        <v>661</v>
      </c>
      <c r="K178" s="1" t="s">
        <v>662</v>
      </c>
      <c r="L178" s="1">
        <v>0.0</v>
      </c>
      <c r="M178" s="1">
        <v>0.007816666666666666</v>
      </c>
      <c r="N178" s="1">
        <v>16.83625</v>
      </c>
      <c r="O178" s="1" t="s">
        <v>55</v>
      </c>
      <c r="P178" s="1" t="s">
        <v>663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idden="1">
      <c r="A179" s="1" t="s">
        <v>48</v>
      </c>
      <c r="B179" s="3" t="s">
        <v>17</v>
      </c>
      <c r="C179" s="1">
        <v>749.0</v>
      </c>
      <c r="D179" s="1">
        <v>43.0</v>
      </c>
      <c r="E179" s="1" t="s">
        <v>106</v>
      </c>
      <c r="F179" s="1" t="s">
        <v>50</v>
      </c>
      <c r="G179" s="1" t="s">
        <v>27</v>
      </c>
      <c r="H179" s="1" t="s">
        <v>664</v>
      </c>
      <c r="I179" s="1" t="s">
        <v>665</v>
      </c>
      <c r="J179" s="1" t="s">
        <v>666</v>
      </c>
      <c r="K179" s="1" t="s">
        <v>667</v>
      </c>
      <c r="L179" s="1">
        <v>-3.0</v>
      </c>
      <c r="M179" s="1">
        <v>0.014266666666666667</v>
      </c>
      <c r="N179" s="1">
        <v>25.24385</v>
      </c>
      <c r="O179" s="1" t="s">
        <v>55</v>
      </c>
      <c r="P179" s="1" t="s">
        <v>668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idden="1">
      <c r="A180" s="1" t="s">
        <v>32</v>
      </c>
      <c r="B180" s="1" t="s">
        <v>112</v>
      </c>
      <c r="C180" s="1">
        <v>528.0</v>
      </c>
      <c r="D180" s="1">
        <v>0.0</v>
      </c>
      <c r="E180" s="2"/>
      <c r="F180" s="1" t="s">
        <v>26</v>
      </c>
      <c r="G180" s="1" t="s">
        <v>27</v>
      </c>
      <c r="H180" s="1" t="s">
        <v>669</v>
      </c>
      <c r="I180" s="1" t="s">
        <v>670</v>
      </c>
      <c r="J180" s="1" t="s">
        <v>670</v>
      </c>
      <c r="K180" s="2"/>
      <c r="L180" s="1">
        <v>-3.0</v>
      </c>
      <c r="M180" s="1"/>
      <c r="N180" s="1">
        <v>11.859883333333334</v>
      </c>
      <c r="O180" s="1" t="s">
        <v>30</v>
      </c>
      <c r="P180" s="1" t="s">
        <v>671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idden="1">
      <c r="A181" s="1" t="s">
        <v>24</v>
      </c>
      <c r="B181" s="1" t="s">
        <v>17</v>
      </c>
      <c r="C181" s="1">
        <v>212.2</v>
      </c>
      <c r="D181" s="1">
        <v>0.0</v>
      </c>
      <c r="E181" s="1" t="s">
        <v>25</v>
      </c>
      <c r="F181" s="1" t="s">
        <v>26</v>
      </c>
      <c r="G181" s="1" t="s">
        <v>27</v>
      </c>
      <c r="H181" s="1" t="s">
        <v>672</v>
      </c>
      <c r="I181" s="1" t="s">
        <v>673</v>
      </c>
      <c r="J181" s="1" t="s">
        <v>673</v>
      </c>
      <c r="K181" s="2"/>
      <c r="L181" s="1">
        <v>-4.0</v>
      </c>
      <c r="M181" s="1"/>
      <c r="N181" s="1">
        <v>43.57386666666667</v>
      </c>
      <c r="O181" s="1" t="s">
        <v>30</v>
      </c>
      <c r="P181" s="1" t="s">
        <v>674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idden="1">
      <c r="A182" s="1" t="s">
        <v>48</v>
      </c>
      <c r="B182" s="1" t="s">
        <v>17</v>
      </c>
      <c r="C182" s="1">
        <v>394.0</v>
      </c>
      <c r="D182" s="1">
        <v>0.0</v>
      </c>
      <c r="E182" s="1" t="s">
        <v>106</v>
      </c>
      <c r="F182" s="1" t="s">
        <v>50</v>
      </c>
      <c r="G182" s="1" t="s">
        <v>27</v>
      </c>
      <c r="H182" s="1" t="s">
        <v>675</v>
      </c>
      <c r="I182" s="1" t="s">
        <v>676</v>
      </c>
      <c r="J182" s="1" t="s">
        <v>677</v>
      </c>
      <c r="K182" s="1" t="s">
        <v>678</v>
      </c>
      <c r="L182" s="1">
        <v>-5.0</v>
      </c>
      <c r="M182" s="1">
        <v>0.010483333333333334</v>
      </c>
      <c r="N182" s="1">
        <v>72.20913333333333</v>
      </c>
      <c r="O182" s="1" t="s">
        <v>55</v>
      </c>
      <c r="P182" s="1" t="s">
        <v>679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idden="1">
      <c r="A183" s="1" t="s">
        <v>48</v>
      </c>
      <c r="B183" s="1" t="s">
        <v>17</v>
      </c>
      <c r="C183" s="3">
        <v>368.0</v>
      </c>
      <c r="D183" s="1">
        <v>0.0</v>
      </c>
      <c r="E183" s="1" t="s">
        <v>106</v>
      </c>
      <c r="F183" s="1" t="s">
        <v>50</v>
      </c>
      <c r="G183" s="1" t="s">
        <v>19</v>
      </c>
      <c r="H183" s="1" t="s">
        <v>680</v>
      </c>
      <c r="I183" s="1" t="s">
        <v>681</v>
      </c>
      <c r="J183" s="1" t="s">
        <v>682</v>
      </c>
      <c r="K183" s="1" t="s">
        <v>683</v>
      </c>
      <c r="L183" s="1">
        <v>169.0</v>
      </c>
      <c r="M183" s="1">
        <v>721.1852</v>
      </c>
      <c r="N183" s="1">
        <v>620.5002666666667</v>
      </c>
      <c r="O183" s="1" t="s">
        <v>55</v>
      </c>
      <c r="P183" s="1" t="s">
        <v>684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idden="1">
      <c r="A184" s="1" t="s">
        <v>32</v>
      </c>
      <c r="B184" s="1" t="s">
        <v>17</v>
      </c>
      <c r="C184" s="1">
        <v>882.0</v>
      </c>
      <c r="D184" s="1">
        <v>0.0</v>
      </c>
      <c r="E184" s="2"/>
      <c r="F184" s="1" t="s">
        <v>26</v>
      </c>
      <c r="G184" s="1" t="s">
        <v>19</v>
      </c>
      <c r="H184" s="1" t="s">
        <v>685</v>
      </c>
      <c r="I184" s="1" t="s">
        <v>686</v>
      </c>
      <c r="J184" s="1" t="s">
        <v>686</v>
      </c>
      <c r="K184" s="2"/>
      <c r="L184" s="1">
        <v>-4.0</v>
      </c>
      <c r="M184" s="1"/>
      <c r="N184" s="1">
        <v>10.223633333333334</v>
      </c>
      <c r="O184" s="1" t="s">
        <v>30</v>
      </c>
      <c r="P184" s="1" t="s">
        <v>687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idden="1">
      <c r="A185" s="1" t="s">
        <v>24</v>
      </c>
      <c r="B185" s="1" t="s">
        <v>17</v>
      </c>
      <c r="C185" s="1">
        <v>416.2</v>
      </c>
      <c r="D185" s="1">
        <v>0.0</v>
      </c>
      <c r="E185" s="1" t="s">
        <v>25</v>
      </c>
      <c r="F185" s="1" t="s">
        <v>26</v>
      </c>
      <c r="G185" s="1" t="s">
        <v>27</v>
      </c>
      <c r="H185" s="1" t="s">
        <v>688</v>
      </c>
      <c r="I185" s="1" t="s">
        <v>689</v>
      </c>
      <c r="J185" s="1" t="s">
        <v>689</v>
      </c>
      <c r="K185" s="2"/>
      <c r="L185" s="1">
        <v>-6.0</v>
      </c>
      <c r="M185" s="1"/>
      <c r="N185" s="1">
        <v>8.871883333333333</v>
      </c>
      <c r="O185" s="1" t="s">
        <v>30</v>
      </c>
      <c r="P185" s="1" t="s">
        <v>690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idden="1">
      <c r="A186" s="1" t="s">
        <v>48</v>
      </c>
      <c r="B186" s="1" t="s">
        <v>17</v>
      </c>
      <c r="C186" s="1">
        <v>358.0</v>
      </c>
      <c r="D186" s="1">
        <v>0.0</v>
      </c>
      <c r="E186" s="1" t="s">
        <v>691</v>
      </c>
      <c r="F186" s="1" t="s">
        <v>50</v>
      </c>
      <c r="G186" s="1" t="s">
        <v>27</v>
      </c>
      <c r="H186" s="1" t="s">
        <v>692</v>
      </c>
      <c r="I186" s="1" t="s">
        <v>693</v>
      </c>
      <c r="J186" s="1" t="s">
        <v>694</v>
      </c>
      <c r="K186" s="1" t="s">
        <v>695</v>
      </c>
      <c r="L186" s="1">
        <v>-17.0</v>
      </c>
      <c r="M186" s="1">
        <v>0.014533333333333334</v>
      </c>
      <c r="N186" s="1">
        <v>10.612866666666667</v>
      </c>
      <c r="O186" s="1" t="s">
        <v>55</v>
      </c>
      <c r="P186" s="1" t="s">
        <v>397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idden="1">
      <c r="A187" s="1" t="s">
        <v>24</v>
      </c>
      <c r="B187" s="1" t="s">
        <v>17</v>
      </c>
      <c r="C187" s="1">
        <v>324.4</v>
      </c>
      <c r="D187" s="1">
        <v>0.0</v>
      </c>
      <c r="E187" s="1" t="s">
        <v>25</v>
      </c>
      <c r="F187" s="1" t="s">
        <v>26</v>
      </c>
      <c r="G187" s="1" t="s">
        <v>27</v>
      </c>
      <c r="H187" s="1" t="s">
        <v>696</v>
      </c>
      <c r="I187" s="1" t="s">
        <v>697</v>
      </c>
      <c r="J187" s="1" t="s">
        <v>697</v>
      </c>
      <c r="K187" s="2"/>
      <c r="L187" s="1">
        <v>0.0</v>
      </c>
      <c r="M187" s="1"/>
      <c r="N187" s="1">
        <v>14.058833333333334</v>
      </c>
      <c r="O187" s="1" t="s">
        <v>30</v>
      </c>
      <c r="P187" s="1" t="s">
        <v>698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 hidden="1">
      <c r="A188" s="1" t="s">
        <v>32</v>
      </c>
      <c r="B188" s="1" t="s">
        <v>17</v>
      </c>
      <c r="C188" s="1">
        <v>593.0</v>
      </c>
      <c r="D188" s="1">
        <v>0.0</v>
      </c>
      <c r="E188" s="2"/>
      <c r="F188" s="1" t="s">
        <v>26</v>
      </c>
      <c r="G188" s="1" t="s">
        <v>27</v>
      </c>
      <c r="H188" s="1" t="s">
        <v>699</v>
      </c>
      <c r="I188" s="1" t="s">
        <v>700</v>
      </c>
      <c r="J188" s="1" t="s">
        <v>700</v>
      </c>
      <c r="K188" s="2"/>
      <c r="L188" s="1">
        <v>-4.0</v>
      </c>
      <c r="M188" s="1"/>
      <c r="N188" s="1">
        <v>10.3844</v>
      </c>
      <c r="O188" s="1" t="s">
        <v>30</v>
      </c>
      <c r="P188" s="1" t="s">
        <v>701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 hidden="1">
      <c r="A189" s="1" t="s">
        <v>16</v>
      </c>
      <c r="B189" s="1" t="s">
        <v>17</v>
      </c>
      <c r="C189" s="1">
        <v>49.0</v>
      </c>
      <c r="D189" s="1">
        <v>0.0</v>
      </c>
      <c r="E189" s="2"/>
      <c r="F189" s="1" t="s">
        <v>18</v>
      </c>
      <c r="G189" s="1" t="s">
        <v>19</v>
      </c>
      <c r="H189" s="1" t="s">
        <v>702</v>
      </c>
      <c r="I189" s="1" t="s">
        <v>703</v>
      </c>
      <c r="J189" s="1" t="s">
        <v>703</v>
      </c>
      <c r="K189" s="2"/>
      <c r="L189" s="1">
        <v>0.0</v>
      </c>
      <c r="M189" s="1"/>
      <c r="N189" s="1">
        <v>4.3905</v>
      </c>
      <c r="O189" s="1" t="s">
        <v>22</v>
      </c>
      <c r="P189" s="1" t="s">
        <v>704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idden="1">
      <c r="A190" s="1" t="s">
        <v>48</v>
      </c>
      <c r="B190" s="1" t="s">
        <v>17</v>
      </c>
      <c r="C190" s="1">
        <v>247.0</v>
      </c>
      <c r="D190" s="1">
        <v>62.0</v>
      </c>
      <c r="E190" s="2"/>
      <c r="F190" s="1" t="s">
        <v>18</v>
      </c>
      <c r="G190" s="1" t="s">
        <v>27</v>
      </c>
      <c r="H190" s="1" t="s">
        <v>705</v>
      </c>
      <c r="I190" s="1" t="s">
        <v>706</v>
      </c>
      <c r="J190" s="1" t="s">
        <v>706</v>
      </c>
      <c r="K190" s="2"/>
      <c r="L190" s="1">
        <v>-11.0</v>
      </c>
      <c r="M190" s="1"/>
      <c r="N190" s="1">
        <v>7.712866666666667</v>
      </c>
      <c r="O190" s="1" t="s">
        <v>55</v>
      </c>
      <c r="P190" s="1" t="s">
        <v>370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 hidden="1">
      <c r="A191" s="1" t="s">
        <v>32</v>
      </c>
      <c r="B191" s="1" t="s">
        <v>17</v>
      </c>
      <c r="C191" s="1">
        <v>329.0</v>
      </c>
      <c r="D191" s="1">
        <v>0.0</v>
      </c>
      <c r="E191" s="2"/>
      <c r="F191" s="1" t="s">
        <v>26</v>
      </c>
      <c r="G191" s="1" t="s">
        <v>27</v>
      </c>
      <c r="H191" s="1" t="s">
        <v>707</v>
      </c>
      <c r="I191" s="1" t="s">
        <v>708</v>
      </c>
      <c r="J191" s="1" t="s">
        <v>708</v>
      </c>
      <c r="K191" s="2"/>
      <c r="L191" s="1">
        <v>-5.0</v>
      </c>
      <c r="M191" s="1"/>
      <c r="N191" s="1">
        <v>9.034283333333333</v>
      </c>
      <c r="O191" s="1" t="s">
        <v>30</v>
      </c>
      <c r="P191" s="1" t="s">
        <v>709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idden="1">
      <c r="A192" s="1" t="s">
        <v>48</v>
      </c>
      <c r="B192" s="1" t="s">
        <v>17</v>
      </c>
      <c r="C192" s="1">
        <v>375.0</v>
      </c>
      <c r="D192" s="1">
        <v>0.0</v>
      </c>
      <c r="E192" s="1" t="s">
        <v>691</v>
      </c>
      <c r="F192" s="1" t="s">
        <v>50</v>
      </c>
      <c r="G192" s="1" t="s">
        <v>27</v>
      </c>
      <c r="H192" s="1" t="s">
        <v>710</v>
      </c>
      <c r="I192" s="1" t="s">
        <v>711</v>
      </c>
      <c r="J192" s="1" t="s">
        <v>712</v>
      </c>
      <c r="K192" s="1" t="s">
        <v>713</v>
      </c>
      <c r="L192" s="1">
        <v>1.0</v>
      </c>
      <c r="M192" s="1">
        <v>0.011266666666666666</v>
      </c>
      <c r="N192" s="1">
        <v>10.520633333333333</v>
      </c>
      <c r="O192" s="1" t="s">
        <v>55</v>
      </c>
      <c r="P192" s="1" t="s">
        <v>714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idden="1">
      <c r="A193" s="1" t="s">
        <v>32</v>
      </c>
      <c r="B193" s="1" t="s">
        <v>17</v>
      </c>
      <c r="C193" s="1">
        <v>329.0</v>
      </c>
      <c r="D193" s="1">
        <v>0.0</v>
      </c>
      <c r="E193" s="2"/>
      <c r="F193" s="1" t="s">
        <v>26</v>
      </c>
      <c r="G193" s="1" t="s">
        <v>27</v>
      </c>
      <c r="H193" s="1" t="s">
        <v>715</v>
      </c>
      <c r="I193" s="1" t="s">
        <v>716</v>
      </c>
      <c r="J193" s="1" t="s">
        <v>716</v>
      </c>
      <c r="K193" s="2"/>
      <c r="L193" s="1">
        <v>-8.0</v>
      </c>
      <c r="M193" s="1"/>
      <c r="N193" s="1">
        <v>6.352</v>
      </c>
      <c r="O193" s="1" t="s">
        <v>30</v>
      </c>
      <c r="P193" s="1" t="s">
        <v>717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 hidden="1">
      <c r="A194" s="1" t="s">
        <v>24</v>
      </c>
      <c r="B194" s="1" t="s">
        <v>17</v>
      </c>
      <c r="C194" s="1">
        <v>364.0</v>
      </c>
      <c r="D194" s="1">
        <v>0.0</v>
      </c>
      <c r="E194" s="1" t="s">
        <v>25</v>
      </c>
      <c r="F194" s="1" t="s">
        <v>26</v>
      </c>
      <c r="G194" s="1" t="s">
        <v>27</v>
      </c>
      <c r="H194" s="1" t="s">
        <v>718</v>
      </c>
      <c r="I194" s="1" t="s">
        <v>719</v>
      </c>
      <c r="J194" s="1" t="s">
        <v>719</v>
      </c>
      <c r="K194" s="2"/>
      <c r="L194" s="1">
        <v>-8.0</v>
      </c>
      <c r="M194" s="1"/>
      <c r="N194" s="1">
        <v>6.581066666666667</v>
      </c>
      <c r="O194" s="1" t="s">
        <v>30</v>
      </c>
      <c r="P194" s="1" t="s">
        <v>720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idden="1">
      <c r="A195" s="1" t="s">
        <v>16</v>
      </c>
      <c r="B195" s="1" t="s">
        <v>17</v>
      </c>
      <c r="C195" s="1">
        <v>344.0</v>
      </c>
      <c r="D195" s="1">
        <v>0.0</v>
      </c>
      <c r="E195" s="2"/>
      <c r="F195" s="1" t="s">
        <v>18</v>
      </c>
      <c r="G195" s="1" t="s">
        <v>19</v>
      </c>
      <c r="H195" s="1" t="s">
        <v>721</v>
      </c>
      <c r="I195" s="1" t="s">
        <v>722</v>
      </c>
      <c r="J195" s="1" t="s">
        <v>722</v>
      </c>
      <c r="K195" s="2"/>
      <c r="L195" s="1">
        <v>1.0</v>
      </c>
      <c r="M195" s="1"/>
      <c r="N195" s="1">
        <v>6.32165</v>
      </c>
      <c r="O195" s="1" t="s">
        <v>22</v>
      </c>
      <c r="P195" s="1" t="s">
        <v>723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hidden="1">
      <c r="A196" s="1" t="s">
        <v>48</v>
      </c>
      <c r="B196" s="1" t="s">
        <v>17</v>
      </c>
      <c r="C196" s="3">
        <v>355.0</v>
      </c>
      <c r="D196" s="1">
        <v>0.0</v>
      </c>
      <c r="E196" s="1" t="s">
        <v>691</v>
      </c>
      <c r="F196" s="1" t="s">
        <v>50</v>
      </c>
      <c r="G196" s="1" t="s">
        <v>27</v>
      </c>
      <c r="H196" s="1" t="s">
        <v>724</v>
      </c>
      <c r="I196" s="1" t="s">
        <v>725</v>
      </c>
      <c r="J196" s="1" t="s">
        <v>726</v>
      </c>
      <c r="K196" s="1" t="s">
        <v>727</v>
      </c>
      <c r="L196" s="1">
        <v>-9.0</v>
      </c>
      <c r="M196" s="1">
        <v>0.007383333333333334</v>
      </c>
      <c r="N196" s="1">
        <v>9.200466666666667</v>
      </c>
      <c r="O196" s="1" t="s">
        <v>55</v>
      </c>
      <c r="P196" s="1" t="s">
        <v>728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idden="1">
      <c r="A197" s="1" t="s">
        <v>16</v>
      </c>
      <c r="B197" s="1" t="s">
        <v>17</v>
      </c>
      <c r="C197" s="3">
        <v>249.0</v>
      </c>
      <c r="D197" s="1">
        <v>0.0</v>
      </c>
      <c r="E197" s="2"/>
      <c r="F197" s="1" t="s">
        <v>18</v>
      </c>
      <c r="G197" s="1" t="s">
        <v>19</v>
      </c>
      <c r="H197" s="1" t="s">
        <v>729</v>
      </c>
      <c r="I197" s="1" t="s">
        <v>730</v>
      </c>
      <c r="J197" s="1" t="s">
        <v>730</v>
      </c>
      <c r="K197" s="2"/>
      <c r="L197" s="1">
        <v>2.0</v>
      </c>
      <c r="M197" s="1"/>
      <c r="N197" s="1">
        <v>7.447633333333333</v>
      </c>
      <c r="O197" s="1" t="s">
        <v>22</v>
      </c>
      <c r="P197" s="1" t="s">
        <v>731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 hidden="1">
      <c r="A198" s="1" t="s">
        <v>24</v>
      </c>
      <c r="B198" s="1" t="s">
        <v>17</v>
      </c>
      <c r="C198" s="1">
        <v>239.2</v>
      </c>
      <c r="D198" s="1">
        <v>0.0</v>
      </c>
      <c r="E198" s="1" t="s">
        <v>25</v>
      </c>
      <c r="F198" s="1" t="s">
        <v>26</v>
      </c>
      <c r="G198" s="1" t="s">
        <v>27</v>
      </c>
      <c r="H198" s="1" t="s">
        <v>732</v>
      </c>
      <c r="I198" s="1" t="s">
        <v>733</v>
      </c>
      <c r="J198" s="1" t="s">
        <v>733</v>
      </c>
      <c r="K198" s="2"/>
      <c r="L198" s="1">
        <v>-2.0</v>
      </c>
      <c r="M198" s="1"/>
      <c r="N198" s="1">
        <v>12.95395</v>
      </c>
      <c r="O198" s="1" t="s">
        <v>30</v>
      </c>
      <c r="P198" s="1" t="s">
        <v>734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idden="1">
      <c r="A199" s="1" t="s">
        <v>32</v>
      </c>
      <c r="B199" s="1" t="s">
        <v>17</v>
      </c>
      <c r="C199" s="1">
        <v>394.0</v>
      </c>
      <c r="D199" s="1">
        <v>0.0</v>
      </c>
      <c r="E199" s="2"/>
      <c r="F199" s="1" t="s">
        <v>26</v>
      </c>
      <c r="G199" s="1" t="s">
        <v>27</v>
      </c>
      <c r="H199" s="1" t="s">
        <v>735</v>
      </c>
      <c r="I199" s="1" t="s">
        <v>736</v>
      </c>
      <c r="J199" s="1" t="s">
        <v>736</v>
      </c>
      <c r="K199" s="2"/>
      <c r="L199" s="1">
        <v>2.0</v>
      </c>
      <c r="M199" s="1"/>
      <c r="N199" s="1">
        <v>17.5154</v>
      </c>
      <c r="O199" s="1" t="s">
        <v>30</v>
      </c>
      <c r="P199" s="1" t="s">
        <v>737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 hidden="1">
      <c r="A200" s="1" t="s">
        <v>48</v>
      </c>
      <c r="B200" s="1" t="s">
        <v>17</v>
      </c>
      <c r="C200" s="1">
        <v>328.0</v>
      </c>
      <c r="D200" s="1">
        <v>0.0</v>
      </c>
      <c r="E200" s="1" t="s">
        <v>691</v>
      </c>
      <c r="F200" s="1" t="s">
        <v>50</v>
      </c>
      <c r="G200" s="1" t="s">
        <v>27</v>
      </c>
      <c r="H200" s="1" t="s">
        <v>738</v>
      </c>
      <c r="I200" s="1" t="s">
        <v>739</v>
      </c>
      <c r="J200" s="1" t="s">
        <v>740</v>
      </c>
      <c r="K200" s="1" t="s">
        <v>741</v>
      </c>
      <c r="L200" s="1">
        <v>3.0</v>
      </c>
      <c r="M200" s="1">
        <v>0.007466666666666667</v>
      </c>
      <c r="N200" s="1">
        <v>20.213833333333334</v>
      </c>
      <c r="O200" s="1" t="s">
        <v>55</v>
      </c>
      <c r="P200" s="1" t="s">
        <v>334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 hidden="1">
      <c r="A201" s="1" t="s">
        <v>32</v>
      </c>
      <c r="B201" s="1" t="s">
        <v>17</v>
      </c>
      <c r="C201" s="1">
        <v>528.0</v>
      </c>
      <c r="D201" s="1">
        <v>0.0</v>
      </c>
      <c r="E201" s="2"/>
      <c r="F201" s="1" t="s">
        <v>26</v>
      </c>
      <c r="G201" s="1" t="s">
        <v>27</v>
      </c>
      <c r="H201" s="1" t="s">
        <v>742</v>
      </c>
      <c r="I201" s="1" t="s">
        <v>743</v>
      </c>
      <c r="J201" s="1" t="s">
        <v>743</v>
      </c>
      <c r="K201" s="2"/>
      <c r="L201" s="1">
        <v>5.0</v>
      </c>
      <c r="M201" s="1"/>
      <c r="N201" s="1">
        <v>20.65815</v>
      </c>
      <c r="O201" s="1" t="s">
        <v>30</v>
      </c>
      <c r="P201" s="1" t="s">
        <v>744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 hidden="1">
      <c r="A202" s="1" t="s">
        <v>32</v>
      </c>
      <c r="B202" s="1" t="s">
        <v>17</v>
      </c>
      <c r="C202" s="1">
        <v>658.0</v>
      </c>
      <c r="D202" s="1">
        <v>0.0</v>
      </c>
      <c r="E202" s="2"/>
      <c r="F202" s="1" t="s">
        <v>26</v>
      </c>
      <c r="G202" s="1" t="s">
        <v>19</v>
      </c>
      <c r="H202" s="1" t="s">
        <v>745</v>
      </c>
      <c r="I202" s="1" t="s">
        <v>746</v>
      </c>
      <c r="J202" s="1" t="s">
        <v>746</v>
      </c>
      <c r="K202" s="2"/>
      <c r="L202" s="1">
        <v>4.0</v>
      </c>
      <c r="M202" s="1"/>
      <c r="N202" s="1">
        <v>19.109583333333333</v>
      </c>
      <c r="O202" s="1" t="s">
        <v>30</v>
      </c>
      <c r="P202" s="1" t="s">
        <v>747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idden="1">
      <c r="A203" s="1" t="s">
        <v>48</v>
      </c>
      <c r="B203" s="1" t="s">
        <v>17</v>
      </c>
      <c r="C203" s="1">
        <v>346.0</v>
      </c>
      <c r="D203" s="1">
        <v>62.0</v>
      </c>
      <c r="E203" s="2"/>
      <c r="F203" s="1" t="s">
        <v>18</v>
      </c>
      <c r="G203" s="1" t="s">
        <v>27</v>
      </c>
      <c r="H203" s="1" t="s">
        <v>748</v>
      </c>
      <c r="I203" s="1" t="s">
        <v>749</v>
      </c>
      <c r="J203" s="1" t="s">
        <v>749</v>
      </c>
      <c r="K203" s="2"/>
      <c r="L203" s="1">
        <v>-5.0</v>
      </c>
      <c r="M203" s="1"/>
      <c r="N203" s="1">
        <v>13.93565</v>
      </c>
      <c r="O203" s="1" t="s">
        <v>55</v>
      </c>
      <c r="P203" s="1" t="s">
        <v>750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idden="1">
      <c r="A204" s="1" t="s">
        <v>32</v>
      </c>
      <c r="B204" s="1" t="s">
        <v>17</v>
      </c>
      <c r="C204" s="1">
        <v>750.0</v>
      </c>
      <c r="D204" s="1">
        <v>0.0</v>
      </c>
      <c r="E204" s="2"/>
      <c r="F204" s="1" t="s">
        <v>26</v>
      </c>
      <c r="G204" s="1" t="s">
        <v>27</v>
      </c>
      <c r="H204" s="1" t="s">
        <v>751</v>
      </c>
      <c r="I204" s="1" t="s">
        <v>752</v>
      </c>
      <c r="J204" s="1" t="s">
        <v>752</v>
      </c>
      <c r="K204" s="2"/>
      <c r="L204" s="1">
        <v>3.0</v>
      </c>
      <c r="M204" s="1"/>
      <c r="N204" s="1">
        <v>18.43225</v>
      </c>
      <c r="O204" s="1" t="s">
        <v>30</v>
      </c>
      <c r="P204" s="1" t="s">
        <v>753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idden="1">
      <c r="A205" s="1" t="s">
        <v>32</v>
      </c>
      <c r="B205" s="1" t="s">
        <v>17</v>
      </c>
      <c r="C205" s="3">
        <v>364.0</v>
      </c>
      <c r="D205" s="1">
        <v>0.0</v>
      </c>
      <c r="E205" s="2"/>
      <c r="F205" s="1" t="s">
        <v>26</v>
      </c>
      <c r="G205" s="1" t="s">
        <v>27</v>
      </c>
      <c r="H205" s="1" t="s">
        <v>754</v>
      </c>
      <c r="I205" s="1" t="s">
        <v>755</v>
      </c>
      <c r="J205" s="1" t="s">
        <v>755</v>
      </c>
      <c r="K205" s="2"/>
      <c r="L205" s="1">
        <v>0.0</v>
      </c>
      <c r="M205" s="1"/>
      <c r="N205" s="1">
        <v>14.727066666666667</v>
      </c>
      <c r="O205" s="1" t="s">
        <v>30</v>
      </c>
      <c r="P205" s="1" t="s">
        <v>756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idden="1">
      <c r="A206" s="1" t="s">
        <v>48</v>
      </c>
      <c r="B206" s="1" t="s">
        <v>17</v>
      </c>
      <c r="C206" s="3">
        <v>1046.0</v>
      </c>
      <c r="D206" s="1">
        <v>0.0</v>
      </c>
      <c r="E206" s="1" t="s">
        <v>691</v>
      </c>
      <c r="F206" s="1" t="s">
        <v>50</v>
      </c>
      <c r="G206" s="1" t="s">
        <v>27</v>
      </c>
      <c r="H206" s="1" t="s">
        <v>757</v>
      </c>
      <c r="I206" s="1" t="s">
        <v>758</v>
      </c>
      <c r="J206" s="1" t="s">
        <v>759</v>
      </c>
      <c r="K206" s="1" t="s">
        <v>760</v>
      </c>
      <c r="L206" s="1">
        <v>-5.0</v>
      </c>
      <c r="M206" s="1">
        <v>0.007183333333333333</v>
      </c>
      <c r="N206" s="1">
        <v>12.399316666666667</v>
      </c>
      <c r="O206" s="1" t="s">
        <v>55</v>
      </c>
      <c r="P206" s="1" t="s">
        <v>761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idden="1">
      <c r="A207" s="1" t="s">
        <v>32</v>
      </c>
      <c r="B207" s="1" t="s">
        <v>17</v>
      </c>
      <c r="C207" s="3">
        <v>491.0</v>
      </c>
      <c r="D207" s="1">
        <v>0.0</v>
      </c>
      <c r="E207" s="2"/>
      <c r="F207" s="1" t="s">
        <v>26</v>
      </c>
      <c r="G207" s="1" t="s">
        <v>27</v>
      </c>
      <c r="H207" s="1" t="s">
        <v>762</v>
      </c>
      <c r="I207" s="1" t="s">
        <v>763</v>
      </c>
      <c r="J207" s="1" t="s">
        <v>763</v>
      </c>
      <c r="K207" s="2"/>
      <c r="L207" s="1">
        <v>-3.0</v>
      </c>
      <c r="M207" s="1"/>
      <c r="N207" s="1">
        <v>11.65645</v>
      </c>
      <c r="O207" s="1" t="s">
        <v>30</v>
      </c>
      <c r="P207" s="1" t="s">
        <v>764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 hidden="1">
      <c r="A208" s="1" t="s">
        <v>16</v>
      </c>
      <c r="B208" s="1" t="s">
        <v>17</v>
      </c>
      <c r="C208" s="1">
        <v>806.0</v>
      </c>
      <c r="D208" s="1">
        <v>0.0</v>
      </c>
      <c r="E208" s="2"/>
      <c r="F208" s="1" t="s">
        <v>18</v>
      </c>
      <c r="G208" s="1" t="s">
        <v>19</v>
      </c>
      <c r="H208" s="1" t="s">
        <v>765</v>
      </c>
      <c r="I208" s="1" t="s">
        <v>766</v>
      </c>
      <c r="J208" s="1" t="s">
        <v>766</v>
      </c>
      <c r="K208" s="2"/>
      <c r="L208" s="1">
        <v>6.0</v>
      </c>
      <c r="M208" s="1"/>
      <c r="N208" s="1">
        <v>11.668383333333333</v>
      </c>
      <c r="O208" s="1" t="s">
        <v>22</v>
      </c>
      <c r="P208" s="1" t="s">
        <v>767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 hidden="1">
      <c r="A209" s="1" t="s">
        <v>48</v>
      </c>
      <c r="B209" s="1" t="s">
        <v>17</v>
      </c>
      <c r="C209" s="1">
        <v>366.0</v>
      </c>
      <c r="D209" s="1">
        <v>0.0</v>
      </c>
      <c r="E209" s="1" t="s">
        <v>25</v>
      </c>
      <c r="F209" s="1" t="s">
        <v>50</v>
      </c>
      <c r="G209" s="1" t="s">
        <v>27</v>
      </c>
      <c r="H209" s="1" t="s">
        <v>768</v>
      </c>
      <c r="I209" s="1" t="s">
        <v>769</v>
      </c>
      <c r="J209" s="1" t="s">
        <v>770</v>
      </c>
      <c r="K209" s="1" t="s">
        <v>771</v>
      </c>
      <c r="L209" s="1">
        <v>-17.0</v>
      </c>
      <c r="M209" s="1">
        <v>2.3559666666666668</v>
      </c>
      <c r="N209" s="1">
        <v>9.139866666666666</v>
      </c>
      <c r="O209" s="1" t="s">
        <v>55</v>
      </c>
      <c r="P209" s="1" t="s">
        <v>772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idden="1">
      <c r="A210" s="1" t="s">
        <v>48</v>
      </c>
      <c r="B210" s="1" t="s">
        <v>17</v>
      </c>
      <c r="C210" s="3">
        <v>199.0</v>
      </c>
      <c r="D210" s="1">
        <v>50.0</v>
      </c>
      <c r="E210" s="2"/>
      <c r="F210" s="1" t="s">
        <v>18</v>
      </c>
      <c r="G210" s="1" t="s">
        <v>19</v>
      </c>
      <c r="H210" s="1" t="s">
        <v>773</v>
      </c>
      <c r="I210" s="1" t="s">
        <v>774</v>
      </c>
      <c r="J210" s="1" t="s">
        <v>774</v>
      </c>
      <c r="K210" s="2"/>
      <c r="L210" s="1">
        <v>-10.0</v>
      </c>
      <c r="M210" s="1"/>
      <c r="N210" s="1">
        <v>8.60075</v>
      </c>
      <c r="O210" s="1" t="s">
        <v>55</v>
      </c>
      <c r="P210" s="1" t="s">
        <v>628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idden="1">
      <c r="A211" s="1" t="s">
        <v>24</v>
      </c>
      <c r="B211" s="1" t="s">
        <v>17</v>
      </c>
      <c r="C211" s="1">
        <v>214.2</v>
      </c>
      <c r="D211" s="1">
        <v>0.0</v>
      </c>
      <c r="E211" s="1" t="s">
        <v>25</v>
      </c>
      <c r="F211" s="1" t="s">
        <v>26</v>
      </c>
      <c r="G211" s="1" t="s">
        <v>27</v>
      </c>
      <c r="H211" s="1" t="s">
        <v>775</v>
      </c>
      <c r="I211" s="1" t="s">
        <v>776</v>
      </c>
      <c r="J211" s="1" t="s">
        <v>776</v>
      </c>
      <c r="K211" s="2"/>
      <c r="L211" s="1">
        <v>-8.0</v>
      </c>
      <c r="M211" s="1"/>
      <c r="N211" s="1">
        <v>6.637466666666667</v>
      </c>
      <c r="O211" s="1" t="s">
        <v>30</v>
      </c>
      <c r="P211" s="1" t="s">
        <v>281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idden="1">
      <c r="A212" s="1" t="s">
        <v>32</v>
      </c>
      <c r="B212" s="1" t="s">
        <v>17</v>
      </c>
      <c r="C212" s="3">
        <v>329.0</v>
      </c>
      <c r="D212" s="1">
        <v>0.0</v>
      </c>
      <c r="E212" s="2"/>
      <c r="F212" s="1" t="s">
        <v>26</v>
      </c>
      <c r="G212" s="1" t="s">
        <v>27</v>
      </c>
      <c r="H212" s="1" t="s">
        <v>777</v>
      </c>
      <c r="I212" s="1" t="s">
        <v>778</v>
      </c>
      <c r="J212" s="1" t="s">
        <v>778</v>
      </c>
      <c r="K212" s="2"/>
      <c r="L212" s="1">
        <v>-7.0</v>
      </c>
      <c r="M212" s="1"/>
      <c r="N212" s="1">
        <v>7.9697</v>
      </c>
      <c r="O212" s="1" t="s">
        <v>30</v>
      </c>
      <c r="P212" s="1" t="s">
        <v>779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idden="1">
      <c r="A213" s="1" t="s">
        <v>32</v>
      </c>
      <c r="B213" s="1" t="s">
        <v>17</v>
      </c>
      <c r="C213" s="1">
        <v>264.0</v>
      </c>
      <c r="D213" s="1">
        <v>0.0</v>
      </c>
      <c r="E213" s="2"/>
      <c r="F213" s="1" t="s">
        <v>26</v>
      </c>
      <c r="G213" s="1" t="s">
        <v>27</v>
      </c>
      <c r="H213" s="1" t="s">
        <v>780</v>
      </c>
      <c r="I213" s="1" t="s">
        <v>781</v>
      </c>
      <c r="J213" s="1" t="s">
        <v>781</v>
      </c>
      <c r="K213" s="2"/>
      <c r="L213" s="1">
        <v>-8.0</v>
      </c>
      <c r="M213" s="1"/>
      <c r="N213" s="1">
        <v>6.86945</v>
      </c>
      <c r="O213" s="1" t="s">
        <v>30</v>
      </c>
      <c r="P213" s="1" t="s">
        <v>245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idden="1">
      <c r="A214" s="1" t="s">
        <v>48</v>
      </c>
      <c r="B214" s="1" t="s">
        <v>17</v>
      </c>
      <c r="C214" s="1">
        <v>378.0</v>
      </c>
      <c r="D214" s="1">
        <v>0.0</v>
      </c>
      <c r="E214" s="1" t="s">
        <v>691</v>
      </c>
      <c r="F214" s="1" t="s">
        <v>50</v>
      </c>
      <c r="G214" s="1" t="s">
        <v>27</v>
      </c>
      <c r="H214" s="1" t="s">
        <v>782</v>
      </c>
      <c r="I214" s="1" t="s">
        <v>783</v>
      </c>
      <c r="J214" s="1" t="s">
        <v>784</v>
      </c>
      <c r="K214" s="1" t="s">
        <v>785</v>
      </c>
      <c r="L214" s="1">
        <v>-8.0</v>
      </c>
      <c r="M214" s="1">
        <v>0.012033333333333333</v>
      </c>
      <c r="N214" s="1">
        <v>5.171016666666667</v>
      </c>
      <c r="O214" s="1" t="s">
        <v>55</v>
      </c>
      <c r="P214" s="1" t="s">
        <v>786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idden="1">
      <c r="A215" s="1" t="s">
        <v>24</v>
      </c>
      <c r="B215" s="1" t="s">
        <v>17</v>
      </c>
      <c r="C215" s="1">
        <v>364.0</v>
      </c>
      <c r="D215" s="1">
        <v>0.0</v>
      </c>
      <c r="E215" s="1" t="s">
        <v>25</v>
      </c>
      <c r="F215" s="1" t="s">
        <v>26</v>
      </c>
      <c r="G215" s="1" t="s">
        <v>27</v>
      </c>
      <c r="H215" s="1" t="s">
        <v>787</v>
      </c>
      <c r="I215" s="1" t="s">
        <v>788</v>
      </c>
      <c r="J215" s="1" t="s">
        <v>788</v>
      </c>
      <c r="K215" s="2"/>
      <c r="L215" s="1">
        <v>-6.0</v>
      </c>
      <c r="M215" s="1"/>
      <c r="N215" s="1">
        <v>8.3823</v>
      </c>
      <c r="O215" s="1" t="s">
        <v>30</v>
      </c>
      <c r="P215" s="1" t="s">
        <v>789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idden="1">
      <c r="A216" s="1" t="s">
        <v>48</v>
      </c>
      <c r="B216" s="1" t="s">
        <v>17</v>
      </c>
      <c r="C216" s="1">
        <v>378.0</v>
      </c>
      <c r="D216" s="1">
        <v>0.0</v>
      </c>
      <c r="E216" s="1" t="s">
        <v>25</v>
      </c>
      <c r="F216" s="1" t="s">
        <v>50</v>
      </c>
      <c r="G216" s="1" t="s">
        <v>27</v>
      </c>
      <c r="H216" s="1" t="s">
        <v>790</v>
      </c>
      <c r="I216" s="1" t="s">
        <v>791</v>
      </c>
      <c r="J216" s="1" t="s">
        <v>792</v>
      </c>
      <c r="K216" s="1" t="s">
        <v>793</v>
      </c>
      <c r="L216" s="1">
        <v>7.0</v>
      </c>
      <c r="M216" s="1">
        <v>1.24765</v>
      </c>
      <c r="N216" s="1">
        <v>14.997966666666667</v>
      </c>
      <c r="O216" s="1" t="s">
        <v>55</v>
      </c>
      <c r="P216" s="1" t="s">
        <v>786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 hidden="1">
      <c r="A217" s="1" t="s">
        <v>48</v>
      </c>
      <c r="B217" s="1" t="s">
        <v>17</v>
      </c>
      <c r="C217" s="1">
        <v>393.0</v>
      </c>
      <c r="D217" s="1">
        <v>19.0</v>
      </c>
      <c r="E217" s="1" t="s">
        <v>691</v>
      </c>
      <c r="F217" s="1" t="s">
        <v>50</v>
      </c>
      <c r="G217" s="1" t="s">
        <v>27</v>
      </c>
      <c r="H217" s="1" t="s">
        <v>794</v>
      </c>
      <c r="I217" s="1" t="s">
        <v>795</v>
      </c>
      <c r="J217" s="1" t="s">
        <v>796</v>
      </c>
      <c r="K217" s="1" t="s">
        <v>797</v>
      </c>
      <c r="L217" s="1">
        <v>-4.0</v>
      </c>
      <c r="M217" s="1">
        <v>0.018533333333333332</v>
      </c>
      <c r="N217" s="1">
        <v>14.85725</v>
      </c>
      <c r="O217" s="1" t="s">
        <v>55</v>
      </c>
      <c r="P217" s="1" t="s">
        <v>798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 hidden="1">
      <c r="A218" s="1" t="s">
        <v>24</v>
      </c>
      <c r="B218" s="1" t="s">
        <v>17</v>
      </c>
      <c r="C218" s="3">
        <v>279.2</v>
      </c>
      <c r="D218" s="1">
        <v>0.0</v>
      </c>
      <c r="E218" s="1" t="s">
        <v>25</v>
      </c>
      <c r="F218" s="1" t="s">
        <v>26</v>
      </c>
      <c r="G218" s="1" t="s">
        <v>27</v>
      </c>
      <c r="H218" s="1" t="s">
        <v>799</v>
      </c>
      <c r="I218" s="1" t="s">
        <v>800</v>
      </c>
      <c r="J218" s="1" t="s">
        <v>800</v>
      </c>
      <c r="K218" s="2"/>
      <c r="L218" s="1">
        <v>0.0</v>
      </c>
      <c r="M218" s="1"/>
      <c r="N218" s="1">
        <v>15.167683333333333</v>
      </c>
      <c r="O218" s="1" t="s">
        <v>30</v>
      </c>
      <c r="P218" s="1" t="s">
        <v>801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 hidden="1">
      <c r="A219" s="1" t="s">
        <v>24</v>
      </c>
      <c r="B219" s="1" t="s">
        <v>17</v>
      </c>
      <c r="C219" s="1">
        <v>214.2</v>
      </c>
      <c r="D219" s="1">
        <v>0.0</v>
      </c>
      <c r="E219" s="1" t="s">
        <v>25</v>
      </c>
      <c r="F219" s="1" t="s">
        <v>26</v>
      </c>
      <c r="G219" s="1" t="s">
        <v>27</v>
      </c>
      <c r="H219" s="1" t="s">
        <v>802</v>
      </c>
      <c r="I219" s="1" t="s">
        <v>803</v>
      </c>
      <c r="J219" s="1" t="s">
        <v>803</v>
      </c>
      <c r="K219" s="2"/>
      <c r="L219" s="1">
        <v>0.0</v>
      </c>
      <c r="M219" s="1"/>
      <c r="N219" s="1">
        <v>15.626883333333334</v>
      </c>
      <c r="O219" s="1" t="s">
        <v>30</v>
      </c>
      <c r="P219" s="1" t="s">
        <v>804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idden="1">
      <c r="A220" s="1" t="s">
        <v>48</v>
      </c>
      <c r="B220" s="1" t="s">
        <v>17</v>
      </c>
      <c r="C220" s="1">
        <v>299.0</v>
      </c>
      <c r="D220" s="1">
        <v>75.0</v>
      </c>
      <c r="E220" s="2"/>
      <c r="F220" s="1" t="s">
        <v>18</v>
      </c>
      <c r="G220" s="1" t="s">
        <v>27</v>
      </c>
      <c r="H220" s="1" t="s">
        <v>805</v>
      </c>
      <c r="I220" s="1" t="s">
        <v>806</v>
      </c>
      <c r="J220" s="1" t="s">
        <v>806</v>
      </c>
      <c r="K220" s="2"/>
      <c r="L220" s="1">
        <v>-7.0</v>
      </c>
      <c r="M220" s="1"/>
      <c r="N220" s="1">
        <v>12.359916666666667</v>
      </c>
      <c r="O220" s="1" t="s">
        <v>55</v>
      </c>
      <c r="P220" s="1" t="s">
        <v>807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idden="1">
      <c r="A221" s="1" t="s">
        <v>16</v>
      </c>
      <c r="B221" s="1" t="s">
        <v>17</v>
      </c>
      <c r="C221" s="1">
        <v>130.0</v>
      </c>
      <c r="D221" s="1">
        <v>0.0</v>
      </c>
      <c r="E221" s="2"/>
      <c r="F221" s="1" t="s">
        <v>18</v>
      </c>
      <c r="G221" s="1" t="s">
        <v>19</v>
      </c>
      <c r="H221" s="1" t="s">
        <v>808</v>
      </c>
      <c r="I221" s="1" t="s">
        <v>809</v>
      </c>
      <c r="J221" s="1" t="s">
        <v>809</v>
      </c>
      <c r="K221" s="2"/>
      <c r="L221" s="1">
        <v>0.0</v>
      </c>
      <c r="M221" s="1"/>
      <c r="N221" s="1">
        <v>4.326533333333333</v>
      </c>
      <c r="O221" s="1" t="s">
        <v>22</v>
      </c>
      <c r="P221" s="1" t="s">
        <v>810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 hidden="1">
      <c r="A222" s="1" t="s">
        <v>16</v>
      </c>
      <c r="B222" s="1" t="s">
        <v>17</v>
      </c>
      <c r="C222" s="1">
        <v>249.0</v>
      </c>
      <c r="D222" s="1">
        <v>0.0</v>
      </c>
      <c r="E222" s="2"/>
      <c r="F222" s="1" t="s">
        <v>18</v>
      </c>
      <c r="G222" s="1" t="s">
        <v>19</v>
      </c>
      <c r="H222" s="1" t="s">
        <v>811</v>
      </c>
      <c r="I222" s="1" t="s">
        <v>812</v>
      </c>
      <c r="J222" s="1" t="s">
        <v>812</v>
      </c>
      <c r="K222" s="2"/>
      <c r="L222" s="1">
        <v>8.0</v>
      </c>
      <c r="M222" s="1"/>
      <c r="N222" s="1">
        <v>13.111233333333333</v>
      </c>
      <c r="O222" s="1" t="s">
        <v>22</v>
      </c>
      <c r="P222" s="1" t="s">
        <v>813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 hidden="1">
      <c r="A223" s="1" t="s">
        <v>48</v>
      </c>
      <c r="B223" s="1" t="s">
        <v>17</v>
      </c>
      <c r="C223" s="1">
        <v>369.0</v>
      </c>
      <c r="D223" s="1">
        <v>0.0</v>
      </c>
      <c r="E223" s="1" t="s">
        <v>691</v>
      </c>
      <c r="F223" s="1" t="s">
        <v>50</v>
      </c>
      <c r="G223" s="1" t="s">
        <v>27</v>
      </c>
      <c r="H223" s="1" t="s">
        <v>814</v>
      </c>
      <c r="I223" s="1" t="s">
        <v>815</v>
      </c>
      <c r="J223" s="1" t="s">
        <v>816</v>
      </c>
      <c r="K223" s="1" t="s">
        <v>817</v>
      </c>
      <c r="L223" s="1">
        <v>0.0</v>
      </c>
      <c r="M223" s="1">
        <v>0.010966666666666666</v>
      </c>
      <c r="N223" s="1">
        <v>17.5947</v>
      </c>
      <c r="O223" s="1" t="s">
        <v>55</v>
      </c>
      <c r="P223" s="1" t="s">
        <v>818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 hidden="1">
      <c r="A224" s="1" t="s">
        <v>32</v>
      </c>
      <c r="B224" s="1" t="s">
        <v>17</v>
      </c>
      <c r="C224" s="1">
        <v>329.0</v>
      </c>
      <c r="D224" s="1">
        <v>0.0</v>
      </c>
      <c r="E224" s="2"/>
      <c r="F224" s="1" t="s">
        <v>26</v>
      </c>
      <c r="G224" s="1" t="s">
        <v>27</v>
      </c>
      <c r="H224" s="1" t="s">
        <v>819</v>
      </c>
      <c r="I224" s="1" t="s">
        <v>820</v>
      </c>
      <c r="J224" s="1" t="s">
        <v>820</v>
      </c>
      <c r="K224" s="2"/>
      <c r="L224" s="1">
        <v>-4.0</v>
      </c>
      <c r="M224" s="1"/>
      <c r="N224" s="1">
        <v>10.764133333333334</v>
      </c>
      <c r="O224" s="1" t="s">
        <v>30</v>
      </c>
      <c r="P224" s="1" t="s">
        <v>821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 hidden="1">
      <c r="A225" s="1" t="s">
        <v>16</v>
      </c>
      <c r="B225" s="1" t="s">
        <v>17</v>
      </c>
      <c r="C225" s="1">
        <v>249.0</v>
      </c>
      <c r="D225" s="1">
        <v>0.0</v>
      </c>
      <c r="E225" s="2"/>
      <c r="F225" s="1" t="s">
        <v>18</v>
      </c>
      <c r="G225" s="1" t="s">
        <v>19</v>
      </c>
      <c r="H225" s="1" t="s">
        <v>822</v>
      </c>
      <c r="I225" s="1" t="s">
        <v>823</v>
      </c>
      <c r="J225" s="1" t="s">
        <v>823</v>
      </c>
      <c r="K225" s="2"/>
      <c r="L225" s="1">
        <v>10.0</v>
      </c>
      <c r="M225" s="1"/>
      <c r="N225" s="1">
        <v>15.565666666666667</v>
      </c>
      <c r="O225" s="1" t="s">
        <v>22</v>
      </c>
      <c r="P225" s="1" t="s">
        <v>824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 hidden="1">
      <c r="A226" s="1" t="s">
        <v>32</v>
      </c>
      <c r="B226" s="1" t="s">
        <v>17</v>
      </c>
      <c r="C226" s="1">
        <v>329.0</v>
      </c>
      <c r="D226" s="1">
        <v>0.0</v>
      </c>
      <c r="E226" s="2"/>
      <c r="F226" s="1" t="s">
        <v>26</v>
      </c>
      <c r="G226" s="1" t="s">
        <v>27</v>
      </c>
      <c r="H226" s="1" t="s">
        <v>825</v>
      </c>
      <c r="I226" s="1" t="s">
        <v>826</v>
      </c>
      <c r="J226" s="1" t="s">
        <v>826</v>
      </c>
      <c r="K226" s="2"/>
      <c r="L226" s="1">
        <v>-4.0</v>
      </c>
      <c r="M226" s="1"/>
      <c r="N226" s="1">
        <v>10.919316666666667</v>
      </c>
      <c r="O226" s="1" t="s">
        <v>30</v>
      </c>
      <c r="P226" s="1" t="s">
        <v>779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 hidden="1">
      <c r="A227" s="1" t="s">
        <v>66</v>
      </c>
      <c r="B227" s="1" t="s">
        <v>17</v>
      </c>
      <c r="C227" s="1">
        <v>329.0</v>
      </c>
      <c r="D227" s="1">
        <v>0.0</v>
      </c>
      <c r="E227" s="1" t="s">
        <v>827</v>
      </c>
      <c r="F227" s="1" t="s">
        <v>26</v>
      </c>
      <c r="G227" s="1" t="s">
        <v>27</v>
      </c>
      <c r="H227" s="1" t="s">
        <v>828</v>
      </c>
      <c r="I227" s="1" t="s">
        <v>829</v>
      </c>
      <c r="J227" s="1" t="s">
        <v>829</v>
      </c>
      <c r="K227" s="2"/>
      <c r="L227" s="1">
        <v>-2.0</v>
      </c>
      <c r="M227" s="1"/>
      <c r="N227" s="1">
        <v>13.639833333333334</v>
      </c>
      <c r="O227" s="1" t="s">
        <v>30</v>
      </c>
      <c r="P227" s="1" t="s">
        <v>830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 hidden="1">
      <c r="A228" s="1" t="s">
        <v>24</v>
      </c>
      <c r="B228" s="1" t="s">
        <v>17</v>
      </c>
      <c r="C228" s="3">
        <v>887.2</v>
      </c>
      <c r="D228" s="1">
        <v>0.0</v>
      </c>
      <c r="E228" s="1" t="s">
        <v>25</v>
      </c>
      <c r="F228" s="1" t="s">
        <v>26</v>
      </c>
      <c r="G228" s="1" t="s">
        <v>27</v>
      </c>
      <c r="H228" s="1" t="s">
        <v>831</v>
      </c>
      <c r="I228" s="1" t="s">
        <v>832</v>
      </c>
      <c r="J228" s="1" t="s">
        <v>832</v>
      </c>
      <c r="K228" s="2"/>
      <c r="L228" s="1">
        <v>-4.0</v>
      </c>
      <c r="M228" s="1"/>
      <c r="N228" s="1">
        <v>10.451016666666666</v>
      </c>
      <c r="O228" s="1" t="s">
        <v>30</v>
      </c>
      <c r="P228" s="1" t="s">
        <v>833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 hidden="1">
      <c r="A229" s="1" t="s">
        <v>66</v>
      </c>
      <c r="B229" s="1" t="s">
        <v>17</v>
      </c>
      <c r="C229" s="1">
        <v>394.0</v>
      </c>
      <c r="D229" s="1">
        <v>0.0</v>
      </c>
      <c r="E229" s="1" t="s">
        <v>834</v>
      </c>
      <c r="F229" s="1" t="s">
        <v>26</v>
      </c>
      <c r="G229" s="1" t="s">
        <v>27</v>
      </c>
      <c r="H229" s="1" t="s">
        <v>835</v>
      </c>
      <c r="I229" s="1" t="s">
        <v>836</v>
      </c>
      <c r="J229" s="1" t="s">
        <v>836</v>
      </c>
      <c r="K229" s="2"/>
      <c r="L229" s="1">
        <v>0.0</v>
      </c>
      <c r="M229" s="1"/>
      <c r="N229" s="1">
        <v>15.153566666666666</v>
      </c>
      <c r="O229" s="1" t="s">
        <v>30</v>
      </c>
      <c r="P229" s="1" t="s">
        <v>837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 hidden="1">
      <c r="A230" s="1" t="s">
        <v>66</v>
      </c>
      <c r="B230" s="1" t="s">
        <v>17</v>
      </c>
      <c r="C230" s="1">
        <v>224.0</v>
      </c>
      <c r="D230" s="1">
        <v>0.0</v>
      </c>
      <c r="E230" s="1" t="s">
        <v>838</v>
      </c>
      <c r="F230" s="1" t="s">
        <v>26</v>
      </c>
      <c r="G230" s="1" t="s">
        <v>27</v>
      </c>
      <c r="H230" s="1" t="s">
        <v>839</v>
      </c>
      <c r="I230" s="1" t="s">
        <v>840</v>
      </c>
      <c r="J230" s="1" t="s">
        <v>840</v>
      </c>
      <c r="K230" s="2"/>
      <c r="L230" s="1">
        <v>-2.0</v>
      </c>
      <c r="M230" s="1"/>
      <c r="N230" s="1">
        <v>12.613083333333334</v>
      </c>
      <c r="O230" s="1" t="s">
        <v>30</v>
      </c>
      <c r="P230" s="1" t="s">
        <v>841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 hidden="1">
      <c r="A231" s="1" t="s">
        <v>48</v>
      </c>
      <c r="B231" s="1" t="s">
        <v>17</v>
      </c>
      <c r="C231" s="1">
        <v>405.0</v>
      </c>
      <c r="D231" s="1">
        <v>163.0</v>
      </c>
      <c r="E231" s="2"/>
      <c r="F231" s="1" t="s">
        <v>18</v>
      </c>
      <c r="G231" s="1" t="s">
        <v>27</v>
      </c>
      <c r="H231" s="1" t="s">
        <v>842</v>
      </c>
      <c r="I231" s="1" t="s">
        <v>843</v>
      </c>
      <c r="J231" s="1" t="s">
        <v>843</v>
      </c>
      <c r="K231" s="2"/>
      <c r="L231" s="1">
        <v>-3.0</v>
      </c>
      <c r="M231" s="1"/>
      <c r="N231" s="1">
        <v>15.057733333333333</v>
      </c>
      <c r="O231" s="1" t="s">
        <v>55</v>
      </c>
      <c r="P231" s="1" t="s">
        <v>844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 hidden="1">
      <c r="A232" s="1" t="s">
        <v>48</v>
      </c>
      <c r="B232" s="1" t="s">
        <v>17</v>
      </c>
      <c r="C232" s="1">
        <v>199.0</v>
      </c>
      <c r="D232" s="1">
        <v>50.0</v>
      </c>
      <c r="E232" s="2"/>
      <c r="F232" s="1" t="s">
        <v>18</v>
      </c>
      <c r="G232" s="1" t="s">
        <v>19</v>
      </c>
      <c r="H232" s="1" t="s">
        <v>845</v>
      </c>
      <c r="I232" s="1" t="s">
        <v>846</v>
      </c>
      <c r="J232" s="1" t="s">
        <v>846</v>
      </c>
      <c r="K232" s="2"/>
      <c r="L232" s="1">
        <v>-7.0</v>
      </c>
      <c r="M232" s="1"/>
      <c r="N232" s="1">
        <v>11.80595</v>
      </c>
      <c r="O232" s="1" t="s">
        <v>55</v>
      </c>
      <c r="P232" s="1" t="s">
        <v>628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 hidden="1">
      <c r="A233" s="1" t="s">
        <v>24</v>
      </c>
      <c r="B233" s="1" t="s">
        <v>17</v>
      </c>
      <c r="C233" s="3">
        <v>214.2</v>
      </c>
      <c r="D233" s="1">
        <v>0.0</v>
      </c>
      <c r="E233" s="1" t="s">
        <v>25</v>
      </c>
      <c r="F233" s="1" t="s">
        <v>26</v>
      </c>
      <c r="G233" s="1" t="s">
        <v>27</v>
      </c>
      <c r="H233" s="1" t="s">
        <v>847</v>
      </c>
      <c r="I233" s="1" t="s">
        <v>848</v>
      </c>
      <c r="J233" s="1" t="s">
        <v>848</v>
      </c>
      <c r="K233" s="2"/>
      <c r="L233" s="1">
        <v>-4.0</v>
      </c>
      <c r="M233" s="1"/>
      <c r="N233" s="1">
        <v>10.639916666666666</v>
      </c>
      <c r="O233" s="1" t="s">
        <v>30</v>
      </c>
      <c r="P233" s="1" t="s">
        <v>281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 hidden="1">
      <c r="A234" s="1" t="s">
        <v>32</v>
      </c>
      <c r="B234" s="1" t="s">
        <v>17</v>
      </c>
      <c r="C234" s="3">
        <v>299.0</v>
      </c>
      <c r="D234" s="1">
        <v>0.0</v>
      </c>
      <c r="E234" s="2"/>
      <c r="F234" s="1" t="s">
        <v>26</v>
      </c>
      <c r="G234" s="1" t="s">
        <v>27</v>
      </c>
      <c r="H234" s="1" t="s">
        <v>849</v>
      </c>
      <c r="I234" s="1" t="s">
        <v>850</v>
      </c>
      <c r="J234" s="1" t="s">
        <v>850</v>
      </c>
      <c r="K234" s="2"/>
      <c r="L234" s="1">
        <v>-4.0</v>
      </c>
      <c r="M234" s="1"/>
      <c r="N234" s="1">
        <v>10.610833333333334</v>
      </c>
      <c r="O234" s="1" t="s">
        <v>30</v>
      </c>
      <c r="P234" s="1" t="s">
        <v>851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 hidden="1">
      <c r="A235" s="1" t="s">
        <v>24</v>
      </c>
      <c r="B235" s="1" t="s">
        <v>17</v>
      </c>
      <c r="C235" s="1">
        <v>414.2</v>
      </c>
      <c r="D235" s="1">
        <v>0.0</v>
      </c>
      <c r="E235" s="1" t="s">
        <v>25</v>
      </c>
      <c r="F235" s="1" t="s">
        <v>26</v>
      </c>
      <c r="G235" s="1" t="s">
        <v>27</v>
      </c>
      <c r="H235" s="1" t="s">
        <v>852</v>
      </c>
      <c r="I235" s="1" t="s">
        <v>853</v>
      </c>
      <c r="J235" s="1" t="s">
        <v>853</v>
      </c>
      <c r="K235" s="2"/>
      <c r="L235" s="1">
        <v>-3.0</v>
      </c>
      <c r="M235" s="1"/>
      <c r="N235" s="1">
        <v>11.831366666666666</v>
      </c>
      <c r="O235" s="1" t="s">
        <v>30</v>
      </c>
      <c r="P235" s="1" t="s">
        <v>854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 hidden="1">
      <c r="A236" s="1" t="s">
        <v>24</v>
      </c>
      <c r="B236" s="1" t="s">
        <v>17</v>
      </c>
      <c r="C236" s="1">
        <v>224.2</v>
      </c>
      <c r="D236" s="1">
        <v>0.0</v>
      </c>
      <c r="E236" s="1" t="s">
        <v>25</v>
      </c>
      <c r="F236" s="1" t="s">
        <v>26</v>
      </c>
      <c r="G236" s="1" t="s">
        <v>27</v>
      </c>
      <c r="H236" s="1" t="s">
        <v>855</v>
      </c>
      <c r="I236" s="1" t="s">
        <v>856</v>
      </c>
      <c r="J236" s="1" t="s">
        <v>856</v>
      </c>
      <c r="K236" s="2"/>
      <c r="L236" s="1">
        <v>-6.0</v>
      </c>
      <c r="M236" s="1"/>
      <c r="N236" s="1">
        <v>8.686133333333334</v>
      </c>
      <c r="O236" s="1" t="s">
        <v>30</v>
      </c>
      <c r="P236" s="1" t="s">
        <v>857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 hidden="1">
      <c r="A237" s="1" t="s">
        <v>24</v>
      </c>
      <c r="B237" s="1" t="s">
        <v>17</v>
      </c>
      <c r="C237" s="3">
        <v>311.2</v>
      </c>
      <c r="D237" s="1">
        <v>0.0</v>
      </c>
      <c r="E237" s="1" t="s">
        <v>25</v>
      </c>
      <c r="F237" s="1" t="s">
        <v>26</v>
      </c>
      <c r="G237" s="1" t="s">
        <v>27</v>
      </c>
      <c r="H237" s="1" t="s">
        <v>858</v>
      </c>
      <c r="I237" s="1" t="s">
        <v>859</v>
      </c>
      <c r="J237" s="1" t="s">
        <v>859</v>
      </c>
      <c r="K237" s="2"/>
      <c r="L237" s="1">
        <v>-3.0</v>
      </c>
      <c r="M237" s="1"/>
      <c r="N237" s="1">
        <v>11.389933333333333</v>
      </c>
      <c r="O237" s="1" t="s">
        <v>30</v>
      </c>
      <c r="P237" s="1" t="s">
        <v>860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 hidden="1">
      <c r="A238" s="1" t="s">
        <v>66</v>
      </c>
      <c r="B238" s="1" t="s">
        <v>17</v>
      </c>
      <c r="C238" s="3">
        <v>264.0</v>
      </c>
      <c r="D238" s="1">
        <v>0.0</v>
      </c>
      <c r="E238" s="1" t="s">
        <v>861</v>
      </c>
      <c r="F238" s="1" t="s">
        <v>26</v>
      </c>
      <c r="G238" s="1" t="s">
        <v>27</v>
      </c>
      <c r="H238" s="1" t="s">
        <v>862</v>
      </c>
      <c r="I238" s="1" t="s">
        <v>863</v>
      </c>
      <c r="J238" s="1" t="s">
        <v>863</v>
      </c>
      <c r="K238" s="2"/>
      <c r="L238" s="1">
        <v>-4.0</v>
      </c>
      <c r="M238" s="1"/>
      <c r="N238" s="1">
        <v>10.8059</v>
      </c>
      <c r="O238" s="1" t="s">
        <v>30</v>
      </c>
      <c r="P238" s="1" t="s">
        <v>864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 hidden="1">
      <c r="A239" s="1" t="s">
        <v>66</v>
      </c>
      <c r="B239" s="1" t="s">
        <v>17</v>
      </c>
      <c r="C239" s="1">
        <v>369.0</v>
      </c>
      <c r="D239" s="1">
        <v>0.0</v>
      </c>
      <c r="E239" s="1" t="s">
        <v>865</v>
      </c>
      <c r="F239" s="1" t="s">
        <v>26</v>
      </c>
      <c r="G239" s="1" t="s">
        <v>27</v>
      </c>
      <c r="H239" s="1" t="s">
        <v>866</v>
      </c>
      <c r="I239" s="1" t="s">
        <v>867</v>
      </c>
      <c r="J239" s="1" t="s">
        <v>867</v>
      </c>
      <c r="K239" s="2"/>
      <c r="L239" s="1">
        <v>-8.0</v>
      </c>
      <c r="M239" s="1"/>
      <c r="N239" s="1">
        <v>6.986433333333333</v>
      </c>
      <c r="O239" s="1" t="s">
        <v>30</v>
      </c>
      <c r="P239" s="1" t="s">
        <v>868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 hidden="1">
      <c r="A240" s="1" t="s">
        <v>48</v>
      </c>
      <c r="B240" s="1" t="s">
        <v>17</v>
      </c>
      <c r="C240" s="1">
        <v>431.0</v>
      </c>
      <c r="D240" s="1">
        <v>0.0</v>
      </c>
      <c r="E240" s="1" t="s">
        <v>691</v>
      </c>
      <c r="F240" s="1" t="s">
        <v>50</v>
      </c>
      <c r="G240" s="1" t="s">
        <v>19</v>
      </c>
      <c r="H240" s="1" t="s">
        <v>869</v>
      </c>
      <c r="I240" s="1" t="s">
        <v>870</v>
      </c>
      <c r="J240" s="1" t="s">
        <v>871</v>
      </c>
      <c r="K240" s="1" t="s">
        <v>872</v>
      </c>
      <c r="L240" s="1">
        <v>-4.0</v>
      </c>
      <c r="M240" s="1">
        <v>0.0247</v>
      </c>
      <c r="N240" s="1">
        <v>10.4717</v>
      </c>
      <c r="O240" s="1" t="s">
        <v>55</v>
      </c>
      <c r="P240" s="1" t="s">
        <v>873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 hidden="1">
      <c r="A241" s="1" t="s">
        <v>16</v>
      </c>
      <c r="B241" s="1" t="s">
        <v>17</v>
      </c>
      <c r="C241" s="1">
        <v>119.0</v>
      </c>
      <c r="D241" s="1">
        <v>0.0</v>
      </c>
      <c r="E241" s="2"/>
      <c r="F241" s="1" t="s">
        <v>18</v>
      </c>
      <c r="G241" s="1" t="s">
        <v>19</v>
      </c>
      <c r="H241" s="1" t="s">
        <v>874</v>
      </c>
      <c r="I241" s="1" t="s">
        <v>875</v>
      </c>
      <c r="J241" s="1" t="s">
        <v>875</v>
      </c>
      <c r="K241" s="2"/>
      <c r="L241" s="1">
        <v>2.0</v>
      </c>
      <c r="M241" s="1"/>
      <c r="N241" s="1">
        <v>7.951816666666667</v>
      </c>
      <c r="O241" s="1" t="s">
        <v>22</v>
      </c>
      <c r="P241" s="1" t="s">
        <v>876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 hidden="1">
      <c r="A242" s="1" t="s">
        <v>48</v>
      </c>
      <c r="B242" s="1" t="s">
        <v>17</v>
      </c>
      <c r="C242" s="1">
        <v>658.0</v>
      </c>
      <c r="D242" s="1">
        <v>0.0</v>
      </c>
      <c r="E242" s="1" t="s">
        <v>691</v>
      </c>
      <c r="F242" s="1" t="s">
        <v>50</v>
      </c>
      <c r="G242" s="1" t="s">
        <v>27</v>
      </c>
      <c r="H242" s="1" t="s">
        <v>877</v>
      </c>
      <c r="I242" s="1" t="s">
        <v>878</v>
      </c>
      <c r="J242" s="1" t="s">
        <v>879</v>
      </c>
      <c r="K242" s="1" t="s">
        <v>880</v>
      </c>
      <c r="L242" s="1">
        <v>-6.0</v>
      </c>
      <c r="M242" s="1">
        <v>0.013416666666666667</v>
      </c>
      <c r="N242" s="1">
        <v>9.6226</v>
      </c>
      <c r="O242" s="1" t="s">
        <v>55</v>
      </c>
      <c r="P242" s="1" t="s">
        <v>881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 hidden="1">
      <c r="A243" s="1" t="s">
        <v>48</v>
      </c>
      <c r="B243" s="1" t="s">
        <v>17</v>
      </c>
      <c r="C243" s="1">
        <v>443.0</v>
      </c>
      <c r="D243" s="1">
        <v>0.0</v>
      </c>
      <c r="E243" s="1" t="s">
        <v>691</v>
      </c>
      <c r="F243" s="1" t="s">
        <v>50</v>
      </c>
      <c r="G243" s="1" t="s">
        <v>27</v>
      </c>
      <c r="H243" s="1" t="s">
        <v>882</v>
      </c>
      <c r="I243" s="1" t="s">
        <v>883</v>
      </c>
      <c r="J243" s="1" t="s">
        <v>884</v>
      </c>
      <c r="K243" s="1" t="s">
        <v>885</v>
      </c>
      <c r="L243" s="1">
        <v>0.0</v>
      </c>
      <c r="M243" s="1">
        <v>0.01465</v>
      </c>
      <c r="N243" s="1">
        <v>14.71005</v>
      </c>
      <c r="O243" s="1" t="s">
        <v>55</v>
      </c>
      <c r="P243" s="1" t="s">
        <v>886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 hidden="1">
      <c r="A244" s="1" t="s">
        <v>24</v>
      </c>
      <c r="B244" s="1" t="s">
        <v>17</v>
      </c>
      <c r="C244" s="3">
        <v>420.2</v>
      </c>
      <c r="D244" s="1">
        <v>0.0</v>
      </c>
      <c r="E244" s="1" t="s">
        <v>25</v>
      </c>
      <c r="F244" s="1" t="s">
        <v>26</v>
      </c>
      <c r="G244" s="1" t="s">
        <v>27</v>
      </c>
      <c r="H244" s="1" t="s">
        <v>887</v>
      </c>
      <c r="I244" s="1" t="s">
        <v>888</v>
      </c>
      <c r="J244" s="1" t="s">
        <v>888</v>
      </c>
      <c r="K244" s="2"/>
      <c r="L244" s="1">
        <v>-6.0</v>
      </c>
      <c r="M244" s="1"/>
      <c r="N244" s="1">
        <v>8.566266666666667</v>
      </c>
      <c r="O244" s="1" t="s">
        <v>30</v>
      </c>
      <c r="P244" s="1" t="s">
        <v>889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 hidden="1">
      <c r="A245" s="1" t="s">
        <v>48</v>
      </c>
      <c r="B245" s="1" t="s">
        <v>17</v>
      </c>
      <c r="C245" s="3">
        <v>359.0</v>
      </c>
      <c r="D245" s="1">
        <v>0.0</v>
      </c>
      <c r="E245" s="1" t="s">
        <v>691</v>
      </c>
      <c r="F245" s="1" t="s">
        <v>50</v>
      </c>
      <c r="G245" s="1" t="s">
        <v>19</v>
      </c>
      <c r="H245" s="1" t="s">
        <v>890</v>
      </c>
      <c r="I245" s="1" t="s">
        <v>891</v>
      </c>
      <c r="J245" s="1" t="s">
        <v>892</v>
      </c>
      <c r="K245" s="1" t="s">
        <v>893</v>
      </c>
      <c r="L245" s="1">
        <v>-9.0</v>
      </c>
      <c r="M245" s="1">
        <v>0.019</v>
      </c>
      <c r="N245" s="1">
        <v>7.611416666666667</v>
      </c>
      <c r="O245" s="1" t="s">
        <v>55</v>
      </c>
      <c r="P245" s="1" t="s">
        <v>894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 hidden="1">
      <c r="A246" s="1" t="s">
        <v>24</v>
      </c>
      <c r="B246" s="1" t="s">
        <v>17</v>
      </c>
      <c r="C246" s="1">
        <v>273.2</v>
      </c>
      <c r="D246" s="1">
        <v>0.0</v>
      </c>
      <c r="E246" s="1" t="s">
        <v>25</v>
      </c>
      <c r="F246" s="1" t="s">
        <v>26</v>
      </c>
      <c r="G246" s="1" t="s">
        <v>27</v>
      </c>
      <c r="H246" s="1" t="s">
        <v>895</v>
      </c>
      <c r="I246" s="1" t="s">
        <v>896</v>
      </c>
      <c r="J246" s="1" t="s">
        <v>896</v>
      </c>
      <c r="K246" s="2"/>
      <c r="L246" s="1">
        <v>-7.0</v>
      </c>
      <c r="M246" s="1"/>
      <c r="N246" s="1">
        <v>7.192433333333334</v>
      </c>
      <c r="O246" s="1" t="s">
        <v>30</v>
      </c>
      <c r="P246" s="1" t="s">
        <v>897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 hidden="1">
      <c r="A247" s="1" t="s">
        <v>24</v>
      </c>
      <c r="B247" s="1" t="s">
        <v>17</v>
      </c>
      <c r="C247" s="1">
        <v>498.4</v>
      </c>
      <c r="D247" s="1">
        <v>0.0</v>
      </c>
      <c r="E247" s="1" t="s">
        <v>25</v>
      </c>
      <c r="F247" s="1" t="s">
        <v>26</v>
      </c>
      <c r="G247" s="1" t="s">
        <v>27</v>
      </c>
      <c r="H247" s="1" t="s">
        <v>898</v>
      </c>
      <c r="I247" s="1" t="s">
        <v>899</v>
      </c>
      <c r="J247" s="1" t="s">
        <v>899</v>
      </c>
      <c r="K247" s="2"/>
      <c r="L247" s="1">
        <v>-4.0</v>
      </c>
      <c r="M247" s="1"/>
      <c r="N247" s="1">
        <v>10.0934</v>
      </c>
      <c r="O247" s="1" t="s">
        <v>30</v>
      </c>
      <c r="P247" s="1" t="s">
        <v>900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 hidden="1">
      <c r="A248" s="1" t="s">
        <v>32</v>
      </c>
      <c r="B248" s="1" t="s">
        <v>17</v>
      </c>
      <c r="C248" s="1">
        <v>264.0</v>
      </c>
      <c r="D248" s="1">
        <v>0.0</v>
      </c>
      <c r="E248" s="2"/>
      <c r="F248" s="1" t="s">
        <v>26</v>
      </c>
      <c r="G248" s="1" t="s">
        <v>27</v>
      </c>
      <c r="H248" s="1" t="s">
        <v>901</v>
      </c>
      <c r="I248" s="1" t="s">
        <v>902</v>
      </c>
      <c r="J248" s="1" t="s">
        <v>902</v>
      </c>
      <c r="K248" s="2"/>
      <c r="L248" s="1">
        <v>-3.0</v>
      </c>
      <c r="M248" s="1"/>
      <c r="N248" s="1">
        <v>11.115616666666666</v>
      </c>
      <c r="O248" s="1" t="s">
        <v>30</v>
      </c>
      <c r="P248" s="1" t="s">
        <v>903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 hidden="1">
      <c r="A249" s="1" t="s">
        <v>24</v>
      </c>
      <c r="B249" s="1" t="s">
        <v>17</v>
      </c>
      <c r="C249" s="3">
        <v>214.2</v>
      </c>
      <c r="D249" s="1">
        <v>0.0</v>
      </c>
      <c r="E249" s="1" t="s">
        <v>25</v>
      </c>
      <c r="F249" s="1" t="s">
        <v>26</v>
      </c>
      <c r="G249" s="1" t="s">
        <v>27</v>
      </c>
      <c r="H249" s="1" t="s">
        <v>904</v>
      </c>
      <c r="I249" s="1" t="s">
        <v>905</v>
      </c>
      <c r="J249" s="1" t="s">
        <v>905</v>
      </c>
      <c r="K249" s="2"/>
      <c r="L249" s="1">
        <v>0.0</v>
      </c>
      <c r="M249" s="1"/>
      <c r="N249" s="1">
        <v>14.91515</v>
      </c>
      <c r="O249" s="1" t="s">
        <v>30</v>
      </c>
      <c r="P249" s="1" t="s">
        <v>906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 hidden="1">
      <c r="A250" s="1" t="s">
        <v>24</v>
      </c>
      <c r="B250" s="1" t="s">
        <v>17</v>
      </c>
      <c r="C250" s="1">
        <v>439.2</v>
      </c>
      <c r="D250" s="1">
        <v>0.0</v>
      </c>
      <c r="E250" s="1" t="s">
        <v>25</v>
      </c>
      <c r="F250" s="1" t="s">
        <v>26</v>
      </c>
      <c r="G250" s="1" t="s">
        <v>27</v>
      </c>
      <c r="H250" s="1" t="s">
        <v>907</v>
      </c>
      <c r="I250" s="1" t="s">
        <v>908</v>
      </c>
      <c r="J250" s="1" t="s">
        <v>908</v>
      </c>
      <c r="K250" s="2"/>
      <c r="L250" s="1">
        <v>-1.0</v>
      </c>
      <c r="M250" s="1"/>
      <c r="N250" s="1">
        <v>13.06995</v>
      </c>
      <c r="O250" s="1" t="s">
        <v>30</v>
      </c>
      <c r="P250" s="1" t="s">
        <v>909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 hidden="1">
      <c r="A251" s="1" t="s">
        <v>24</v>
      </c>
      <c r="B251" s="1" t="s">
        <v>17</v>
      </c>
      <c r="C251" s="1">
        <v>214.2</v>
      </c>
      <c r="D251" s="1">
        <v>0.0</v>
      </c>
      <c r="E251" s="1" t="s">
        <v>25</v>
      </c>
      <c r="F251" s="1" t="s">
        <v>26</v>
      </c>
      <c r="G251" s="1" t="s">
        <v>27</v>
      </c>
      <c r="H251" s="1" t="s">
        <v>910</v>
      </c>
      <c r="I251" s="1" t="s">
        <v>911</v>
      </c>
      <c r="J251" s="1" t="s">
        <v>911</v>
      </c>
      <c r="K251" s="2"/>
      <c r="L251" s="1">
        <v>-2.0</v>
      </c>
      <c r="M251" s="1"/>
      <c r="N251" s="1">
        <v>12.473383333333333</v>
      </c>
      <c r="O251" s="1" t="s">
        <v>30</v>
      </c>
      <c r="P251" s="1" t="s">
        <v>281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 hidden="1">
      <c r="A252" s="1" t="s">
        <v>24</v>
      </c>
      <c r="B252" s="1" t="s">
        <v>17</v>
      </c>
      <c r="C252" s="1">
        <v>271.2</v>
      </c>
      <c r="D252" s="1">
        <v>0.0</v>
      </c>
      <c r="E252" s="1" t="s">
        <v>25</v>
      </c>
      <c r="F252" s="1" t="s">
        <v>26</v>
      </c>
      <c r="G252" s="1" t="s">
        <v>27</v>
      </c>
      <c r="H252" s="1" t="s">
        <v>912</v>
      </c>
      <c r="I252" s="1" t="s">
        <v>913</v>
      </c>
      <c r="J252" s="1" t="s">
        <v>913</v>
      </c>
      <c r="K252" s="2"/>
      <c r="L252" s="1">
        <v>1.0</v>
      </c>
      <c r="M252" s="1"/>
      <c r="N252" s="1">
        <v>16.870166666666666</v>
      </c>
      <c r="O252" s="1" t="s">
        <v>30</v>
      </c>
      <c r="P252" s="1" t="s">
        <v>914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 hidden="1">
      <c r="A253" s="1" t="s">
        <v>24</v>
      </c>
      <c r="B253" s="1" t="s">
        <v>17</v>
      </c>
      <c r="C253" s="1">
        <v>394.0</v>
      </c>
      <c r="D253" s="1">
        <v>0.0</v>
      </c>
      <c r="E253" s="1" t="s">
        <v>25</v>
      </c>
      <c r="F253" s="1" t="s">
        <v>26</v>
      </c>
      <c r="G253" s="1" t="s">
        <v>27</v>
      </c>
      <c r="H253" s="1" t="s">
        <v>915</v>
      </c>
      <c r="I253" s="1" t="s">
        <v>916</v>
      </c>
      <c r="J253" s="1" t="s">
        <v>916</v>
      </c>
      <c r="K253" s="2"/>
      <c r="L253" s="1">
        <v>1.0</v>
      </c>
      <c r="M253" s="1"/>
      <c r="N253" s="1">
        <v>16.88158333333333</v>
      </c>
      <c r="O253" s="1" t="s">
        <v>30</v>
      </c>
      <c r="P253" s="1" t="s">
        <v>917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 hidden="1">
      <c r="A254" s="1" t="s">
        <v>16</v>
      </c>
      <c r="B254" s="1" t="s">
        <v>17</v>
      </c>
      <c r="C254" s="3">
        <v>358.0</v>
      </c>
      <c r="D254" s="1">
        <v>0.0</v>
      </c>
      <c r="E254" s="2"/>
      <c r="F254" s="1" t="s">
        <v>18</v>
      </c>
      <c r="G254" s="1" t="s">
        <v>19</v>
      </c>
      <c r="H254" s="1" t="s">
        <v>918</v>
      </c>
      <c r="I254" s="1" t="s">
        <v>919</v>
      </c>
      <c r="J254" s="1" t="s">
        <v>919</v>
      </c>
      <c r="K254" s="2"/>
      <c r="L254" s="1">
        <v>8.0</v>
      </c>
      <c r="M254" s="1"/>
      <c r="N254" s="1">
        <v>13.661116666666667</v>
      </c>
      <c r="O254" s="1" t="s">
        <v>22</v>
      </c>
      <c r="P254" s="1" t="s">
        <v>920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 hidden="1">
      <c r="A255" s="1" t="s">
        <v>24</v>
      </c>
      <c r="B255" s="1" t="s">
        <v>17</v>
      </c>
      <c r="C255" s="1">
        <v>214.2</v>
      </c>
      <c r="D255" s="1">
        <v>0.0</v>
      </c>
      <c r="E255" s="1" t="s">
        <v>25</v>
      </c>
      <c r="F255" s="1" t="s">
        <v>26</v>
      </c>
      <c r="G255" s="1" t="s">
        <v>27</v>
      </c>
      <c r="H255" s="1" t="s">
        <v>921</v>
      </c>
      <c r="I255" s="1" t="s">
        <v>922</v>
      </c>
      <c r="J255" s="1" t="s">
        <v>922</v>
      </c>
      <c r="K255" s="2"/>
      <c r="L255" s="1">
        <v>-2.0</v>
      </c>
      <c r="M255" s="1"/>
      <c r="N255" s="1">
        <v>12.73835</v>
      </c>
      <c r="O255" s="1" t="s">
        <v>30</v>
      </c>
      <c r="P255" s="1" t="s">
        <v>906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 hidden="1">
      <c r="A256" s="1" t="s">
        <v>32</v>
      </c>
      <c r="B256" s="1" t="s">
        <v>17</v>
      </c>
      <c r="C256" s="3">
        <v>592.0</v>
      </c>
      <c r="D256" s="1">
        <v>0.0</v>
      </c>
      <c r="E256" s="2"/>
      <c r="F256" s="1" t="s">
        <v>26</v>
      </c>
      <c r="G256" s="1" t="s">
        <v>27</v>
      </c>
      <c r="H256" s="1" t="s">
        <v>923</v>
      </c>
      <c r="I256" s="1" t="s">
        <v>924</v>
      </c>
      <c r="J256" s="1" t="s">
        <v>924</v>
      </c>
      <c r="K256" s="2"/>
      <c r="L256" s="1">
        <v>-2.0</v>
      </c>
      <c r="M256" s="1"/>
      <c r="N256" s="1">
        <v>12.777066666666666</v>
      </c>
      <c r="O256" s="1" t="s">
        <v>30</v>
      </c>
      <c r="P256" s="1" t="s">
        <v>925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 hidden="1">
      <c r="A257" s="1" t="s">
        <v>16</v>
      </c>
      <c r="B257" s="1" t="s">
        <v>17</v>
      </c>
      <c r="C257" s="3">
        <v>249.0</v>
      </c>
      <c r="D257" s="1">
        <v>0.0</v>
      </c>
      <c r="E257" s="2"/>
      <c r="F257" s="1" t="s">
        <v>18</v>
      </c>
      <c r="G257" s="1" t="s">
        <v>19</v>
      </c>
      <c r="H257" s="1" t="s">
        <v>926</v>
      </c>
      <c r="I257" s="1" t="s">
        <v>927</v>
      </c>
      <c r="J257" s="1" t="s">
        <v>927</v>
      </c>
      <c r="K257" s="2"/>
      <c r="L257" s="1">
        <v>5.0</v>
      </c>
      <c r="M257" s="1"/>
      <c r="N257" s="1">
        <v>10.362</v>
      </c>
      <c r="O257" s="1" t="s">
        <v>22</v>
      </c>
      <c r="P257" s="1" t="s">
        <v>928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 hidden="1">
      <c r="A258" s="1" t="s">
        <v>48</v>
      </c>
      <c r="B258" s="1" t="s">
        <v>17</v>
      </c>
      <c r="C258" s="1">
        <v>247.0</v>
      </c>
      <c r="D258" s="1">
        <v>62.0</v>
      </c>
      <c r="E258" s="2"/>
      <c r="F258" s="1" t="s">
        <v>18</v>
      </c>
      <c r="G258" s="1" t="s">
        <v>123</v>
      </c>
      <c r="H258" s="1" t="s">
        <v>929</v>
      </c>
      <c r="I258" s="1" t="s">
        <v>930</v>
      </c>
      <c r="J258" s="1" t="s">
        <v>930</v>
      </c>
      <c r="K258" s="2"/>
      <c r="L258" s="1">
        <v>-7.0</v>
      </c>
      <c r="M258" s="1"/>
      <c r="N258" s="1">
        <v>11.409716666666666</v>
      </c>
      <c r="O258" s="1" t="s">
        <v>55</v>
      </c>
      <c r="P258" s="1" t="s">
        <v>397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 hidden="1">
      <c r="A259" s="1" t="s">
        <v>66</v>
      </c>
      <c r="B259" s="1" t="s">
        <v>17</v>
      </c>
      <c r="C259" s="1">
        <v>528.0</v>
      </c>
      <c r="D259" s="1">
        <v>0.0</v>
      </c>
      <c r="E259" s="1" t="s">
        <v>865</v>
      </c>
      <c r="F259" s="1" t="s">
        <v>26</v>
      </c>
      <c r="G259" s="1" t="s">
        <v>27</v>
      </c>
      <c r="H259" s="1" t="s">
        <v>931</v>
      </c>
      <c r="I259" s="1" t="s">
        <v>932</v>
      </c>
      <c r="J259" s="1" t="s">
        <v>932</v>
      </c>
      <c r="K259" s="2"/>
      <c r="L259" s="1">
        <v>-3.0</v>
      </c>
      <c r="M259" s="1"/>
      <c r="N259" s="1">
        <v>11.061783333333333</v>
      </c>
      <c r="O259" s="1" t="s">
        <v>30</v>
      </c>
      <c r="P259" s="1" t="s">
        <v>933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 hidden="1">
      <c r="A260" s="1" t="s">
        <v>24</v>
      </c>
      <c r="B260" s="1" t="s">
        <v>17</v>
      </c>
      <c r="C260" s="3">
        <v>264.0</v>
      </c>
      <c r="D260" s="1">
        <v>0.0</v>
      </c>
      <c r="E260" s="1" t="s">
        <v>25</v>
      </c>
      <c r="F260" s="1" t="s">
        <v>26</v>
      </c>
      <c r="G260" s="1" t="s">
        <v>27</v>
      </c>
      <c r="H260" s="1" t="s">
        <v>934</v>
      </c>
      <c r="I260" s="1" t="s">
        <v>935</v>
      </c>
      <c r="J260" s="1" t="s">
        <v>935</v>
      </c>
      <c r="K260" s="2"/>
      <c r="L260" s="1">
        <v>-7.0</v>
      </c>
      <c r="M260" s="1"/>
      <c r="N260" s="1">
        <v>7.8299</v>
      </c>
      <c r="O260" s="1" t="s">
        <v>30</v>
      </c>
      <c r="P260" s="1" t="s">
        <v>936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 hidden="1">
      <c r="A261" s="1" t="s">
        <v>32</v>
      </c>
      <c r="B261" s="1" t="s">
        <v>112</v>
      </c>
      <c r="C261" s="1">
        <v>364.0</v>
      </c>
      <c r="D261" s="1">
        <v>0.0</v>
      </c>
      <c r="E261" s="2"/>
      <c r="F261" s="1" t="s">
        <v>26</v>
      </c>
      <c r="G261" s="1" t="s">
        <v>19</v>
      </c>
      <c r="H261" s="1" t="s">
        <v>937</v>
      </c>
      <c r="I261" s="1" t="s">
        <v>938</v>
      </c>
      <c r="J261" s="1" t="s">
        <v>938</v>
      </c>
      <c r="K261" s="2"/>
      <c r="L261" s="1">
        <v>-7.0</v>
      </c>
      <c r="M261" s="1"/>
      <c r="N261" s="1">
        <v>7.105383333333333</v>
      </c>
      <c r="O261" s="1" t="s">
        <v>30</v>
      </c>
      <c r="P261" s="1" t="s">
        <v>939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 hidden="1">
      <c r="A262" s="1" t="s">
        <v>32</v>
      </c>
      <c r="B262" s="1" t="s">
        <v>112</v>
      </c>
      <c r="C262" s="3">
        <v>540.0</v>
      </c>
      <c r="D262" s="1">
        <v>0.0</v>
      </c>
      <c r="E262" s="2"/>
      <c r="F262" s="1" t="s">
        <v>26</v>
      </c>
      <c r="G262" s="1" t="s">
        <v>19</v>
      </c>
      <c r="H262" s="1" t="s">
        <v>940</v>
      </c>
      <c r="I262" s="1" t="s">
        <v>941</v>
      </c>
      <c r="J262" s="1" t="s">
        <v>941</v>
      </c>
      <c r="K262" s="2"/>
      <c r="L262" s="1">
        <v>-5.0</v>
      </c>
      <c r="M262" s="1"/>
      <c r="N262" s="1">
        <v>9.874766666666666</v>
      </c>
      <c r="O262" s="1" t="s">
        <v>30</v>
      </c>
      <c r="P262" s="1" t="s">
        <v>942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 hidden="1">
      <c r="A263" s="1" t="s">
        <v>32</v>
      </c>
      <c r="B263" s="1" t="s">
        <v>112</v>
      </c>
      <c r="C263" s="3">
        <v>264.0</v>
      </c>
      <c r="D263" s="1">
        <v>0.0</v>
      </c>
      <c r="E263" s="2"/>
      <c r="F263" s="1" t="s">
        <v>26</v>
      </c>
      <c r="G263" s="1" t="s">
        <v>27</v>
      </c>
      <c r="H263" s="1" t="s">
        <v>943</v>
      </c>
      <c r="I263" s="1" t="s">
        <v>944</v>
      </c>
      <c r="J263" s="1" t="s">
        <v>944</v>
      </c>
      <c r="K263" s="2"/>
      <c r="L263" s="1">
        <v>-8.0</v>
      </c>
      <c r="M263" s="1"/>
      <c r="N263" s="1">
        <v>6.6014333333333335</v>
      </c>
      <c r="O263" s="1" t="s">
        <v>30</v>
      </c>
      <c r="P263" s="1" t="s">
        <v>945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 hidden="1">
      <c r="A264" s="1" t="s">
        <v>66</v>
      </c>
      <c r="B264" s="1" t="s">
        <v>112</v>
      </c>
      <c r="C264" s="1">
        <v>264.0</v>
      </c>
      <c r="D264" s="1">
        <v>0.0</v>
      </c>
      <c r="E264" s="1" t="s">
        <v>67</v>
      </c>
      <c r="F264" s="1" t="s">
        <v>26</v>
      </c>
      <c r="G264" s="1" t="s">
        <v>27</v>
      </c>
      <c r="H264" s="1" t="s">
        <v>946</v>
      </c>
      <c r="I264" s="1" t="s">
        <v>947</v>
      </c>
      <c r="J264" s="1" t="s">
        <v>947</v>
      </c>
      <c r="K264" s="2"/>
      <c r="L264" s="1">
        <v>-6.0</v>
      </c>
      <c r="M264" s="1"/>
      <c r="N264" s="1">
        <v>8.429916666666667</v>
      </c>
      <c r="O264" s="1" t="s">
        <v>30</v>
      </c>
      <c r="P264" s="1" t="s">
        <v>948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 hidden="1">
      <c r="A265" s="1" t="s">
        <v>48</v>
      </c>
      <c r="B265" s="1" t="s">
        <v>17</v>
      </c>
      <c r="C265" s="1">
        <v>306.0</v>
      </c>
      <c r="D265" s="1">
        <v>0.0</v>
      </c>
      <c r="E265" s="1" t="s">
        <v>49</v>
      </c>
      <c r="F265" s="1" t="s">
        <v>50</v>
      </c>
      <c r="G265" s="1" t="s">
        <v>19</v>
      </c>
      <c r="H265" s="1" t="s">
        <v>949</v>
      </c>
      <c r="I265" s="1" t="s">
        <v>950</v>
      </c>
      <c r="J265" s="1" t="s">
        <v>951</v>
      </c>
      <c r="K265" s="1" t="s">
        <v>952</v>
      </c>
      <c r="L265" s="1">
        <v>-14.0</v>
      </c>
      <c r="M265" s="1">
        <v>0.013166666666666667</v>
      </c>
      <c r="N265" s="1">
        <v>7.816333333333334</v>
      </c>
      <c r="O265" s="1" t="s">
        <v>55</v>
      </c>
      <c r="P265" s="1" t="s">
        <v>953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 hidden="1">
      <c r="A266" s="1" t="s">
        <v>48</v>
      </c>
      <c r="B266" s="1" t="s">
        <v>17</v>
      </c>
      <c r="C266" s="1">
        <v>258.0</v>
      </c>
      <c r="D266" s="1">
        <v>50.0</v>
      </c>
      <c r="E266" s="2"/>
      <c r="F266" s="1" t="s">
        <v>18</v>
      </c>
      <c r="G266" s="1" t="s">
        <v>123</v>
      </c>
      <c r="H266" s="1" t="s">
        <v>954</v>
      </c>
      <c r="I266" s="1" t="s">
        <v>955</v>
      </c>
      <c r="J266" s="1" t="s">
        <v>955</v>
      </c>
      <c r="K266" s="2"/>
      <c r="L266" s="1">
        <v>-7.0</v>
      </c>
      <c r="M266" s="1"/>
      <c r="N266" s="1">
        <v>11.110683333333334</v>
      </c>
      <c r="O266" s="1" t="s">
        <v>55</v>
      </c>
      <c r="P266" s="1" t="s">
        <v>956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 hidden="1">
      <c r="A267" s="1" t="s">
        <v>48</v>
      </c>
      <c r="B267" s="1" t="s">
        <v>17</v>
      </c>
      <c r="C267" s="1">
        <v>250.0</v>
      </c>
      <c r="D267" s="1">
        <v>0.0</v>
      </c>
      <c r="E267" s="1" t="s">
        <v>691</v>
      </c>
      <c r="F267" s="1" t="s">
        <v>50</v>
      </c>
      <c r="G267" s="1" t="s">
        <v>19</v>
      </c>
      <c r="H267" s="1" t="s">
        <v>957</v>
      </c>
      <c r="I267" s="1" t="s">
        <v>958</v>
      </c>
      <c r="J267" s="1" t="s">
        <v>959</v>
      </c>
      <c r="K267" s="1" t="s">
        <v>960</v>
      </c>
      <c r="L267" s="1">
        <v>-9.0</v>
      </c>
      <c r="M267" s="1">
        <v>0.008483333333333334</v>
      </c>
      <c r="N267" s="1">
        <v>9.709216666666666</v>
      </c>
      <c r="O267" s="1" t="s">
        <v>55</v>
      </c>
      <c r="P267" s="1" t="s">
        <v>961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 hidden="1">
      <c r="A268" s="1" t="s">
        <v>48</v>
      </c>
      <c r="B268" s="1" t="s">
        <v>17</v>
      </c>
      <c r="C268" s="1">
        <v>598.0</v>
      </c>
      <c r="D268" s="1">
        <v>149.0</v>
      </c>
      <c r="E268" s="2"/>
      <c r="F268" s="1" t="s">
        <v>18</v>
      </c>
      <c r="G268" s="1" t="s">
        <v>19</v>
      </c>
      <c r="H268" s="1" t="s">
        <v>962</v>
      </c>
      <c r="I268" s="1" t="s">
        <v>963</v>
      </c>
      <c r="J268" s="1" t="s">
        <v>963</v>
      </c>
      <c r="K268" s="2"/>
      <c r="L268" s="1">
        <v>-4.0</v>
      </c>
      <c r="M268" s="1"/>
      <c r="N268" s="1">
        <v>14.628583333333333</v>
      </c>
      <c r="O268" s="1" t="s">
        <v>55</v>
      </c>
      <c r="P268" s="1" t="s">
        <v>964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 hidden="1">
      <c r="A269" s="1" t="s">
        <v>48</v>
      </c>
      <c r="B269" s="1" t="s">
        <v>17</v>
      </c>
      <c r="C269" s="1">
        <v>750.0</v>
      </c>
      <c r="D269" s="1">
        <v>0.0</v>
      </c>
      <c r="E269" s="1" t="s">
        <v>49</v>
      </c>
      <c r="F269" s="1" t="s">
        <v>50</v>
      </c>
      <c r="G269" s="1" t="s">
        <v>27</v>
      </c>
      <c r="H269" s="1" t="s">
        <v>965</v>
      </c>
      <c r="I269" s="1" t="s">
        <v>966</v>
      </c>
      <c r="J269" s="1" t="s">
        <v>967</v>
      </c>
      <c r="K269" s="1" t="s">
        <v>968</v>
      </c>
      <c r="L269" s="1">
        <v>0.0</v>
      </c>
      <c r="M269" s="1">
        <v>0.011866666666666666</v>
      </c>
      <c r="N269" s="1">
        <v>11.581183333333334</v>
      </c>
      <c r="O269" s="1" t="s">
        <v>55</v>
      </c>
      <c r="P269" s="1" t="s">
        <v>969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 hidden="1">
      <c r="A270" s="1" t="s">
        <v>48</v>
      </c>
      <c r="B270" s="1" t="s">
        <v>17</v>
      </c>
      <c r="C270" s="1">
        <v>255.0</v>
      </c>
      <c r="D270" s="1">
        <v>0.0</v>
      </c>
      <c r="E270" s="1" t="s">
        <v>691</v>
      </c>
      <c r="F270" s="1" t="s">
        <v>50</v>
      </c>
      <c r="G270" s="1" t="s">
        <v>27</v>
      </c>
      <c r="H270" s="1" t="s">
        <v>970</v>
      </c>
      <c r="I270" s="1" t="s">
        <v>971</v>
      </c>
      <c r="J270" s="1" t="s">
        <v>972</v>
      </c>
      <c r="K270" s="1" t="s">
        <v>973</v>
      </c>
      <c r="L270" s="1">
        <v>0.0</v>
      </c>
      <c r="M270" s="1">
        <v>0.0183</v>
      </c>
      <c r="N270" s="1">
        <v>7.646933333333333</v>
      </c>
      <c r="O270" s="1" t="s">
        <v>55</v>
      </c>
      <c r="P270" s="1" t="s">
        <v>974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 hidden="1">
      <c r="A271" s="1" t="s">
        <v>32</v>
      </c>
      <c r="B271" s="1" t="s">
        <v>17</v>
      </c>
      <c r="C271" s="3">
        <v>329.0</v>
      </c>
      <c r="D271" s="1">
        <v>0.0</v>
      </c>
      <c r="E271" s="2"/>
      <c r="F271" s="1" t="s">
        <v>26</v>
      </c>
      <c r="G271" s="1" t="s">
        <v>27</v>
      </c>
      <c r="H271" s="1" t="s">
        <v>975</v>
      </c>
      <c r="I271" s="1" t="s">
        <v>976</v>
      </c>
      <c r="J271" s="1" t="s">
        <v>976</v>
      </c>
      <c r="K271" s="2"/>
      <c r="L271" s="1">
        <v>-3.0</v>
      </c>
      <c r="M271" s="1"/>
      <c r="N271" s="1">
        <v>11.532466666666666</v>
      </c>
      <c r="O271" s="1" t="s">
        <v>30</v>
      </c>
      <c r="P271" s="1" t="s">
        <v>977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 hidden="1">
      <c r="A272" s="1" t="s">
        <v>66</v>
      </c>
      <c r="B272" s="1" t="s">
        <v>17</v>
      </c>
      <c r="C272" s="3">
        <v>329.0</v>
      </c>
      <c r="D272" s="1">
        <v>0.0</v>
      </c>
      <c r="E272" s="1" t="s">
        <v>865</v>
      </c>
      <c r="F272" s="1" t="s">
        <v>26</v>
      </c>
      <c r="G272" s="1" t="s">
        <v>27</v>
      </c>
      <c r="H272" s="1" t="s">
        <v>978</v>
      </c>
      <c r="I272" s="1" t="s">
        <v>979</v>
      </c>
      <c r="J272" s="1" t="s">
        <v>979</v>
      </c>
      <c r="K272" s="2"/>
      <c r="L272" s="1">
        <v>-3.0</v>
      </c>
      <c r="M272" s="1"/>
      <c r="N272" s="1">
        <v>11.47175</v>
      </c>
      <c r="O272" s="1" t="s">
        <v>30</v>
      </c>
      <c r="P272" s="1" t="s">
        <v>980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 hidden="1">
      <c r="A273" s="1" t="s">
        <v>16</v>
      </c>
      <c r="B273" s="1" t="s">
        <v>17</v>
      </c>
      <c r="C273" s="1">
        <v>309.0</v>
      </c>
      <c r="D273" s="1">
        <v>0.0</v>
      </c>
      <c r="E273" s="2"/>
      <c r="F273" s="1" t="s">
        <v>18</v>
      </c>
      <c r="G273" s="1" t="s">
        <v>19</v>
      </c>
      <c r="H273" s="1" t="s">
        <v>981</v>
      </c>
      <c r="I273" s="1" t="s">
        <v>982</v>
      </c>
      <c r="J273" s="1" t="s">
        <v>982</v>
      </c>
      <c r="K273" s="2"/>
      <c r="L273" s="1">
        <v>4.0</v>
      </c>
      <c r="M273" s="1"/>
      <c r="N273" s="1">
        <v>9.180733333333333</v>
      </c>
      <c r="O273" s="1" t="s">
        <v>22</v>
      </c>
      <c r="P273" s="1" t="s">
        <v>983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 hidden="1">
      <c r="A274" s="1" t="s">
        <v>48</v>
      </c>
      <c r="B274" s="1" t="s">
        <v>17</v>
      </c>
      <c r="C274" s="1">
        <v>408.0</v>
      </c>
      <c r="D274" s="1">
        <v>0.0</v>
      </c>
      <c r="E274" s="1" t="s">
        <v>49</v>
      </c>
      <c r="F274" s="1" t="s">
        <v>50</v>
      </c>
      <c r="G274" s="1" t="s">
        <v>27</v>
      </c>
      <c r="H274" s="1" t="s">
        <v>984</v>
      </c>
      <c r="I274" s="1" t="s">
        <v>985</v>
      </c>
      <c r="J274" s="1" t="s">
        <v>986</v>
      </c>
      <c r="K274" s="1" t="s">
        <v>987</v>
      </c>
      <c r="L274" s="1">
        <v>-17.0</v>
      </c>
      <c r="M274" s="1">
        <v>0.012716666666666666</v>
      </c>
      <c r="N274" s="1">
        <v>7.921016666666667</v>
      </c>
      <c r="O274" s="1" t="s">
        <v>55</v>
      </c>
      <c r="P274" s="1" t="s">
        <v>988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 hidden="1">
      <c r="A275" s="1" t="s">
        <v>48</v>
      </c>
      <c r="B275" s="1" t="s">
        <v>17</v>
      </c>
      <c r="C275" s="1">
        <v>448.0</v>
      </c>
      <c r="D275" s="1">
        <v>0.0</v>
      </c>
      <c r="E275" s="1" t="s">
        <v>49</v>
      </c>
      <c r="F275" s="1" t="s">
        <v>50</v>
      </c>
      <c r="G275" s="1" t="s">
        <v>27</v>
      </c>
      <c r="H275" s="1" t="s">
        <v>989</v>
      </c>
      <c r="I275" s="1" t="s">
        <v>990</v>
      </c>
      <c r="J275" s="1" t="s">
        <v>991</v>
      </c>
      <c r="K275" s="1" t="s">
        <v>992</v>
      </c>
      <c r="L275" s="1">
        <v>-6.0</v>
      </c>
      <c r="M275" s="1">
        <v>0.012933333333333333</v>
      </c>
      <c r="N275" s="1">
        <v>8.9455</v>
      </c>
      <c r="O275" s="1" t="s">
        <v>55</v>
      </c>
      <c r="P275" s="1" t="s">
        <v>993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 hidden="1">
      <c r="A276" s="1" t="s">
        <v>24</v>
      </c>
      <c r="B276" s="1" t="s">
        <v>17</v>
      </c>
      <c r="C276" s="1">
        <v>214.2</v>
      </c>
      <c r="D276" s="1">
        <v>0.0</v>
      </c>
      <c r="E276" s="1" t="s">
        <v>25</v>
      </c>
      <c r="F276" s="1" t="s">
        <v>26</v>
      </c>
      <c r="G276" s="1" t="s">
        <v>27</v>
      </c>
      <c r="H276" s="1" t="s">
        <v>994</v>
      </c>
      <c r="I276" s="1" t="s">
        <v>995</v>
      </c>
      <c r="J276" s="1" t="s">
        <v>995</v>
      </c>
      <c r="K276" s="2"/>
      <c r="L276" s="1">
        <v>-6.0</v>
      </c>
      <c r="M276" s="1"/>
      <c r="N276" s="1">
        <v>8.394616666666666</v>
      </c>
      <c r="O276" s="1" t="s">
        <v>30</v>
      </c>
      <c r="P276" s="1" t="s">
        <v>346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 hidden="1">
      <c r="A277" s="1" t="s">
        <v>48</v>
      </c>
      <c r="B277" s="1" t="s">
        <v>17</v>
      </c>
      <c r="C277" s="1">
        <v>199.0</v>
      </c>
      <c r="D277" s="1">
        <v>50.0</v>
      </c>
      <c r="E277" s="2"/>
      <c r="F277" s="1" t="s">
        <v>18</v>
      </c>
      <c r="G277" s="1" t="s">
        <v>123</v>
      </c>
      <c r="H277" s="1" t="s">
        <v>996</v>
      </c>
      <c r="I277" s="1" t="s">
        <v>997</v>
      </c>
      <c r="J277" s="1" t="s">
        <v>997</v>
      </c>
      <c r="K277" s="2"/>
      <c r="L277" s="1">
        <v>-12.0</v>
      </c>
      <c r="M277" s="1"/>
      <c r="N277" s="1">
        <v>6.47585</v>
      </c>
      <c r="O277" s="1" t="s">
        <v>55</v>
      </c>
      <c r="P277" s="1" t="s">
        <v>519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 hidden="1">
      <c r="A278" s="1" t="s">
        <v>24</v>
      </c>
      <c r="B278" s="1" t="s">
        <v>17</v>
      </c>
      <c r="C278" s="3">
        <v>214.2</v>
      </c>
      <c r="D278" s="1">
        <v>0.0</v>
      </c>
      <c r="E278" s="1" t="s">
        <v>25</v>
      </c>
      <c r="F278" s="1" t="s">
        <v>26</v>
      </c>
      <c r="G278" s="1" t="s">
        <v>27</v>
      </c>
      <c r="H278" s="1" t="s">
        <v>998</v>
      </c>
      <c r="I278" s="1" t="s">
        <v>999</v>
      </c>
      <c r="J278" s="1" t="s">
        <v>999</v>
      </c>
      <c r="K278" s="2"/>
      <c r="L278" s="1">
        <v>6.0</v>
      </c>
      <c r="M278" s="1"/>
      <c r="N278" s="1">
        <v>84.5473</v>
      </c>
      <c r="O278" s="1" t="s">
        <v>30</v>
      </c>
      <c r="P278" s="1" t="s">
        <v>281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 hidden="1">
      <c r="A279" s="1" t="s">
        <v>24</v>
      </c>
      <c r="B279" s="1" t="s">
        <v>17</v>
      </c>
      <c r="C279" s="1">
        <v>453.4</v>
      </c>
      <c r="D279" s="1">
        <v>0.0</v>
      </c>
      <c r="E279" s="1" t="s">
        <v>25</v>
      </c>
      <c r="F279" s="1" t="s">
        <v>26</v>
      </c>
      <c r="G279" s="1" t="s">
        <v>27</v>
      </c>
      <c r="H279" s="1" t="s">
        <v>1000</v>
      </c>
      <c r="I279" s="1" t="s">
        <v>1001</v>
      </c>
      <c r="J279" s="1" t="s">
        <v>1001</v>
      </c>
      <c r="K279" s="2"/>
      <c r="L279" s="1">
        <v>-1.0</v>
      </c>
      <c r="M279" s="1"/>
      <c r="N279" s="1">
        <v>13.241666666666667</v>
      </c>
      <c r="O279" s="1" t="s">
        <v>30</v>
      </c>
      <c r="P279" s="1" t="s">
        <v>1002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 hidden="1">
      <c r="A280" s="1" t="s">
        <v>48</v>
      </c>
      <c r="B280" s="1" t="s">
        <v>17</v>
      </c>
      <c r="C280" s="1">
        <v>296.0</v>
      </c>
      <c r="D280" s="1">
        <v>13.0</v>
      </c>
      <c r="E280" s="1" t="s">
        <v>691</v>
      </c>
      <c r="F280" s="1" t="s">
        <v>50</v>
      </c>
      <c r="G280" s="1" t="s">
        <v>27</v>
      </c>
      <c r="H280" s="1" t="s">
        <v>1003</v>
      </c>
      <c r="I280" s="1" t="s">
        <v>1004</v>
      </c>
      <c r="J280" s="1" t="s">
        <v>1005</v>
      </c>
      <c r="K280" s="1" t="s">
        <v>1006</v>
      </c>
      <c r="L280" s="1">
        <v>3.0</v>
      </c>
      <c r="M280" s="1">
        <v>0.0103</v>
      </c>
      <c r="N280" s="1">
        <v>12.885416666666666</v>
      </c>
      <c r="O280" s="1" t="s">
        <v>55</v>
      </c>
      <c r="P280" s="1" t="s">
        <v>397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 hidden="1">
      <c r="A281" s="1" t="s">
        <v>48</v>
      </c>
      <c r="B281" s="1" t="s">
        <v>17</v>
      </c>
      <c r="C281" s="3">
        <v>329.0</v>
      </c>
      <c r="D281" s="1">
        <v>0.0</v>
      </c>
      <c r="E281" s="1" t="s">
        <v>691</v>
      </c>
      <c r="F281" s="1" t="s">
        <v>50</v>
      </c>
      <c r="G281" s="1" t="s">
        <v>27</v>
      </c>
      <c r="H281" s="1" t="s">
        <v>1007</v>
      </c>
      <c r="I281" s="1" t="s">
        <v>1008</v>
      </c>
      <c r="J281" s="1" t="s">
        <v>1009</v>
      </c>
      <c r="K281" s="1" t="s">
        <v>1010</v>
      </c>
      <c r="L281" s="1">
        <v>-9.0</v>
      </c>
      <c r="M281" s="1">
        <v>0.00935</v>
      </c>
      <c r="N281" s="1">
        <v>11.5792</v>
      </c>
      <c r="O281" s="1" t="s">
        <v>55</v>
      </c>
      <c r="P281" s="1" t="s">
        <v>1011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 hidden="1">
      <c r="A282" s="1" t="s">
        <v>24</v>
      </c>
      <c r="B282" s="1" t="s">
        <v>17</v>
      </c>
      <c r="C282" s="3">
        <v>368.2</v>
      </c>
      <c r="D282" s="1">
        <v>0.0</v>
      </c>
      <c r="E282" s="1" t="s">
        <v>25</v>
      </c>
      <c r="F282" s="1" t="s">
        <v>26</v>
      </c>
      <c r="G282" s="1" t="s">
        <v>27</v>
      </c>
      <c r="H282" s="1" t="s">
        <v>1012</v>
      </c>
      <c r="I282" s="1" t="s">
        <v>1013</v>
      </c>
      <c r="J282" s="1" t="s">
        <v>1013</v>
      </c>
      <c r="K282" s="2"/>
      <c r="L282" s="1">
        <v>-3.0</v>
      </c>
      <c r="M282" s="1"/>
      <c r="N282" s="1">
        <v>11.8002</v>
      </c>
      <c r="O282" s="1" t="s">
        <v>30</v>
      </c>
      <c r="P282" s="1" t="s">
        <v>1014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 hidden="1">
      <c r="A283" s="1" t="s">
        <v>48</v>
      </c>
      <c r="B283" s="1" t="s">
        <v>17</v>
      </c>
      <c r="C283" s="1">
        <v>494.0</v>
      </c>
      <c r="D283" s="1">
        <v>24.0</v>
      </c>
      <c r="E283" s="1" t="s">
        <v>691</v>
      </c>
      <c r="F283" s="1" t="s">
        <v>50</v>
      </c>
      <c r="G283" s="1" t="s">
        <v>27</v>
      </c>
      <c r="H283" s="1" t="s">
        <v>1015</v>
      </c>
      <c r="I283" s="1" t="s">
        <v>1016</v>
      </c>
      <c r="J283" s="1" t="s">
        <v>1017</v>
      </c>
      <c r="K283" s="1" t="s">
        <v>1018</v>
      </c>
      <c r="L283" s="1">
        <v>11.0</v>
      </c>
      <c r="M283" s="1">
        <v>0.0436</v>
      </c>
      <c r="N283" s="1">
        <v>21.668733333333332</v>
      </c>
      <c r="O283" s="1" t="s">
        <v>55</v>
      </c>
      <c r="P283" s="1" t="s">
        <v>1019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 hidden="1">
      <c r="A284" s="1" t="s">
        <v>48</v>
      </c>
      <c r="B284" s="1" t="s">
        <v>17</v>
      </c>
      <c r="C284" s="1">
        <v>547.0</v>
      </c>
      <c r="D284" s="1">
        <v>0.0</v>
      </c>
      <c r="E284" s="1" t="s">
        <v>691</v>
      </c>
      <c r="F284" s="1" t="s">
        <v>50</v>
      </c>
      <c r="G284" s="1" t="s">
        <v>27</v>
      </c>
      <c r="H284" s="1" t="s">
        <v>1020</v>
      </c>
      <c r="I284" s="1" t="s">
        <v>1021</v>
      </c>
      <c r="J284" s="1" t="s">
        <v>1022</v>
      </c>
      <c r="K284" s="1" t="s">
        <v>1023</v>
      </c>
      <c r="L284" s="1">
        <v>4.0</v>
      </c>
      <c r="M284" s="1">
        <v>0.03896666666666666</v>
      </c>
      <c r="N284" s="1">
        <v>30.4244</v>
      </c>
      <c r="O284" s="1" t="s">
        <v>55</v>
      </c>
      <c r="P284" s="1" t="s">
        <v>1024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 hidden="1">
      <c r="A285" s="1" t="s">
        <v>24</v>
      </c>
      <c r="B285" s="1" t="s">
        <v>17</v>
      </c>
      <c r="C285" s="1">
        <v>750.4</v>
      </c>
      <c r="D285" s="1">
        <v>0.0</v>
      </c>
      <c r="E285" s="1" t="s">
        <v>25</v>
      </c>
      <c r="F285" s="1" t="s">
        <v>26</v>
      </c>
      <c r="G285" s="1" t="s">
        <v>27</v>
      </c>
      <c r="H285" s="1" t="s">
        <v>1025</v>
      </c>
      <c r="I285" s="1" t="s">
        <v>1026</v>
      </c>
      <c r="J285" s="1" t="s">
        <v>1026</v>
      </c>
      <c r="K285" s="2"/>
      <c r="L285" s="1">
        <v>2.0</v>
      </c>
      <c r="M285" s="1"/>
      <c r="N285" s="1">
        <v>17.345783333333333</v>
      </c>
      <c r="O285" s="1" t="s">
        <v>30</v>
      </c>
      <c r="P285" s="1" t="s">
        <v>1027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 hidden="1">
      <c r="A286" s="1" t="s">
        <v>32</v>
      </c>
      <c r="B286" s="1" t="s">
        <v>17</v>
      </c>
      <c r="C286" s="1">
        <v>633.0</v>
      </c>
      <c r="D286" s="1">
        <v>0.0</v>
      </c>
      <c r="E286" s="2"/>
      <c r="F286" s="1" t="s">
        <v>26</v>
      </c>
      <c r="G286" s="1" t="s">
        <v>19</v>
      </c>
      <c r="H286" s="1" t="s">
        <v>1028</v>
      </c>
      <c r="I286" s="1" t="s">
        <v>1029</v>
      </c>
      <c r="J286" s="1" t="s">
        <v>1029</v>
      </c>
      <c r="K286" s="2"/>
      <c r="L286" s="1">
        <v>0.0</v>
      </c>
      <c r="M286" s="1"/>
      <c r="N286" s="1">
        <v>14.929283333333334</v>
      </c>
      <c r="O286" s="1" t="s">
        <v>30</v>
      </c>
      <c r="P286" s="1" t="s">
        <v>1030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 hidden="1">
      <c r="A287" s="1" t="s">
        <v>32</v>
      </c>
      <c r="B287" s="1" t="s">
        <v>17</v>
      </c>
      <c r="C287" s="1">
        <v>429.0</v>
      </c>
      <c r="D287" s="1">
        <v>0.0</v>
      </c>
      <c r="E287" s="2"/>
      <c r="F287" s="1" t="s">
        <v>26</v>
      </c>
      <c r="G287" s="1" t="s">
        <v>27</v>
      </c>
      <c r="H287" s="1" t="s">
        <v>1031</v>
      </c>
      <c r="I287" s="1" t="s">
        <v>1032</v>
      </c>
      <c r="J287" s="1" t="s">
        <v>1032</v>
      </c>
      <c r="K287" s="2"/>
      <c r="L287" s="1">
        <v>0.0</v>
      </c>
      <c r="M287" s="1"/>
      <c r="N287" s="1">
        <v>14.0987</v>
      </c>
      <c r="O287" s="1" t="s">
        <v>30</v>
      </c>
      <c r="P287" s="1" t="s">
        <v>1033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 hidden="1">
      <c r="A288" s="1" t="s">
        <v>16</v>
      </c>
      <c r="B288" s="1" t="s">
        <v>17</v>
      </c>
      <c r="C288" s="3">
        <v>249.0</v>
      </c>
      <c r="D288" s="1">
        <v>0.0</v>
      </c>
      <c r="E288" s="2"/>
      <c r="F288" s="1" t="s">
        <v>18</v>
      </c>
      <c r="G288" s="1" t="s">
        <v>19</v>
      </c>
      <c r="H288" s="1" t="s">
        <v>1034</v>
      </c>
      <c r="I288" s="1" t="s">
        <v>1035</v>
      </c>
      <c r="J288" s="1" t="s">
        <v>1035</v>
      </c>
      <c r="K288" s="2"/>
      <c r="L288" s="1">
        <v>2.0</v>
      </c>
      <c r="M288" s="1"/>
      <c r="N288" s="1">
        <v>7.36325</v>
      </c>
      <c r="O288" s="1" t="s">
        <v>22</v>
      </c>
      <c r="P288" s="1" t="s">
        <v>1036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 hidden="1">
      <c r="A289" s="1" t="s">
        <v>24</v>
      </c>
      <c r="B289" s="1" t="s">
        <v>17</v>
      </c>
      <c r="C289" s="1">
        <v>394.0</v>
      </c>
      <c r="D289" s="1">
        <v>0.0</v>
      </c>
      <c r="E289" s="1" t="s">
        <v>25</v>
      </c>
      <c r="F289" s="1" t="s">
        <v>26</v>
      </c>
      <c r="G289" s="1" t="s">
        <v>27</v>
      </c>
      <c r="H289" s="1" t="s">
        <v>1037</v>
      </c>
      <c r="I289" s="1" t="s">
        <v>1038</v>
      </c>
      <c r="J289" s="1" t="s">
        <v>1038</v>
      </c>
      <c r="K289" s="2"/>
      <c r="L289" s="1">
        <v>-1.0</v>
      </c>
      <c r="M289" s="1"/>
      <c r="N289" s="1">
        <v>13.834</v>
      </c>
      <c r="O289" s="1" t="s">
        <v>30</v>
      </c>
      <c r="P289" s="1" t="s">
        <v>1039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 hidden="1">
      <c r="A290" s="1" t="s">
        <v>48</v>
      </c>
      <c r="B290" s="1" t="s">
        <v>17</v>
      </c>
      <c r="C290" s="3">
        <v>417.0</v>
      </c>
      <c r="D290" s="1">
        <v>0.0</v>
      </c>
      <c r="E290" s="1" t="s">
        <v>49</v>
      </c>
      <c r="F290" s="1" t="s">
        <v>50</v>
      </c>
      <c r="G290" s="1" t="s">
        <v>19</v>
      </c>
      <c r="H290" s="1" t="s">
        <v>1040</v>
      </c>
      <c r="I290" s="1" t="s">
        <v>1041</v>
      </c>
      <c r="J290" s="1" t="s">
        <v>1042</v>
      </c>
      <c r="K290" s="1" t="s">
        <v>1043</v>
      </c>
      <c r="L290" s="1">
        <v>0.0</v>
      </c>
      <c r="M290" s="1">
        <v>0.008283333333333334</v>
      </c>
      <c r="N290" s="1">
        <v>26.184983333333335</v>
      </c>
      <c r="O290" s="1" t="s">
        <v>55</v>
      </c>
      <c r="P290" s="1" t="s">
        <v>1044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 hidden="1">
      <c r="A291" s="1" t="s">
        <v>24</v>
      </c>
      <c r="B291" s="1" t="s">
        <v>17</v>
      </c>
      <c r="C291" s="3">
        <v>1383.4</v>
      </c>
      <c r="D291" s="1">
        <v>0.0</v>
      </c>
      <c r="E291" s="1" t="s">
        <v>25</v>
      </c>
      <c r="F291" s="1" t="s">
        <v>26</v>
      </c>
      <c r="G291" s="1" t="s">
        <v>27</v>
      </c>
      <c r="H291" s="1" t="s">
        <v>1045</v>
      </c>
      <c r="I291" s="1" t="s">
        <v>1046</v>
      </c>
      <c r="J291" s="1" t="s">
        <v>1046</v>
      </c>
      <c r="K291" s="2"/>
      <c r="L291" s="1">
        <v>0.0</v>
      </c>
      <c r="M291" s="1"/>
      <c r="N291" s="1">
        <v>15.759333333333334</v>
      </c>
      <c r="O291" s="1" t="s">
        <v>30</v>
      </c>
      <c r="P291" s="1" t="s">
        <v>1047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 hidden="1">
      <c r="A292" s="1" t="s">
        <v>16</v>
      </c>
      <c r="B292" s="1" t="s">
        <v>17</v>
      </c>
      <c r="C292" s="3">
        <v>498.0</v>
      </c>
      <c r="D292" s="1">
        <v>0.0</v>
      </c>
      <c r="E292" s="2"/>
      <c r="F292" s="1" t="s">
        <v>18</v>
      </c>
      <c r="G292" s="1" t="s">
        <v>19</v>
      </c>
      <c r="H292" s="1" t="s">
        <v>1048</v>
      </c>
      <c r="I292" s="1" t="s">
        <v>1049</v>
      </c>
      <c r="J292" s="1" t="s">
        <v>1049</v>
      </c>
      <c r="K292" s="2"/>
      <c r="L292" s="1">
        <v>9.0</v>
      </c>
      <c r="M292" s="1"/>
      <c r="N292" s="1">
        <v>14.916183333333333</v>
      </c>
      <c r="O292" s="1" t="s">
        <v>22</v>
      </c>
      <c r="P292" s="1" t="s">
        <v>1050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 hidden="1">
      <c r="A293" s="1" t="s">
        <v>24</v>
      </c>
      <c r="B293" s="1" t="s">
        <v>17</v>
      </c>
      <c r="C293" s="1">
        <v>182.2</v>
      </c>
      <c r="D293" s="1">
        <v>0.0</v>
      </c>
      <c r="E293" s="1" t="s">
        <v>25</v>
      </c>
      <c r="F293" s="1" t="s">
        <v>26</v>
      </c>
      <c r="G293" s="1" t="s">
        <v>27</v>
      </c>
      <c r="H293" s="1" t="s">
        <v>1051</v>
      </c>
      <c r="I293" s="1" t="s">
        <v>1052</v>
      </c>
      <c r="J293" s="1" t="s">
        <v>1052</v>
      </c>
      <c r="K293" s="2"/>
      <c r="L293" s="1">
        <v>0.0</v>
      </c>
      <c r="M293" s="1"/>
      <c r="N293" s="1">
        <v>15.4588</v>
      </c>
      <c r="O293" s="1" t="s">
        <v>30</v>
      </c>
      <c r="P293" s="1" t="s">
        <v>1053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 hidden="1">
      <c r="A294" s="1" t="s">
        <v>24</v>
      </c>
      <c r="B294" s="1" t="s">
        <v>17</v>
      </c>
      <c r="C294" s="1">
        <v>182.2</v>
      </c>
      <c r="D294" s="1">
        <v>0.0</v>
      </c>
      <c r="E294" s="1" t="s">
        <v>25</v>
      </c>
      <c r="F294" s="1" t="s">
        <v>26</v>
      </c>
      <c r="G294" s="1" t="s">
        <v>27</v>
      </c>
      <c r="H294" s="1" t="s">
        <v>1054</v>
      </c>
      <c r="I294" s="1" t="s">
        <v>1055</v>
      </c>
      <c r="J294" s="1" t="s">
        <v>1055</v>
      </c>
      <c r="K294" s="2"/>
      <c r="L294" s="1">
        <v>7.0</v>
      </c>
      <c r="M294" s="1"/>
      <c r="N294" s="1">
        <v>22.14105</v>
      </c>
      <c r="O294" s="1" t="s">
        <v>30</v>
      </c>
      <c r="P294" s="1" t="s">
        <v>1056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 hidden="1">
      <c r="A295" s="1" t="s">
        <v>24</v>
      </c>
      <c r="B295" s="1" t="s">
        <v>17</v>
      </c>
      <c r="C295" s="1">
        <v>447.2</v>
      </c>
      <c r="D295" s="1">
        <v>0.0</v>
      </c>
      <c r="E295" s="1" t="s">
        <v>25</v>
      </c>
      <c r="F295" s="1" t="s">
        <v>26</v>
      </c>
      <c r="G295" s="1" t="s">
        <v>27</v>
      </c>
      <c r="H295" s="1" t="s">
        <v>1057</v>
      </c>
      <c r="I295" s="1" t="s">
        <v>1058</v>
      </c>
      <c r="J295" s="1" t="s">
        <v>1058</v>
      </c>
      <c r="K295" s="2"/>
      <c r="L295" s="1">
        <v>8.0</v>
      </c>
      <c r="M295" s="1"/>
      <c r="N295" s="1">
        <v>23.20825</v>
      </c>
      <c r="O295" s="1" t="s">
        <v>30</v>
      </c>
      <c r="P295" s="1" t="s">
        <v>1059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 hidden="1">
      <c r="A296" s="1" t="s">
        <v>32</v>
      </c>
      <c r="B296" s="1" t="s">
        <v>17</v>
      </c>
      <c r="C296" s="1">
        <v>458.0</v>
      </c>
      <c r="D296" s="1">
        <v>0.0</v>
      </c>
      <c r="E296" s="2"/>
      <c r="F296" s="1" t="s">
        <v>26</v>
      </c>
      <c r="G296" s="1" t="s">
        <v>27</v>
      </c>
      <c r="H296" s="1" t="s">
        <v>1060</v>
      </c>
      <c r="I296" s="1" t="s">
        <v>1061</v>
      </c>
      <c r="J296" s="1" t="s">
        <v>1061</v>
      </c>
      <c r="K296" s="2"/>
      <c r="L296" s="1">
        <v>7.0</v>
      </c>
      <c r="M296" s="1"/>
      <c r="N296" s="1">
        <v>22.7503</v>
      </c>
      <c r="O296" s="1" t="s">
        <v>30</v>
      </c>
      <c r="P296" s="1" t="s">
        <v>1062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 hidden="1">
      <c r="A297" s="1" t="s">
        <v>32</v>
      </c>
      <c r="B297" s="1" t="s">
        <v>17</v>
      </c>
      <c r="C297" s="1">
        <v>462.0</v>
      </c>
      <c r="D297" s="1">
        <v>0.0</v>
      </c>
      <c r="E297" s="2"/>
      <c r="F297" s="1" t="s">
        <v>26</v>
      </c>
      <c r="G297" s="1" t="s">
        <v>27</v>
      </c>
      <c r="H297" s="1" t="s">
        <v>1063</v>
      </c>
      <c r="I297" s="1" t="s">
        <v>1064</v>
      </c>
      <c r="J297" s="1" t="s">
        <v>1064</v>
      </c>
      <c r="K297" s="2"/>
      <c r="L297" s="1">
        <v>6.0</v>
      </c>
      <c r="M297" s="1"/>
      <c r="N297" s="1">
        <v>21.9018</v>
      </c>
      <c r="O297" s="1" t="s">
        <v>30</v>
      </c>
      <c r="P297" s="1" t="s">
        <v>1065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 hidden="1">
      <c r="A298" s="1" t="s">
        <v>66</v>
      </c>
      <c r="B298" s="1" t="s">
        <v>17</v>
      </c>
      <c r="C298" s="1">
        <v>379.0</v>
      </c>
      <c r="D298" s="1">
        <v>0.0</v>
      </c>
      <c r="E298" s="1" t="s">
        <v>1066</v>
      </c>
      <c r="F298" s="1" t="s">
        <v>26</v>
      </c>
      <c r="G298" s="1" t="s">
        <v>27</v>
      </c>
      <c r="H298" s="1" t="s">
        <v>1067</v>
      </c>
      <c r="I298" s="1" t="s">
        <v>1068</v>
      </c>
      <c r="J298" s="1" t="s">
        <v>1068</v>
      </c>
      <c r="K298" s="2"/>
      <c r="L298" s="1">
        <v>0.0</v>
      </c>
      <c r="M298" s="1"/>
      <c r="N298" s="1">
        <v>14.781</v>
      </c>
      <c r="O298" s="1" t="s">
        <v>30</v>
      </c>
      <c r="P298" s="1" t="s">
        <v>1069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 hidden="1">
      <c r="A299" s="1" t="s">
        <v>48</v>
      </c>
      <c r="B299" s="1" t="s">
        <v>17</v>
      </c>
      <c r="C299" s="1">
        <v>767.0</v>
      </c>
      <c r="D299" s="1">
        <v>0.0</v>
      </c>
      <c r="E299" s="1" t="s">
        <v>691</v>
      </c>
      <c r="F299" s="1" t="s">
        <v>50</v>
      </c>
      <c r="G299" s="1" t="s">
        <v>27</v>
      </c>
      <c r="H299" s="1" t="s">
        <v>1070</v>
      </c>
      <c r="I299" s="1" t="s">
        <v>1071</v>
      </c>
      <c r="J299" s="1" t="s">
        <v>1072</v>
      </c>
      <c r="K299" s="1" t="s">
        <v>1073</v>
      </c>
      <c r="L299" s="1">
        <v>0.0</v>
      </c>
      <c r="M299" s="1">
        <v>0.013566666666666666</v>
      </c>
      <c r="N299" s="1">
        <v>21.2936</v>
      </c>
      <c r="O299" s="1" t="s">
        <v>55</v>
      </c>
      <c r="P299" s="1" t="s">
        <v>1074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 hidden="1">
      <c r="A300" s="1" t="s">
        <v>24</v>
      </c>
      <c r="B300" s="1" t="s">
        <v>17</v>
      </c>
      <c r="C300" s="1">
        <v>463.4</v>
      </c>
      <c r="D300" s="1">
        <v>0.0</v>
      </c>
      <c r="E300" s="1" t="s">
        <v>25</v>
      </c>
      <c r="F300" s="1" t="s">
        <v>26</v>
      </c>
      <c r="G300" s="1" t="s">
        <v>27</v>
      </c>
      <c r="H300" s="1" t="s">
        <v>1075</v>
      </c>
      <c r="I300" s="1" t="s">
        <v>1076</v>
      </c>
      <c r="J300" s="1" t="s">
        <v>1076</v>
      </c>
      <c r="K300" s="2"/>
      <c r="L300" s="1">
        <v>-1.0</v>
      </c>
      <c r="M300" s="1"/>
      <c r="N300" s="1">
        <v>13.396866666666666</v>
      </c>
      <c r="O300" s="1" t="s">
        <v>30</v>
      </c>
      <c r="P300" s="1" t="s">
        <v>1077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 hidden="1">
      <c r="A301" s="1" t="s">
        <v>48</v>
      </c>
      <c r="B301" s="1" t="s">
        <v>17</v>
      </c>
      <c r="C301" s="3">
        <v>448.0</v>
      </c>
      <c r="D301" s="1">
        <v>0.0</v>
      </c>
      <c r="E301" s="1" t="s">
        <v>691</v>
      </c>
      <c r="F301" s="1" t="s">
        <v>50</v>
      </c>
      <c r="G301" s="1" t="s">
        <v>27</v>
      </c>
      <c r="H301" s="1" t="s">
        <v>1078</v>
      </c>
      <c r="I301" s="1" t="s">
        <v>1079</v>
      </c>
      <c r="J301" s="1" t="s">
        <v>1080</v>
      </c>
      <c r="K301" s="1" t="s">
        <v>1081</v>
      </c>
      <c r="L301" s="1">
        <v>0.0</v>
      </c>
      <c r="M301" s="1">
        <v>0.0177</v>
      </c>
      <c r="N301" s="1">
        <v>23.05825</v>
      </c>
      <c r="O301" s="1" t="s">
        <v>55</v>
      </c>
      <c r="P301" s="1" t="s">
        <v>1082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 hidden="1">
      <c r="A302" s="1" t="s">
        <v>32</v>
      </c>
      <c r="B302" s="1" t="s">
        <v>17</v>
      </c>
      <c r="C302" s="1">
        <v>299.0</v>
      </c>
      <c r="D302" s="1">
        <v>0.0</v>
      </c>
      <c r="E302" s="2"/>
      <c r="F302" s="1" t="s">
        <v>26</v>
      </c>
      <c r="G302" s="1" t="s">
        <v>27</v>
      </c>
      <c r="H302" s="1" t="s">
        <v>1083</v>
      </c>
      <c r="I302" s="1" t="s">
        <v>1084</v>
      </c>
      <c r="J302" s="1" t="s">
        <v>1084</v>
      </c>
      <c r="K302" s="2"/>
      <c r="L302" s="1">
        <v>-3.0</v>
      </c>
      <c r="M302" s="1"/>
      <c r="N302" s="1">
        <v>11.610133333333334</v>
      </c>
      <c r="O302" s="1" t="s">
        <v>30</v>
      </c>
      <c r="P302" s="1" t="s">
        <v>1085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 hidden="1">
      <c r="A303" s="1" t="s">
        <v>24</v>
      </c>
      <c r="B303" s="1" t="s">
        <v>17</v>
      </c>
      <c r="C303" s="1">
        <v>329.0</v>
      </c>
      <c r="D303" s="1">
        <v>0.0</v>
      </c>
      <c r="E303" s="1" t="s">
        <v>25</v>
      </c>
      <c r="F303" s="1" t="s">
        <v>26</v>
      </c>
      <c r="G303" s="1" t="s">
        <v>27</v>
      </c>
      <c r="H303" s="1" t="s">
        <v>1086</v>
      </c>
      <c r="I303" s="1" t="s">
        <v>1087</v>
      </c>
      <c r="J303" s="1" t="s">
        <v>1087</v>
      </c>
      <c r="K303" s="2"/>
      <c r="L303" s="1">
        <v>-1.0</v>
      </c>
      <c r="M303" s="1"/>
      <c r="N303" s="1">
        <v>13.285083333333333</v>
      </c>
      <c r="O303" s="1" t="s">
        <v>30</v>
      </c>
      <c r="P303" s="1" t="s">
        <v>1088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 hidden="1">
      <c r="A304" s="1" t="s">
        <v>48</v>
      </c>
      <c r="B304" s="1" t="s">
        <v>17</v>
      </c>
      <c r="C304" s="1">
        <v>258.0</v>
      </c>
      <c r="D304" s="1">
        <v>50.0</v>
      </c>
      <c r="E304" s="2"/>
      <c r="F304" s="1" t="s">
        <v>18</v>
      </c>
      <c r="G304" s="1" t="s">
        <v>19</v>
      </c>
      <c r="H304" s="1" t="s">
        <v>1089</v>
      </c>
      <c r="I304" s="1" t="s">
        <v>1090</v>
      </c>
      <c r="J304" s="1" t="s">
        <v>1090</v>
      </c>
      <c r="K304" s="2"/>
      <c r="L304" s="1">
        <v>-10.0</v>
      </c>
      <c r="M304" s="1"/>
      <c r="N304" s="1">
        <v>9.267133333333334</v>
      </c>
      <c r="O304" s="1" t="s">
        <v>55</v>
      </c>
      <c r="P304" s="1" t="s">
        <v>1091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 hidden="1">
      <c r="A305" s="1" t="s">
        <v>48</v>
      </c>
      <c r="B305" s="1" t="s">
        <v>17</v>
      </c>
      <c r="C305" s="1">
        <v>250.0</v>
      </c>
      <c r="D305" s="1">
        <v>0.0</v>
      </c>
      <c r="E305" s="1" t="s">
        <v>691</v>
      </c>
      <c r="F305" s="1" t="s">
        <v>50</v>
      </c>
      <c r="G305" s="1" t="s">
        <v>27</v>
      </c>
      <c r="H305" s="1" t="s">
        <v>1092</v>
      </c>
      <c r="I305" s="1" t="s">
        <v>1093</v>
      </c>
      <c r="J305" s="1" t="s">
        <v>1094</v>
      </c>
      <c r="K305" s="1" t="s">
        <v>1095</v>
      </c>
      <c r="L305" s="1">
        <v>-2.0</v>
      </c>
      <c r="M305" s="1">
        <v>0.02615</v>
      </c>
      <c r="N305" s="1">
        <v>11.070016666666668</v>
      </c>
      <c r="O305" s="1" t="s">
        <v>55</v>
      </c>
      <c r="P305" s="1" t="s">
        <v>1096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 hidden="1">
      <c r="A306" s="1" t="s">
        <v>48</v>
      </c>
      <c r="B306" s="1" t="s">
        <v>17</v>
      </c>
      <c r="C306" s="1">
        <v>440.0</v>
      </c>
      <c r="D306" s="1">
        <v>35.0</v>
      </c>
      <c r="E306" s="1" t="s">
        <v>691</v>
      </c>
      <c r="F306" s="1" t="s">
        <v>50</v>
      </c>
      <c r="G306" s="1" t="s">
        <v>27</v>
      </c>
      <c r="H306" s="1" t="s">
        <v>1097</v>
      </c>
      <c r="I306" s="1" t="s">
        <v>1098</v>
      </c>
      <c r="J306" s="1" t="s">
        <v>1099</v>
      </c>
      <c r="K306" s="1" t="s">
        <v>1100</v>
      </c>
      <c r="L306" s="1">
        <v>-6.0</v>
      </c>
      <c r="M306" s="1">
        <v>0.0309</v>
      </c>
      <c r="N306" s="1">
        <v>13.872516666666666</v>
      </c>
      <c r="O306" s="1" t="s">
        <v>55</v>
      </c>
      <c r="P306" s="1" t="s">
        <v>1101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 hidden="1">
      <c r="A307" s="1" t="s">
        <v>48</v>
      </c>
      <c r="B307" s="1" t="s">
        <v>17</v>
      </c>
      <c r="C307" s="1">
        <v>378.0</v>
      </c>
      <c r="D307" s="1">
        <v>0.0</v>
      </c>
      <c r="E307" s="1" t="s">
        <v>49</v>
      </c>
      <c r="F307" s="1" t="s">
        <v>50</v>
      </c>
      <c r="G307" s="1" t="s">
        <v>27</v>
      </c>
      <c r="H307" s="1" t="s">
        <v>1102</v>
      </c>
      <c r="I307" s="1" t="s">
        <v>1103</v>
      </c>
      <c r="J307" s="1" t="s">
        <v>1104</v>
      </c>
      <c r="K307" s="1" t="s">
        <v>1105</v>
      </c>
      <c r="L307" s="1">
        <v>-19.0</v>
      </c>
      <c r="M307" s="1">
        <v>0.0073</v>
      </c>
      <c r="N307" s="1">
        <v>9.31265</v>
      </c>
      <c r="O307" s="1" t="s">
        <v>55</v>
      </c>
      <c r="P307" s="1" t="s">
        <v>623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 hidden="1">
      <c r="A308" s="1" t="s">
        <v>32</v>
      </c>
      <c r="B308" s="1" t="s">
        <v>112</v>
      </c>
      <c r="C308" s="3">
        <v>364.0</v>
      </c>
      <c r="D308" s="1">
        <v>0.0</v>
      </c>
      <c r="E308" s="2"/>
      <c r="F308" s="1" t="s">
        <v>26</v>
      </c>
      <c r="G308" s="1" t="s">
        <v>27</v>
      </c>
      <c r="H308" s="1" t="s">
        <v>1106</v>
      </c>
      <c r="I308" s="1" t="s">
        <v>1107</v>
      </c>
      <c r="J308" s="1" t="s">
        <v>1107</v>
      </c>
      <c r="K308" s="2"/>
      <c r="L308" s="1">
        <v>-7.0</v>
      </c>
      <c r="M308" s="1"/>
      <c r="N308" s="1">
        <v>7.0013</v>
      </c>
      <c r="O308" s="1" t="s">
        <v>30</v>
      </c>
      <c r="P308" s="1" t="s">
        <v>1108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 hidden="1">
      <c r="A309" s="1" t="s">
        <v>16</v>
      </c>
      <c r="B309" s="1" t="s">
        <v>17</v>
      </c>
      <c r="C309" s="3">
        <v>39.0</v>
      </c>
      <c r="D309" s="1">
        <v>0.0</v>
      </c>
      <c r="E309" s="2"/>
      <c r="F309" s="1" t="s">
        <v>18</v>
      </c>
      <c r="G309" s="1" t="s">
        <v>19</v>
      </c>
      <c r="H309" s="1" t="s">
        <v>1109</v>
      </c>
      <c r="I309" s="1" t="s">
        <v>1110</v>
      </c>
      <c r="J309" s="1" t="s">
        <v>1110</v>
      </c>
      <c r="K309" s="2"/>
      <c r="L309" s="1">
        <v>-4.0</v>
      </c>
      <c r="M309" s="1"/>
      <c r="N309" s="1">
        <v>0.4998166666666667</v>
      </c>
      <c r="O309" s="1" t="s">
        <v>22</v>
      </c>
      <c r="P309" s="1" t="s">
        <v>1111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 hidden="1">
      <c r="A310" s="1" t="s">
        <v>66</v>
      </c>
      <c r="B310" s="1" t="s">
        <v>112</v>
      </c>
      <c r="C310" s="1">
        <v>319.0</v>
      </c>
      <c r="D310" s="1">
        <v>0.0</v>
      </c>
      <c r="E310" s="1" t="s">
        <v>1112</v>
      </c>
      <c r="F310" s="1" t="s">
        <v>26</v>
      </c>
      <c r="G310" s="1" t="s">
        <v>27</v>
      </c>
      <c r="H310" s="1" t="s">
        <v>1113</v>
      </c>
      <c r="I310" s="1" t="s">
        <v>1114</v>
      </c>
      <c r="J310" s="1" t="s">
        <v>1114</v>
      </c>
      <c r="K310" s="2"/>
      <c r="L310" s="1">
        <v>-6.0</v>
      </c>
      <c r="M310" s="1"/>
      <c r="N310" s="1">
        <v>8.24765</v>
      </c>
      <c r="O310" s="1" t="s">
        <v>30</v>
      </c>
      <c r="P310" s="1" t="s">
        <v>1115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 hidden="1">
      <c r="A311" s="1" t="s">
        <v>32</v>
      </c>
      <c r="B311" s="1" t="s">
        <v>112</v>
      </c>
      <c r="C311" s="1">
        <v>1236.0</v>
      </c>
      <c r="D311" s="1">
        <v>0.0</v>
      </c>
      <c r="E311" s="2"/>
      <c r="F311" s="1" t="s">
        <v>26</v>
      </c>
      <c r="G311" s="1" t="s">
        <v>27</v>
      </c>
      <c r="H311" s="1" t="s">
        <v>1116</v>
      </c>
      <c r="I311" s="1" t="s">
        <v>1117</v>
      </c>
      <c r="J311" s="1" t="s">
        <v>1117</v>
      </c>
      <c r="K311" s="2"/>
      <c r="L311" s="1">
        <v>4.0</v>
      </c>
      <c r="M311" s="1"/>
      <c r="N311" s="1">
        <v>19.00101666666667</v>
      </c>
      <c r="O311" s="1" t="s">
        <v>30</v>
      </c>
      <c r="P311" s="1" t="s">
        <v>1118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 hidden="1">
      <c r="A312" s="1" t="s">
        <v>48</v>
      </c>
      <c r="B312" s="1" t="s">
        <v>17</v>
      </c>
      <c r="C312" s="3">
        <v>465.0</v>
      </c>
      <c r="D312" s="1">
        <v>0.0</v>
      </c>
      <c r="E312" s="1" t="s">
        <v>49</v>
      </c>
      <c r="F312" s="1" t="s">
        <v>50</v>
      </c>
      <c r="G312" s="1" t="s">
        <v>27</v>
      </c>
      <c r="H312" s="1" t="s">
        <v>1119</v>
      </c>
      <c r="I312" s="1" t="s">
        <v>1120</v>
      </c>
      <c r="J312" s="1" t="s">
        <v>1121</v>
      </c>
      <c r="K312" s="1" t="s">
        <v>1122</v>
      </c>
      <c r="L312" s="1">
        <v>-11.0</v>
      </c>
      <c r="M312" s="1">
        <v>0.0082</v>
      </c>
      <c r="N312" s="1">
        <v>10.764466666666667</v>
      </c>
      <c r="O312" s="1" t="s">
        <v>55</v>
      </c>
      <c r="P312" s="1" t="s">
        <v>1123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 hidden="1">
      <c r="A313" s="1" t="s">
        <v>24</v>
      </c>
      <c r="B313" s="1" t="s">
        <v>17</v>
      </c>
      <c r="C313" s="3">
        <v>214.2</v>
      </c>
      <c r="D313" s="1">
        <v>0.0</v>
      </c>
      <c r="E313" s="1" t="s">
        <v>25</v>
      </c>
      <c r="F313" s="1" t="s">
        <v>26</v>
      </c>
      <c r="G313" s="1" t="s">
        <v>27</v>
      </c>
      <c r="H313" s="1" t="s">
        <v>1124</v>
      </c>
      <c r="I313" s="1" t="s">
        <v>1125</v>
      </c>
      <c r="J313" s="1" t="s">
        <v>1125</v>
      </c>
      <c r="K313" s="2"/>
      <c r="L313" s="1">
        <v>-5.0</v>
      </c>
      <c r="M313" s="1"/>
      <c r="N313" s="1">
        <v>9.3631</v>
      </c>
      <c r="O313" s="1" t="s">
        <v>30</v>
      </c>
      <c r="P313" s="1" t="s">
        <v>281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 hidden="1">
      <c r="A314" s="1" t="s">
        <v>24</v>
      </c>
      <c r="B314" s="1" t="s">
        <v>17</v>
      </c>
      <c r="C314" s="1">
        <v>428.4</v>
      </c>
      <c r="D314" s="1">
        <v>0.0</v>
      </c>
      <c r="E314" s="1" t="s">
        <v>25</v>
      </c>
      <c r="F314" s="1" t="s">
        <v>26</v>
      </c>
      <c r="G314" s="1" t="s">
        <v>27</v>
      </c>
      <c r="H314" s="1" t="s">
        <v>1126</v>
      </c>
      <c r="I314" s="1" t="s">
        <v>1127</v>
      </c>
      <c r="J314" s="1" t="s">
        <v>1127</v>
      </c>
      <c r="K314" s="2"/>
      <c r="L314" s="1">
        <v>-4.0</v>
      </c>
      <c r="M314" s="1"/>
      <c r="N314" s="1">
        <v>10.43395</v>
      </c>
      <c r="O314" s="1" t="s">
        <v>30</v>
      </c>
      <c r="P314" s="1" t="s">
        <v>1128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 hidden="1">
      <c r="A315" s="1" t="s">
        <v>24</v>
      </c>
      <c r="B315" s="1" t="s">
        <v>17</v>
      </c>
      <c r="C315" s="3">
        <v>274.2</v>
      </c>
      <c r="D315" s="1">
        <v>0.0</v>
      </c>
      <c r="E315" s="1" t="s">
        <v>25</v>
      </c>
      <c r="F315" s="1" t="s">
        <v>26</v>
      </c>
      <c r="G315" s="1" t="s">
        <v>27</v>
      </c>
      <c r="H315" s="1" t="s">
        <v>1129</v>
      </c>
      <c r="I315" s="1" t="s">
        <v>1130</v>
      </c>
      <c r="J315" s="1" t="s">
        <v>1130</v>
      </c>
      <c r="K315" s="2"/>
      <c r="L315" s="1">
        <v>-6.0</v>
      </c>
      <c r="M315" s="1"/>
      <c r="N315" s="1">
        <v>8.552433333333333</v>
      </c>
      <c r="O315" s="1" t="s">
        <v>30</v>
      </c>
      <c r="P315" s="1" t="s">
        <v>1131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 hidden="1">
      <c r="A316" s="1" t="s">
        <v>24</v>
      </c>
      <c r="B316" s="1" t="s">
        <v>17</v>
      </c>
      <c r="C316" s="1">
        <v>271.2</v>
      </c>
      <c r="D316" s="1">
        <v>0.0</v>
      </c>
      <c r="E316" s="1" t="s">
        <v>25</v>
      </c>
      <c r="F316" s="1" t="s">
        <v>26</v>
      </c>
      <c r="G316" s="1" t="s">
        <v>27</v>
      </c>
      <c r="H316" s="1" t="s">
        <v>1132</v>
      </c>
      <c r="I316" s="1" t="s">
        <v>1133</v>
      </c>
      <c r="J316" s="1" t="s">
        <v>1133</v>
      </c>
      <c r="K316" s="2"/>
      <c r="L316" s="1">
        <v>-6.0</v>
      </c>
      <c r="M316" s="1"/>
      <c r="N316" s="1">
        <v>8.887616666666666</v>
      </c>
      <c r="O316" s="1" t="s">
        <v>30</v>
      </c>
      <c r="P316" s="1" t="s">
        <v>1134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 hidden="1">
      <c r="A317" s="1" t="s">
        <v>24</v>
      </c>
      <c r="B317" s="1" t="s">
        <v>17</v>
      </c>
      <c r="C317" s="1">
        <v>224.2</v>
      </c>
      <c r="D317" s="1">
        <v>0.0</v>
      </c>
      <c r="E317" s="1" t="s">
        <v>25</v>
      </c>
      <c r="F317" s="1" t="s">
        <v>26</v>
      </c>
      <c r="G317" s="1" t="s">
        <v>27</v>
      </c>
      <c r="H317" s="1" t="s">
        <v>1135</v>
      </c>
      <c r="I317" s="1" t="s">
        <v>1136</v>
      </c>
      <c r="J317" s="1" t="s">
        <v>1136</v>
      </c>
      <c r="K317" s="2"/>
      <c r="L317" s="1">
        <v>-1.0</v>
      </c>
      <c r="M317" s="1"/>
      <c r="N317" s="1">
        <v>13.274966666666666</v>
      </c>
      <c r="O317" s="1" t="s">
        <v>30</v>
      </c>
      <c r="P317" s="1" t="s">
        <v>543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 hidden="1">
      <c r="A318" s="1" t="s">
        <v>48</v>
      </c>
      <c r="B318" s="1" t="s">
        <v>17</v>
      </c>
      <c r="C318" s="3">
        <v>191.0</v>
      </c>
      <c r="D318" s="1">
        <v>58.0</v>
      </c>
      <c r="E318" s="2"/>
      <c r="F318" s="1" t="s">
        <v>18</v>
      </c>
      <c r="G318" s="1" t="s">
        <v>123</v>
      </c>
      <c r="H318" s="1" t="s">
        <v>1137</v>
      </c>
      <c r="I318" s="1" t="s">
        <v>1138</v>
      </c>
      <c r="J318" s="1" t="s">
        <v>1138</v>
      </c>
      <c r="K318" s="2"/>
      <c r="L318" s="1">
        <v>-1.0</v>
      </c>
      <c r="M318" s="1"/>
      <c r="N318" s="1">
        <v>18.262516666666667</v>
      </c>
      <c r="O318" s="1" t="s">
        <v>55</v>
      </c>
      <c r="P318" s="1" t="s">
        <v>1139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 hidden="1">
      <c r="A319" s="1" t="s">
        <v>48</v>
      </c>
      <c r="B319" s="1" t="s">
        <v>17</v>
      </c>
      <c r="C319" s="3">
        <v>467.0</v>
      </c>
      <c r="D319" s="1">
        <v>0.0</v>
      </c>
      <c r="E319" s="1" t="s">
        <v>691</v>
      </c>
      <c r="F319" s="1" t="s">
        <v>50</v>
      </c>
      <c r="G319" s="1" t="s">
        <v>27</v>
      </c>
      <c r="H319" s="1" t="s">
        <v>1140</v>
      </c>
      <c r="I319" s="1" t="s">
        <v>1141</v>
      </c>
      <c r="J319" s="1" t="s">
        <v>1142</v>
      </c>
      <c r="K319" s="1" t="s">
        <v>1143</v>
      </c>
      <c r="L319" s="1">
        <v>-1.0</v>
      </c>
      <c r="M319" s="1">
        <v>0.016083333333333335</v>
      </c>
      <c r="N319" s="1">
        <v>21.933166666666665</v>
      </c>
      <c r="O319" s="1" t="s">
        <v>55</v>
      </c>
      <c r="P319" s="1" t="s">
        <v>1144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 hidden="1">
      <c r="A320" s="1" t="s">
        <v>32</v>
      </c>
      <c r="B320" s="1" t="s">
        <v>112</v>
      </c>
      <c r="C320" s="3">
        <v>1141.0</v>
      </c>
      <c r="D320" s="1">
        <v>0.0</v>
      </c>
      <c r="E320" s="2"/>
      <c r="F320" s="1" t="s">
        <v>26</v>
      </c>
      <c r="G320" s="1" t="s">
        <v>19</v>
      </c>
      <c r="H320" s="1" t="s">
        <v>1145</v>
      </c>
      <c r="I320" s="1" t="s">
        <v>1146</v>
      </c>
      <c r="J320" s="1" t="s">
        <v>1146</v>
      </c>
      <c r="K320" s="2"/>
      <c r="L320" s="1">
        <v>2.0</v>
      </c>
      <c r="M320" s="1"/>
      <c r="N320" s="1">
        <v>17.581366666666668</v>
      </c>
      <c r="O320" s="1" t="s">
        <v>30</v>
      </c>
      <c r="P320" s="1" t="s">
        <v>1147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 hidden="1">
      <c r="A321" s="1" t="s">
        <v>24</v>
      </c>
      <c r="B321" s="1" t="s">
        <v>17</v>
      </c>
      <c r="C321" s="1">
        <v>608.4</v>
      </c>
      <c r="D321" s="1">
        <v>0.0</v>
      </c>
      <c r="E321" s="1" t="s">
        <v>25</v>
      </c>
      <c r="F321" s="1" t="s">
        <v>26</v>
      </c>
      <c r="G321" s="1" t="s">
        <v>27</v>
      </c>
      <c r="H321" s="1" t="s">
        <v>1148</v>
      </c>
      <c r="I321" s="1" t="s">
        <v>1149</v>
      </c>
      <c r="J321" s="1" t="s">
        <v>1149</v>
      </c>
      <c r="K321" s="2"/>
      <c r="L321" s="1">
        <v>-5.0</v>
      </c>
      <c r="M321" s="1"/>
      <c r="N321" s="1">
        <v>9.681083333333333</v>
      </c>
      <c r="O321" s="1" t="s">
        <v>30</v>
      </c>
      <c r="P321" s="1" t="s">
        <v>1150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 hidden="1">
      <c r="A322" s="1" t="s">
        <v>32</v>
      </c>
      <c r="B322" s="1" t="s">
        <v>112</v>
      </c>
      <c r="C322" s="1">
        <v>358.0</v>
      </c>
      <c r="D322" s="1">
        <v>0.0</v>
      </c>
      <c r="E322" s="2"/>
      <c r="F322" s="1" t="s">
        <v>26</v>
      </c>
      <c r="G322" s="1" t="s">
        <v>27</v>
      </c>
      <c r="H322" s="1" t="s">
        <v>1151</v>
      </c>
      <c r="I322" s="1" t="s">
        <v>1152</v>
      </c>
      <c r="J322" s="1" t="s">
        <v>1152</v>
      </c>
      <c r="K322" s="2"/>
      <c r="L322" s="1">
        <v>-5.0</v>
      </c>
      <c r="M322" s="1"/>
      <c r="N322" s="1">
        <v>9.263683333333333</v>
      </c>
      <c r="O322" s="1" t="s">
        <v>30</v>
      </c>
      <c r="P322" s="1" t="s">
        <v>1153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 hidden="1">
      <c r="A323" s="1" t="s">
        <v>48</v>
      </c>
      <c r="B323" s="1" t="s">
        <v>17</v>
      </c>
      <c r="C323" s="3">
        <v>645.0</v>
      </c>
      <c r="D323" s="1">
        <v>0.0</v>
      </c>
      <c r="E323" s="1" t="s">
        <v>691</v>
      </c>
      <c r="F323" s="1" t="s">
        <v>50</v>
      </c>
      <c r="G323" s="1" t="s">
        <v>27</v>
      </c>
      <c r="H323" s="1" t="s">
        <v>1154</v>
      </c>
      <c r="I323" s="1" t="s">
        <v>1155</v>
      </c>
      <c r="J323" s="1" t="s">
        <v>1156</v>
      </c>
      <c r="K323" s="1" t="s">
        <v>1157</v>
      </c>
      <c r="L323" s="1">
        <v>-9.0</v>
      </c>
      <c r="M323" s="1">
        <v>0.009083333333333334</v>
      </c>
      <c r="N323" s="1">
        <v>11.913616666666666</v>
      </c>
      <c r="O323" s="1" t="s">
        <v>55</v>
      </c>
      <c r="P323" s="1" t="s">
        <v>1158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 hidden="1">
      <c r="A324" s="1" t="s">
        <v>24</v>
      </c>
      <c r="B324" s="3" t="s">
        <v>17</v>
      </c>
      <c r="C324" s="1">
        <v>249.2</v>
      </c>
      <c r="D324" s="1">
        <v>0.0</v>
      </c>
      <c r="E324" s="1" t="s">
        <v>25</v>
      </c>
      <c r="F324" s="1" t="s">
        <v>26</v>
      </c>
      <c r="G324" s="1" t="s">
        <v>27</v>
      </c>
      <c r="H324" s="1" t="s">
        <v>1159</v>
      </c>
      <c r="I324" s="1" t="s">
        <v>1160</v>
      </c>
      <c r="J324" s="1" t="s">
        <v>1160</v>
      </c>
      <c r="K324" s="2"/>
      <c r="L324" s="1">
        <v>-5.0</v>
      </c>
      <c r="M324" s="1"/>
      <c r="N324" s="1">
        <v>9.4947</v>
      </c>
      <c r="O324" s="1" t="s">
        <v>30</v>
      </c>
      <c r="P324" s="1" t="s">
        <v>1161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 hidden="1">
      <c r="A325" s="1" t="s">
        <v>24</v>
      </c>
      <c r="B325" s="1" t="s">
        <v>17</v>
      </c>
      <c r="C325" s="3">
        <v>433.0</v>
      </c>
      <c r="D325" s="1">
        <v>0.0</v>
      </c>
      <c r="E325" s="1" t="s">
        <v>25</v>
      </c>
      <c r="F325" s="1" t="s">
        <v>26</v>
      </c>
      <c r="G325" s="1" t="s">
        <v>27</v>
      </c>
      <c r="H325" s="1" t="s">
        <v>1162</v>
      </c>
      <c r="I325" s="1" t="s">
        <v>1163</v>
      </c>
      <c r="J325" s="1" t="s">
        <v>1163</v>
      </c>
      <c r="K325" s="2"/>
      <c r="L325" s="1">
        <v>-6.0</v>
      </c>
      <c r="M325" s="1"/>
      <c r="N325" s="1">
        <v>8.752683333333334</v>
      </c>
      <c r="O325" s="1" t="s">
        <v>30</v>
      </c>
      <c r="P325" s="1" t="s">
        <v>1164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 hidden="1">
      <c r="A326" s="1" t="s">
        <v>32</v>
      </c>
      <c r="B326" s="1" t="s">
        <v>112</v>
      </c>
      <c r="C326" s="3">
        <v>413.0</v>
      </c>
      <c r="D326" s="1">
        <v>0.0</v>
      </c>
      <c r="E326" s="2"/>
      <c r="F326" s="1" t="s">
        <v>26</v>
      </c>
      <c r="G326" s="1" t="s">
        <v>27</v>
      </c>
      <c r="H326" s="1" t="s">
        <v>1165</v>
      </c>
      <c r="I326" s="1" t="s">
        <v>1166</v>
      </c>
      <c r="J326" s="1" t="s">
        <v>1166</v>
      </c>
      <c r="K326" s="2"/>
      <c r="L326" s="1">
        <v>-8.0</v>
      </c>
      <c r="M326" s="1"/>
      <c r="N326" s="1">
        <v>6.816466666666667</v>
      </c>
      <c r="O326" s="1" t="s">
        <v>30</v>
      </c>
      <c r="P326" s="1" t="s">
        <v>1167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 hidden="1">
      <c r="A327" s="1" t="s">
        <v>24</v>
      </c>
      <c r="B327" s="1" t="s">
        <v>17</v>
      </c>
      <c r="C327" s="1">
        <v>284.2</v>
      </c>
      <c r="D327" s="1">
        <v>0.0</v>
      </c>
      <c r="E327" s="1" t="s">
        <v>25</v>
      </c>
      <c r="F327" s="1" t="s">
        <v>26</v>
      </c>
      <c r="G327" s="1" t="s">
        <v>27</v>
      </c>
      <c r="H327" s="1" t="s">
        <v>1168</v>
      </c>
      <c r="I327" s="1" t="s">
        <v>1169</v>
      </c>
      <c r="J327" s="1" t="s">
        <v>1169</v>
      </c>
      <c r="K327" s="2"/>
      <c r="L327" s="1">
        <v>-7.0</v>
      </c>
      <c r="M327" s="1"/>
      <c r="N327" s="1">
        <v>7.305433333333333</v>
      </c>
      <c r="O327" s="1" t="s">
        <v>30</v>
      </c>
      <c r="P327" s="1" t="s">
        <v>1170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 hidden="1">
      <c r="A328" s="1" t="s">
        <v>24</v>
      </c>
      <c r="B328" s="1" t="s">
        <v>17</v>
      </c>
      <c r="C328" s="1">
        <v>428.4</v>
      </c>
      <c r="D328" s="1">
        <v>0.0</v>
      </c>
      <c r="E328" s="1" t="s">
        <v>25</v>
      </c>
      <c r="F328" s="1" t="s">
        <v>26</v>
      </c>
      <c r="G328" s="1" t="s">
        <v>27</v>
      </c>
      <c r="H328" s="1" t="s">
        <v>1171</v>
      </c>
      <c r="I328" s="1" t="s">
        <v>1172</v>
      </c>
      <c r="J328" s="1" t="s">
        <v>1172</v>
      </c>
      <c r="K328" s="2"/>
      <c r="L328" s="1">
        <v>-2.0</v>
      </c>
      <c r="M328" s="1"/>
      <c r="N328" s="1">
        <v>12.246483333333334</v>
      </c>
      <c r="O328" s="1" t="s">
        <v>30</v>
      </c>
      <c r="P328" s="1" t="s">
        <v>1173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 hidden="1">
      <c r="A329" s="1" t="s">
        <v>48</v>
      </c>
      <c r="B329" s="1" t="s">
        <v>17</v>
      </c>
      <c r="C329" s="1">
        <v>274.0</v>
      </c>
      <c r="D329" s="1">
        <v>0.0</v>
      </c>
      <c r="E329" s="1" t="s">
        <v>49</v>
      </c>
      <c r="F329" s="1" t="s">
        <v>50</v>
      </c>
      <c r="G329" s="1" t="s">
        <v>27</v>
      </c>
      <c r="H329" s="1" t="s">
        <v>1174</v>
      </c>
      <c r="I329" s="1" t="s">
        <v>1175</v>
      </c>
      <c r="J329" s="1" t="s">
        <v>1176</v>
      </c>
      <c r="K329" s="1" t="s">
        <v>1177</v>
      </c>
      <c r="L329" s="1">
        <v>-13.0</v>
      </c>
      <c r="M329" s="1">
        <v>0.013933333333333334</v>
      </c>
      <c r="N329" s="1">
        <v>9.1513</v>
      </c>
      <c r="O329" s="1" t="s">
        <v>55</v>
      </c>
      <c r="P329" s="1" t="s">
        <v>1178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 hidden="1">
      <c r="A330" s="1" t="s">
        <v>32</v>
      </c>
      <c r="B330" s="1" t="s">
        <v>112</v>
      </c>
      <c r="C330" s="1">
        <v>264.0</v>
      </c>
      <c r="D330" s="1">
        <v>0.0</v>
      </c>
      <c r="E330" s="2"/>
      <c r="F330" s="1" t="s">
        <v>26</v>
      </c>
      <c r="G330" s="1" t="s">
        <v>27</v>
      </c>
      <c r="H330" s="1" t="s">
        <v>1179</v>
      </c>
      <c r="I330" s="1" t="s">
        <v>1180</v>
      </c>
      <c r="J330" s="1" t="s">
        <v>1180</v>
      </c>
      <c r="K330" s="2"/>
      <c r="L330" s="1">
        <v>-2.0</v>
      </c>
      <c r="M330" s="1"/>
      <c r="N330" s="1">
        <v>12.041566666666666</v>
      </c>
      <c r="O330" s="1" t="s">
        <v>30</v>
      </c>
      <c r="P330" s="1" t="s">
        <v>245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 hidden="1">
      <c r="A331" s="1" t="s">
        <v>66</v>
      </c>
      <c r="B331" s="1" t="s">
        <v>112</v>
      </c>
      <c r="C331" s="3">
        <v>553.0</v>
      </c>
      <c r="D331" s="1">
        <v>0.0</v>
      </c>
      <c r="E331" s="1" t="s">
        <v>1181</v>
      </c>
      <c r="F331" s="1" t="s">
        <v>26</v>
      </c>
      <c r="G331" s="1" t="s">
        <v>27</v>
      </c>
      <c r="H331" s="1" t="s">
        <v>1182</v>
      </c>
      <c r="I331" s="1" t="s">
        <v>1183</v>
      </c>
      <c r="J331" s="1" t="s">
        <v>1183</v>
      </c>
      <c r="K331" s="2"/>
      <c r="L331" s="1">
        <v>-4.0</v>
      </c>
      <c r="M331" s="1"/>
      <c r="N331" s="1">
        <v>10.827183333333334</v>
      </c>
      <c r="O331" s="1" t="s">
        <v>30</v>
      </c>
      <c r="P331" s="1" t="s">
        <v>1184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 hidden="1">
      <c r="A332" s="1" t="s">
        <v>24</v>
      </c>
      <c r="B332" s="1" t="s">
        <v>17</v>
      </c>
      <c r="C332" s="3">
        <v>264.0</v>
      </c>
      <c r="D332" s="1">
        <v>0.0</v>
      </c>
      <c r="E332" s="1" t="s">
        <v>25</v>
      </c>
      <c r="F332" s="1" t="s">
        <v>26</v>
      </c>
      <c r="G332" s="1" t="s">
        <v>27</v>
      </c>
      <c r="H332" s="1" t="s">
        <v>1185</v>
      </c>
      <c r="I332" s="1" t="s">
        <v>1186</v>
      </c>
      <c r="J332" s="1" t="s">
        <v>1186</v>
      </c>
      <c r="K332" s="2"/>
      <c r="L332" s="1">
        <v>-6.0</v>
      </c>
      <c r="M332" s="1"/>
      <c r="N332" s="1">
        <v>8.5186</v>
      </c>
      <c r="O332" s="1" t="s">
        <v>30</v>
      </c>
      <c r="P332" s="1" t="s">
        <v>1187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 hidden="1">
      <c r="A333" s="1" t="s">
        <v>48</v>
      </c>
      <c r="B333" s="1" t="s">
        <v>17</v>
      </c>
      <c r="C333" s="3">
        <v>350.0</v>
      </c>
      <c r="D333" s="1">
        <v>17.0</v>
      </c>
      <c r="E333" s="1" t="s">
        <v>25</v>
      </c>
      <c r="F333" s="1" t="s">
        <v>50</v>
      </c>
      <c r="G333" s="1" t="s">
        <v>27</v>
      </c>
      <c r="H333" s="1" t="s">
        <v>1188</v>
      </c>
      <c r="I333" s="1" t="s">
        <v>1189</v>
      </c>
      <c r="J333" s="1" t="s">
        <v>1190</v>
      </c>
      <c r="K333" s="1" t="s">
        <v>1191</v>
      </c>
      <c r="L333" s="1">
        <v>-7.0</v>
      </c>
      <c r="M333" s="1">
        <v>7.139383333333333</v>
      </c>
      <c r="N333" s="1">
        <v>10.547633333333334</v>
      </c>
      <c r="O333" s="1" t="s">
        <v>55</v>
      </c>
      <c r="P333" s="1" t="s">
        <v>1192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 hidden="1">
      <c r="A334" s="1" t="s">
        <v>48</v>
      </c>
      <c r="B334" s="1" t="s">
        <v>17</v>
      </c>
      <c r="C334" s="3">
        <v>286.0</v>
      </c>
      <c r="D334" s="1">
        <v>0.0</v>
      </c>
      <c r="E334" s="1" t="s">
        <v>49</v>
      </c>
      <c r="F334" s="1" t="s">
        <v>50</v>
      </c>
      <c r="G334" s="1" t="s">
        <v>27</v>
      </c>
      <c r="H334" s="1" t="s">
        <v>1193</v>
      </c>
      <c r="I334" s="1" t="s">
        <v>1194</v>
      </c>
      <c r="J334" s="1" t="s">
        <v>1195</v>
      </c>
      <c r="K334" s="1" t="s">
        <v>1196</v>
      </c>
      <c r="L334" s="1">
        <v>-7.0</v>
      </c>
      <c r="M334" s="1">
        <v>0.01795</v>
      </c>
      <c r="N334" s="1">
        <v>15.72795</v>
      </c>
      <c r="O334" s="1" t="s">
        <v>55</v>
      </c>
      <c r="P334" s="1" t="s">
        <v>1197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 hidden="1">
      <c r="A335" s="1" t="s">
        <v>32</v>
      </c>
      <c r="B335" s="1" t="s">
        <v>17</v>
      </c>
      <c r="C335" s="3">
        <v>224.0</v>
      </c>
      <c r="D335" s="1">
        <v>0.0</v>
      </c>
      <c r="E335" s="2"/>
      <c r="F335" s="1" t="s">
        <v>26</v>
      </c>
      <c r="G335" s="1" t="s">
        <v>27</v>
      </c>
      <c r="H335" s="1" t="s">
        <v>1198</v>
      </c>
      <c r="I335" s="1" t="s">
        <v>1199</v>
      </c>
      <c r="J335" s="1" t="s">
        <v>1199</v>
      </c>
      <c r="K335" s="2"/>
      <c r="L335" s="1">
        <v>2.0</v>
      </c>
      <c r="M335" s="1"/>
      <c r="N335" s="1">
        <v>17.103383333333333</v>
      </c>
      <c r="O335" s="1" t="s">
        <v>30</v>
      </c>
      <c r="P335" s="1" t="s">
        <v>364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 hidden="1">
      <c r="A336" s="1" t="s">
        <v>48</v>
      </c>
      <c r="B336" s="1" t="s">
        <v>17</v>
      </c>
      <c r="C336" s="1">
        <v>608.0</v>
      </c>
      <c r="D336" s="1">
        <v>145.0</v>
      </c>
      <c r="E336" s="2"/>
      <c r="F336" s="1" t="s">
        <v>18</v>
      </c>
      <c r="G336" s="1" t="s">
        <v>27</v>
      </c>
      <c r="H336" s="1" t="s">
        <v>1200</v>
      </c>
      <c r="I336" s="1" t="s">
        <v>1201</v>
      </c>
      <c r="J336" s="1" t="s">
        <v>1201</v>
      </c>
      <c r="K336" s="2"/>
      <c r="L336" s="1">
        <v>2.0</v>
      </c>
      <c r="M336" s="1"/>
      <c r="N336" s="1">
        <v>17.61905</v>
      </c>
      <c r="O336" s="1" t="s">
        <v>55</v>
      </c>
      <c r="P336" s="1" t="s">
        <v>1202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 hidden="1">
      <c r="A337" s="1" t="s">
        <v>24</v>
      </c>
      <c r="B337" s="1" t="s">
        <v>17</v>
      </c>
      <c r="C337" s="3">
        <v>418.0</v>
      </c>
      <c r="D337" s="1">
        <v>0.0</v>
      </c>
      <c r="E337" s="1" t="s">
        <v>25</v>
      </c>
      <c r="F337" s="1" t="s">
        <v>26</v>
      </c>
      <c r="G337" s="1" t="s">
        <v>27</v>
      </c>
      <c r="H337" s="1" t="s">
        <v>1203</v>
      </c>
      <c r="I337" s="1" t="s">
        <v>1204</v>
      </c>
      <c r="J337" s="1" t="s">
        <v>1204</v>
      </c>
      <c r="K337" s="2"/>
      <c r="L337" s="1">
        <v>1.0</v>
      </c>
      <c r="M337" s="1"/>
      <c r="N337" s="1">
        <v>16.445366666666665</v>
      </c>
      <c r="O337" s="1" t="s">
        <v>30</v>
      </c>
      <c r="P337" s="1" t="s">
        <v>1205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 hidden="1">
      <c r="A338" s="1" t="s">
        <v>16</v>
      </c>
      <c r="B338" s="1" t="s">
        <v>17</v>
      </c>
      <c r="C338" s="1">
        <v>249.0</v>
      </c>
      <c r="D338" s="1">
        <v>249.0</v>
      </c>
      <c r="E338" s="2"/>
      <c r="F338" s="1" t="s">
        <v>18</v>
      </c>
      <c r="G338" s="1" t="s">
        <v>19</v>
      </c>
      <c r="H338" s="1" t="s">
        <v>1206</v>
      </c>
      <c r="I338" s="1" t="s">
        <v>1207</v>
      </c>
      <c r="J338" s="1" t="s">
        <v>1207</v>
      </c>
      <c r="K338" s="2"/>
      <c r="L338" s="1">
        <v>9.0</v>
      </c>
      <c r="M338" s="1"/>
      <c r="N338" s="1">
        <v>14.765433333333334</v>
      </c>
      <c r="O338" s="1" t="s">
        <v>22</v>
      </c>
      <c r="P338" s="1" t="s">
        <v>1208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 hidden="1">
      <c r="A339" s="1" t="s">
        <v>48</v>
      </c>
      <c r="B339" s="1" t="s">
        <v>17</v>
      </c>
      <c r="C339" s="1">
        <v>788.0</v>
      </c>
      <c r="D339" s="1">
        <v>0.0</v>
      </c>
      <c r="E339" s="1" t="s">
        <v>49</v>
      </c>
      <c r="F339" s="1" t="s">
        <v>50</v>
      </c>
      <c r="G339" s="1" t="s">
        <v>27</v>
      </c>
      <c r="H339" s="1" t="s">
        <v>1209</v>
      </c>
      <c r="I339" s="1" t="s">
        <v>1210</v>
      </c>
      <c r="J339" s="1" t="s">
        <v>1211</v>
      </c>
      <c r="K339" s="1" t="s">
        <v>1212</v>
      </c>
      <c r="L339" s="1">
        <v>2.0</v>
      </c>
      <c r="M339" s="1">
        <v>0.007783333333333333</v>
      </c>
      <c r="N339" s="1">
        <v>18.594633333333334</v>
      </c>
      <c r="O339" s="1" t="s">
        <v>55</v>
      </c>
      <c r="P339" s="1" t="s">
        <v>1213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 hidden="1">
      <c r="A340" s="1" t="s">
        <v>48</v>
      </c>
      <c r="B340" s="1" t="s">
        <v>17</v>
      </c>
      <c r="C340" s="1">
        <v>388.0</v>
      </c>
      <c r="D340" s="1">
        <v>0.0</v>
      </c>
      <c r="E340" s="1" t="s">
        <v>25</v>
      </c>
      <c r="F340" s="1" t="s">
        <v>50</v>
      </c>
      <c r="G340" s="1" t="s">
        <v>27</v>
      </c>
      <c r="H340" s="1" t="s">
        <v>1214</v>
      </c>
      <c r="I340" s="1" t="s">
        <v>1215</v>
      </c>
      <c r="J340" s="1" t="s">
        <v>1216</v>
      </c>
      <c r="K340" s="1" t="s">
        <v>1217</v>
      </c>
      <c r="L340" s="1">
        <v>-14.0</v>
      </c>
      <c r="M340" s="1">
        <v>3.24105</v>
      </c>
      <c r="N340" s="1">
        <v>10.302433333333333</v>
      </c>
      <c r="O340" s="1" t="s">
        <v>55</v>
      </c>
      <c r="P340" s="1" t="s">
        <v>1218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 hidden="1">
      <c r="A341" s="1" t="s">
        <v>48</v>
      </c>
      <c r="B341" s="1" t="s">
        <v>17</v>
      </c>
      <c r="C341" s="3">
        <v>269.0</v>
      </c>
      <c r="D341" s="1">
        <v>0.0</v>
      </c>
      <c r="E341" s="1" t="s">
        <v>49</v>
      </c>
      <c r="F341" s="1" t="s">
        <v>50</v>
      </c>
      <c r="G341" s="1" t="s">
        <v>27</v>
      </c>
      <c r="H341" s="1" t="s">
        <v>1219</v>
      </c>
      <c r="I341" s="1" t="s">
        <v>1220</v>
      </c>
      <c r="J341" s="1" t="s">
        <v>1221</v>
      </c>
      <c r="K341" s="1" t="s">
        <v>1222</v>
      </c>
      <c r="L341" s="1">
        <v>-1.0</v>
      </c>
      <c r="M341" s="1">
        <v>0.009583333333333333</v>
      </c>
      <c r="N341" s="1">
        <v>13.007783333333334</v>
      </c>
      <c r="O341" s="1" t="s">
        <v>55</v>
      </c>
      <c r="P341" s="1" t="s">
        <v>1223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 hidden="1">
      <c r="A342" s="1" t="s">
        <v>66</v>
      </c>
      <c r="B342" s="1" t="s">
        <v>17</v>
      </c>
      <c r="C342" s="1">
        <v>329.0</v>
      </c>
      <c r="D342" s="1">
        <v>0.0</v>
      </c>
      <c r="E342" s="1" t="s">
        <v>838</v>
      </c>
      <c r="F342" s="1" t="s">
        <v>26</v>
      </c>
      <c r="G342" s="1" t="s">
        <v>27</v>
      </c>
      <c r="H342" s="1" t="s">
        <v>1224</v>
      </c>
      <c r="I342" s="1" t="s">
        <v>1225</v>
      </c>
      <c r="J342" s="1" t="s">
        <v>1225</v>
      </c>
      <c r="K342" s="2"/>
      <c r="L342" s="1">
        <v>-2.0</v>
      </c>
      <c r="M342" s="1"/>
      <c r="N342" s="1">
        <v>12.063066666666666</v>
      </c>
      <c r="O342" s="1" t="s">
        <v>30</v>
      </c>
      <c r="P342" s="1" t="s">
        <v>1226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 hidden="1">
      <c r="A343" s="1" t="s">
        <v>66</v>
      </c>
      <c r="B343" s="1" t="s">
        <v>17</v>
      </c>
      <c r="C343" s="1">
        <v>658.0</v>
      </c>
      <c r="D343" s="1">
        <v>0.0</v>
      </c>
      <c r="E343" s="1" t="s">
        <v>163</v>
      </c>
      <c r="F343" s="1" t="s">
        <v>26</v>
      </c>
      <c r="G343" s="1" t="s">
        <v>27</v>
      </c>
      <c r="H343" s="1" t="s">
        <v>1227</v>
      </c>
      <c r="I343" s="1" t="s">
        <v>1228</v>
      </c>
      <c r="J343" s="1" t="s">
        <v>1228</v>
      </c>
      <c r="K343" s="2"/>
      <c r="L343" s="1">
        <v>-2.0</v>
      </c>
      <c r="M343" s="1"/>
      <c r="N343" s="1">
        <v>12.147533333333334</v>
      </c>
      <c r="O343" s="1" t="s">
        <v>30</v>
      </c>
      <c r="P343" s="1" t="s">
        <v>1229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 hidden="1">
      <c r="A344" s="1" t="s">
        <v>48</v>
      </c>
      <c r="B344" s="3" t="s">
        <v>17</v>
      </c>
      <c r="C344" s="1">
        <v>378.0</v>
      </c>
      <c r="D344" s="1">
        <v>0.0</v>
      </c>
      <c r="E344" s="1" t="s">
        <v>25</v>
      </c>
      <c r="F344" s="1" t="s">
        <v>50</v>
      </c>
      <c r="G344" s="1" t="s">
        <v>27</v>
      </c>
      <c r="H344" s="1" t="s">
        <v>1230</v>
      </c>
      <c r="I344" s="1" t="s">
        <v>1231</v>
      </c>
      <c r="J344" s="1" t="s">
        <v>1232</v>
      </c>
      <c r="K344" s="1" t="s">
        <v>1233</v>
      </c>
      <c r="L344" s="1">
        <v>8.0</v>
      </c>
      <c r="M344" s="1">
        <v>1.3015</v>
      </c>
      <c r="N344" s="1">
        <v>7.136833333333334</v>
      </c>
      <c r="O344" s="1" t="s">
        <v>55</v>
      </c>
      <c r="P344" s="1" t="s">
        <v>1234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 hidden="1">
      <c r="A345" s="1" t="s">
        <v>48</v>
      </c>
      <c r="B345" s="1" t="s">
        <v>17</v>
      </c>
      <c r="C345" s="1">
        <v>267.0</v>
      </c>
      <c r="D345" s="1">
        <v>62.0</v>
      </c>
      <c r="E345" s="2"/>
      <c r="F345" s="1" t="s">
        <v>18</v>
      </c>
      <c r="G345" s="1" t="s">
        <v>123</v>
      </c>
      <c r="H345" s="1" t="s">
        <v>1235</v>
      </c>
      <c r="I345" s="1" t="s">
        <v>1236</v>
      </c>
      <c r="J345" s="1" t="s">
        <v>1236</v>
      </c>
      <c r="K345" s="2"/>
      <c r="L345" s="1">
        <v>-6.0</v>
      </c>
      <c r="M345" s="1"/>
      <c r="N345" s="1">
        <v>12.914133333333334</v>
      </c>
      <c r="O345" s="1" t="s">
        <v>55</v>
      </c>
      <c r="P345" s="1" t="s">
        <v>1237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 hidden="1">
      <c r="A346" s="1" t="s">
        <v>24</v>
      </c>
      <c r="B346" s="1" t="s">
        <v>17</v>
      </c>
      <c r="C346" s="1">
        <v>214.2</v>
      </c>
      <c r="D346" s="1">
        <v>0.0</v>
      </c>
      <c r="E346" s="1" t="s">
        <v>25</v>
      </c>
      <c r="F346" s="1" t="s">
        <v>26</v>
      </c>
      <c r="G346" s="1" t="s">
        <v>27</v>
      </c>
      <c r="H346" s="1" t="s">
        <v>1238</v>
      </c>
      <c r="I346" s="1" t="s">
        <v>1239</v>
      </c>
      <c r="J346" s="1" t="s">
        <v>1239</v>
      </c>
      <c r="K346" s="2"/>
      <c r="L346" s="1">
        <v>-1.0</v>
      </c>
      <c r="M346" s="1"/>
      <c r="N346" s="1">
        <v>13.899</v>
      </c>
      <c r="O346" s="1" t="s">
        <v>30</v>
      </c>
      <c r="P346" s="1" t="s">
        <v>281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 hidden="1">
      <c r="A347" s="1" t="s">
        <v>66</v>
      </c>
      <c r="B347" s="1" t="s">
        <v>17</v>
      </c>
      <c r="C347" s="1">
        <v>388.0</v>
      </c>
      <c r="D347" s="1">
        <v>0.0</v>
      </c>
      <c r="E347" s="1" t="s">
        <v>1240</v>
      </c>
      <c r="F347" s="1" t="s">
        <v>26</v>
      </c>
      <c r="G347" s="1" t="s">
        <v>27</v>
      </c>
      <c r="H347" s="1" t="s">
        <v>1241</v>
      </c>
      <c r="I347" s="1" t="s">
        <v>1242</v>
      </c>
      <c r="J347" s="1" t="s">
        <v>1242</v>
      </c>
      <c r="K347" s="2"/>
      <c r="L347" s="1">
        <v>0.0</v>
      </c>
      <c r="M347" s="1"/>
      <c r="N347" s="1">
        <v>14.63225</v>
      </c>
      <c r="O347" s="1" t="s">
        <v>30</v>
      </c>
      <c r="P347" s="1" t="s">
        <v>1243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 hidden="1">
      <c r="A348" s="1" t="s">
        <v>16</v>
      </c>
      <c r="B348" s="1" t="s">
        <v>17</v>
      </c>
      <c r="C348" s="1">
        <v>309.0</v>
      </c>
      <c r="D348" s="1">
        <v>0.0</v>
      </c>
      <c r="E348" s="2"/>
      <c r="F348" s="1" t="s">
        <v>18</v>
      </c>
      <c r="G348" s="1" t="s">
        <v>19</v>
      </c>
      <c r="H348" s="1" t="s">
        <v>1244</v>
      </c>
      <c r="I348" s="1" t="s">
        <v>1245</v>
      </c>
      <c r="J348" s="1" t="s">
        <v>1245</v>
      </c>
      <c r="K348" s="2"/>
      <c r="L348" s="1">
        <v>10.0</v>
      </c>
      <c r="M348" s="1"/>
      <c r="N348" s="1">
        <v>15.117666666666667</v>
      </c>
      <c r="O348" s="1" t="s">
        <v>22</v>
      </c>
      <c r="P348" s="1" t="s">
        <v>1246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 hidden="1">
      <c r="A349" s="1" t="s">
        <v>24</v>
      </c>
      <c r="B349" s="1" t="s">
        <v>17</v>
      </c>
      <c r="C349" s="3">
        <v>503.0</v>
      </c>
      <c r="D349" s="1">
        <v>0.0</v>
      </c>
      <c r="E349" s="1" t="s">
        <v>25</v>
      </c>
      <c r="F349" s="1" t="s">
        <v>26</v>
      </c>
      <c r="G349" s="1" t="s">
        <v>27</v>
      </c>
      <c r="H349" s="1" t="s">
        <v>1247</v>
      </c>
      <c r="I349" s="1" t="s">
        <v>1248</v>
      </c>
      <c r="J349" s="1" t="s">
        <v>1248</v>
      </c>
      <c r="K349" s="2"/>
      <c r="L349" s="1">
        <v>3.0</v>
      </c>
      <c r="M349" s="1"/>
      <c r="N349" s="1">
        <v>18.381216666666667</v>
      </c>
      <c r="O349" s="1" t="s">
        <v>30</v>
      </c>
      <c r="P349" s="1" t="s">
        <v>1249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 hidden="1">
      <c r="A350" s="1" t="s">
        <v>24</v>
      </c>
      <c r="B350" s="1" t="s">
        <v>17</v>
      </c>
      <c r="C350" s="3">
        <v>1088.8</v>
      </c>
      <c r="D350" s="1">
        <v>0.0</v>
      </c>
      <c r="E350" s="1" t="s">
        <v>25</v>
      </c>
      <c r="F350" s="1" t="s">
        <v>26</v>
      </c>
      <c r="G350" s="1" t="s">
        <v>27</v>
      </c>
      <c r="H350" s="1" t="s">
        <v>1250</v>
      </c>
      <c r="I350" s="1" t="s">
        <v>1251</v>
      </c>
      <c r="J350" s="1" t="s">
        <v>1251</v>
      </c>
      <c r="K350" s="2"/>
      <c r="L350" s="1">
        <v>13.0</v>
      </c>
      <c r="M350" s="1"/>
      <c r="N350" s="1">
        <v>28.453616666666665</v>
      </c>
      <c r="O350" s="1" t="s">
        <v>30</v>
      </c>
      <c r="P350" s="1" t="s">
        <v>1252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 hidden="1">
      <c r="A351" s="1" t="s">
        <v>16</v>
      </c>
      <c r="B351" s="1" t="s">
        <v>17</v>
      </c>
      <c r="C351" s="1">
        <v>458.0</v>
      </c>
      <c r="D351" s="1">
        <v>0.0</v>
      </c>
      <c r="E351" s="2"/>
      <c r="F351" s="1" t="s">
        <v>18</v>
      </c>
      <c r="G351" s="1" t="s">
        <v>19</v>
      </c>
      <c r="H351" s="1" t="s">
        <v>1253</v>
      </c>
      <c r="I351" s="1" t="s">
        <v>1254</v>
      </c>
      <c r="J351" s="1" t="s">
        <v>1254</v>
      </c>
      <c r="K351" s="2"/>
      <c r="L351" s="1">
        <v>16.0</v>
      </c>
      <c r="M351" s="1"/>
      <c r="N351" s="1">
        <v>21.8257</v>
      </c>
      <c r="O351" s="1" t="s">
        <v>22</v>
      </c>
      <c r="P351" s="1" t="s">
        <v>1255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 hidden="1">
      <c r="A352" s="1" t="s">
        <v>48</v>
      </c>
      <c r="B352" s="1" t="s">
        <v>17</v>
      </c>
      <c r="C352" s="1">
        <v>748.0</v>
      </c>
      <c r="D352" s="1">
        <v>0.0</v>
      </c>
      <c r="E352" s="1" t="s">
        <v>25</v>
      </c>
      <c r="F352" s="1" t="s">
        <v>50</v>
      </c>
      <c r="G352" s="1" t="s">
        <v>27</v>
      </c>
      <c r="H352" s="1" t="s">
        <v>1256</v>
      </c>
      <c r="I352" s="1" t="s">
        <v>1257</v>
      </c>
      <c r="J352" s="1" t="s">
        <v>1258</v>
      </c>
      <c r="K352" s="1" t="s">
        <v>1259</v>
      </c>
      <c r="L352" s="1">
        <v>14.0</v>
      </c>
      <c r="M352" s="1">
        <v>11.977466666666666</v>
      </c>
      <c r="N352" s="1">
        <v>24.720166666666668</v>
      </c>
      <c r="O352" s="1" t="s">
        <v>55</v>
      </c>
      <c r="P352" s="1" t="s">
        <v>1260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 hidden="1">
      <c r="A353" s="1" t="s">
        <v>24</v>
      </c>
      <c r="B353" s="1" t="s">
        <v>17</v>
      </c>
      <c r="C353" s="1">
        <v>182.2</v>
      </c>
      <c r="D353" s="1">
        <v>0.0</v>
      </c>
      <c r="E353" s="1" t="s">
        <v>25</v>
      </c>
      <c r="F353" s="1" t="s">
        <v>26</v>
      </c>
      <c r="G353" s="1" t="s">
        <v>27</v>
      </c>
      <c r="H353" s="1" t="s">
        <v>1261</v>
      </c>
      <c r="I353" s="1" t="s">
        <v>1262</v>
      </c>
      <c r="J353" s="1" t="s">
        <v>1262</v>
      </c>
      <c r="K353" s="2"/>
      <c r="L353" s="1">
        <v>3.0</v>
      </c>
      <c r="M353" s="1"/>
      <c r="N353" s="1">
        <v>18.978116666666665</v>
      </c>
      <c r="O353" s="1" t="s">
        <v>30</v>
      </c>
      <c r="P353" s="1" t="s">
        <v>76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 hidden="1">
      <c r="A354" s="1" t="s">
        <v>16</v>
      </c>
      <c r="B354" s="1" t="s">
        <v>17</v>
      </c>
      <c r="C354" s="1">
        <v>597.0</v>
      </c>
      <c r="D354" s="1">
        <v>0.0</v>
      </c>
      <c r="E354" s="2"/>
      <c r="F354" s="1" t="s">
        <v>18</v>
      </c>
      <c r="G354" s="1" t="s">
        <v>19</v>
      </c>
      <c r="H354" s="1" t="s">
        <v>1263</v>
      </c>
      <c r="I354" s="1" t="s">
        <v>1264</v>
      </c>
      <c r="J354" s="1" t="s">
        <v>1264</v>
      </c>
      <c r="K354" s="2"/>
      <c r="L354" s="1">
        <v>17.0</v>
      </c>
      <c r="M354" s="1"/>
      <c r="N354" s="1">
        <v>22.384483333333332</v>
      </c>
      <c r="O354" s="1" t="s">
        <v>22</v>
      </c>
      <c r="P354" s="1" t="s">
        <v>1265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 hidden="1">
      <c r="A355" s="1" t="s">
        <v>16</v>
      </c>
      <c r="B355" s="1" t="s">
        <v>17</v>
      </c>
      <c r="C355" s="1">
        <v>59.0</v>
      </c>
      <c r="D355" s="1">
        <v>0.0</v>
      </c>
      <c r="E355" s="2"/>
      <c r="F355" s="1" t="s">
        <v>18</v>
      </c>
      <c r="G355" s="1" t="s">
        <v>19</v>
      </c>
      <c r="H355" s="1" t="s">
        <v>1266</v>
      </c>
      <c r="I355" s="1" t="s">
        <v>1267</v>
      </c>
      <c r="J355" s="1" t="s">
        <v>1267</v>
      </c>
      <c r="K355" s="2"/>
      <c r="L355" s="1">
        <v>2.0</v>
      </c>
      <c r="M355" s="1"/>
      <c r="N355" s="1">
        <v>7.830216666666667</v>
      </c>
      <c r="O355" s="1" t="s">
        <v>22</v>
      </c>
      <c r="P355" s="1" t="s">
        <v>1268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 hidden="1">
      <c r="A356" s="1" t="s">
        <v>66</v>
      </c>
      <c r="B356" s="1" t="s">
        <v>112</v>
      </c>
      <c r="C356" s="3">
        <v>743.0</v>
      </c>
      <c r="D356" s="1">
        <v>0.0</v>
      </c>
      <c r="E356" s="1" t="s">
        <v>1269</v>
      </c>
      <c r="F356" s="1" t="s">
        <v>26</v>
      </c>
      <c r="G356" s="1" t="s">
        <v>27</v>
      </c>
      <c r="H356" s="1" t="s">
        <v>1270</v>
      </c>
      <c r="I356" s="1" t="s">
        <v>1271</v>
      </c>
      <c r="J356" s="1" t="s">
        <v>1271</v>
      </c>
      <c r="K356" s="2"/>
      <c r="L356" s="1">
        <v>8.0</v>
      </c>
      <c r="M356" s="1"/>
      <c r="N356" s="1">
        <v>23.46495</v>
      </c>
      <c r="O356" s="1" t="s">
        <v>30</v>
      </c>
      <c r="P356" s="1" t="s">
        <v>1272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 hidden="1">
      <c r="A357" s="1" t="s">
        <v>24</v>
      </c>
      <c r="B357" s="1" t="s">
        <v>17</v>
      </c>
      <c r="C357" s="1">
        <v>316.2</v>
      </c>
      <c r="D357" s="1">
        <v>0.0</v>
      </c>
      <c r="E357" s="1" t="s">
        <v>25</v>
      </c>
      <c r="F357" s="1" t="s">
        <v>26</v>
      </c>
      <c r="G357" s="1" t="s">
        <v>27</v>
      </c>
      <c r="H357" s="1" t="s">
        <v>1273</v>
      </c>
      <c r="I357" s="1" t="s">
        <v>1274</v>
      </c>
      <c r="J357" s="1" t="s">
        <v>1274</v>
      </c>
      <c r="K357" s="2"/>
      <c r="L357" s="1">
        <v>6.0</v>
      </c>
      <c r="M357" s="1"/>
      <c r="N357" s="1">
        <v>21.852016666666668</v>
      </c>
      <c r="O357" s="1" t="s">
        <v>30</v>
      </c>
      <c r="P357" s="1" t="s">
        <v>1275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 hidden="1">
      <c r="A358" s="1" t="s">
        <v>32</v>
      </c>
      <c r="B358" s="1" t="s">
        <v>112</v>
      </c>
      <c r="C358" s="1">
        <v>264.0</v>
      </c>
      <c r="D358" s="1">
        <v>0.0</v>
      </c>
      <c r="E358" s="2"/>
      <c r="F358" s="1" t="s">
        <v>26</v>
      </c>
      <c r="G358" s="1" t="s">
        <v>27</v>
      </c>
      <c r="H358" s="1" t="s">
        <v>1276</v>
      </c>
      <c r="I358" s="1" t="s">
        <v>1277</v>
      </c>
      <c r="J358" s="1" t="s">
        <v>1277</v>
      </c>
      <c r="K358" s="2"/>
      <c r="L358" s="1">
        <v>3.0</v>
      </c>
      <c r="M358" s="1"/>
      <c r="N358" s="1">
        <v>18.980516666666666</v>
      </c>
      <c r="O358" s="1" t="s">
        <v>30</v>
      </c>
      <c r="P358" s="1" t="s">
        <v>1278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 hidden="1">
      <c r="A359" s="1" t="s">
        <v>32</v>
      </c>
      <c r="B359" s="1" t="s">
        <v>112</v>
      </c>
      <c r="C359" s="1">
        <v>321.0</v>
      </c>
      <c r="D359" s="1">
        <v>0.0</v>
      </c>
      <c r="E359" s="2"/>
      <c r="F359" s="1" t="s">
        <v>26</v>
      </c>
      <c r="G359" s="1" t="s">
        <v>27</v>
      </c>
      <c r="H359" s="1" t="s">
        <v>1279</v>
      </c>
      <c r="I359" s="1" t="s">
        <v>1280</v>
      </c>
      <c r="J359" s="1" t="s">
        <v>1280</v>
      </c>
      <c r="K359" s="2"/>
      <c r="L359" s="1">
        <v>10.0</v>
      </c>
      <c r="M359" s="1"/>
      <c r="N359" s="1">
        <v>25.035716666666666</v>
      </c>
      <c r="O359" s="1" t="s">
        <v>30</v>
      </c>
      <c r="P359" s="1" t="s">
        <v>1281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 hidden="1">
      <c r="A360" s="1" t="s">
        <v>16</v>
      </c>
      <c r="B360" s="1" t="s">
        <v>17</v>
      </c>
      <c r="C360" s="1">
        <v>487.0</v>
      </c>
      <c r="D360" s="1">
        <v>0.0</v>
      </c>
      <c r="E360" s="2"/>
      <c r="F360" s="1" t="s">
        <v>18</v>
      </c>
      <c r="G360" s="1" t="s">
        <v>19</v>
      </c>
      <c r="H360" s="1" t="s">
        <v>1282</v>
      </c>
      <c r="I360" s="1" t="s">
        <v>1283</v>
      </c>
      <c r="J360" s="1" t="s">
        <v>1283</v>
      </c>
      <c r="K360" s="2"/>
      <c r="L360" s="1">
        <v>17.0</v>
      </c>
      <c r="M360" s="1"/>
      <c r="N360" s="1">
        <v>22.745166666666666</v>
      </c>
      <c r="O360" s="1" t="s">
        <v>22</v>
      </c>
      <c r="P360" s="1" t="s">
        <v>1284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 hidden="1">
      <c r="A361" s="1" t="s">
        <v>16</v>
      </c>
      <c r="B361" s="1" t="s">
        <v>17</v>
      </c>
      <c r="C361" s="3">
        <v>597.0</v>
      </c>
      <c r="D361" s="1">
        <v>0.0</v>
      </c>
      <c r="E361" s="2"/>
      <c r="F361" s="1" t="s">
        <v>18</v>
      </c>
      <c r="G361" s="1" t="s">
        <v>19</v>
      </c>
      <c r="H361" s="1" t="s">
        <v>1285</v>
      </c>
      <c r="I361" s="1" t="s">
        <v>1286</v>
      </c>
      <c r="J361" s="1" t="s">
        <v>1286</v>
      </c>
      <c r="K361" s="2"/>
      <c r="L361" s="1">
        <v>17.0</v>
      </c>
      <c r="M361" s="1"/>
      <c r="N361" s="1">
        <v>22.8498</v>
      </c>
      <c r="O361" s="1" t="s">
        <v>22</v>
      </c>
      <c r="P361" s="1" t="s">
        <v>1287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 hidden="1">
      <c r="A362" s="1" t="s">
        <v>24</v>
      </c>
      <c r="B362" s="1" t="s">
        <v>17</v>
      </c>
      <c r="C362" s="1">
        <v>214.2</v>
      </c>
      <c r="D362" s="1">
        <v>0.0</v>
      </c>
      <c r="E362" s="1" t="s">
        <v>25</v>
      </c>
      <c r="F362" s="1" t="s">
        <v>26</v>
      </c>
      <c r="G362" s="1" t="s">
        <v>27</v>
      </c>
      <c r="H362" s="1" t="s">
        <v>1288</v>
      </c>
      <c r="I362" s="1" t="s">
        <v>1289</v>
      </c>
      <c r="J362" s="1" t="s">
        <v>1289</v>
      </c>
      <c r="K362" s="2"/>
      <c r="L362" s="1">
        <v>14.0</v>
      </c>
      <c r="M362" s="1"/>
      <c r="N362" s="1">
        <v>29.70835</v>
      </c>
      <c r="O362" s="1" t="s">
        <v>30</v>
      </c>
      <c r="P362" s="1" t="s">
        <v>1290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 hidden="1">
      <c r="A363" s="1" t="s">
        <v>48</v>
      </c>
      <c r="B363" s="1" t="s">
        <v>17</v>
      </c>
      <c r="C363" s="1">
        <v>299.0</v>
      </c>
      <c r="D363" s="1">
        <v>0.0</v>
      </c>
      <c r="E363" s="1" t="s">
        <v>25</v>
      </c>
      <c r="F363" s="1" t="s">
        <v>50</v>
      </c>
      <c r="G363" s="1" t="s">
        <v>27</v>
      </c>
      <c r="H363" s="1" t="s">
        <v>1291</v>
      </c>
      <c r="I363" s="1" t="s">
        <v>1292</v>
      </c>
      <c r="J363" s="1" t="s">
        <v>1293</v>
      </c>
      <c r="K363" s="1" t="s">
        <v>1294</v>
      </c>
      <c r="L363" s="1">
        <v>14.0</v>
      </c>
      <c r="M363" s="1">
        <v>21.98405</v>
      </c>
      <c r="N363" s="1">
        <v>39.076566666666665</v>
      </c>
      <c r="O363" s="1" t="s">
        <v>55</v>
      </c>
      <c r="P363" s="1" t="s">
        <v>514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 hidden="1">
      <c r="A364" s="1" t="s">
        <v>48</v>
      </c>
      <c r="B364" s="1" t="s">
        <v>17</v>
      </c>
      <c r="C364" s="3">
        <v>269.0</v>
      </c>
      <c r="D364" s="1">
        <v>0.0</v>
      </c>
      <c r="E364" s="1" t="s">
        <v>25</v>
      </c>
      <c r="F364" s="1" t="s">
        <v>50</v>
      </c>
      <c r="G364" s="1" t="s">
        <v>27</v>
      </c>
      <c r="H364" s="1" t="s">
        <v>1295</v>
      </c>
      <c r="I364" s="1" t="s">
        <v>1296</v>
      </c>
      <c r="J364" s="1" t="s">
        <v>1297</v>
      </c>
      <c r="K364" s="1" t="s">
        <v>1298</v>
      </c>
      <c r="L364" s="1">
        <v>25.0</v>
      </c>
      <c r="M364" s="1">
        <v>16.870566666666665</v>
      </c>
      <c r="N364" s="1">
        <v>32.7251</v>
      </c>
      <c r="O364" s="1" t="s">
        <v>55</v>
      </c>
      <c r="P364" s="1" t="s">
        <v>1223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 hidden="1">
      <c r="A365" s="1" t="s">
        <v>66</v>
      </c>
      <c r="B365" s="1" t="s">
        <v>112</v>
      </c>
      <c r="C365" s="1">
        <v>1146.0</v>
      </c>
      <c r="D365" s="1">
        <v>0.0</v>
      </c>
      <c r="E365" s="1" t="s">
        <v>1299</v>
      </c>
      <c r="F365" s="1" t="s">
        <v>26</v>
      </c>
      <c r="G365" s="1" t="s">
        <v>27</v>
      </c>
      <c r="H365" s="1" t="s">
        <v>1300</v>
      </c>
      <c r="I365" s="1" t="s">
        <v>1301</v>
      </c>
      <c r="J365" s="1" t="s">
        <v>1301</v>
      </c>
      <c r="K365" s="2"/>
      <c r="L365" s="1">
        <v>28.0</v>
      </c>
      <c r="M365" s="1"/>
      <c r="N365" s="1">
        <v>45.450583333333334</v>
      </c>
      <c r="O365" s="1" t="s">
        <v>30</v>
      </c>
      <c r="P365" s="1" t="s">
        <v>1302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 hidden="1">
      <c r="A366" s="1" t="s">
        <v>48</v>
      </c>
      <c r="B366" s="1" t="s">
        <v>17</v>
      </c>
      <c r="C366" s="3">
        <v>510.0</v>
      </c>
      <c r="D366" s="1">
        <v>122.0</v>
      </c>
      <c r="E366" s="2"/>
      <c r="F366" s="1" t="s">
        <v>18</v>
      </c>
      <c r="G366" s="1" t="s">
        <v>123</v>
      </c>
      <c r="H366" s="1" t="s">
        <v>1303</v>
      </c>
      <c r="I366" s="1" t="s">
        <v>1304</v>
      </c>
      <c r="J366" s="1" t="s">
        <v>1304</v>
      </c>
      <c r="K366" s="2"/>
      <c r="L366" s="1">
        <v>-2.0</v>
      </c>
      <c r="M366" s="1"/>
      <c r="N366" s="1">
        <v>17.81025</v>
      </c>
      <c r="O366" s="1" t="s">
        <v>55</v>
      </c>
      <c r="P366" s="1" t="s">
        <v>1305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 hidden="1">
      <c r="A367" s="1" t="s">
        <v>32</v>
      </c>
      <c r="B367" s="1" t="s">
        <v>112</v>
      </c>
      <c r="C367" s="1">
        <v>264.0</v>
      </c>
      <c r="D367" s="1">
        <v>0.0</v>
      </c>
      <c r="E367" s="2"/>
      <c r="F367" s="1" t="s">
        <v>26</v>
      </c>
      <c r="G367" s="1" t="s">
        <v>19</v>
      </c>
      <c r="H367" s="1" t="s">
        <v>1306</v>
      </c>
      <c r="I367" s="1" t="s">
        <v>1307</v>
      </c>
      <c r="J367" s="1" t="s">
        <v>1307</v>
      </c>
      <c r="K367" s="2"/>
      <c r="L367" s="1">
        <v>16.0</v>
      </c>
      <c r="M367" s="1"/>
      <c r="N367" s="1">
        <v>31.905</v>
      </c>
      <c r="O367" s="1" t="s">
        <v>30</v>
      </c>
      <c r="P367" s="1" t="s">
        <v>903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 hidden="1">
      <c r="A368" s="1" t="s">
        <v>48</v>
      </c>
      <c r="B368" s="1" t="s">
        <v>17</v>
      </c>
      <c r="C368" s="3">
        <v>398.0</v>
      </c>
      <c r="D368" s="1">
        <v>100.0</v>
      </c>
      <c r="E368" s="2"/>
      <c r="F368" s="1" t="s">
        <v>18</v>
      </c>
      <c r="G368" s="1" t="s">
        <v>123</v>
      </c>
      <c r="H368" s="1" t="s">
        <v>1308</v>
      </c>
      <c r="I368" s="1" t="s">
        <v>1309</v>
      </c>
      <c r="J368" s="1" t="s">
        <v>1309</v>
      </c>
      <c r="K368" s="2"/>
      <c r="L368" s="1">
        <v>11.0</v>
      </c>
      <c r="M368" s="1"/>
      <c r="N368" s="1">
        <v>30.661183333333334</v>
      </c>
      <c r="O368" s="1" t="s">
        <v>55</v>
      </c>
      <c r="P368" s="1" t="s">
        <v>1310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 hidden="1">
      <c r="A369" s="1" t="s">
        <v>48</v>
      </c>
      <c r="B369" s="1" t="s">
        <v>17</v>
      </c>
      <c r="C369" s="1">
        <v>927.0</v>
      </c>
      <c r="D369" s="1">
        <v>0.0</v>
      </c>
      <c r="E369" s="1" t="s">
        <v>49</v>
      </c>
      <c r="F369" s="1" t="s">
        <v>50</v>
      </c>
      <c r="G369" s="1" t="s">
        <v>27</v>
      </c>
      <c r="H369" s="1" t="s">
        <v>1311</v>
      </c>
      <c r="I369" s="1" t="s">
        <v>1312</v>
      </c>
      <c r="J369" s="1" t="s">
        <v>1313</v>
      </c>
      <c r="K369" s="1" t="s">
        <v>1314</v>
      </c>
      <c r="L369" s="1">
        <v>5.0</v>
      </c>
      <c r="M369" s="1">
        <v>0.012066666666666667</v>
      </c>
      <c r="N369" s="1">
        <v>27.864833333333333</v>
      </c>
      <c r="O369" s="1" t="s">
        <v>55</v>
      </c>
      <c r="P369" s="1" t="s">
        <v>1315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 hidden="1">
      <c r="A370" s="1" t="s">
        <v>48</v>
      </c>
      <c r="B370" s="1" t="s">
        <v>17</v>
      </c>
      <c r="C370" s="1">
        <v>523.0</v>
      </c>
      <c r="D370" s="1">
        <v>0.0</v>
      </c>
      <c r="E370" s="1" t="s">
        <v>49</v>
      </c>
      <c r="F370" s="1" t="s">
        <v>50</v>
      </c>
      <c r="G370" s="1" t="s">
        <v>27</v>
      </c>
      <c r="H370" s="1" t="s">
        <v>1316</v>
      </c>
      <c r="I370" s="1" t="s">
        <v>1317</v>
      </c>
      <c r="J370" s="1" t="s">
        <v>1318</v>
      </c>
      <c r="K370" s="1" t="s">
        <v>1319</v>
      </c>
      <c r="L370" s="1">
        <v>11.0</v>
      </c>
      <c r="M370" s="1">
        <v>0.022133333333333335</v>
      </c>
      <c r="N370" s="1">
        <v>19.612633333333335</v>
      </c>
      <c r="O370" s="1" t="s">
        <v>55</v>
      </c>
      <c r="P370" s="1" t="s">
        <v>1320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 hidden="1">
      <c r="A371" s="1" t="s">
        <v>48</v>
      </c>
      <c r="B371" s="1" t="s">
        <v>17</v>
      </c>
      <c r="C371" s="1">
        <v>427.0</v>
      </c>
      <c r="D371" s="1">
        <v>0.0</v>
      </c>
      <c r="E371" s="1" t="s">
        <v>25</v>
      </c>
      <c r="F371" s="1" t="s">
        <v>50</v>
      </c>
      <c r="G371" s="1" t="s">
        <v>27</v>
      </c>
      <c r="H371" s="1" t="s">
        <v>1321</v>
      </c>
      <c r="I371" s="1" t="s">
        <v>1322</v>
      </c>
      <c r="J371" s="1" t="s">
        <v>1323</v>
      </c>
      <c r="K371" s="1" t="s">
        <v>1324</v>
      </c>
      <c r="L371" s="1">
        <v>5.0</v>
      </c>
      <c r="M371" s="1">
        <v>14.241816666666667</v>
      </c>
      <c r="N371" s="1">
        <v>16.0159</v>
      </c>
      <c r="O371" s="1" t="s">
        <v>55</v>
      </c>
      <c r="P371" s="1" t="s">
        <v>1325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 hidden="1">
      <c r="A372" s="1" t="s">
        <v>48</v>
      </c>
      <c r="B372" s="1" t="s">
        <v>17</v>
      </c>
      <c r="C372" s="1">
        <v>356.0</v>
      </c>
      <c r="D372" s="1">
        <v>12.0</v>
      </c>
      <c r="E372" s="1" t="s">
        <v>49</v>
      </c>
      <c r="F372" s="1" t="s">
        <v>50</v>
      </c>
      <c r="G372" s="1" t="s">
        <v>27</v>
      </c>
      <c r="H372" s="1" t="s">
        <v>1326</v>
      </c>
      <c r="I372" s="1" t="s">
        <v>1327</v>
      </c>
      <c r="J372" s="1" t="s">
        <v>1328</v>
      </c>
      <c r="K372" s="1" t="s">
        <v>1329</v>
      </c>
      <c r="L372" s="1">
        <v>4.0</v>
      </c>
      <c r="M372" s="1">
        <v>0.016</v>
      </c>
      <c r="N372" s="1">
        <v>26.46601666666667</v>
      </c>
      <c r="O372" s="1" t="s">
        <v>55</v>
      </c>
      <c r="P372" s="1" t="s">
        <v>1330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 hidden="1">
      <c r="A373" s="1" t="s">
        <v>66</v>
      </c>
      <c r="B373" s="1" t="s">
        <v>112</v>
      </c>
      <c r="C373" s="1">
        <v>323.0</v>
      </c>
      <c r="D373" s="1">
        <v>0.0</v>
      </c>
      <c r="E373" s="1" t="s">
        <v>1331</v>
      </c>
      <c r="F373" s="1" t="s">
        <v>26</v>
      </c>
      <c r="G373" s="1" t="s">
        <v>27</v>
      </c>
      <c r="H373" s="1" t="s">
        <v>1332</v>
      </c>
      <c r="I373" s="1" t="s">
        <v>1333</v>
      </c>
      <c r="J373" s="1" t="s">
        <v>1333</v>
      </c>
      <c r="K373" s="2"/>
      <c r="L373" s="1">
        <v>3.0</v>
      </c>
      <c r="M373" s="1"/>
      <c r="N373" s="1">
        <v>18.949583333333333</v>
      </c>
      <c r="O373" s="1" t="s">
        <v>30</v>
      </c>
      <c r="P373" s="1" t="s">
        <v>1334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 hidden="1">
      <c r="A374" s="1" t="s">
        <v>32</v>
      </c>
      <c r="B374" s="1" t="s">
        <v>112</v>
      </c>
      <c r="C374" s="1">
        <v>264.0</v>
      </c>
      <c r="D374" s="1">
        <v>0.0</v>
      </c>
      <c r="E374" s="2"/>
      <c r="F374" s="1" t="s">
        <v>26</v>
      </c>
      <c r="G374" s="1" t="s">
        <v>27</v>
      </c>
      <c r="H374" s="1" t="s">
        <v>1335</v>
      </c>
      <c r="I374" s="1" t="s">
        <v>1336</v>
      </c>
      <c r="J374" s="1" t="s">
        <v>1336</v>
      </c>
      <c r="K374" s="2"/>
      <c r="L374" s="1">
        <v>4.0</v>
      </c>
      <c r="M374" s="1"/>
      <c r="N374" s="1">
        <v>19.157116666666667</v>
      </c>
      <c r="O374" s="1" t="s">
        <v>30</v>
      </c>
      <c r="P374" s="1" t="s">
        <v>245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 hidden="1">
      <c r="A375" s="1" t="s">
        <v>48</v>
      </c>
      <c r="B375" s="1" t="s">
        <v>17</v>
      </c>
      <c r="C375" s="1">
        <v>557.0</v>
      </c>
      <c r="D375" s="1">
        <v>0.0</v>
      </c>
      <c r="E375" s="1" t="s">
        <v>25</v>
      </c>
      <c r="F375" s="1" t="s">
        <v>50</v>
      </c>
      <c r="G375" s="1" t="s">
        <v>27</v>
      </c>
      <c r="H375" s="1" t="s">
        <v>1337</v>
      </c>
      <c r="I375" s="1" t="s">
        <v>1338</v>
      </c>
      <c r="J375" s="1" t="s">
        <v>1339</v>
      </c>
      <c r="K375" s="1" t="s">
        <v>1340</v>
      </c>
      <c r="L375" s="1">
        <v>38.0</v>
      </c>
      <c r="M375" s="1">
        <v>9.587916666666667</v>
      </c>
      <c r="N375" s="1">
        <v>17.416333333333334</v>
      </c>
      <c r="O375" s="1" t="s">
        <v>55</v>
      </c>
      <c r="P375" s="1" t="s">
        <v>1341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 hidden="1">
      <c r="A376" s="1" t="s">
        <v>66</v>
      </c>
      <c r="B376" s="1" t="s">
        <v>112</v>
      </c>
      <c r="C376" s="1">
        <v>417.0</v>
      </c>
      <c r="D376" s="1">
        <v>0.0</v>
      </c>
      <c r="E376" s="1" t="s">
        <v>1342</v>
      </c>
      <c r="F376" s="1" t="s">
        <v>26</v>
      </c>
      <c r="G376" s="1" t="s">
        <v>27</v>
      </c>
      <c r="H376" s="1" t="s">
        <v>1343</v>
      </c>
      <c r="I376" s="1" t="s">
        <v>1344</v>
      </c>
      <c r="J376" s="1" t="s">
        <v>1344</v>
      </c>
      <c r="K376" s="2"/>
      <c r="L376" s="1">
        <v>10.0</v>
      </c>
      <c r="M376" s="1"/>
      <c r="N376" s="1">
        <v>25.50145</v>
      </c>
      <c r="O376" s="1" t="s">
        <v>30</v>
      </c>
      <c r="P376" s="1" t="s">
        <v>1345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 hidden="1">
      <c r="A377" s="1" t="s">
        <v>48</v>
      </c>
      <c r="B377" s="1" t="s">
        <v>17</v>
      </c>
      <c r="C377" s="3">
        <v>478.0</v>
      </c>
      <c r="D377" s="1">
        <v>0.0</v>
      </c>
      <c r="E377" s="1" t="s">
        <v>25</v>
      </c>
      <c r="F377" s="1" t="s">
        <v>50</v>
      </c>
      <c r="G377" s="1" t="s">
        <v>27</v>
      </c>
      <c r="H377" s="1" t="s">
        <v>1346</v>
      </c>
      <c r="I377" s="1" t="s">
        <v>1347</v>
      </c>
      <c r="J377" s="1" t="s">
        <v>1348</v>
      </c>
      <c r="K377" s="1" t="s">
        <v>1349</v>
      </c>
      <c r="L377" s="1">
        <v>24.0</v>
      </c>
      <c r="M377" s="1">
        <v>42.3598</v>
      </c>
      <c r="N377" s="1">
        <v>51.530366666666666</v>
      </c>
      <c r="O377" s="1" t="s">
        <v>55</v>
      </c>
      <c r="P377" s="1" t="s">
        <v>1350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 hidden="1">
      <c r="A378" s="1" t="s">
        <v>24</v>
      </c>
      <c r="B378" s="1" t="s">
        <v>17</v>
      </c>
      <c r="C378" s="3">
        <v>244.2</v>
      </c>
      <c r="D378" s="1">
        <v>0.0</v>
      </c>
      <c r="E378" s="1" t="s">
        <v>25</v>
      </c>
      <c r="F378" s="1" t="s">
        <v>26</v>
      </c>
      <c r="G378" s="1" t="s">
        <v>27</v>
      </c>
      <c r="H378" s="1" t="s">
        <v>1351</v>
      </c>
      <c r="I378" s="1" t="s">
        <v>1352</v>
      </c>
      <c r="J378" s="1" t="s">
        <v>1352</v>
      </c>
      <c r="K378" s="2"/>
      <c r="L378" s="1">
        <v>11.0</v>
      </c>
      <c r="M378" s="1"/>
      <c r="N378" s="1">
        <v>26.35215</v>
      </c>
      <c r="O378" s="1" t="s">
        <v>30</v>
      </c>
      <c r="P378" s="1" t="s">
        <v>1353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 hidden="1">
      <c r="A379" s="1" t="s">
        <v>24</v>
      </c>
      <c r="B379" s="1" t="s">
        <v>17</v>
      </c>
      <c r="C379" s="1">
        <v>329.0</v>
      </c>
      <c r="D379" s="1">
        <v>0.0</v>
      </c>
      <c r="E379" s="1" t="s">
        <v>25</v>
      </c>
      <c r="F379" s="1" t="s">
        <v>26</v>
      </c>
      <c r="G379" s="1" t="s">
        <v>27</v>
      </c>
      <c r="H379" s="1" t="s">
        <v>1354</v>
      </c>
      <c r="I379" s="1" t="s">
        <v>1355</v>
      </c>
      <c r="J379" s="1" t="s">
        <v>1355</v>
      </c>
      <c r="K379" s="2"/>
      <c r="L379" s="1">
        <v>10.0</v>
      </c>
      <c r="M379" s="1"/>
      <c r="N379" s="1">
        <v>25.46265</v>
      </c>
      <c r="O379" s="1" t="s">
        <v>30</v>
      </c>
      <c r="P379" s="1" t="s">
        <v>1356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 hidden="1">
      <c r="A380" s="1" t="s">
        <v>32</v>
      </c>
      <c r="B380" s="1" t="s">
        <v>112</v>
      </c>
      <c r="C380" s="1">
        <v>1425.0</v>
      </c>
      <c r="D380" s="1">
        <v>0.0</v>
      </c>
      <c r="E380" s="2"/>
      <c r="F380" s="1" t="s">
        <v>26</v>
      </c>
      <c r="G380" s="1" t="s">
        <v>27</v>
      </c>
      <c r="H380" s="1" t="s">
        <v>1357</v>
      </c>
      <c r="I380" s="1" t="s">
        <v>1358</v>
      </c>
      <c r="J380" s="1" t="s">
        <v>1358</v>
      </c>
      <c r="K380" s="2"/>
      <c r="L380" s="1">
        <v>5.0</v>
      </c>
      <c r="M380" s="1"/>
      <c r="N380" s="1">
        <v>20.070383333333332</v>
      </c>
      <c r="O380" s="1" t="s">
        <v>30</v>
      </c>
      <c r="P380" s="1" t="s">
        <v>1359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 hidden="1">
      <c r="A381" s="1" t="s">
        <v>48</v>
      </c>
      <c r="B381" s="1" t="s">
        <v>17</v>
      </c>
      <c r="C381" s="1">
        <v>366.0</v>
      </c>
      <c r="D381" s="1">
        <v>92.0</v>
      </c>
      <c r="E381" s="2"/>
      <c r="F381" s="1" t="s">
        <v>18</v>
      </c>
      <c r="G381" s="1" t="s">
        <v>27</v>
      </c>
      <c r="H381" s="1" t="s">
        <v>1360</v>
      </c>
      <c r="I381" s="1" t="s">
        <v>1361</v>
      </c>
      <c r="J381" s="1" t="s">
        <v>1361</v>
      </c>
      <c r="K381" s="2"/>
      <c r="L381" s="1">
        <v>-9.0</v>
      </c>
      <c r="M381" s="1"/>
      <c r="N381" s="1">
        <v>19.043883333333333</v>
      </c>
      <c r="O381" s="1" t="s">
        <v>55</v>
      </c>
      <c r="P381" s="1" t="s">
        <v>1362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 hidden="1">
      <c r="A382" s="1" t="s">
        <v>48</v>
      </c>
      <c r="B382" s="1" t="s">
        <v>17</v>
      </c>
      <c r="C382" s="1">
        <v>638.0</v>
      </c>
      <c r="D382" s="1">
        <v>159.0</v>
      </c>
      <c r="E382" s="2"/>
      <c r="F382" s="1" t="s">
        <v>18</v>
      </c>
      <c r="G382" s="1" t="s">
        <v>123</v>
      </c>
      <c r="H382" s="1" t="s">
        <v>1363</v>
      </c>
      <c r="I382" s="1" t="s">
        <v>1364</v>
      </c>
      <c r="J382" s="1" t="s">
        <v>1364</v>
      </c>
      <c r="K382" s="2"/>
      <c r="L382" s="1">
        <v>-5.0</v>
      </c>
      <c r="M382" s="1"/>
      <c r="N382" s="1">
        <v>40.522666666666666</v>
      </c>
      <c r="O382" s="1" t="s">
        <v>55</v>
      </c>
      <c r="P382" s="1" t="s">
        <v>1365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 hidden="1">
      <c r="A383" s="1" t="s">
        <v>32</v>
      </c>
      <c r="B383" s="1" t="s">
        <v>112</v>
      </c>
      <c r="C383" s="1">
        <v>987.0</v>
      </c>
      <c r="D383" s="1">
        <v>0.0</v>
      </c>
      <c r="E383" s="2"/>
      <c r="F383" s="1" t="s">
        <v>26</v>
      </c>
      <c r="G383" s="1" t="s">
        <v>19</v>
      </c>
      <c r="H383" s="1" t="s">
        <v>1366</v>
      </c>
      <c r="I383" s="1" t="s">
        <v>1367</v>
      </c>
      <c r="J383" s="1" t="s">
        <v>1367</v>
      </c>
      <c r="K383" s="2"/>
      <c r="L383" s="1">
        <v>2.0</v>
      </c>
      <c r="M383" s="1"/>
      <c r="N383" s="1">
        <v>17.35825</v>
      </c>
      <c r="O383" s="1" t="s">
        <v>30</v>
      </c>
      <c r="P383" s="1" t="s">
        <v>1368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 hidden="1">
      <c r="A384" s="1" t="s">
        <v>32</v>
      </c>
      <c r="B384" s="1" t="s">
        <v>112</v>
      </c>
      <c r="C384" s="3">
        <v>509.0</v>
      </c>
      <c r="D384" s="1">
        <v>0.0</v>
      </c>
      <c r="E384" s="2"/>
      <c r="F384" s="1" t="s">
        <v>26</v>
      </c>
      <c r="G384" s="1" t="s">
        <v>27</v>
      </c>
      <c r="H384" s="1" t="s">
        <v>1369</v>
      </c>
      <c r="I384" s="1" t="s">
        <v>1370</v>
      </c>
      <c r="J384" s="1" t="s">
        <v>1370</v>
      </c>
      <c r="K384" s="2"/>
      <c r="L384" s="1">
        <v>2.0</v>
      </c>
      <c r="M384" s="1"/>
      <c r="N384" s="1">
        <v>17.7552</v>
      </c>
      <c r="O384" s="1" t="s">
        <v>30</v>
      </c>
      <c r="P384" s="1" t="s">
        <v>1371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 hidden="1">
      <c r="A385" s="1" t="s">
        <v>24</v>
      </c>
      <c r="B385" s="1" t="s">
        <v>17</v>
      </c>
      <c r="C385" s="1">
        <v>214.2</v>
      </c>
      <c r="D385" s="1">
        <v>0.0</v>
      </c>
      <c r="E385" s="1" t="s">
        <v>25</v>
      </c>
      <c r="F385" s="1" t="s">
        <v>26</v>
      </c>
      <c r="G385" s="1" t="s">
        <v>27</v>
      </c>
      <c r="H385" s="1" t="s">
        <v>1372</v>
      </c>
      <c r="I385" s="1" t="s">
        <v>1373</v>
      </c>
      <c r="J385" s="1" t="s">
        <v>1373</v>
      </c>
      <c r="K385" s="2"/>
      <c r="L385" s="1">
        <v>1.0</v>
      </c>
      <c r="M385" s="1"/>
      <c r="N385" s="1">
        <v>16.350683333333333</v>
      </c>
      <c r="O385" s="1" t="s">
        <v>30</v>
      </c>
      <c r="P385" s="1" t="s">
        <v>1374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 hidden="1">
      <c r="A386" s="1" t="s">
        <v>24</v>
      </c>
      <c r="B386" s="1" t="s">
        <v>17</v>
      </c>
      <c r="C386" s="1">
        <v>239.2</v>
      </c>
      <c r="D386" s="1">
        <v>0.0</v>
      </c>
      <c r="E386" s="1" t="s">
        <v>25</v>
      </c>
      <c r="F386" s="1" t="s">
        <v>26</v>
      </c>
      <c r="G386" s="1" t="s">
        <v>27</v>
      </c>
      <c r="H386" s="1" t="s">
        <v>1375</v>
      </c>
      <c r="I386" s="1" t="s">
        <v>1376</v>
      </c>
      <c r="J386" s="1" t="s">
        <v>1376</v>
      </c>
      <c r="K386" s="2"/>
      <c r="L386" s="1">
        <v>4.0</v>
      </c>
      <c r="M386" s="1"/>
      <c r="N386" s="1">
        <v>19.33265</v>
      </c>
      <c r="O386" s="1" t="s">
        <v>30</v>
      </c>
      <c r="P386" s="1" t="s">
        <v>1377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 hidden="1">
      <c r="A387" s="1" t="s">
        <v>48</v>
      </c>
      <c r="B387" s="1" t="s">
        <v>17</v>
      </c>
      <c r="C387" s="1">
        <v>379.0</v>
      </c>
      <c r="D387" s="1">
        <v>61.0</v>
      </c>
      <c r="E387" s="2"/>
      <c r="F387" s="1" t="s">
        <v>18</v>
      </c>
      <c r="G387" s="1" t="s">
        <v>123</v>
      </c>
      <c r="H387" s="1" t="s">
        <v>1378</v>
      </c>
      <c r="I387" s="1" t="s">
        <v>1379</v>
      </c>
      <c r="J387" s="1" t="s">
        <v>1379</v>
      </c>
      <c r="K387" s="2"/>
      <c r="L387" s="1">
        <v>-11.0</v>
      </c>
      <c r="M387" s="1"/>
      <c r="N387" s="1">
        <v>18.036416666666668</v>
      </c>
      <c r="O387" s="1" t="s">
        <v>55</v>
      </c>
      <c r="P387" s="1" t="s">
        <v>1380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 hidden="1">
      <c r="A388" s="1" t="s">
        <v>48</v>
      </c>
      <c r="B388" s="1" t="s">
        <v>17</v>
      </c>
      <c r="C388" s="1">
        <v>398.0</v>
      </c>
      <c r="D388" s="1">
        <v>100.0</v>
      </c>
      <c r="E388" s="2"/>
      <c r="F388" s="1" t="s">
        <v>18</v>
      </c>
      <c r="G388" s="1" t="s">
        <v>27</v>
      </c>
      <c r="H388" s="1" t="s">
        <v>1381</v>
      </c>
      <c r="I388" s="1" t="s">
        <v>1382</v>
      </c>
      <c r="J388" s="1" t="s">
        <v>1382</v>
      </c>
      <c r="K388" s="2"/>
      <c r="L388" s="1">
        <v>-19.0</v>
      </c>
      <c r="M388" s="1"/>
      <c r="N388" s="1">
        <v>21.61665</v>
      </c>
      <c r="O388" s="1" t="s">
        <v>55</v>
      </c>
      <c r="P388" s="1" t="s">
        <v>1383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 hidden="1">
      <c r="A389" s="1" t="s">
        <v>48</v>
      </c>
      <c r="B389" s="1" t="s">
        <v>17</v>
      </c>
      <c r="C389" s="1">
        <v>184.0</v>
      </c>
      <c r="D389" s="1">
        <v>65.0</v>
      </c>
      <c r="E389" s="2"/>
      <c r="F389" s="1" t="s">
        <v>18</v>
      </c>
      <c r="G389" s="1" t="s">
        <v>27</v>
      </c>
      <c r="H389" s="1" t="s">
        <v>1384</v>
      </c>
      <c r="I389" s="1" t="s">
        <v>1385</v>
      </c>
      <c r="J389" s="1" t="s">
        <v>1385</v>
      </c>
      <c r="K389" s="2"/>
      <c r="L389" s="1">
        <v>-8.0</v>
      </c>
      <c r="M389" s="1"/>
      <c r="N389" s="1">
        <v>27.611966666666667</v>
      </c>
      <c r="O389" s="1" t="s">
        <v>55</v>
      </c>
      <c r="P389" s="1" t="s">
        <v>961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 hidden="1">
      <c r="A390" s="1" t="s">
        <v>24</v>
      </c>
      <c r="B390" s="1" t="s">
        <v>17</v>
      </c>
      <c r="C390" s="1">
        <v>214.2</v>
      </c>
      <c r="D390" s="1">
        <v>0.0</v>
      </c>
      <c r="E390" s="1" t="s">
        <v>25</v>
      </c>
      <c r="F390" s="1" t="s">
        <v>26</v>
      </c>
      <c r="G390" s="1" t="s">
        <v>27</v>
      </c>
      <c r="H390" s="1" t="s">
        <v>1386</v>
      </c>
      <c r="I390" s="1" t="s">
        <v>1387</v>
      </c>
      <c r="J390" s="1" t="s">
        <v>1387</v>
      </c>
      <c r="K390" s="2"/>
      <c r="L390" s="1">
        <v>-7.0</v>
      </c>
      <c r="M390" s="1"/>
      <c r="N390" s="1">
        <v>7.078516666666666</v>
      </c>
      <c r="O390" s="1" t="s">
        <v>30</v>
      </c>
      <c r="P390" s="1" t="s">
        <v>281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 hidden="1">
      <c r="A391" s="1" t="s">
        <v>48</v>
      </c>
      <c r="B391" s="1" t="s">
        <v>17</v>
      </c>
      <c r="C391" s="1">
        <v>467.0</v>
      </c>
      <c r="D391" s="1">
        <v>0.0</v>
      </c>
      <c r="E391" s="1" t="s">
        <v>691</v>
      </c>
      <c r="F391" s="1" t="s">
        <v>50</v>
      </c>
      <c r="G391" s="1" t="s">
        <v>27</v>
      </c>
      <c r="H391" s="1" t="s">
        <v>1388</v>
      </c>
      <c r="I391" s="1" t="s">
        <v>1389</v>
      </c>
      <c r="J391" s="1" t="s">
        <v>1390</v>
      </c>
      <c r="K391" s="1" t="s">
        <v>1391</v>
      </c>
      <c r="L391" s="1">
        <v>-19.0</v>
      </c>
      <c r="M391" s="1">
        <v>0.009033333333333334</v>
      </c>
      <c r="N391" s="1">
        <v>6.76725</v>
      </c>
      <c r="O391" s="1" t="s">
        <v>55</v>
      </c>
      <c r="P391" s="1" t="s">
        <v>1392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 hidden="1">
      <c r="A392" s="1" t="s">
        <v>48</v>
      </c>
      <c r="B392" s="1" t="s">
        <v>17</v>
      </c>
      <c r="C392" s="1">
        <v>256.0</v>
      </c>
      <c r="D392" s="1">
        <v>47.0</v>
      </c>
      <c r="E392" s="2"/>
      <c r="F392" s="1" t="s">
        <v>18</v>
      </c>
      <c r="G392" s="1" t="s">
        <v>27</v>
      </c>
      <c r="H392" s="1" t="s">
        <v>1393</v>
      </c>
      <c r="I392" s="1" t="s">
        <v>1394</v>
      </c>
      <c r="J392" s="1" t="s">
        <v>1394</v>
      </c>
      <c r="K392" s="2"/>
      <c r="L392" s="1">
        <v>-9.0</v>
      </c>
      <c r="M392" s="1"/>
      <c r="N392" s="1">
        <v>9.297883333333333</v>
      </c>
      <c r="O392" s="1" t="s">
        <v>55</v>
      </c>
      <c r="P392" s="1" t="s">
        <v>1395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 hidden="1">
      <c r="A393" s="1" t="s">
        <v>24</v>
      </c>
      <c r="B393" s="1" t="s">
        <v>17</v>
      </c>
      <c r="C393" s="1">
        <v>214.2</v>
      </c>
      <c r="D393" s="1">
        <v>0.0</v>
      </c>
      <c r="E393" s="1" t="s">
        <v>25</v>
      </c>
      <c r="F393" s="1" t="s">
        <v>26</v>
      </c>
      <c r="G393" s="1" t="s">
        <v>27</v>
      </c>
      <c r="H393" s="1" t="s">
        <v>1396</v>
      </c>
      <c r="I393" s="1" t="s">
        <v>1397</v>
      </c>
      <c r="J393" s="1" t="s">
        <v>1397</v>
      </c>
      <c r="K393" s="2"/>
      <c r="L393" s="1">
        <v>-4.0</v>
      </c>
      <c r="M393" s="1"/>
      <c r="N393" s="1">
        <v>10.017783333333334</v>
      </c>
      <c r="O393" s="1" t="s">
        <v>30</v>
      </c>
      <c r="P393" s="1" t="s">
        <v>281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 hidden="1">
      <c r="A394" s="1" t="s">
        <v>66</v>
      </c>
      <c r="B394" s="1" t="s">
        <v>17</v>
      </c>
      <c r="C394" s="1">
        <v>264.0</v>
      </c>
      <c r="D394" s="1">
        <v>0.0</v>
      </c>
      <c r="E394" s="1" t="s">
        <v>1398</v>
      </c>
      <c r="F394" s="1" t="s">
        <v>26</v>
      </c>
      <c r="G394" s="1" t="s">
        <v>27</v>
      </c>
      <c r="H394" s="1" t="s">
        <v>1399</v>
      </c>
      <c r="I394" s="1" t="s">
        <v>1400</v>
      </c>
      <c r="J394" s="1" t="s">
        <v>1400</v>
      </c>
      <c r="K394" s="2"/>
      <c r="L394" s="1">
        <v>-2.0</v>
      </c>
      <c r="M394" s="1"/>
      <c r="N394" s="1">
        <v>12.016333333333334</v>
      </c>
      <c r="O394" s="1" t="s">
        <v>30</v>
      </c>
      <c r="P394" s="1" t="s">
        <v>1401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 hidden="1">
      <c r="A395" s="1" t="s">
        <v>32</v>
      </c>
      <c r="B395" s="1" t="s">
        <v>17</v>
      </c>
      <c r="C395" s="1">
        <v>198.0</v>
      </c>
      <c r="D395" s="1">
        <v>0.0</v>
      </c>
      <c r="E395" s="2"/>
      <c r="F395" s="1" t="s">
        <v>26</v>
      </c>
      <c r="G395" s="1" t="s">
        <v>27</v>
      </c>
      <c r="H395" s="1" t="s">
        <v>1402</v>
      </c>
      <c r="I395" s="1" t="s">
        <v>1403</v>
      </c>
      <c r="J395" s="1" t="s">
        <v>1403</v>
      </c>
      <c r="K395" s="2"/>
      <c r="L395" s="1">
        <v>-1.0</v>
      </c>
      <c r="M395" s="1"/>
      <c r="N395" s="1">
        <v>13.425816666666666</v>
      </c>
      <c r="O395" s="1" t="s">
        <v>30</v>
      </c>
      <c r="P395" s="1" t="s">
        <v>1404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 hidden="1">
      <c r="A396" s="1" t="s">
        <v>32</v>
      </c>
      <c r="B396" s="1" t="s">
        <v>17</v>
      </c>
      <c r="C396" s="1">
        <v>228.0</v>
      </c>
      <c r="D396" s="1">
        <v>0.0</v>
      </c>
      <c r="E396" s="2"/>
      <c r="F396" s="1" t="s">
        <v>26</v>
      </c>
      <c r="G396" s="1" t="s">
        <v>27</v>
      </c>
      <c r="H396" s="1" t="s">
        <v>1405</v>
      </c>
      <c r="I396" s="1" t="s">
        <v>1406</v>
      </c>
      <c r="J396" s="1" t="s">
        <v>1406</v>
      </c>
      <c r="K396" s="2"/>
      <c r="L396" s="1">
        <v>0.0</v>
      </c>
      <c r="M396" s="1"/>
      <c r="N396" s="1">
        <v>14.9814</v>
      </c>
      <c r="O396" s="1" t="s">
        <v>30</v>
      </c>
      <c r="P396" s="1" t="s">
        <v>1407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 hidden="1">
      <c r="A397" s="1" t="s">
        <v>24</v>
      </c>
      <c r="B397" s="1" t="s">
        <v>17</v>
      </c>
      <c r="C397" s="1">
        <v>578.0</v>
      </c>
      <c r="D397" s="1">
        <v>0.0</v>
      </c>
      <c r="E397" s="1" t="s">
        <v>25</v>
      </c>
      <c r="F397" s="1" t="s">
        <v>26</v>
      </c>
      <c r="G397" s="1" t="s">
        <v>27</v>
      </c>
      <c r="H397" s="1" t="s">
        <v>1408</v>
      </c>
      <c r="I397" s="1" t="s">
        <v>1409</v>
      </c>
      <c r="J397" s="1" t="s">
        <v>1409</v>
      </c>
      <c r="K397" s="2"/>
      <c r="L397" s="1">
        <v>-7.0</v>
      </c>
      <c r="M397" s="1"/>
      <c r="N397" s="1">
        <v>7.779766666666666</v>
      </c>
      <c r="O397" s="1" t="s">
        <v>30</v>
      </c>
      <c r="P397" s="1" t="s">
        <v>1410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 hidden="1">
      <c r="A398" s="1" t="s">
        <v>48</v>
      </c>
      <c r="B398" s="1" t="s">
        <v>17</v>
      </c>
      <c r="C398" s="3">
        <v>255.0</v>
      </c>
      <c r="D398" s="1">
        <v>54.0</v>
      </c>
      <c r="E398" s="1" t="s">
        <v>691</v>
      </c>
      <c r="F398" s="1" t="s">
        <v>50</v>
      </c>
      <c r="G398" s="1" t="s">
        <v>27</v>
      </c>
      <c r="H398" s="1" t="s">
        <v>1411</v>
      </c>
      <c r="I398" s="1" t="s">
        <v>1412</v>
      </c>
      <c r="J398" s="1" t="s">
        <v>1413</v>
      </c>
      <c r="K398" s="1" t="s">
        <v>1414</v>
      </c>
      <c r="L398" s="1">
        <v>-13.0</v>
      </c>
      <c r="M398" s="1">
        <v>0.013366666666666667</v>
      </c>
      <c r="N398" s="1">
        <v>9.570483333333334</v>
      </c>
      <c r="O398" s="1" t="s">
        <v>55</v>
      </c>
      <c r="P398" s="1" t="s">
        <v>1415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 hidden="1">
      <c r="A399" s="1" t="s">
        <v>48</v>
      </c>
      <c r="B399" s="1" t="s">
        <v>17</v>
      </c>
      <c r="C399" s="1">
        <v>199.0</v>
      </c>
      <c r="D399" s="1">
        <v>50.0</v>
      </c>
      <c r="E399" s="2"/>
      <c r="F399" s="1" t="s">
        <v>18</v>
      </c>
      <c r="G399" s="1" t="s">
        <v>123</v>
      </c>
      <c r="H399" s="1" t="s">
        <v>1416</v>
      </c>
      <c r="I399" s="1" t="s">
        <v>1417</v>
      </c>
      <c r="J399" s="1" t="s">
        <v>1417</v>
      </c>
      <c r="K399" s="2"/>
      <c r="L399" s="1">
        <v>-10.0</v>
      </c>
      <c r="M399" s="1"/>
      <c r="N399" s="1">
        <v>9.197983333333333</v>
      </c>
      <c r="O399" s="1" t="s">
        <v>55</v>
      </c>
      <c r="P399" s="1" t="s">
        <v>961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 hidden="1">
      <c r="A400" s="1" t="s">
        <v>24</v>
      </c>
      <c r="B400" s="3" t="s">
        <v>17</v>
      </c>
      <c r="C400" s="3">
        <v>274.0</v>
      </c>
      <c r="D400" s="1">
        <v>0.0</v>
      </c>
      <c r="E400" s="1" t="s">
        <v>25</v>
      </c>
      <c r="F400" s="1" t="s">
        <v>26</v>
      </c>
      <c r="G400" s="1" t="s">
        <v>27</v>
      </c>
      <c r="H400" s="1" t="s">
        <v>1418</v>
      </c>
      <c r="I400" s="1" t="s">
        <v>1419</v>
      </c>
      <c r="J400" s="1" t="s">
        <v>1419</v>
      </c>
      <c r="K400" s="2"/>
      <c r="L400" s="1">
        <v>-4.0</v>
      </c>
      <c r="M400" s="1"/>
      <c r="N400" s="1">
        <v>10.755733333333334</v>
      </c>
      <c r="O400" s="1" t="s">
        <v>30</v>
      </c>
      <c r="P400" s="1" t="s">
        <v>1420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 hidden="1">
      <c r="A401" s="1" t="s">
        <v>24</v>
      </c>
      <c r="B401" s="1" t="s">
        <v>17</v>
      </c>
      <c r="C401" s="1">
        <v>182.2</v>
      </c>
      <c r="D401" s="1">
        <v>0.0</v>
      </c>
      <c r="E401" s="1" t="s">
        <v>25</v>
      </c>
      <c r="F401" s="1" t="s">
        <v>26</v>
      </c>
      <c r="G401" s="1" t="s">
        <v>27</v>
      </c>
      <c r="H401" s="1" t="s">
        <v>1421</v>
      </c>
      <c r="I401" s="1" t="s">
        <v>1422</v>
      </c>
      <c r="J401" s="1" t="s">
        <v>1422</v>
      </c>
      <c r="K401" s="2"/>
      <c r="L401" s="1">
        <v>-8.0</v>
      </c>
      <c r="M401" s="1"/>
      <c r="N401" s="1">
        <v>6.77895</v>
      </c>
      <c r="O401" s="1" t="s">
        <v>30</v>
      </c>
      <c r="P401" s="1" t="s">
        <v>1053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 hidden="1">
      <c r="A402" s="1" t="s">
        <v>66</v>
      </c>
      <c r="B402" s="1" t="s">
        <v>17</v>
      </c>
      <c r="C402" s="3">
        <v>329.0</v>
      </c>
      <c r="D402" s="1">
        <v>0.0</v>
      </c>
      <c r="E402" s="1" t="s">
        <v>1423</v>
      </c>
      <c r="F402" s="1" t="s">
        <v>26</v>
      </c>
      <c r="G402" s="1" t="s">
        <v>27</v>
      </c>
      <c r="H402" s="1" t="s">
        <v>1424</v>
      </c>
      <c r="I402" s="1" t="s">
        <v>1425</v>
      </c>
      <c r="J402" s="1" t="s">
        <v>1425</v>
      </c>
      <c r="K402" s="2"/>
      <c r="L402" s="1">
        <v>-6.0</v>
      </c>
      <c r="M402" s="1"/>
      <c r="N402" s="1">
        <v>8.022866666666667</v>
      </c>
      <c r="O402" s="1" t="s">
        <v>30</v>
      </c>
      <c r="P402" s="1" t="s">
        <v>1426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 hidden="1">
      <c r="A403" s="1" t="s">
        <v>16</v>
      </c>
      <c r="B403" s="1" t="s">
        <v>17</v>
      </c>
      <c r="C403" s="1">
        <v>39.0</v>
      </c>
      <c r="D403" s="1">
        <v>0.0</v>
      </c>
      <c r="E403" s="2"/>
      <c r="F403" s="1" t="s">
        <v>18</v>
      </c>
      <c r="G403" s="1" t="s">
        <v>19</v>
      </c>
      <c r="H403" s="1" t="s">
        <v>1427</v>
      </c>
      <c r="I403" s="1" t="s">
        <v>1428</v>
      </c>
      <c r="J403" s="1" t="s">
        <v>1428</v>
      </c>
      <c r="K403" s="2"/>
      <c r="L403" s="1">
        <v>7.0</v>
      </c>
      <c r="M403" s="1"/>
      <c r="N403" s="1">
        <v>12.87285</v>
      </c>
      <c r="O403" s="1" t="s">
        <v>22</v>
      </c>
      <c r="P403" s="1" t="s">
        <v>1429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 hidden="1">
      <c r="A404" s="1" t="s">
        <v>16</v>
      </c>
      <c r="B404" s="1" t="s">
        <v>17</v>
      </c>
      <c r="C404" s="3">
        <v>49.0</v>
      </c>
      <c r="D404" s="1">
        <v>0.0</v>
      </c>
      <c r="E404" s="2"/>
      <c r="F404" s="1" t="s">
        <v>18</v>
      </c>
      <c r="G404" s="1" t="s">
        <v>19</v>
      </c>
      <c r="H404" s="1" t="s">
        <v>1430</v>
      </c>
      <c r="I404" s="1" t="s">
        <v>1431</v>
      </c>
      <c r="J404" s="1" t="s">
        <v>1431</v>
      </c>
      <c r="K404" s="2"/>
      <c r="L404" s="1">
        <v>2.0</v>
      </c>
      <c r="M404" s="1"/>
      <c r="N404" s="1">
        <v>7.51445</v>
      </c>
      <c r="O404" s="1" t="s">
        <v>22</v>
      </c>
      <c r="P404" s="1" t="s">
        <v>1432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 hidden="1">
      <c r="A405" s="1" t="s">
        <v>32</v>
      </c>
      <c r="B405" s="1" t="s">
        <v>17</v>
      </c>
      <c r="C405" s="1">
        <v>264.0</v>
      </c>
      <c r="D405" s="1">
        <v>0.0</v>
      </c>
      <c r="E405" s="2"/>
      <c r="F405" s="1" t="s">
        <v>26</v>
      </c>
      <c r="G405" s="1" t="s">
        <v>27</v>
      </c>
      <c r="H405" s="1" t="s">
        <v>1433</v>
      </c>
      <c r="I405" s="1" t="s">
        <v>1434</v>
      </c>
      <c r="J405" s="1" t="s">
        <v>1434</v>
      </c>
      <c r="K405" s="2"/>
      <c r="L405" s="1">
        <v>11.0</v>
      </c>
      <c r="M405" s="1"/>
      <c r="N405" s="1">
        <v>26.107616666666665</v>
      </c>
      <c r="O405" s="1" t="s">
        <v>30</v>
      </c>
      <c r="P405" s="1" t="s">
        <v>903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 hidden="1">
      <c r="A406" s="1" t="s">
        <v>16</v>
      </c>
      <c r="B406" s="1" t="s">
        <v>17</v>
      </c>
      <c r="C406" s="3">
        <v>634.0</v>
      </c>
      <c r="D406" s="1">
        <v>0.0</v>
      </c>
      <c r="E406" s="2"/>
      <c r="F406" s="1" t="s">
        <v>18</v>
      </c>
      <c r="G406" s="1" t="s">
        <v>19</v>
      </c>
      <c r="H406" s="1" t="s">
        <v>1435</v>
      </c>
      <c r="I406" s="1" t="s">
        <v>1436</v>
      </c>
      <c r="J406" s="1" t="s">
        <v>1436</v>
      </c>
      <c r="K406" s="2"/>
      <c r="L406" s="1">
        <v>18.0</v>
      </c>
      <c r="M406" s="1"/>
      <c r="N406" s="1">
        <v>23.18395</v>
      </c>
      <c r="O406" s="1" t="s">
        <v>22</v>
      </c>
      <c r="P406" s="1" t="s">
        <v>1437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 hidden="1">
      <c r="A407" s="1" t="s">
        <v>24</v>
      </c>
      <c r="B407" s="1" t="s">
        <v>17</v>
      </c>
      <c r="C407" s="1">
        <v>409.0</v>
      </c>
      <c r="D407" s="1">
        <v>0.0</v>
      </c>
      <c r="E407" s="1" t="s">
        <v>25</v>
      </c>
      <c r="F407" s="1" t="s">
        <v>26</v>
      </c>
      <c r="G407" s="1" t="s">
        <v>27</v>
      </c>
      <c r="H407" s="1" t="s">
        <v>1438</v>
      </c>
      <c r="I407" s="1" t="s">
        <v>1439</v>
      </c>
      <c r="J407" s="1" t="s">
        <v>1439</v>
      </c>
      <c r="K407" s="2"/>
      <c r="L407" s="1">
        <v>11.0</v>
      </c>
      <c r="M407" s="1"/>
      <c r="N407" s="1">
        <v>26.819233333333333</v>
      </c>
      <c r="O407" s="1" t="s">
        <v>30</v>
      </c>
      <c r="P407" s="1" t="s">
        <v>1440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 hidden="1">
      <c r="A408" s="1" t="s">
        <v>24</v>
      </c>
      <c r="B408" s="1" t="s">
        <v>17</v>
      </c>
      <c r="C408" s="3">
        <v>1052.0</v>
      </c>
      <c r="D408" s="1">
        <v>0.0</v>
      </c>
      <c r="E408" s="1" t="s">
        <v>25</v>
      </c>
      <c r="F408" s="1" t="s">
        <v>26</v>
      </c>
      <c r="G408" s="1" t="s">
        <v>27</v>
      </c>
      <c r="H408" s="1" t="s">
        <v>1441</v>
      </c>
      <c r="I408" s="1" t="s">
        <v>1442</v>
      </c>
      <c r="J408" s="1" t="s">
        <v>1442</v>
      </c>
      <c r="K408" s="2"/>
      <c r="L408" s="1">
        <v>7.0</v>
      </c>
      <c r="M408" s="1"/>
      <c r="N408" s="1">
        <v>22.385266666666666</v>
      </c>
      <c r="O408" s="1" t="s">
        <v>30</v>
      </c>
      <c r="P408" s="1" t="s">
        <v>1443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 hidden="1">
      <c r="A409" s="1" t="s">
        <v>24</v>
      </c>
      <c r="B409" s="1" t="s">
        <v>17</v>
      </c>
      <c r="C409" s="3">
        <v>469.0</v>
      </c>
      <c r="D409" s="1">
        <v>0.0</v>
      </c>
      <c r="E409" s="1" t="s">
        <v>25</v>
      </c>
      <c r="F409" s="1" t="s">
        <v>26</v>
      </c>
      <c r="G409" s="1" t="s">
        <v>27</v>
      </c>
      <c r="H409" s="1" t="s">
        <v>1444</v>
      </c>
      <c r="I409" s="1" t="s">
        <v>1445</v>
      </c>
      <c r="J409" s="1" t="s">
        <v>1445</v>
      </c>
      <c r="K409" s="2"/>
      <c r="L409" s="1">
        <v>1.0</v>
      </c>
      <c r="M409" s="1"/>
      <c r="N409" s="1">
        <v>16.740433333333332</v>
      </c>
      <c r="O409" s="1" t="s">
        <v>30</v>
      </c>
      <c r="P409" s="1" t="s">
        <v>1446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 hidden="1">
      <c r="A410" s="1" t="s">
        <v>24</v>
      </c>
      <c r="B410" s="1" t="s">
        <v>17</v>
      </c>
      <c r="C410" s="1">
        <v>264.0</v>
      </c>
      <c r="D410" s="1">
        <v>0.0</v>
      </c>
      <c r="E410" s="1" t="s">
        <v>25</v>
      </c>
      <c r="F410" s="1" t="s">
        <v>26</v>
      </c>
      <c r="G410" s="1" t="s">
        <v>27</v>
      </c>
      <c r="H410" s="1" t="s">
        <v>1447</v>
      </c>
      <c r="I410" s="1" t="s">
        <v>1448</v>
      </c>
      <c r="J410" s="1" t="s">
        <v>1448</v>
      </c>
      <c r="K410" s="2"/>
      <c r="L410" s="1">
        <v>1.0</v>
      </c>
      <c r="M410" s="1"/>
      <c r="N410" s="1">
        <v>16.85805</v>
      </c>
      <c r="O410" s="1" t="s">
        <v>30</v>
      </c>
      <c r="P410" s="1" t="s">
        <v>1187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 hidden="1">
      <c r="A411" s="1" t="s">
        <v>32</v>
      </c>
      <c r="B411" s="1" t="s">
        <v>17</v>
      </c>
      <c r="C411" s="1">
        <v>358.0</v>
      </c>
      <c r="D411" s="1">
        <v>0.0</v>
      </c>
      <c r="E411" s="2"/>
      <c r="F411" s="1" t="s">
        <v>26</v>
      </c>
      <c r="G411" s="1" t="s">
        <v>27</v>
      </c>
      <c r="H411" s="1" t="s">
        <v>1449</v>
      </c>
      <c r="I411" s="1" t="s">
        <v>1450</v>
      </c>
      <c r="J411" s="1" t="s">
        <v>1450</v>
      </c>
      <c r="K411" s="2"/>
      <c r="L411" s="1">
        <v>1.0</v>
      </c>
      <c r="M411" s="1"/>
      <c r="N411" s="1">
        <v>16.4546</v>
      </c>
      <c r="O411" s="1" t="s">
        <v>30</v>
      </c>
      <c r="P411" s="1" t="s">
        <v>1451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 hidden="1">
      <c r="A412" s="1" t="s">
        <v>16</v>
      </c>
      <c r="B412" s="1" t="s">
        <v>17</v>
      </c>
      <c r="C412" s="1">
        <v>49.0</v>
      </c>
      <c r="D412" s="1">
        <v>0.0</v>
      </c>
      <c r="E412" s="2"/>
      <c r="F412" s="1" t="s">
        <v>18</v>
      </c>
      <c r="G412" s="1" t="s">
        <v>19</v>
      </c>
      <c r="H412" s="1" t="s">
        <v>1452</v>
      </c>
      <c r="I412" s="1" t="s">
        <v>1453</v>
      </c>
      <c r="J412" s="1" t="s">
        <v>1453</v>
      </c>
      <c r="K412" s="2"/>
      <c r="L412" s="1">
        <v>4.0</v>
      </c>
      <c r="M412" s="1"/>
      <c r="N412" s="1">
        <v>9.831083333333334</v>
      </c>
      <c r="O412" s="1" t="s">
        <v>22</v>
      </c>
      <c r="P412" s="1" t="s">
        <v>1454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 hidden="1">
      <c r="A413" s="1" t="s">
        <v>24</v>
      </c>
      <c r="B413" s="1" t="s">
        <v>17</v>
      </c>
      <c r="C413" s="1">
        <v>379.0</v>
      </c>
      <c r="D413" s="1">
        <v>0.0</v>
      </c>
      <c r="E413" s="1" t="s">
        <v>25</v>
      </c>
      <c r="F413" s="1" t="s">
        <v>26</v>
      </c>
      <c r="G413" s="1" t="s">
        <v>27</v>
      </c>
      <c r="H413" s="1" t="s">
        <v>1455</v>
      </c>
      <c r="I413" s="1" t="s">
        <v>1456</v>
      </c>
      <c r="J413" s="1" t="s">
        <v>1456</v>
      </c>
      <c r="K413" s="2"/>
      <c r="L413" s="1">
        <v>7.0</v>
      </c>
      <c r="M413" s="1"/>
      <c r="N413" s="1">
        <v>22.248333333333335</v>
      </c>
      <c r="O413" s="1" t="s">
        <v>30</v>
      </c>
      <c r="P413" s="1" t="s">
        <v>1457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 hidden="1">
      <c r="A414" s="1" t="s">
        <v>16</v>
      </c>
      <c r="B414" s="1" t="s">
        <v>17</v>
      </c>
      <c r="C414" s="1">
        <v>268.0</v>
      </c>
      <c r="D414" s="1">
        <v>0.0</v>
      </c>
      <c r="E414" s="2"/>
      <c r="F414" s="1" t="s">
        <v>18</v>
      </c>
      <c r="G414" s="1" t="s">
        <v>19</v>
      </c>
      <c r="H414" s="1" t="s">
        <v>1458</v>
      </c>
      <c r="I414" s="1" t="s">
        <v>1459</v>
      </c>
      <c r="J414" s="1" t="s">
        <v>1459</v>
      </c>
      <c r="K414" s="2"/>
      <c r="L414" s="1">
        <v>16.0</v>
      </c>
      <c r="M414" s="1"/>
      <c r="N414" s="1">
        <v>21.6062</v>
      </c>
      <c r="O414" s="1" t="s">
        <v>22</v>
      </c>
      <c r="P414" s="1" t="s">
        <v>1460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 hidden="1">
      <c r="A415" s="1" t="s">
        <v>24</v>
      </c>
      <c r="B415" s="1" t="s">
        <v>17</v>
      </c>
      <c r="C415" s="3">
        <v>214.2</v>
      </c>
      <c r="D415" s="1">
        <v>0.0</v>
      </c>
      <c r="E415" s="1" t="s">
        <v>25</v>
      </c>
      <c r="F415" s="1" t="s">
        <v>26</v>
      </c>
      <c r="G415" s="1" t="s">
        <v>27</v>
      </c>
      <c r="H415" s="1" t="s">
        <v>1461</v>
      </c>
      <c r="I415" s="1" t="s">
        <v>1462</v>
      </c>
      <c r="J415" s="1" t="s">
        <v>1462</v>
      </c>
      <c r="K415" s="2"/>
      <c r="L415" s="1">
        <v>2.0</v>
      </c>
      <c r="M415" s="1"/>
      <c r="N415" s="1">
        <v>17.84875</v>
      </c>
      <c r="O415" s="1" t="s">
        <v>30</v>
      </c>
      <c r="P415" s="1" t="s">
        <v>38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 hidden="1">
      <c r="A416" s="1" t="s">
        <v>16</v>
      </c>
      <c r="B416" s="1" t="s">
        <v>17</v>
      </c>
      <c r="C416" s="3">
        <v>698.0</v>
      </c>
      <c r="D416" s="1">
        <v>0.0</v>
      </c>
      <c r="E416" s="2"/>
      <c r="F416" s="1" t="s">
        <v>18</v>
      </c>
      <c r="G416" s="1" t="s">
        <v>19</v>
      </c>
      <c r="H416" s="1" t="s">
        <v>1463</v>
      </c>
      <c r="I416" s="1" t="s">
        <v>1464</v>
      </c>
      <c r="J416" s="1" t="s">
        <v>1464</v>
      </c>
      <c r="K416" s="2"/>
      <c r="L416" s="1">
        <v>18.0</v>
      </c>
      <c r="M416" s="1"/>
      <c r="N416" s="1">
        <v>23.6798</v>
      </c>
      <c r="O416" s="1" t="s">
        <v>22</v>
      </c>
      <c r="P416" s="1" t="s">
        <v>1465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 hidden="1">
      <c r="A417" s="1" t="s">
        <v>32</v>
      </c>
      <c r="B417" s="1" t="s">
        <v>17</v>
      </c>
      <c r="C417" s="1">
        <v>264.0</v>
      </c>
      <c r="D417" s="1">
        <v>0.0</v>
      </c>
      <c r="E417" s="2"/>
      <c r="F417" s="1" t="s">
        <v>26</v>
      </c>
      <c r="G417" s="1" t="s">
        <v>27</v>
      </c>
      <c r="H417" s="1" t="s">
        <v>1466</v>
      </c>
      <c r="I417" s="1" t="s">
        <v>1467</v>
      </c>
      <c r="J417" s="1" t="s">
        <v>1467</v>
      </c>
      <c r="K417" s="2"/>
      <c r="L417" s="1">
        <v>7.0</v>
      </c>
      <c r="M417" s="1"/>
      <c r="N417" s="1">
        <v>22.272833333333335</v>
      </c>
      <c r="O417" s="1" t="s">
        <v>30</v>
      </c>
      <c r="P417" s="1" t="s">
        <v>245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 hidden="1">
      <c r="A418" s="1" t="s">
        <v>16</v>
      </c>
      <c r="B418" s="1" t="s">
        <v>1468</v>
      </c>
      <c r="C418" s="1">
        <v>249.0</v>
      </c>
      <c r="D418" s="1">
        <v>0.0</v>
      </c>
      <c r="E418" s="2"/>
      <c r="F418" s="1" t="s">
        <v>18</v>
      </c>
      <c r="G418" s="1" t="s">
        <v>19</v>
      </c>
      <c r="H418" s="1" t="s">
        <v>1469</v>
      </c>
      <c r="I418" s="2"/>
      <c r="J418" s="2"/>
      <c r="K418" s="2"/>
      <c r="L418" s="1">
        <v>0.0</v>
      </c>
      <c r="M418" s="1"/>
      <c r="N418" s="2"/>
      <c r="O418" s="1" t="s">
        <v>22</v>
      </c>
      <c r="P418" s="1" t="s">
        <v>1470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 hidden="1">
      <c r="A419" s="1" t="s">
        <v>66</v>
      </c>
      <c r="B419" s="1" t="s">
        <v>17</v>
      </c>
      <c r="C419" s="3">
        <v>528.0</v>
      </c>
      <c r="D419" s="1">
        <v>0.0</v>
      </c>
      <c r="E419" s="1" t="s">
        <v>1471</v>
      </c>
      <c r="F419" s="1" t="s">
        <v>26</v>
      </c>
      <c r="G419" s="1" t="s">
        <v>27</v>
      </c>
      <c r="H419" s="1" t="s">
        <v>1472</v>
      </c>
      <c r="I419" s="1" t="s">
        <v>1473</v>
      </c>
      <c r="J419" s="1" t="s">
        <v>1473</v>
      </c>
      <c r="K419" s="2"/>
      <c r="L419" s="1">
        <v>9.0</v>
      </c>
      <c r="M419" s="1"/>
      <c r="N419" s="1">
        <v>24.62945</v>
      </c>
      <c r="O419" s="1" t="s">
        <v>30</v>
      </c>
      <c r="P419" s="1" t="s">
        <v>1474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 hidden="1">
      <c r="A420" s="1" t="s">
        <v>48</v>
      </c>
      <c r="B420" s="1" t="s">
        <v>17</v>
      </c>
      <c r="C420" s="1">
        <v>356.0</v>
      </c>
      <c r="D420" s="1">
        <v>62.0</v>
      </c>
      <c r="E420" s="2"/>
      <c r="F420" s="1" t="s">
        <v>18</v>
      </c>
      <c r="G420" s="1" t="s">
        <v>123</v>
      </c>
      <c r="H420" s="1" t="s">
        <v>1475</v>
      </c>
      <c r="I420" s="1" t="s">
        <v>1476</v>
      </c>
      <c r="J420" s="1" t="s">
        <v>1476</v>
      </c>
      <c r="K420" s="2"/>
      <c r="L420" s="1">
        <v>3.0</v>
      </c>
      <c r="M420" s="1"/>
      <c r="N420" s="1">
        <v>22.711033333333333</v>
      </c>
      <c r="O420" s="1" t="s">
        <v>55</v>
      </c>
      <c r="P420" s="1" t="s">
        <v>1477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 hidden="1">
      <c r="A421" s="1" t="s">
        <v>24</v>
      </c>
      <c r="B421" s="1" t="s">
        <v>17</v>
      </c>
      <c r="C421" s="3">
        <v>394.0</v>
      </c>
      <c r="D421" s="1">
        <v>0.0</v>
      </c>
      <c r="E421" s="1" t="s">
        <v>25</v>
      </c>
      <c r="F421" s="1" t="s">
        <v>26</v>
      </c>
      <c r="G421" s="1" t="s">
        <v>27</v>
      </c>
      <c r="H421" s="1" t="s">
        <v>1478</v>
      </c>
      <c r="I421" s="1" t="s">
        <v>1479</v>
      </c>
      <c r="J421" s="1" t="s">
        <v>1479</v>
      </c>
      <c r="K421" s="2"/>
      <c r="L421" s="1">
        <v>8.0</v>
      </c>
      <c r="M421" s="1"/>
      <c r="N421" s="1">
        <v>23.30995</v>
      </c>
      <c r="O421" s="1" t="s">
        <v>30</v>
      </c>
      <c r="P421" s="1" t="s">
        <v>1480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 hidden="1">
      <c r="A422" s="1" t="s">
        <v>24</v>
      </c>
      <c r="B422" s="1" t="s">
        <v>17</v>
      </c>
      <c r="C422" s="1">
        <v>364.0</v>
      </c>
      <c r="D422" s="1">
        <v>0.0</v>
      </c>
      <c r="E422" s="1" t="s">
        <v>25</v>
      </c>
      <c r="F422" s="1" t="s">
        <v>26</v>
      </c>
      <c r="G422" s="1" t="s">
        <v>27</v>
      </c>
      <c r="H422" s="1" t="s">
        <v>1481</v>
      </c>
      <c r="I422" s="1" t="s">
        <v>1482</v>
      </c>
      <c r="J422" s="1" t="s">
        <v>1482</v>
      </c>
      <c r="K422" s="2"/>
      <c r="L422" s="1">
        <v>-2.0</v>
      </c>
      <c r="M422" s="1"/>
      <c r="N422" s="1">
        <v>12.960283333333333</v>
      </c>
      <c r="O422" s="1" t="s">
        <v>30</v>
      </c>
      <c r="P422" s="1" t="s">
        <v>1483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 hidden="1">
      <c r="A423" s="1" t="s">
        <v>66</v>
      </c>
      <c r="B423" s="1" t="s">
        <v>17</v>
      </c>
      <c r="C423" s="1">
        <v>658.0</v>
      </c>
      <c r="D423" s="1">
        <v>0.0</v>
      </c>
      <c r="E423" s="1" t="s">
        <v>1484</v>
      </c>
      <c r="F423" s="1" t="s">
        <v>26</v>
      </c>
      <c r="G423" s="1" t="s">
        <v>27</v>
      </c>
      <c r="H423" s="1" t="s">
        <v>1485</v>
      </c>
      <c r="I423" s="1" t="s">
        <v>1486</v>
      </c>
      <c r="J423" s="1" t="s">
        <v>1486</v>
      </c>
      <c r="K423" s="2"/>
      <c r="L423" s="1">
        <v>-3.0</v>
      </c>
      <c r="M423" s="1"/>
      <c r="N423" s="1">
        <v>11.8016</v>
      </c>
      <c r="O423" s="1" t="s">
        <v>30</v>
      </c>
      <c r="P423" s="1" t="s">
        <v>1487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 hidden="1">
      <c r="A424" s="1" t="s">
        <v>32</v>
      </c>
      <c r="B424" s="1" t="s">
        <v>17</v>
      </c>
      <c r="C424" s="1">
        <v>351.0</v>
      </c>
      <c r="D424" s="1">
        <v>0.0</v>
      </c>
      <c r="E424" s="2"/>
      <c r="F424" s="1" t="s">
        <v>26</v>
      </c>
      <c r="G424" s="1" t="s">
        <v>19</v>
      </c>
      <c r="H424" s="1" t="s">
        <v>1488</v>
      </c>
      <c r="I424" s="1" t="s">
        <v>1489</v>
      </c>
      <c r="J424" s="1" t="s">
        <v>1489</v>
      </c>
      <c r="K424" s="2"/>
      <c r="L424" s="1">
        <v>-6.0</v>
      </c>
      <c r="M424" s="1"/>
      <c r="N424" s="1">
        <v>8.350483333333333</v>
      </c>
      <c r="O424" s="1" t="s">
        <v>30</v>
      </c>
      <c r="P424" s="1" t="s">
        <v>1490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 hidden="1">
      <c r="A425" s="1" t="s">
        <v>24</v>
      </c>
      <c r="B425" s="1" t="s">
        <v>17</v>
      </c>
      <c r="C425" s="1">
        <v>341.2</v>
      </c>
      <c r="D425" s="1">
        <v>0.0</v>
      </c>
      <c r="E425" s="1" t="s">
        <v>25</v>
      </c>
      <c r="F425" s="1" t="s">
        <v>26</v>
      </c>
      <c r="G425" s="1" t="s">
        <v>27</v>
      </c>
      <c r="H425" s="1" t="s">
        <v>1491</v>
      </c>
      <c r="I425" s="1" t="s">
        <v>1492</v>
      </c>
      <c r="J425" s="1" t="s">
        <v>1492</v>
      </c>
      <c r="K425" s="2"/>
      <c r="L425" s="1">
        <v>-7.0</v>
      </c>
      <c r="M425" s="1"/>
      <c r="N425" s="1">
        <v>7.361483333333333</v>
      </c>
      <c r="O425" s="1" t="s">
        <v>30</v>
      </c>
      <c r="P425" s="1" t="s">
        <v>1493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 hidden="1">
      <c r="A426" s="1" t="s">
        <v>48</v>
      </c>
      <c r="B426" s="1" t="s">
        <v>17</v>
      </c>
      <c r="C426" s="1">
        <v>457.0</v>
      </c>
      <c r="D426" s="1">
        <v>0.0</v>
      </c>
      <c r="E426" s="1" t="s">
        <v>691</v>
      </c>
      <c r="F426" s="1" t="s">
        <v>50</v>
      </c>
      <c r="G426" s="1" t="s">
        <v>27</v>
      </c>
      <c r="H426" s="1" t="s">
        <v>1494</v>
      </c>
      <c r="I426" s="1" t="s">
        <v>1495</v>
      </c>
      <c r="J426" s="1" t="s">
        <v>1496</v>
      </c>
      <c r="K426" s="1" t="s">
        <v>1497</v>
      </c>
      <c r="L426" s="1">
        <v>9.0</v>
      </c>
      <c r="M426" s="1">
        <v>0.014616666666666667</v>
      </c>
      <c r="N426" s="1">
        <v>26.664883333333332</v>
      </c>
      <c r="O426" s="1" t="s">
        <v>55</v>
      </c>
      <c r="P426" s="1" t="s">
        <v>1498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 hidden="1">
      <c r="A427" s="1" t="s">
        <v>16</v>
      </c>
      <c r="B427" s="1" t="s">
        <v>17</v>
      </c>
      <c r="C427" s="1">
        <v>139.0</v>
      </c>
      <c r="D427" s="1">
        <v>0.0</v>
      </c>
      <c r="E427" s="2"/>
      <c r="F427" s="1" t="s">
        <v>18</v>
      </c>
      <c r="G427" s="1" t="s">
        <v>19</v>
      </c>
      <c r="H427" s="1" t="s">
        <v>1499</v>
      </c>
      <c r="I427" s="1" t="s">
        <v>1500</v>
      </c>
      <c r="J427" s="1" t="s">
        <v>1500</v>
      </c>
      <c r="K427" s="2"/>
      <c r="L427" s="1">
        <v>1.0</v>
      </c>
      <c r="M427" s="1"/>
      <c r="N427" s="1">
        <v>6.2820833333333335</v>
      </c>
      <c r="O427" s="1" t="s">
        <v>22</v>
      </c>
      <c r="P427" s="1" t="s">
        <v>1501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 hidden="1">
      <c r="A428" s="1" t="s">
        <v>16</v>
      </c>
      <c r="B428" s="1" t="s">
        <v>17</v>
      </c>
      <c r="C428" s="1">
        <v>119.0</v>
      </c>
      <c r="D428" s="1">
        <v>0.0</v>
      </c>
      <c r="E428" s="2"/>
      <c r="F428" s="1" t="s">
        <v>18</v>
      </c>
      <c r="G428" s="1" t="s">
        <v>19</v>
      </c>
      <c r="H428" s="1" t="s">
        <v>1502</v>
      </c>
      <c r="I428" s="1" t="s">
        <v>1503</v>
      </c>
      <c r="J428" s="1" t="s">
        <v>1503</v>
      </c>
      <c r="K428" s="2"/>
      <c r="L428" s="1">
        <v>33.0</v>
      </c>
      <c r="M428" s="1"/>
      <c r="N428" s="1">
        <v>38.899483333333336</v>
      </c>
      <c r="O428" s="1" t="s">
        <v>22</v>
      </c>
      <c r="P428" s="1" t="s">
        <v>1504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 hidden="1">
      <c r="A429" s="1" t="s">
        <v>48</v>
      </c>
      <c r="B429" s="1" t="s">
        <v>17</v>
      </c>
      <c r="C429" s="1">
        <v>1410.0</v>
      </c>
      <c r="D429" s="1">
        <v>49.0</v>
      </c>
      <c r="E429" s="1" t="s">
        <v>691</v>
      </c>
      <c r="F429" s="1" t="s">
        <v>50</v>
      </c>
      <c r="G429" s="1" t="s">
        <v>27</v>
      </c>
      <c r="H429" s="1" t="s">
        <v>1505</v>
      </c>
      <c r="I429" s="1" t="s">
        <v>1506</v>
      </c>
      <c r="J429" s="1" t="s">
        <v>1507</v>
      </c>
      <c r="K429" s="1" t="s">
        <v>1508</v>
      </c>
      <c r="L429" s="1">
        <v>12.0</v>
      </c>
      <c r="M429" s="1">
        <v>0.0118</v>
      </c>
      <c r="N429" s="1">
        <v>30.14455</v>
      </c>
      <c r="O429" s="1" t="s">
        <v>55</v>
      </c>
      <c r="P429" s="1" t="s">
        <v>1509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 hidden="1">
      <c r="A430" s="1" t="s">
        <v>66</v>
      </c>
      <c r="B430" s="1" t="s">
        <v>112</v>
      </c>
      <c r="C430" s="1">
        <v>329.0</v>
      </c>
      <c r="D430" s="1">
        <v>0.0</v>
      </c>
      <c r="E430" s="1" t="s">
        <v>1510</v>
      </c>
      <c r="F430" s="1" t="s">
        <v>26</v>
      </c>
      <c r="G430" s="1" t="s">
        <v>27</v>
      </c>
      <c r="H430" s="1" t="s">
        <v>1511</v>
      </c>
      <c r="I430" s="1" t="s">
        <v>1512</v>
      </c>
      <c r="J430" s="1" t="s">
        <v>1512</v>
      </c>
      <c r="K430" s="2"/>
      <c r="L430" s="1">
        <v>-7.0</v>
      </c>
      <c r="M430" s="1"/>
      <c r="N430" s="1">
        <v>7.935466666666667</v>
      </c>
      <c r="O430" s="1" t="s">
        <v>30</v>
      </c>
      <c r="P430" s="1" t="s">
        <v>1513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 hidden="1">
      <c r="A431" s="1" t="s">
        <v>48</v>
      </c>
      <c r="B431" s="1" t="s">
        <v>17</v>
      </c>
      <c r="C431" s="1">
        <v>416.0</v>
      </c>
      <c r="D431" s="1">
        <v>0.0</v>
      </c>
      <c r="E431" s="1" t="s">
        <v>691</v>
      </c>
      <c r="F431" s="1" t="s">
        <v>50</v>
      </c>
      <c r="G431" s="1" t="s">
        <v>27</v>
      </c>
      <c r="H431" s="1" t="s">
        <v>1514</v>
      </c>
      <c r="I431" s="1" t="s">
        <v>1515</v>
      </c>
      <c r="J431" s="1" t="s">
        <v>1516</v>
      </c>
      <c r="K431" s="1" t="s">
        <v>1517</v>
      </c>
      <c r="L431" s="1">
        <v>-10.0</v>
      </c>
      <c r="M431" s="1">
        <v>0.01455</v>
      </c>
      <c r="N431" s="1">
        <v>11.8858</v>
      </c>
      <c r="O431" s="1" t="s">
        <v>55</v>
      </c>
      <c r="P431" s="1" t="s">
        <v>1518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 hidden="1">
      <c r="A432" s="1" t="s">
        <v>16</v>
      </c>
      <c r="B432" s="1" t="s">
        <v>17</v>
      </c>
      <c r="C432" s="1">
        <v>438.0</v>
      </c>
      <c r="D432" s="1">
        <v>0.0</v>
      </c>
      <c r="E432" s="2"/>
      <c r="F432" s="1" t="s">
        <v>18</v>
      </c>
      <c r="G432" s="1" t="s">
        <v>19</v>
      </c>
      <c r="H432" s="1" t="s">
        <v>1519</v>
      </c>
      <c r="I432" s="1" t="s">
        <v>1520</v>
      </c>
      <c r="J432" s="1" t="s">
        <v>1520</v>
      </c>
      <c r="K432" s="2"/>
      <c r="L432" s="1">
        <v>3.0</v>
      </c>
      <c r="M432" s="1"/>
      <c r="N432" s="1">
        <v>8.958533333333333</v>
      </c>
      <c r="O432" s="1" t="s">
        <v>22</v>
      </c>
      <c r="P432" s="1" t="s">
        <v>1521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 hidden="1">
      <c r="A433" s="1" t="s">
        <v>32</v>
      </c>
      <c r="B433" s="1" t="s">
        <v>112</v>
      </c>
      <c r="C433" s="3">
        <v>264.0</v>
      </c>
      <c r="D433" s="1">
        <v>0.0</v>
      </c>
      <c r="E433" s="2"/>
      <c r="F433" s="1" t="s">
        <v>26</v>
      </c>
      <c r="G433" s="1" t="s">
        <v>27</v>
      </c>
      <c r="H433" s="1" t="s">
        <v>1522</v>
      </c>
      <c r="I433" s="1" t="s">
        <v>1523</v>
      </c>
      <c r="J433" s="1" t="s">
        <v>1523</v>
      </c>
      <c r="K433" s="2"/>
      <c r="L433" s="1">
        <v>-8.0</v>
      </c>
      <c r="M433" s="1"/>
      <c r="N433" s="1">
        <v>6.180466666666667</v>
      </c>
      <c r="O433" s="1" t="s">
        <v>30</v>
      </c>
      <c r="P433" s="1" t="s">
        <v>903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 hidden="1">
      <c r="A434" s="1" t="s">
        <v>32</v>
      </c>
      <c r="B434" s="1" t="s">
        <v>112</v>
      </c>
      <c r="C434" s="1">
        <v>642.0</v>
      </c>
      <c r="D434" s="1">
        <v>0.0</v>
      </c>
      <c r="E434" s="2"/>
      <c r="F434" s="1" t="s">
        <v>26</v>
      </c>
      <c r="G434" s="1" t="s">
        <v>19</v>
      </c>
      <c r="H434" s="1" t="s">
        <v>1524</v>
      </c>
      <c r="I434" s="1" t="s">
        <v>1525</v>
      </c>
      <c r="J434" s="1" t="s">
        <v>1525</v>
      </c>
      <c r="K434" s="2"/>
      <c r="L434" s="1">
        <v>-5.0</v>
      </c>
      <c r="M434" s="1"/>
      <c r="N434" s="1">
        <v>9.46435</v>
      </c>
      <c r="O434" s="1" t="s">
        <v>30</v>
      </c>
      <c r="P434" s="1" t="s">
        <v>1526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 hidden="1">
      <c r="A435" s="1" t="s">
        <v>66</v>
      </c>
      <c r="B435" s="1" t="s">
        <v>112</v>
      </c>
      <c r="C435" s="1">
        <v>329.0</v>
      </c>
      <c r="D435" s="1">
        <v>0.0</v>
      </c>
      <c r="E435" s="1" t="s">
        <v>1527</v>
      </c>
      <c r="F435" s="1" t="s">
        <v>26</v>
      </c>
      <c r="G435" s="1" t="s">
        <v>27</v>
      </c>
      <c r="H435" s="1" t="s">
        <v>1528</v>
      </c>
      <c r="I435" s="1" t="s">
        <v>1529</v>
      </c>
      <c r="J435" s="1" t="s">
        <v>1529</v>
      </c>
      <c r="K435" s="2"/>
      <c r="L435" s="1">
        <v>-4.0</v>
      </c>
      <c r="M435" s="1"/>
      <c r="N435" s="1">
        <v>10.849683333333333</v>
      </c>
      <c r="O435" s="1" t="s">
        <v>30</v>
      </c>
      <c r="P435" s="1" t="s">
        <v>1530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 hidden="1">
      <c r="A436" s="1" t="s">
        <v>24</v>
      </c>
      <c r="B436" s="1" t="s">
        <v>17</v>
      </c>
      <c r="C436" s="1">
        <v>581.4</v>
      </c>
      <c r="D436" s="1">
        <v>0.0</v>
      </c>
      <c r="E436" s="1" t="s">
        <v>25</v>
      </c>
      <c r="F436" s="1" t="s">
        <v>26</v>
      </c>
      <c r="G436" s="1" t="s">
        <v>27</v>
      </c>
      <c r="H436" s="1" t="s">
        <v>1531</v>
      </c>
      <c r="I436" s="1" t="s">
        <v>1532</v>
      </c>
      <c r="J436" s="1" t="s">
        <v>1532</v>
      </c>
      <c r="K436" s="2"/>
      <c r="L436" s="1">
        <v>-4.0</v>
      </c>
      <c r="M436" s="1"/>
      <c r="N436" s="1">
        <v>10.1102</v>
      </c>
      <c r="O436" s="1" t="s">
        <v>30</v>
      </c>
      <c r="P436" s="1" t="s">
        <v>1533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 hidden="1">
      <c r="A437" s="1" t="s">
        <v>24</v>
      </c>
      <c r="B437" s="1" t="s">
        <v>17</v>
      </c>
      <c r="C437" s="3">
        <v>214.2</v>
      </c>
      <c r="D437" s="1">
        <v>0.0</v>
      </c>
      <c r="E437" s="1" t="s">
        <v>25</v>
      </c>
      <c r="F437" s="1" t="s">
        <v>26</v>
      </c>
      <c r="G437" s="1" t="s">
        <v>27</v>
      </c>
      <c r="H437" s="1" t="s">
        <v>1534</v>
      </c>
      <c r="I437" s="1" t="s">
        <v>1535</v>
      </c>
      <c r="J437" s="1" t="s">
        <v>1535</v>
      </c>
      <c r="K437" s="2"/>
      <c r="L437" s="1">
        <v>-6.0</v>
      </c>
      <c r="M437" s="1"/>
      <c r="N437" s="1">
        <v>8.494033333333334</v>
      </c>
      <c r="O437" s="1" t="s">
        <v>30</v>
      </c>
      <c r="P437" s="1" t="s">
        <v>38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 hidden="1">
      <c r="A438" s="1" t="s">
        <v>48</v>
      </c>
      <c r="B438" s="1" t="s">
        <v>17</v>
      </c>
      <c r="C438" s="1">
        <v>188.0</v>
      </c>
      <c r="D438" s="1">
        <v>0.0</v>
      </c>
      <c r="E438" s="2"/>
      <c r="F438" s="1" t="s">
        <v>18</v>
      </c>
      <c r="G438" s="1" t="s">
        <v>123</v>
      </c>
      <c r="H438" s="1" t="s">
        <v>1536</v>
      </c>
      <c r="I438" s="1" t="s">
        <v>1537</v>
      </c>
      <c r="J438" s="1" t="s">
        <v>1537</v>
      </c>
      <c r="K438" s="2"/>
      <c r="L438" s="1">
        <v>-10.0</v>
      </c>
      <c r="M438" s="1"/>
      <c r="N438" s="1">
        <v>8.090783333333333</v>
      </c>
      <c r="O438" s="1" t="s">
        <v>55</v>
      </c>
      <c r="P438" s="1" t="s">
        <v>1538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 hidden="1">
      <c r="A439" s="1" t="s">
        <v>48</v>
      </c>
      <c r="B439" s="1" t="s">
        <v>17</v>
      </c>
      <c r="C439" s="3">
        <v>618.0</v>
      </c>
      <c r="D439" s="1">
        <v>0.0</v>
      </c>
      <c r="E439" s="1" t="s">
        <v>691</v>
      </c>
      <c r="F439" s="1" t="s">
        <v>50</v>
      </c>
      <c r="G439" s="1" t="s">
        <v>27</v>
      </c>
      <c r="H439" s="1" t="s">
        <v>1539</v>
      </c>
      <c r="I439" s="1" t="s">
        <v>1540</v>
      </c>
      <c r="J439" s="1" t="s">
        <v>1541</v>
      </c>
      <c r="K439" s="1" t="s">
        <v>1542</v>
      </c>
      <c r="L439" s="1">
        <v>0.0</v>
      </c>
      <c r="M439" s="1">
        <v>0.025866666666666666</v>
      </c>
      <c r="N439" s="1">
        <v>10.042366666666666</v>
      </c>
      <c r="O439" s="1" t="s">
        <v>55</v>
      </c>
      <c r="P439" s="1" t="s">
        <v>1543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 hidden="1">
      <c r="A440" s="1" t="s">
        <v>24</v>
      </c>
      <c r="B440" s="1" t="s">
        <v>17</v>
      </c>
      <c r="C440" s="1">
        <v>214.2</v>
      </c>
      <c r="D440" s="1">
        <v>0.0</v>
      </c>
      <c r="E440" s="1" t="s">
        <v>25</v>
      </c>
      <c r="F440" s="1" t="s">
        <v>26</v>
      </c>
      <c r="G440" s="1" t="s">
        <v>27</v>
      </c>
      <c r="H440" s="1" t="s">
        <v>1544</v>
      </c>
      <c r="I440" s="1" t="s">
        <v>1545</v>
      </c>
      <c r="J440" s="1" t="s">
        <v>1545</v>
      </c>
      <c r="K440" s="2"/>
      <c r="L440" s="1">
        <v>-4.0</v>
      </c>
      <c r="M440" s="1"/>
      <c r="N440" s="1">
        <v>10.259</v>
      </c>
      <c r="O440" s="1" t="s">
        <v>30</v>
      </c>
      <c r="P440" s="1" t="s">
        <v>1546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 hidden="1">
      <c r="A441" s="1" t="s">
        <v>48</v>
      </c>
      <c r="B441" s="1" t="s">
        <v>17</v>
      </c>
      <c r="C441" s="1">
        <v>427.0</v>
      </c>
      <c r="D441" s="1">
        <v>0.0</v>
      </c>
      <c r="E441" s="1" t="s">
        <v>691</v>
      </c>
      <c r="F441" s="1" t="s">
        <v>50</v>
      </c>
      <c r="G441" s="1" t="s">
        <v>19</v>
      </c>
      <c r="H441" s="1" t="s">
        <v>1547</v>
      </c>
      <c r="I441" s="1" t="s">
        <v>1548</v>
      </c>
      <c r="J441" s="1" t="s">
        <v>1549</v>
      </c>
      <c r="K441" s="1" t="s">
        <v>1550</v>
      </c>
      <c r="L441" s="1">
        <v>-4.0</v>
      </c>
      <c r="M441" s="1">
        <v>0.011933333333333334</v>
      </c>
      <c r="N441" s="1">
        <v>10.856433333333333</v>
      </c>
      <c r="O441" s="1" t="s">
        <v>55</v>
      </c>
      <c r="P441" s="1" t="s">
        <v>1551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 hidden="1">
      <c r="A442" s="1" t="s">
        <v>66</v>
      </c>
      <c r="B442" s="1" t="s">
        <v>112</v>
      </c>
      <c r="C442" s="1">
        <v>329.0</v>
      </c>
      <c r="D442" s="1">
        <v>0.0</v>
      </c>
      <c r="E442" s="1" t="s">
        <v>1331</v>
      </c>
      <c r="F442" s="1" t="s">
        <v>26</v>
      </c>
      <c r="G442" s="1" t="s">
        <v>27</v>
      </c>
      <c r="H442" s="1" t="s">
        <v>1552</v>
      </c>
      <c r="I442" s="1" t="s">
        <v>1553</v>
      </c>
      <c r="J442" s="1" t="s">
        <v>1553</v>
      </c>
      <c r="K442" s="2"/>
      <c r="L442" s="1">
        <v>-4.0</v>
      </c>
      <c r="M442" s="1"/>
      <c r="N442" s="1">
        <v>10.398516666666668</v>
      </c>
      <c r="O442" s="1" t="s">
        <v>30</v>
      </c>
      <c r="P442" s="1" t="s">
        <v>980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 hidden="1">
      <c r="A443" s="1" t="s">
        <v>24</v>
      </c>
      <c r="B443" s="1" t="s">
        <v>17</v>
      </c>
      <c r="C443" s="1">
        <v>488.0</v>
      </c>
      <c r="D443" s="1">
        <v>0.0</v>
      </c>
      <c r="E443" s="1" t="s">
        <v>25</v>
      </c>
      <c r="F443" s="1" t="s">
        <v>26</v>
      </c>
      <c r="G443" s="1" t="s">
        <v>27</v>
      </c>
      <c r="H443" s="1" t="s">
        <v>1554</v>
      </c>
      <c r="I443" s="1" t="s">
        <v>1555</v>
      </c>
      <c r="J443" s="1" t="s">
        <v>1555</v>
      </c>
      <c r="K443" s="2"/>
      <c r="L443" s="1">
        <v>0.0</v>
      </c>
      <c r="M443" s="1"/>
      <c r="N443" s="1">
        <v>14.020333333333333</v>
      </c>
      <c r="O443" s="1" t="s">
        <v>30</v>
      </c>
      <c r="P443" s="1" t="s">
        <v>1556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 hidden="1">
      <c r="A444" s="1" t="s">
        <v>48</v>
      </c>
      <c r="B444" s="1" t="s">
        <v>17</v>
      </c>
      <c r="C444" s="1">
        <v>739.0</v>
      </c>
      <c r="D444" s="1">
        <v>0.0</v>
      </c>
      <c r="E444" s="1" t="s">
        <v>1557</v>
      </c>
      <c r="F444" s="1" t="s">
        <v>50</v>
      </c>
      <c r="G444" s="1" t="s">
        <v>27</v>
      </c>
      <c r="H444" s="1" t="s">
        <v>1558</v>
      </c>
      <c r="I444" s="1" t="s">
        <v>1559</v>
      </c>
      <c r="J444" s="1" t="s">
        <v>1560</v>
      </c>
      <c r="K444" s="1" t="s">
        <v>1561</v>
      </c>
      <c r="L444" s="1">
        <v>-15.0</v>
      </c>
      <c r="M444" s="1">
        <v>0.029</v>
      </c>
      <c r="N444" s="1">
        <v>11.929766666666668</v>
      </c>
      <c r="O444" s="1" t="s">
        <v>55</v>
      </c>
      <c r="P444" s="1" t="s">
        <v>1562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 hidden="1">
      <c r="A445" s="1" t="s">
        <v>66</v>
      </c>
      <c r="B445" s="1" t="s">
        <v>112</v>
      </c>
      <c r="C445" s="1">
        <v>399.0</v>
      </c>
      <c r="D445" s="1">
        <v>0.0</v>
      </c>
      <c r="E445" s="1" t="s">
        <v>1331</v>
      </c>
      <c r="F445" s="1" t="s">
        <v>26</v>
      </c>
      <c r="G445" s="1" t="s">
        <v>27</v>
      </c>
      <c r="H445" s="1" t="s">
        <v>1563</v>
      </c>
      <c r="I445" s="1" t="s">
        <v>1564</v>
      </c>
      <c r="J445" s="1" t="s">
        <v>1564</v>
      </c>
      <c r="K445" s="2"/>
      <c r="L445" s="1">
        <v>-4.0</v>
      </c>
      <c r="M445" s="1"/>
      <c r="N445" s="1">
        <v>10.8735</v>
      </c>
      <c r="O445" s="1" t="s">
        <v>30</v>
      </c>
      <c r="P445" s="1" t="s">
        <v>1565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16</v>
      </c>
      <c r="B446" s="1" t="s">
        <v>17</v>
      </c>
      <c r="C446" s="1">
        <v>59.0</v>
      </c>
      <c r="D446" s="1">
        <v>0.0</v>
      </c>
      <c r="E446" s="2"/>
      <c r="F446" s="1" t="s">
        <v>18</v>
      </c>
      <c r="G446" s="1" t="s">
        <v>19</v>
      </c>
      <c r="H446" s="1" t="s">
        <v>1566</v>
      </c>
      <c r="I446" s="1" t="s">
        <v>1567</v>
      </c>
      <c r="J446" s="1" t="s">
        <v>1567</v>
      </c>
      <c r="K446" s="2"/>
      <c r="L446" s="1">
        <v>0.0</v>
      </c>
      <c r="M446" s="1"/>
      <c r="N446" s="1">
        <v>5.9892</v>
      </c>
      <c r="O446" s="1" t="s">
        <v>22</v>
      </c>
      <c r="P446" s="1" t="s">
        <v>1568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 hidden="1">
      <c r="A447" s="1" t="s">
        <v>32</v>
      </c>
      <c r="B447" s="1" t="s">
        <v>112</v>
      </c>
      <c r="C447" s="1">
        <v>394.0</v>
      </c>
      <c r="D447" s="1">
        <v>0.0</v>
      </c>
      <c r="E447" s="2"/>
      <c r="F447" s="1" t="s">
        <v>26</v>
      </c>
      <c r="G447" s="1" t="s">
        <v>27</v>
      </c>
      <c r="H447" s="1" t="s">
        <v>1569</v>
      </c>
      <c r="I447" s="1" t="s">
        <v>1570</v>
      </c>
      <c r="J447" s="1" t="s">
        <v>1570</v>
      </c>
      <c r="K447" s="2"/>
      <c r="L447" s="1">
        <v>0.0</v>
      </c>
      <c r="M447" s="1"/>
      <c r="N447" s="1">
        <v>15.492483333333332</v>
      </c>
      <c r="O447" s="1" t="s">
        <v>30</v>
      </c>
      <c r="P447" s="1" t="s">
        <v>1571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 hidden="1">
      <c r="A448" s="1" t="s">
        <v>24</v>
      </c>
      <c r="B448" s="1" t="s">
        <v>17</v>
      </c>
      <c r="C448" s="1">
        <v>214.2</v>
      </c>
      <c r="D448" s="1">
        <v>0.0</v>
      </c>
      <c r="E448" s="1" t="s">
        <v>25</v>
      </c>
      <c r="F448" s="1" t="s">
        <v>26</v>
      </c>
      <c r="G448" s="1" t="s">
        <v>27</v>
      </c>
      <c r="H448" s="1" t="s">
        <v>1572</v>
      </c>
      <c r="I448" s="1" t="s">
        <v>1573</v>
      </c>
      <c r="J448" s="1" t="s">
        <v>1573</v>
      </c>
      <c r="K448" s="2"/>
      <c r="L448" s="1">
        <v>0.0</v>
      </c>
      <c r="M448" s="1"/>
      <c r="N448" s="1">
        <v>15.368833333333333</v>
      </c>
      <c r="O448" s="1" t="s">
        <v>30</v>
      </c>
      <c r="P448" s="1" t="s">
        <v>281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 hidden="1">
      <c r="A449" s="1" t="s">
        <v>16</v>
      </c>
      <c r="B449" s="1" t="s">
        <v>17</v>
      </c>
      <c r="C449" s="1">
        <v>59.0</v>
      </c>
      <c r="D449" s="1">
        <v>0.0</v>
      </c>
      <c r="E449" s="2"/>
      <c r="F449" s="1" t="s">
        <v>18</v>
      </c>
      <c r="G449" s="1" t="s">
        <v>19</v>
      </c>
      <c r="H449" s="1" t="s">
        <v>1574</v>
      </c>
      <c r="I449" s="1" t="s">
        <v>1575</v>
      </c>
      <c r="J449" s="1" t="s">
        <v>1575</v>
      </c>
      <c r="K449" s="2"/>
      <c r="L449" s="1">
        <v>0.0</v>
      </c>
      <c r="M449" s="1"/>
      <c r="N449" s="1">
        <v>5.9438</v>
      </c>
      <c r="O449" s="1" t="s">
        <v>22</v>
      </c>
      <c r="P449" s="1" t="s">
        <v>1576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 hidden="1">
      <c r="A450" s="1" t="s">
        <v>16</v>
      </c>
      <c r="B450" s="1" t="s">
        <v>17</v>
      </c>
      <c r="C450" s="1">
        <v>119.0</v>
      </c>
      <c r="D450" s="1">
        <v>0.0</v>
      </c>
      <c r="E450" s="2"/>
      <c r="F450" s="1" t="s">
        <v>18</v>
      </c>
      <c r="G450" s="1" t="s">
        <v>19</v>
      </c>
      <c r="H450" s="1" t="s">
        <v>1577</v>
      </c>
      <c r="I450" s="1" t="s">
        <v>1578</v>
      </c>
      <c r="J450" s="1" t="s">
        <v>1578</v>
      </c>
      <c r="K450" s="2"/>
      <c r="L450" s="1">
        <v>7.0</v>
      </c>
      <c r="M450" s="1"/>
      <c r="N450" s="1">
        <v>12.342866666666668</v>
      </c>
      <c r="O450" s="1" t="s">
        <v>22</v>
      </c>
      <c r="P450" s="1" t="s">
        <v>1579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 hidden="1">
      <c r="A451" s="1" t="s">
        <v>66</v>
      </c>
      <c r="B451" s="1" t="s">
        <v>17</v>
      </c>
      <c r="C451" s="1">
        <v>321.0</v>
      </c>
      <c r="D451" s="1">
        <v>0.0</v>
      </c>
      <c r="E451" s="2"/>
      <c r="F451" s="1" t="s">
        <v>18</v>
      </c>
      <c r="G451" s="1" t="s">
        <v>27</v>
      </c>
      <c r="H451" s="1" t="s">
        <v>1580</v>
      </c>
      <c r="I451" s="1" t="s">
        <v>1581</v>
      </c>
      <c r="J451" s="1" t="s">
        <v>1581</v>
      </c>
      <c r="K451" s="2"/>
      <c r="L451" s="1">
        <v>5.0</v>
      </c>
      <c r="M451" s="1"/>
      <c r="N451" s="1">
        <v>20.171733333333332</v>
      </c>
      <c r="O451" s="1" t="s">
        <v>30</v>
      </c>
      <c r="P451" s="1" t="s">
        <v>1582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 hidden="1">
      <c r="A452" s="1" t="s">
        <v>24</v>
      </c>
      <c r="B452" s="1" t="s">
        <v>17</v>
      </c>
      <c r="C452" s="3">
        <v>548.2</v>
      </c>
      <c r="D452" s="1">
        <v>0.0</v>
      </c>
      <c r="E452" s="1" t="s">
        <v>25</v>
      </c>
      <c r="F452" s="1" t="s">
        <v>26</v>
      </c>
      <c r="G452" s="1" t="s">
        <v>27</v>
      </c>
      <c r="H452" s="1" t="s">
        <v>1583</v>
      </c>
      <c r="I452" s="1" t="s">
        <v>1584</v>
      </c>
      <c r="J452" s="1" t="s">
        <v>1584</v>
      </c>
      <c r="K452" s="2"/>
      <c r="L452" s="1">
        <v>3.0</v>
      </c>
      <c r="M452" s="1"/>
      <c r="N452" s="1">
        <v>18.630666666666666</v>
      </c>
      <c r="O452" s="1" t="s">
        <v>30</v>
      </c>
      <c r="P452" s="1" t="s">
        <v>1585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 hidden="1">
      <c r="A453" s="1" t="s">
        <v>24</v>
      </c>
      <c r="B453" s="3" t="s">
        <v>17</v>
      </c>
      <c r="C453" s="1">
        <v>528.0</v>
      </c>
      <c r="D453" s="1">
        <v>0.0</v>
      </c>
      <c r="E453" s="1" t="s">
        <v>25</v>
      </c>
      <c r="F453" s="1" t="s">
        <v>26</v>
      </c>
      <c r="G453" s="1" t="s">
        <v>27</v>
      </c>
      <c r="H453" s="1" t="s">
        <v>1586</v>
      </c>
      <c r="I453" s="1" t="s">
        <v>1587</v>
      </c>
      <c r="J453" s="1" t="s">
        <v>1587</v>
      </c>
      <c r="K453" s="2"/>
      <c r="L453" s="1">
        <v>1.0</v>
      </c>
      <c r="M453" s="1"/>
      <c r="N453" s="1">
        <v>16.7594</v>
      </c>
      <c r="O453" s="1" t="s">
        <v>30</v>
      </c>
      <c r="P453" s="1" t="s">
        <v>1588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 hidden="1">
      <c r="A454" s="1" t="s">
        <v>24</v>
      </c>
      <c r="B454" s="1" t="s">
        <v>17</v>
      </c>
      <c r="C454" s="1">
        <v>264.0</v>
      </c>
      <c r="D454" s="1">
        <v>0.0</v>
      </c>
      <c r="E454" s="1" t="s">
        <v>25</v>
      </c>
      <c r="F454" s="1" t="s">
        <v>26</v>
      </c>
      <c r="G454" s="1" t="s">
        <v>27</v>
      </c>
      <c r="H454" s="1" t="s">
        <v>1589</v>
      </c>
      <c r="I454" s="1" t="s">
        <v>1590</v>
      </c>
      <c r="J454" s="1" t="s">
        <v>1590</v>
      </c>
      <c r="K454" s="2"/>
      <c r="L454" s="1">
        <v>0.0</v>
      </c>
      <c r="M454" s="1"/>
      <c r="N454" s="1">
        <v>15.5637</v>
      </c>
      <c r="O454" s="1" t="s">
        <v>30</v>
      </c>
      <c r="P454" s="1" t="s">
        <v>1591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 hidden="1">
      <c r="A455" s="1" t="s">
        <v>24</v>
      </c>
      <c r="B455" s="1" t="s">
        <v>17</v>
      </c>
      <c r="C455" s="3">
        <v>453.0</v>
      </c>
      <c r="D455" s="1">
        <v>0.0</v>
      </c>
      <c r="E455" s="1" t="s">
        <v>25</v>
      </c>
      <c r="F455" s="1" t="s">
        <v>26</v>
      </c>
      <c r="G455" s="1" t="s">
        <v>27</v>
      </c>
      <c r="H455" s="1" t="s">
        <v>1592</v>
      </c>
      <c r="I455" s="1" t="s">
        <v>1593</v>
      </c>
      <c r="J455" s="1" t="s">
        <v>1593</v>
      </c>
      <c r="K455" s="2"/>
      <c r="L455" s="1">
        <v>-6.0</v>
      </c>
      <c r="M455" s="1"/>
      <c r="N455" s="1">
        <v>8.699133333333334</v>
      </c>
      <c r="O455" s="1" t="s">
        <v>30</v>
      </c>
      <c r="P455" s="1" t="s">
        <v>1594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 hidden="1">
      <c r="A456" s="1" t="s">
        <v>24</v>
      </c>
      <c r="B456" s="1" t="s">
        <v>17</v>
      </c>
      <c r="C456" s="1">
        <v>273.2</v>
      </c>
      <c r="D456" s="1">
        <v>0.0</v>
      </c>
      <c r="E456" s="1" t="s">
        <v>25</v>
      </c>
      <c r="F456" s="1" t="s">
        <v>26</v>
      </c>
      <c r="G456" s="1" t="s">
        <v>27</v>
      </c>
      <c r="H456" s="1" t="s">
        <v>1595</v>
      </c>
      <c r="I456" s="1" t="s">
        <v>1596</v>
      </c>
      <c r="J456" s="1" t="s">
        <v>1596</v>
      </c>
      <c r="K456" s="2"/>
      <c r="L456" s="1">
        <v>3.0</v>
      </c>
      <c r="M456" s="1"/>
      <c r="N456" s="1">
        <v>18.5315</v>
      </c>
      <c r="O456" s="1" t="s">
        <v>30</v>
      </c>
      <c r="P456" s="1" t="s">
        <v>1597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 hidden="1">
      <c r="A457" s="1" t="s">
        <v>32</v>
      </c>
      <c r="B457" s="1" t="s">
        <v>112</v>
      </c>
      <c r="C457" s="1">
        <v>329.0</v>
      </c>
      <c r="D457" s="1">
        <v>0.0</v>
      </c>
      <c r="E457" s="2"/>
      <c r="F457" s="1" t="s">
        <v>26</v>
      </c>
      <c r="G457" s="1" t="s">
        <v>27</v>
      </c>
      <c r="H457" s="1" t="s">
        <v>1598</v>
      </c>
      <c r="I457" s="1" t="s">
        <v>1599</v>
      </c>
      <c r="J457" s="1" t="s">
        <v>1599</v>
      </c>
      <c r="K457" s="2"/>
      <c r="L457" s="1">
        <v>5.0</v>
      </c>
      <c r="M457" s="1"/>
      <c r="N457" s="1">
        <v>20.044783333333335</v>
      </c>
      <c r="O457" s="1" t="s">
        <v>30</v>
      </c>
      <c r="P457" s="1" t="s">
        <v>1600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 hidden="1">
      <c r="A458" s="1" t="s">
        <v>48</v>
      </c>
      <c r="B458" s="1" t="s">
        <v>17</v>
      </c>
      <c r="C458" s="1">
        <v>326.0</v>
      </c>
      <c r="D458" s="1">
        <v>0.0</v>
      </c>
      <c r="E458" s="1" t="s">
        <v>691</v>
      </c>
      <c r="F458" s="1" t="s">
        <v>50</v>
      </c>
      <c r="G458" s="1" t="s">
        <v>27</v>
      </c>
      <c r="H458" s="1" t="s">
        <v>1601</v>
      </c>
      <c r="I458" s="1" t="s">
        <v>1602</v>
      </c>
      <c r="J458" s="1" t="s">
        <v>1603</v>
      </c>
      <c r="K458" s="1" t="s">
        <v>1604</v>
      </c>
      <c r="L458" s="1">
        <v>-3.0</v>
      </c>
      <c r="M458" s="1">
        <v>0.031516666666666665</v>
      </c>
      <c r="N458" s="1">
        <v>18.412816666666668</v>
      </c>
      <c r="O458" s="1" t="s">
        <v>55</v>
      </c>
      <c r="P458" s="1" t="s">
        <v>1605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 hidden="1">
      <c r="A459" s="1" t="s">
        <v>48</v>
      </c>
      <c r="B459" s="1" t="s">
        <v>17</v>
      </c>
      <c r="C459" s="1">
        <v>302.0</v>
      </c>
      <c r="D459" s="1">
        <v>61.0</v>
      </c>
      <c r="E459" s="2"/>
      <c r="F459" s="1" t="s">
        <v>18</v>
      </c>
      <c r="G459" s="1" t="s">
        <v>19</v>
      </c>
      <c r="H459" s="1" t="s">
        <v>1606</v>
      </c>
      <c r="I459" s="1" t="s">
        <v>1607</v>
      </c>
      <c r="J459" s="1" t="s">
        <v>1607</v>
      </c>
      <c r="K459" s="2"/>
      <c r="L459" s="1">
        <v>-2.0</v>
      </c>
      <c r="M459" s="1"/>
      <c r="N459" s="1">
        <v>16.662433333333333</v>
      </c>
      <c r="O459" s="1" t="s">
        <v>55</v>
      </c>
      <c r="P459" s="1" t="s">
        <v>1608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 hidden="1">
      <c r="A460" s="1" t="s">
        <v>48</v>
      </c>
      <c r="B460" s="1" t="s">
        <v>17</v>
      </c>
      <c r="C460" s="1">
        <v>299.0</v>
      </c>
      <c r="D460" s="1">
        <v>0.0</v>
      </c>
      <c r="E460" s="1" t="s">
        <v>691</v>
      </c>
      <c r="F460" s="1" t="s">
        <v>50</v>
      </c>
      <c r="G460" s="1" t="s">
        <v>27</v>
      </c>
      <c r="H460" s="1" t="s">
        <v>1609</v>
      </c>
      <c r="I460" s="1" t="s">
        <v>1610</v>
      </c>
      <c r="J460" s="1" t="s">
        <v>1611</v>
      </c>
      <c r="K460" s="1" t="s">
        <v>1612</v>
      </c>
      <c r="L460" s="1">
        <v>-2.0</v>
      </c>
      <c r="M460" s="1">
        <v>0.0145</v>
      </c>
      <c r="N460" s="1">
        <v>16.092466666666667</v>
      </c>
      <c r="O460" s="1" t="s">
        <v>55</v>
      </c>
      <c r="P460" s="1" t="s">
        <v>1613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 hidden="1">
      <c r="A461" s="1" t="s">
        <v>32</v>
      </c>
      <c r="B461" s="1" t="s">
        <v>112</v>
      </c>
      <c r="C461" s="1">
        <v>423.0</v>
      </c>
      <c r="D461" s="1">
        <v>0.0</v>
      </c>
      <c r="E461" s="2"/>
      <c r="F461" s="1" t="s">
        <v>26</v>
      </c>
      <c r="G461" s="1" t="s">
        <v>27</v>
      </c>
      <c r="H461" s="1" t="s">
        <v>1614</v>
      </c>
      <c r="I461" s="1" t="s">
        <v>1615</v>
      </c>
      <c r="J461" s="1" t="s">
        <v>1615</v>
      </c>
      <c r="K461" s="2"/>
      <c r="L461" s="1">
        <v>-2.0</v>
      </c>
      <c r="M461" s="1"/>
      <c r="N461" s="1">
        <v>12.941466666666667</v>
      </c>
      <c r="O461" s="1" t="s">
        <v>30</v>
      </c>
      <c r="P461" s="1" t="s">
        <v>1616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 hidden="1">
      <c r="A462" s="1" t="s">
        <v>32</v>
      </c>
      <c r="B462" s="1" t="s">
        <v>112</v>
      </c>
      <c r="C462" s="1">
        <v>488.0</v>
      </c>
      <c r="D462" s="1">
        <v>0.0</v>
      </c>
      <c r="E462" s="2"/>
      <c r="F462" s="1" t="s">
        <v>26</v>
      </c>
      <c r="G462" s="1" t="s">
        <v>19</v>
      </c>
      <c r="H462" s="1" t="s">
        <v>1617</v>
      </c>
      <c r="I462" s="1" t="s">
        <v>1618</v>
      </c>
      <c r="J462" s="1" t="s">
        <v>1618</v>
      </c>
      <c r="K462" s="2"/>
      <c r="L462" s="1">
        <v>-3.0</v>
      </c>
      <c r="M462" s="1"/>
      <c r="N462" s="1">
        <v>11.960383333333333</v>
      </c>
      <c r="O462" s="1" t="s">
        <v>30</v>
      </c>
      <c r="P462" s="1" t="s">
        <v>1619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 hidden="1">
      <c r="A463" s="1" t="s">
        <v>24</v>
      </c>
      <c r="B463" s="1" t="s">
        <v>17</v>
      </c>
      <c r="C463" s="1">
        <v>214.2</v>
      </c>
      <c r="D463" s="1">
        <v>0.0</v>
      </c>
      <c r="E463" s="1" t="s">
        <v>25</v>
      </c>
      <c r="F463" s="1" t="s">
        <v>26</v>
      </c>
      <c r="G463" s="1" t="s">
        <v>27</v>
      </c>
      <c r="H463" s="1" t="s">
        <v>1620</v>
      </c>
      <c r="I463" s="1" t="s">
        <v>1621</v>
      </c>
      <c r="J463" s="1" t="s">
        <v>1621</v>
      </c>
      <c r="K463" s="2"/>
      <c r="L463" s="1">
        <v>-3.0</v>
      </c>
      <c r="M463" s="1"/>
      <c r="N463" s="1">
        <v>11.983183333333333</v>
      </c>
      <c r="O463" s="1" t="s">
        <v>30</v>
      </c>
      <c r="P463" s="1" t="s">
        <v>346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 hidden="1">
      <c r="A464" s="1" t="s">
        <v>66</v>
      </c>
      <c r="B464" s="1" t="s">
        <v>112</v>
      </c>
      <c r="C464" s="1">
        <v>264.0</v>
      </c>
      <c r="D464" s="1">
        <v>0.0</v>
      </c>
      <c r="E464" s="1" t="s">
        <v>1331</v>
      </c>
      <c r="F464" s="1" t="s">
        <v>26</v>
      </c>
      <c r="G464" s="1" t="s">
        <v>27</v>
      </c>
      <c r="H464" s="1" t="s">
        <v>1622</v>
      </c>
      <c r="I464" s="1" t="s">
        <v>1623</v>
      </c>
      <c r="J464" s="1" t="s">
        <v>1623</v>
      </c>
      <c r="K464" s="2"/>
      <c r="L464" s="1">
        <v>-3.0</v>
      </c>
      <c r="M464" s="1"/>
      <c r="N464" s="1">
        <v>11.386983333333333</v>
      </c>
      <c r="O464" s="1" t="s">
        <v>30</v>
      </c>
      <c r="P464" s="1" t="s">
        <v>86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 hidden="1">
      <c r="A465" s="1" t="s">
        <v>48</v>
      </c>
      <c r="B465" s="1" t="s">
        <v>17</v>
      </c>
      <c r="C465" s="1">
        <v>336.0</v>
      </c>
      <c r="D465" s="1">
        <v>62.0</v>
      </c>
      <c r="E465" s="2"/>
      <c r="F465" s="1" t="s">
        <v>18</v>
      </c>
      <c r="G465" s="1" t="s">
        <v>19</v>
      </c>
      <c r="H465" s="1" t="s">
        <v>1624</v>
      </c>
      <c r="I465" s="1" t="s">
        <v>1625</v>
      </c>
      <c r="J465" s="1" t="s">
        <v>1625</v>
      </c>
      <c r="K465" s="2"/>
      <c r="L465" s="1">
        <v>-8.0</v>
      </c>
      <c r="M465" s="1"/>
      <c r="N465" s="1">
        <v>10.92565</v>
      </c>
      <c r="O465" s="1" t="s">
        <v>55</v>
      </c>
      <c r="P465" s="1" t="s">
        <v>1626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 hidden="1">
      <c r="A466" s="1" t="s">
        <v>48</v>
      </c>
      <c r="B466" s="1" t="s">
        <v>17</v>
      </c>
      <c r="C466" s="3">
        <v>435.0</v>
      </c>
      <c r="D466" s="1">
        <v>0.0</v>
      </c>
      <c r="E466" s="1" t="s">
        <v>1557</v>
      </c>
      <c r="F466" s="1" t="s">
        <v>50</v>
      </c>
      <c r="G466" s="1" t="s">
        <v>27</v>
      </c>
      <c r="H466" s="1" t="s">
        <v>1627</v>
      </c>
      <c r="I466" s="1" t="s">
        <v>1628</v>
      </c>
      <c r="J466" s="1" t="s">
        <v>1629</v>
      </c>
      <c r="K466" s="1" t="s">
        <v>1630</v>
      </c>
      <c r="L466" s="1">
        <v>-1.0</v>
      </c>
      <c r="M466" s="1">
        <v>0.012233333333333334</v>
      </c>
      <c r="N466" s="1">
        <v>11.6189</v>
      </c>
      <c r="O466" s="1" t="s">
        <v>55</v>
      </c>
      <c r="P466" s="1" t="s">
        <v>1631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 hidden="1">
      <c r="A467" s="1" t="s">
        <v>24</v>
      </c>
      <c r="B467" s="1" t="s">
        <v>17</v>
      </c>
      <c r="C467" s="1">
        <v>239.2</v>
      </c>
      <c r="D467" s="1">
        <v>0.0</v>
      </c>
      <c r="E467" s="1" t="s">
        <v>25</v>
      </c>
      <c r="F467" s="1" t="s">
        <v>26</v>
      </c>
      <c r="G467" s="1" t="s">
        <v>27</v>
      </c>
      <c r="H467" s="1" t="s">
        <v>1632</v>
      </c>
      <c r="I467" s="1" t="s">
        <v>1633</v>
      </c>
      <c r="J467" s="1" t="s">
        <v>1633</v>
      </c>
      <c r="K467" s="2"/>
      <c r="L467" s="1">
        <v>-8.0</v>
      </c>
      <c r="M467" s="1"/>
      <c r="N467" s="1">
        <v>6.5502666666666665</v>
      </c>
      <c r="O467" s="1" t="s">
        <v>30</v>
      </c>
      <c r="P467" s="1" t="s">
        <v>1634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 hidden="1">
      <c r="A468" s="1" t="s">
        <v>16</v>
      </c>
      <c r="B468" s="1" t="s">
        <v>17</v>
      </c>
      <c r="C468" s="1">
        <v>19.5</v>
      </c>
      <c r="D468" s="1">
        <v>19.5</v>
      </c>
      <c r="E468" s="2"/>
      <c r="F468" s="1" t="s">
        <v>18</v>
      </c>
      <c r="G468" s="1" t="s">
        <v>19</v>
      </c>
      <c r="H468" s="1" t="s">
        <v>1635</v>
      </c>
      <c r="I468" s="1" t="s">
        <v>1636</v>
      </c>
      <c r="J468" s="1" t="s">
        <v>1636</v>
      </c>
      <c r="K468" s="2"/>
      <c r="L468" s="1">
        <v>-4.0</v>
      </c>
      <c r="M468" s="1"/>
      <c r="N468" s="1">
        <v>0.8188833333333333</v>
      </c>
      <c r="O468" s="1" t="s">
        <v>22</v>
      </c>
      <c r="P468" s="1" t="s">
        <v>1637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 hidden="1">
      <c r="A469" s="1" t="s">
        <v>24</v>
      </c>
      <c r="B469" s="1" t="s">
        <v>17</v>
      </c>
      <c r="C469" s="3">
        <v>214.2</v>
      </c>
      <c r="D469" s="1">
        <v>0.0</v>
      </c>
      <c r="E469" s="1" t="s">
        <v>25</v>
      </c>
      <c r="F469" s="1" t="s">
        <v>26</v>
      </c>
      <c r="G469" s="1" t="s">
        <v>27</v>
      </c>
      <c r="H469" s="1" t="s">
        <v>1638</v>
      </c>
      <c r="I469" s="1" t="s">
        <v>1639</v>
      </c>
      <c r="J469" s="1" t="s">
        <v>1639</v>
      </c>
      <c r="K469" s="2"/>
      <c r="L469" s="1">
        <v>-8.0</v>
      </c>
      <c r="M469" s="1"/>
      <c r="N469" s="1">
        <v>6.239833333333333</v>
      </c>
      <c r="O469" s="1" t="s">
        <v>30</v>
      </c>
      <c r="P469" s="1" t="s">
        <v>1640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 hidden="1">
      <c r="A470" s="1" t="s">
        <v>48</v>
      </c>
      <c r="B470" s="1" t="s">
        <v>17</v>
      </c>
      <c r="C470" s="1">
        <v>262.0</v>
      </c>
      <c r="D470" s="1">
        <v>93.0</v>
      </c>
      <c r="E470" s="2"/>
      <c r="F470" s="1" t="s">
        <v>18</v>
      </c>
      <c r="G470" s="1" t="s">
        <v>27</v>
      </c>
      <c r="H470" s="1" t="s">
        <v>1641</v>
      </c>
      <c r="I470" s="1" t="s">
        <v>1642</v>
      </c>
      <c r="J470" s="1" t="s">
        <v>1642</v>
      </c>
      <c r="K470" s="2"/>
      <c r="L470" s="1">
        <v>-9.0</v>
      </c>
      <c r="M470" s="1"/>
      <c r="N470" s="1">
        <v>8.340333333333334</v>
      </c>
      <c r="O470" s="1" t="s">
        <v>55</v>
      </c>
      <c r="P470" s="1" t="s">
        <v>1643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 hidden="1">
      <c r="A471" s="1" t="s">
        <v>48</v>
      </c>
      <c r="B471" s="1" t="s">
        <v>17</v>
      </c>
      <c r="C471" s="1">
        <v>250.0</v>
      </c>
      <c r="D471" s="1">
        <v>0.0</v>
      </c>
      <c r="E471" s="1" t="s">
        <v>691</v>
      </c>
      <c r="F471" s="1" t="s">
        <v>50</v>
      </c>
      <c r="G471" s="1" t="s">
        <v>27</v>
      </c>
      <c r="H471" s="1" t="s">
        <v>1644</v>
      </c>
      <c r="I471" s="1" t="s">
        <v>1645</v>
      </c>
      <c r="J471" s="1" t="s">
        <v>1646</v>
      </c>
      <c r="K471" s="1" t="s">
        <v>1647</v>
      </c>
      <c r="L471" s="1">
        <v>-11.0</v>
      </c>
      <c r="M471" s="1">
        <v>0.015416666666666667</v>
      </c>
      <c r="N471" s="1">
        <v>9.455583333333333</v>
      </c>
      <c r="O471" s="1" t="s">
        <v>55</v>
      </c>
      <c r="P471" s="1" t="s">
        <v>1648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 hidden="1">
      <c r="A472" s="1" t="s">
        <v>24</v>
      </c>
      <c r="B472" s="1" t="s">
        <v>17</v>
      </c>
      <c r="C472" s="3">
        <v>214.2</v>
      </c>
      <c r="D472" s="1">
        <v>0.0</v>
      </c>
      <c r="E472" s="1" t="s">
        <v>25</v>
      </c>
      <c r="F472" s="1" t="s">
        <v>26</v>
      </c>
      <c r="G472" s="1" t="s">
        <v>27</v>
      </c>
      <c r="H472" s="1" t="s">
        <v>1649</v>
      </c>
      <c r="I472" s="1" t="s">
        <v>1650</v>
      </c>
      <c r="J472" s="1" t="s">
        <v>1650</v>
      </c>
      <c r="K472" s="2"/>
      <c r="L472" s="1">
        <v>-5.0</v>
      </c>
      <c r="M472" s="1"/>
      <c r="N472" s="1">
        <v>9.162516666666667</v>
      </c>
      <c r="O472" s="1" t="s">
        <v>30</v>
      </c>
      <c r="P472" s="1" t="s">
        <v>906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 hidden="1">
      <c r="A473" s="1" t="s">
        <v>16</v>
      </c>
      <c r="B473" s="1" t="s">
        <v>17</v>
      </c>
      <c r="C473" s="1">
        <v>309.0</v>
      </c>
      <c r="D473" s="1">
        <v>0.0</v>
      </c>
      <c r="E473" s="2"/>
      <c r="F473" s="1" t="s">
        <v>18</v>
      </c>
      <c r="G473" s="1" t="s">
        <v>19</v>
      </c>
      <c r="H473" s="1" t="s">
        <v>1651</v>
      </c>
      <c r="I473" s="1" t="s">
        <v>1652</v>
      </c>
      <c r="J473" s="1" t="s">
        <v>1652</v>
      </c>
      <c r="K473" s="2"/>
      <c r="L473" s="1">
        <v>8.0</v>
      </c>
      <c r="M473" s="1"/>
      <c r="N473" s="1">
        <v>13.705683333333333</v>
      </c>
      <c r="O473" s="1" t="s">
        <v>22</v>
      </c>
      <c r="P473" s="1" t="s">
        <v>1653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 hidden="1">
      <c r="A474" s="1" t="s">
        <v>24</v>
      </c>
      <c r="B474" s="1" t="s">
        <v>17</v>
      </c>
      <c r="C474" s="3">
        <v>667.0</v>
      </c>
      <c r="D474" s="1">
        <v>0.0</v>
      </c>
      <c r="E474" s="1" t="s">
        <v>25</v>
      </c>
      <c r="F474" s="1" t="s">
        <v>26</v>
      </c>
      <c r="G474" s="1" t="s">
        <v>27</v>
      </c>
      <c r="H474" s="1" t="s">
        <v>1654</v>
      </c>
      <c r="I474" s="1" t="s">
        <v>1655</v>
      </c>
      <c r="J474" s="1" t="s">
        <v>1655</v>
      </c>
      <c r="K474" s="2"/>
      <c r="L474" s="1">
        <v>2.0</v>
      </c>
      <c r="M474" s="1"/>
      <c r="N474" s="1">
        <v>17.176083333333334</v>
      </c>
      <c r="O474" s="1" t="s">
        <v>30</v>
      </c>
      <c r="P474" s="1" t="s">
        <v>1656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 hidden="1">
      <c r="A475" s="1" t="s">
        <v>24</v>
      </c>
      <c r="B475" s="1" t="s">
        <v>17</v>
      </c>
      <c r="C475" s="1">
        <v>182.2</v>
      </c>
      <c r="D475" s="1">
        <v>0.0</v>
      </c>
      <c r="E475" s="1" t="s">
        <v>25</v>
      </c>
      <c r="F475" s="1" t="s">
        <v>26</v>
      </c>
      <c r="G475" s="1" t="s">
        <v>27</v>
      </c>
      <c r="H475" s="1" t="s">
        <v>1657</v>
      </c>
      <c r="I475" s="1" t="s">
        <v>1658</v>
      </c>
      <c r="J475" s="1" t="s">
        <v>1658</v>
      </c>
      <c r="K475" s="2"/>
      <c r="L475" s="1">
        <v>-3.0</v>
      </c>
      <c r="M475" s="1"/>
      <c r="N475" s="1">
        <v>11.70945</v>
      </c>
      <c r="O475" s="1" t="s">
        <v>30</v>
      </c>
      <c r="P475" s="1" t="s">
        <v>76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 hidden="1">
      <c r="A476" s="1" t="s">
        <v>32</v>
      </c>
      <c r="B476" s="1" t="s">
        <v>17</v>
      </c>
      <c r="C476" s="3">
        <v>583.0</v>
      </c>
      <c r="D476" s="1">
        <v>0.0</v>
      </c>
      <c r="E476" s="2"/>
      <c r="F476" s="1" t="s">
        <v>26</v>
      </c>
      <c r="G476" s="1" t="s">
        <v>19</v>
      </c>
      <c r="H476" s="1" t="s">
        <v>1659</v>
      </c>
      <c r="I476" s="1" t="s">
        <v>1660</v>
      </c>
      <c r="J476" s="1" t="s">
        <v>1660</v>
      </c>
      <c r="K476" s="2"/>
      <c r="L476" s="1">
        <v>0.0</v>
      </c>
      <c r="M476" s="1"/>
      <c r="N476" s="1">
        <v>15.216933333333333</v>
      </c>
      <c r="O476" s="1" t="s">
        <v>30</v>
      </c>
      <c r="P476" s="1" t="s">
        <v>1661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 hidden="1">
      <c r="A477" s="1" t="s">
        <v>32</v>
      </c>
      <c r="B477" s="1" t="s">
        <v>17</v>
      </c>
      <c r="C477" s="1">
        <v>364.0</v>
      </c>
      <c r="D477" s="1">
        <v>0.0</v>
      </c>
      <c r="E477" s="2"/>
      <c r="F477" s="1" t="s">
        <v>26</v>
      </c>
      <c r="G477" s="1" t="s">
        <v>27</v>
      </c>
      <c r="H477" s="1" t="s">
        <v>1662</v>
      </c>
      <c r="I477" s="1" t="s">
        <v>1663</v>
      </c>
      <c r="J477" s="1" t="s">
        <v>1663</v>
      </c>
      <c r="K477" s="2"/>
      <c r="L477" s="1">
        <v>0.0</v>
      </c>
      <c r="M477" s="1"/>
      <c r="N477" s="1">
        <v>15.453733333333334</v>
      </c>
      <c r="O477" s="1" t="s">
        <v>30</v>
      </c>
      <c r="P477" s="1" t="s">
        <v>1664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 hidden="1">
      <c r="A478" s="1" t="s">
        <v>48</v>
      </c>
      <c r="B478" s="1" t="s">
        <v>17</v>
      </c>
      <c r="C478" s="1">
        <v>641.0</v>
      </c>
      <c r="D478" s="1">
        <v>35.0</v>
      </c>
      <c r="E478" s="1" t="s">
        <v>1557</v>
      </c>
      <c r="F478" s="1" t="s">
        <v>50</v>
      </c>
      <c r="G478" s="1" t="s">
        <v>27</v>
      </c>
      <c r="H478" s="1" t="s">
        <v>1665</v>
      </c>
      <c r="I478" s="1" t="s">
        <v>1666</v>
      </c>
      <c r="J478" s="1" t="s">
        <v>1667</v>
      </c>
      <c r="K478" s="1" t="s">
        <v>1668</v>
      </c>
      <c r="L478" s="1">
        <v>0.0</v>
      </c>
      <c r="M478" s="1">
        <v>0.016383333333333333</v>
      </c>
      <c r="N478" s="1">
        <v>27.29895</v>
      </c>
      <c r="O478" s="1" t="s">
        <v>55</v>
      </c>
      <c r="P478" s="1" t="s">
        <v>1669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 hidden="1">
      <c r="A479" s="1" t="s">
        <v>24</v>
      </c>
      <c r="B479" s="1" t="s">
        <v>17</v>
      </c>
      <c r="C479" s="1">
        <v>264.0</v>
      </c>
      <c r="D479" s="1">
        <v>0.0</v>
      </c>
      <c r="E479" s="1" t="s">
        <v>25</v>
      </c>
      <c r="F479" s="1" t="s">
        <v>26</v>
      </c>
      <c r="G479" s="1" t="s">
        <v>27</v>
      </c>
      <c r="H479" s="1" t="s">
        <v>1670</v>
      </c>
      <c r="I479" s="1" t="s">
        <v>1671</v>
      </c>
      <c r="J479" s="1" t="s">
        <v>1671</v>
      </c>
      <c r="K479" s="2"/>
      <c r="L479" s="1">
        <v>-6.0</v>
      </c>
      <c r="M479" s="1"/>
      <c r="N479" s="1">
        <v>8.05785</v>
      </c>
      <c r="O479" s="1" t="s">
        <v>30</v>
      </c>
      <c r="P479" s="1" t="s">
        <v>1672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 hidden="1">
      <c r="A480" s="1" t="s">
        <v>48</v>
      </c>
      <c r="B480" s="1" t="s">
        <v>17</v>
      </c>
      <c r="C480" s="1">
        <v>280.0</v>
      </c>
      <c r="D480" s="1">
        <v>0.0</v>
      </c>
      <c r="E480" s="1" t="s">
        <v>1557</v>
      </c>
      <c r="F480" s="1" t="s">
        <v>50</v>
      </c>
      <c r="G480" s="1" t="s">
        <v>27</v>
      </c>
      <c r="H480" s="1" t="s">
        <v>1673</v>
      </c>
      <c r="I480" s="1" t="s">
        <v>1674</v>
      </c>
      <c r="J480" s="1" t="s">
        <v>1675</v>
      </c>
      <c r="K480" s="1" t="s">
        <v>1676</v>
      </c>
      <c r="L480" s="1">
        <v>0.0</v>
      </c>
      <c r="M480" s="1">
        <v>0.013566666666666666</v>
      </c>
      <c r="N480" s="1">
        <v>13.879816666666667</v>
      </c>
      <c r="O480" s="1" t="s">
        <v>55</v>
      </c>
      <c r="P480" s="1" t="s">
        <v>1677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 hidden="1">
      <c r="A481" s="1" t="s">
        <v>48</v>
      </c>
      <c r="B481" s="1" t="s">
        <v>17</v>
      </c>
      <c r="C481" s="1">
        <v>457.0</v>
      </c>
      <c r="D481" s="1">
        <v>0.0</v>
      </c>
      <c r="E481" s="1" t="s">
        <v>1557</v>
      </c>
      <c r="F481" s="1" t="s">
        <v>50</v>
      </c>
      <c r="G481" s="1" t="s">
        <v>27</v>
      </c>
      <c r="H481" s="1" t="s">
        <v>1678</v>
      </c>
      <c r="I481" s="1" t="s">
        <v>1679</v>
      </c>
      <c r="J481" s="1" t="s">
        <v>1680</v>
      </c>
      <c r="K481" s="1" t="s">
        <v>1681</v>
      </c>
      <c r="L481" s="1">
        <v>0.0</v>
      </c>
      <c r="M481" s="1">
        <v>0.008233333333333334</v>
      </c>
      <c r="N481" s="1">
        <v>17.83385</v>
      </c>
      <c r="O481" s="1" t="s">
        <v>55</v>
      </c>
      <c r="P481" s="1" t="s">
        <v>1682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 hidden="1">
      <c r="A482" s="1" t="s">
        <v>32</v>
      </c>
      <c r="B482" s="1" t="s">
        <v>17</v>
      </c>
      <c r="C482" s="1">
        <v>1692.0</v>
      </c>
      <c r="D482" s="1">
        <v>0.0</v>
      </c>
      <c r="E482" s="2"/>
      <c r="F482" s="1" t="s">
        <v>26</v>
      </c>
      <c r="G482" s="1" t="s">
        <v>27</v>
      </c>
      <c r="H482" s="1" t="s">
        <v>1683</v>
      </c>
      <c r="I482" s="1" t="s">
        <v>1684</v>
      </c>
      <c r="J482" s="1" t="s">
        <v>1684</v>
      </c>
      <c r="K482" s="2"/>
      <c r="L482" s="1">
        <v>14.0</v>
      </c>
      <c r="M482" s="1"/>
      <c r="N482" s="1">
        <v>29.064266666666665</v>
      </c>
      <c r="O482" s="1" t="s">
        <v>30</v>
      </c>
      <c r="P482" s="1" t="s">
        <v>1685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 hidden="1">
      <c r="A483" s="1" t="s">
        <v>48</v>
      </c>
      <c r="B483" s="1" t="s">
        <v>17</v>
      </c>
      <c r="C483" s="1">
        <v>638.0</v>
      </c>
      <c r="D483" s="1">
        <v>150.0</v>
      </c>
      <c r="E483" s="2"/>
      <c r="F483" s="1" t="s">
        <v>18</v>
      </c>
      <c r="G483" s="1" t="s">
        <v>27</v>
      </c>
      <c r="H483" s="1" t="s">
        <v>1686</v>
      </c>
      <c r="I483" s="1" t="s">
        <v>1687</v>
      </c>
      <c r="J483" s="1" t="s">
        <v>1687</v>
      </c>
      <c r="K483" s="2"/>
      <c r="L483" s="1">
        <v>-1.0</v>
      </c>
      <c r="M483" s="1"/>
      <c r="N483" s="1">
        <v>16.106033333333333</v>
      </c>
      <c r="O483" s="1" t="s">
        <v>55</v>
      </c>
      <c r="P483" s="1" t="s">
        <v>1688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 hidden="1">
      <c r="A484" s="1" t="s">
        <v>32</v>
      </c>
      <c r="B484" s="1" t="s">
        <v>17</v>
      </c>
      <c r="C484" s="1">
        <v>329.0</v>
      </c>
      <c r="D484" s="1">
        <v>0.0</v>
      </c>
      <c r="E484" s="2"/>
      <c r="F484" s="1" t="s">
        <v>26</v>
      </c>
      <c r="G484" s="1" t="s">
        <v>27</v>
      </c>
      <c r="H484" s="1" t="s">
        <v>1689</v>
      </c>
      <c r="I484" s="1" t="s">
        <v>1690</v>
      </c>
      <c r="J484" s="1" t="s">
        <v>1690</v>
      </c>
      <c r="K484" s="2"/>
      <c r="L484" s="1">
        <v>0.0</v>
      </c>
      <c r="M484" s="1"/>
      <c r="N484" s="1">
        <v>15.661016666666667</v>
      </c>
      <c r="O484" s="1" t="s">
        <v>30</v>
      </c>
      <c r="P484" s="1" t="s">
        <v>1691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 hidden="1">
      <c r="A485" s="1" t="s">
        <v>48</v>
      </c>
      <c r="B485" s="1" t="s">
        <v>17</v>
      </c>
      <c r="C485" s="1">
        <v>309.0</v>
      </c>
      <c r="D485" s="1">
        <v>0.0</v>
      </c>
      <c r="E485" s="1" t="s">
        <v>1557</v>
      </c>
      <c r="F485" s="1" t="s">
        <v>50</v>
      </c>
      <c r="G485" s="1" t="s">
        <v>19</v>
      </c>
      <c r="H485" s="1" t="s">
        <v>1692</v>
      </c>
      <c r="I485" s="1" t="s">
        <v>1693</v>
      </c>
      <c r="J485" s="1" t="s">
        <v>1694</v>
      </c>
      <c r="K485" s="1" t="s">
        <v>1695</v>
      </c>
      <c r="L485" s="1">
        <v>-4.0</v>
      </c>
      <c r="M485" s="1">
        <v>0.011916666666666667</v>
      </c>
      <c r="N485" s="1">
        <v>16.102033333333335</v>
      </c>
      <c r="O485" s="1" t="s">
        <v>55</v>
      </c>
      <c r="P485" s="1" t="s">
        <v>397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 hidden="1">
      <c r="A486" s="1" t="s">
        <v>32</v>
      </c>
      <c r="B486" s="1" t="s">
        <v>17</v>
      </c>
      <c r="C486" s="1">
        <v>264.0</v>
      </c>
      <c r="D486" s="1">
        <v>0.0</v>
      </c>
      <c r="E486" s="2"/>
      <c r="F486" s="1" t="s">
        <v>26</v>
      </c>
      <c r="G486" s="1" t="s">
        <v>27</v>
      </c>
      <c r="H486" s="1" t="s">
        <v>1696</v>
      </c>
      <c r="I486" s="1" t="s">
        <v>1697</v>
      </c>
      <c r="J486" s="1" t="s">
        <v>1697</v>
      </c>
      <c r="K486" s="2"/>
      <c r="L486" s="1">
        <v>1.0</v>
      </c>
      <c r="M486" s="1"/>
      <c r="N486" s="1">
        <v>16.72305</v>
      </c>
      <c r="O486" s="1" t="s">
        <v>30</v>
      </c>
      <c r="P486" s="1" t="s">
        <v>1698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 hidden="1">
      <c r="A487" s="1" t="s">
        <v>32</v>
      </c>
      <c r="B487" s="1" t="s">
        <v>17</v>
      </c>
      <c r="C487" s="1">
        <v>404.0</v>
      </c>
      <c r="D487" s="1">
        <v>0.0</v>
      </c>
      <c r="E487" s="2"/>
      <c r="F487" s="1" t="s">
        <v>26</v>
      </c>
      <c r="G487" s="1" t="s">
        <v>19</v>
      </c>
      <c r="H487" s="1" t="s">
        <v>1699</v>
      </c>
      <c r="I487" s="1" t="s">
        <v>1700</v>
      </c>
      <c r="J487" s="1" t="s">
        <v>1700</v>
      </c>
      <c r="K487" s="2"/>
      <c r="L487" s="1">
        <v>5.0</v>
      </c>
      <c r="M487" s="1"/>
      <c r="N487" s="1">
        <v>20.41415</v>
      </c>
      <c r="O487" s="1" t="s">
        <v>30</v>
      </c>
      <c r="P487" s="1" t="s">
        <v>1701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 hidden="1">
      <c r="A488" s="1" t="s">
        <v>48</v>
      </c>
      <c r="B488" s="1" t="s">
        <v>17</v>
      </c>
      <c r="C488" s="1">
        <v>247.0</v>
      </c>
      <c r="D488" s="1">
        <v>62.0</v>
      </c>
      <c r="E488" s="2"/>
      <c r="F488" s="1" t="s">
        <v>18</v>
      </c>
      <c r="G488" s="1" t="s">
        <v>27</v>
      </c>
      <c r="H488" s="1" t="s">
        <v>1702</v>
      </c>
      <c r="I488" s="1" t="s">
        <v>1703</v>
      </c>
      <c r="J488" s="1" t="s">
        <v>1703</v>
      </c>
      <c r="K488" s="2"/>
      <c r="L488" s="1">
        <v>5.0</v>
      </c>
      <c r="M488" s="1"/>
      <c r="N488" s="1">
        <v>23.517666666666667</v>
      </c>
      <c r="O488" s="1" t="s">
        <v>55</v>
      </c>
      <c r="P488" s="1" t="s">
        <v>1704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 hidden="1">
      <c r="A489" s="1" t="s">
        <v>48</v>
      </c>
      <c r="B489" s="1" t="s">
        <v>17</v>
      </c>
      <c r="C489" s="1">
        <v>573.0</v>
      </c>
      <c r="D489" s="1">
        <v>25.0</v>
      </c>
      <c r="E489" s="1" t="s">
        <v>691</v>
      </c>
      <c r="F489" s="1" t="s">
        <v>50</v>
      </c>
      <c r="G489" s="1" t="s">
        <v>27</v>
      </c>
      <c r="H489" s="1" t="s">
        <v>1705</v>
      </c>
      <c r="I489" s="1" t="s">
        <v>1706</v>
      </c>
      <c r="J489" s="1" t="s">
        <v>1707</v>
      </c>
      <c r="K489" s="1" t="s">
        <v>1708</v>
      </c>
      <c r="L489" s="1">
        <v>-1.0</v>
      </c>
      <c r="M489" s="1">
        <v>0.0198</v>
      </c>
      <c r="N489" s="1">
        <v>20.88725</v>
      </c>
      <c r="O489" s="1" t="s">
        <v>55</v>
      </c>
      <c r="P489" s="1" t="s">
        <v>1709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 hidden="1">
      <c r="A490" s="1" t="s">
        <v>24</v>
      </c>
      <c r="B490" s="1" t="s">
        <v>17</v>
      </c>
      <c r="C490" s="1">
        <v>1245.0</v>
      </c>
      <c r="D490" s="1">
        <v>0.0</v>
      </c>
      <c r="E490" s="1" t="s">
        <v>25</v>
      </c>
      <c r="F490" s="1" t="s">
        <v>26</v>
      </c>
      <c r="G490" s="1" t="s">
        <v>27</v>
      </c>
      <c r="H490" s="1" t="s">
        <v>1710</v>
      </c>
      <c r="I490" s="1" t="s">
        <v>1711</v>
      </c>
      <c r="J490" s="1" t="s">
        <v>1711</v>
      </c>
      <c r="K490" s="2"/>
      <c r="L490" s="1">
        <v>3.0</v>
      </c>
      <c r="M490" s="1"/>
      <c r="N490" s="1">
        <v>18.42405</v>
      </c>
      <c r="O490" s="1" t="s">
        <v>30</v>
      </c>
      <c r="P490" s="1" t="s">
        <v>1712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 hidden="1">
      <c r="A491" s="1" t="s">
        <v>48</v>
      </c>
      <c r="B491" s="1" t="s">
        <v>17</v>
      </c>
      <c r="C491" s="1">
        <v>491.0</v>
      </c>
      <c r="D491" s="1">
        <v>25.0</v>
      </c>
      <c r="E491" s="1" t="s">
        <v>691</v>
      </c>
      <c r="F491" s="1" t="s">
        <v>50</v>
      </c>
      <c r="G491" s="1" t="s">
        <v>27</v>
      </c>
      <c r="H491" s="1" t="s">
        <v>1713</v>
      </c>
      <c r="I491" s="1" t="s">
        <v>1714</v>
      </c>
      <c r="J491" s="1" t="s">
        <v>1715</v>
      </c>
      <c r="K491" s="1" t="s">
        <v>1716</v>
      </c>
      <c r="L491" s="1">
        <v>0.0</v>
      </c>
      <c r="M491" s="1">
        <v>0.007883333333333332</v>
      </c>
      <c r="N491" s="1">
        <v>49.813066666666664</v>
      </c>
      <c r="O491" s="1" t="s">
        <v>55</v>
      </c>
      <c r="P491" s="1" t="s">
        <v>1717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 hidden="1">
      <c r="A492" s="1" t="s">
        <v>24</v>
      </c>
      <c r="B492" s="1" t="s">
        <v>17</v>
      </c>
      <c r="C492" s="1">
        <v>755.4</v>
      </c>
      <c r="D492" s="1">
        <v>0.0</v>
      </c>
      <c r="E492" s="1" t="s">
        <v>25</v>
      </c>
      <c r="F492" s="1" t="s">
        <v>26</v>
      </c>
      <c r="G492" s="1" t="s">
        <v>27</v>
      </c>
      <c r="H492" s="1" t="s">
        <v>1718</v>
      </c>
      <c r="I492" s="1" t="s">
        <v>1719</v>
      </c>
      <c r="J492" s="1" t="s">
        <v>1719</v>
      </c>
      <c r="K492" s="2"/>
      <c r="L492" s="1">
        <v>3.0</v>
      </c>
      <c r="M492" s="1"/>
      <c r="N492" s="1">
        <v>18.63575</v>
      </c>
      <c r="O492" s="1" t="s">
        <v>30</v>
      </c>
      <c r="P492" s="1" t="s">
        <v>1720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 hidden="1">
      <c r="A493" s="1" t="s">
        <v>48</v>
      </c>
      <c r="B493" s="1" t="s">
        <v>17</v>
      </c>
      <c r="C493" s="1">
        <v>537.0</v>
      </c>
      <c r="D493" s="1">
        <v>0.0</v>
      </c>
      <c r="E493" s="1" t="s">
        <v>691</v>
      </c>
      <c r="F493" s="1" t="s">
        <v>50</v>
      </c>
      <c r="G493" s="1" t="s">
        <v>27</v>
      </c>
      <c r="H493" s="1" t="s">
        <v>1721</v>
      </c>
      <c r="I493" s="1" t="s">
        <v>1722</v>
      </c>
      <c r="J493" s="1" t="s">
        <v>1723</v>
      </c>
      <c r="K493" s="1" t="s">
        <v>1724</v>
      </c>
      <c r="L493" s="1">
        <v>7.0</v>
      </c>
      <c r="M493" s="1">
        <v>0.048216666666666665</v>
      </c>
      <c r="N493" s="1">
        <v>19.112616666666668</v>
      </c>
      <c r="O493" s="1" t="s">
        <v>55</v>
      </c>
      <c r="P493" s="1" t="s">
        <v>1725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 hidden="1">
      <c r="A494" s="1" t="s">
        <v>16</v>
      </c>
      <c r="B494" s="1" t="s">
        <v>17</v>
      </c>
      <c r="C494" s="1">
        <v>119.0</v>
      </c>
      <c r="D494" s="1">
        <v>0.0</v>
      </c>
      <c r="E494" s="2"/>
      <c r="F494" s="1" t="s">
        <v>18</v>
      </c>
      <c r="G494" s="1" t="s">
        <v>19</v>
      </c>
      <c r="H494" s="1" t="s">
        <v>1726</v>
      </c>
      <c r="I494" s="1" t="s">
        <v>1727</v>
      </c>
      <c r="J494" s="1" t="s">
        <v>1727</v>
      </c>
      <c r="K494" s="2"/>
      <c r="L494" s="1">
        <v>7.0</v>
      </c>
      <c r="M494" s="1"/>
      <c r="N494" s="1">
        <v>12.432283333333332</v>
      </c>
      <c r="O494" s="1" t="s">
        <v>22</v>
      </c>
      <c r="P494" s="1" t="s">
        <v>1728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 hidden="1">
      <c r="A495" s="1" t="s">
        <v>66</v>
      </c>
      <c r="B495" s="1" t="s">
        <v>17</v>
      </c>
      <c r="C495" s="1">
        <v>658.0</v>
      </c>
      <c r="D495" s="1">
        <v>0.0</v>
      </c>
      <c r="E495" s="1" t="s">
        <v>1181</v>
      </c>
      <c r="F495" s="1" t="s">
        <v>26</v>
      </c>
      <c r="G495" s="1" t="s">
        <v>27</v>
      </c>
      <c r="H495" s="1" t="s">
        <v>1729</v>
      </c>
      <c r="I495" s="1" t="s">
        <v>1730</v>
      </c>
      <c r="J495" s="1" t="s">
        <v>1730</v>
      </c>
      <c r="K495" s="2"/>
      <c r="L495" s="1">
        <v>2.0</v>
      </c>
      <c r="M495" s="1"/>
      <c r="N495" s="1">
        <v>17.722383333333333</v>
      </c>
      <c r="O495" s="1" t="s">
        <v>30</v>
      </c>
      <c r="P495" s="1" t="s">
        <v>1731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 hidden="1">
      <c r="A496" s="1" t="s">
        <v>24</v>
      </c>
      <c r="B496" s="1" t="s">
        <v>17</v>
      </c>
      <c r="C496" s="3">
        <v>224.2</v>
      </c>
      <c r="D496" s="1">
        <v>0.0</v>
      </c>
      <c r="E496" s="1" t="s">
        <v>25</v>
      </c>
      <c r="F496" s="1" t="s">
        <v>26</v>
      </c>
      <c r="G496" s="1" t="s">
        <v>27</v>
      </c>
      <c r="H496" s="1" t="s">
        <v>1732</v>
      </c>
      <c r="I496" s="1" t="s">
        <v>1733</v>
      </c>
      <c r="J496" s="1" t="s">
        <v>1733</v>
      </c>
      <c r="K496" s="2"/>
      <c r="L496" s="1">
        <v>3.0</v>
      </c>
      <c r="M496" s="1"/>
      <c r="N496" s="1">
        <v>18.128466666666668</v>
      </c>
      <c r="O496" s="1" t="s">
        <v>30</v>
      </c>
      <c r="P496" s="1" t="s">
        <v>1734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 hidden="1">
      <c r="A497" s="1" t="s">
        <v>48</v>
      </c>
      <c r="B497" s="1" t="s">
        <v>17</v>
      </c>
      <c r="C497" s="1">
        <v>732.0</v>
      </c>
      <c r="D497" s="1">
        <v>0.0</v>
      </c>
      <c r="E497" s="1" t="s">
        <v>1557</v>
      </c>
      <c r="F497" s="1" t="s">
        <v>50</v>
      </c>
      <c r="G497" s="1" t="s">
        <v>27</v>
      </c>
      <c r="H497" s="1" t="s">
        <v>1735</v>
      </c>
      <c r="I497" s="1" t="s">
        <v>1736</v>
      </c>
      <c r="J497" s="1" t="s">
        <v>1737</v>
      </c>
      <c r="K497" s="1" t="s">
        <v>1738</v>
      </c>
      <c r="L497" s="1">
        <v>0.0</v>
      </c>
      <c r="M497" s="1">
        <v>0.008366666666666666</v>
      </c>
      <c r="N497" s="1">
        <v>21.821266666666666</v>
      </c>
      <c r="O497" s="1" t="s">
        <v>55</v>
      </c>
      <c r="P497" s="1" t="s">
        <v>1739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 hidden="1">
      <c r="A498" s="1" t="s">
        <v>48</v>
      </c>
      <c r="B498" s="1" t="s">
        <v>17</v>
      </c>
      <c r="C498" s="1">
        <v>443.0</v>
      </c>
      <c r="D498" s="1">
        <v>0.0</v>
      </c>
      <c r="E498" s="1" t="s">
        <v>1557</v>
      </c>
      <c r="F498" s="1" t="s">
        <v>50</v>
      </c>
      <c r="G498" s="1" t="s">
        <v>27</v>
      </c>
      <c r="H498" s="1" t="s">
        <v>1740</v>
      </c>
      <c r="I498" s="1" t="s">
        <v>1741</v>
      </c>
      <c r="J498" s="1" t="s">
        <v>1742</v>
      </c>
      <c r="K498" s="1" t="s">
        <v>1743</v>
      </c>
      <c r="L498" s="1">
        <v>-7.0</v>
      </c>
      <c r="M498" s="1">
        <v>0.011383333333333334</v>
      </c>
      <c r="N498" s="1">
        <v>19.880633333333332</v>
      </c>
      <c r="O498" s="1" t="s">
        <v>55</v>
      </c>
      <c r="P498" s="1" t="s">
        <v>1744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 hidden="1">
      <c r="A499" s="1" t="s">
        <v>32</v>
      </c>
      <c r="B499" s="1" t="s">
        <v>17</v>
      </c>
      <c r="C499" s="1">
        <v>1144.0</v>
      </c>
      <c r="D499" s="1">
        <v>0.0</v>
      </c>
      <c r="E499" s="2"/>
      <c r="F499" s="1" t="s">
        <v>26</v>
      </c>
      <c r="G499" s="1" t="s">
        <v>27</v>
      </c>
      <c r="H499" s="1" t="s">
        <v>1745</v>
      </c>
      <c r="I499" s="1" t="s">
        <v>1746</v>
      </c>
      <c r="J499" s="1" t="s">
        <v>1746</v>
      </c>
      <c r="K499" s="2"/>
      <c r="L499" s="1">
        <v>2.0</v>
      </c>
      <c r="M499" s="1"/>
      <c r="N499" s="1">
        <v>17.352483333333332</v>
      </c>
      <c r="O499" s="1" t="s">
        <v>30</v>
      </c>
      <c r="P499" s="1" t="s">
        <v>1747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 hidden="1">
      <c r="A500" s="1" t="s">
        <v>24</v>
      </c>
      <c r="B500" s="1" t="s">
        <v>17</v>
      </c>
      <c r="C500" s="1">
        <v>642.6</v>
      </c>
      <c r="D500" s="1">
        <v>0.0</v>
      </c>
      <c r="E500" s="1" t="s">
        <v>25</v>
      </c>
      <c r="F500" s="1" t="s">
        <v>26</v>
      </c>
      <c r="G500" s="1" t="s">
        <v>27</v>
      </c>
      <c r="H500" s="1" t="s">
        <v>1748</v>
      </c>
      <c r="I500" s="1" t="s">
        <v>1749</v>
      </c>
      <c r="J500" s="1" t="s">
        <v>1749</v>
      </c>
      <c r="K500" s="2"/>
      <c r="L500" s="1">
        <v>-1.0</v>
      </c>
      <c r="M500" s="1"/>
      <c r="N500" s="1">
        <v>13.040633333333334</v>
      </c>
      <c r="O500" s="1" t="s">
        <v>30</v>
      </c>
      <c r="P500" s="1" t="s">
        <v>1750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 hidden="1">
      <c r="A501" s="1" t="s">
        <v>48</v>
      </c>
      <c r="B501" s="3" t="s">
        <v>17</v>
      </c>
      <c r="C501" s="1">
        <v>258.0</v>
      </c>
      <c r="D501" s="1">
        <v>0.0</v>
      </c>
      <c r="E501" s="2"/>
      <c r="F501" s="1" t="s">
        <v>18</v>
      </c>
      <c r="G501" s="1" t="s">
        <v>27</v>
      </c>
      <c r="H501" s="1" t="s">
        <v>1751</v>
      </c>
      <c r="I501" s="1" t="s">
        <v>1752</v>
      </c>
      <c r="J501" s="1" t="s">
        <v>1752</v>
      </c>
      <c r="K501" s="2"/>
      <c r="L501" s="1">
        <v>-7.0</v>
      </c>
      <c r="M501" s="1"/>
      <c r="N501" s="1">
        <v>11.690166666666666</v>
      </c>
      <c r="O501" s="1" t="s">
        <v>55</v>
      </c>
      <c r="P501" s="1" t="s">
        <v>1753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 hidden="1">
      <c r="A502" s="1" t="s">
        <v>48</v>
      </c>
      <c r="B502" s="1" t="s">
        <v>17</v>
      </c>
      <c r="C502" s="1">
        <v>275.0</v>
      </c>
      <c r="D502" s="1">
        <v>69.0</v>
      </c>
      <c r="E502" s="2"/>
      <c r="F502" s="1" t="s">
        <v>18</v>
      </c>
      <c r="G502" s="1" t="s">
        <v>123</v>
      </c>
      <c r="H502" s="1" t="s">
        <v>1754</v>
      </c>
      <c r="I502" s="1" t="s">
        <v>1755</v>
      </c>
      <c r="J502" s="1" t="s">
        <v>1755</v>
      </c>
      <c r="K502" s="2"/>
      <c r="L502" s="1">
        <v>-7.0</v>
      </c>
      <c r="M502" s="1"/>
      <c r="N502" s="1">
        <v>11.625183333333334</v>
      </c>
      <c r="O502" s="1" t="s">
        <v>55</v>
      </c>
      <c r="P502" s="1" t="s">
        <v>1756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 hidden="1">
      <c r="A503" s="1" t="s">
        <v>48</v>
      </c>
      <c r="B503" s="1" t="s">
        <v>17</v>
      </c>
      <c r="C503" s="1">
        <v>668.0</v>
      </c>
      <c r="D503" s="1">
        <v>0.0</v>
      </c>
      <c r="E503" s="1" t="s">
        <v>691</v>
      </c>
      <c r="F503" s="1" t="s">
        <v>50</v>
      </c>
      <c r="G503" s="1" t="s">
        <v>27</v>
      </c>
      <c r="H503" s="1" t="s">
        <v>1757</v>
      </c>
      <c r="I503" s="1" t="s">
        <v>1758</v>
      </c>
      <c r="J503" s="1" t="s">
        <v>1759</v>
      </c>
      <c r="K503" s="1" t="s">
        <v>1760</v>
      </c>
      <c r="L503" s="1">
        <v>-4.0</v>
      </c>
      <c r="M503" s="1">
        <v>0.018083333333333333</v>
      </c>
      <c r="N503" s="1">
        <v>8.227383333333334</v>
      </c>
      <c r="O503" s="1" t="s">
        <v>55</v>
      </c>
      <c r="P503" s="1" t="s">
        <v>1761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 hidden="1">
      <c r="A504" s="1" t="s">
        <v>24</v>
      </c>
      <c r="B504" s="1" t="s">
        <v>17</v>
      </c>
      <c r="C504" s="3">
        <v>239.2</v>
      </c>
      <c r="D504" s="1">
        <v>0.0</v>
      </c>
      <c r="E504" s="1" t="s">
        <v>25</v>
      </c>
      <c r="F504" s="1" t="s">
        <v>26</v>
      </c>
      <c r="G504" s="1" t="s">
        <v>27</v>
      </c>
      <c r="H504" s="1" t="s">
        <v>1762</v>
      </c>
      <c r="I504" s="1" t="s">
        <v>1763</v>
      </c>
      <c r="J504" s="1" t="s">
        <v>1763</v>
      </c>
      <c r="K504" s="2"/>
      <c r="L504" s="1">
        <v>-3.0</v>
      </c>
      <c r="M504" s="1"/>
      <c r="N504" s="1">
        <v>11.046316666666666</v>
      </c>
      <c r="O504" s="1" t="s">
        <v>30</v>
      </c>
      <c r="P504" s="1" t="s">
        <v>192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 hidden="1">
      <c r="A505" s="1" t="s">
        <v>48</v>
      </c>
      <c r="B505" s="1" t="s">
        <v>17</v>
      </c>
      <c r="C505" s="3">
        <v>706.0</v>
      </c>
      <c r="D505" s="1">
        <v>0.0</v>
      </c>
      <c r="E505" s="1" t="s">
        <v>691</v>
      </c>
      <c r="F505" s="1" t="s">
        <v>50</v>
      </c>
      <c r="G505" s="1" t="s">
        <v>27</v>
      </c>
      <c r="H505" s="1" t="s">
        <v>1764</v>
      </c>
      <c r="I505" s="1" t="s">
        <v>1765</v>
      </c>
      <c r="J505" s="1" t="s">
        <v>1766</v>
      </c>
      <c r="K505" s="1" t="s">
        <v>1767</v>
      </c>
      <c r="L505" s="1">
        <v>-4.0</v>
      </c>
      <c r="M505" s="1">
        <v>0.01545</v>
      </c>
      <c r="N505" s="1">
        <v>9.176283333333334</v>
      </c>
      <c r="O505" s="1" t="s">
        <v>55</v>
      </c>
      <c r="P505" s="1" t="s">
        <v>1768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 hidden="1">
      <c r="A506" s="1" t="s">
        <v>24</v>
      </c>
      <c r="B506" s="1" t="s">
        <v>17</v>
      </c>
      <c r="C506" s="1">
        <v>249.2</v>
      </c>
      <c r="D506" s="1">
        <v>0.0</v>
      </c>
      <c r="E506" s="1" t="s">
        <v>25</v>
      </c>
      <c r="F506" s="1" t="s">
        <v>26</v>
      </c>
      <c r="G506" s="1" t="s">
        <v>27</v>
      </c>
      <c r="H506" s="1" t="s">
        <v>1769</v>
      </c>
      <c r="I506" s="1" t="s">
        <v>1770</v>
      </c>
      <c r="J506" s="1" t="s">
        <v>1770</v>
      </c>
      <c r="K506" s="2"/>
      <c r="L506" s="1">
        <v>-7.0</v>
      </c>
      <c r="M506" s="1"/>
      <c r="N506" s="1">
        <v>7.352083333333334</v>
      </c>
      <c r="O506" s="1" t="s">
        <v>30</v>
      </c>
      <c r="P506" s="1" t="s">
        <v>1771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 hidden="1">
      <c r="A507" s="1" t="s">
        <v>48</v>
      </c>
      <c r="B507" s="1" t="s">
        <v>17</v>
      </c>
      <c r="C507" s="3">
        <v>307.0</v>
      </c>
      <c r="D507" s="1">
        <v>87.0</v>
      </c>
      <c r="E507" s="2"/>
      <c r="F507" s="1" t="s">
        <v>18</v>
      </c>
      <c r="G507" s="1" t="s">
        <v>123</v>
      </c>
      <c r="H507" s="1" t="s">
        <v>1772</v>
      </c>
      <c r="I507" s="1" t="s">
        <v>1773</v>
      </c>
      <c r="J507" s="1" t="s">
        <v>1773</v>
      </c>
      <c r="K507" s="2"/>
      <c r="L507" s="1">
        <v>-5.0</v>
      </c>
      <c r="M507" s="1"/>
      <c r="N507" s="1">
        <v>14.24245</v>
      </c>
      <c r="O507" s="1" t="s">
        <v>55</v>
      </c>
      <c r="P507" s="1" t="s">
        <v>1774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 hidden="1">
      <c r="A508" s="1" t="s">
        <v>24</v>
      </c>
      <c r="B508" s="1" t="s">
        <v>17</v>
      </c>
      <c r="C508" s="1">
        <v>658.0</v>
      </c>
      <c r="D508" s="1">
        <v>0.0</v>
      </c>
      <c r="E508" s="1" t="s">
        <v>25</v>
      </c>
      <c r="F508" s="1" t="s">
        <v>26</v>
      </c>
      <c r="G508" s="1" t="s">
        <v>27</v>
      </c>
      <c r="H508" s="1" t="s">
        <v>1775</v>
      </c>
      <c r="I508" s="1" t="s">
        <v>1776</v>
      </c>
      <c r="J508" s="1" t="s">
        <v>1776</v>
      </c>
      <c r="K508" s="2"/>
      <c r="L508" s="1">
        <v>-3.0</v>
      </c>
      <c r="M508" s="1"/>
      <c r="N508" s="1">
        <v>11.646283333333333</v>
      </c>
      <c r="O508" s="1" t="s">
        <v>30</v>
      </c>
      <c r="P508" s="1" t="s">
        <v>1777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 hidden="1">
      <c r="A509" s="1" t="s">
        <v>24</v>
      </c>
      <c r="B509" s="1" t="s">
        <v>17</v>
      </c>
      <c r="C509" s="3">
        <v>363.2</v>
      </c>
      <c r="D509" s="1">
        <v>0.0</v>
      </c>
      <c r="E509" s="1" t="s">
        <v>25</v>
      </c>
      <c r="F509" s="1" t="s">
        <v>26</v>
      </c>
      <c r="G509" s="1" t="s">
        <v>27</v>
      </c>
      <c r="H509" s="1" t="s">
        <v>1778</v>
      </c>
      <c r="I509" s="1" t="s">
        <v>1779</v>
      </c>
      <c r="J509" s="1" t="s">
        <v>1779</v>
      </c>
      <c r="K509" s="2"/>
      <c r="L509" s="1">
        <v>-7.0</v>
      </c>
      <c r="M509" s="1"/>
      <c r="N509" s="1">
        <v>7.5504</v>
      </c>
      <c r="O509" s="1" t="s">
        <v>30</v>
      </c>
      <c r="P509" s="1" t="s">
        <v>1780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 hidden="1">
      <c r="A510" s="1" t="s">
        <v>48</v>
      </c>
      <c r="B510" s="1" t="s">
        <v>17</v>
      </c>
      <c r="C510" s="1">
        <v>279.0</v>
      </c>
      <c r="D510" s="1">
        <v>0.0</v>
      </c>
      <c r="E510" s="1" t="s">
        <v>1557</v>
      </c>
      <c r="F510" s="1" t="s">
        <v>50</v>
      </c>
      <c r="G510" s="1" t="s">
        <v>27</v>
      </c>
      <c r="H510" s="1" t="s">
        <v>1781</v>
      </c>
      <c r="I510" s="1" t="s">
        <v>1782</v>
      </c>
      <c r="J510" s="1" t="s">
        <v>1783</v>
      </c>
      <c r="K510" s="1" t="s">
        <v>1784</v>
      </c>
      <c r="L510" s="1">
        <v>-13.0</v>
      </c>
      <c r="M510" s="1">
        <v>0.015216666666666667</v>
      </c>
      <c r="N510" s="1">
        <v>6.67335</v>
      </c>
      <c r="O510" s="1" t="s">
        <v>55</v>
      </c>
      <c r="P510" s="1" t="s">
        <v>1785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 hidden="1">
      <c r="A511" s="1" t="s">
        <v>16</v>
      </c>
      <c r="B511" s="1" t="s">
        <v>17</v>
      </c>
      <c r="C511" s="1">
        <v>306.0</v>
      </c>
      <c r="D511" s="1">
        <v>0.0</v>
      </c>
      <c r="E511" s="2"/>
      <c r="F511" s="1" t="s">
        <v>18</v>
      </c>
      <c r="G511" s="1" t="s">
        <v>19</v>
      </c>
      <c r="H511" s="1" t="s">
        <v>1786</v>
      </c>
      <c r="I511" s="1" t="s">
        <v>1787</v>
      </c>
      <c r="J511" s="1" t="s">
        <v>1787</v>
      </c>
      <c r="K511" s="2"/>
      <c r="L511" s="1">
        <v>1.0</v>
      </c>
      <c r="M511" s="1"/>
      <c r="N511" s="1">
        <v>6.869083333333333</v>
      </c>
      <c r="O511" s="1" t="s">
        <v>22</v>
      </c>
      <c r="P511" s="1" t="s">
        <v>1788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 hidden="1">
      <c r="A512" s="1" t="s">
        <v>32</v>
      </c>
      <c r="B512" s="1" t="s">
        <v>112</v>
      </c>
      <c r="C512" s="3">
        <v>264.0</v>
      </c>
      <c r="D512" s="1">
        <v>0.0</v>
      </c>
      <c r="E512" s="2"/>
      <c r="F512" s="1" t="s">
        <v>26</v>
      </c>
      <c r="G512" s="1" t="s">
        <v>19</v>
      </c>
      <c r="H512" s="1" t="s">
        <v>1789</v>
      </c>
      <c r="I512" s="1" t="s">
        <v>1790</v>
      </c>
      <c r="J512" s="1" t="s">
        <v>1790</v>
      </c>
      <c r="K512" s="2"/>
      <c r="L512" s="1">
        <v>-8.0</v>
      </c>
      <c r="M512" s="1"/>
      <c r="N512" s="1">
        <v>6.823433333333333</v>
      </c>
      <c r="O512" s="1" t="s">
        <v>30</v>
      </c>
      <c r="P512" s="1" t="s">
        <v>119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 hidden="1">
      <c r="A513" s="1" t="s">
        <v>32</v>
      </c>
      <c r="B513" s="1" t="s">
        <v>112</v>
      </c>
      <c r="C513" s="3">
        <v>329.0</v>
      </c>
      <c r="D513" s="1">
        <v>0.0</v>
      </c>
      <c r="E513" s="2"/>
      <c r="F513" s="1" t="s">
        <v>26</v>
      </c>
      <c r="G513" s="1" t="s">
        <v>27</v>
      </c>
      <c r="H513" s="1" t="s">
        <v>1791</v>
      </c>
      <c r="I513" s="1" t="s">
        <v>1792</v>
      </c>
      <c r="J513" s="1" t="s">
        <v>1792</v>
      </c>
      <c r="K513" s="2"/>
      <c r="L513" s="1">
        <v>-7.0</v>
      </c>
      <c r="M513" s="1"/>
      <c r="N513" s="1">
        <v>7.280883333333334</v>
      </c>
      <c r="O513" s="1" t="s">
        <v>30</v>
      </c>
      <c r="P513" s="1" t="s">
        <v>709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 hidden="1">
      <c r="A514" s="1" t="s">
        <v>48</v>
      </c>
      <c r="B514" s="1" t="s">
        <v>17</v>
      </c>
      <c r="C514" s="3">
        <v>245.0</v>
      </c>
      <c r="D514" s="1">
        <v>61.0</v>
      </c>
      <c r="E514" s="2"/>
      <c r="F514" s="1" t="s">
        <v>18</v>
      </c>
      <c r="G514" s="1" t="s">
        <v>19</v>
      </c>
      <c r="H514" s="1" t="s">
        <v>1793</v>
      </c>
      <c r="I514" s="1" t="s">
        <v>1794</v>
      </c>
      <c r="J514" s="1" t="s">
        <v>1794</v>
      </c>
      <c r="K514" s="2"/>
      <c r="L514" s="1">
        <v>-8.0</v>
      </c>
      <c r="M514" s="1"/>
      <c r="N514" s="1">
        <v>10.266266666666667</v>
      </c>
      <c r="O514" s="1" t="s">
        <v>55</v>
      </c>
      <c r="P514" s="1" t="s">
        <v>1795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 hidden="1">
      <c r="A515" s="1" t="s">
        <v>48</v>
      </c>
      <c r="B515" s="1" t="s">
        <v>17</v>
      </c>
      <c r="C515" s="1">
        <v>598.0</v>
      </c>
      <c r="D515" s="1">
        <v>0.0</v>
      </c>
      <c r="E515" s="1" t="s">
        <v>691</v>
      </c>
      <c r="F515" s="1" t="s">
        <v>50</v>
      </c>
      <c r="G515" s="1" t="s">
        <v>27</v>
      </c>
      <c r="H515" s="1" t="s">
        <v>1796</v>
      </c>
      <c r="I515" s="1" t="s">
        <v>1797</v>
      </c>
      <c r="J515" s="1" t="s">
        <v>1798</v>
      </c>
      <c r="K515" s="1" t="s">
        <v>1799</v>
      </c>
      <c r="L515" s="1">
        <v>-6.0</v>
      </c>
      <c r="M515" s="1">
        <v>0.014266666666666667</v>
      </c>
      <c r="N515" s="1">
        <v>7.861083333333333</v>
      </c>
      <c r="O515" s="1" t="s">
        <v>55</v>
      </c>
      <c r="P515" s="1" t="s">
        <v>1800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 hidden="1">
      <c r="A516" s="1" t="s">
        <v>48</v>
      </c>
      <c r="B516" s="1" t="s">
        <v>17</v>
      </c>
      <c r="C516" s="1">
        <v>247.0</v>
      </c>
      <c r="D516" s="1">
        <v>62.0</v>
      </c>
      <c r="E516" s="2"/>
      <c r="F516" s="1" t="s">
        <v>18</v>
      </c>
      <c r="G516" s="1" t="s">
        <v>27</v>
      </c>
      <c r="H516" s="1" t="s">
        <v>1801</v>
      </c>
      <c r="I516" s="1" t="s">
        <v>1802</v>
      </c>
      <c r="J516" s="1" t="s">
        <v>1802</v>
      </c>
      <c r="K516" s="2"/>
      <c r="L516" s="1">
        <v>-11.0</v>
      </c>
      <c r="M516" s="1"/>
      <c r="N516" s="1">
        <v>6.765666666666666</v>
      </c>
      <c r="O516" s="1" t="s">
        <v>55</v>
      </c>
      <c r="P516" s="1" t="s">
        <v>1803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 hidden="1">
      <c r="A517" s="1" t="s">
        <v>16</v>
      </c>
      <c r="B517" s="3" t="s">
        <v>17</v>
      </c>
      <c r="C517" s="3">
        <v>329.0</v>
      </c>
      <c r="D517" s="1">
        <v>0.0</v>
      </c>
      <c r="E517" s="2"/>
      <c r="F517" s="1" t="s">
        <v>18</v>
      </c>
      <c r="G517" s="1" t="s">
        <v>19</v>
      </c>
      <c r="H517" s="1" t="s">
        <v>1804</v>
      </c>
      <c r="I517" s="1" t="s">
        <v>1805</v>
      </c>
      <c r="J517" s="1" t="s">
        <v>1805</v>
      </c>
      <c r="K517" s="2"/>
      <c r="L517" s="1">
        <v>3.0</v>
      </c>
      <c r="M517" s="1"/>
      <c r="N517" s="1">
        <v>8.545616666666668</v>
      </c>
      <c r="O517" s="1" t="s">
        <v>22</v>
      </c>
      <c r="P517" s="1" t="s">
        <v>1806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 hidden="1">
      <c r="A518" s="1" t="s">
        <v>48</v>
      </c>
      <c r="B518" s="1" t="s">
        <v>17</v>
      </c>
      <c r="C518" s="1">
        <v>306.0</v>
      </c>
      <c r="D518" s="1">
        <v>306.0</v>
      </c>
      <c r="E518" s="1" t="s">
        <v>1557</v>
      </c>
      <c r="F518" s="1" t="s">
        <v>50</v>
      </c>
      <c r="G518" s="1" t="s">
        <v>27</v>
      </c>
      <c r="H518" s="1" t="s">
        <v>1807</v>
      </c>
      <c r="I518" s="1" t="s">
        <v>1808</v>
      </c>
      <c r="J518" s="1" t="s">
        <v>1809</v>
      </c>
      <c r="K518" s="1" t="s">
        <v>1810</v>
      </c>
      <c r="L518" s="1">
        <v>-11.0</v>
      </c>
      <c r="M518" s="1">
        <v>0.0081</v>
      </c>
      <c r="N518" s="1">
        <v>10.698683333333333</v>
      </c>
      <c r="O518" s="1" t="s">
        <v>55</v>
      </c>
      <c r="P518" s="1" t="s">
        <v>1811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 hidden="1">
      <c r="A519" s="1" t="s">
        <v>24</v>
      </c>
      <c r="B519" s="1" t="s">
        <v>17</v>
      </c>
      <c r="C519" s="1">
        <v>214.2</v>
      </c>
      <c r="D519" s="1">
        <v>0.0</v>
      </c>
      <c r="E519" s="1" t="s">
        <v>25</v>
      </c>
      <c r="F519" s="1" t="s">
        <v>26</v>
      </c>
      <c r="G519" s="1" t="s">
        <v>27</v>
      </c>
      <c r="H519" s="1" t="s">
        <v>1812</v>
      </c>
      <c r="I519" s="1" t="s">
        <v>1813</v>
      </c>
      <c r="J519" s="1" t="s">
        <v>1813</v>
      </c>
      <c r="K519" s="2"/>
      <c r="L519" s="1">
        <v>-8.0</v>
      </c>
      <c r="M519" s="1"/>
      <c r="N519" s="1">
        <v>6.351583333333333</v>
      </c>
      <c r="O519" s="1" t="s">
        <v>30</v>
      </c>
      <c r="P519" s="1" t="s">
        <v>1374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 hidden="1">
      <c r="A520" s="1" t="s">
        <v>66</v>
      </c>
      <c r="B520" s="1" t="s">
        <v>17</v>
      </c>
      <c r="C520" s="1">
        <v>642.0</v>
      </c>
      <c r="D520" s="1">
        <v>0.0</v>
      </c>
      <c r="E520" s="1" t="s">
        <v>67</v>
      </c>
      <c r="F520" s="1" t="s">
        <v>26</v>
      </c>
      <c r="G520" s="1" t="s">
        <v>27</v>
      </c>
      <c r="H520" s="1" t="s">
        <v>1814</v>
      </c>
      <c r="I520" s="1" t="s">
        <v>1815</v>
      </c>
      <c r="J520" s="1" t="s">
        <v>1815</v>
      </c>
      <c r="K520" s="2"/>
      <c r="L520" s="1">
        <v>-6.0</v>
      </c>
      <c r="M520" s="1"/>
      <c r="N520" s="1">
        <v>8.426966666666667</v>
      </c>
      <c r="O520" s="1" t="s">
        <v>30</v>
      </c>
      <c r="P520" s="1" t="s">
        <v>1816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 hidden="1">
      <c r="A521" s="1" t="s">
        <v>48</v>
      </c>
      <c r="B521" s="1" t="s">
        <v>17</v>
      </c>
      <c r="C521" s="1">
        <v>199.0</v>
      </c>
      <c r="D521" s="1">
        <v>50.0</v>
      </c>
      <c r="E521" s="2"/>
      <c r="F521" s="1" t="s">
        <v>18</v>
      </c>
      <c r="G521" s="1" t="s">
        <v>123</v>
      </c>
      <c r="H521" s="1" t="s">
        <v>1817</v>
      </c>
      <c r="I521" s="1" t="s">
        <v>1818</v>
      </c>
      <c r="J521" s="1" t="s">
        <v>1818</v>
      </c>
      <c r="K521" s="2"/>
      <c r="L521" s="1">
        <v>-9.0</v>
      </c>
      <c r="M521" s="1"/>
      <c r="N521" s="1">
        <v>9.556833333333334</v>
      </c>
      <c r="O521" s="1" t="s">
        <v>55</v>
      </c>
      <c r="P521" s="1" t="s">
        <v>628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 hidden="1">
      <c r="A522" s="1" t="s">
        <v>32</v>
      </c>
      <c r="B522" s="1" t="s">
        <v>17</v>
      </c>
      <c r="C522" s="1">
        <v>632.0</v>
      </c>
      <c r="D522" s="1">
        <v>0.0</v>
      </c>
      <c r="E522" s="2"/>
      <c r="F522" s="1" t="s">
        <v>26</v>
      </c>
      <c r="G522" s="1" t="s">
        <v>27</v>
      </c>
      <c r="H522" s="1" t="s">
        <v>1819</v>
      </c>
      <c r="I522" s="1" t="s">
        <v>1820</v>
      </c>
      <c r="J522" s="1" t="s">
        <v>1820</v>
      </c>
      <c r="K522" s="2"/>
      <c r="L522" s="1">
        <v>-4.0</v>
      </c>
      <c r="M522" s="1"/>
      <c r="N522" s="1">
        <v>10.362083333333333</v>
      </c>
      <c r="O522" s="1" t="s">
        <v>30</v>
      </c>
      <c r="P522" s="1" t="s">
        <v>1821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 hidden="1">
      <c r="A523" s="1" t="s">
        <v>66</v>
      </c>
      <c r="B523" s="1" t="s">
        <v>17</v>
      </c>
      <c r="C523" s="1">
        <v>329.0</v>
      </c>
      <c r="D523" s="1">
        <v>0.0</v>
      </c>
      <c r="E523" s="1" t="s">
        <v>1822</v>
      </c>
      <c r="F523" s="1" t="s">
        <v>26</v>
      </c>
      <c r="G523" s="1" t="s">
        <v>27</v>
      </c>
      <c r="H523" s="1" t="s">
        <v>1823</v>
      </c>
      <c r="I523" s="1" t="s">
        <v>1824</v>
      </c>
      <c r="J523" s="1" t="s">
        <v>1824</v>
      </c>
      <c r="K523" s="2"/>
      <c r="L523" s="1">
        <v>-1.0</v>
      </c>
      <c r="M523" s="1"/>
      <c r="N523" s="1">
        <v>13.653283333333333</v>
      </c>
      <c r="O523" s="1" t="s">
        <v>30</v>
      </c>
      <c r="P523" s="1" t="s">
        <v>511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 hidden="1">
      <c r="A524" s="1" t="s">
        <v>32</v>
      </c>
      <c r="B524" s="1" t="s">
        <v>17</v>
      </c>
      <c r="C524" s="1">
        <v>388.0</v>
      </c>
      <c r="D524" s="1">
        <v>0.0</v>
      </c>
      <c r="E524" s="2"/>
      <c r="F524" s="1" t="s">
        <v>26</v>
      </c>
      <c r="G524" s="1" t="s">
        <v>27</v>
      </c>
      <c r="H524" s="1" t="s">
        <v>1825</v>
      </c>
      <c r="I524" s="1" t="s">
        <v>1826</v>
      </c>
      <c r="J524" s="1" t="s">
        <v>1826</v>
      </c>
      <c r="K524" s="2"/>
      <c r="L524" s="1">
        <v>8.0</v>
      </c>
      <c r="M524" s="1"/>
      <c r="N524" s="1">
        <v>23.83145</v>
      </c>
      <c r="O524" s="1" t="s">
        <v>30</v>
      </c>
      <c r="P524" s="1" t="s">
        <v>1827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 hidden="1">
      <c r="A525" s="1" t="s">
        <v>48</v>
      </c>
      <c r="B525" s="1" t="s">
        <v>17</v>
      </c>
      <c r="C525" s="3">
        <v>518.0</v>
      </c>
      <c r="D525" s="1">
        <v>0.0</v>
      </c>
      <c r="E525" s="1" t="s">
        <v>1557</v>
      </c>
      <c r="F525" s="1" t="s">
        <v>50</v>
      </c>
      <c r="G525" s="1" t="s">
        <v>19</v>
      </c>
      <c r="H525" s="1" t="s">
        <v>1828</v>
      </c>
      <c r="I525" s="1" t="s">
        <v>1829</v>
      </c>
      <c r="J525" s="1" t="s">
        <v>1830</v>
      </c>
      <c r="K525" s="1" t="s">
        <v>1831</v>
      </c>
      <c r="L525" s="1">
        <v>-1.0</v>
      </c>
      <c r="M525" s="1">
        <v>0.010516666666666667</v>
      </c>
      <c r="N525" s="1">
        <v>24.702983333333332</v>
      </c>
      <c r="O525" s="1" t="s">
        <v>55</v>
      </c>
      <c r="P525" s="1" t="s">
        <v>1832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 hidden="1">
      <c r="A526" s="1" t="s">
        <v>32</v>
      </c>
      <c r="B526" s="1" t="s">
        <v>17</v>
      </c>
      <c r="C526" s="1">
        <v>658.0</v>
      </c>
      <c r="D526" s="1">
        <v>0.0</v>
      </c>
      <c r="E526" s="2"/>
      <c r="F526" s="1" t="s">
        <v>26</v>
      </c>
      <c r="G526" s="1" t="s">
        <v>27</v>
      </c>
      <c r="H526" s="1" t="s">
        <v>1833</v>
      </c>
      <c r="I526" s="1" t="s">
        <v>1834</v>
      </c>
      <c r="J526" s="1" t="s">
        <v>1834</v>
      </c>
      <c r="K526" s="2"/>
      <c r="L526" s="1">
        <v>6.0</v>
      </c>
      <c r="M526" s="1"/>
      <c r="N526" s="1">
        <v>21.20785</v>
      </c>
      <c r="O526" s="1" t="s">
        <v>30</v>
      </c>
      <c r="P526" s="1" t="s">
        <v>1835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 hidden="1">
      <c r="A527" s="1" t="s">
        <v>48</v>
      </c>
      <c r="B527" s="1" t="s">
        <v>17</v>
      </c>
      <c r="C527" s="1">
        <v>415.0</v>
      </c>
      <c r="D527" s="1">
        <v>62.0</v>
      </c>
      <c r="E527" s="2"/>
      <c r="F527" s="1" t="s">
        <v>18</v>
      </c>
      <c r="G527" s="1" t="s">
        <v>123</v>
      </c>
      <c r="H527" s="1" t="s">
        <v>1836</v>
      </c>
      <c r="I527" s="1" t="s">
        <v>1837</v>
      </c>
      <c r="J527" s="1" t="s">
        <v>1837</v>
      </c>
      <c r="K527" s="2"/>
      <c r="L527" s="1">
        <v>-2.0</v>
      </c>
      <c r="M527" s="1"/>
      <c r="N527" s="1">
        <v>16.628533333333333</v>
      </c>
      <c r="O527" s="1" t="s">
        <v>55</v>
      </c>
      <c r="P527" s="1" t="s">
        <v>1838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 hidden="1">
      <c r="A528" s="1" t="s">
        <v>66</v>
      </c>
      <c r="B528" s="1" t="s">
        <v>17</v>
      </c>
      <c r="C528" s="1">
        <v>329.0</v>
      </c>
      <c r="D528" s="1">
        <v>0.0</v>
      </c>
      <c r="E528" s="1" t="s">
        <v>1839</v>
      </c>
      <c r="F528" s="1" t="s">
        <v>26</v>
      </c>
      <c r="G528" s="1" t="s">
        <v>27</v>
      </c>
      <c r="H528" s="1" t="s">
        <v>1840</v>
      </c>
      <c r="I528" s="1" t="s">
        <v>1841</v>
      </c>
      <c r="J528" s="1" t="s">
        <v>1841</v>
      </c>
      <c r="K528" s="2"/>
      <c r="L528" s="1">
        <v>0.0</v>
      </c>
      <c r="M528" s="1"/>
      <c r="N528" s="1">
        <v>14.1157</v>
      </c>
      <c r="O528" s="1" t="s">
        <v>30</v>
      </c>
      <c r="P528" s="1" t="s">
        <v>830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 hidden="1">
      <c r="A529" s="1" t="s">
        <v>66</v>
      </c>
      <c r="B529" s="1" t="s">
        <v>17</v>
      </c>
      <c r="C529" s="1">
        <v>368.0</v>
      </c>
      <c r="D529" s="1">
        <v>0.0</v>
      </c>
      <c r="E529" s="1" t="s">
        <v>1839</v>
      </c>
      <c r="F529" s="1" t="s">
        <v>26</v>
      </c>
      <c r="G529" s="1" t="s">
        <v>27</v>
      </c>
      <c r="H529" s="1" t="s">
        <v>1842</v>
      </c>
      <c r="I529" s="1" t="s">
        <v>1843</v>
      </c>
      <c r="J529" s="1" t="s">
        <v>1843</v>
      </c>
      <c r="K529" s="2"/>
      <c r="L529" s="1">
        <v>-4.0</v>
      </c>
      <c r="M529" s="1"/>
      <c r="N529" s="1">
        <v>10.399116666666666</v>
      </c>
      <c r="O529" s="1" t="s">
        <v>30</v>
      </c>
      <c r="P529" s="1" t="s">
        <v>1844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 hidden="1">
      <c r="A530" s="1" t="s">
        <v>48</v>
      </c>
      <c r="B530" s="1" t="s">
        <v>17</v>
      </c>
      <c r="C530" s="1">
        <v>368.0</v>
      </c>
      <c r="D530" s="1">
        <v>0.0</v>
      </c>
      <c r="E530" s="1" t="s">
        <v>49</v>
      </c>
      <c r="F530" s="1" t="s">
        <v>50</v>
      </c>
      <c r="G530" s="1" t="s">
        <v>27</v>
      </c>
      <c r="H530" s="1" t="s">
        <v>1845</v>
      </c>
      <c r="I530" s="1" t="s">
        <v>1846</v>
      </c>
      <c r="J530" s="1" t="s">
        <v>1847</v>
      </c>
      <c r="K530" s="1" t="s">
        <v>1848</v>
      </c>
      <c r="L530" s="1">
        <v>-4.0</v>
      </c>
      <c r="M530" s="1">
        <v>0.010433333333333333</v>
      </c>
      <c r="N530" s="1">
        <v>15.637516666666667</v>
      </c>
      <c r="O530" s="1" t="s">
        <v>55</v>
      </c>
      <c r="P530" s="1" t="s">
        <v>1849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 hidden="1">
      <c r="A531" s="1" t="s">
        <v>32</v>
      </c>
      <c r="B531" s="1" t="s">
        <v>17</v>
      </c>
      <c r="C531" s="1">
        <v>528.0</v>
      </c>
      <c r="D531" s="1">
        <v>0.0</v>
      </c>
      <c r="E531" s="2"/>
      <c r="F531" s="1" t="s">
        <v>26</v>
      </c>
      <c r="G531" s="1" t="s">
        <v>27</v>
      </c>
      <c r="H531" s="1" t="s">
        <v>1850</v>
      </c>
      <c r="I531" s="1" t="s">
        <v>1851</v>
      </c>
      <c r="J531" s="1" t="s">
        <v>1851</v>
      </c>
      <c r="K531" s="2"/>
      <c r="L531" s="1">
        <v>0.0</v>
      </c>
      <c r="M531" s="1"/>
      <c r="N531" s="1">
        <v>15.2664</v>
      </c>
      <c r="O531" s="1" t="s">
        <v>30</v>
      </c>
      <c r="P531" s="1" t="s">
        <v>1852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 hidden="1">
      <c r="A532" s="1" t="s">
        <v>24</v>
      </c>
      <c r="B532" s="1" t="s">
        <v>17</v>
      </c>
      <c r="C532" s="1">
        <v>214.2</v>
      </c>
      <c r="D532" s="1">
        <v>0.0</v>
      </c>
      <c r="E532" s="1" t="s">
        <v>25</v>
      </c>
      <c r="F532" s="1" t="s">
        <v>26</v>
      </c>
      <c r="G532" s="1" t="s">
        <v>27</v>
      </c>
      <c r="H532" s="1" t="s">
        <v>1853</v>
      </c>
      <c r="I532" s="1" t="s">
        <v>1854</v>
      </c>
      <c r="J532" s="1" t="s">
        <v>1854</v>
      </c>
      <c r="K532" s="2"/>
      <c r="L532" s="1">
        <v>-4.0</v>
      </c>
      <c r="M532" s="1"/>
      <c r="N532" s="1">
        <v>10.03205</v>
      </c>
      <c r="O532" s="1" t="s">
        <v>30</v>
      </c>
      <c r="P532" s="1" t="s">
        <v>1855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 hidden="1">
      <c r="A533" s="1" t="s">
        <v>48</v>
      </c>
      <c r="B533" s="1" t="s">
        <v>17</v>
      </c>
      <c r="C533" s="1">
        <v>672.0</v>
      </c>
      <c r="D533" s="1">
        <v>65.0</v>
      </c>
      <c r="E533" s="1" t="s">
        <v>25</v>
      </c>
      <c r="F533" s="1" t="s">
        <v>50</v>
      </c>
      <c r="G533" s="1" t="s">
        <v>27</v>
      </c>
      <c r="H533" s="1" t="s">
        <v>1856</v>
      </c>
      <c r="I533" s="1" t="s">
        <v>1857</v>
      </c>
      <c r="J533" s="1" t="s">
        <v>1858</v>
      </c>
      <c r="K533" s="1" t="s">
        <v>1859</v>
      </c>
      <c r="L533" s="1">
        <v>39.0</v>
      </c>
      <c r="M533" s="1">
        <v>0.8321833333333334</v>
      </c>
      <c r="N533" s="1">
        <v>10.814783333333333</v>
      </c>
      <c r="O533" s="1" t="s">
        <v>55</v>
      </c>
      <c r="P533" s="1" t="s">
        <v>1860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 hidden="1">
      <c r="A534" s="1" t="s">
        <v>48</v>
      </c>
      <c r="B534" s="1" t="s">
        <v>17</v>
      </c>
      <c r="C534" s="1">
        <v>533.0</v>
      </c>
      <c r="D534" s="1">
        <v>0.0</v>
      </c>
      <c r="E534" s="1" t="s">
        <v>49</v>
      </c>
      <c r="F534" s="1" t="s">
        <v>50</v>
      </c>
      <c r="G534" s="1" t="s">
        <v>27</v>
      </c>
      <c r="H534" s="1" t="s">
        <v>1861</v>
      </c>
      <c r="I534" s="1" t="s">
        <v>1862</v>
      </c>
      <c r="J534" s="1" t="s">
        <v>1863</v>
      </c>
      <c r="K534" s="1" t="s">
        <v>1864</v>
      </c>
      <c r="L534" s="1">
        <v>-5.0</v>
      </c>
      <c r="M534" s="1">
        <v>0.0154</v>
      </c>
      <c r="N534" s="1">
        <v>15.3608</v>
      </c>
      <c r="O534" s="1" t="s">
        <v>55</v>
      </c>
      <c r="P534" s="1" t="s">
        <v>1865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24</v>
      </c>
      <c r="B535" s="1" t="s">
        <v>17</v>
      </c>
      <c r="C535" s="1">
        <v>658.0</v>
      </c>
      <c r="D535" s="1">
        <v>0.0</v>
      </c>
      <c r="E535" s="1" t="s">
        <v>25</v>
      </c>
      <c r="F535" s="1" t="s">
        <v>26</v>
      </c>
      <c r="G535" s="1" t="s">
        <v>27</v>
      </c>
      <c r="H535" s="1" t="s">
        <v>1866</v>
      </c>
      <c r="I535" s="1" t="s">
        <v>1867</v>
      </c>
      <c r="J535" s="1" t="s">
        <v>1867</v>
      </c>
      <c r="K535" s="2"/>
      <c r="L535" s="1">
        <v>-4.0</v>
      </c>
      <c r="M535" s="1"/>
      <c r="N535" s="1">
        <v>10.75925</v>
      </c>
      <c r="O535" s="1" t="s">
        <v>30</v>
      </c>
      <c r="P535" s="1" t="s">
        <v>1868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24</v>
      </c>
      <c r="B536" s="1" t="s">
        <v>17</v>
      </c>
      <c r="C536" s="3">
        <v>207.2</v>
      </c>
      <c r="D536" s="1">
        <v>0.0</v>
      </c>
      <c r="E536" s="1" t="s">
        <v>25</v>
      </c>
      <c r="F536" s="1" t="s">
        <v>26</v>
      </c>
      <c r="G536" s="1" t="s">
        <v>27</v>
      </c>
      <c r="H536" s="1" t="s">
        <v>1869</v>
      </c>
      <c r="I536" s="1" t="s">
        <v>1870</v>
      </c>
      <c r="J536" s="1" t="s">
        <v>1870</v>
      </c>
      <c r="K536" s="2"/>
      <c r="L536" s="1">
        <v>-6.0</v>
      </c>
      <c r="M536" s="1"/>
      <c r="N536" s="1">
        <v>8.4978</v>
      </c>
      <c r="O536" s="1" t="s">
        <v>30</v>
      </c>
      <c r="P536" s="1" t="s">
        <v>1871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 hidden="1">
      <c r="A537" s="1" t="s">
        <v>32</v>
      </c>
      <c r="B537" s="1" t="s">
        <v>112</v>
      </c>
      <c r="C537" s="1">
        <v>388.0</v>
      </c>
      <c r="D537" s="1">
        <v>0.0</v>
      </c>
      <c r="E537" s="2"/>
      <c r="F537" s="1" t="s">
        <v>26</v>
      </c>
      <c r="G537" s="1" t="s">
        <v>27</v>
      </c>
      <c r="H537" s="1" t="s">
        <v>1872</v>
      </c>
      <c r="I537" s="1" t="s">
        <v>1873</v>
      </c>
      <c r="J537" s="1" t="s">
        <v>1873</v>
      </c>
      <c r="K537" s="2"/>
      <c r="L537" s="1">
        <v>-6.0</v>
      </c>
      <c r="M537" s="1"/>
      <c r="N537" s="1">
        <v>8.545183333333334</v>
      </c>
      <c r="O537" s="1" t="s">
        <v>30</v>
      </c>
      <c r="P537" s="1" t="s">
        <v>1874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 hidden="1">
      <c r="A538" s="1" t="s">
        <v>24</v>
      </c>
      <c r="B538" s="1" t="s">
        <v>17</v>
      </c>
      <c r="C538" s="1">
        <v>857.0</v>
      </c>
      <c r="D538" s="1">
        <v>0.0</v>
      </c>
      <c r="E538" s="1" t="s">
        <v>25</v>
      </c>
      <c r="F538" s="1" t="s">
        <v>26</v>
      </c>
      <c r="G538" s="1" t="s">
        <v>27</v>
      </c>
      <c r="H538" s="1" t="s">
        <v>1875</v>
      </c>
      <c r="I538" s="1" t="s">
        <v>1876</v>
      </c>
      <c r="J538" s="1" t="s">
        <v>1876</v>
      </c>
      <c r="K538" s="2"/>
      <c r="L538" s="1">
        <v>-5.0</v>
      </c>
      <c r="M538" s="1"/>
      <c r="N538" s="1">
        <v>9.334583333333333</v>
      </c>
      <c r="O538" s="1" t="s">
        <v>30</v>
      </c>
      <c r="P538" s="1" t="s">
        <v>1877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 hidden="1">
      <c r="A539" s="1" t="s">
        <v>16</v>
      </c>
      <c r="B539" s="1" t="s">
        <v>17</v>
      </c>
      <c r="C539" s="1">
        <v>39.0</v>
      </c>
      <c r="D539" s="1">
        <v>0.0</v>
      </c>
      <c r="E539" s="2"/>
      <c r="F539" s="1" t="s">
        <v>18</v>
      </c>
      <c r="G539" s="1" t="s">
        <v>19</v>
      </c>
      <c r="H539" s="1" t="s">
        <v>1878</v>
      </c>
      <c r="I539" s="1" t="s">
        <v>1879</v>
      </c>
      <c r="J539" s="1" t="s">
        <v>1879</v>
      </c>
      <c r="K539" s="2"/>
      <c r="L539" s="1">
        <v>0.0</v>
      </c>
      <c r="M539" s="1"/>
      <c r="N539" s="1">
        <v>4.067466666666666</v>
      </c>
      <c r="O539" s="1" t="s">
        <v>22</v>
      </c>
      <c r="P539" s="1" t="s">
        <v>1880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 hidden="1">
      <c r="A540" s="1" t="s">
        <v>48</v>
      </c>
      <c r="B540" s="1" t="s">
        <v>17</v>
      </c>
      <c r="C540" s="1">
        <v>987.0</v>
      </c>
      <c r="D540" s="1">
        <v>0.0</v>
      </c>
      <c r="E540" s="1" t="s">
        <v>49</v>
      </c>
      <c r="F540" s="1" t="s">
        <v>50</v>
      </c>
      <c r="G540" s="1" t="s">
        <v>27</v>
      </c>
      <c r="H540" s="1" t="s">
        <v>1881</v>
      </c>
      <c r="I540" s="1" t="s">
        <v>1882</v>
      </c>
      <c r="J540" s="1" t="s">
        <v>1883</v>
      </c>
      <c r="K540" s="1" t="s">
        <v>1884</v>
      </c>
      <c r="L540" s="1">
        <v>-6.0</v>
      </c>
      <c r="M540" s="1">
        <v>0.010333333333333333</v>
      </c>
      <c r="N540" s="1">
        <v>14.132983333333334</v>
      </c>
      <c r="O540" s="1" t="s">
        <v>55</v>
      </c>
      <c r="P540" s="1" t="s">
        <v>1885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 hidden="1">
      <c r="A541" s="1" t="s">
        <v>66</v>
      </c>
      <c r="B541" s="3" t="s">
        <v>112</v>
      </c>
      <c r="C541" s="3">
        <v>274.0</v>
      </c>
      <c r="D541" s="1">
        <v>0.0</v>
      </c>
      <c r="E541" s="1" t="s">
        <v>1886</v>
      </c>
      <c r="F541" s="1" t="s">
        <v>26</v>
      </c>
      <c r="G541" s="1" t="s">
        <v>27</v>
      </c>
      <c r="H541" s="1" t="s">
        <v>1887</v>
      </c>
      <c r="I541" s="1" t="s">
        <v>1888</v>
      </c>
      <c r="J541" s="1" t="s">
        <v>1888</v>
      </c>
      <c r="K541" s="2"/>
      <c r="L541" s="1">
        <v>-4.0</v>
      </c>
      <c r="M541" s="1"/>
      <c r="N541" s="1">
        <v>10.253266666666667</v>
      </c>
      <c r="O541" s="1" t="s">
        <v>30</v>
      </c>
      <c r="P541" s="1" t="s">
        <v>1889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 hidden="1">
      <c r="A542" s="1" t="s">
        <v>32</v>
      </c>
      <c r="B542" s="1" t="s">
        <v>112</v>
      </c>
      <c r="C542" s="3">
        <v>349.0</v>
      </c>
      <c r="D542" s="1">
        <v>0.0</v>
      </c>
      <c r="E542" s="2"/>
      <c r="F542" s="1" t="s">
        <v>26</v>
      </c>
      <c r="G542" s="1" t="s">
        <v>27</v>
      </c>
      <c r="H542" s="1" t="s">
        <v>1890</v>
      </c>
      <c r="I542" s="1" t="s">
        <v>1891</v>
      </c>
      <c r="J542" s="1" t="s">
        <v>1891</v>
      </c>
      <c r="K542" s="2"/>
      <c r="L542" s="1">
        <v>-7.0</v>
      </c>
      <c r="M542" s="1"/>
      <c r="N542" s="1">
        <v>7.574666666666666</v>
      </c>
      <c r="O542" s="1" t="s">
        <v>30</v>
      </c>
      <c r="P542" s="1" t="s">
        <v>1892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 hidden="1">
      <c r="A543" s="1" t="s">
        <v>24</v>
      </c>
      <c r="B543" s="1" t="s">
        <v>17</v>
      </c>
      <c r="C543" s="1">
        <v>548.2</v>
      </c>
      <c r="D543" s="1">
        <v>0.0</v>
      </c>
      <c r="E543" s="1" t="s">
        <v>25</v>
      </c>
      <c r="F543" s="1" t="s">
        <v>26</v>
      </c>
      <c r="G543" s="1" t="s">
        <v>27</v>
      </c>
      <c r="H543" s="1" t="s">
        <v>1893</v>
      </c>
      <c r="I543" s="1" t="s">
        <v>1894</v>
      </c>
      <c r="J543" s="1" t="s">
        <v>1894</v>
      </c>
      <c r="K543" s="2"/>
      <c r="L543" s="1">
        <v>-4.0</v>
      </c>
      <c r="M543" s="1"/>
      <c r="N543" s="1">
        <v>10.711233333333332</v>
      </c>
      <c r="O543" s="1" t="s">
        <v>30</v>
      </c>
      <c r="P543" s="1" t="s">
        <v>1895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 hidden="1">
      <c r="A544" s="1" t="s">
        <v>32</v>
      </c>
      <c r="B544" s="1" t="s">
        <v>1468</v>
      </c>
      <c r="C544" s="1">
        <v>294.0</v>
      </c>
      <c r="D544" s="1">
        <v>0.0</v>
      </c>
      <c r="E544" s="2"/>
      <c r="F544" s="1" t="s">
        <v>26</v>
      </c>
      <c r="G544" s="1" t="s">
        <v>27</v>
      </c>
      <c r="H544" s="1" t="s">
        <v>1896</v>
      </c>
      <c r="I544" s="1" t="s">
        <v>1897</v>
      </c>
      <c r="J544" s="1" t="s">
        <v>1897</v>
      </c>
      <c r="K544" s="2"/>
      <c r="L544" s="1">
        <v>-4.0</v>
      </c>
      <c r="M544" s="1"/>
      <c r="N544" s="1">
        <v>10.2559</v>
      </c>
      <c r="O544" s="1" t="s">
        <v>30</v>
      </c>
      <c r="P544" s="1" t="s">
        <v>1898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 hidden="1">
      <c r="A545" s="1" t="s">
        <v>48</v>
      </c>
      <c r="B545" s="1" t="s">
        <v>17</v>
      </c>
      <c r="C545" s="1">
        <v>559.0</v>
      </c>
      <c r="D545" s="1">
        <v>168.0</v>
      </c>
      <c r="E545" s="2"/>
      <c r="F545" s="1" t="s">
        <v>18</v>
      </c>
      <c r="G545" s="1" t="s">
        <v>123</v>
      </c>
      <c r="H545" s="1" t="s">
        <v>1899</v>
      </c>
      <c r="I545" s="1" t="s">
        <v>1900</v>
      </c>
      <c r="J545" s="1" t="s">
        <v>1900</v>
      </c>
      <c r="K545" s="2"/>
      <c r="L545" s="1">
        <v>-7.0</v>
      </c>
      <c r="M545" s="1"/>
      <c r="N545" s="1">
        <v>11.278466666666667</v>
      </c>
      <c r="O545" s="1" t="s">
        <v>55</v>
      </c>
      <c r="P545" s="1" t="s">
        <v>1901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 hidden="1">
      <c r="A546" s="1" t="s">
        <v>16</v>
      </c>
      <c r="B546" s="1" t="s">
        <v>17</v>
      </c>
      <c r="C546" s="1">
        <v>20.0</v>
      </c>
      <c r="D546" s="1">
        <v>35.0</v>
      </c>
      <c r="E546" s="2"/>
      <c r="F546" s="1" t="s">
        <v>18</v>
      </c>
      <c r="G546" s="1" t="s">
        <v>19</v>
      </c>
      <c r="H546" s="1" t="s">
        <v>1902</v>
      </c>
      <c r="I546" s="1" t="s">
        <v>1903</v>
      </c>
      <c r="J546" s="1" t="s">
        <v>1903</v>
      </c>
      <c r="K546" s="2"/>
      <c r="L546" s="1">
        <v>-4.0</v>
      </c>
      <c r="M546" s="1"/>
      <c r="N546" s="1">
        <v>0.6584333333333333</v>
      </c>
      <c r="O546" s="1" t="s">
        <v>22</v>
      </c>
      <c r="P546" s="1" t="s">
        <v>1904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 hidden="1">
      <c r="A547" s="1" t="s">
        <v>66</v>
      </c>
      <c r="B547" s="1" t="s">
        <v>112</v>
      </c>
      <c r="C547" s="1">
        <v>434.0</v>
      </c>
      <c r="D547" s="1">
        <v>0.0</v>
      </c>
      <c r="E547" s="1" t="s">
        <v>113</v>
      </c>
      <c r="F547" s="1" t="s">
        <v>26</v>
      </c>
      <c r="G547" s="1" t="s">
        <v>27</v>
      </c>
      <c r="H547" s="1" t="s">
        <v>1905</v>
      </c>
      <c r="I547" s="1" t="s">
        <v>1906</v>
      </c>
      <c r="J547" s="1" t="s">
        <v>1906</v>
      </c>
      <c r="K547" s="2"/>
      <c r="L547" s="1">
        <v>-7.0</v>
      </c>
      <c r="M547" s="1"/>
      <c r="N547" s="1">
        <v>7.381916666666666</v>
      </c>
      <c r="O547" s="1" t="s">
        <v>30</v>
      </c>
      <c r="P547" s="1" t="s">
        <v>1907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 hidden="1">
      <c r="A548" s="1" t="s">
        <v>24</v>
      </c>
      <c r="B548" s="1" t="s">
        <v>17</v>
      </c>
      <c r="C548" s="3">
        <v>343.2</v>
      </c>
      <c r="D548" s="1">
        <v>0.0</v>
      </c>
      <c r="E548" s="1" t="s">
        <v>25</v>
      </c>
      <c r="F548" s="1" t="s">
        <v>26</v>
      </c>
      <c r="G548" s="1" t="s">
        <v>27</v>
      </c>
      <c r="H548" s="1" t="s">
        <v>1908</v>
      </c>
      <c r="I548" s="1" t="s">
        <v>1909</v>
      </c>
      <c r="J548" s="1" t="s">
        <v>1909</v>
      </c>
      <c r="K548" s="2"/>
      <c r="L548" s="1">
        <v>-3.0</v>
      </c>
      <c r="M548" s="1"/>
      <c r="N548" s="1">
        <v>11.099483333333334</v>
      </c>
      <c r="O548" s="1" t="s">
        <v>30</v>
      </c>
      <c r="P548" s="1" t="s">
        <v>1910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 hidden="1">
      <c r="A549" s="1" t="s">
        <v>16</v>
      </c>
      <c r="B549" s="1" t="s">
        <v>17</v>
      </c>
      <c r="C549" s="1">
        <v>20.0</v>
      </c>
      <c r="D549" s="1">
        <v>35.0</v>
      </c>
      <c r="E549" s="2"/>
      <c r="F549" s="1" t="s">
        <v>18</v>
      </c>
      <c r="G549" s="1" t="s">
        <v>19</v>
      </c>
      <c r="H549" s="1" t="s">
        <v>1911</v>
      </c>
      <c r="I549" s="1" t="s">
        <v>1912</v>
      </c>
      <c r="J549" s="1" t="s">
        <v>1912</v>
      </c>
      <c r="K549" s="2"/>
      <c r="L549" s="1">
        <v>-4.0</v>
      </c>
      <c r="M549" s="1"/>
      <c r="N549" s="1">
        <v>0.78165</v>
      </c>
      <c r="O549" s="1" t="s">
        <v>22</v>
      </c>
      <c r="P549" s="1" t="s">
        <v>1913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 hidden="1">
      <c r="A550" s="1" t="s">
        <v>48</v>
      </c>
      <c r="B550" s="1" t="s">
        <v>17</v>
      </c>
      <c r="C550" s="1">
        <v>223.0</v>
      </c>
      <c r="D550" s="1">
        <v>56.0</v>
      </c>
      <c r="E550" s="2"/>
      <c r="F550" s="1" t="s">
        <v>18</v>
      </c>
      <c r="G550" s="1" t="s">
        <v>123</v>
      </c>
      <c r="H550" s="1" t="s">
        <v>1914</v>
      </c>
      <c r="I550" s="1" t="s">
        <v>1915</v>
      </c>
      <c r="J550" s="1" t="s">
        <v>1915</v>
      </c>
      <c r="K550" s="2"/>
      <c r="L550" s="1">
        <v>-9.0</v>
      </c>
      <c r="M550" s="1"/>
      <c r="N550" s="1">
        <v>9.952166666666667</v>
      </c>
      <c r="O550" s="1" t="s">
        <v>55</v>
      </c>
      <c r="P550" s="1" t="s">
        <v>1916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 hidden="1">
      <c r="A551" s="1" t="s">
        <v>48</v>
      </c>
      <c r="B551" s="1" t="s">
        <v>17</v>
      </c>
      <c r="C551" s="1">
        <v>154.0</v>
      </c>
      <c r="D551" s="1">
        <v>0.0</v>
      </c>
      <c r="E551" s="2"/>
      <c r="F551" s="1" t="s">
        <v>18</v>
      </c>
      <c r="G551" s="1" t="s">
        <v>123</v>
      </c>
      <c r="H551" s="1" t="s">
        <v>1917</v>
      </c>
      <c r="I551" s="1" t="s">
        <v>1918</v>
      </c>
      <c r="J551" s="1" t="s">
        <v>1918</v>
      </c>
      <c r="K551" s="2"/>
      <c r="L551" s="1">
        <v>-38.0</v>
      </c>
      <c r="M551" s="1"/>
      <c r="N551" s="1">
        <v>12.884516666666666</v>
      </c>
      <c r="O551" s="1" t="s">
        <v>55</v>
      </c>
      <c r="P551" s="1" t="s">
        <v>1919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 hidden="1">
      <c r="A552" s="1" t="s">
        <v>48</v>
      </c>
      <c r="B552" s="1" t="s">
        <v>17</v>
      </c>
      <c r="C552" s="1">
        <v>219.0</v>
      </c>
      <c r="D552" s="1">
        <v>50.0</v>
      </c>
      <c r="E552" s="2"/>
      <c r="F552" s="1" t="s">
        <v>18</v>
      </c>
      <c r="G552" s="1" t="s">
        <v>123</v>
      </c>
      <c r="H552" s="1" t="s">
        <v>1920</v>
      </c>
      <c r="I552" s="1" t="s">
        <v>1921</v>
      </c>
      <c r="J552" s="1" t="s">
        <v>1921</v>
      </c>
      <c r="K552" s="2"/>
      <c r="L552" s="1">
        <v>-7.0</v>
      </c>
      <c r="M552" s="1"/>
      <c r="N552" s="1">
        <v>11.883366666666667</v>
      </c>
      <c r="O552" s="1" t="s">
        <v>55</v>
      </c>
      <c r="P552" s="1" t="s">
        <v>1922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 hidden="1">
      <c r="A553" s="1" t="s">
        <v>24</v>
      </c>
      <c r="B553" s="1" t="s">
        <v>17</v>
      </c>
      <c r="C553" s="1">
        <v>329.0</v>
      </c>
      <c r="D553" s="1">
        <v>0.0</v>
      </c>
      <c r="E553" s="1" t="s">
        <v>25</v>
      </c>
      <c r="F553" s="1" t="s">
        <v>26</v>
      </c>
      <c r="G553" s="1" t="s">
        <v>27</v>
      </c>
      <c r="H553" s="1" t="s">
        <v>1923</v>
      </c>
      <c r="I553" s="1" t="s">
        <v>1924</v>
      </c>
      <c r="J553" s="1" t="s">
        <v>1924</v>
      </c>
      <c r="K553" s="2"/>
      <c r="L553" s="1">
        <v>-1.0</v>
      </c>
      <c r="M553" s="1"/>
      <c r="N553" s="1">
        <v>13.943466666666666</v>
      </c>
      <c r="O553" s="1" t="s">
        <v>30</v>
      </c>
      <c r="P553" s="1" t="s">
        <v>204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 hidden="1">
      <c r="A554" s="1" t="s">
        <v>32</v>
      </c>
      <c r="B554" s="1" t="s">
        <v>17</v>
      </c>
      <c r="C554" s="1">
        <v>364.0</v>
      </c>
      <c r="D554" s="1">
        <v>0.0</v>
      </c>
      <c r="E554" s="2"/>
      <c r="F554" s="1" t="s">
        <v>26</v>
      </c>
      <c r="G554" s="1" t="s">
        <v>27</v>
      </c>
      <c r="H554" s="1" t="s">
        <v>1925</v>
      </c>
      <c r="I554" s="1" t="s">
        <v>1926</v>
      </c>
      <c r="J554" s="1" t="s">
        <v>1926</v>
      </c>
      <c r="K554" s="2"/>
      <c r="L554" s="1">
        <v>-1.0</v>
      </c>
      <c r="M554" s="1"/>
      <c r="N554" s="1">
        <v>13.993033333333333</v>
      </c>
      <c r="O554" s="1" t="s">
        <v>30</v>
      </c>
      <c r="P554" s="1" t="s">
        <v>1927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 hidden="1">
      <c r="A555" s="1" t="s">
        <v>66</v>
      </c>
      <c r="B555" s="1" t="s">
        <v>17</v>
      </c>
      <c r="C555" s="1">
        <v>433.0</v>
      </c>
      <c r="D555" s="1">
        <v>0.0</v>
      </c>
      <c r="E555" s="1" t="s">
        <v>1527</v>
      </c>
      <c r="F555" s="1" t="s">
        <v>26</v>
      </c>
      <c r="G555" s="1" t="s">
        <v>27</v>
      </c>
      <c r="H555" s="1" t="s">
        <v>1928</v>
      </c>
      <c r="I555" s="1" t="s">
        <v>1929</v>
      </c>
      <c r="J555" s="1" t="s">
        <v>1929</v>
      </c>
      <c r="K555" s="2"/>
      <c r="L555" s="1">
        <v>1.0</v>
      </c>
      <c r="M555" s="1"/>
      <c r="N555" s="1">
        <v>16.870333333333335</v>
      </c>
      <c r="O555" s="1" t="s">
        <v>30</v>
      </c>
      <c r="P555" s="1" t="s">
        <v>1930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 hidden="1">
      <c r="A556" s="1" t="s">
        <v>24</v>
      </c>
      <c r="B556" s="1" t="s">
        <v>17</v>
      </c>
      <c r="C556" s="1">
        <v>428.4</v>
      </c>
      <c r="D556" s="1">
        <v>0.0</v>
      </c>
      <c r="E556" s="1" t="s">
        <v>25</v>
      </c>
      <c r="F556" s="1" t="s">
        <v>26</v>
      </c>
      <c r="G556" s="1" t="s">
        <v>27</v>
      </c>
      <c r="H556" s="1" t="s">
        <v>1931</v>
      </c>
      <c r="I556" s="1" t="s">
        <v>1932</v>
      </c>
      <c r="J556" s="1" t="s">
        <v>1932</v>
      </c>
      <c r="K556" s="2"/>
      <c r="L556" s="1">
        <v>0.0</v>
      </c>
      <c r="M556" s="1"/>
      <c r="N556" s="1">
        <v>14.078116666666666</v>
      </c>
      <c r="O556" s="1" t="s">
        <v>30</v>
      </c>
      <c r="P556" s="1" t="s">
        <v>1933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 hidden="1">
      <c r="A557" s="1" t="s">
        <v>32</v>
      </c>
      <c r="B557" s="1" t="s">
        <v>17</v>
      </c>
      <c r="C557" s="3">
        <v>498.0</v>
      </c>
      <c r="D557" s="1">
        <v>0.0</v>
      </c>
      <c r="E557" s="2"/>
      <c r="F557" s="1" t="s">
        <v>26</v>
      </c>
      <c r="G557" s="1" t="s">
        <v>27</v>
      </c>
      <c r="H557" s="1" t="s">
        <v>1934</v>
      </c>
      <c r="I557" s="1" t="s">
        <v>1935</v>
      </c>
      <c r="J557" s="1" t="s">
        <v>1935</v>
      </c>
      <c r="K557" s="2"/>
      <c r="L557" s="1">
        <v>-4.0</v>
      </c>
      <c r="M557" s="1"/>
      <c r="N557" s="1">
        <v>10.158816666666667</v>
      </c>
      <c r="O557" s="1" t="s">
        <v>30</v>
      </c>
      <c r="P557" s="1" t="s">
        <v>1936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 hidden="1">
      <c r="A558" s="1" t="s">
        <v>48</v>
      </c>
      <c r="B558" s="1" t="s">
        <v>17</v>
      </c>
      <c r="C558" s="3">
        <v>502.0</v>
      </c>
      <c r="D558" s="1">
        <v>116.0</v>
      </c>
      <c r="E558" s="2"/>
      <c r="F558" s="1" t="s">
        <v>18</v>
      </c>
      <c r="G558" s="1" t="s">
        <v>123</v>
      </c>
      <c r="H558" s="1" t="s">
        <v>1937</v>
      </c>
      <c r="I558" s="1" t="s">
        <v>1938</v>
      </c>
      <c r="J558" s="1" t="s">
        <v>1938</v>
      </c>
      <c r="K558" s="2"/>
      <c r="L558" s="1">
        <v>-48.0</v>
      </c>
      <c r="M558" s="1"/>
      <c r="N558" s="1">
        <v>50.64321666666667</v>
      </c>
      <c r="O558" s="1" t="s">
        <v>55</v>
      </c>
      <c r="P558" s="1" t="s">
        <v>1939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 hidden="1">
      <c r="A559" s="1" t="s">
        <v>66</v>
      </c>
      <c r="B559" s="1" t="s">
        <v>17</v>
      </c>
      <c r="C559" s="1">
        <v>725.0</v>
      </c>
      <c r="D559" s="1">
        <v>0.0</v>
      </c>
      <c r="E559" s="1" t="s">
        <v>1940</v>
      </c>
      <c r="F559" s="1" t="s">
        <v>26</v>
      </c>
      <c r="G559" s="1" t="s">
        <v>27</v>
      </c>
      <c r="H559" s="1" t="s">
        <v>1941</v>
      </c>
      <c r="I559" s="1" t="s">
        <v>1942</v>
      </c>
      <c r="J559" s="1" t="s">
        <v>1942</v>
      </c>
      <c r="K559" s="2"/>
      <c r="L559" s="1">
        <v>14.0</v>
      </c>
      <c r="M559" s="1"/>
      <c r="N559" s="1">
        <v>29.87151666666667</v>
      </c>
      <c r="O559" s="1" t="s">
        <v>30</v>
      </c>
      <c r="P559" s="1" t="s">
        <v>1943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 hidden="1">
      <c r="A560" s="1" t="s">
        <v>48</v>
      </c>
      <c r="B560" s="1" t="s">
        <v>17</v>
      </c>
      <c r="C560" s="1">
        <v>199.0</v>
      </c>
      <c r="D560" s="1">
        <v>50.0</v>
      </c>
      <c r="E560" s="2"/>
      <c r="F560" s="1" t="s">
        <v>18</v>
      </c>
      <c r="G560" s="1" t="s">
        <v>123</v>
      </c>
      <c r="H560" s="1" t="s">
        <v>1944</v>
      </c>
      <c r="I560" s="1" t="s">
        <v>1945</v>
      </c>
      <c r="J560" s="1" t="s">
        <v>1945</v>
      </c>
      <c r="K560" s="2"/>
      <c r="L560" s="1">
        <v>1.0</v>
      </c>
      <c r="M560" s="1"/>
      <c r="N560" s="1">
        <v>21.434566666666665</v>
      </c>
      <c r="O560" s="1" t="s">
        <v>55</v>
      </c>
      <c r="P560" s="1" t="s">
        <v>392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 hidden="1">
      <c r="A561" s="1" t="s">
        <v>48</v>
      </c>
      <c r="B561" s="1" t="s">
        <v>17</v>
      </c>
      <c r="C561" s="3">
        <v>498.0</v>
      </c>
      <c r="D561" s="1">
        <v>0.0</v>
      </c>
      <c r="E561" s="1" t="s">
        <v>25</v>
      </c>
      <c r="F561" s="1" t="s">
        <v>50</v>
      </c>
      <c r="G561" s="1" t="s">
        <v>19</v>
      </c>
      <c r="H561" s="1" t="s">
        <v>1946</v>
      </c>
      <c r="I561" s="1" t="s">
        <v>1947</v>
      </c>
      <c r="J561" s="1" t="s">
        <v>1948</v>
      </c>
      <c r="K561" s="1" t="s">
        <v>1949</v>
      </c>
      <c r="L561" s="1">
        <v>1.0</v>
      </c>
      <c r="M561" s="1">
        <v>11.316933333333333</v>
      </c>
      <c r="N561" s="1">
        <v>22.75945</v>
      </c>
      <c r="O561" s="1" t="s">
        <v>55</v>
      </c>
      <c r="P561" s="1" t="s">
        <v>1950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 hidden="1">
      <c r="A562" s="1" t="s">
        <v>24</v>
      </c>
      <c r="B562" s="1" t="s">
        <v>17</v>
      </c>
      <c r="C562" s="1">
        <v>207.2</v>
      </c>
      <c r="D562" s="1">
        <v>0.0</v>
      </c>
      <c r="E562" s="1" t="s">
        <v>25</v>
      </c>
      <c r="F562" s="1" t="s">
        <v>26</v>
      </c>
      <c r="G562" s="1" t="s">
        <v>27</v>
      </c>
      <c r="H562" s="1" t="s">
        <v>1951</v>
      </c>
      <c r="I562" s="1" t="s">
        <v>1952</v>
      </c>
      <c r="J562" s="1" t="s">
        <v>1952</v>
      </c>
      <c r="K562" s="2"/>
      <c r="L562" s="1">
        <v>12.0</v>
      </c>
      <c r="M562" s="1"/>
      <c r="N562" s="1">
        <v>27.44185</v>
      </c>
      <c r="O562" s="1" t="s">
        <v>30</v>
      </c>
      <c r="P562" s="1" t="s">
        <v>1953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 hidden="1">
      <c r="A563" s="1" t="s">
        <v>24</v>
      </c>
      <c r="B563" s="1" t="s">
        <v>17</v>
      </c>
      <c r="C563" s="1">
        <v>389.4</v>
      </c>
      <c r="D563" s="1">
        <v>0.0</v>
      </c>
      <c r="E563" s="1" t="s">
        <v>25</v>
      </c>
      <c r="F563" s="1" t="s">
        <v>26</v>
      </c>
      <c r="G563" s="1" t="s">
        <v>27</v>
      </c>
      <c r="H563" s="1" t="s">
        <v>1954</v>
      </c>
      <c r="I563" s="1" t="s">
        <v>1955</v>
      </c>
      <c r="J563" s="1" t="s">
        <v>1955</v>
      </c>
      <c r="K563" s="2"/>
      <c r="L563" s="1">
        <v>-2.0</v>
      </c>
      <c r="M563" s="1"/>
      <c r="N563" s="1">
        <v>12.149366666666667</v>
      </c>
      <c r="O563" s="1" t="s">
        <v>30</v>
      </c>
      <c r="P563" s="1" t="s">
        <v>1956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 hidden="1">
      <c r="A564" s="1" t="s">
        <v>16</v>
      </c>
      <c r="B564" s="1" t="s">
        <v>17</v>
      </c>
      <c r="C564" s="1">
        <v>344.0</v>
      </c>
      <c r="D564" s="1">
        <v>0.0</v>
      </c>
      <c r="E564" s="2"/>
      <c r="F564" s="1" t="s">
        <v>18</v>
      </c>
      <c r="G564" s="1" t="s">
        <v>19</v>
      </c>
      <c r="H564" s="1" t="s">
        <v>1957</v>
      </c>
      <c r="I564" s="1" t="s">
        <v>1958</v>
      </c>
      <c r="J564" s="1" t="s">
        <v>1958</v>
      </c>
      <c r="K564" s="2"/>
      <c r="L564" s="1">
        <v>5.0</v>
      </c>
      <c r="M564" s="1"/>
      <c r="N564" s="1">
        <v>10.824</v>
      </c>
      <c r="O564" s="1" t="s">
        <v>22</v>
      </c>
      <c r="P564" s="1" t="s">
        <v>1959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 hidden="1">
      <c r="A565" s="1" t="s">
        <v>32</v>
      </c>
      <c r="B565" s="1" t="s">
        <v>17</v>
      </c>
      <c r="C565" s="1">
        <v>289.0</v>
      </c>
      <c r="D565" s="1">
        <v>0.0</v>
      </c>
      <c r="E565" s="2"/>
      <c r="F565" s="1" t="s">
        <v>26</v>
      </c>
      <c r="G565" s="1" t="s">
        <v>27</v>
      </c>
      <c r="H565" s="1" t="s">
        <v>1960</v>
      </c>
      <c r="I565" s="1" t="s">
        <v>1961</v>
      </c>
      <c r="J565" s="1" t="s">
        <v>1961</v>
      </c>
      <c r="K565" s="2"/>
      <c r="L565" s="1">
        <v>-6.0</v>
      </c>
      <c r="M565" s="1"/>
      <c r="N565" s="1">
        <v>8.204566666666667</v>
      </c>
      <c r="O565" s="1" t="s">
        <v>30</v>
      </c>
      <c r="P565" s="1" t="s">
        <v>1962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 hidden="1">
      <c r="A566" s="1" t="s">
        <v>48</v>
      </c>
      <c r="B566" s="1" t="s">
        <v>17</v>
      </c>
      <c r="C566" s="1">
        <v>250.0</v>
      </c>
      <c r="D566" s="1">
        <v>0.0</v>
      </c>
      <c r="E566" s="1" t="s">
        <v>49</v>
      </c>
      <c r="F566" s="1" t="s">
        <v>50</v>
      </c>
      <c r="G566" s="1" t="s">
        <v>27</v>
      </c>
      <c r="H566" s="1" t="s">
        <v>1963</v>
      </c>
      <c r="I566" s="1" t="s">
        <v>1964</v>
      </c>
      <c r="J566" s="1" t="s">
        <v>1965</v>
      </c>
      <c r="K566" s="1" t="s">
        <v>1966</v>
      </c>
      <c r="L566" s="1">
        <v>-5.0</v>
      </c>
      <c r="M566" s="1">
        <v>0.014683333333333333</v>
      </c>
      <c r="N566" s="1">
        <v>9.496116666666667</v>
      </c>
      <c r="O566" s="1" t="s">
        <v>55</v>
      </c>
      <c r="P566" s="1" t="s">
        <v>1967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 hidden="1">
      <c r="A567" s="1" t="s">
        <v>48</v>
      </c>
      <c r="B567" s="1" t="s">
        <v>17</v>
      </c>
      <c r="C567" s="1">
        <v>238.0</v>
      </c>
      <c r="D567" s="1">
        <v>0.0</v>
      </c>
      <c r="E567" s="2"/>
      <c r="F567" s="1" t="s">
        <v>18</v>
      </c>
      <c r="G567" s="1" t="s">
        <v>27</v>
      </c>
      <c r="H567" s="1" t="s">
        <v>1968</v>
      </c>
      <c r="I567" s="1" t="s">
        <v>1969</v>
      </c>
      <c r="J567" s="1" t="s">
        <v>1969</v>
      </c>
      <c r="K567" s="2"/>
      <c r="L567" s="1">
        <v>-13.0</v>
      </c>
      <c r="M567" s="1"/>
      <c r="N567" s="1">
        <v>13.833566666666666</v>
      </c>
      <c r="O567" s="1" t="s">
        <v>55</v>
      </c>
      <c r="P567" s="1" t="s">
        <v>1970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 hidden="1">
      <c r="A568" s="1" t="s">
        <v>32</v>
      </c>
      <c r="B568" s="1" t="s">
        <v>112</v>
      </c>
      <c r="C568" s="1">
        <v>429.0</v>
      </c>
      <c r="D568" s="1">
        <v>0.0</v>
      </c>
      <c r="E568" s="2"/>
      <c r="F568" s="1" t="s">
        <v>26</v>
      </c>
      <c r="G568" s="1" t="s">
        <v>27</v>
      </c>
      <c r="H568" s="1" t="s">
        <v>1971</v>
      </c>
      <c r="I568" s="1" t="s">
        <v>1972</v>
      </c>
      <c r="J568" s="1" t="s">
        <v>1972</v>
      </c>
      <c r="K568" s="2"/>
      <c r="L568" s="1">
        <v>0.0</v>
      </c>
      <c r="M568" s="1"/>
      <c r="N568" s="1">
        <v>15.04735</v>
      </c>
      <c r="O568" s="1" t="s">
        <v>30</v>
      </c>
      <c r="P568" s="1" t="s">
        <v>1973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48</v>
      </c>
      <c r="B569" s="1" t="s">
        <v>17</v>
      </c>
      <c r="C569" s="1">
        <v>388.0</v>
      </c>
      <c r="D569" s="1">
        <v>0.0</v>
      </c>
      <c r="E569" s="1" t="s">
        <v>49</v>
      </c>
      <c r="F569" s="1" t="s">
        <v>50</v>
      </c>
      <c r="G569" s="1" t="s">
        <v>27</v>
      </c>
      <c r="H569" s="1" t="s">
        <v>1974</v>
      </c>
      <c r="I569" s="1" t="s">
        <v>1975</v>
      </c>
      <c r="J569" s="1" t="s">
        <v>1976</v>
      </c>
      <c r="K569" s="1" t="s">
        <v>1977</v>
      </c>
      <c r="L569" s="1">
        <v>-8.0</v>
      </c>
      <c r="M569" s="1">
        <v>0.0154</v>
      </c>
      <c r="N569" s="1">
        <v>11.824866666666667</v>
      </c>
      <c r="O569" s="1" t="s">
        <v>55</v>
      </c>
      <c r="P569" s="1" t="s">
        <v>1978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 hidden="1">
      <c r="A570" s="1" t="s">
        <v>24</v>
      </c>
      <c r="B570" s="1" t="s">
        <v>17</v>
      </c>
      <c r="C570" s="1">
        <v>214.2</v>
      </c>
      <c r="D570" s="1">
        <v>0.0</v>
      </c>
      <c r="E570" s="1" t="s">
        <v>25</v>
      </c>
      <c r="F570" s="1" t="s">
        <v>26</v>
      </c>
      <c r="G570" s="1" t="s">
        <v>27</v>
      </c>
      <c r="H570" s="1" t="s">
        <v>1979</v>
      </c>
      <c r="I570" s="1" t="s">
        <v>1980</v>
      </c>
      <c r="J570" s="1" t="s">
        <v>1980</v>
      </c>
      <c r="K570" s="2"/>
      <c r="L570" s="1">
        <v>-7.0</v>
      </c>
      <c r="M570" s="1"/>
      <c r="N570" s="1">
        <v>7.218216666666667</v>
      </c>
      <c r="O570" s="1" t="s">
        <v>30</v>
      </c>
      <c r="P570" s="1" t="s">
        <v>281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 hidden="1">
      <c r="A571" s="1" t="s">
        <v>48</v>
      </c>
      <c r="B571" s="1" t="s">
        <v>17</v>
      </c>
      <c r="C571" s="1">
        <v>546.0</v>
      </c>
      <c r="D571" s="1">
        <v>67.0</v>
      </c>
      <c r="E571" s="2"/>
      <c r="F571" s="1" t="s">
        <v>18</v>
      </c>
      <c r="G571" s="1" t="s">
        <v>123</v>
      </c>
      <c r="H571" s="1" t="s">
        <v>1981</v>
      </c>
      <c r="I571" s="1" t="s">
        <v>1982</v>
      </c>
      <c r="J571" s="1" t="s">
        <v>1982</v>
      </c>
      <c r="K571" s="2"/>
      <c r="L571" s="1">
        <v>-2.0</v>
      </c>
      <c r="M571" s="1"/>
      <c r="N571" s="1">
        <v>58.90613333333334</v>
      </c>
      <c r="O571" s="1" t="s">
        <v>55</v>
      </c>
      <c r="P571" s="1" t="s">
        <v>1983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 hidden="1">
      <c r="A572" s="1" t="s">
        <v>48</v>
      </c>
      <c r="B572" s="1" t="s">
        <v>17</v>
      </c>
      <c r="C572" s="1">
        <v>238.0</v>
      </c>
      <c r="D572" s="1">
        <v>12.0</v>
      </c>
      <c r="E572" s="1" t="s">
        <v>49</v>
      </c>
      <c r="F572" s="1" t="s">
        <v>50</v>
      </c>
      <c r="G572" s="1" t="s">
        <v>27</v>
      </c>
      <c r="H572" s="1" t="s">
        <v>1984</v>
      </c>
      <c r="I572" s="1" t="s">
        <v>1985</v>
      </c>
      <c r="J572" s="1" t="s">
        <v>1986</v>
      </c>
      <c r="K572" s="1" t="s">
        <v>1987</v>
      </c>
      <c r="L572" s="1">
        <v>0.0</v>
      </c>
      <c r="M572" s="1">
        <v>0.0104</v>
      </c>
      <c r="N572" s="1">
        <v>14.935783333333333</v>
      </c>
      <c r="O572" s="1" t="s">
        <v>55</v>
      </c>
      <c r="P572" s="1" t="s">
        <v>228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 hidden="1">
      <c r="A573" s="1" t="s">
        <v>16</v>
      </c>
      <c r="B573" s="1" t="s">
        <v>17</v>
      </c>
      <c r="C573" s="1">
        <v>498.0</v>
      </c>
      <c r="D573" s="1">
        <v>0.0</v>
      </c>
      <c r="E573" s="2"/>
      <c r="F573" s="1" t="s">
        <v>18</v>
      </c>
      <c r="G573" s="1" t="s">
        <v>19</v>
      </c>
      <c r="H573" s="1" t="s">
        <v>1988</v>
      </c>
      <c r="I573" s="1" t="s">
        <v>1989</v>
      </c>
      <c r="J573" s="1" t="s">
        <v>1989</v>
      </c>
      <c r="K573" s="2"/>
      <c r="L573" s="1">
        <v>11.0</v>
      </c>
      <c r="M573" s="1"/>
      <c r="N573" s="1">
        <v>16.9452</v>
      </c>
      <c r="O573" s="1" t="s">
        <v>22</v>
      </c>
      <c r="P573" s="1" t="s">
        <v>1990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 hidden="1">
      <c r="A574" s="1" t="s">
        <v>24</v>
      </c>
      <c r="B574" s="1" t="s">
        <v>17</v>
      </c>
      <c r="C574" s="1">
        <v>214.2</v>
      </c>
      <c r="D574" s="1">
        <v>0.0</v>
      </c>
      <c r="E574" s="1" t="s">
        <v>25</v>
      </c>
      <c r="F574" s="1" t="s">
        <v>26</v>
      </c>
      <c r="G574" s="1" t="s">
        <v>27</v>
      </c>
      <c r="H574" s="1" t="s">
        <v>1991</v>
      </c>
      <c r="I574" s="1" t="s">
        <v>1992</v>
      </c>
      <c r="J574" s="1" t="s">
        <v>1992</v>
      </c>
      <c r="K574" s="2"/>
      <c r="L574" s="1">
        <v>2.0</v>
      </c>
      <c r="M574" s="1"/>
      <c r="N574" s="1">
        <v>17.812966666666668</v>
      </c>
      <c r="O574" s="1" t="s">
        <v>30</v>
      </c>
      <c r="P574" s="1" t="s">
        <v>281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 hidden="1">
      <c r="A575" s="1" t="s">
        <v>48</v>
      </c>
      <c r="B575" s="1" t="s">
        <v>17</v>
      </c>
      <c r="C575" s="1">
        <v>434.0</v>
      </c>
      <c r="D575" s="1">
        <v>0.0</v>
      </c>
      <c r="E575" s="1" t="s">
        <v>49</v>
      </c>
      <c r="F575" s="1" t="s">
        <v>50</v>
      </c>
      <c r="G575" s="1" t="s">
        <v>27</v>
      </c>
      <c r="H575" s="1" t="s">
        <v>1993</v>
      </c>
      <c r="I575" s="1" t="s">
        <v>1994</v>
      </c>
      <c r="J575" s="1" t="s">
        <v>1995</v>
      </c>
      <c r="K575" s="1" t="s">
        <v>1996</v>
      </c>
      <c r="L575" s="1">
        <v>0.0</v>
      </c>
      <c r="M575" s="1">
        <v>0.01545</v>
      </c>
      <c r="N575" s="1">
        <v>24.011216666666666</v>
      </c>
      <c r="O575" s="1" t="s">
        <v>55</v>
      </c>
      <c r="P575" s="1" t="s">
        <v>1997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 hidden="1">
      <c r="A576" s="1" t="s">
        <v>32</v>
      </c>
      <c r="B576" s="1" t="s">
        <v>112</v>
      </c>
      <c r="C576" s="1">
        <v>264.0</v>
      </c>
      <c r="D576" s="1">
        <v>0.0</v>
      </c>
      <c r="E576" s="2"/>
      <c r="F576" s="1" t="s">
        <v>26</v>
      </c>
      <c r="G576" s="1" t="s">
        <v>27</v>
      </c>
      <c r="H576" s="1" t="s">
        <v>1998</v>
      </c>
      <c r="I576" s="1" t="s">
        <v>1999</v>
      </c>
      <c r="J576" s="1" t="s">
        <v>1999</v>
      </c>
      <c r="K576" s="2"/>
      <c r="L576" s="1">
        <v>2.0</v>
      </c>
      <c r="M576" s="1"/>
      <c r="N576" s="1">
        <v>17.266966666666665</v>
      </c>
      <c r="O576" s="1" t="s">
        <v>30</v>
      </c>
      <c r="P576" s="1" t="s">
        <v>903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 hidden="1">
      <c r="A577" s="1" t="s">
        <v>16</v>
      </c>
      <c r="B577" s="1" t="s">
        <v>17</v>
      </c>
      <c r="C577" s="1">
        <v>59.0</v>
      </c>
      <c r="D577" s="1">
        <v>0.0</v>
      </c>
      <c r="E577" s="2"/>
      <c r="F577" s="1" t="s">
        <v>18</v>
      </c>
      <c r="G577" s="1" t="s">
        <v>19</v>
      </c>
      <c r="H577" s="1" t="s">
        <v>2000</v>
      </c>
      <c r="I577" s="1" t="s">
        <v>2001</v>
      </c>
      <c r="J577" s="1" t="s">
        <v>2001</v>
      </c>
      <c r="K577" s="2"/>
      <c r="L577" s="1">
        <v>-3.0</v>
      </c>
      <c r="M577" s="1"/>
      <c r="N577" s="1">
        <v>1.5525166666666668</v>
      </c>
      <c r="O577" s="1" t="s">
        <v>22</v>
      </c>
      <c r="P577" s="1" t="s">
        <v>2002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 hidden="1">
      <c r="A578" s="1" t="s">
        <v>48</v>
      </c>
      <c r="B578" s="1" t="s">
        <v>17</v>
      </c>
      <c r="C578" s="1">
        <v>598.0</v>
      </c>
      <c r="D578" s="1">
        <v>149.0</v>
      </c>
      <c r="E578" s="2"/>
      <c r="F578" s="1" t="s">
        <v>18</v>
      </c>
      <c r="G578" s="1" t="s">
        <v>123</v>
      </c>
      <c r="H578" s="1" t="s">
        <v>2003</v>
      </c>
      <c r="I578" s="1" t="s">
        <v>2004</v>
      </c>
      <c r="J578" s="1" t="s">
        <v>2004</v>
      </c>
      <c r="K578" s="2"/>
      <c r="L578" s="1">
        <v>-4.0</v>
      </c>
      <c r="M578" s="1"/>
      <c r="N578" s="1">
        <v>28.58945</v>
      </c>
      <c r="O578" s="1" t="s">
        <v>55</v>
      </c>
      <c r="P578" s="1" t="s">
        <v>2005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 hidden="1">
      <c r="A579" s="1" t="s">
        <v>48</v>
      </c>
      <c r="B579" s="1" t="s">
        <v>17</v>
      </c>
      <c r="C579" s="1">
        <v>250.0</v>
      </c>
      <c r="D579" s="1">
        <v>0.0</v>
      </c>
      <c r="E579" s="1" t="s">
        <v>49</v>
      </c>
      <c r="F579" s="1" t="s">
        <v>50</v>
      </c>
      <c r="G579" s="1" t="s">
        <v>27</v>
      </c>
      <c r="H579" s="1" t="s">
        <v>2006</v>
      </c>
      <c r="I579" s="1" t="s">
        <v>2007</v>
      </c>
      <c r="J579" s="1" t="s">
        <v>2008</v>
      </c>
      <c r="K579" s="1" t="s">
        <v>2009</v>
      </c>
      <c r="L579" s="1">
        <v>-6.0</v>
      </c>
      <c r="M579" s="1">
        <v>11.959466666666666</v>
      </c>
      <c r="N579" s="1">
        <v>95.15986666666667</v>
      </c>
      <c r="O579" s="1" t="s">
        <v>55</v>
      </c>
      <c r="P579" s="1" t="s">
        <v>2010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 hidden="1">
      <c r="A580" s="1" t="s">
        <v>16</v>
      </c>
      <c r="B580" s="1" t="s">
        <v>17</v>
      </c>
      <c r="C580" s="1">
        <v>20.0</v>
      </c>
      <c r="D580" s="1">
        <v>35.0</v>
      </c>
      <c r="E580" s="2"/>
      <c r="F580" s="1" t="s">
        <v>18</v>
      </c>
      <c r="G580" s="1" t="s">
        <v>19</v>
      </c>
      <c r="H580" s="1" t="s">
        <v>2011</v>
      </c>
      <c r="I580" s="1" t="s">
        <v>2012</v>
      </c>
      <c r="J580" s="1" t="s">
        <v>2012</v>
      </c>
      <c r="K580" s="2"/>
      <c r="L580" s="1">
        <v>-2.0</v>
      </c>
      <c r="M580" s="1"/>
      <c r="N580" s="1">
        <v>2.16435</v>
      </c>
      <c r="O580" s="1" t="s">
        <v>22</v>
      </c>
      <c r="P580" s="1" t="s">
        <v>2013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 hidden="1">
      <c r="A581" s="1" t="s">
        <v>32</v>
      </c>
      <c r="B581" s="1" t="s">
        <v>17</v>
      </c>
      <c r="C581" s="1">
        <v>329.0</v>
      </c>
      <c r="D581" s="1">
        <v>0.0</v>
      </c>
      <c r="E581" s="2"/>
      <c r="F581" s="1" t="s">
        <v>26</v>
      </c>
      <c r="G581" s="1" t="s">
        <v>19</v>
      </c>
      <c r="H581" s="1" t="s">
        <v>2014</v>
      </c>
      <c r="I581" s="1" t="s">
        <v>2015</v>
      </c>
      <c r="J581" s="1" t="s">
        <v>2015</v>
      </c>
      <c r="K581" s="2"/>
      <c r="L581" s="1">
        <v>-6.0</v>
      </c>
      <c r="M581" s="1"/>
      <c r="N581" s="1">
        <v>8.600216666666666</v>
      </c>
      <c r="O581" s="1" t="s">
        <v>30</v>
      </c>
      <c r="P581" s="1" t="s">
        <v>1600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 hidden="1">
      <c r="A582" s="1" t="s">
        <v>32</v>
      </c>
      <c r="B582" s="1" t="s">
        <v>17</v>
      </c>
      <c r="C582" s="1">
        <v>364.0</v>
      </c>
      <c r="D582" s="1">
        <v>0.0</v>
      </c>
      <c r="E582" s="2"/>
      <c r="F582" s="1" t="s">
        <v>26</v>
      </c>
      <c r="G582" s="1" t="s">
        <v>27</v>
      </c>
      <c r="H582" s="1" t="s">
        <v>2016</v>
      </c>
      <c r="I582" s="1" t="s">
        <v>2017</v>
      </c>
      <c r="J582" s="1" t="s">
        <v>2017</v>
      </c>
      <c r="K582" s="2"/>
      <c r="L582" s="1">
        <v>-6.0</v>
      </c>
      <c r="M582" s="1"/>
      <c r="N582" s="1">
        <v>8.391166666666667</v>
      </c>
      <c r="O582" s="1" t="s">
        <v>30</v>
      </c>
      <c r="P582" s="1" t="s">
        <v>2018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 hidden="1">
      <c r="A583" s="1" t="s">
        <v>48</v>
      </c>
      <c r="B583" s="1" t="s">
        <v>17</v>
      </c>
      <c r="C583" s="1">
        <v>449.0</v>
      </c>
      <c r="D583" s="1">
        <v>0.0</v>
      </c>
      <c r="E583" s="1" t="s">
        <v>691</v>
      </c>
      <c r="F583" s="1" t="s">
        <v>50</v>
      </c>
      <c r="G583" s="1" t="s">
        <v>27</v>
      </c>
      <c r="H583" s="1" t="s">
        <v>2019</v>
      </c>
      <c r="I583" s="1" t="s">
        <v>2020</v>
      </c>
      <c r="J583" s="1" t="s">
        <v>2021</v>
      </c>
      <c r="K583" s="1" t="s">
        <v>2022</v>
      </c>
      <c r="L583" s="1">
        <v>5.0</v>
      </c>
      <c r="M583" s="1">
        <v>0.023133333333333332</v>
      </c>
      <c r="N583" s="1">
        <v>13.132233333333334</v>
      </c>
      <c r="O583" s="1" t="s">
        <v>55</v>
      </c>
      <c r="P583" s="1" t="s">
        <v>2023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 hidden="1">
      <c r="A584" s="1" t="s">
        <v>24</v>
      </c>
      <c r="B584" s="1" t="s">
        <v>17</v>
      </c>
      <c r="C584" s="1">
        <v>369.0</v>
      </c>
      <c r="D584" s="1">
        <v>0.0</v>
      </c>
      <c r="E584" s="1" t="s">
        <v>25</v>
      </c>
      <c r="F584" s="1" t="s">
        <v>26</v>
      </c>
      <c r="G584" s="1" t="s">
        <v>27</v>
      </c>
      <c r="H584" s="1" t="s">
        <v>2024</v>
      </c>
      <c r="I584" s="1" t="s">
        <v>2025</v>
      </c>
      <c r="J584" s="1" t="s">
        <v>2025</v>
      </c>
      <c r="K584" s="2"/>
      <c r="L584" s="1">
        <v>-4.0</v>
      </c>
      <c r="M584" s="1"/>
      <c r="N584" s="1">
        <v>10.7179</v>
      </c>
      <c r="O584" s="1" t="s">
        <v>30</v>
      </c>
      <c r="P584" s="1" t="s">
        <v>2026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 hidden="1">
      <c r="A585" s="1" t="s">
        <v>32</v>
      </c>
      <c r="B585" s="1" t="s">
        <v>17</v>
      </c>
      <c r="C585" s="1">
        <v>394.0</v>
      </c>
      <c r="D585" s="1">
        <v>0.0</v>
      </c>
      <c r="E585" s="2"/>
      <c r="F585" s="1" t="s">
        <v>26</v>
      </c>
      <c r="G585" s="1" t="s">
        <v>27</v>
      </c>
      <c r="H585" s="1" t="s">
        <v>2027</v>
      </c>
      <c r="I585" s="1" t="s">
        <v>2028</v>
      </c>
      <c r="J585" s="1" t="s">
        <v>2028</v>
      </c>
      <c r="K585" s="2"/>
      <c r="L585" s="1">
        <v>-4.0</v>
      </c>
      <c r="M585" s="1"/>
      <c r="N585" s="1">
        <v>10.985983333333333</v>
      </c>
      <c r="O585" s="1" t="s">
        <v>30</v>
      </c>
      <c r="P585" s="1" t="s">
        <v>2029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 hidden="1">
      <c r="A586" s="1" t="s">
        <v>16</v>
      </c>
      <c r="B586" s="1" t="s">
        <v>17</v>
      </c>
      <c r="C586" s="1">
        <v>119.0</v>
      </c>
      <c r="D586" s="1">
        <v>0.0</v>
      </c>
      <c r="E586" s="2"/>
      <c r="F586" s="1" t="s">
        <v>18</v>
      </c>
      <c r="G586" s="1" t="s">
        <v>19</v>
      </c>
      <c r="H586" s="1" t="s">
        <v>2030</v>
      </c>
      <c r="I586" s="1" t="s">
        <v>2031</v>
      </c>
      <c r="J586" s="1" t="s">
        <v>2031</v>
      </c>
      <c r="K586" s="2"/>
      <c r="L586" s="1">
        <v>4.0</v>
      </c>
      <c r="M586" s="1"/>
      <c r="N586" s="1">
        <v>9.133883333333333</v>
      </c>
      <c r="O586" s="1" t="s">
        <v>22</v>
      </c>
      <c r="P586" s="1" t="s">
        <v>2032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 hidden="1">
      <c r="A587" s="1" t="s">
        <v>24</v>
      </c>
      <c r="B587" s="1" t="s">
        <v>17</v>
      </c>
      <c r="C587" s="3">
        <v>329.0</v>
      </c>
      <c r="D587" s="1">
        <v>0.0</v>
      </c>
      <c r="E587" s="1" t="s">
        <v>25</v>
      </c>
      <c r="F587" s="1" t="s">
        <v>26</v>
      </c>
      <c r="G587" s="1" t="s">
        <v>27</v>
      </c>
      <c r="H587" s="1" t="s">
        <v>2033</v>
      </c>
      <c r="I587" s="1" t="s">
        <v>2034</v>
      </c>
      <c r="J587" s="1" t="s">
        <v>2034</v>
      </c>
      <c r="K587" s="2"/>
      <c r="L587" s="1">
        <v>-1.0</v>
      </c>
      <c r="M587" s="1"/>
      <c r="N587" s="1">
        <v>13.68065</v>
      </c>
      <c r="O587" s="1" t="s">
        <v>30</v>
      </c>
      <c r="P587" s="1" t="s">
        <v>1356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 hidden="1">
      <c r="A588" s="1" t="s">
        <v>24</v>
      </c>
      <c r="B588" s="1" t="s">
        <v>17</v>
      </c>
      <c r="C588" s="1">
        <v>345.2</v>
      </c>
      <c r="D588" s="1">
        <v>0.0</v>
      </c>
      <c r="E588" s="1" t="s">
        <v>25</v>
      </c>
      <c r="F588" s="1" t="s">
        <v>26</v>
      </c>
      <c r="G588" s="1" t="s">
        <v>27</v>
      </c>
      <c r="H588" s="1" t="s">
        <v>2035</v>
      </c>
      <c r="I588" s="1" t="s">
        <v>2036</v>
      </c>
      <c r="J588" s="1" t="s">
        <v>2036</v>
      </c>
      <c r="K588" s="2"/>
      <c r="L588" s="1">
        <v>0.0</v>
      </c>
      <c r="M588" s="1"/>
      <c r="N588" s="1">
        <v>14.66565</v>
      </c>
      <c r="O588" s="1" t="s">
        <v>30</v>
      </c>
      <c r="P588" s="1" t="s">
        <v>2037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 hidden="1">
      <c r="A589" s="1" t="s">
        <v>48</v>
      </c>
      <c r="B589" s="1" t="s">
        <v>17</v>
      </c>
      <c r="C589" s="1">
        <v>269.0</v>
      </c>
      <c r="D589" s="1">
        <v>0.0</v>
      </c>
      <c r="E589" s="1" t="s">
        <v>691</v>
      </c>
      <c r="F589" s="1" t="s">
        <v>50</v>
      </c>
      <c r="G589" s="1" t="s">
        <v>27</v>
      </c>
      <c r="H589" s="1" t="s">
        <v>2038</v>
      </c>
      <c r="I589" s="1" t="s">
        <v>2039</v>
      </c>
      <c r="J589" s="1" t="s">
        <v>2040</v>
      </c>
      <c r="K589" s="1" t="s">
        <v>2041</v>
      </c>
      <c r="L589" s="1">
        <v>2.0</v>
      </c>
      <c r="M589" s="1">
        <v>0.010066666666666666</v>
      </c>
      <c r="N589" s="1">
        <v>9.9021</v>
      </c>
      <c r="O589" s="1" t="s">
        <v>55</v>
      </c>
      <c r="P589" s="1" t="s">
        <v>2042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 hidden="1">
      <c r="A590" s="1" t="s">
        <v>48</v>
      </c>
      <c r="B590" s="1" t="s">
        <v>17</v>
      </c>
      <c r="C590" s="1">
        <v>790.0</v>
      </c>
      <c r="D590" s="1">
        <v>0.0</v>
      </c>
      <c r="E590" s="1" t="s">
        <v>25</v>
      </c>
      <c r="F590" s="1" t="s">
        <v>50</v>
      </c>
      <c r="G590" s="1" t="s">
        <v>19</v>
      </c>
      <c r="H590" s="1" t="s">
        <v>2043</v>
      </c>
      <c r="I590" s="1" t="s">
        <v>2044</v>
      </c>
      <c r="J590" s="1" t="s">
        <v>2045</v>
      </c>
      <c r="K590" s="1" t="s">
        <v>2046</v>
      </c>
      <c r="L590" s="1">
        <v>-8.0</v>
      </c>
      <c r="M590" s="1">
        <v>0.8779833333333333</v>
      </c>
      <c r="N590" s="1">
        <v>11.023483333333333</v>
      </c>
      <c r="O590" s="1" t="s">
        <v>55</v>
      </c>
      <c r="P590" s="1" t="s">
        <v>2047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 hidden="1">
      <c r="A591" s="1" t="s">
        <v>16</v>
      </c>
      <c r="B591" s="1" t="s">
        <v>17</v>
      </c>
      <c r="C591" s="1">
        <v>78.0</v>
      </c>
      <c r="D591" s="1">
        <v>0.0</v>
      </c>
      <c r="E591" s="2"/>
      <c r="F591" s="1" t="s">
        <v>18</v>
      </c>
      <c r="G591" s="1" t="s">
        <v>19</v>
      </c>
      <c r="H591" s="1" t="s">
        <v>2048</v>
      </c>
      <c r="I591" s="1" t="s">
        <v>2049</v>
      </c>
      <c r="J591" s="1" t="s">
        <v>2049</v>
      </c>
      <c r="K591" s="2"/>
      <c r="L591" s="1">
        <v>-4.0</v>
      </c>
      <c r="M591" s="1"/>
      <c r="N591" s="1">
        <v>0.3549</v>
      </c>
      <c r="O591" s="1" t="s">
        <v>22</v>
      </c>
      <c r="P591" s="1" t="s">
        <v>2050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 hidden="1">
      <c r="A592" s="1" t="s">
        <v>32</v>
      </c>
      <c r="B592" s="1" t="s">
        <v>17</v>
      </c>
      <c r="C592" s="1">
        <v>538.0</v>
      </c>
      <c r="D592" s="1">
        <v>0.0</v>
      </c>
      <c r="E592" s="2"/>
      <c r="F592" s="1" t="s">
        <v>26</v>
      </c>
      <c r="G592" s="1" t="s">
        <v>19</v>
      </c>
      <c r="H592" s="1" t="s">
        <v>2051</v>
      </c>
      <c r="I592" s="1" t="s">
        <v>2052</v>
      </c>
      <c r="J592" s="1" t="s">
        <v>2052</v>
      </c>
      <c r="K592" s="2"/>
      <c r="L592" s="1">
        <v>-6.0</v>
      </c>
      <c r="M592" s="1"/>
      <c r="N592" s="1">
        <v>8.66185</v>
      </c>
      <c r="O592" s="1" t="s">
        <v>30</v>
      </c>
      <c r="P592" s="1" t="s">
        <v>2053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 hidden="1">
      <c r="A593" s="1" t="s">
        <v>32</v>
      </c>
      <c r="B593" s="1" t="s">
        <v>17</v>
      </c>
      <c r="C593" s="1">
        <v>394.0</v>
      </c>
      <c r="D593" s="1">
        <v>0.0</v>
      </c>
      <c r="E593" s="2"/>
      <c r="F593" s="1" t="s">
        <v>26</v>
      </c>
      <c r="G593" s="1" t="s">
        <v>19</v>
      </c>
      <c r="H593" s="1" t="s">
        <v>2054</v>
      </c>
      <c r="I593" s="1" t="s">
        <v>2055</v>
      </c>
      <c r="J593" s="1" t="s">
        <v>2055</v>
      </c>
      <c r="K593" s="2"/>
      <c r="L593" s="1">
        <v>-4.0</v>
      </c>
      <c r="M593" s="1"/>
      <c r="N593" s="1">
        <v>10.249783333333333</v>
      </c>
      <c r="O593" s="1" t="s">
        <v>30</v>
      </c>
      <c r="P593" s="1" t="s">
        <v>2056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 hidden="1">
      <c r="A594" s="1" t="s">
        <v>48</v>
      </c>
      <c r="B594" s="1" t="s">
        <v>17</v>
      </c>
      <c r="C594" s="3">
        <v>269.0</v>
      </c>
      <c r="D594" s="1">
        <v>0.0</v>
      </c>
      <c r="E594" s="1" t="s">
        <v>691</v>
      </c>
      <c r="F594" s="1" t="s">
        <v>50</v>
      </c>
      <c r="G594" s="1" t="s">
        <v>27</v>
      </c>
      <c r="H594" s="1" t="s">
        <v>2057</v>
      </c>
      <c r="I594" s="1" t="s">
        <v>2058</v>
      </c>
      <c r="J594" s="1" t="s">
        <v>2059</v>
      </c>
      <c r="K594" s="1" t="s">
        <v>2060</v>
      </c>
      <c r="L594" s="1">
        <v>0.0</v>
      </c>
      <c r="M594" s="1">
        <v>0.023816666666666667</v>
      </c>
      <c r="N594" s="1">
        <v>9.177366666666666</v>
      </c>
      <c r="O594" s="1" t="s">
        <v>55</v>
      </c>
      <c r="P594" s="1" t="s">
        <v>2061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 hidden="1">
      <c r="A595" s="1" t="s">
        <v>48</v>
      </c>
      <c r="B595" s="1" t="s">
        <v>17</v>
      </c>
      <c r="C595" s="1">
        <v>598.0</v>
      </c>
      <c r="D595" s="1">
        <v>0.0</v>
      </c>
      <c r="E595" s="1" t="s">
        <v>691</v>
      </c>
      <c r="F595" s="1" t="s">
        <v>50</v>
      </c>
      <c r="G595" s="1" t="s">
        <v>27</v>
      </c>
      <c r="H595" s="1" t="s">
        <v>2062</v>
      </c>
      <c r="I595" s="1" t="s">
        <v>2063</v>
      </c>
      <c r="J595" s="1" t="s">
        <v>2064</v>
      </c>
      <c r="K595" s="1" t="s">
        <v>2065</v>
      </c>
      <c r="L595" s="1">
        <v>-8.0</v>
      </c>
      <c r="M595" s="1">
        <v>0.02585</v>
      </c>
      <c r="N595" s="1">
        <v>13.047283333333333</v>
      </c>
      <c r="O595" s="1" t="s">
        <v>55</v>
      </c>
      <c r="P595" s="1" t="s">
        <v>2066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 hidden="1">
      <c r="A596" s="1" t="s">
        <v>48</v>
      </c>
      <c r="B596" s="1" t="s">
        <v>17</v>
      </c>
      <c r="C596" s="1">
        <v>327.0</v>
      </c>
      <c r="D596" s="1">
        <v>82.0</v>
      </c>
      <c r="E596" s="2"/>
      <c r="F596" s="1" t="s">
        <v>18</v>
      </c>
      <c r="G596" s="1" t="s">
        <v>123</v>
      </c>
      <c r="H596" s="1" t="s">
        <v>2067</v>
      </c>
      <c r="I596" s="1" t="s">
        <v>2068</v>
      </c>
      <c r="J596" s="1" t="s">
        <v>2068</v>
      </c>
      <c r="K596" s="2"/>
      <c r="L596" s="1">
        <v>-11.0</v>
      </c>
      <c r="M596" s="1"/>
      <c r="N596" s="1">
        <v>27.7721</v>
      </c>
      <c r="O596" s="1" t="s">
        <v>55</v>
      </c>
      <c r="P596" s="1" t="s">
        <v>2069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 hidden="1">
      <c r="A597" s="1" t="s">
        <v>48</v>
      </c>
      <c r="B597" s="1" t="s">
        <v>17</v>
      </c>
      <c r="C597" s="1">
        <v>265.0</v>
      </c>
      <c r="D597" s="1">
        <v>61.0</v>
      </c>
      <c r="E597" s="2"/>
      <c r="F597" s="1" t="s">
        <v>18</v>
      </c>
      <c r="G597" s="1" t="s">
        <v>27</v>
      </c>
      <c r="H597" s="1" t="s">
        <v>2070</v>
      </c>
      <c r="I597" s="1" t="s">
        <v>2071</v>
      </c>
      <c r="J597" s="1" t="s">
        <v>2071</v>
      </c>
      <c r="K597" s="2"/>
      <c r="L597" s="1">
        <v>-9.0</v>
      </c>
      <c r="M597" s="1"/>
      <c r="N597" s="1">
        <v>29.61863333333333</v>
      </c>
      <c r="O597" s="1" t="s">
        <v>55</v>
      </c>
      <c r="P597" s="1" t="s">
        <v>2072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 hidden="1">
      <c r="A598" s="1" t="s">
        <v>16</v>
      </c>
      <c r="B598" s="1" t="s">
        <v>17</v>
      </c>
      <c r="C598" s="1">
        <v>39.0</v>
      </c>
      <c r="D598" s="1">
        <v>0.0</v>
      </c>
      <c r="E598" s="2"/>
      <c r="F598" s="1" t="s">
        <v>18</v>
      </c>
      <c r="G598" s="1" t="s">
        <v>19</v>
      </c>
      <c r="H598" s="1" t="s">
        <v>2073</v>
      </c>
      <c r="I598" s="1" t="s">
        <v>2074</v>
      </c>
      <c r="J598" s="1" t="s">
        <v>2074</v>
      </c>
      <c r="K598" s="2"/>
      <c r="L598" s="1">
        <v>-4.0</v>
      </c>
      <c r="M598" s="1"/>
      <c r="N598" s="1">
        <v>0.9396833333333333</v>
      </c>
      <c r="O598" s="1" t="s">
        <v>22</v>
      </c>
      <c r="P598" s="1" t="s">
        <v>2075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 hidden="1">
      <c r="A599" s="1" t="s">
        <v>24</v>
      </c>
      <c r="B599" s="1" t="s">
        <v>17</v>
      </c>
      <c r="C599" s="1">
        <v>214.2</v>
      </c>
      <c r="D599" s="1">
        <v>0.0</v>
      </c>
      <c r="E599" s="1" t="s">
        <v>25</v>
      </c>
      <c r="F599" s="1" t="s">
        <v>26</v>
      </c>
      <c r="G599" s="1" t="s">
        <v>27</v>
      </c>
      <c r="H599" s="1" t="s">
        <v>2076</v>
      </c>
      <c r="I599" s="1" t="s">
        <v>2077</v>
      </c>
      <c r="J599" s="1" t="s">
        <v>2077</v>
      </c>
      <c r="K599" s="2"/>
      <c r="L599" s="1">
        <v>-5.0</v>
      </c>
      <c r="M599" s="1"/>
      <c r="N599" s="1">
        <v>9.858733333333333</v>
      </c>
      <c r="O599" s="1" t="s">
        <v>30</v>
      </c>
      <c r="P599" s="1" t="s">
        <v>281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 hidden="1">
      <c r="A600" s="1" t="s">
        <v>32</v>
      </c>
      <c r="B600" s="1" t="s">
        <v>17</v>
      </c>
      <c r="C600" s="1">
        <v>388.0</v>
      </c>
      <c r="D600" s="1">
        <v>0.0</v>
      </c>
      <c r="E600" s="2"/>
      <c r="F600" s="1" t="s">
        <v>26</v>
      </c>
      <c r="G600" s="1" t="s">
        <v>19</v>
      </c>
      <c r="H600" s="1" t="s">
        <v>2078</v>
      </c>
      <c r="I600" s="1" t="s">
        <v>2079</v>
      </c>
      <c r="J600" s="1" t="s">
        <v>2079</v>
      </c>
      <c r="K600" s="2"/>
      <c r="L600" s="1">
        <v>-4.0</v>
      </c>
      <c r="M600" s="1"/>
      <c r="N600" s="1">
        <v>10.292666666666667</v>
      </c>
      <c r="O600" s="1" t="s">
        <v>30</v>
      </c>
      <c r="P600" s="1" t="s">
        <v>2080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 hidden="1">
      <c r="A601" s="1" t="s">
        <v>16</v>
      </c>
      <c r="B601" s="1" t="s">
        <v>17</v>
      </c>
      <c r="C601" s="1">
        <v>474.0</v>
      </c>
      <c r="D601" s="1">
        <v>0.0</v>
      </c>
      <c r="E601" s="2"/>
      <c r="F601" s="1" t="s">
        <v>18</v>
      </c>
      <c r="G601" s="1" t="s">
        <v>19</v>
      </c>
      <c r="H601" s="1" t="s">
        <v>2081</v>
      </c>
      <c r="I601" s="1" t="s">
        <v>2082</v>
      </c>
      <c r="J601" s="1" t="s">
        <v>2082</v>
      </c>
      <c r="K601" s="2"/>
      <c r="L601" s="1">
        <v>5.0</v>
      </c>
      <c r="M601" s="1"/>
      <c r="N601" s="1">
        <v>10.855483333333334</v>
      </c>
      <c r="O601" s="1" t="s">
        <v>22</v>
      </c>
      <c r="P601" s="1" t="s">
        <v>2083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 hidden="1">
      <c r="A602" s="1" t="s">
        <v>32</v>
      </c>
      <c r="B602" s="1" t="s">
        <v>17</v>
      </c>
      <c r="C602" s="1">
        <v>329.0</v>
      </c>
      <c r="D602" s="1">
        <v>0.0</v>
      </c>
      <c r="E602" s="2"/>
      <c r="F602" s="1" t="s">
        <v>26</v>
      </c>
      <c r="G602" s="1" t="s">
        <v>27</v>
      </c>
      <c r="H602" s="1" t="s">
        <v>2084</v>
      </c>
      <c r="I602" s="1" t="s">
        <v>2085</v>
      </c>
      <c r="J602" s="1" t="s">
        <v>2085</v>
      </c>
      <c r="K602" s="2"/>
      <c r="L602" s="1">
        <v>-6.0</v>
      </c>
      <c r="M602" s="1"/>
      <c r="N602" s="1">
        <v>8.342933333333333</v>
      </c>
      <c r="O602" s="1" t="s">
        <v>30</v>
      </c>
      <c r="P602" s="1" t="s">
        <v>2086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 hidden="1">
      <c r="A603" s="1" t="s">
        <v>24</v>
      </c>
      <c r="B603" s="1" t="s">
        <v>17</v>
      </c>
      <c r="C603" s="1">
        <v>339.0</v>
      </c>
      <c r="D603" s="1">
        <v>0.0</v>
      </c>
      <c r="E603" s="1" t="s">
        <v>25</v>
      </c>
      <c r="F603" s="1" t="s">
        <v>26</v>
      </c>
      <c r="G603" s="1" t="s">
        <v>27</v>
      </c>
      <c r="H603" s="1" t="s">
        <v>2087</v>
      </c>
      <c r="I603" s="1" t="s">
        <v>2088</v>
      </c>
      <c r="J603" s="1" t="s">
        <v>2088</v>
      </c>
      <c r="K603" s="2"/>
      <c r="L603" s="1">
        <v>-2.0</v>
      </c>
      <c r="M603" s="1"/>
      <c r="N603" s="1">
        <v>12.82475</v>
      </c>
      <c r="O603" s="1" t="s">
        <v>30</v>
      </c>
      <c r="P603" s="1" t="s">
        <v>2089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 hidden="1">
      <c r="A604" s="1" t="s">
        <v>24</v>
      </c>
      <c r="B604" s="1" t="s">
        <v>17</v>
      </c>
      <c r="C604" s="1">
        <v>498.0</v>
      </c>
      <c r="D604" s="1">
        <v>0.0</v>
      </c>
      <c r="E604" s="1" t="s">
        <v>25</v>
      </c>
      <c r="F604" s="1" t="s">
        <v>26</v>
      </c>
      <c r="G604" s="1" t="s">
        <v>27</v>
      </c>
      <c r="H604" s="1" t="s">
        <v>2090</v>
      </c>
      <c r="I604" s="1" t="s">
        <v>2091</v>
      </c>
      <c r="J604" s="1" t="s">
        <v>2091</v>
      </c>
      <c r="K604" s="2"/>
      <c r="L604" s="1">
        <v>-7.0</v>
      </c>
      <c r="M604" s="1"/>
      <c r="N604" s="1">
        <v>7.462566666666667</v>
      </c>
      <c r="O604" s="1" t="s">
        <v>30</v>
      </c>
      <c r="P604" s="1" t="s">
        <v>2092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 hidden="1">
      <c r="A605" s="1" t="s">
        <v>32</v>
      </c>
      <c r="B605" s="1" t="s">
        <v>17</v>
      </c>
      <c r="C605" s="1">
        <v>528.0</v>
      </c>
      <c r="D605" s="1">
        <v>0.0</v>
      </c>
      <c r="E605" s="2"/>
      <c r="F605" s="1" t="s">
        <v>26</v>
      </c>
      <c r="G605" s="1" t="s">
        <v>27</v>
      </c>
      <c r="H605" s="1" t="s">
        <v>2093</v>
      </c>
      <c r="I605" s="1" t="s">
        <v>2094</v>
      </c>
      <c r="J605" s="1" t="s">
        <v>2094</v>
      </c>
      <c r="K605" s="2"/>
      <c r="L605" s="1">
        <v>-5.0</v>
      </c>
      <c r="M605" s="1"/>
      <c r="N605" s="1">
        <v>9.369733333333333</v>
      </c>
      <c r="O605" s="1" t="s">
        <v>30</v>
      </c>
      <c r="P605" s="1" t="s">
        <v>2095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 hidden="1">
      <c r="A606" s="1" t="s">
        <v>32</v>
      </c>
      <c r="B606" s="1" t="s">
        <v>17</v>
      </c>
      <c r="C606" s="1">
        <v>329.0</v>
      </c>
      <c r="D606" s="1">
        <v>0.0</v>
      </c>
      <c r="E606" s="2"/>
      <c r="F606" s="1" t="s">
        <v>26</v>
      </c>
      <c r="G606" s="1" t="s">
        <v>19</v>
      </c>
      <c r="H606" s="1" t="s">
        <v>2096</v>
      </c>
      <c r="I606" s="1" t="s">
        <v>2097</v>
      </c>
      <c r="J606" s="1" t="s">
        <v>2097</v>
      </c>
      <c r="K606" s="2"/>
      <c r="L606" s="1">
        <v>-8.0</v>
      </c>
      <c r="M606" s="1"/>
      <c r="N606" s="1">
        <v>6.74005</v>
      </c>
      <c r="O606" s="1" t="s">
        <v>30</v>
      </c>
      <c r="P606" s="1" t="s">
        <v>2098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 hidden="1">
      <c r="A607" s="1" t="s">
        <v>48</v>
      </c>
      <c r="B607" s="1" t="s">
        <v>17</v>
      </c>
      <c r="C607" s="3">
        <v>368.0</v>
      </c>
      <c r="D607" s="1">
        <v>0.0</v>
      </c>
      <c r="E607" s="1" t="s">
        <v>691</v>
      </c>
      <c r="F607" s="1" t="s">
        <v>50</v>
      </c>
      <c r="G607" s="1" t="s">
        <v>27</v>
      </c>
      <c r="H607" s="1" t="s">
        <v>2099</v>
      </c>
      <c r="I607" s="1" t="s">
        <v>2100</v>
      </c>
      <c r="J607" s="1" t="s">
        <v>2101</v>
      </c>
      <c r="K607" s="1" t="s">
        <v>2102</v>
      </c>
      <c r="L607" s="1">
        <v>-5.0</v>
      </c>
      <c r="M607" s="1">
        <v>0.00905</v>
      </c>
      <c r="N607" s="1">
        <v>9.801183333333332</v>
      </c>
      <c r="O607" s="1" t="s">
        <v>55</v>
      </c>
      <c r="P607" s="1" t="s">
        <v>2103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 hidden="1">
      <c r="A608" s="1" t="s">
        <v>24</v>
      </c>
      <c r="B608" s="1" t="s">
        <v>17</v>
      </c>
      <c r="C608" s="3">
        <v>214.2</v>
      </c>
      <c r="D608" s="1">
        <v>0.0</v>
      </c>
      <c r="E608" s="1" t="s">
        <v>25</v>
      </c>
      <c r="F608" s="1" t="s">
        <v>26</v>
      </c>
      <c r="G608" s="1" t="s">
        <v>27</v>
      </c>
      <c r="H608" s="1" t="s">
        <v>2104</v>
      </c>
      <c r="I608" s="1" t="s">
        <v>2105</v>
      </c>
      <c r="J608" s="1" t="s">
        <v>2105</v>
      </c>
      <c r="K608" s="2"/>
      <c r="L608" s="1">
        <v>-7.0</v>
      </c>
      <c r="M608" s="1"/>
      <c r="N608" s="1">
        <v>7.83125</v>
      </c>
      <c r="O608" s="1" t="s">
        <v>30</v>
      </c>
      <c r="P608" s="1" t="s">
        <v>281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 hidden="1">
      <c r="A609" s="1" t="s">
        <v>32</v>
      </c>
      <c r="B609" s="1" t="s">
        <v>17</v>
      </c>
      <c r="C609" s="1">
        <v>299.0</v>
      </c>
      <c r="D609" s="1">
        <v>0.0</v>
      </c>
      <c r="E609" s="2"/>
      <c r="F609" s="1" t="s">
        <v>26</v>
      </c>
      <c r="G609" s="1" t="s">
        <v>27</v>
      </c>
      <c r="H609" s="1" t="s">
        <v>2106</v>
      </c>
      <c r="I609" s="1" t="s">
        <v>2107</v>
      </c>
      <c r="J609" s="1" t="s">
        <v>2107</v>
      </c>
      <c r="K609" s="2"/>
      <c r="L609" s="1">
        <v>-6.0</v>
      </c>
      <c r="M609" s="1"/>
      <c r="N609" s="1">
        <v>8.892933333333334</v>
      </c>
      <c r="O609" s="1" t="s">
        <v>30</v>
      </c>
      <c r="P609" s="1" t="s">
        <v>2108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 hidden="1">
      <c r="A610" s="1" t="s">
        <v>16</v>
      </c>
      <c r="B610" s="1" t="s">
        <v>17</v>
      </c>
      <c r="C610" s="1">
        <v>368.0</v>
      </c>
      <c r="D610" s="1">
        <v>0.0</v>
      </c>
      <c r="E610" s="2"/>
      <c r="F610" s="1" t="s">
        <v>18</v>
      </c>
      <c r="G610" s="1" t="s">
        <v>19</v>
      </c>
      <c r="H610" s="1" t="s">
        <v>2109</v>
      </c>
      <c r="I610" s="1" t="s">
        <v>2110</v>
      </c>
      <c r="J610" s="1" t="s">
        <v>2110</v>
      </c>
      <c r="K610" s="2"/>
      <c r="L610" s="1">
        <v>11.0</v>
      </c>
      <c r="M610" s="1"/>
      <c r="N610" s="1">
        <v>16.414383333333333</v>
      </c>
      <c r="O610" s="1" t="s">
        <v>22</v>
      </c>
      <c r="P610" s="1" t="s">
        <v>2111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 hidden="1">
      <c r="A611" s="1" t="s">
        <v>32</v>
      </c>
      <c r="B611" s="1" t="s">
        <v>17</v>
      </c>
      <c r="C611" s="1">
        <v>493.0</v>
      </c>
      <c r="D611" s="1">
        <v>0.0</v>
      </c>
      <c r="E611" s="2"/>
      <c r="F611" s="1" t="s">
        <v>26</v>
      </c>
      <c r="G611" s="1" t="s">
        <v>27</v>
      </c>
      <c r="H611" s="1" t="s">
        <v>2112</v>
      </c>
      <c r="I611" s="1" t="s">
        <v>2113</v>
      </c>
      <c r="J611" s="1" t="s">
        <v>2113</v>
      </c>
      <c r="K611" s="2"/>
      <c r="L611" s="1">
        <v>-1.0</v>
      </c>
      <c r="M611" s="1"/>
      <c r="N611" s="1">
        <v>13.9493</v>
      </c>
      <c r="O611" s="1" t="s">
        <v>30</v>
      </c>
      <c r="P611" s="1" t="s">
        <v>2114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 hidden="1">
      <c r="A612" s="1" t="s">
        <v>32</v>
      </c>
      <c r="B612" s="1" t="s">
        <v>112</v>
      </c>
      <c r="C612" s="3">
        <v>329.0</v>
      </c>
      <c r="D612" s="1">
        <v>0.0</v>
      </c>
      <c r="E612" s="2"/>
      <c r="F612" s="1" t="s">
        <v>26</v>
      </c>
      <c r="G612" s="1" t="s">
        <v>27</v>
      </c>
      <c r="H612" s="1" t="s">
        <v>2115</v>
      </c>
      <c r="I612" s="1" t="s">
        <v>2116</v>
      </c>
      <c r="J612" s="1" t="s">
        <v>2116</v>
      </c>
      <c r="K612" s="2"/>
      <c r="L612" s="1">
        <v>0.0</v>
      </c>
      <c r="M612" s="1"/>
      <c r="N612" s="1">
        <v>14.7959</v>
      </c>
      <c r="O612" s="1" t="s">
        <v>30</v>
      </c>
      <c r="P612" s="1" t="s">
        <v>821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 hidden="1">
      <c r="A613" s="1" t="s">
        <v>32</v>
      </c>
      <c r="B613" s="1" t="s">
        <v>112</v>
      </c>
      <c r="C613" s="3">
        <v>698.0</v>
      </c>
      <c r="D613" s="1">
        <v>0.0</v>
      </c>
      <c r="E613" s="2"/>
      <c r="F613" s="1" t="s">
        <v>26</v>
      </c>
      <c r="G613" s="1" t="s">
        <v>27</v>
      </c>
      <c r="H613" s="1" t="s">
        <v>2117</v>
      </c>
      <c r="I613" s="1" t="s">
        <v>2118</v>
      </c>
      <c r="J613" s="1" t="s">
        <v>2118</v>
      </c>
      <c r="K613" s="2"/>
      <c r="L613" s="1">
        <v>-2.0</v>
      </c>
      <c r="M613" s="1"/>
      <c r="N613" s="1">
        <v>12.807466666666667</v>
      </c>
      <c r="O613" s="1" t="s">
        <v>30</v>
      </c>
      <c r="P613" s="1" t="s">
        <v>2119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 hidden="1">
      <c r="A614" s="1" t="s">
        <v>24</v>
      </c>
      <c r="B614" s="1" t="s">
        <v>17</v>
      </c>
      <c r="C614" s="1">
        <v>613.6</v>
      </c>
      <c r="D614" s="1">
        <v>0.0</v>
      </c>
      <c r="E614" s="1" t="s">
        <v>25</v>
      </c>
      <c r="F614" s="1" t="s">
        <v>26</v>
      </c>
      <c r="G614" s="1" t="s">
        <v>27</v>
      </c>
      <c r="H614" s="1" t="s">
        <v>2120</v>
      </c>
      <c r="I614" s="1" t="s">
        <v>2121</v>
      </c>
      <c r="J614" s="1" t="s">
        <v>2121</v>
      </c>
      <c r="K614" s="2"/>
      <c r="L614" s="1">
        <v>-4.0</v>
      </c>
      <c r="M614" s="1"/>
      <c r="N614" s="1">
        <v>10.27805</v>
      </c>
      <c r="O614" s="1" t="s">
        <v>30</v>
      </c>
      <c r="P614" s="1" t="s">
        <v>2122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 hidden="1">
      <c r="A615" s="1" t="s">
        <v>48</v>
      </c>
      <c r="B615" s="1" t="s">
        <v>17</v>
      </c>
      <c r="C615" s="3">
        <v>199.0</v>
      </c>
      <c r="D615" s="1">
        <v>50.0</v>
      </c>
      <c r="E615" s="2"/>
      <c r="F615" s="1" t="s">
        <v>18</v>
      </c>
      <c r="G615" s="1" t="s">
        <v>19</v>
      </c>
      <c r="H615" s="1" t="s">
        <v>2123</v>
      </c>
      <c r="I615" s="1" t="s">
        <v>2124</v>
      </c>
      <c r="J615" s="1" t="s">
        <v>2124</v>
      </c>
      <c r="K615" s="2"/>
      <c r="L615" s="1">
        <v>-11.0</v>
      </c>
      <c r="M615" s="1"/>
      <c r="N615" s="1">
        <v>8.4358</v>
      </c>
      <c r="O615" s="1" t="s">
        <v>55</v>
      </c>
      <c r="P615" s="1" t="s">
        <v>2125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 hidden="1">
      <c r="A616" s="1" t="s">
        <v>24</v>
      </c>
      <c r="B616" s="1" t="s">
        <v>17</v>
      </c>
      <c r="C616" s="1">
        <v>214.2</v>
      </c>
      <c r="D616" s="1">
        <v>0.0</v>
      </c>
      <c r="E616" s="1" t="s">
        <v>25</v>
      </c>
      <c r="F616" s="1" t="s">
        <v>26</v>
      </c>
      <c r="G616" s="1" t="s">
        <v>27</v>
      </c>
      <c r="H616" s="1" t="s">
        <v>2126</v>
      </c>
      <c r="I616" s="1" t="s">
        <v>2127</v>
      </c>
      <c r="J616" s="1" t="s">
        <v>2127</v>
      </c>
      <c r="K616" s="2"/>
      <c r="L616" s="1">
        <v>-8.0</v>
      </c>
      <c r="M616" s="1"/>
      <c r="N616" s="1">
        <v>6.8119</v>
      </c>
      <c r="O616" s="1" t="s">
        <v>30</v>
      </c>
      <c r="P616" s="1" t="s">
        <v>346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 hidden="1">
      <c r="A617" s="1" t="s">
        <v>66</v>
      </c>
      <c r="B617" s="1" t="s">
        <v>112</v>
      </c>
      <c r="C617" s="3">
        <v>329.0</v>
      </c>
      <c r="D617" s="1">
        <v>0.0</v>
      </c>
      <c r="E617" s="1" t="s">
        <v>2128</v>
      </c>
      <c r="F617" s="1" t="s">
        <v>26</v>
      </c>
      <c r="G617" s="1" t="s">
        <v>27</v>
      </c>
      <c r="H617" s="1" t="s">
        <v>2129</v>
      </c>
      <c r="I617" s="1" t="s">
        <v>2130</v>
      </c>
      <c r="J617" s="1" t="s">
        <v>2130</v>
      </c>
      <c r="K617" s="2"/>
      <c r="L617" s="1">
        <v>-3.0</v>
      </c>
      <c r="M617" s="1"/>
      <c r="N617" s="1">
        <v>11.986783333333333</v>
      </c>
      <c r="O617" s="1" t="s">
        <v>30</v>
      </c>
      <c r="P617" s="1" t="s">
        <v>116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 hidden="1">
      <c r="A618" s="1" t="s">
        <v>24</v>
      </c>
      <c r="B618" s="1" t="s">
        <v>17</v>
      </c>
      <c r="C618" s="1">
        <v>214.2</v>
      </c>
      <c r="D618" s="1">
        <v>0.0</v>
      </c>
      <c r="E618" s="1" t="s">
        <v>25</v>
      </c>
      <c r="F618" s="1" t="s">
        <v>26</v>
      </c>
      <c r="G618" s="1" t="s">
        <v>27</v>
      </c>
      <c r="H618" s="1" t="s">
        <v>2131</v>
      </c>
      <c r="I618" s="1" t="s">
        <v>2132</v>
      </c>
      <c r="J618" s="1" t="s">
        <v>2132</v>
      </c>
      <c r="K618" s="2"/>
      <c r="L618" s="1">
        <v>-3.0</v>
      </c>
      <c r="M618" s="1"/>
      <c r="N618" s="1">
        <v>11.708366666666667</v>
      </c>
      <c r="O618" s="1" t="s">
        <v>30</v>
      </c>
      <c r="P618" s="1" t="s">
        <v>281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 hidden="1">
      <c r="A619" s="1" t="s">
        <v>48</v>
      </c>
      <c r="B619" s="1" t="s">
        <v>17</v>
      </c>
      <c r="C619" s="1">
        <v>139.0</v>
      </c>
      <c r="D619" s="1">
        <v>0.0</v>
      </c>
      <c r="E619" s="2"/>
      <c r="F619" s="1" t="s">
        <v>18</v>
      </c>
      <c r="G619" s="1" t="s">
        <v>19</v>
      </c>
      <c r="H619" s="1" t="s">
        <v>2133</v>
      </c>
      <c r="I619" s="1" t="s">
        <v>2134</v>
      </c>
      <c r="J619" s="1" t="s">
        <v>2134</v>
      </c>
      <c r="K619" s="2"/>
      <c r="L619" s="1">
        <v>-8.0</v>
      </c>
      <c r="M619" s="1"/>
      <c r="N619" s="1">
        <v>12.341366666666667</v>
      </c>
      <c r="O619" s="1" t="s">
        <v>55</v>
      </c>
      <c r="P619" s="1" t="s">
        <v>2135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 hidden="1">
      <c r="A620" s="1" t="s">
        <v>48</v>
      </c>
      <c r="B620" s="1" t="s">
        <v>17</v>
      </c>
      <c r="C620" s="1">
        <v>432.0</v>
      </c>
      <c r="D620" s="1">
        <v>66.0</v>
      </c>
      <c r="E620" s="1" t="s">
        <v>2136</v>
      </c>
      <c r="F620" s="1" t="s">
        <v>50</v>
      </c>
      <c r="G620" s="1" t="s">
        <v>19</v>
      </c>
      <c r="H620" s="1" t="s">
        <v>2137</v>
      </c>
      <c r="I620" s="1" t="s">
        <v>2138</v>
      </c>
      <c r="J620" s="1" t="s">
        <v>2139</v>
      </c>
      <c r="K620" s="1" t="s">
        <v>2140</v>
      </c>
      <c r="L620" s="1">
        <v>-4.0</v>
      </c>
      <c r="M620" s="1">
        <v>0.016166666666666666</v>
      </c>
      <c r="N620" s="1">
        <v>35.44116666666667</v>
      </c>
      <c r="O620" s="1" t="s">
        <v>55</v>
      </c>
      <c r="P620" s="1" t="s">
        <v>2141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 hidden="1">
      <c r="A621" s="1" t="s">
        <v>48</v>
      </c>
      <c r="B621" s="1" t="s">
        <v>17</v>
      </c>
      <c r="C621" s="1">
        <v>314.0</v>
      </c>
      <c r="D621" s="1">
        <v>0.0</v>
      </c>
      <c r="E621" s="1" t="s">
        <v>691</v>
      </c>
      <c r="F621" s="1" t="s">
        <v>50</v>
      </c>
      <c r="G621" s="1" t="s">
        <v>27</v>
      </c>
      <c r="H621" s="1" t="s">
        <v>2142</v>
      </c>
      <c r="I621" s="1" t="s">
        <v>2143</v>
      </c>
      <c r="J621" s="1" t="s">
        <v>2144</v>
      </c>
      <c r="K621" s="1" t="s">
        <v>2145</v>
      </c>
      <c r="L621" s="1">
        <v>-5.0</v>
      </c>
      <c r="M621" s="1">
        <v>0.012533333333333334</v>
      </c>
      <c r="N621" s="1">
        <v>14.273166666666667</v>
      </c>
      <c r="O621" s="1" t="s">
        <v>55</v>
      </c>
      <c r="P621" s="1" t="s">
        <v>2146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 hidden="1">
      <c r="A622" s="1" t="s">
        <v>48</v>
      </c>
      <c r="B622" s="1" t="s">
        <v>17</v>
      </c>
      <c r="C622" s="1">
        <v>617.0</v>
      </c>
      <c r="D622" s="1">
        <v>0.0</v>
      </c>
      <c r="E622" s="1" t="s">
        <v>691</v>
      </c>
      <c r="F622" s="1" t="s">
        <v>50</v>
      </c>
      <c r="G622" s="1" t="s">
        <v>27</v>
      </c>
      <c r="H622" s="1" t="s">
        <v>2147</v>
      </c>
      <c r="I622" s="1" t="s">
        <v>2148</v>
      </c>
      <c r="J622" s="1" t="s">
        <v>2149</v>
      </c>
      <c r="K622" s="1" t="s">
        <v>2150</v>
      </c>
      <c r="L622" s="1">
        <v>-2.0</v>
      </c>
      <c r="M622" s="1">
        <v>0.018683333333333333</v>
      </c>
      <c r="N622" s="1">
        <v>19.101966666666666</v>
      </c>
      <c r="O622" s="1" t="s">
        <v>55</v>
      </c>
      <c r="P622" s="1" t="s">
        <v>2151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 hidden="1">
      <c r="A623" s="1" t="s">
        <v>48</v>
      </c>
      <c r="B623" s="1" t="s">
        <v>17</v>
      </c>
      <c r="C623" s="1">
        <v>329.0</v>
      </c>
      <c r="D623" s="1">
        <v>0.0</v>
      </c>
      <c r="E623" s="1" t="s">
        <v>2136</v>
      </c>
      <c r="F623" s="1" t="s">
        <v>50</v>
      </c>
      <c r="G623" s="1" t="s">
        <v>27</v>
      </c>
      <c r="H623" s="1" t="s">
        <v>2152</v>
      </c>
      <c r="I623" s="1" t="s">
        <v>2153</v>
      </c>
      <c r="J623" s="1" t="s">
        <v>2154</v>
      </c>
      <c r="K623" s="1" t="s">
        <v>2155</v>
      </c>
      <c r="L623" s="1">
        <v>-1.0</v>
      </c>
      <c r="M623" s="1">
        <v>0.00815</v>
      </c>
      <c r="N623" s="1">
        <v>16.684516666666667</v>
      </c>
      <c r="O623" s="1" t="s">
        <v>55</v>
      </c>
      <c r="P623" s="1" t="s">
        <v>2156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 hidden="1">
      <c r="A624" s="1" t="s">
        <v>32</v>
      </c>
      <c r="B624" s="1" t="s">
        <v>112</v>
      </c>
      <c r="C624" s="1">
        <v>528.0</v>
      </c>
      <c r="D624" s="1">
        <v>0.0</v>
      </c>
      <c r="E624" s="2"/>
      <c r="F624" s="1" t="s">
        <v>26</v>
      </c>
      <c r="G624" s="1" t="s">
        <v>27</v>
      </c>
      <c r="H624" s="1" t="s">
        <v>2157</v>
      </c>
      <c r="I624" s="1" t="s">
        <v>2158</v>
      </c>
      <c r="J624" s="1" t="s">
        <v>2158</v>
      </c>
      <c r="K624" s="2"/>
      <c r="L624" s="1">
        <v>-6.0</v>
      </c>
      <c r="M624" s="1"/>
      <c r="N624" s="1">
        <v>8.06155</v>
      </c>
      <c r="O624" s="1" t="s">
        <v>30</v>
      </c>
      <c r="P624" s="1" t="s">
        <v>2159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 hidden="1">
      <c r="A625" s="1" t="s">
        <v>24</v>
      </c>
      <c r="B625" s="1" t="s">
        <v>17</v>
      </c>
      <c r="C625" s="1">
        <v>428.4</v>
      </c>
      <c r="D625" s="1">
        <v>0.0</v>
      </c>
      <c r="E625" s="1" t="s">
        <v>25</v>
      </c>
      <c r="F625" s="1" t="s">
        <v>26</v>
      </c>
      <c r="G625" s="1" t="s">
        <v>27</v>
      </c>
      <c r="H625" s="1" t="s">
        <v>2160</v>
      </c>
      <c r="I625" s="1" t="s">
        <v>2161</v>
      </c>
      <c r="J625" s="1" t="s">
        <v>2161</v>
      </c>
      <c r="K625" s="2"/>
      <c r="L625" s="1">
        <v>-1.0</v>
      </c>
      <c r="M625" s="1"/>
      <c r="N625" s="1">
        <v>13.494166666666667</v>
      </c>
      <c r="O625" s="1" t="s">
        <v>30</v>
      </c>
      <c r="P625" s="1" t="s">
        <v>2162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 hidden="1">
      <c r="A626" s="1" t="s">
        <v>32</v>
      </c>
      <c r="B626" s="1" t="s">
        <v>112</v>
      </c>
      <c r="C626" s="1">
        <v>379.0</v>
      </c>
      <c r="D626" s="1">
        <v>0.0</v>
      </c>
      <c r="E626" s="2"/>
      <c r="F626" s="1" t="s">
        <v>26</v>
      </c>
      <c r="G626" s="1" t="s">
        <v>27</v>
      </c>
      <c r="H626" s="1" t="s">
        <v>2163</v>
      </c>
      <c r="I626" s="1" t="s">
        <v>2164</v>
      </c>
      <c r="J626" s="1" t="s">
        <v>2164</v>
      </c>
      <c r="K626" s="2"/>
      <c r="L626" s="1">
        <v>-2.0</v>
      </c>
      <c r="M626" s="1"/>
      <c r="N626" s="1">
        <v>12.823366666666667</v>
      </c>
      <c r="O626" s="1" t="s">
        <v>30</v>
      </c>
      <c r="P626" s="1" t="s">
        <v>2165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 hidden="1">
      <c r="A627" s="1" t="s">
        <v>24</v>
      </c>
      <c r="B627" s="1" t="s">
        <v>17</v>
      </c>
      <c r="C627" s="1">
        <v>214.2</v>
      </c>
      <c r="D627" s="1">
        <v>0.0</v>
      </c>
      <c r="E627" s="1" t="s">
        <v>25</v>
      </c>
      <c r="F627" s="1" t="s">
        <v>26</v>
      </c>
      <c r="G627" s="1" t="s">
        <v>27</v>
      </c>
      <c r="H627" s="1" t="s">
        <v>2166</v>
      </c>
      <c r="I627" s="1" t="s">
        <v>2167</v>
      </c>
      <c r="J627" s="1" t="s">
        <v>2167</v>
      </c>
      <c r="K627" s="2"/>
      <c r="L627" s="1">
        <v>0.0</v>
      </c>
      <c r="M627" s="1"/>
      <c r="N627" s="1">
        <v>14.263266666666667</v>
      </c>
      <c r="O627" s="1" t="s">
        <v>30</v>
      </c>
      <c r="P627" s="1" t="s">
        <v>2168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 hidden="1">
      <c r="A628" s="1" t="s">
        <v>48</v>
      </c>
      <c r="B628" s="1" t="s">
        <v>17</v>
      </c>
      <c r="C628" s="1">
        <v>369.0</v>
      </c>
      <c r="D628" s="1">
        <v>0.0</v>
      </c>
      <c r="E628" s="1" t="s">
        <v>2136</v>
      </c>
      <c r="F628" s="1" t="s">
        <v>50</v>
      </c>
      <c r="G628" s="1" t="s">
        <v>19</v>
      </c>
      <c r="H628" s="1" t="s">
        <v>2169</v>
      </c>
      <c r="I628" s="1" t="s">
        <v>2170</v>
      </c>
      <c r="J628" s="1" t="s">
        <v>2171</v>
      </c>
      <c r="K628" s="1" t="s">
        <v>2172</v>
      </c>
      <c r="L628" s="1">
        <v>0.0</v>
      </c>
      <c r="M628" s="1">
        <v>0.007966666666666667</v>
      </c>
      <c r="N628" s="1">
        <v>11.8201</v>
      </c>
      <c r="O628" s="1" t="s">
        <v>55</v>
      </c>
      <c r="P628" s="1" t="s">
        <v>2173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 hidden="1">
      <c r="A629" s="1" t="s">
        <v>48</v>
      </c>
      <c r="B629" s="1" t="s">
        <v>17</v>
      </c>
      <c r="C629" s="3">
        <v>270.0</v>
      </c>
      <c r="D629" s="1">
        <v>0.0</v>
      </c>
      <c r="E629" s="1" t="s">
        <v>2136</v>
      </c>
      <c r="F629" s="1" t="s">
        <v>50</v>
      </c>
      <c r="G629" s="1" t="s">
        <v>27</v>
      </c>
      <c r="H629" s="1" t="s">
        <v>2174</v>
      </c>
      <c r="I629" s="1" t="s">
        <v>2175</v>
      </c>
      <c r="J629" s="1" t="s">
        <v>2176</v>
      </c>
      <c r="K629" s="1" t="s">
        <v>2177</v>
      </c>
      <c r="L629" s="1">
        <v>-2.0</v>
      </c>
      <c r="M629" s="1">
        <v>0.012433333333333333</v>
      </c>
      <c r="N629" s="1">
        <v>13.6157</v>
      </c>
      <c r="O629" s="1" t="s">
        <v>55</v>
      </c>
      <c r="P629" s="1" t="s">
        <v>223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 hidden="1">
      <c r="A630" s="1" t="s">
        <v>48</v>
      </c>
      <c r="B630" s="1" t="s">
        <v>17</v>
      </c>
      <c r="C630" s="1">
        <v>247.0</v>
      </c>
      <c r="D630" s="1">
        <v>62.0</v>
      </c>
      <c r="E630" s="2"/>
      <c r="F630" s="1" t="s">
        <v>18</v>
      </c>
      <c r="G630" s="1" t="s">
        <v>123</v>
      </c>
      <c r="H630" s="1" t="s">
        <v>2178</v>
      </c>
      <c r="I630" s="1" t="s">
        <v>2179</v>
      </c>
      <c r="J630" s="1" t="s">
        <v>2179</v>
      </c>
      <c r="K630" s="2"/>
      <c r="L630" s="1">
        <v>-6.0</v>
      </c>
      <c r="M630" s="1"/>
      <c r="N630" s="1">
        <v>12.034433333333334</v>
      </c>
      <c r="O630" s="1" t="s">
        <v>55</v>
      </c>
      <c r="P630" s="1" t="s">
        <v>2180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 hidden="1">
      <c r="A631" s="1" t="s">
        <v>48</v>
      </c>
      <c r="B631" s="1" t="s">
        <v>17</v>
      </c>
      <c r="C631" s="1">
        <v>0.0</v>
      </c>
      <c r="D631" s="1">
        <v>-349.0</v>
      </c>
      <c r="E631" s="2"/>
      <c r="F631" s="1" t="s">
        <v>18</v>
      </c>
      <c r="G631" s="1" t="s">
        <v>123</v>
      </c>
      <c r="H631" s="1" t="s">
        <v>2181</v>
      </c>
      <c r="I631" s="1" t="s">
        <v>2182</v>
      </c>
      <c r="J631" s="1" t="s">
        <v>2182</v>
      </c>
      <c r="K631" s="2"/>
      <c r="L631" s="1">
        <v>-8.0</v>
      </c>
      <c r="M631" s="1"/>
      <c r="N631" s="1">
        <v>19.65363333333333</v>
      </c>
      <c r="O631" s="1" t="s">
        <v>55</v>
      </c>
      <c r="P631" s="1" t="s">
        <v>2183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 hidden="1">
      <c r="A632" s="1" t="s">
        <v>24</v>
      </c>
      <c r="B632" s="1" t="s">
        <v>17</v>
      </c>
      <c r="C632" s="1">
        <v>509.2</v>
      </c>
      <c r="D632" s="1">
        <v>0.0</v>
      </c>
      <c r="E632" s="1" t="s">
        <v>25</v>
      </c>
      <c r="F632" s="1" t="s">
        <v>26</v>
      </c>
      <c r="G632" s="1" t="s">
        <v>27</v>
      </c>
      <c r="H632" s="1" t="s">
        <v>2184</v>
      </c>
      <c r="I632" s="1" t="s">
        <v>2185</v>
      </c>
      <c r="J632" s="1" t="s">
        <v>2185</v>
      </c>
      <c r="K632" s="2"/>
      <c r="L632" s="1">
        <v>2.0</v>
      </c>
      <c r="M632" s="1"/>
      <c r="N632" s="1">
        <v>17.21695</v>
      </c>
      <c r="O632" s="1" t="s">
        <v>30</v>
      </c>
      <c r="P632" s="1" t="s">
        <v>2186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 hidden="1">
      <c r="A633" s="1" t="s">
        <v>24</v>
      </c>
      <c r="B633" s="1" t="s">
        <v>17</v>
      </c>
      <c r="C633" s="1">
        <v>448.4</v>
      </c>
      <c r="D633" s="1">
        <v>0.0</v>
      </c>
      <c r="E633" s="1" t="s">
        <v>25</v>
      </c>
      <c r="F633" s="1" t="s">
        <v>26</v>
      </c>
      <c r="G633" s="1" t="s">
        <v>27</v>
      </c>
      <c r="H633" s="1" t="s">
        <v>2187</v>
      </c>
      <c r="I633" s="1" t="s">
        <v>2188</v>
      </c>
      <c r="J633" s="1" t="s">
        <v>2188</v>
      </c>
      <c r="K633" s="2"/>
      <c r="L633" s="1">
        <v>2.0</v>
      </c>
      <c r="M633" s="1"/>
      <c r="N633" s="1">
        <v>17.334983333333334</v>
      </c>
      <c r="O633" s="1" t="s">
        <v>30</v>
      </c>
      <c r="P633" s="1" t="s">
        <v>2189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 hidden="1">
      <c r="A634" s="1" t="s">
        <v>24</v>
      </c>
      <c r="B634" s="1" t="s">
        <v>17</v>
      </c>
      <c r="C634" s="1">
        <v>396.4</v>
      </c>
      <c r="D634" s="1">
        <v>0.0</v>
      </c>
      <c r="E634" s="1" t="s">
        <v>25</v>
      </c>
      <c r="F634" s="1" t="s">
        <v>26</v>
      </c>
      <c r="G634" s="1" t="s">
        <v>27</v>
      </c>
      <c r="H634" s="1" t="s">
        <v>2190</v>
      </c>
      <c r="I634" s="1" t="s">
        <v>2191</v>
      </c>
      <c r="J634" s="1" t="s">
        <v>2191</v>
      </c>
      <c r="K634" s="2"/>
      <c r="L634" s="1">
        <v>-2.0</v>
      </c>
      <c r="M634" s="1"/>
      <c r="N634" s="1">
        <v>12.181833333333334</v>
      </c>
      <c r="O634" s="1" t="s">
        <v>30</v>
      </c>
      <c r="P634" s="1" t="s">
        <v>2192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 hidden="1">
      <c r="A635" s="1" t="s">
        <v>24</v>
      </c>
      <c r="B635" s="1" t="s">
        <v>17</v>
      </c>
      <c r="C635" s="1">
        <v>192.2</v>
      </c>
      <c r="D635" s="1">
        <v>0.0</v>
      </c>
      <c r="E635" s="1" t="s">
        <v>25</v>
      </c>
      <c r="F635" s="1" t="s">
        <v>26</v>
      </c>
      <c r="G635" s="1" t="s">
        <v>27</v>
      </c>
      <c r="H635" s="1" t="s">
        <v>2193</v>
      </c>
      <c r="I635" s="1" t="s">
        <v>2194</v>
      </c>
      <c r="J635" s="1" t="s">
        <v>2194</v>
      </c>
      <c r="K635" s="2"/>
      <c r="L635" s="1">
        <v>-8.0</v>
      </c>
      <c r="M635" s="1"/>
      <c r="N635" s="1">
        <v>6.70735</v>
      </c>
      <c r="O635" s="1" t="s">
        <v>30</v>
      </c>
      <c r="P635" s="1" t="s">
        <v>2195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 hidden="1">
      <c r="A636" s="1" t="s">
        <v>32</v>
      </c>
      <c r="B636" s="1" t="s">
        <v>112</v>
      </c>
      <c r="C636" s="1">
        <v>633.0</v>
      </c>
      <c r="D636" s="1">
        <v>0.0</v>
      </c>
      <c r="E636" s="2"/>
      <c r="F636" s="1" t="s">
        <v>26</v>
      </c>
      <c r="G636" s="1" t="s">
        <v>27</v>
      </c>
      <c r="H636" s="1" t="s">
        <v>2196</v>
      </c>
      <c r="I636" s="1" t="s">
        <v>2197</v>
      </c>
      <c r="J636" s="1" t="s">
        <v>2197</v>
      </c>
      <c r="K636" s="2"/>
      <c r="L636" s="1">
        <v>-4.0</v>
      </c>
      <c r="M636" s="1"/>
      <c r="N636" s="1">
        <v>10.728366666666666</v>
      </c>
      <c r="O636" s="1" t="s">
        <v>30</v>
      </c>
      <c r="P636" s="1" t="s">
        <v>2198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 hidden="1">
      <c r="A637" s="1" t="s">
        <v>16</v>
      </c>
      <c r="B637" s="1" t="s">
        <v>17</v>
      </c>
      <c r="C637" s="1">
        <v>309.0</v>
      </c>
      <c r="D637" s="1">
        <v>0.0</v>
      </c>
      <c r="E637" s="2"/>
      <c r="F637" s="1" t="s">
        <v>18</v>
      </c>
      <c r="G637" s="1" t="s">
        <v>19</v>
      </c>
      <c r="H637" s="1" t="s">
        <v>2199</v>
      </c>
      <c r="I637" s="1" t="s">
        <v>2200</v>
      </c>
      <c r="J637" s="1" t="s">
        <v>2200</v>
      </c>
      <c r="K637" s="2"/>
      <c r="L637" s="1">
        <v>1.0</v>
      </c>
      <c r="M637" s="1"/>
      <c r="N637" s="1">
        <v>6.913083333333334</v>
      </c>
      <c r="O637" s="1" t="s">
        <v>22</v>
      </c>
      <c r="P637" s="1" t="s">
        <v>2201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 hidden="1">
      <c r="A638" s="1" t="s">
        <v>48</v>
      </c>
      <c r="B638" s="1" t="s">
        <v>17</v>
      </c>
      <c r="C638" s="1">
        <v>339.0</v>
      </c>
      <c r="D638" s="1">
        <v>75.0</v>
      </c>
      <c r="E638" s="2"/>
      <c r="F638" s="1" t="s">
        <v>18</v>
      </c>
      <c r="G638" s="1" t="s">
        <v>123</v>
      </c>
      <c r="H638" s="1" t="s">
        <v>2202</v>
      </c>
      <c r="I638" s="1" t="s">
        <v>2203</v>
      </c>
      <c r="J638" s="1" t="s">
        <v>2203</v>
      </c>
      <c r="K638" s="2"/>
      <c r="L638" s="1">
        <v>-7.0</v>
      </c>
      <c r="M638" s="1"/>
      <c r="N638" s="1">
        <v>11.747583333333333</v>
      </c>
      <c r="O638" s="1" t="s">
        <v>55</v>
      </c>
      <c r="P638" s="1" t="s">
        <v>2204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 hidden="1">
      <c r="A639" s="1" t="s">
        <v>32</v>
      </c>
      <c r="B639" s="1" t="s">
        <v>112</v>
      </c>
      <c r="C639" s="3">
        <v>643.0</v>
      </c>
      <c r="D639" s="1">
        <v>0.0</v>
      </c>
      <c r="E639" s="2"/>
      <c r="F639" s="1" t="s">
        <v>26</v>
      </c>
      <c r="G639" s="1" t="s">
        <v>27</v>
      </c>
      <c r="H639" s="1" t="s">
        <v>2205</v>
      </c>
      <c r="I639" s="1" t="s">
        <v>2206</v>
      </c>
      <c r="J639" s="1" t="s">
        <v>2206</v>
      </c>
      <c r="K639" s="2"/>
      <c r="L639" s="1">
        <v>5.0</v>
      </c>
      <c r="M639" s="1"/>
      <c r="N639" s="1">
        <v>20.1394</v>
      </c>
      <c r="O639" s="1" t="s">
        <v>30</v>
      </c>
      <c r="P639" s="1" t="s">
        <v>2207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 hidden="1">
      <c r="A640" s="1" t="s">
        <v>32</v>
      </c>
      <c r="B640" s="1" t="s">
        <v>112</v>
      </c>
      <c r="C640" s="1">
        <v>752.0</v>
      </c>
      <c r="D640" s="1">
        <v>0.0</v>
      </c>
      <c r="E640" s="2"/>
      <c r="F640" s="1" t="s">
        <v>26</v>
      </c>
      <c r="G640" s="1" t="s">
        <v>27</v>
      </c>
      <c r="H640" s="1" t="s">
        <v>2208</v>
      </c>
      <c r="I640" s="1" t="s">
        <v>2209</v>
      </c>
      <c r="J640" s="1" t="s">
        <v>2209</v>
      </c>
      <c r="K640" s="2"/>
      <c r="L640" s="1">
        <v>5.0</v>
      </c>
      <c r="M640" s="1"/>
      <c r="N640" s="1">
        <v>20.230933333333333</v>
      </c>
      <c r="O640" s="1" t="s">
        <v>30</v>
      </c>
      <c r="P640" s="1" t="s">
        <v>2210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 hidden="1">
      <c r="A641" s="1" t="s">
        <v>48</v>
      </c>
      <c r="B641" s="1" t="s">
        <v>17</v>
      </c>
      <c r="C641" s="3">
        <v>437.0</v>
      </c>
      <c r="D641" s="1">
        <v>0.0</v>
      </c>
      <c r="E641" s="1" t="s">
        <v>691</v>
      </c>
      <c r="F641" s="1" t="s">
        <v>50</v>
      </c>
      <c r="G641" s="1" t="s">
        <v>27</v>
      </c>
      <c r="H641" s="1" t="s">
        <v>2211</v>
      </c>
      <c r="I641" s="1" t="s">
        <v>2212</v>
      </c>
      <c r="J641" s="1" t="s">
        <v>2213</v>
      </c>
      <c r="K641" s="1" t="s">
        <v>2214</v>
      </c>
      <c r="L641" s="1">
        <v>-5.0</v>
      </c>
      <c r="M641" s="1">
        <v>0.012983333333333333</v>
      </c>
      <c r="N641" s="1">
        <v>22.17285</v>
      </c>
      <c r="O641" s="1" t="s">
        <v>55</v>
      </c>
      <c r="P641" s="1" t="s">
        <v>2215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 hidden="1">
      <c r="A642" s="1" t="s">
        <v>32</v>
      </c>
      <c r="B642" s="1" t="s">
        <v>112</v>
      </c>
      <c r="C642" s="1">
        <v>464.0</v>
      </c>
      <c r="D642" s="1">
        <v>0.0</v>
      </c>
      <c r="E642" s="2"/>
      <c r="F642" s="1" t="s">
        <v>26</v>
      </c>
      <c r="G642" s="1" t="s">
        <v>27</v>
      </c>
      <c r="H642" s="1" t="s">
        <v>2216</v>
      </c>
      <c r="I642" s="1" t="s">
        <v>2217</v>
      </c>
      <c r="J642" s="1" t="s">
        <v>2217</v>
      </c>
      <c r="K642" s="2"/>
      <c r="L642" s="1">
        <v>2.0</v>
      </c>
      <c r="M642" s="1"/>
      <c r="N642" s="1">
        <v>17.846033333333335</v>
      </c>
      <c r="O642" s="1" t="s">
        <v>30</v>
      </c>
      <c r="P642" s="1" t="s">
        <v>2218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 hidden="1">
      <c r="A643" s="1" t="s">
        <v>24</v>
      </c>
      <c r="B643" s="1" t="s">
        <v>17</v>
      </c>
      <c r="C643" s="3">
        <v>269.2</v>
      </c>
      <c r="D643" s="1">
        <v>0.0</v>
      </c>
      <c r="E643" s="1" t="s">
        <v>25</v>
      </c>
      <c r="F643" s="1" t="s">
        <v>26</v>
      </c>
      <c r="G643" s="1" t="s">
        <v>27</v>
      </c>
      <c r="H643" s="1" t="s">
        <v>2219</v>
      </c>
      <c r="I643" s="1" t="s">
        <v>2220</v>
      </c>
      <c r="J643" s="1" t="s">
        <v>2220</v>
      </c>
      <c r="K643" s="2"/>
      <c r="L643" s="1">
        <v>0.0</v>
      </c>
      <c r="M643" s="1"/>
      <c r="N643" s="1">
        <v>14.41405</v>
      </c>
      <c r="O643" s="1" t="s">
        <v>30</v>
      </c>
      <c r="P643" s="1" t="s">
        <v>2221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 hidden="1">
      <c r="A644" s="1" t="s">
        <v>32</v>
      </c>
      <c r="B644" s="1" t="s">
        <v>112</v>
      </c>
      <c r="C644" s="1">
        <v>1226.0</v>
      </c>
      <c r="D644" s="1">
        <v>0.0</v>
      </c>
      <c r="E644" s="2"/>
      <c r="F644" s="1" t="s">
        <v>26</v>
      </c>
      <c r="G644" s="1" t="s">
        <v>27</v>
      </c>
      <c r="H644" s="1" t="s">
        <v>2222</v>
      </c>
      <c r="I644" s="1" t="s">
        <v>2223</v>
      </c>
      <c r="J644" s="1" t="s">
        <v>2223</v>
      </c>
      <c r="K644" s="2"/>
      <c r="L644" s="1">
        <v>0.0</v>
      </c>
      <c r="M644" s="1"/>
      <c r="N644" s="1">
        <v>15.0234</v>
      </c>
      <c r="O644" s="1" t="s">
        <v>30</v>
      </c>
      <c r="P644" s="1" t="s">
        <v>2224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 hidden="1">
      <c r="A645" s="1" t="s">
        <v>48</v>
      </c>
      <c r="B645" s="1" t="s">
        <v>17</v>
      </c>
      <c r="C645" s="3">
        <v>375.0</v>
      </c>
      <c r="D645" s="1">
        <v>0.0</v>
      </c>
      <c r="E645" s="1" t="s">
        <v>691</v>
      </c>
      <c r="F645" s="1" t="s">
        <v>50</v>
      </c>
      <c r="G645" s="1" t="s">
        <v>27</v>
      </c>
      <c r="H645" s="1" t="s">
        <v>2225</v>
      </c>
      <c r="I645" s="1" t="s">
        <v>2226</v>
      </c>
      <c r="J645" s="1" t="s">
        <v>2227</v>
      </c>
      <c r="K645" s="1" t="s">
        <v>2228</v>
      </c>
      <c r="L645" s="1">
        <v>7.0</v>
      </c>
      <c r="M645" s="1">
        <v>0.0093</v>
      </c>
      <c r="N645" s="1">
        <v>22.800283333333333</v>
      </c>
      <c r="O645" s="1" t="s">
        <v>55</v>
      </c>
      <c r="P645" s="1" t="s">
        <v>2229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 hidden="1">
      <c r="A646" s="1" t="s">
        <v>24</v>
      </c>
      <c r="B646" s="1" t="s">
        <v>17</v>
      </c>
      <c r="C646" s="3">
        <v>478.2</v>
      </c>
      <c r="D646" s="1">
        <v>0.0</v>
      </c>
      <c r="E646" s="1" t="s">
        <v>25</v>
      </c>
      <c r="F646" s="1" t="s">
        <v>26</v>
      </c>
      <c r="G646" s="1" t="s">
        <v>27</v>
      </c>
      <c r="H646" s="1" t="s">
        <v>2230</v>
      </c>
      <c r="I646" s="1" t="s">
        <v>2231</v>
      </c>
      <c r="J646" s="1" t="s">
        <v>2231</v>
      </c>
      <c r="K646" s="2"/>
      <c r="L646" s="1">
        <v>-6.0</v>
      </c>
      <c r="M646" s="1"/>
      <c r="N646" s="1">
        <v>8.20885</v>
      </c>
      <c r="O646" s="1" t="s">
        <v>30</v>
      </c>
      <c r="P646" s="1" t="s">
        <v>2232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 hidden="1">
      <c r="A647" s="1" t="s">
        <v>16</v>
      </c>
      <c r="B647" s="3" t="s">
        <v>17</v>
      </c>
      <c r="C647" s="1">
        <v>250.0</v>
      </c>
      <c r="D647" s="1">
        <v>-59.0</v>
      </c>
      <c r="E647" s="2"/>
      <c r="F647" s="1" t="s">
        <v>18</v>
      </c>
      <c r="G647" s="1" t="s">
        <v>19</v>
      </c>
      <c r="H647" s="1" t="s">
        <v>2233</v>
      </c>
      <c r="I647" s="1" t="s">
        <v>2234</v>
      </c>
      <c r="J647" s="1" t="s">
        <v>2234</v>
      </c>
      <c r="K647" s="2"/>
      <c r="L647" s="1">
        <v>-52.0</v>
      </c>
      <c r="M647" s="1"/>
      <c r="N647" s="1">
        <v>7.96915</v>
      </c>
      <c r="O647" s="1" t="s">
        <v>22</v>
      </c>
      <c r="P647" s="1" t="s">
        <v>2235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 hidden="1">
      <c r="A648" s="1" t="s">
        <v>48</v>
      </c>
      <c r="B648" s="1" t="s">
        <v>17</v>
      </c>
      <c r="C648" s="1">
        <v>247.0</v>
      </c>
      <c r="D648" s="1">
        <v>62.0</v>
      </c>
      <c r="E648" s="2"/>
      <c r="F648" s="1" t="s">
        <v>18</v>
      </c>
      <c r="G648" s="1" t="s">
        <v>27</v>
      </c>
      <c r="H648" s="1" t="s">
        <v>2236</v>
      </c>
      <c r="I648" s="1" t="s">
        <v>2237</v>
      </c>
      <c r="J648" s="1" t="s">
        <v>2237</v>
      </c>
      <c r="K648" s="2"/>
      <c r="L648" s="1">
        <v>-11.0</v>
      </c>
      <c r="M648" s="1"/>
      <c r="N648" s="1">
        <v>7.4241</v>
      </c>
      <c r="O648" s="1" t="s">
        <v>55</v>
      </c>
      <c r="P648" s="1" t="s">
        <v>2156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 hidden="1">
      <c r="A649" s="1" t="s">
        <v>32</v>
      </c>
      <c r="B649" s="1" t="s">
        <v>112</v>
      </c>
      <c r="C649" s="1">
        <v>264.0</v>
      </c>
      <c r="D649" s="1">
        <v>0.0</v>
      </c>
      <c r="E649" s="2"/>
      <c r="F649" s="1" t="s">
        <v>26</v>
      </c>
      <c r="G649" s="1" t="s">
        <v>27</v>
      </c>
      <c r="H649" s="1" t="s">
        <v>2238</v>
      </c>
      <c r="I649" s="1" t="s">
        <v>2239</v>
      </c>
      <c r="J649" s="1" t="s">
        <v>2239</v>
      </c>
      <c r="K649" s="2"/>
      <c r="L649" s="1">
        <v>-6.0</v>
      </c>
      <c r="M649" s="1"/>
      <c r="N649" s="1">
        <v>8.8012</v>
      </c>
      <c r="O649" s="1" t="s">
        <v>30</v>
      </c>
      <c r="P649" s="1" t="s">
        <v>2240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 hidden="1">
      <c r="A650" s="1" t="s">
        <v>32</v>
      </c>
      <c r="B650" s="1" t="s">
        <v>112</v>
      </c>
      <c r="C650" s="1">
        <v>264.0</v>
      </c>
      <c r="D650" s="1">
        <v>0.0</v>
      </c>
      <c r="E650" s="2"/>
      <c r="F650" s="1" t="s">
        <v>26</v>
      </c>
      <c r="G650" s="1" t="s">
        <v>27</v>
      </c>
      <c r="H650" s="1" t="s">
        <v>2241</v>
      </c>
      <c r="I650" s="1" t="s">
        <v>2242</v>
      </c>
      <c r="J650" s="1" t="s">
        <v>2242</v>
      </c>
      <c r="K650" s="2"/>
      <c r="L650" s="1">
        <v>-7.0</v>
      </c>
      <c r="M650" s="1"/>
      <c r="N650" s="1">
        <v>7.6424666666666665</v>
      </c>
      <c r="O650" s="1" t="s">
        <v>30</v>
      </c>
      <c r="P650" s="1" t="s">
        <v>119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 hidden="1">
      <c r="A651" s="1" t="s">
        <v>48</v>
      </c>
      <c r="B651" s="1" t="s">
        <v>17</v>
      </c>
      <c r="C651" s="1">
        <v>199.0</v>
      </c>
      <c r="D651" s="1">
        <v>50.0</v>
      </c>
      <c r="E651" s="2"/>
      <c r="F651" s="1" t="s">
        <v>18</v>
      </c>
      <c r="G651" s="1" t="s">
        <v>123</v>
      </c>
      <c r="H651" s="1" t="s">
        <v>2243</v>
      </c>
      <c r="I651" s="1" t="s">
        <v>2244</v>
      </c>
      <c r="J651" s="1" t="s">
        <v>2244</v>
      </c>
      <c r="K651" s="2"/>
      <c r="L651" s="1">
        <v>-10.0</v>
      </c>
      <c r="M651" s="1"/>
      <c r="N651" s="1">
        <v>9.661366666666666</v>
      </c>
      <c r="O651" s="1" t="s">
        <v>55</v>
      </c>
      <c r="P651" s="1" t="s">
        <v>1613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48</v>
      </c>
      <c r="B652" s="1" t="s">
        <v>17</v>
      </c>
      <c r="C652" s="1">
        <v>468.0</v>
      </c>
      <c r="D652" s="1">
        <v>110.0</v>
      </c>
      <c r="E652" s="2"/>
      <c r="F652" s="1" t="s">
        <v>18</v>
      </c>
      <c r="G652" s="1" t="s">
        <v>27</v>
      </c>
      <c r="H652" s="1" t="s">
        <v>2245</v>
      </c>
      <c r="I652" s="1" t="s">
        <v>2246</v>
      </c>
      <c r="J652" s="1" t="s">
        <v>2246</v>
      </c>
      <c r="K652" s="2"/>
      <c r="L652" s="1">
        <v>-6.0</v>
      </c>
      <c r="M652" s="1"/>
      <c r="N652" s="1">
        <v>11.959583333333333</v>
      </c>
      <c r="O652" s="1" t="s">
        <v>55</v>
      </c>
      <c r="P652" s="1" t="s">
        <v>2247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 hidden="1">
      <c r="A653" s="1" t="s">
        <v>24</v>
      </c>
      <c r="B653" s="1" t="s">
        <v>17</v>
      </c>
      <c r="C653" s="3">
        <v>292.0</v>
      </c>
      <c r="D653" s="1">
        <v>0.0</v>
      </c>
      <c r="E653" s="1" t="s">
        <v>25</v>
      </c>
      <c r="F653" s="1" t="s">
        <v>26</v>
      </c>
      <c r="G653" s="1" t="s">
        <v>27</v>
      </c>
      <c r="H653" s="1" t="s">
        <v>2248</v>
      </c>
      <c r="I653" s="1" t="s">
        <v>2249</v>
      </c>
      <c r="J653" s="1" t="s">
        <v>2249</v>
      </c>
      <c r="K653" s="2"/>
      <c r="L653" s="1">
        <v>-5.0</v>
      </c>
      <c r="M653" s="1"/>
      <c r="N653" s="1">
        <v>9.2531</v>
      </c>
      <c r="O653" s="1" t="s">
        <v>30</v>
      </c>
      <c r="P653" s="1" t="s">
        <v>2250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 hidden="1">
      <c r="A654" s="1" t="s">
        <v>48</v>
      </c>
      <c r="B654" s="1" t="s">
        <v>17</v>
      </c>
      <c r="C654" s="1">
        <v>388.0</v>
      </c>
      <c r="D654" s="1">
        <v>67.0</v>
      </c>
      <c r="E654" s="2"/>
      <c r="F654" s="1" t="s">
        <v>18</v>
      </c>
      <c r="G654" s="1" t="s">
        <v>123</v>
      </c>
      <c r="H654" s="1" t="s">
        <v>2251</v>
      </c>
      <c r="I654" s="1" t="s">
        <v>2252</v>
      </c>
      <c r="J654" s="1" t="s">
        <v>2252</v>
      </c>
      <c r="K654" s="2"/>
      <c r="L654" s="1">
        <v>-8.0</v>
      </c>
      <c r="M654" s="1"/>
      <c r="N654" s="1">
        <v>10.964233333333333</v>
      </c>
      <c r="O654" s="1" t="s">
        <v>55</v>
      </c>
      <c r="P654" s="1" t="s">
        <v>2253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 hidden="1">
      <c r="A655" s="1" t="s">
        <v>16</v>
      </c>
      <c r="B655" s="1" t="s">
        <v>17</v>
      </c>
      <c r="C655" s="3">
        <v>39.0</v>
      </c>
      <c r="D655" s="1">
        <v>0.0</v>
      </c>
      <c r="E655" s="2"/>
      <c r="F655" s="1" t="s">
        <v>18</v>
      </c>
      <c r="G655" s="1" t="s">
        <v>19</v>
      </c>
      <c r="H655" s="1" t="s">
        <v>2254</v>
      </c>
      <c r="I655" s="1" t="s">
        <v>2255</v>
      </c>
      <c r="J655" s="1" t="s">
        <v>2255</v>
      </c>
      <c r="K655" s="2"/>
      <c r="L655" s="1">
        <v>0.0</v>
      </c>
      <c r="M655" s="1"/>
      <c r="N655" s="1">
        <v>5.12185</v>
      </c>
      <c r="O655" s="1" t="s">
        <v>22</v>
      </c>
      <c r="P655" s="1" t="s">
        <v>2256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48</v>
      </c>
      <c r="B656" s="1" t="s">
        <v>17</v>
      </c>
      <c r="C656" s="1">
        <v>199.0</v>
      </c>
      <c r="D656" s="1">
        <v>50.0</v>
      </c>
      <c r="E656" s="2"/>
      <c r="F656" s="1" t="s">
        <v>18</v>
      </c>
      <c r="G656" s="1" t="s">
        <v>19</v>
      </c>
      <c r="H656" s="1" t="s">
        <v>2257</v>
      </c>
      <c r="I656" s="1" t="s">
        <v>2258</v>
      </c>
      <c r="J656" s="1" t="s">
        <v>2258</v>
      </c>
      <c r="K656" s="2"/>
      <c r="L656" s="1">
        <v>-6.0</v>
      </c>
      <c r="M656" s="1"/>
      <c r="N656" s="1">
        <v>13.189166666666667</v>
      </c>
      <c r="O656" s="1" t="s">
        <v>55</v>
      </c>
      <c r="P656" s="1" t="s">
        <v>519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 hidden="1">
      <c r="A657" s="1" t="s">
        <v>24</v>
      </c>
      <c r="B657" s="1" t="s">
        <v>17</v>
      </c>
      <c r="C657" s="1">
        <v>329.0</v>
      </c>
      <c r="D657" s="1">
        <v>0.0</v>
      </c>
      <c r="E657" s="1" t="s">
        <v>25</v>
      </c>
      <c r="F657" s="1" t="s">
        <v>26</v>
      </c>
      <c r="G657" s="1" t="s">
        <v>27</v>
      </c>
      <c r="H657" s="1" t="s">
        <v>2259</v>
      </c>
      <c r="I657" s="1" t="s">
        <v>2260</v>
      </c>
      <c r="J657" s="1" t="s">
        <v>2260</v>
      </c>
      <c r="K657" s="2"/>
      <c r="L657" s="1">
        <v>1.0</v>
      </c>
      <c r="M657" s="1"/>
      <c r="N657" s="1">
        <v>16.313783333333333</v>
      </c>
      <c r="O657" s="1" t="s">
        <v>30</v>
      </c>
      <c r="P657" s="1" t="s">
        <v>2261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 hidden="1">
      <c r="A658" s="1" t="s">
        <v>32</v>
      </c>
      <c r="B658" s="1" t="s">
        <v>112</v>
      </c>
      <c r="C658" s="3">
        <v>528.0</v>
      </c>
      <c r="D658" s="1">
        <v>0.0</v>
      </c>
      <c r="E658" s="2"/>
      <c r="F658" s="1" t="s">
        <v>26</v>
      </c>
      <c r="G658" s="1" t="s">
        <v>27</v>
      </c>
      <c r="H658" s="1" t="s">
        <v>2262</v>
      </c>
      <c r="I658" s="1" t="s">
        <v>2263</v>
      </c>
      <c r="J658" s="1" t="s">
        <v>2263</v>
      </c>
      <c r="K658" s="2"/>
      <c r="L658" s="1">
        <v>0.0</v>
      </c>
      <c r="M658" s="1"/>
      <c r="N658" s="1">
        <v>15.5283</v>
      </c>
      <c r="O658" s="1" t="s">
        <v>30</v>
      </c>
      <c r="P658" s="1" t="s">
        <v>2264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 hidden="1">
      <c r="A659" s="1" t="s">
        <v>24</v>
      </c>
      <c r="B659" s="1" t="s">
        <v>17</v>
      </c>
      <c r="C659" s="1">
        <v>555.2</v>
      </c>
      <c r="D659" s="1">
        <v>0.0</v>
      </c>
      <c r="E659" s="1" t="s">
        <v>25</v>
      </c>
      <c r="F659" s="1" t="s">
        <v>26</v>
      </c>
      <c r="G659" s="1" t="s">
        <v>27</v>
      </c>
      <c r="H659" s="1" t="s">
        <v>2265</v>
      </c>
      <c r="I659" s="1" t="s">
        <v>2266</v>
      </c>
      <c r="J659" s="1" t="s">
        <v>2266</v>
      </c>
      <c r="K659" s="2"/>
      <c r="L659" s="1">
        <v>-1.0</v>
      </c>
      <c r="M659" s="1"/>
      <c r="N659" s="1">
        <v>13.605083333333333</v>
      </c>
      <c r="O659" s="1" t="s">
        <v>30</v>
      </c>
      <c r="P659" s="1" t="s">
        <v>2267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 hidden="1">
      <c r="A660" s="1" t="s">
        <v>48</v>
      </c>
      <c r="B660" s="1" t="s">
        <v>17</v>
      </c>
      <c r="C660" s="1">
        <v>498.0</v>
      </c>
      <c r="D660" s="1">
        <v>0.0</v>
      </c>
      <c r="E660" s="1" t="s">
        <v>2136</v>
      </c>
      <c r="F660" s="1" t="s">
        <v>50</v>
      </c>
      <c r="G660" s="1" t="s">
        <v>27</v>
      </c>
      <c r="H660" s="1" t="s">
        <v>2268</v>
      </c>
      <c r="I660" s="1" t="s">
        <v>2269</v>
      </c>
      <c r="J660" s="1" t="s">
        <v>2270</v>
      </c>
      <c r="K660" s="1" t="s">
        <v>2271</v>
      </c>
      <c r="L660" s="1">
        <v>-5.0</v>
      </c>
      <c r="M660" s="1">
        <v>0.008383333333333333</v>
      </c>
      <c r="N660" s="1">
        <v>7.9363</v>
      </c>
      <c r="O660" s="1" t="s">
        <v>55</v>
      </c>
      <c r="P660" s="1" t="s">
        <v>2272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 hidden="1">
      <c r="A661" s="1" t="s">
        <v>48</v>
      </c>
      <c r="B661" s="1" t="s">
        <v>17</v>
      </c>
      <c r="C661" s="1">
        <v>318.0</v>
      </c>
      <c r="D661" s="1">
        <v>0.0</v>
      </c>
      <c r="E661" s="1" t="s">
        <v>2136</v>
      </c>
      <c r="F661" s="1" t="s">
        <v>50</v>
      </c>
      <c r="G661" s="1" t="s">
        <v>19</v>
      </c>
      <c r="H661" s="1" t="s">
        <v>2273</v>
      </c>
      <c r="I661" s="1" t="s">
        <v>2274</v>
      </c>
      <c r="J661" s="1" t="s">
        <v>2275</v>
      </c>
      <c r="K661" s="1" t="s">
        <v>2276</v>
      </c>
      <c r="L661" s="1">
        <v>1.0</v>
      </c>
      <c r="M661" s="1">
        <v>0.009166666666666667</v>
      </c>
      <c r="N661" s="1">
        <v>10.948283333333332</v>
      </c>
      <c r="O661" s="1" t="s">
        <v>55</v>
      </c>
      <c r="P661" s="1" t="s">
        <v>2277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 hidden="1">
      <c r="A662" s="1" t="s">
        <v>32</v>
      </c>
      <c r="B662" s="1" t="s">
        <v>112</v>
      </c>
      <c r="C662" s="1">
        <v>481.0</v>
      </c>
      <c r="D662" s="1">
        <v>0.0</v>
      </c>
      <c r="E662" s="2"/>
      <c r="F662" s="1" t="s">
        <v>26</v>
      </c>
      <c r="G662" s="1" t="s">
        <v>27</v>
      </c>
      <c r="H662" s="1" t="s">
        <v>2278</v>
      </c>
      <c r="I662" s="1" t="s">
        <v>2279</v>
      </c>
      <c r="J662" s="1" t="s">
        <v>2279</v>
      </c>
      <c r="K662" s="2"/>
      <c r="L662" s="1">
        <v>-1.0</v>
      </c>
      <c r="M662" s="1"/>
      <c r="N662" s="1">
        <v>13.7607</v>
      </c>
      <c r="O662" s="1" t="s">
        <v>30</v>
      </c>
      <c r="P662" s="1" t="s">
        <v>2280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 hidden="1">
      <c r="A663" s="1" t="s">
        <v>32</v>
      </c>
      <c r="B663" s="1" t="s">
        <v>112</v>
      </c>
      <c r="C663" s="1">
        <v>364.0</v>
      </c>
      <c r="D663" s="1">
        <v>0.0</v>
      </c>
      <c r="E663" s="2"/>
      <c r="F663" s="1" t="s">
        <v>26</v>
      </c>
      <c r="G663" s="1" t="s">
        <v>27</v>
      </c>
      <c r="H663" s="1" t="s">
        <v>2281</v>
      </c>
      <c r="I663" s="1" t="s">
        <v>2282</v>
      </c>
      <c r="J663" s="1" t="s">
        <v>2282</v>
      </c>
      <c r="K663" s="2"/>
      <c r="L663" s="1">
        <v>0.0</v>
      </c>
      <c r="M663" s="1"/>
      <c r="N663" s="1">
        <v>15.23595</v>
      </c>
      <c r="O663" s="1" t="s">
        <v>30</v>
      </c>
      <c r="P663" s="1" t="s">
        <v>2283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 hidden="1">
      <c r="A664" s="1" t="s">
        <v>32</v>
      </c>
      <c r="B664" s="1" t="s">
        <v>112</v>
      </c>
      <c r="C664" s="1">
        <v>1226.0</v>
      </c>
      <c r="D664" s="1">
        <v>0.0</v>
      </c>
      <c r="E664" s="2"/>
      <c r="F664" s="1" t="s">
        <v>26</v>
      </c>
      <c r="G664" s="1" t="s">
        <v>27</v>
      </c>
      <c r="H664" s="1" t="s">
        <v>2284</v>
      </c>
      <c r="I664" s="1" t="s">
        <v>2285</v>
      </c>
      <c r="J664" s="1" t="s">
        <v>2285</v>
      </c>
      <c r="K664" s="2"/>
      <c r="L664" s="1">
        <v>0.0</v>
      </c>
      <c r="M664" s="1"/>
      <c r="N664" s="1">
        <v>15.60415</v>
      </c>
      <c r="O664" s="1" t="s">
        <v>30</v>
      </c>
      <c r="P664" s="1" t="s">
        <v>2286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 hidden="1">
      <c r="A665" s="1" t="s">
        <v>24</v>
      </c>
      <c r="B665" s="1" t="s">
        <v>17</v>
      </c>
      <c r="C665" s="1">
        <v>214.2</v>
      </c>
      <c r="D665" s="1">
        <v>0.0</v>
      </c>
      <c r="E665" s="1" t="s">
        <v>25</v>
      </c>
      <c r="F665" s="1" t="s">
        <v>26</v>
      </c>
      <c r="G665" s="1" t="s">
        <v>27</v>
      </c>
      <c r="H665" s="1" t="s">
        <v>2287</v>
      </c>
      <c r="I665" s="1" t="s">
        <v>2288</v>
      </c>
      <c r="J665" s="1" t="s">
        <v>2288</v>
      </c>
      <c r="K665" s="2"/>
      <c r="L665" s="1">
        <v>-3.0</v>
      </c>
      <c r="M665" s="1"/>
      <c r="N665" s="1">
        <v>11.2278</v>
      </c>
      <c r="O665" s="1" t="s">
        <v>30</v>
      </c>
      <c r="P665" s="1" t="s">
        <v>281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 hidden="1">
      <c r="A666" s="1" t="s">
        <v>48</v>
      </c>
      <c r="B666" s="1" t="s">
        <v>17</v>
      </c>
      <c r="C666" s="1">
        <v>546.0</v>
      </c>
      <c r="D666" s="1">
        <v>0.0</v>
      </c>
      <c r="E666" s="1" t="s">
        <v>691</v>
      </c>
      <c r="F666" s="1" t="s">
        <v>50</v>
      </c>
      <c r="G666" s="1" t="s">
        <v>27</v>
      </c>
      <c r="H666" s="1" t="s">
        <v>2289</v>
      </c>
      <c r="I666" s="1" t="s">
        <v>2290</v>
      </c>
      <c r="J666" s="1" t="s">
        <v>2291</v>
      </c>
      <c r="K666" s="1" t="s">
        <v>2292</v>
      </c>
      <c r="L666" s="1">
        <v>2.0</v>
      </c>
      <c r="M666" s="1">
        <v>0.021883333333333334</v>
      </c>
      <c r="N666" s="1">
        <v>14.532466666666666</v>
      </c>
      <c r="O666" s="1" t="s">
        <v>55</v>
      </c>
      <c r="P666" s="1" t="s">
        <v>2293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 hidden="1">
      <c r="A667" s="1" t="s">
        <v>48</v>
      </c>
      <c r="B667" s="1" t="s">
        <v>17</v>
      </c>
      <c r="C667" s="3">
        <v>533.0</v>
      </c>
      <c r="D667" s="1">
        <v>0.0</v>
      </c>
      <c r="E667" s="1" t="s">
        <v>691</v>
      </c>
      <c r="F667" s="1" t="s">
        <v>50</v>
      </c>
      <c r="G667" s="1" t="s">
        <v>27</v>
      </c>
      <c r="H667" s="1" t="s">
        <v>2294</v>
      </c>
      <c r="I667" s="1" t="s">
        <v>2295</v>
      </c>
      <c r="J667" s="1" t="s">
        <v>2296</v>
      </c>
      <c r="K667" s="1" t="s">
        <v>2297</v>
      </c>
      <c r="L667" s="1">
        <v>-2.0</v>
      </c>
      <c r="M667" s="1">
        <v>0.021483333333333333</v>
      </c>
      <c r="N667" s="1">
        <v>12.16815</v>
      </c>
      <c r="O667" s="1" t="s">
        <v>55</v>
      </c>
      <c r="P667" s="1" t="s">
        <v>2298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 hidden="1">
      <c r="A668" s="1" t="s">
        <v>48</v>
      </c>
      <c r="B668" s="1" t="s">
        <v>17</v>
      </c>
      <c r="C668" s="1">
        <v>247.0</v>
      </c>
      <c r="D668" s="1">
        <v>62.0</v>
      </c>
      <c r="E668" s="2"/>
      <c r="F668" s="1" t="s">
        <v>18</v>
      </c>
      <c r="G668" s="1" t="s">
        <v>19</v>
      </c>
      <c r="H668" s="1" t="s">
        <v>2299</v>
      </c>
      <c r="I668" s="1" t="s">
        <v>2300</v>
      </c>
      <c r="J668" s="1" t="s">
        <v>2300</v>
      </c>
      <c r="K668" s="2"/>
      <c r="L668" s="1">
        <v>-10.0</v>
      </c>
      <c r="M668" s="1"/>
      <c r="N668" s="1">
        <v>8.785333333333334</v>
      </c>
      <c r="O668" s="1" t="s">
        <v>55</v>
      </c>
      <c r="P668" s="1" t="s">
        <v>2156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 hidden="1">
      <c r="A669" s="1" t="s">
        <v>24</v>
      </c>
      <c r="B669" s="1" t="s">
        <v>17</v>
      </c>
      <c r="C669" s="1">
        <v>306.2</v>
      </c>
      <c r="D669" s="1">
        <v>0.0</v>
      </c>
      <c r="E669" s="1" t="s">
        <v>25</v>
      </c>
      <c r="F669" s="1" t="s">
        <v>26</v>
      </c>
      <c r="G669" s="1" t="s">
        <v>27</v>
      </c>
      <c r="H669" s="1" t="s">
        <v>2301</v>
      </c>
      <c r="I669" s="1" t="s">
        <v>2302</v>
      </c>
      <c r="J669" s="1" t="s">
        <v>2302</v>
      </c>
      <c r="K669" s="2"/>
      <c r="L669" s="1">
        <v>-1.0</v>
      </c>
      <c r="M669" s="1"/>
      <c r="N669" s="1">
        <v>13.091883333333334</v>
      </c>
      <c r="O669" s="1" t="s">
        <v>30</v>
      </c>
      <c r="P669" s="1" t="s">
        <v>2303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 hidden="1">
      <c r="A670" s="1" t="s">
        <v>48</v>
      </c>
      <c r="B670" s="1" t="s">
        <v>17</v>
      </c>
      <c r="C670" s="1">
        <v>414.0</v>
      </c>
      <c r="D670" s="1">
        <v>104.0</v>
      </c>
      <c r="E670" s="2"/>
      <c r="F670" s="1" t="s">
        <v>18</v>
      </c>
      <c r="G670" s="1" t="s">
        <v>19</v>
      </c>
      <c r="H670" s="1" t="s">
        <v>2304</v>
      </c>
      <c r="I670" s="1" t="s">
        <v>2305</v>
      </c>
      <c r="J670" s="1" t="s">
        <v>2305</v>
      </c>
      <c r="K670" s="2"/>
      <c r="L670" s="1">
        <v>-11.0</v>
      </c>
      <c r="M670" s="1"/>
      <c r="N670" s="1">
        <v>79.81108333333333</v>
      </c>
      <c r="O670" s="1" t="s">
        <v>55</v>
      </c>
      <c r="P670" s="1" t="s">
        <v>2306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 hidden="1">
      <c r="A671" s="1" t="s">
        <v>48</v>
      </c>
      <c r="B671" s="1" t="s">
        <v>17</v>
      </c>
      <c r="C671" s="1">
        <v>359.0</v>
      </c>
      <c r="D671" s="1">
        <v>90.0</v>
      </c>
      <c r="E671" s="2"/>
      <c r="F671" s="1" t="s">
        <v>18</v>
      </c>
      <c r="G671" s="1" t="s">
        <v>27</v>
      </c>
      <c r="H671" s="1" t="s">
        <v>2307</v>
      </c>
      <c r="I671" s="1" t="s">
        <v>2308</v>
      </c>
      <c r="J671" s="1" t="s">
        <v>2308</v>
      </c>
      <c r="K671" s="2"/>
      <c r="L671" s="1">
        <v>-6.0</v>
      </c>
      <c r="M671" s="1"/>
      <c r="N671" s="1">
        <v>11.949833333333334</v>
      </c>
      <c r="O671" s="1" t="s">
        <v>55</v>
      </c>
      <c r="P671" s="1" t="s">
        <v>2309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 hidden="1">
      <c r="A672" s="1" t="s">
        <v>24</v>
      </c>
      <c r="B672" s="1" t="s">
        <v>17</v>
      </c>
      <c r="C672" s="1">
        <v>214.2</v>
      </c>
      <c r="D672" s="1">
        <v>0.0</v>
      </c>
      <c r="E672" s="1" t="s">
        <v>25</v>
      </c>
      <c r="F672" s="1" t="s">
        <v>26</v>
      </c>
      <c r="G672" s="1" t="s">
        <v>27</v>
      </c>
      <c r="H672" s="1" t="s">
        <v>2310</v>
      </c>
      <c r="I672" s="1" t="s">
        <v>2311</v>
      </c>
      <c r="J672" s="1" t="s">
        <v>2311</v>
      </c>
      <c r="K672" s="2"/>
      <c r="L672" s="1">
        <v>-1.0</v>
      </c>
      <c r="M672" s="1"/>
      <c r="N672" s="1">
        <v>13.053416666666667</v>
      </c>
      <c r="O672" s="1" t="s">
        <v>30</v>
      </c>
      <c r="P672" s="1" t="s">
        <v>1855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 hidden="1">
      <c r="A673" s="1" t="s">
        <v>48</v>
      </c>
      <c r="B673" s="1" t="s">
        <v>17</v>
      </c>
      <c r="C673" s="1">
        <v>260.0</v>
      </c>
      <c r="D673" s="1">
        <v>9.0</v>
      </c>
      <c r="E673" s="1" t="s">
        <v>2136</v>
      </c>
      <c r="F673" s="1" t="s">
        <v>50</v>
      </c>
      <c r="G673" s="1" t="s">
        <v>27</v>
      </c>
      <c r="H673" s="1" t="s">
        <v>2312</v>
      </c>
      <c r="I673" s="1" t="s">
        <v>2313</v>
      </c>
      <c r="J673" s="1" t="s">
        <v>2314</v>
      </c>
      <c r="K673" s="1" t="s">
        <v>2315</v>
      </c>
      <c r="L673" s="1">
        <v>-7.0</v>
      </c>
      <c r="M673" s="1">
        <v>0.009316666666666666</v>
      </c>
      <c r="N673" s="1">
        <v>12.5787</v>
      </c>
      <c r="O673" s="1" t="s">
        <v>55</v>
      </c>
      <c r="P673" s="1" t="s">
        <v>2316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 hidden="1">
      <c r="A674" s="1" t="s">
        <v>48</v>
      </c>
      <c r="B674" s="1" t="s">
        <v>17</v>
      </c>
      <c r="C674" s="1">
        <v>302.0</v>
      </c>
      <c r="D674" s="1">
        <v>61.0</v>
      </c>
      <c r="E674" s="2"/>
      <c r="F674" s="1" t="s">
        <v>18</v>
      </c>
      <c r="G674" s="1" t="s">
        <v>19</v>
      </c>
      <c r="H674" s="1" t="s">
        <v>2317</v>
      </c>
      <c r="I674" s="1" t="s">
        <v>2318</v>
      </c>
      <c r="J674" s="1" t="s">
        <v>2318</v>
      </c>
      <c r="K674" s="2"/>
      <c r="L674" s="1">
        <v>-6.0</v>
      </c>
      <c r="M674" s="1"/>
      <c r="N674" s="1">
        <v>12.945816666666667</v>
      </c>
      <c r="O674" s="1" t="s">
        <v>55</v>
      </c>
      <c r="P674" s="1" t="s">
        <v>1608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 hidden="1">
      <c r="A675" s="1" t="s">
        <v>16</v>
      </c>
      <c r="B675" s="1" t="s">
        <v>17</v>
      </c>
      <c r="C675" s="3">
        <v>59.0</v>
      </c>
      <c r="D675" s="1">
        <v>0.0</v>
      </c>
      <c r="E675" s="2"/>
      <c r="F675" s="1" t="s">
        <v>18</v>
      </c>
      <c r="G675" s="1" t="s">
        <v>19</v>
      </c>
      <c r="H675" s="1" t="s">
        <v>2319</v>
      </c>
      <c r="I675" s="1" t="s">
        <v>2320</v>
      </c>
      <c r="J675" s="1" t="s">
        <v>2320</v>
      </c>
      <c r="K675" s="2"/>
      <c r="L675" s="1">
        <v>-4.0</v>
      </c>
      <c r="M675" s="1"/>
      <c r="N675" s="1">
        <v>0.4076</v>
      </c>
      <c r="O675" s="1" t="s">
        <v>22</v>
      </c>
      <c r="P675" s="1" t="s">
        <v>2321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 hidden="1">
      <c r="A676" s="1" t="s">
        <v>24</v>
      </c>
      <c r="B676" s="1" t="s">
        <v>17</v>
      </c>
      <c r="C676" s="1">
        <v>214.2</v>
      </c>
      <c r="D676" s="1">
        <v>0.0</v>
      </c>
      <c r="E676" s="1" t="s">
        <v>25</v>
      </c>
      <c r="F676" s="1" t="s">
        <v>26</v>
      </c>
      <c r="G676" s="1" t="s">
        <v>27</v>
      </c>
      <c r="H676" s="1" t="s">
        <v>2322</v>
      </c>
      <c r="I676" s="1" t="s">
        <v>2323</v>
      </c>
      <c r="J676" s="1" t="s">
        <v>2323</v>
      </c>
      <c r="K676" s="2"/>
      <c r="L676" s="1">
        <v>-8.0</v>
      </c>
      <c r="M676" s="1"/>
      <c r="N676" s="1">
        <v>6.880683333333334</v>
      </c>
      <c r="O676" s="1" t="s">
        <v>30</v>
      </c>
      <c r="P676" s="1" t="s">
        <v>346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 hidden="1">
      <c r="A677" s="1" t="s">
        <v>24</v>
      </c>
      <c r="B677" s="1" t="s">
        <v>17</v>
      </c>
      <c r="C677" s="1">
        <v>264.0</v>
      </c>
      <c r="D677" s="1">
        <v>0.0</v>
      </c>
      <c r="E677" s="1" t="s">
        <v>25</v>
      </c>
      <c r="F677" s="1" t="s">
        <v>26</v>
      </c>
      <c r="G677" s="1" t="s">
        <v>27</v>
      </c>
      <c r="H677" s="1" t="s">
        <v>2324</v>
      </c>
      <c r="I677" s="1" t="s">
        <v>2325</v>
      </c>
      <c r="J677" s="1" t="s">
        <v>2325</v>
      </c>
      <c r="K677" s="2"/>
      <c r="L677" s="1">
        <v>-8.0</v>
      </c>
      <c r="M677" s="1"/>
      <c r="N677" s="1">
        <v>6.015183333333334</v>
      </c>
      <c r="O677" s="1" t="s">
        <v>30</v>
      </c>
      <c r="P677" s="1" t="s">
        <v>1187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 hidden="1">
      <c r="A678" s="1" t="s">
        <v>24</v>
      </c>
      <c r="B678" s="1" t="s">
        <v>17</v>
      </c>
      <c r="C678" s="1">
        <v>851.4</v>
      </c>
      <c r="D678" s="1">
        <v>0.0</v>
      </c>
      <c r="E678" s="1" t="s">
        <v>25</v>
      </c>
      <c r="F678" s="1" t="s">
        <v>26</v>
      </c>
      <c r="G678" s="1" t="s">
        <v>27</v>
      </c>
      <c r="H678" s="1" t="s">
        <v>2326</v>
      </c>
      <c r="I678" s="1" t="s">
        <v>2327</v>
      </c>
      <c r="J678" s="1" t="s">
        <v>2327</v>
      </c>
      <c r="K678" s="2"/>
      <c r="L678" s="1">
        <v>0.0</v>
      </c>
      <c r="M678" s="1"/>
      <c r="N678" s="1">
        <v>14.242316666666667</v>
      </c>
      <c r="O678" s="1" t="s">
        <v>30</v>
      </c>
      <c r="P678" s="1" t="s">
        <v>2328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 hidden="1">
      <c r="A679" s="1" t="s">
        <v>24</v>
      </c>
      <c r="B679" s="1" t="s">
        <v>17</v>
      </c>
      <c r="C679" s="1">
        <v>214.2</v>
      </c>
      <c r="D679" s="1">
        <v>0.0</v>
      </c>
      <c r="E679" s="1" t="s">
        <v>25</v>
      </c>
      <c r="F679" s="1" t="s">
        <v>26</v>
      </c>
      <c r="G679" s="1" t="s">
        <v>27</v>
      </c>
      <c r="H679" s="1" t="s">
        <v>2329</v>
      </c>
      <c r="I679" s="1" t="s">
        <v>2330</v>
      </c>
      <c r="J679" s="1" t="s">
        <v>2330</v>
      </c>
      <c r="K679" s="2"/>
      <c r="L679" s="1">
        <v>-6.0</v>
      </c>
      <c r="M679" s="1"/>
      <c r="N679" s="1">
        <v>8.420483333333333</v>
      </c>
      <c r="O679" s="1" t="s">
        <v>30</v>
      </c>
      <c r="P679" s="1" t="s">
        <v>906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 hidden="1">
      <c r="A680" s="1" t="s">
        <v>48</v>
      </c>
      <c r="B680" s="1" t="s">
        <v>17</v>
      </c>
      <c r="C680" s="1">
        <v>247.0</v>
      </c>
      <c r="D680" s="1">
        <v>62.0</v>
      </c>
      <c r="E680" s="2"/>
      <c r="F680" s="1" t="s">
        <v>18</v>
      </c>
      <c r="G680" s="1" t="s">
        <v>19</v>
      </c>
      <c r="H680" s="1" t="s">
        <v>2331</v>
      </c>
      <c r="I680" s="1" t="s">
        <v>2332</v>
      </c>
      <c r="J680" s="1" t="s">
        <v>2332</v>
      </c>
      <c r="K680" s="2"/>
      <c r="L680" s="1">
        <v>-5.0</v>
      </c>
      <c r="M680" s="1"/>
      <c r="N680" s="1">
        <v>13.334916666666667</v>
      </c>
      <c r="O680" s="1" t="s">
        <v>55</v>
      </c>
      <c r="P680" s="1" t="s">
        <v>111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 hidden="1">
      <c r="A681" s="1" t="s">
        <v>24</v>
      </c>
      <c r="B681" s="1" t="s">
        <v>17</v>
      </c>
      <c r="C681" s="1">
        <v>329.0</v>
      </c>
      <c r="D681" s="1">
        <v>0.0</v>
      </c>
      <c r="E681" s="1" t="s">
        <v>25</v>
      </c>
      <c r="F681" s="1" t="s">
        <v>26</v>
      </c>
      <c r="G681" s="1" t="s">
        <v>27</v>
      </c>
      <c r="H681" s="1" t="s">
        <v>2333</v>
      </c>
      <c r="I681" s="1" t="s">
        <v>2334</v>
      </c>
      <c r="J681" s="1" t="s">
        <v>2334</v>
      </c>
      <c r="K681" s="2"/>
      <c r="L681" s="1">
        <v>-4.0</v>
      </c>
      <c r="M681" s="1"/>
      <c r="N681" s="1">
        <v>10.712516666666666</v>
      </c>
      <c r="O681" s="1" t="s">
        <v>30</v>
      </c>
      <c r="P681" s="1" t="s">
        <v>2335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 hidden="1">
      <c r="A682" s="1" t="s">
        <v>48</v>
      </c>
      <c r="B682" s="1" t="s">
        <v>17</v>
      </c>
      <c r="C682" s="1">
        <v>199.0</v>
      </c>
      <c r="D682" s="1">
        <v>50.0</v>
      </c>
      <c r="E682" s="2"/>
      <c r="F682" s="1" t="s">
        <v>18</v>
      </c>
      <c r="G682" s="1" t="s">
        <v>123</v>
      </c>
      <c r="H682" s="1" t="s">
        <v>2336</v>
      </c>
      <c r="I682" s="1" t="s">
        <v>2337</v>
      </c>
      <c r="J682" s="1" t="s">
        <v>2337</v>
      </c>
      <c r="K682" s="2"/>
      <c r="L682" s="1">
        <v>-12.0</v>
      </c>
      <c r="M682" s="1"/>
      <c r="N682" s="1">
        <v>6.818016666666667</v>
      </c>
      <c r="O682" s="1" t="s">
        <v>55</v>
      </c>
      <c r="P682" s="1" t="s">
        <v>2338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 hidden="1">
      <c r="A683" s="1" t="s">
        <v>48</v>
      </c>
      <c r="B683" s="1" t="s">
        <v>17</v>
      </c>
      <c r="C683" s="1">
        <v>358.0</v>
      </c>
      <c r="D683" s="1">
        <v>0.0</v>
      </c>
      <c r="E683" s="1" t="s">
        <v>691</v>
      </c>
      <c r="F683" s="1" t="s">
        <v>50</v>
      </c>
      <c r="G683" s="1" t="s">
        <v>27</v>
      </c>
      <c r="H683" s="1" t="s">
        <v>2339</v>
      </c>
      <c r="I683" s="1" t="s">
        <v>2340</v>
      </c>
      <c r="J683" s="1" t="s">
        <v>2341</v>
      </c>
      <c r="K683" s="1" t="s">
        <v>2342</v>
      </c>
      <c r="L683" s="1">
        <v>-11.0</v>
      </c>
      <c r="M683" s="1">
        <v>0.025516666666666667</v>
      </c>
      <c r="N683" s="1">
        <v>11.931166666666666</v>
      </c>
      <c r="O683" s="1" t="s">
        <v>55</v>
      </c>
      <c r="P683" s="1" t="s">
        <v>477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 hidden="1">
      <c r="A684" s="1" t="s">
        <v>48</v>
      </c>
      <c r="B684" s="1" t="s">
        <v>17</v>
      </c>
      <c r="C684" s="3">
        <v>383.0</v>
      </c>
      <c r="D684" s="1">
        <v>0.0</v>
      </c>
      <c r="E684" s="1" t="s">
        <v>2136</v>
      </c>
      <c r="F684" s="1" t="s">
        <v>50</v>
      </c>
      <c r="G684" s="1" t="s">
        <v>27</v>
      </c>
      <c r="H684" s="1" t="s">
        <v>2343</v>
      </c>
      <c r="I684" s="1" t="s">
        <v>2344</v>
      </c>
      <c r="J684" s="1" t="s">
        <v>2345</v>
      </c>
      <c r="K684" s="1" t="s">
        <v>2346</v>
      </c>
      <c r="L684" s="1">
        <v>-2.0</v>
      </c>
      <c r="M684" s="1">
        <v>0.025916666666666668</v>
      </c>
      <c r="N684" s="1">
        <v>12.256166666666667</v>
      </c>
      <c r="O684" s="1" t="s">
        <v>55</v>
      </c>
      <c r="P684" s="1" t="s">
        <v>2347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 hidden="1">
      <c r="A685" s="1" t="s">
        <v>24</v>
      </c>
      <c r="B685" s="1" t="s">
        <v>17</v>
      </c>
      <c r="C685" s="3">
        <v>214.2</v>
      </c>
      <c r="D685" s="1">
        <v>0.0</v>
      </c>
      <c r="E685" s="1" t="s">
        <v>25</v>
      </c>
      <c r="F685" s="1" t="s">
        <v>26</v>
      </c>
      <c r="G685" s="1" t="s">
        <v>27</v>
      </c>
      <c r="H685" s="1" t="s">
        <v>2348</v>
      </c>
      <c r="I685" s="1" t="s">
        <v>2349</v>
      </c>
      <c r="J685" s="1" t="s">
        <v>2349</v>
      </c>
      <c r="K685" s="2"/>
      <c r="L685" s="1">
        <v>-5.0</v>
      </c>
      <c r="M685" s="1"/>
      <c r="N685" s="1">
        <v>9.122366666666666</v>
      </c>
      <c r="O685" s="1" t="s">
        <v>30</v>
      </c>
      <c r="P685" s="1" t="s">
        <v>346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 hidden="1">
      <c r="A686" s="1" t="s">
        <v>24</v>
      </c>
      <c r="B686" s="1" t="s">
        <v>17</v>
      </c>
      <c r="C686" s="1">
        <v>212.2</v>
      </c>
      <c r="D686" s="1">
        <v>0.0</v>
      </c>
      <c r="E686" s="1" t="s">
        <v>25</v>
      </c>
      <c r="F686" s="1" t="s">
        <v>26</v>
      </c>
      <c r="G686" s="1" t="s">
        <v>27</v>
      </c>
      <c r="H686" s="1" t="s">
        <v>2350</v>
      </c>
      <c r="I686" s="1" t="s">
        <v>2351</v>
      </c>
      <c r="J686" s="1" t="s">
        <v>2351</v>
      </c>
      <c r="K686" s="2"/>
      <c r="L686" s="1">
        <v>-9.0</v>
      </c>
      <c r="M686" s="1"/>
      <c r="N686" s="1">
        <v>5.839383333333333</v>
      </c>
      <c r="O686" s="1" t="s">
        <v>30</v>
      </c>
      <c r="P686" s="1" t="s">
        <v>674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 hidden="1">
      <c r="A687" s="1" t="s">
        <v>32</v>
      </c>
      <c r="B687" s="1" t="s">
        <v>17</v>
      </c>
      <c r="C687" s="1">
        <v>383.0</v>
      </c>
      <c r="D687" s="1">
        <v>0.0</v>
      </c>
      <c r="E687" s="2"/>
      <c r="F687" s="1" t="s">
        <v>26</v>
      </c>
      <c r="G687" s="1" t="s">
        <v>27</v>
      </c>
      <c r="H687" s="1" t="s">
        <v>2352</v>
      </c>
      <c r="I687" s="1" t="s">
        <v>2353</v>
      </c>
      <c r="J687" s="1" t="s">
        <v>2353</v>
      </c>
      <c r="K687" s="2"/>
      <c r="L687" s="1">
        <v>-8.0</v>
      </c>
      <c r="M687" s="1"/>
      <c r="N687" s="1">
        <v>6.081916666666666</v>
      </c>
      <c r="O687" s="1" t="s">
        <v>30</v>
      </c>
      <c r="P687" s="1" t="s">
        <v>2354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 hidden="1">
      <c r="A688" s="1" t="s">
        <v>48</v>
      </c>
      <c r="B688" s="1" t="s">
        <v>17</v>
      </c>
      <c r="C688" s="1">
        <v>199.0</v>
      </c>
      <c r="D688" s="1">
        <v>70.0</v>
      </c>
      <c r="E688" s="2"/>
      <c r="F688" s="1" t="s">
        <v>18</v>
      </c>
      <c r="G688" s="1" t="s">
        <v>123</v>
      </c>
      <c r="H688" s="1" t="s">
        <v>2355</v>
      </c>
      <c r="I688" s="1" t="s">
        <v>2356</v>
      </c>
      <c r="J688" s="1" t="s">
        <v>2356</v>
      </c>
      <c r="K688" s="2"/>
      <c r="L688" s="1">
        <v>0.0</v>
      </c>
      <c r="M688" s="1"/>
      <c r="N688" s="1">
        <v>20.20575</v>
      </c>
      <c r="O688" s="1" t="s">
        <v>55</v>
      </c>
      <c r="P688" s="1" t="s">
        <v>2357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 hidden="1">
      <c r="A689" s="1" t="s">
        <v>16</v>
      </c>
      <c r="B689" s="1" t="s">
        <v>17</v>
      </c>
      <c r="C689" s="1">
        <v>119.0</v>
      </c>
      <c r="D689" s="1">
        <v>0.0</v>
      </c>
      <c r="E689" s="2"/>
      <c r="F689" s="1" t="s">
        <v>18</v>
      </c>
      <c r="G689" s="1" t="s">
        <v>19</v>
      </c>
      <c r="H689" s="1" t="s">
        <v>2358</v>
      </c>
      <c r="I689" s="1" t="s">
        <v>2359</v>
      </c>
      <c r="J689" s="1" t="s">
        <v>2359</v>
      </c>
      <c r="K689" s="2"/>
      <c r="L689" s="1">
        <v>0.0</v>
      </c>
      <c r="M689" s="1"/>
      <c r="N689" s="1">
        <v>5.54875</v>
      </c>
      <c r="O689" s="1" t="s">
        <v>22</v>
      </c>
      <c r="P689" s="1" t="s">
        <v>2360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 hidden="1">
      <c r="A690" s="1" t="s">
        <v>66</v>
      </c>
      <c r="B690" s="1" t="s">
        <v>17</v>
      </c>
      <c r="C690" s="3">
        <v>289.0</v>
      </c>
      <c r="D690" s="1">
        <v>0.0</v>
      </c>
      <c r="E690" s="1" t="s">
        <v>2361</v>
      </c>
      <c r="F690" s="1" t="s">
        <v>26</v>
      </c>
      <c r="G690" s="1" t="s">
        <v>27</v>
      </c>
      <c r="H690" s="1" t="s">
        <v>2362</v>
      </c>
      <c r="I690" s="1" t="s">
        <v>2363</v>
      </c>
      <c r="J690" s="1" t="s">
        <v>2363</v>
      </c>
      <c r="K690" s="2"/>
      <c r="L690" s="1">
        <v>-8.0</v>
      </c>
      <c r="M690" s="1"/>
      <c r="N690" s="1">
        <v>6.4796</v>
      </c>
      <c r="O690" s="1" t="s">
        <v>30</v>
      </c>
      <c r="P690" s="1" t="s">
        <v>2364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 hidden="1">
      <c r="A691" s="1" t="s">
        <v>48</v>
      </c>
      <c r="B691" s="1" t="s">
        <v>17</v>
      </c>
      <c r="C691" s="3">
        <v>250.0</v>
      </c>
      <c r="D691" s="1">
        <v>0.0</v>
      </c>
      <c r="E691" s="1" t="s">
        <v>2365</v>
      </c>
      <c r="F691" s="1" t="s">
        <v>50</v>
      </c>
      <c r="G691" s="1" t="s">
        <v>19</v>
      </c>
      <c r="H691" s="1" t="s">
        <v>2366</v>
      </c>
      <c r="I691" s="1" t="s">
        <v>2367</v>
      </c>
      <c r="J691" s="1" t="s">
        <v>2368</v>
      </c>
      <c r="K691" s="1" t="s">
        <v>2369</v>
      </c>
      <c r="L691" s="1">
        <v>-13.0</v>
      </c>
      <c r="M691" s="1">
        <v>0.00955</v>
      </c>
      <c r="N691" s="1">
        <v>7.106316666666666</v>
      </c>
      <c r="O691" s="1" t="s">
        <v>55</v>
      </c>
      <c r="P691" s="1" t="s">
        <v>2370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 hidden="1">
      <c r="A692" s="1" t="s">
        <v>24</v>
      </c>
      <c r="B692" s="1" t="s">
        <v>17</v>
      </c>
      <c r="C692" s="3">
        <v>244.2</v>
      </c>
      <c r="D692" s="1">
        <v>0.0</v>
      </c>
      <c r="E692" s="1" t="s">
        <v>25</v>
      </c>
      <c r="F692" s="1" t="s">
        <v>26</v>
      </c>
      <c r="G692" s="1" t="s">
        <v>27</v>
      </c>
      <c r="H692" s="1" t="s">
        <v>2371</v>
      </c>
      <c r="I692" s="1" t="s">
        <v>2372</v>
      </c>
      <c r="J692" s="1" t="s">
        <v>2372</v>
      </c>
      <c r="K692" s="2"/>
      <c r="L692" s="1">
        <v>-7.0</v>
      </c>
      <c r="M692" s="1"/>
      <c r="N692" s="1">
        <v>7.183783333333333</v>
      </c>
      <c r="O692" s="1" t="s">
        <v>30</v>
      </c>
      <c r="P692" s="1" t="s">
        <v>2373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 hidden="1">
      <c r="A693" s="1" t="s">
        <v>66</v>
      </c>
      <c r="B693" s="1" t="s">
        <v>17</v>
      </c>
      <c r="C693" s="3">
        <v>448.0</v>
      </c>
      <c r="D693" s="1">
        <v>0.0</v>
      </c>
      <c r="E693" s="1" t="s">
        <v>2374</v>
      </c>
      <c r="F693" s="1" t="s">
        <v>26</v>
      </c>
      <c r="G693" s="1" t="s">
        <v>27</v>
      </c>
      <c r="H693" s="1" t="s">
        <v>2375</v>
      </c>
      <c r="I693" s="1" t="s">
        <v>2376</v>
      </c>
      <c r="J693" s="1" t="s">
        <v>2376</v>
      </c>
      <c r="K693" s="2"/>
      <c r="L693" s="1">
        <v>-5.0</v>
      </c>
      <c r="M693" s="1"/>
      <c r="N693" s="1">
        <v>9.93685</v>
      </c>
      <c r="O693" s="1" t="s">
        <v>30</v>
      </c>
      <c r="P693" s="1" t="s">
        <v>2377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 hidden="1">
      <c r="A694" s="1" t="s">
        <v>32</v>
      </c>
      <c r="B694" s="1" t="s">
        <v>17</v>
      </c>
      <c r="C694" s="1">
        <v>653.0</v>
      </c>
      <c r="D694" s="1">
        <v>0.0</v>
      </c>
      <c r="E694" s="2"/>
      <c r="F694" s="1" t="s">
        <v>26</v>
      </c>
      <c r="G694" s="1" t="s">
        <v>27</v>
      </c>
      <c r="H694" s="1" t="s">
        <v>2378</v>
      </c>
      <c r="I694" s="1" t="s">
        <v>2379</v>
      </c>
      <c r="J694" s="1" t="s">
        <v>2379</v>
      </c>
      <c r="K694" s="2"/>
      <c r="L694" s="1">
        <v>-2.0</v>
      </c>
      <c r="M694" s="1"/>
      <c r="N694" s="1">
        <v>12.00605</v>
      </c>
      <c r="O694" s="1" t="s">
        <v>30</v>
      </c>
      <c r="P694" s="1" t="s">
        <v>2380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 hidden="1">
      <c r="A695" s="1" t="s">
        <v>48</v>
      </c>
      <c r="B695" s="1" t="s">
        <v>17</v>
      </c>
      <c r="C695" s="1">
        <v>177.0</v>
      </c>
      <c r="D695" s="1">
        <v>42.0</v>
      </c>
      <c r="E695" s="2"/>
      <c r="F695" s="1" t="s">
        <v>18</v>
      </c>
      <c r="G695" s="1" t="s">
        <v>27</v>
      </c>
      <c r="H695" s="1" t="s">
        <v>2381</v>
      </c>
      <c r="I695" s="1" t="s">
        <v>2382</v>
      </c>
      <c r="J695" s="1" t="s">
        <v>2382</v>
      </c>
      <c r="K695" s="2"/>
      <c r="L695" s="1">
        <v>-17.0</v>
      </c>
      <c r="M695" s="1"/>
      <c r="N695" s="1">
        <v>12.805716666666667</v>
      </c>
      <c r="O695" s="1" t="s">
        <v>55</v>
      </c>
      <c r="P695" s="1" t="s">
        <v>2383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 hidden="1">
      <c r="A696" s="1" t="s">
        <v>66</v>
      </c>
      <c r="B696" s="1" t="s">
        <v>17</v>
      </c>
      <c r="C696" s="1">
        <v>1681.0</v>
      </c>
      <c r="D696" s="1">
        <v>0.0</v>
      </c>
      <c r="E696" s="1" t="s">
        <v>67</v>
      </c>
      <c r="F696" s="1" t="s">
        <v>26</v>
      </c>
      <c r="G696" s="1" t="s">
        <v>27</v>
      </c>
      <c r="H696" s="1" t="s">
        <v>2384</v>
      </c>
      <c r="I696" s="1" t="s">
        <v>2385</v>
      </c>
      <c r="J696" s="1" t="s">
        <v>2385</v>
      </c>
      <c r="K696" s="2"/>
      <c r="L696" s="1">
        <v>2.0</v>
      </c>
      <c r="M696" s="1"/>
      <c r="N696" s="1">
        <v>22.597216666666668</v>
      </c>
      <c r="O696" s="1" t="s">
        <v>30</v>
      </c>
      <c r="P696" s="1" t="s">
        <v>2386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 hidden="1">
      <c r="A697" s="1" t="s">
        <v>48</v>
      </c>
      <c r="B697" s="1" t="s">
        <v>17</v>
      </c>
      <c r="C697" s="1">
        <v>247.0</v>
      </c>
      <c r="D697" s="1">
        <v>62.0</v>
      </c>
      <c r="E697" s="2"/>
      <c r="F697" s="1" t="s">
        <v>18</v>
      </c>
      <c r="G697" s="1" t="s">
        <v>123</v>
      </c>
      <c r="H697" s="1" t="s">
        <v>2387</v>
      </c>
      <c r="I697" s="1" t="s">
        <v>2388</v>
      </c>
      <c r="J697" s="1" t="s">
        <v>2388</v>
      </c>
      <c r="K697" s="2"/>
      <c r="L697" s="1">
        <v>-12.0</v>
      </c>
      <c r="M697" s="1"/>
      <c r="N697" s="1">
        <v>6.621566666666666</v>
      </c>
      <c r="O697" s="1" t="s">
        <v>55</v>
      </c>
      <c r="P697" s="1" t="s">
        <v>2156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 hidden="1">
      <c r="A698" s="1" t="s">
        <v>24</v>
      </c>
      <c r="B698" s="1" t="s">
        <v>17</v>
      </c>
      <c r="C698" s="3">
        <v>269.2</v>
      </c>
      <c r="D698" s="1">
        <v>0.0</v>
      </c>
      <c r="E698" s="1" t="s">
        <v>25</v>
      </c>
      <c r="F698" s="1" t="s">
        <v>26</v>
      </c>
      <c r="G698" s="1" t="s">
        <v>27</v>
      </c>
      <c r="H698" s="1" t="s">
        <v>2389</v>
      </c>
      <c r="I698" s="1" t="s">
        <v>2390</v>
      </c>
      <c r="J698" s="1" t="s">
        <v>2390</v>
      </c>
      <c r="K698" s="2"/>
      <c r="L698" s="1">
        <v>-9.0</v>
      </c>
      <c r="M698" s="1"/>
      <c r="N698" s="1">
        <v>5.27215</v>
      </c>
      <c r="O698" s="1" t="s">
        <v>30</v>
      </c>
      <c r="P698" s="1" t="s">
        <v>2391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 hidden="1">
      <c r="A699" s="1" t="s">
        <v>16</v>
      </c>
      <c r="B699" s="1" t="s">
        <v>17</v>
      </c>
      <c r="C699" s="1">
        <v>309.0</v>
      </c>
      <c r="D699" s="1">
        <v>0.0</v>
      </c>
      <c r="E699" s="2"/>
      <c r="F699" s="1" t="s">
        <v>18</v>
      </c>
      <c r="G699" s="1" t="s">
        <v>19</v>
      </c>
      <c r="H699" s="1" t="s">
        <v>2392</v>
      </c>
      <c r="I699" s="1" t="s">
        <v>2393</v>
      </c>
      <c r="J699" s="1" t="s">
        <v>2393</v>
      </c>
      <c r="K699" s="2"/>
      <c r="L699" s="1">
        <v>1.0</v>
      </c>
      <c r="M699" s="1"/>
      <c r="N699" s="1">
        <v>6.119383333333333</v>
      </c>
      <c r="O699" s="1" t="s">
        <v>22</v>
      </c>
      <c r="P699" s="1" t="s">
        <v>2394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 hidden="1">
      <c r="A700" s="1" t="s">
        <v>48</v>
      </c>
      <c r="B700" s="1" t="s">
        <v>17</v>
      </c>
      <c r="C700" s="1">
        <v>595.0</v>
      </c>
      <c r="D700" s="1">
        <v>0.0</v>
      </c>
      <c r="E700" s="1" t="s">
        <v>2365</v>
      </c>
      <c r="F700" s="1" t="s">
        <v>50</v>
      </c>
      <c r="G700" s="1" t="s">
        <v>27</v>
      </c>
      <c r="H700" s="1" t="s">
        <v>2395</v>
      </c>
      <c r="I700" s="1" t="s">
        <v>2396</v>
      </c>
      <c r="J700" s="1" t="s">
        <v>2397</v>
      </c>
      <c r="K700" s="1" t="s">
        <v>2398</v>
      </c>
      <c r="L700" s="1">
        <v>-6.0</v>
      </c>
      <c r="M700" s="1">
        <v>0.012733333333333333</v>
      </c>
      <c r="N700" s="1">
        <v>19.0867</v>
      </c>
      <c r="O700" s="1" t="s">
        <v>55</v>
      </c>
      <c r="P700" s="1" t="s">
        <v>2399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 hidden="1">
      <c r="A701" s="1" t="s">
        <v>66</v>
      </c>
      <c r="B701" s="1" t="s">
        <v>17</v>
      </c>
      <c r="C701" s="1">
        <v>658.0</v>
      </c>
      <c r="D701" s="1">
        <v>0.0</v>
      </c>
      <c r="E701" s="1" t="s">
        <v>2400</v>
      </c>
      <c r="F701" s="1" t="s">
        <v>26</v>
      </c>
      <c r="G701" s="1" t="s">
        <v>27</v>
      </c>
      <c r="H701" s="1" t="s">
        <v>2401</v>
      </c>
      <c r="I701" s="1" t="s">
        <v>2402</v>
      </c>
      <c r="J701" s="1" t="s">
        <v>2402</v>
      </c>
      <c r="K701" s="2"/>
      <c r="L701" s="1">
        <v>1.0</v>
      </c>
      <c r="M701" s="1"/>
      <c r="N701" s="1">
        <v>17.1133</v>
      </c>
      <c r="O701" s="1" t="s">
        <v>30</v>
      </c>
      <c r="P701" s="1" t="s">
        <v>2403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 hidden="1">
      <c r="A702" s="1" t="s">
        <v>66</v>
      </c>
      <c r="B702" s="1" t="s">
        <v>17</v>
      </c>
      <c r="C702" s="1">
        <v>264.0</v>
      </c>
      <c r="D702" s="1">
        <v>0.0</v>
      </c>
      <c r="E702" s="1" t="s">
        <v>2404</v>
      </c>
      <c r="F702" s="1" t="s">
        <v>26</v>
      </c>
      <c r="G702" s="1" t="s">
        <v>27</v>
      </c>
      <c r="H702" s="1" t="s">
        <v>2405</v>
      </c>
      <c r="I702" s="1" t="s">
        <v>2406</v>
      </c>
      <c r="J702" s="1" t="s">
        <v>2406</v>
      </c>
      <c r="K702" s="2"/>
      <c r="L702" s="1">
        <v>0.0</v>
      </c>
      <c r="M702" s="1"/>
      <c r="N702" s="1">
        <v>15.966366666666667</v>
      </c>
      <c r="O702" s="1" t="s">
        <v>30</v>
      </c>
      <c r="P702" s="1" t="s">
        <v>2407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 hidden="1">
      <c r="A703" s="1" t="s">
        <v>48</v>
      </c>
      <c r="B703" s="1" t="s">
        <v>17</v>
      </c>
      <c r="C703" s="3">
        <v>199.0</v>
      </c>
      <c r="D703" s="1">
        <v>50.0</v>
      </c>
      <c r="E703" s="2"/>
      <c r="F703" s="1" t="s">
        <v>18</v>
      </c>
      <c r="G703" s="1" t="s">
        <v>27</v>
      </c>
      <c r="H703" s="1" t="s">
        <v>2408</v>
      </c>
      <c r="I703" s="1" t="s">
        <v>2409</v>
      </c>
      <c r="J703" s="1" t="s">
        <v>2409</v>
      </c>
      <c r="K703" s="2"/>
      <c r="L703" s="1">
        <v>-8.0</v>
      </c>
      <c r="M703" s="1"/>
      <c r="N703" s="1">
        <v>10.619533333333333</v>
      </c>
      <c r="O703" s="1" t="s">
        <v>55</v>
      </c>
      <c r="P703" s="1" t="s">
        <v>2338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 hidden="1">
      <c r="A704" s="1" t="s">
        <v>32</v>
      </c>
      <c r="B704" s="1" t="s">
        <v>17</v>
      </c>
      <c r="C704" s="1">
        <v>1316.0</v>
      </c>
      <c r="D704" s="1">
        <v>0.0</v>
      </c>
      <c r="E704" s="2"/>
      <c r="F704" s="1" t="s">
        <v>26</v>
      </c>
      <c r="G704" s="1" t="s">
        <v>27</v>
      </c>
      <c r="H704" s="1" t="s">
        <v>2410</v>
      </c>
      <c r="I704" s="1" t="s">
        <v>2411</v>
      </c>
      <c r="J704" s="1" t="s">
        <v>2411</v>
      </c>
      <c r="K704" s="2"/>
      <c r="L704" s="1">
        <v>7.0</v>
      </c>
      <c r="M704" s="1"/>
      <c r="N704" s="1">
        <v>22.59915</v>
      </c>
      <c r="O704" s="1" t="s">
        <v>30</v>
      </c>
      <c r="P704" s="1" t="s">
        <v>2412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 hidden="1">
      <c r="A705" s="1" t="s">
        <v>24</v>
      </c>
      <c r="B705" s="3" t="s">
        <v>17</v>
      </c>
      <c r="C705" s="1">
        <v>214.2</v>
      </c>
      <c r="D705" s="1">
        <v>0.0</v>
      </c>
      <c r="E705" s="1" t="s">
        <v>25</v>
      </c>
      <c r="F705" s="1" t="s">
        <v>26</v>
      </c>
      <c r="G705" s="1" t="s">
        <v>27</v>
      </c>
      <c r="H705" s="1" t="s">
        <v>2413</v>
      </c>
      <c r="I705" s="1" t="s">
        <v>2414</v>
      </c>
      <c r="J705" s="1" t="s">
        <v>2414</v>
      </c>
      <c r="K705" s="2"/>
      <c r="L705" s="1">
        <v>-4.0</v>
      </c>
      <c r="M705" s="1"/>
      <c r="N705" s="1">
        <v>10.7463</v>
      </c>
      <c r="O705" s="1" t="s">
        <v>30</v>
      </c>
      <c r="P705" s="1" t="s">
        <v>281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 hidden="1">
      <c r="A706" s="1" t="s">
        <v>48</v>
      </c>
      <c r="B706" s="1" t="s">
        <v>17</v>
      </c>
      <c r="C706" s="1">
        <v>266.0</v>
      </c>
      <c r="D706" s="1">
        <v>108.0</v>
      </c>
      <c r="E706" s="2"/>
      <c r="F706" s="1" t="s">
        <v>18</v>
      </c>
      <c r="G706" s="1" t="s">
        <v>123</v>
      </c>
      <c r="H706" s="1" t="s">
        <v>2415</v>
      </c>
      <c r="I706" s="1" t="s">
        <v>2416</v>
      </c>
      <c r="J706" s="1" t="s">
        <v>2416</v>
      </c>
      <c r="K706" s="2"/>
      <c r="L706" s="1">
        <v>-8.0</v>
      </c>
      <c r="M706" s="1"/>
      <c r="N706" s="1">
        <v>11.295383333333334</v>
      </c>
      <c r="O706" s="1" t="s">
        <v>55</v>
      </c>
      <c r="P706" s="1" t="s">
        <v>2417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 hidden="1">
      <c r="A707" s="1" t="s">
        <v>24</v>
      </c>
      <c r="B707" s="1" t="s">
        <v>17</v>
      </c>
      <c r="C707" s="1">
        <v>273.2</v>
      </c>
      <c r="D707" s="1">
        <v>0.0</v>
      </c>
      <c r="E707" s="1" t="s">
        <v>25</v>
      </c>
      <c r="F707" s="1" t="s">
        <v>26</v>
      </c>
      <c r="G707" s="1" t="s">
        <v>27</v>
      </c>
      <c r="H707" s="1" t="s">
        <v>2418</v>
      </c>
      <c r="I707" s="1" t="s">
        <v>2419</v>
      </c>
      <c r="J707" s="1" t="s">
        <v>2419</v>
      </c>
      <c r="K707" s="2"/>
      <c r="L707" s="1">
        <v>-7.0</v>
      </c>
      <c r="M707" s="1"/>
      <c r="N707" s="1">
        <v>7.515066666666667</v>
      </c>
      <c r="O707" s="1" t="s">
        <v>30</v>
      </c>
      <c r="P707" s="1" t="s">
        <v>2420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 hidden="1">
      <c r="A708" s="1" t="s">
        <v>66</v>
      </c>
      <c r="B708" s="1" t="s">
        <v>17</v>
      </c>
      <c r="C708" s="3">
        <v>329.0</v>
      </c>
      <c r="D708" s="1">
        <v>0.0</v>
      </c>
      <c r="E708" s="1" t="s">
        <v>1269</v>
      </c>
      <c r="F708" s="1" t="s">
        <v>26</v>
      </c>
      <c r="G708" s="1" t="s">
        <v>27</v>
      </c>
      <c r="H708" s="1" t="s">
        <v>2421</v>
      </c>
      <c r="I708" s="1" t="s">
        <v>2422</v>
      </c>
      <c r="J708" s="1" t="s">
        <v>2422</v>
      </c>
      <c r="K708" s="2"/>
      <c r="L708" s="1">
        <v>-7.0</v>
      </c>
      <c r="M708" s="1"/>
      <c r="N708" s="1">
        <v>7.519533333333333</v>
      </c>
      <c r="O708" s="1" t="s">
        <v>30</v>
      </c>
      <c r="P708" s="1" t="s">
        <v>830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 hidden="1">
      <c r="A709" s="1" t="s">
        <v>24</v>
      </c>
      <c r="B709" s="1" t="s">
        <v>17</v>
      </c>
      <c r="C709" s="1">
        <v>214.2</v>
      </c>
      <c r="D709" s="1">
        <v>0.0</v>
      </c>
      <c r="E709" s="1" t="s">
        <v>25</v>
      </c>
      <c r="F709" s="1" t="s">
        <v>26</v>
      </c>
      <c r="G709" s="1" t="s">
        <v>27</v>
      </c>
      <c r="H709" s="1" t="s">
        <v>2423</v>
      </c>
      <c r="I709" s="1" t="s">
        <v>2424</v>
      </c>
      <c r="J709" s="1" t="s">
        <v>2424</v>
      </c>
      <c r="K709" s="2"/>
      <c r="L709" s="1">
        <v>-4.0</v>
      </c>
      <c r="M709" s="1"/>
      <c r="N709" s="1">
        <v>10.560833333333333</v>
      </c>
      <c r="O709" s="1" t="s">
        <v>30</v>
      </c>
      <c r="P709" s="1" t="s">
        <v>906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 hidden="1">
      <c r="A710" s="1" t="s">
        <v>24</v>
      </c>
      <c r="B710" s="1" t="s">
        <v>17</v>
      </c>
      <c r="C710" s="1">
        <v>932.6</v>
      </c>
      <c r="D710" s="1">
        <v>0.0</v>
      </c>
      <c r="E710" s="1" t="s">
        <v>25</v>
      </c>
      <c r="F710" s="1" t="s">
        <v>26</v>
      </c>
      <c r="G710" s="1" t="s">
        <v>27</v>
      </c>
      <c r="H710" s="1" t="s">
        <v>2425</v>
      </c>
      <c r="I710" s="1" t="s">
        <v>2426</v>
      </c>
      <c r="J710" s="1" t="s">
        <v>2426</v>
      </c>
      <c r="K710" s="2"/>
      <c r="L710" s="1">
        <v>-2.0</v>
      </c>
      <c r="M710" s="1"/>
      <c r="N710" s="1">
        <v>50.75893333333333</v>
      </c>
      <c r="O710" s="1" t="s">
        <v>30</v>
      </c>
      <c r="P710" s="1" t="s">
        <v>2427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 hidden="1">
      <c r="A711" s="1" t="s">
        <v>24</v>
      </c>
      <c r="B711" s="1" t="s">
        <v>17</v>
      </c>
      <c r="C711" s="1">
        <v>271.2</v>
      </c>
      <c r="D711" s="1">
        <v>0.0</v>
      </c>
      <c r="E711" s="1" t="s">
        <v>25</v>
      </c>
      <c r="F711" s="1" t="s">
        <v>26</v>
      </c>
      <c r="G711" s="1" t="s">
        <v>27</v>
      </c>
      <c r="H711" s="1" t="s">
        <v>2428</v>
      </c>
      <c r="I711" s="1" t="s">
        <v>2429</v>
      </c>
      <c r="J711" s="1" t="s">
        <v>2429</v>
      </c>
      <c r="K711" s="2"/>
      <c r="L711" s="1">
        <v>-1.0</v>
      </c>
      <c r="M711" s="1"/>
      <c r="N711" s="1">
        <v>13.54885</v>
      </c>
      <c r="O711" s="1" t="s">
        <v>30</v>
      </c>
      <c r="P711" s="1" t="s">
        <v>2430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 hidden="1">
      <c r="A712" s="1" t="s">
        <v>48</v>
      </c>
      <c r="B712" s="1" t="s">
        <v>17</v>
      </c>
      <c r="C712" s="1">
        <v>247.0</v>
      </c>
      <c r="D712" s="1">
        <v>62.0</v>
      </c>
      <c r="E712" s="2"/>
      <c r="F712" s="1" t="s">
        <v>18</v>
      </c>
      <c r="G712" s="1" t="s">
        <v>27</v>
      </c>
      <c r="H712" s="1" t="s">
        <v>2431</v>
      </c>
      <c r="I712" s="1" t="s">
        <v>2432</v>
      </c>
      <c r="J712" s="1" t="s">
        <v>2432</v>
      </c>
      <c r="K712" s="2"/>
      <c r="L712" s="1">
        <v>-9.0</v>
      </c>
      <c r="M712" s="1"/>
      <c r="N712" s="1">
        <v>25.50735</v>
      </c>
      <c r="O712" s="1" t="s">
        <v>55</v>
      </c>
      <c r="P712" s="1" t="s">
        <v>2156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 hidden="1">
      <c r="A713" s="1" t="s">
        <v>24</v>
      </c>
      <c r="B713" s="1" t="s">
        <v>17</v>
      </c>
      <c r="C713" s="1">
        <v>289.2</v>
      </c>
      <c r="D713" s="1">
        <v>0.0</v>
      </c>
      <c r="E713" s="1" t="s">
        <v>25</v>
      </c>
      <c r="F713" s="1" t="s">
        <v>26</v>
      </c>
      <c r="G713" s="1" t="s">
        <v>27</v>
      </c>
      <c r="H713" s="1" t="s">
        <v>2433</v>
      </c>
      <c r="I713" s="1" t="s">
        <v>2434</v>
      </c>
      <c r="J713" s="1" t="s">
        <v>2434</v>
      </c>
      <c r="K713" s="2"/>
      <c r="L713" s="1">
        <v>0.0</v>
      </c>
      <c r="M713" s="1"/>
      <c r="N713" s="1">
        <v>15.161716666666667</v>
      </c>
      <c r="O713" s="1" t="s">
        <v>30</v>
      </c>
      <c r="P713" s="1" t="s">
        <v>2435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 hidden="1">
      <c r="A714" s="1" t="s">
        <v>24</v>
      </c>
      <c r="B714" s="1" t="s">
        <v>17</v>
      </c>
      <c r="C714" s="1">
        <v>298.2</v>
      </c>
      <c r="D714" s="1">
        <v>0.0</v>
      </c>
      <c r="E714" s="1" t="s">
        <v>25</v>
      </c>
      <c r="F714" s="1" t="s">
        <v>26</v>
      </c>
      <c r="G714" s="1" t="s">
        <v>27</v>
      </c>
      <c r="H714" s="1" t="s">
        <v>2436</v>
      </c>
      <c r="I714" s="1" t="s">
        <v>2437</v>
      </c>
      <c r="J714" s="1" t="s">
        <v>2437</v>
      </c>
      <c r="K714" s="2"/>
      <c r="L714" s="1">
        <v>6.0</v>
      </c>
      <c r="M714" s="1"/>
      <c r="N714" s="1">
        <v>21.692666666666668</v>
      </c>
      <c r="O714" s="1" t="s">
        <v>30</v>
      </c>
      <c r="P714" s="1" t="s">
        <v>2438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 hidden="1">
      <c r="A715" s="1" t="s">
        <v>66</v>
      </c>
      <c r="B715" s="1" t="s">
        <v>17</v>
      </c>
      <c r="C715" s="1">
        <v>394.0</v>
      </c>
      <c r="D715" s="1">
        <v>0.0</v>
      </c>
      <c r="E715" s="1" t="s">
        <v>67</v>
      </c>
      <c r="F715" s="1" t="s">
        <v>26</v>
      </c>
      <c r="G715" s="1" t="s">
        <v>27</v>
      </c>
      <c r="H715" s="1" t="s">
        <v>2439</v>
      </c>
      <c r="I715" s="1" t="s">
        <v>2440</v>
      </c>
      <c r="J715" s="1" t="s">
        <v>2440</v>
      </c>
      <c r="K715" s="2"/>
      <c r="L715" s="1">
        <v>9.0</v>
      </c>
      <c r="M715" s="1"/>
      <c r="N715" s="1">
        <v>24.309</v>
      </c>
      <c r="O715" s="1" t="s">
        <v>30</v>
      </c>
      <c r="P715" s="1" t="s">
        <v>2441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 hidden="1">
      <c r="A716" s="1" t="s">
        <v>16</v>
      </c>
      <c r="B716" s="1" t="s">
        <v>17</v>
      </c>
      <c r="C716" s="1">
        <v>249.0</v>
      </c>
      <c r="D716" s="1">
        <v>0.0</v>
      </c>
      <c r="E716" s="2"/>
      <c r="F716" s="1" t="s">
        <v>18</v>
      </c>
      <c r="G716" s="1" t="s">
        <v>19</v>
      </c>
      <c r="H716" s="1" t="s">
        <v>2442</v>
      </c>
      <c r="I716" s="1" t="s">
        <v>2443</v>
      </c>
      <c r="J716" s="1" t="s">
        <v>2443</v>
      </c>
      <c r="K716" s="2"/>
      <c r="L716" s="1">
        <v>17.0</v>
      </c>
      <c r="M716" s="1"/>
      <c r="N716" s="1">
        <v>22.554383333333334</v>
      </c>
      <c r="O716" s="1" t="s">
        <v>22</v>
      </c>
      <c r="P716" s="1" t="s">
        <v>2444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 hidden="1">
      <c r="A717" s="1" t="s">
        <v>16</v>
      </c>
      <c r="B717" s="1" t="s">
        <v>17</v>
      </c>
      <c r="C717" s="1">
        <v>269.0</v>
      </c>
      <c r="D717" s="1">
        <v>0.0</v>
      </c>
      <c r="E717" s="2"/>
      <c r="F717" s="1" t="s">
        <v>18</v>
      </c>
      <c r="G717" s="1" t="s">
        <v>19</v>
      </c>
      <c r="H717" s="1" t="s">
        <v>2445</v>
      </c>
      <c r="I717" s="1" t="s">
        <v>2446</v>
      </c>
      <c r="J717" s="1" t="s">
        <v>2446</v>
      </c>
      <c r="K717" s="2"/>
      <c r="L717" s="1">
        <v>19.0</v>
      </c>
      <c r="M717" s="1"/>
      <c r="N717" s="1">
        <v>24.026033333333334</v>
      </c>
      <c r="O717" s="1" t="s">
        <v>22</v>
      </c>
      <c r="P717" s="1" t="s">
        <v>2447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 hidden="1">
      <c r="A718" s="1" t="s">
        <v>16</v>
      </c>
      <c r="B718" s="1" t="s">
        <v>17</v>
      </c>
      <c r="C718" s="1">
        <v>249.0</v>
      </c>
      <c r="D718" s="1">
        <v>0.0</v>
      </c>
      <c r="E718" s="2"/>
      <c r="F718" s="1" t="s">
        <v>18</v>
      </c>
      <c r="G718" s="1" t="s">
        <v>19</v>
      </c>
      <c r="H718" s="1" t="s">
        <v>2448</v>
      </c>
      <c r="I718" s="1" t="s">
        <v>2449</v>
      </c>
      <c r="J718" s="1" t="s">
        <v>2449</v>
      </c>
      <c r="K718" s="2"/>
      <c r="L718" s="1">
        <v>18.0</v>
      </c>
      <c r="M718" s="1"/>
      <c r="N718" s="1">
        <v>23.705866666666665</v>
      </c>
      <c r="O718" s="1" t="s">
        <v>22</v>
      </c>
      <c r="P718" s="1" t="s">
        <v>2450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 hidden="1">
      <c r="A719" s="1" t="s">
        <v>24</v>
      </c>
      <c r="B719" s="1" t="s">
        <v>17</v>
      </c>
      <c r="C719" s="1">
        <v>979.0</v>
      </c>
      <c r="D719" s="1">
        <v>0.0</v>
      </c>
      <c r="E719" s="1" t="s">
        <v>25</v>
      </c>
      <c r="F719" s="1" t="s">
        <v>26</v>
      </c>
      <c r="G719" s="1" t="s">
        <v>27</v>
      </c>
      <c r="H719" s="1" t="s">
        <v>2451</v>
      </c>
      <c r="I719" s="1" t="s">
        <v>2452</v>
      </c>
      <c r="J719" s="1" t="s">
        <v>2452</v>
      </c>
      <c r="K719" s="2"/>
      <c r="L719" s="1">
        <v>9.0</v>
      </c>
      <c r="M719" s="1"/>
      <c r="N719" s="1">
        <v>24.4498</v>
      </c>
      <c r="O719" s="1" t="s">
        <v>30</v>
      </c>
      <c r="P719" s="1" t="s">
        <v>2453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 hidden="1">
      <c r="A720" s="1" t="s">
        <v>32</v>
      </c>
      <c r="B720" s="1" t="s">
        <v>17</v>
      </c>
      <c r="C720" s="1">
        <v>264.0</v>
      </c>
      <c r="D720" s="1">
        <v>0.0</v>
      </c>
      <c r="E720" s="2"/>
      <c r="F720" s="1" t="s">
        <v>26</v>
      </c>
      <c r="G720" s="1" t="s">
        <v>27</v>
      </c>
      <c r="H720" s="1" t="s">
        <v>2454</v>
      </c>
      <c r="I720" s="1" t="s">
        <v>2455</v>
      </c>
      <c r="J720" s="1" t="s">
        <v>2455</v>
      </c>
      <c r="K720" s="2"/>
      <c r="L720" s="1">
        <v>10.0</v>
      </c>
      <c r="M720" s="1"/>
      <c r="N720" s="1">
        <v>25.666666666666668</v>
      </c>
      <c r="O720" s="1" t="s">
        <v>30</v>
      </c>
      <c r="P720" s="1" t="s">
        <v>119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 hidden="1">
      <c r="A721" s="1" t="s">
        <v>32</v>
      </c>
      <c r="B721" s="1" t="s">
        <v>17</v>
      </c>
      <c r="C721" s="1">
        <v>1186.0</v>
      </c>
      <c r="D721" s="1">
        <v>0.0</v>
      </c>
      <c r="E721" s="2"/>
      <c r="F721" s="1" t="s">
        <v>26</v>
      </c>
      <c r="G721" s="1" t="s">
        <v>19</v>
      </c>
      <c r="H721" s="1" t="s">
        <v>2456</v>
      </c>
      <c r="I721" s="1" t="s">
        <v>2457</v>
      </c>
      <c r="J721" s="1" t="s">
        <v>2457</v>
      </c>
      <c r="K721" s="2"/>
      <c r="L721" s="1">
        <v>7.0</v>
      </c>
      <c r="M721" s="1"/>
      <c r="N721" s="1">
        <v>22.54125</v>
      </c>
      <c r="O721" s="1" t="s">
        <v>30</v>
      </c>
      <c r="P721" s="1" t="s">
        <v>2458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 hidden="1">
      <c r="A722" s="1" t="s">
        <v>24</v>
      </c>
      <c r="B722" s="1" t="s">
        <v>17</v>
      </c>
      <c r="C722" s="3">
        <v>478.2</v>
      </c>
      <c r="D722" s="1">
        <v>0.0</v>
      </c>
      <c r="E722" s="1" t="s">
        <v>25</v>
      </c>
      <c r="F722" s="1" t="s">
        <v>26</v>
      </c>
      <c r="G722" s="1" t="s">
        <v>27</v>
      </c>
      <c r="H722" s="1" t="s">
        <v>2459</v>
      </c>
      <c r="I722" s="1" t="s">
        <v>2460</v>
      </c>
      <c r="J722" s="1" t="s">
        <v>2460</v>
      </c>
      <c r="K722" s="2"/>
      <c r="L722" s="1">
        <v>-1.0</v>
      </c>
      <c r="M722" s="1"/>
      <c r="N722" s="1">
        <v>13.748483333333333</v>
      </c>
      <c r="O722" s="1" t="s">
        <v>30</v>
      </c>
      <c r="P722" s="1" t="s">
        <v>2461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 hidden="1">
      <c r="A723" s="1" t="s">
        <v>32</v>
      </c>
      <c r="B723" s="1" t="s">
        <v>17</v>
      </c>
      <c r="C723" s="1">
        <v>323.0</v>
      </c>
      <c r="D723" s="1">
        <v>0.0</v>
      </c>
      <c r="E723" s="2"/>
      <c r="F723" s="1" t="s">
        <v>26</v>
      </c>
      <c r="G723" s="1" t="s">
        <v>27</v>
      </c>
      <c r="H723" s="1" t="s">
        <v>2462</v>
      </c>
      <c r="I723" s="1" t="s">
        <v>2463</v>
      </c>
      <c r="J723" s="1" t="s">
        <v>2463</v>
      </c>
      <c r="K723" s="2"/>
      <c r="L723" s="1">
        <v>-4.0</v>
      </c>
      <c r="M723" s="1"/>
      <c r="N723" s="1">
        <v>10.159183333333333</v>
      </c>
      <c r="O723" s="1" t="s">
        <v>30</v>
      </c>
      <c r="P723" s="1" t="s">
        <v>2464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 hidden="1">
      <c r="A724" s="1" t="s">
        <v>48</v>
      </c>
      <c r="B724" s="1" t="s">
        <v>17</v>
      </c>
      <c r="C724" s="3">
        <v>247.0</v>
      </c>
      <c r="D724" s="1">
        <v>62.0</v>
      </c>
      <c r="E724" s="2"/>
      <c r="F724" s="1" t="s">
        <v>18</v>
      </c>
      <c r="G724" s="1" t="s">
        <v>27</v>
      </c>
      <c r="H724" s="1" t="s">
        <v>2465</v>
      </c>
      <c r="I724" s="1" t="s">
        <v>2466</v>
      </c>
      <c r="J724" s="1" t="s">
        <v>2466</v>
      </c>
      <c r="K724" s="2"/>
      <c r="L724" s="1">
        <v>-8.0</v>
      </c>
      <c r="M724" s="1"/>
      <c r="N724" s="1">
        <v>10.9037</v>
      </c>
      <c r="O724" s="1" t="s">
        <v>55</v>
      </c>
      <c r="P724" s="1" t="s">
        <v>111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 hidden="1">
      <c r="A725" s="1" t="s">
        <v>66</v>
      </c>
      <c r="B725" s="1" t="s">
        <v>17</v>
      </c>
      <c r="C725" s="3">
        <v>334.0</v>
      </c>
      <c r="D725" s="1">
        <v>0.0</v>
      </c>
      <c r="E725" s="1" t="s">
        <v>2467</v>
      </c>
      <c r="F725" s="1" t="s">
        <v>26</v>
      </c>
      <c r="G725" s="1" t="s">
        <v>27</v>
      </c>
      <c r="H725" s="1" t="s">
        <v>2468</v>
      </c>
      <c r="I725" s="1" t="s">
        <v>2469</v>
      </c>
      <c r="J725" s="1" t="s">
        <v>2469</v>
      </c>
      <c r="K725" s="2"/>
      <c r="L725" s="1">
        <v>-3.0</v>
      </c>
      <c r="M725" s="1"/>
      <c r="N725" s="1">
        <v>11.643916666666666</v>
      </c>
      <c r="O725" s="1" t="s">
        <v>30</v>
      </c>
      <c r="P725" s="1" t="s">
        <v>2470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 hidden="1">
      <c r="A726" s="1" t="s">
        <v>24</v>
      </c>
      <c r="B726" s="1" t="s">
        <v>17</v>
      </c>
      <c r="C726" s="3">
        <v>428.0</v>
      </c>
      <c r="D726" s="1">
        <v>0.0</v>
      </c>
      <c r="E726" s="1" t="s">
        <v>25</v>
      </c>
      <c r="F726" s="1" t="s">
        <v>26</v>
      </c>
      <c r="G726" s="1" t="s">
        <v>27</v>
      </c>
      <c r="H726" s="1" t="s">
        <v>2471</v>
      </c>
      <c r="I726" s="1" t="s">
        <v>2472</v>
      </c>
      <c r="J726" s="1" t="s">
        <v>2472</v>
      </c>
      <c r="K726" s="2"/>
      <c r="L726" s="1">
        <v>-1.0</v>
      </c>
      <c r="M726" s="1"/>
      <c r="N726" s="1">
        <v>13.59715</v>
      </c>
      <c r="O726" s="1" t="s">
        <v>30</v>
      </c>
      <c r="P726" s="1" t="s">
        <v>2473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 hidden="1">
      <c r="A727" s="1" t="s">
        <v>48</v>
      </c>
      <c r="B727" s="1" t="s">
        <v>17</v>
      </c>
      <c r="C727" s="3">
        <v>410.0</v>
      </c>
      <c r="D727" s="1">
        <v>98.0</v>
      </c>
      <c r="E727" s="2"/>
      <c r="F727" s="1" t="s">
        <v>18</v>
      </c>
      <c r="G727" s="1" t="s">
        <v>19</v>
      </c>
      <c r="H727" s="1" t="s">
        <v>2474</v>
      </c>
      <c r="I727" s="1" t="s">
        <v>2475</v>
      </c>
      <c r="J727" s="1" t="s">
        <v>2475</v>
      </c>
      <c r="K727" s="2"/>
      <c r="L727" s="1">
        <v>-8.0</v>
      </c>
      <c r="M727" s="1"/>
      <c r="N727" s="1">
        <v>11.1464</v>
      </c>
      <c r="O727" s="1" t="s">
        <v>55</v>
      </c>
      <c r="P727" s="1" t="s">
        <v>2476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 hidden="1">
      <c r="A728" s="1" t="s">
        <v>66</v>
      </c>
      <c r="B728" s="1" t="s">
        <v>17</v>
      </c>
      <c r="C728" s="1">
        <v>434.0</v>
      </c>
      <c r="D728" s="1">
        <v>0.0</v>
      </c>
      <c r="E728" s="1" t="s">
        <v>1484</v>
      </c>
      <c r="F728" s="1" t="s">
        <v>26</v>
      </c>
      <c r="G728" s="1" t="s">
        <v>27</v>
      </c>
      <c r="H728" s="1" t="s">
        <v>2477</v>
      </c>
      <c r="I728" s="1" t="s">
        <v>2478</v>
      </c>
      <c r="J728" s="1" t="s">
        <v>2478</v>
      </c>
      <c r="K728" s="2"/>
      <c r="L728" s="1">
        <v>-2.0</v>
      </c>
      <c r="M728" s="1"/>
      <c r="N728" s="1">
        <v>12.4812</v>
      </c>
      <c r="O728" s="1" t="s">
        <v>30</v>
      </c>
      <c r="P728" s="1" t="s">
        <v>2479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 hidden="1">
      <c r="A729" s="1" t="s">
        <v>16</v>
      </c>
      <c r="B729" s="1" t="s">
        <v>17</v>
      </c>
      <c r="C729" s="1">
        <v>249.0</v>
      </c>
      <c r="D729" s="1">
        <v>0.0</v>
      </c>
      <c r="E729" s="2"/>
      <c r="F729" s="1" t="s">
        <v>18</v>
      </c>
      <c r="G729" s="1" t="s">
        <v>19</v>
      </c>
      <c r="H729" s="1" t="s">
        <v>2480</v>
      </c>
      <c r="I729" s="1" t="s">
        <v>2481</v>
      </c>
      <c r="J729" s="1" t="s">
        <v>2481</v>
      </c>
      <c r="K729" s="2"/>
      <c r="L729" s="1">
        <v>1.0</v>
      </c>
      <c r="M729" s="1"/>
      <c r="N729" s="1">
        <v>6.951833333333333</v>
      </c>
      <c r="O729" s="1" t="s">
        <v>22</v>
      </c>
      <c r="P729" s="1" t="s">
        <v>2482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 hidden="1">
      <c r="A730" s="1" t="s">
        <v>48</v>
      </c>
      <c r="B730" s="1" t="s">
        <v>17</v>
      </c>
      <c r="C730" s="1">
        <v>299.0</v>
      </c>
      <c r="D730" s="1">
        <v>0.0</v>
      </c>
      <c r="E730" s="1" t="s">
        <v>2483</v>
      </c>
      <c r="F730" s="1" t="s">
        <v>50</v>
      </c>
      <c r="G730" s="1" t="s">
        <v>19</v>
      </c>
      <c r="H730" s="1" t="s">
        <v>2484</v>
      </c>
      <c r="I730" s="1" t="s">
        <v>2485</v>
      </c>
      <c r="J730" s="1" t="s">
        <v>2486</v>
      </c>
      <c r="K730" s="1" t="s">
        <v>2487</v>
      </c>
      <c r="L730" s="1">
        <v>-15.0</v>
      </c>
      <c r="M730" s="1">
        <v>0.009283333333333333</v>
      </c>
      <c r="N730" s="1">
        <v>10.17405</v>
      </c>
      <c r="O730" s="1" t="s">
        <v>55</v>
      </c>
      <c r="P730" s="1" t="s">
        <v>628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 hidden="1">
      <c r="A731" s="1" t="s">
        <v>32</v>
      </c>
      <c r="B731" s="1" t="s">
        <v>17</v>
      </c>
      <c r="C731" s="3">
        <v>453.0</v>
      </c>
      <c r="D731" s="1">
        <v>0.0</v>
      </c>
      <c r="E731" s="2"/>
      <c r="F731" s="1" t="s">
        <v>26</v>
      </c>
      <c r="G731" s="1" t="s">
        <v>27</v>
      </c>
      <c r="H731" s="1" t="s">
        <v>2488</v>
      </c>
      <c r="I731" s="1" t="s">
        <v>2489</v>
      </c>
      <c r="J731" s="1" t="s">
        <v>2489</v>
      </c>
      <c r="K731" s="2"/>
      <c r="L731" s="1">
        <v>-5.0</v>
      </c>
      <c r="M731" s="1"/>
      <c r="N731" s="1">
        <v>9.916583333333334</v>
      </c>
      <c r="O731" s="1" t="s">
        <v>30</v>
      </c>
      <c r="P731" s="1" t="s">
        <v>2490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 hidden="1">
      <c r="A732" s="1" t="s">
        <v>24</v>
      </c>
      <c r="B732" s="1" t="s">
        <v>17</v>
      </c>
      <c r="C732" s="1">
        <v>329.0</v>
      </c>
      <c r="D732" s="1">
        <v>0.0</v>
      </c>
      <c r="E732" s="1" t="s">
        <v>25</v>
      </c>
      <c r="F732" s="1" t="s">
        <v>26</v>
      </c>
      <c r="G732" s="1" t="s">
        <v>27</v>
      </c>
      <c r="H732" s="1" t="s">
        <v>2491</v>
      </c>
      <c r="I732" s="1" t="s">
        <v>2492</v>
      </c>
      <c r="J732" s="1" t="s">
        <v>2492</v>
      </c>
      <c r="K732" s="2"/>
      <c r="L732" s="1">
        <v>-6.0</v>
      </c>
      <c r="M732" s="1"/>
      <c r="N732" s="1">
        <v>8.70985</v>
      </c>
      <c r="O732" s="1" t="s">
        <v>30</v>
      </c>
      <c r="P732" s="1" t="s">
        <v>2261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 hidden="1">
      <c r="A733" s="1" t="s">
        <v>32</v>
      </c>
      <c r="B733" s="1" t="s">
        <v>17</v>
      </c>
      <c r="C733" s="1">
        <v>264.0</v>
      </c>
      <c r="D733" s="1">
        <v>0.0</v>
      </c>
      <c r="E733" s="2"/>
      <c r="F733" s="1" t="s">
        <v>26</v>
      </c>
      <c r="G733" s="1" t="s">
        <v>27</v>
      </c>
      <c r="H733" s="1" t="s">
        <v>2493</v>
      </c>
      <c r="I733" s="1" t="s">
        <v>2494</v>
      </c>
      <c r="J733" s="1" t="s">
        <v>2494</v>
      </c>
      <c r="K733" s="2"/>
      <c r="L733" s="1">
        <v>-4.0</v>
      </c>
      <c r="M733" s="1"/>
      <c r="N733" s="1">
        <v>10.235466666666667</v>
      </c>
      <c r="O733" s="1" t="s">
        <v>30</v>
      </c>
      <c r="P733" s="1" t="s">
        <v>119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 hidden="1">
      <c r="A734" s="1" t="s">
        <v>32</v>
      </c>
      <c r="B734" s="1" t="s">
        <v>17</v>
      </c>
      <c r="C734" s="1">
        <v>264.0</v>
      </c>
      <c r="D734" s="1">
        <v>0.0</v>
      </c>
      <c r="E734" s="2"/>
      <c r="F734" s="1" t="s">
        <v>26</v>
      </c>
      <c r="G734" s="1" t="s">
        <v>27</v>
      </c>
      <c r="H734" s="1" t="s">
        <v>2495</v>
      </c>
      <c r="I734" s="1" t="s">
        <v>2496</v>
      </c>
      <c r="J734" s="1" t="s">
        <v>2496</v>
      </c>
      <c r="K734" s="2"/>
      <c r="L734" s="1">
        <v>-9.0</v>
      </c>
      <c r="M734" s="1"/>
      <c r="N734" s="1">
        <v>5.028466666666667</v>
      </c>
      <c r="O734" s="1" t="s">
        <v>30</v>
      </c>
      <c r="P734" s="1" t="s">
        <v>903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 hidden="1">
      <c r="A735" s="1" t="s">
        <v>24</v>
      </c>
      <c r="B735" s="1" t="s">
        <v>17</v>
      </c>
      <c r="C735" s="1">
        <v>214.2</v>
      </c>
      <c r="D735" s="1">
        <v>0.0</v>
      </c>
      <c r="E735" s="1" t="s">
        <v>25</v>
      </c>
      <c r="F735" s="1" t="s">
        <v>26</v>
      </c>
      <c r="G735" s="1" t="s">
        <v>27</v>
      </c>
      <c r="H735" s="1" t="s">
        <v>2497</v>
      </c>
      <c r="I735" s="1" t="s">
        <v>2498</v>
      </c>
      <c r="J735" s="1" t="s">
        <v>2498</v>
      </c>
      <c r="K735" s="2"/>
      <c r="L735" s="1">
        <v>-5.0</v>
      </c>
      <c r="M735" s="1"/>
      <c r="N735" s="1">
        <v>9.434133333333333</v>
      </c>
      <c r="O735" s="1" t="s">
        <v>30</v>
      </c>
      <c r="P735" s="1" t="s">
        <v>906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 hidden="1">
      <c r="A736" s="1" t="s">
        <v>16</v>
      </c>
      <c r="B736" s="1" t="s">
        <v>17</v>
      </c>
      <c r="C736" s="3">
        <v>59.0</v>
      </c>
      <c r="D736" s="1">
        <v>0.0</v>
      </c>
      <c r="E736" s="2"/>
      <c r="F736" s="1" t="s">
        <v>18</v>
      </c>
      <c r="G736" s="1" t="s">
        <v>19</v>
      </c>
      <c r="H736" s="1" t="s">
        <v>2499</v>
      </c>
      <c r="I736" s="1" t="s">
        <v>2500</v>
      </c>
      <c r="J736" s="1" t="s">
        <v>2500</v>
      </c>
      <c r="K736" s="2"/>
      <c r="L736" s="1">
        <v>-4.0</v>
      </c>
      <c r="M736" s="1"/>
      <c r="N736" s="1">
        <v>0.52095</v>
      </c>
      <c r="O736" s="1" t="s">
        <v>22</v>
      </c>
      <c r="P736" s="1" t="s">
        <v>2501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 hidden="1">
      <c r="A737" s="1" t="s">
        <v>16</v>
      </c>
      <c r="B737" s="1" t="s">
        <v>17</v>
      </c>
      <c r="C737" s="1">
        <v>249.0</v>
      </c>
      <c r="D737" s="1">
        <v>0.0</v>
      </c>
      <c r="E737" s="2"/>
      <c r="F737" s="1" t="s">
        <v>18</v>
      </c>
      <c r="G737" s="1" t="s">
        <v>19</v>
      </c>
      <c r="H737" s="1" t="s">
        <v>2502</v>
      </c>
      <c r="I737" s="1" t="s">
        <v>2503</v>
      </c>
      <c r="J737" s="1" t="s">
        <v>2503</v>
      </c>
      <c r="K737" s="2"/>
      <c r="L737" s="1">
        <v>5.0</v>
      </c>
      <c r="M737" s="1"/>
      <c r="N737" s="1">
        <v>10.96065</v>
      </c>
      <c r="O737" s="1" t="s">
        <v>22</v>
      </c>
      <c r="P737" s="1" t="s">
        <v>2504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 hidden="1">
      <c r="A738" s="1" t="s">
        <v>24</v>
      </c>
      <c r="B738" s="1" t="s">
        <v>17</v>
      </c>
      <c r="C738" s="1">
        <v>214.2</v>
      </c>
      <c r="D738" s="1">
        <v>0.0</v>
      </c>
      <c r="E738" s="1" t="s">
        <v>25</v>
      </c>
      <c r="F738" s="1" t="s">
        <v>26</v>
      </c>
      <c r="G738" s="1" t="s">
        <v>27</v>
      </c>
      <c r="H738" s="1" t="s">
        <v>2505</v>
      </c>
      <c r="I738" s="1" t="s">
        <v>2506</v>
      </c>
      <c r="J738" s="1" t="s">
        <v>2506</v>
      </c>
      <c r="K738" s="2"/>
      <c r="L738" s="1">
        <v>1.0</v>
      </c>
      <c r="M738" s="1"/>
      <c r="N738" s="1">
        <v>16.07045</v>
      </c>
      <c r="O738" s="1" t="s">
        <v>30</v>
      </c>
      <c r="P738" s="1" t="s">
        <v>906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 hidden="1">
      <c r="A739" s="1" t="s">
        <v>48</v>
      </c>
      <c r="B739" s="1" t="s">
        <v>17</v>
      </c>
      <c r="C739" s="1">
        <v>278.0</v>
      </c>
      <c r="D739" s="1">
        <v>31.0</v>
      </c>
      <c r="E739" s="1" t="s">
        <v>1557</v>
      </c>
      <c r="F739" s="1" t="s">
        <v>50</v>
      </c>
      <c r="G739" s="1" t="s">
        <v>27</v>
      </c>
      <c r="H739" s="1" t="s">
        <v>2507</v>
      </c>
      <c r="I739" s="1" t="s">
        <v>2508</v>
      </c>
      <c r="J739" s="1" t="s">
        <v>2509</v>
      </c>
      <c r="K739" s="1" t="s">
        <v>2510</v>
      </c>
      <c r="L739" s="1">
        <v>-4.0</v>
      </c>
      <c r="M739" s="1">
        <v>0.0185</v>
      </c>
      <c r="N739" s="1">
        <v>15.3256</v>
      </c>
      <c r="O739" s="1" t="s">
        <v>55</v>
      </c>
      <c r="P739" s="1" t="s">
        <v>397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 hidden="1">
      <c r="A740" s="1" t="s">
        <v>48</v>
      </c>
      <c r="B740" s="1" t="s">
        <v>17</v>
      </c>
      <c r="C740" s="1">
        <v>431.0</v>
      </c>
      <c r="D740" s="1">
        <v>0.0</v>
      </c>
      <c r="E740" s="1" t="s">
        <v>2483</v>
      </c>
      <c r="F740" s="1" t="s">
        <v>50</v>
      </c>
      <c r="G740" s="1" t="s">
        <v>19</v>
      </c>
      <c r="H740" s="1" t="s">
        <v>2511</v>
      </c>
      <c r="I740" s="1" t="s">
        <v>2512</v>
      </c>
      <c r="J740" s="1" t="s">
        <v>2513</v>
      </c>
      <c r="K740" s="1" t="s">
        <v>2514</v>
      </c>
      <c r="L740" s="1">
        <v>0.0</v>
      </c>
      <c r="M740" s="1">
        <v>0.011666666666666667</v>
      </c>
      <c r="N740" s="1">
        <v>17.561333333333334</v>
      </c>
      <c r="O740" s="1" t="s">
        <v>55</v>
      </c>
      <c r="P740" s="1" t="s">
        <v>2515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 hidden="1">
      <c r="A741" s="1" t="s">
        <v>24</v>
      </c>
      <c r="B741" s="1" t="s">
        <v>17</v>
      </c>
      <c r="C741" s="3">
        <v>658.0</v>
      </c>
      <c r="D741" s="1">
        <v>0.0</v>
      </c>
      <c r="E741" s="1" t="s">
        <v>25</v>
      </c>
      <c r="F741" s="1" t="s">
        <v>26</v>
      </c>
      <c r="G741" s="1" t="s">
        <v>27</v>
      </c>
      <c r="H741" s="1" t="s">
        <v>2516</v>
      </c>
      <c r="I741" s="1" t="s">
        <v>2517</v>
      </c>
      <c r="J741" s="1" t="s">
        <v>2517</v>
      </c>
      <c r="K741" s="2"/>
      <c r="L741" s="1">
        <v>-4.0</v>
      </c>
      <c r="M741" s="1"/>
      <c r="N741" s="1">
        <v>10.308016666666667</v>
      </c>
      <c r="O741" s="1" t="s">
        <v>30</v>
      </c>
      <c r="P741" s="1" t="s">
        <v>426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 hidden="1">
      <c r="A742" s="1" t="s">
        <v>24</v>
      </c>
      <c r="B742" s="3" t="s">
        <v>17</v>
      </c>
      <c r="C742" s="1">
        <v>308.2</v>
      </c>
      <c r="D742" s="1">
        <v>0.0</v>
      </c>
      <c r="E742" s="1" t="s">
        <v>25</v>
      </c>
      <c r="F742" s="1" t="s">
        <v>26</v>
      </c>
      <c r="G742" s="1" t="s">
        <v>27</v>
      </c>
      <c r="H742" s="1" t="s">
        <v>2518</v>
      </c>
      <c r="I742" s="1" t="s">
        <v>2519</v>
      </c>
      <c r="J742" s="1" t="s">
        <v>2519</v>
      </c>
      <c r="K742" s="2"/>
      <c r="L742" s="1">
        <v>-7.0</v>
      </c>
      <c r="M742" s="1"/>
      <c r="N742" s="1">
        <v>7.0118</v>
      </c>
      <c r="O742" s="1" t="s">
        <v>30</v>
      </c>
      <c r="P742" s="1" t="s">
        <v>2520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 hidden="1">
      <c r="A743" s="1" t="s">
        <v>24</v>
      </c>
      <c r="B743" s="1" t="s">
        <v>17</v>
      </c>
      <c r="C743" s="1">
        <v>239.2</v>
      </c>
      <c r="D743" s="1">
        <v>0.0</v>
      </c>
      <c r="E743" s="1" t="s">
        <v>25</v>
      </c>
      <c r="F743" s="1" t="s">
        <v>26</v>
      </c>
      <c r="G743" s="1" t="s">
        <v>27</v>
      </c>
      <c r="H743" s="1" t="s">
        <v>2521</v>
      </c>
      <c r="I743" s="1" t="s">
        <v>2522</v>
      </c>
      <c r="J743" s="1" t="s">
        <v>2522</v>
      </c>
      <c r="K743" s="2"/>
      <c r="L743" s="1">
        <v>-7.0</v>
      </c>
      <c r="M743" s="1"/>
      <c r="N743" s="1">
        <v>7.95075</v>
      </c>
      <c r="O743" s="1" t="s">
        <v>30</v>
      </c>
      <c r="P743" s="1" t="s">
        <v>734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 hidden="1">
      <c r="A744" s="1" t="s">
        <v>48</v>
      </c>
      <c r="B744" s="1" t="s">
        <v>17</v>
      </c>
      <c r="C744" s="1">
        <v>482.0</v>
      </c>
      <c r="D744" s="1">
        <v>0.0</v>
      </c>
      <c r="E744" s="1" t="s">
        <v>1557</v>
      </c>
      <c r="F744" s="1" t="s">
        <v>50</v>
      </c>
      <c r="G744" s="1" t="s">
        <v>27</v>
      </c>
      <c r="H744" s="1" t="s">
        <v>2523</v>
      </c>
      <c r="I744" s="1" t="s">
        <v>2524</v>
      </c>
      <c r="J744" s="1" t="s">
        <v>2525</v>
      </c>
      <c r="K744" s="1" t="s">
        <v>2526</v>
      </c>
      <c r="L744" s="1">
        <v>-18.0</v>
      </c>
      <c r="M744" s="1">
        <v>0.0126</v>
      </c>
      <c r="N744" s="1">
        <v>8.933766666666667</v>
      </c>
      <c r="O744" s="1" t="s">
        <v>55</v>
      </c>
      <c r="P744" s="1" t="s">
        <v>2527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 hidden="1">
      <c r="A745" s="1" t="s">
        <v>24</v>
      </c>
      <c r="B745" s="1" t="s">
        <v>17</v>
      </c>
      <c r="C745" s="1">
        <v>478.2</v>
      </c>
      <c r="D745" s="1">
        <v>0.0</v>
      </c>
      <c r="E745" s="1" t="s">
        <v>25</v>
      </c>
      <c r="F745" s="1" t="s">
        <v>26</v>
      </c>
      <c r="G745" s="1" t="s">
        <v>27</v>
      </c>
      <c r="H745" s="1" t="s">
        <v>2528</v>
      </c>
      <c r="I745" s="1" t="s">
        <v>2529</v>
      </c>
      <c r="J745" s="1" t="s">
        <v>2529</v>
      </c>
      <c r="K745" s="2"/>
      <c r="L745" s="1">
        <v>-2.0</v>
      </c>
      <c r="M745" s="1"/>
      <c r="N745" s="1">
        <v>12.092133333333333</v>
      </c>
      <c r="O745" s="1" t="s">
        <v>30</v>
      </c>
      <c r="P745" s="1" t="s">
        <v>239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 hidden="1">
      <c r="A746" s="1" t="s">
        <v>66</v>
      </c>
      <c r="B746" s="1" t="s">
        <v>112</v>
      </c>
      <c r="C746" s="3">
        <v>528.0</v>
      </c>
      <c r="D746" s="1">
        <v>0.0</v>
      </c>
      <c r="E746" s="1" t="s">
        <v>2530</v>
      </c>
      <c r="F746" s="1" t="s">
        <v>26</v>
      </c>
      <c r="G746" s="1" t="s">
        <v>27</v>
      </c>
      <c r="H746" s="1" t="s">
        <v>2531</v>
      </c>
      <c r="I746" s="1" t="s">
        <v>2532</v>
      </c>
      <c r="J746" s="1" t="s">
        <v>2532</v>
      </c>
      <c r="K746" s="2"/>
      <c r="L746" s="1">
        <v>0.0</v>
      </c>
      <c r="M746" s="1"/>
      <c r="N746" s="1">
        <v>14.3745</v>
      </c>
      <c r="O746" s="1" t="s">
        <v>30</v>
      </c>
      <c r="P746" s="1" t="s">
        <v>2533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 hidden="1">
      <c r="A747" s="1" t="s">
        <v>48</v>
      </c>
      <c r="B747" s="1" t="s">
        <v>17</v>
      </c>
      <c r="C747" s="1">
        <v>247.0</v>
      </c>
      <c r="D747" s="1">
        <v>62.0</v>
      </c>
      <c r="E747" s="2"/>
      <c r="F747" s="1" t="s">
        <v>18</v>
      </c>
      <c r="G747" s="1" t="s">
        <v>19</v>
      </c>
      <c r="H747" s="1" t="s">
        <v>2534</v>
      </c>
      <c r="I747" s="1" t="s">
        <v>2535</v>
      </c>
      <c r="J747" s="1" t="s">
        <v>2535</v>
      </c>
      <c r="K747" s="2"/>
      <c r="L747" s="1">
        <v>-4.0</v>
      </c>
      <c r="M747" s="1"/>
      <c r="N747" s="1">
        <v>52.7881</v>
      </c>
      <c r="O747" s="1" t="s">
        <v>55</v>
      </c>
      <c r="P747" s="1" t="s">
        <v>988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 hidden="1">
      <c r="A748" s="1" t="s">
        <v>48</v>
      </c>
      <c r="B748" s="1" t="s">
        <v>17</v>
      </c>
      <c r="C748" s="1">
        <v>285.0</v>
      </c>
      <c r="D748" s="1">
        <v>61.0</v>
      </c>
      <c r="E748" s="2"/>
      <c r="F748" s="1" t="s">
        <v>18</v>
      </c>
      <c r="G748" s="1" t="s">
        <v>27</v>
      </c>
      <c r="H748" s="1" t="s">
        <v>2536</v>
      </c>
      <c r="I748" s="1" t="s">
        <v>2537</v>
      </c>
      <c r="J748" s="1" t="s">
        <v>2537</v>
      </c>
      <c r="K748" s="2"/>
      <c r="L748" s="1">
        <v>-6.0</v>
      </c>
      <c r="M748" s="1"/>
      <c r="N748" s="1">
        <v>12.989733333333334</v>
      </c>
      <c r="O748" s="1" t="s">
        <v>55</v>
      </c>
      <c r="P748" s="1" t="s">
        <v>2538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 hidden="1">
      <c r="A749" s="1" t="s">
        <v>48</v>
      </c>
      <c r="B749" s="1" t="s">
        <v>17</v>
      </c>
      <c r="C749" s="3">
        <v>208.0</v>
      </c>
      <c r="D749" s="1">
        <v>0.0</v>
      </c>
      <c r="E749" s="2"/>
      <c r="F749" s="1" t="s">
        <v>18</v>
      </c>
      <c r="G749" s="1" t="s">
        <v>27</v>
      </c>
      <c r="H749" s="1" t="s">
        <v>2539</v>
      </c>
      <c r="I749" s="1" t="s">
        <v>2540</v>
      </c>
      <c r="J749" s="1" t="s">
        <v>2540</v>
      </c>
      <c r="K749" s="2"/>
      <c r="L749" s="1">
        <v>-3.0</v>
      </c>
      <c r="M749" s="1"/>
      <c r="N749" s="1">
        <v>15.262216666666667</v>
      </c>
      <c r="O749" s="1" t="s">
        <v>55</v>
      </c>
      <c r="P749" s="1" t="s">
        <v>2541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 hidden="1">
      <c r="A750" s="1" t="s">
        <v>48</v>
      </c>
      <c r="B750" s="1" t="s">
        <v>17</v>
      </c>
      <c r="C750" s="1">
        <v>219.0</v>
      </c>
      <c r="D750" s="1">
        <v>55.0</v>
      </c>
      <c r="E750" s="2"/>
      <c r="F750" s="1" t="s">
        <v>18</v>
      </c>
      <c r="G750" s="1" t="s">
        <v>27</v>
      </c>
      <c r="H750" s="1" t="s">
        <v>2542</v>
      </c>
      <c r="I750" s="1" t="s">
        <v>2543</v>
      </c>
      <c r="J750" s="1" t="s">
        <v>2543</v>
      </c>
      <c r="K750" s="2"/>
      <c r="L750" s="1">
        <v>-7.0</v>
      </c>
      <c r="M750" s="1"/>
      <c r="N750" s="1">
        <v>11.946133333333334</v>
      </c>
      <c r="O750" s="1" t="s">
        <v>55</v>
      </c>
      <c r="P750" s="1" t="s">
        <v>2544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 hidden="1">
      <c r="A751" s="1" t="s">
        <v>24</v>
      </c>
      <c r="B751" s="1" t="s">
        <v>17</v>
      </c>
      <c r="C751" s="1">
        <v>329.0</v>
      </c>
      <c r="D751" s="1">
        <v>0.0</v>
      </c>
      <c r="E751" s="1" t="s">
        <v>25</v>
      </c>
      <c r="F751" s="1" t="s">
        <v>26</v>
      </c>
      <c r="G751" s="1" t="s">
        <v>27</v>
      </c>
      <c r="H751" s="1" t="s">
        <v>2545</v>
      </c>
      <c r="I751" s="1" t="s">
        <v>2546</v>
      </c>
      <c r="J751" s="1" t="s">
        <v>2546</v>
      </c>
      <c r="K751" s="2"/>
      <c r="L751" s="1">
        <v>-2.0</v>
      </c>
      <c r="M751" s="1"/>
      <c r="N751" s="1">
        <v>12.033233333333333</v>
      </c>
      <c r="O751" s="1" t="s">
        <v>30</v>
      </c>
      <c r="P751" s="1" t="s">
        <v>2547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 hidden="1">
      <c r="A752" s="1" t="s">
        <v>24</v>
      </c>
      <c r="B752" s="1" t="s">
        <v>17</v>
      </c>
      <c r="C752" s="1">
        <v>367.2</v>
      </c>
      <c r="D752" s="1">
        <v>0.0</v>
      </c>
      <c r="E752" s="1" t="s">
        <v>25</v>
      </c>
      <c r="F752" s="1" t="s">
        <v>26</v>
      </c>
      <c r="G752" s="1" t="s">
        <v>27</v>
      </c>
      <c r="H752" s="1" t="s">
        <v>2548</v>
      </c>
      <c r="I752" s="1" t="s">
        <v>2549</v>
      </c>
      <c r="J752" s="1" t="s">
        <v>2549</v>
      </c>
      <c r="K752" s="2"/>
      <c r="L752" s="1">
        <v>-1.0</v>
      </c>
      <c r="M752" s="1"/>
      <c r="N752" s="1">
        <v>13.14085</v>
      </c>
      <c r="O752" s="1" t="s">
        <v>30</v>
      </c>
      <c r="P752" s="1" t="s">
        <v>2550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 hidden="1">
      <c r="A753" s="1" t="s">
        <v>16</v>
      </c>
      <c r="B753" s="1" t="s">
        <v>17</v>
      </c>
      <c r="C753" s="1">
        <v>119.0</v>
      </c>
      <c r="D753" s="1">
        <v>0.0</v>
      </c>
      <c r="E753" s="2"/>
      <c r="F753" s="1" t="s">
        <v>18</v>
      </c>
      <c r="G753" s="1" t="s">
        <v>19</v>
      </c>
      <c r="H753" s="1" t="s">
        <v>2551</v>
      </c>
      <c r="I753" s="1" t="s">
        <v>2552</v>
      </c>
      <c r="J753" s="1" t="s">
        <v>2552</v>
      </c>
      <c r="K753" s="2"/>
      <c r="L753" s="1">
        <v>2.0</v>
      </c>
      <c r="M753" s="1"/>
      <c r="N753" s="1">
        <v>7.054016666666667</v>
      </c>
      <c r="O753" s="1" t="s">
        <v>22</v>
      </c>
      <c r="P753" s="1" t="s">
        <v>2553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 hidden="1">
      <c r="A754" s="1" t="s">
        <v>66</v>
      </c>
      <c r="B754" s="1" t="s">
        <v>112</v>
      </c>
      <c r="C754" s="1">
        <v>658.0</v>
      </c>
      <c r="D754" s="1">
        <v>0.0</v>
      </c>
      <c r="E754" s="1" t="s">
        <v>2530</v>
      </c>
      <c r="F754" s="1" t="s">
        <v>26</v>
      </c>
      <c r="G754" s="1" t="s">
        <v>27</v>
      </c>
      <c r="H754" s="1" t="s">
        <v>2554</v>
      </c>
      <c r="I754" s="1" t="s">
        <v>2555</v>
      </c>
      <c r="J754" s="1" t="s">
        <v>2555</v>
      </c>
      <c r="K754" s="2"/>
      <c r="L754" s="1">
        <v>-1.0</v>
      </c>
      <c r="M754" s="1"/>
      <c r="N754" s="1">
        <v>13.593933333333334</v>
      </c>
      <c r="O754" s="1" t="s">
        <v>30</v>
      </c>
      <c r="P754" s="1" t="s">
        <v>2556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 hidden="1">
      <c r="A755" s="1" t="s">
        <v>48</v>
      </c>
      <c r="B755" s="1" t="s">
        <v>17</v>
      </c>
      <c r="C755" s="1">
        <v>250.0</v>
      </c>
      <c r="D755" s="1">
        <v>0.0</v>
      </c>
      <c r="E755" s="1" t="s">
        <v>2483</v>
      </c>
      <c r="F755" s="1" t="s">
        <v>50</v>
      </c>
      <c r="G755" s="1" t="s">
        <v>19</v>
      </c>
      <c r="H755" s="1" t="s">
        <v>2557</v>
      </c>
      <c r="I755" s="1" t="s">
        <v>2558</v>
      </c>
      <c r="J755" s="1" t="s">
        <v>2559</v>
      </c>
      <c r="K755" s="1" t="s">
        <v>2560</v>
      </c>
      <c r="L755" s="1">
        <v>-5.0</v>
      </c>
      <c r="M755" s="1">
        <v>0.0143</v>
      </c>
      <c r="N755" s="1">
        <v>10.831183333333334</v>
      </c>
      <c r="O755" s="1" t="s">
        <v>55</v>
      </c>
      <c r="P755" s="1" t="s">
        <v>2561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 hidden="1">
      <c r="A756" s="1" t="s">
        <v>48</v>
      </c>
      <c r="B756" s="1" t="s">
        <v>17</v>
      </c>
      <c r="C756" s="1">
        <v>199.0</v>
      </c>
      <c r="D756" s="1">
        <v>50.0</v>
      </c>
      <c r="E756" s="2"/>
      <c r="F756" s="1" t="s">
        <v>18</v>
      </c>
      <c r="G756" s="1" t="s">
        <v>27</v>
      </c>
      <c r="H756" s="1" t="s">
        <v>2562</v>
      </c>
      <c r="I756" s="1" t="s">
        <v>2563</v>
      </c>
      <c r="J756" s="1" t="s">
        <v>2563</v>
      </c>
      <c r="K756" s="2"/>
      <c r="L756" s="1">
        <v>-11.0</v>
      </c>
      <c r="M756" s="1"/>
      <c r="N756" s="1">
        <v>7.5767</v>
      </c>
      <c r="O756" s="1" t="s">
        <v>55</v>
      </c>
      <c r="P756" s="1" t="s">
        <v>628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 hidden="1">
      <c r="A757" s="1" t="s">
        <v>48</v>
      </c>
      <c r="B757" s="1" t="s">
        <v>17</v>
      </c>
      <c r="C757" s="1">
        <v>418.0</v>
      </c>
      <c r="D757" s="1">
        <v>0.0</v>
      </c>
      <c r="E757" s="1" t="s">
        <v>1557</v>
      </c>
      <c r="F757" s="1" t="s">
        <v>50</v>
      </c>
      <c r="G757" s="1" t="s">
        <v>19</v>
      </c>
      <c r="H757" s="1" t="s">
        <v>2564</v>
      </c>
      <c r="I757" s="1" t="s">
        <v>2565</v>
      </c>
      <c r="J757" s="1" t="s">
        <v>2566</v>
      </c>
      <c r="K757" s="1" t="s">
        <v>2567</v>
      </c>
      <c r="L757" s="1">
        <v>-8.0</v>
      </c>
      <c r="M757" s="1">
        <v>0.0096</v>
      </c>
      <c r="N757" s="1">
        <v>12.890866666666666</v>
      </c>
      <c r="O757" s="1" t="s">
        <v>55</v>
      </c>
      <c r="P757" s="1" t="s">
        <v>2568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 hidden="1">
      <c r="A758" s="1" t="s">
        <v>32</v>
      </c>
      <c r="B758" s="1" t="s">
        <v>17</v>
      </c>
      <c r="C758" s="1">
        <v>224.0</v>
      </c>
      <c r="D758" s="1">
        <v>0.0</v>
      </c>
      <c r="E758" s="2"/>
      <c r="F758" s="1" t="s">
        <v>26</v>
      </c>
      <c r="G758" s="1" t="s">
        <v>27</v>
      </c>
      <c r="H758" s="1" t="s">
        <v>2569</v>
      </c>
      <c r="I758" s="1" t="s">
        <v>2570</v>
      </c>
      <c r="J758" s="1" t="s">
        <v>2570</v>
      </c>
      <c r="K758" s="2"/>
      <c r="L758" s="1">
        <v>-3.0</v>
      </c>
      <c r="M758" s="1"/>
      <c r="N758" s="1">
        <v>11.885166666666667</v>
      </c>
      <c r="O758" s="1" t="s">
        <v>30</v>
      </c>
      <c r="P758" s="1" t="s">
        <v>364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 hidden="1">
      <c r="A759" s="1" t="s">
        <v>32</v>
      </c>
      <c r="B759" s="1" t="s">
        <v>17</v>
      </c>
      <c r="C759" s="3">
        <v>369.0</v>
      </c>
      <c r="D759" s="1">
        <v>0.0</v>
      </c>
      <c r="E759" s="2"/>
      <c r="F759" s="1" t="s">
        <v>26</v>
      </c>
      <c r="G759" s="1" t="s">
        <v>27</v>
      </c>
      <c r="H759" s="1" t="s">
        <v>2571</v>
      </c>
      <c r="I759" s="1" t="s">
        <v>2572</v>
      </c>
      <c r="J759" s="1" t="s">
        <v>2572</v>
      </c>
      <c r="K759" s="2"/>
      <c r="L759" s="1">
        <v>-2.0</v>
      </c>
      <c r="M759" s="1"/>
      <c r="N759" s="1">
        <v>12.923133333333332</v>
      </c>
      <c r="O759" s="1" t="s">
        <v>30</v>
      </c>
      <c r="P759" s="1" t="s">
        <v>2573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 hidden="1">
      <c r="A760" s="1" t="s">
        <v>32</v>
      </c>
      <c r="B760" s="1" t="s">
        <v>17</v>
      </c>
      <c r="C760" s="1">
        <v>264.0</v>
      </c>
      <c r="D760" s="1">
        <v>0.0</v>
      </c>
      <c r="E760" s="2"/>
      <c r="F760" s="1" t="s">
        <v>26</v>
      </c>
      <c r="G760" s="1" t="s">
        <v>27</v>
      </c>
      <c r="H760" s="1" t="s">
        <v>2574</v>
      </c>
      <c r="I760" s="1" t="s">
        <v>2575</v>
      </c>
      <c r="J760" s="1" t="s">
        <v>2575</v>
      </c>
      <c r="K760" s="2"/>
      <c r="L760" s="1">
        <v>-1.0</v>
      </c>
      <c r="M760" s="1"/>
      <c r="N760" s="1">
        <v>13.77635</v>
      </c>
      <c r="O760" s="1" t="s">
        <v>30</v>
      </c>
      <c r="P760" s="1" t="s">
        <v>945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 hidden="1">
      <c r="A761" s="1" t="s">
        <v>16</v>
      </c>
      <c r="B761" s="1" t="s">
        <v>17</v>
      </c>
      <c r="C761" s="1">
        <v>318.0</v>
      </c>
      <c r="D761" s="1">
        <v>0.0</v>
      </c>
      <c r="E761" s="2"/>
      <c r="F761" s="1" t="s">
        <v>18</v>
      </c>
      <c r="G761" s="1" t="s">
        <v>19</v>
      </c>
      <c r="H761" s="1" t="s">
        <v>2576</v>
      </c>
      <c r="I761" s="1" t="s">
        <v>2577</v>
      </c>
      <c r="J761" s="1" t="s">
        <v>2577</v>
      </c>
      <c r="K761" s="2"/>
      <c r="L761" s="1">
        <v>4.0</v>
      </c>
      <c r="M761" s="1"/>
      <c r="N761" s="1">
        <v>9.849283333333334</v>
      </c>
      <c r="O761" s="1" t="s">
        <v>22</v>
      </c>
      <c r="P761" s="1" t="s">
        <v>2578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 hidden="1">
      <c r="A762" s="1" t="s">
        <v>32</v>
      </c>
      <c r="B762" s="1" t="s">
        <v>17</v>
      </c>
      <c r="C762" s="3">
        <v>379.0</v>
      </c>
      <c r="D762" s="1">
        <v>0.0</v>
      </c>
      <c r="E762" s="2"/>
      <c r="F762" s="1" t="s">
        <v>26</v>
      </c>
      <c r="G762" s="1" t="s">
        <v>27</v>
      </c>
      <c r="H762" s="1" t="s">
        <v>2579</v>
      </c>
      <c r="I762" s="1" t="s">
        <v>2580</v>
      </c>
      <c r="J762" s="1" t="s">
        <v>2580</v>
      </c>
      <c r="K762" s="2"/>
      <c r="L762" s="1">
        <v>0.0</v>
      </c>
      <c r="M762" s="1"/>
      <c r="N762" s="1">
        <v>14.640283333333333</v>
      </c>
      <c r="O762" s="1" t="s">
        <v>30</v>
      </c>
      <c r="P762" s="1" t="s">
        <v>2581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 hidden="1">
      <c r="A763" s="1" t="s">
        <v>24</v>
      </c>
      <c r="B763" s="1" t="s">
        <v>17</v>
      </c>
      <c r="C763" s="3">
        <v>369.0</v>
      </c>
      <c r="D763" s="1">
        <v>0.0</v>
      </c>
      <c r="E763" s="1" t="s">
        <v>25</v>
      </c>
      <c r="F763" s="1" t="s">
        <v>26</v>
      </c>
      <c r="G763" s="1" t="s">
        <v>27</v>
      </c>
      <c r="H763" s="1" t="s">
        <v>2582</v>
      </c>
      <c r="I763" s="1" t="s">
        <v>2583</v>
      </c>
      <c r="J763" s="1" t="s">
        <v>2583</v>
      </c>
      <c r="K763" s="2"/>
      <c r="L763" s="1">
        <v>0.0</v>
      </c>
      <c r="M763" s="1"/>
      <c r="N763" s="1">
        <v>14.4726</v>
      </c>
      <c r="O763" s="1" t="s">
        <v>30</v>
      </c>
      <c r="P763" s="1" t="s">
        <v>2584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 hidden="1">
      <c r="A764" s="1" t="s">
        <v>32</v>
      </c>
      <c r="B764" s="1" t="s">
        <v>17</v>
      </c>
      <c r="C764" s="1">
        <v>792.0</v>
      </c>
      <c r="D764" s="1">
        <v>0.0</v>
      </c>
      <c r="E764" s="2"/>
      <c r="F764" s="1" t="s">
        <v>26</v>
      </c>
      <c r="G764" s="1" t="s">
        <v>27</v>
      </c>
      <c r="H764" s="1" t="s">
        <v>2585</v>
      </c>
      <c r="I764" s="1" t="s">
        <v>2586</v>
      </c>
      <c r="J764" s="1" t="s">
        <v>2586</v>
      </c>
      <c r="K764" s="2"/>
      <c r="L764" s="1">
        <v>-1.0</v>
      </c>
      <c r="M764" s="1"/>
      <c r="N764" s="1">
        <v>13.6744</v>
      </c>
      <c r="O764" s="1" t="s">
        <v>30</v>
      </c>
      <c r="P764" s="1" t="s">
        <v>2587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 hidden="1">
      <c r="A765" s="1" t="s">
        <v>32</v>
      </c>
      <c r="B765" s="1" t="s">
        <v>17</v>
      </c>
      <c r="C765" s="1">
        <v>658.0</v>
      </c>
      <c r="D765" s="1">
        <v>0.0</v>
      </c>
      <c r="E765" s="2"/>
      <c r="F765" s="1" t="s">
        <v>26</v>
      </c>
      <c r="G765" s="1" t="s">
        <v>27</v>
      </c>
      <c r="H765" s="1" t="s">
        <v>2588</v>
      </c>
      <c r="I765" s="1" t="s">
        <v>2589</v>
      </c>
      <c r="J765" s="1" t="s">
        <v>2589</v>
      </c>
      <c r="K765" s="2"/>
      <c r="L765" s="1">
        <v>0.0</v>
      </c>
      <c r="M765" s="1"/>
      <c r="N765" s="1">
        <v>14.874383333333334</v>
      </c>
      <c r="O765" s="1" t="s">
        <v>30</v>
      </c>
      <c r="P765" s="1" t="s">
        <v>2590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 hidden="1">
      <c r="A766" s="1" t="s">
        <v>48</v>
      </c>
      <c r="B766" s="1" t="s">
        <v>17</v>
      </c>
      <c r="C766" s="1">
        <v>369.0</v>
      </c>
      <c r="D766" s="1">
        <v>0.0</v>
      </c>
      <c r="E766" s="1" t="s">
        <v>2483</v>
      </c>
      <c r="F766" s="1" t="s">
        <v>50</v>
      </c>
      <c r="G766" s="1" t="s">
        <v>19</v>
      </c>
      <c r="H766" s="1" t="s">
        <v>2591</v>
      </c>
      <c r="I766" s="1" t="s">
        <v>2592</v>
      </c>
      <c r="J766" s="1" t="s">
        <v>2593</v>
      </c>
      <c r="K766" s="1" t="s">
        <v>2594</v>
      </c>
      <c r="L766" s="1">
        <v>-12.0</v>
      </c>
      <c r="M766" s="1">
        <v>0.020233333333333332</v>
      </c>
      <c r="N766" s="1">
        <v>11.767733333333334</v>
      </c>
      <c r="O766" s="1" t="s">
        <v>55</v>
      </c>
      <c r="P766" s="1" t="s">
        <v>2595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 hidden="1">
      <c r="A767" s="1" t="s">
        <v>24</v>
      </c>
      <c r="B767" s="1" t="s">
        <v>17</v>
      </c>
      <c r="C767" s="1">
        <v>754.4</v>
      </c>
      <c r="D767" s="1">
        <v>0.0</v>
      </c>
      <c r="E767" s="1" t="s">
        <v>25</v>
      </c>
      <c r="F767" s="1" t="s">
        <v>26</v>
      </c>
      <c r="G767" s="1" t="s">
        <v>27</v>
      </c>
      <c r="H767" s="1" t="s">
        <v>2596</v>
      </c>
      <c r="I767" s="1" t="s">
        <v>2597</v>
      </c>
      <c r="J767" s="1" t="s">
        <v>2597</v>
      </c>
      <c r="K767" s="2"/>
      <c r="L767" s="1">
        <v>-4.0</v>
      </c>
      <c r="M767" s="1"/>
      <c r="N767" s="1">
        <v>10.7005</v>
      </c>
      <c r="O767" s="1" t="s">
        <v>30</v>
      </c>
      <c r="P767" s="1" t="s">
        <v>2598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 hidden="1">
      <c r="A768" s="1" t="s">
        <v>16</v>
      </c>
      <c r="B768" s="1" t="s">
        <v>17</v>
      </c>
      <c r="C768" s="1">
        <v>638.0</v>
      </c>
      <c r="D768" s="1">
        <v>0.0</v>
      </c>
      <c r="E768" s="2"/>
      <c r="F768" s="1" t="s">
        <v>18</v>
      </c>
      <c r="G768" s="1" t="s">
        <v>19</v>
      </c>
      <c r="H768" s="1" t="s">
        <v>2599</v>
      </c>
      <c r="I768" s="1" t="s">
        <v>2600</v>
      </c>
      <c r="J768" s="1" t="s">
        <v>2600</v>
      </c>
      <c r="K768" s="2"/>
      <c r="L768" s="1">
        <v>3.0</v>
      </c>
      <c r="M768" s="1"/>
      <c r="N768" s="1">
        <v>8.437133333333334</v>
      </c>
      <c r="O768" s="1" t="s">
        <v>22</v>
      </c>
      <c r="P768" s="1" t="s">
        <v>2601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 hidden="1">
      <c r="A769" s="1" t="s">
        <v>32</v>
      </c>
      <c r="B769" s="1" t="s">
        <v>17</v>
      </c>
      <c r="C769" s="3">
        <v>573.0</v>
      </c>
      <c r="D769" s="1">
        <v>0.0</v>
      </c>
      <c r="E769" s="2"/>
      <c r="F769" s="1" t="s">
        <v>26</v>
      </c>
      <c r="G769" s="1" t="s">
        <v>27</v>
      </c>
      <c r="H769" s="1" t="s">
        <v>2602</v>
      </c>
      <c r="I769" s="1" t="s">
        <v>2603</v>
      </c>
      <c r="J769" s="1" t="s">
        <v>2603</v>
      </c>
      <c r="K769" s="2"/>
      <c r="L769" s="1">
        <v>-6.0</v>
      </c>
      <c r="M769" s="1"/>
      <c r="N769" s="1">
        <v>8.728483333333333</v>
      </c>
      <c r="O769" s="1" t="s">
        <v>30</v>
      </c>
      <c r="P769" s="1" t="s">
        <v>2604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24</v>
      </c>
      <c r="B770" s="1" t="s">
        <v>17</v>
      </c>
      <c r="C770" s="3">
        <v>259.2</v>
      </c>
      <c r="D770" s="1">
        <v>0.0</v>
      </c>
      <c r="E770" s="1" t="s">
        <v>25</v>
      </c>
      <c r="F770" s="1" t="s">
        <v>26</v>
      </c>
      <c r="G770" s="1" t="s">
        <v>27</v>
      </c>
      <c r="H770" s="1" t="s">
        <v>2605</v>
      </c>
      <c r="I770" s="1" t="s">
        <v>2606</v>
      </c>
      <c r="J770" s="1" t="s">
        <v>2606</v>
      </c>
      <c r="K770" s="2"/>
      <c r="L770" s="1">
        <v>8.0</v>
      </c>
      <c r="M770" s="1"/>
      <c r="N770" s="1">
        <v>23.137183333333333</v>
      </c>
      <c r="O770" s="1" t="s">
        <v>30</v>
      </c>
      <c r="P770" s="1" t="s">
        <v>2607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 hidden="1">
      <c r="A771" s="1" t="s">
        <v>32</v>
      </c>
      <c r="B771" s="1" t="s">
        <v>17</v>
      </c>
      <c r="C771" s="1">
        <v>388.0</v>
      </c>
      <c r="D771" s="1">
        <v>0.0</v>
      </c>
      <c r="E771" s="2"/>
      <c r="F771" s="1" t="s">
        <v>26</v>
      </c>
      <c r="G771" s="1" t="s">
        <v>27</v>
      </c>
      <c r="H771" s="1" t="s">
        <v>2608</v>
      </c>
      <c r="I771" s="1" t="s">
        <v>2609</v>
      </c>
      <c r="J771" s="1" t="s">
        <v>2609</v>
      </c>
      <c r="K771" s="2"/>
      <c r="L771" s="1">
        <v>6.0</v>
      </c>
      <c r="M771" s="1"/>
      <c r="N771" s="1">
        <v>21.319483333333334</v>
      </c>
      <c r="O771" s="1" t="s">
        <v>30</v>
      </c>
      <c r="P771" s="1" t="s">
        <v>2610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 hidden="1">
      <c r="A772" s="1" t="s">
        <v>48</v>
      </c>
      <c r="B772" s="1" t="s">
        <v>17</v>
      </c>
      <c r="C772" s="1">
        <v>748.0</v>
      </c>
      <c r="D772" s="1">
        <v>0.0</v>
      </c>
      <c r="E772" s="1" t="s">
        <v>25</v>
      </c>
      <c r="F772" s="1" t="s">
        <v>50</v>
      </c>
      <c r="G772" s="1" t="s">
        <v>27</v>
      </c>
      <c r="H772" s="1" t="s">
        <v>2611</v>
      </c>
      <c r="I772" s="1" t="s">
        <v>2612</v>
      </c>
      <c r="J772" s="1" t="s">
        <v>2613</v>
      </c>
      <c r="K772" s="1" t="s">
        <v>2614</v>
      </c>
      <c r="L772" s="1">
        <v>8.0</v>
      </c>
      <c r="M772" s="1">
        <v>10.645733333333334</v>
      </c>
      <c r="N772" s="1">
        <v>29.287683333333334</v>
      </c>
      <c r="O772" s="1" t="s">
        <v>55</v>
      </c>
      <c r="P772" s="1" t="s">
        <v>2615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 hidden="1">
      <c r="A773" s="1" t="s">
        <v>24</v>
      </c>
      <c r="B773" s="1" t="s">
        <v>17</v>
      </c>
      <c r="C773" s="1">
        <v>239.2</v>
      </c>
      <c r="D773" s="1">
        <v>0.0</v>
      </c>
      <c r="E773" s="1" t="s">
        <v>25</v>
      </c>
      <c r="F773" s="1" t="s">
        <v>26</v>
      </c>
      <c r="G773" s="1" t="s">
        <v>27</v>
      </c>
      <c r="H773" s="1" t="s">
        <v>2616</v>
      </c>
      <c r="I773" s="1" t="s">
        <v>2617</v>
      </c>
      <c r="J773" s="1" t="s">
        <v>2617</v>
      </c>
      <c r="K773" s="2"/>
      <c r="L773" s="1">
        <v>12.0</v>
      </c>
      <c r="M773" s="1"/>
      <c r="N773" s="1">
        <v>27.52145</v>
      </c>
      <c r="O773" s="1" t="s">
        <v>30</v>
      </c>
      <c r="P773" s="1" t="s">
        <v>2618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 hidden="1">
      <c r="A774" s="1" t="s">
        <v>24</v>
      </c>
      <c r="B774" s="1" t="s">
        <v>17</v>
      </c>
      <c r="C774" s="1">
        <v>468.0</v>
      </c>
      <c r="D774" s="1">
        <v>0.0</v>
      </c>
      <c r="E774" s="1" t="s">
        <v>25</v>
      </c>
      <c r="F774" s="1" t="s">
        <v>26</v>
      </c>
      <c r="G774" s="1" t="s">
        <v>27</v>
      </c>
      <c r="H774" s="1" t="s">
        <v>2619</v>
      </c>
      <c r="I774" s="1" t="s">
        <v>2620</v>
      </c>
      <c r="J774" s="1" t="s">
        <v>2620</v>
      </c>
      <c r="K774" s="2"/>
      <c r="L774" s="1">
        <v>11.0</v>
      </c>
      <c r="M774" s="1"/>
      <c r="N774" s="1">
        <v>26.11585</v>
      </c>
      <c r="O774" s="1" t="s">
        <v>30</v>
      </c>
      <c r="P774" s="1" t="s">
        <v>2621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 hidden="1">
      <c r="A775" s="1" t="s">
        <v>48</v>
      </c>
      <c r="B775" s="1" t="s">
        <v>17</v>
      </c>
      <c r="C775" s="1">
        <v>336.0</v>
      </c>
      <c r="D775" s="1">
        <v>0.0</v>
      </c>
      <c r="E775" s="1" t="s">
        <v>1557</v>
      </c>
      <c r="F775" s="1" t="s">
        <v>50</v>
      </c>
      <c r="G775" s="1" t="s">
        <v>27</v>
      </c>
      <c r="H775" s="1" t="s">
        <v>2622</v>
      </c>
      <c r="I775" s="1" t="s">
        <v>2623</v>
      </c>
      <c r="J775" s="1" t="s">
        <v>2624</v>
      </c>
      <c r="K775" s="1" t="s">
        <v>2625</v>
      </c>
      <c r="L775" s="1">
        <v>0.0</v>
      </c>
      <c r="M775" s="1">
        <v>0.012183333333333332</v>
      </c>
      <c r="N775" s="1">
        <v>28.222816666666667</v>
      </c>
      <c r="O775" s="1" t="s">
        <v>55</v>
      </c>
      <c r="P775" s="1" t="s">
        <v>2626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 hidden="1">
      <c r="A776" s="1" t="s">
        <v>48</v>
      </c>
      <c r="B776" s="1" t="s">
        <v>17</v>
      </c>
      <c r="C776" s="1">
        <v>927.0</v>
      </c>
      <c r="D776" s="1">
        <v>0.0</v>
      </c>
      <c r="E776" s="1" t="s">
        <v>1557</v>
      </c>
      <c r="F776" s="1" t="s">
        <v>50</v>
      </c>
      <c r="G776" s="1" t="s">
        <v>27</v>
      </c>
      <c r="H776" s="1" t="s">
        <v>2627</v>
      </c>
      <c r="I776" s="1" t="s">
        <v>2628</v>
      </c>
      <c r="J776" s="1" t="s">
        <v>2629</v>
      </c>
      <c r="K776" s="1" t="s">
        <v>2630</v>
      </c>
      <c r="L776" s="1">
        <v>7.0</v>
      </c>
      <c r="M776" s="1">
        <v>0.009566666666666666</v>
      </c>
      <c r="N776" s="1">
        <v>26.941533333333332</v>
      </c>
      <c r="O776" s="1" t="s">
        <v>55</v>
      </c>
      <c r="P776" s="1" t="s">
        <v>2631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 hidden="1">
      <c r="A777" s="1" t="s">
        <v>16</v>
      </c>
      <c r="B777" s="1" t="s">
        <v>17</v>
      </c>
      <c r="C777" s="1">
        <v>249.0</v>
      </c>
      <c r="D777" s="1">
        <v>0.0</v>
      </c>
      <c r="E777" s="2"/>
      <c r="F777" s="1" t="s">
        <v>18</v>
      </c>
      <c r="G777" s="1" t="s">
        <v>19</v>
      </c>
      <c r="H777" s="1" t="s">
        <v>2632</v>
      </c>
      <c r="I777" s="1" t="s">
        <v>2633</v>
      </c>
      <c r="J777" s="1" t="s">
        <v>2633</v>
      </c>
      <c r="K777" s="2"/>
      <c r="L777" s="1">
        <v>16.0</v>
      </c>
      <c r="M777" s="1"/>
      <c r="N777" s="1">
        <v>21.6989</v>
      </c>
      <c r="O777" s="1" t="s">
        <v>22</v>
      </c>
      <c r="P777" s="1" t="s">
        <v>2634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 hidden="1">
      <c r="A778" s="1" t="s">
        <v>16</v>
      </c>
      <c r="B778" s="1" t="s">
        <v>17</v>
      </c>
      <c r="C778" s="3">
        <v>59.0</v>
      </c>
      <c r="D778" s="1">
        <v>0.0</v>
      </c>
      <c r="E778" s="2"/>
      <c r="F778" s="1" t="s">
        <v>18</v>
      </c>
      <c r="G778" s="1" t="s">
        <v>19</v>
      </c>
      <c r="H778" s="1" t="s">
        <v>2635</v>
      </c>
      <c r="I778" s="1" t="s">
        <v>2636</v>
      </c>
      <c r="J778" s="1" t="s">
        <v>2636</v>
      </c>
      <c r="K778" s="2"/>
      <c r="L778" s="1">
        <v>-2.0</v>
      </c>
      <c r="M778" s="1"/>
      <c r="N778" s="1">
        <v>2.9677</v>
      </c>
      <c r="O778" s="1" t="s">
        <v>22</v>
      </c>
      <c r="P778" s="1" t="s">
        <v>2637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 hidden="1">
      <c r="A779" s="1" t="s">
        <v>24</v>
      </c>
      <c r="B779" s="1" t="s">
        <v>17</v>
      </c>
      <c r="C779" s="1">
        <v>249.2</v>
      </c>
      <c r="D779" s="1">
        <v>0.0</v>
      </c>
      <c r="E779" s="1" t="s">
        <v>25</v>
      </c>
      <c r="F779" s="1" t="s">
        <v>26</v>
      </c>
      <c r="G779" s="1" t="s">
        <v>27</v>
      </c>
      <c r="H779" s="1" t="s">
        <v>2638</v>
      </c>
      <c r="I779" s="1" t="s">
        <v>2639</v>
      </c>
      <c r="J779" s="1" t="s">
        <v>2639</v>
      </c>
      <c r="K779" s="2"/>
      <c r="L779" s="1">
        <v>13.0</v>
      </c>
      <c r="M779" s="1"/>
      <c r="N779" s="1">
        <v>28.663233333333334</v>
      </c>
      <c r="O779" s="1" t="s">
        <v>30</v>
      </c>
      <c r="P779" s="1" t="s">
        <v>1161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 hidden="1">
      <c r="A780" s="1" t="s">
        <v>48</v>
      </c>
      <c r="B780" s="1" t="s">
        <v>17</v>
      </c>
      <c r="C780" s="1">
        <v>580.0</v>
      </c>
      <c r="D780" s="1">
        <v>167.0</v>
      </c>
      <c r="E780" s="2"/>
      <c r="F780" s="1" t="s">
        <v>18</v>
      </c>
      <c r="G780" s="1" t="s">
        <v>27</v>
      </c>
      <c r="H780" s="1" t="s">
        <v>2640</v>
      </c>
      <c r="I780" s="1" t="s">
        <v>2641</v>
      </c>
      <c r="J780" s="1" t="s">
        <v>2641</v>
      </c>
      <c r="K780" s="2"/>
      <c r="L780" s="1">
        <v>7.0</v>
      </c>
      <c r="M780" s="1"/>
      <c r="N780" s="1">
        <v>26.389966666666666</v>
      </c>
      <c r="O780" s="1" t="s">
        <v>55</v>
      </c>
      <c r="P780" s="1" t="s">
        <v>2642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 hidden="1">
      <c r="A781" s="1" t="s">
        <v>66</v>
      </c>
      <c r="B781" s="1" t="s">
        <v>17</v>
      </c>
      <c r="C781" s="1">
        <v>318.0</v>
      </c>
      <c r="D781" s="1">
        <v>0.0</v>
      </c>
      <c r="E781" s="1" t="s">
        <v>2643</v>
      </c>
      <c r="F781" s="1" t="s">
        <v>26</v>
      </c>
      <c r="G781" s="1" t="s">
        <v>27</v>
      </c>
      <c r="H781" s="1" t="s">
        <v>2644</v>
      </c>
      <c r="I781" s="1" t="s">
        <v>2645</v>
      </c>
      <c r="J781" s="1" t="s">
        <v>2645</v>
      </c>
      <c r="K781" s="2"/>
      <c r="L781" s="1">
        <v>8.0</v>
      </c>
      <c r="M781" s="1"/>
      <c r="N781" s="1">
        <v>23.345516666666665</v>
      </c>
      <c r="O781" s="1" t="s">
        <v>30</v>
      </c>
      <c r="P781" s="1" t="s">
        <v>2646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 hidden="1">
      <c r="A782" s="1" t="s">
        <v>24</v>
      </c>
      <c r="B782" s="1" t="s">
        <v>17</v>
      </c>
      <c r="C782" s="1">
        <v>214.2</v>
      </c>
      <c r="D782" s="1">
        <v>0.0</v>
      </c>
      <c r="E782" s="1" t="s">
        <v>25</v>
      </c>
      <c r="F782" s="1" t="s">
        <v>26</v>
      </c>
      <c r="G782" s="1" t="s">
        <v>27</v>
      </c>
      <c r="H782" s="1" t="s">
        <v>2647</v>
      </c>
      <c r="I782" s="1" t="s">
        <v>2648</v>
      </c>
      <c r="J782" s="1" t="s">
        <v>2648</v>
      </c>
      <c r="K782" s="2"/>
      <c r="L782" s="1">
        <v>8.0</v>
      </c>
      <c r="M782" s="1"/>
      <c r="N782" s="1">
        <v>23.67605</v>
      </c>
      <c r="O782" s="1" t="s">
        <v>30</v>
      </c>
      <c r="P782" s="1" t="s">
        <v>2168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 hidden="1">
      <c r="A783" s="1" t="s">
        <v>24</v>
      </c>
      <c r="B783" s="1" t="s">
        <v>17</v>
      </c>
      <c r="C783" s="1">
        <v>214.2</v>
      </c>
      <c r="D783" s="1">
        <v>0.0</v>
      </c>
      <c r="E783" s="1" t="s">
        <v>25</v>
      </c>
      <c r="F783" s="1" t="s">
        <v>26</v>
      </c>
      <c r="G783" s="1" t="s">
        <v>27</v>
      </c>
      <c r="H783" s="1" t="s">
        <v>2649</v>
      </c>
      <c r="I783" s="1" t="s">
        <v>2650</v>
      </c>
      <c r="J783" s="1" t="s">
        <v>2650</v>
      </c>
      <c r="K783" s="2"/>
      <c r="L783" s="1">
        <v>7.0</v>
      </c>
      <c r="M783" s="1"/>
      <c r="N783" s="1">
        <v>22.826816666666666</v>
      </c>
      <c r="O783" s="1" t="s">
        <v>30</v>
      </c>
      <c r="P783" s="1" t="s">
        <v>1855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 hidden="1">
      <c r="A784" s="1" t="s">
        <v>24</v>
      </c>
      <c r="B784" s="1" t="s">
        <v>17</v>
      </c>
      <c r="C784" s="1">
        <v>503.2</v>
      </c>
      <c r="D784" s="1">
        <v>0.0</v>
      </c>
      <c r="E784" s="1" t="s">
        <v>25</v>
      </c>
      <c r="F784" s="1" t="s">
        <v>26</v>
      </c>
      <c r="G784" s="1" t="s">
        <v>27</v>
      </c>
      <c r="H784" s="1" t="s">
        <v>2651</v>
      </c>
      <c r="I784" s="1" t="s">
        <v>2652</v>
      </c>
      <c r="J784" s="1" t="s">
        <v>2652</v>
      </c>
      <c r="K784" s="2"/>
      <c r="L784" s="1">
        <v>9.0</v>
      </c>
      <c r="M784" s="1"/>
      <c r="N784" s="1">
        <v>24.345383333333334</v>
      </c>
      <c r="O784" s="1" t="s">
        <v>30</v>
      </c>
      <c r="P784" s="1" t="s">
        <v>2653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 hidden="1">
      <c r="A785" s="1" t="s">
        <v>24</v>
      </c>
      <c r="B785" s="1" t="s">
        <v>17</v>
      </c>
      <c r="C785" s="3">
        <v>907.0</v>
      </c>
      <c r="D785" s="1">
        <v>0.0</v>
      </c>
      <c r="E785" s="1" t="s">
        <v>25</v>
      </c>
      <c r="F785" s="1" t="s">
        <v>26</v>
      </c>
      <c r="G785" s="1" t="s">
        <v>27</v>
      </c>
      <c r="H785" s="1" t="s">
        <v>2654</v>
      </c>
      <c r="I785" s="1" t="s">
        <v>2655</v>
      </c>
      <c r="J785" s="1" t="s">
        <v>2655</v>
      </c>
      <c r="K785" s="2"/>
      <c r="L785" s="1">
        <v>14.0</v>
      </c>
      <c r="M785" s="1"/>
      <c r="N785" s="1">
        <v>29.781366666666667</v>
      </c>
      <c r="O785" s="1" t="s">
        <v>30</v>
      </c>
      <c r="P785" s="1" t="s">
        <v>2656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 hidden="1">
      <c r="A786" s="1" t="s">
        <v>48</v>
      </c>
      <c r="B786" s="1" t="s">
        <v>17</v>
      </c>
      <c r="C786" s="1">
        <v>398.0</v>
      </c>
      <c r="D786" s="1">
        <v>100.0</v>
      </c>
      <c r="E786" s="2"/>
      <c r="F786" s="1" t="s">
        <v>18</v>
      </c>
      <c r="G786" s="1" t="s">
        <v>123</v>
      </c>
      <c r="H786" s="1" t="s">
        <v>2657</v>
      </c>
      <c r="I786" s="1" t="s">
        <v>2658</v>
      </c>
      <c r="J786" s="1" t="s">
        <v>2658</v>
      </c>
      <c r="K786" s="2"/>
      <c r="L786" s="1">
        <v>-3.0</v>
      </c>
      <c r="M786" s="1"/>
      <c r="N786" s="1">
        <v>16.569916666666668</v>
      </c>
      <c r="O786" s="1" t="s">
        <v>55</v>
      </c>
      <c r="P786" s="1" t="s">
        <v>2659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 hidden="1">
      <c r="A787" s="1" t="s">
        <v>24</v>
      </c>
      <c r="B787" s="1" t="s">
        <v>17</v>
      </c>
      <c r="C787" s="3">
        <v>249.2</v>
      </c>
      <c r="D787" s="1">
        <v>0.0</v>
      </c>
      <c r="E787" s="1" t="s">
        <v>25</v>
      </c>
      <c r="F787" s="1" t="s">
        <v>26</v>
      </c>
      <c r="G787" s="1" t="s">
        <v>27</v>
      </c>
      <c r="H787" s="1" t="s">
        <v>2660</v>
      </c>
      <c r="I787" s="1" t="s">
        <v>2661</v>
      </c>
      <c r="J787" s="1" t="s">
        <v>2661</v>
      </c>
      <c r="K787" s="2"/>
      <c r="L787" s="1">
        <v>-1.0</v>
      </c>
      <c r="M787" s="1"/>
      <c r="N787" s="1">
        <v>13.652833333333334</v>
      </c>
      <c r="O787" s="1" t="s">
        <v>30</v>
      </c>
      <c r="P787" s="1" t="s">
        <v>2662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 hidden="1">
      <c r="A788" s="1" t="s">
        <v>48</v>
      </c>
      <c r="B788" s="1" t="s">
        <v>17</v>
      </c>
      <c r="C788" s="1">
        <v>428.0</v>
      </c>
      <c r="D788" s="1">
        <v>100.0</v>
      </c>
      <c r="E788" s="2"/>
      <c r="F788" s="1" t="s">
        <v>18</v>
      </c>
      <c r="G788" s="1" t="s">
        <v>27</v>
      </c>
      <c r="H788" s="1" t="s">
        <v>2663</v>
      </c>
      <c r="I788" s="1" t="s">
        <v>2664</v>
      </c>
      <c r="J788" s="1" t="s">
        <v>2664</v>
      </c>
      <c r="K788" s="2"/>
      <c r="L788" s="1">
        <v>-5.0</v>
      </c>
      <c r="M788" s="1"/>
      <c r="N788" s="1">
        <v>13.83895</v>
      </c>
      <c r="O788" s="1" t="s">
        <v>55</v>
      </c>
      <c r="P788" s="1" t="s">
        <v>2665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 hidden="1">
      <c r="A789" s="1" t="s">
        <v>48</v>
      </c>
      <c r="B789" s="1" t="s">
        <v>17</v>
      </c>
      <c r="C789" s="1">
        <v>267.0</v>
      </c>
      <c r="D789" s="1">
        <v>62.0</v>
      </c>
      <c r="E789" s="2"/>
      <c r="F789" s="1" t="s">
        <v>18</v>
      </c>
      <c r="G789" s="1" t="s">
        <v>123</v>
      </c>
      <c r="H789" s="1" t="s">
        <v>2666</v>
      </c>
      <c r="I789" s="1" t="s">
        <v>2667</v>
      </c>
      <c r="J789" s="1" t="s">
        <v>2667</v>
      </c>
      <c r="K789" s="2"/>
      <c r="L789" s="1">
        <v>-10.0</v>
      </c>
      <c r="M789" s="1"/>
      <c r="N789" s="1">
        <v>8.93505</v>
      </c>
      <c r="O789" s="1" t="s">
        <v>55</v>
      </c>
      <c r="P789" s="1" t="s">
        <v>2668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 hidden="1">
      <c r="A790" s="1" t="s">
        <v>32</v>
      </c>
      <c r="B790" s="1" t="s">
        <v>17</v>
      </c>
      <c r="C790" s="1">
        <v>528.0</v>
      </c>
      <c r="D790" s="1">
        <v>0.0</v>
      </c>
      <c r="E790" s="2"/>
      <c r="F790" s="1" t="s">
        <v>26</v>
      </c>
      <c r="G790" s="1" t="s">
        <v>27</v>
      </c>
      <c r="H790" s="1" t="s">
        <v>2669</v>
      </c>
      <c r="I790" s="1" t="s">
        <v>2670</v>
      </c>
      <c r="J790" s="1" t="s">
        <v>2670</v>
      </c>
      <c r="K790" s="2"/>
      <c r="L790" s="1">
        <v>-4.0</v>
      </c>
      <c r="M790" s="1"/>
      <c r="N790" s="1">
        <v>10.330183333333334</v>
      </c>
      <c r="O790" s="1" t="s">
        <v>30</v>
      </c>
      <c r="P790" s="1" t="s">
        <v>2671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 hidden="1">
      <c r="A791" s="1" t="s">
        <v>48</v>
      </c>
      <c r="B791" s="1" t="s">
        <v>17</v>
      </c>
      <c r="C791" s="1">
        <v>199.0</v>
      </c>
      <c r="D791" s="1">
        <v>50.0</v>
      </c>
      <c r="E791" s="2"/>
      <c r="F791" s="1" t="s">
        <v>18</v>
      </c>
      <c r="G791" s="1" t="s">
        <v>19</v>
      </c>
      <c r="H791" s="1" t="s">
        <v>2672</v>
      </c>
      <c r="I791" s="1" t="s">
        <v>2673</v>
      </c>
      <c r="J791" s="1" t="s">
        <v>2673</v>
      </c>
      <c r="K791" s="2"/>
      <c r="L791" s="1">
        <v>-6.0</v>
      </c>
      <c r="M791" s="1"/>
      <c r="N791" s="1">
        <v>13.695216666666667</v>
      </c>
      <c r="O791" s="1" t="s">
        <v>55</v>
      </c>
      <c r="P791" s="1" t="s">
        <v>2674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 hidden="1">
      <c r="A792" s="1" t="s">
        <v>48</v>
      </c>
      <c r="B792" s="1" t="s">
        <v>17</v>
      </c>
      <c r="C792" s="1">
        <v>218.0</v>
      </c>
      <c r="D792" s="1">
        <v>0.0</v>
      </c>
      <c r="E792" s="2"/>
      <c r="F792" s="1" t="s">
        <v>18</v>
      </c>
      <c r="G792" s="1" t="s">
        <v>123</v>
      </c>
      <c r="H792" s="1" t="s">
        <v>2675</v>
      </c>
      <c r="I792" s="1" t="s">
        <v>2676</v>
      </c>
      <c r="J792" s="1" t="s">
        <v>2676</v>
      </c>
      <c r="K792" s="2"/>
      <c r="L792" s="1">
        <v>-5.0</v>
      </c>
      <c r="M792" s="1"/>
      <c r="N792" s="1">
        <v>40.7472</v>
      </c>
      <c r="O792" s="1" t="s">
        <v>55</v>
      </c>
      <c r="P792" s="1" t="s">
        <v>2677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 hidden="1">
      <c r="A793" s="1" t="s">
        <v>32</v>
      </c>
      <c r="B793" s="1" t="s">
        <v>112</v>
      </c>
      <c r="C793" s="1">
        <v>329.0</v>
      </c>
      <c r="D793" s="1">
        <v>0.0</v>
      </c>
      <c r="E793" s="2"/>
      <c r="F793" s="1" t="s">
        <v>26</v>
      </c>
      <c r="G793" s="1" t="s">
        <v>27</v>
      </c>
      <c r="H793" s="1" t="s">
        <v>2678</v>
      </c>
      <c r="I793" s="1" t="s">
        <v>2679</v>
      </c>
      <c r="J793" s="1" t="s">
        <v>2679</v>
      </c>
      <c r="K793" s="2"/>
      <c r="L793" s="1">
        <v>2.0</v>
      </c>
      <c r="M793" s="1"/>
      <c r="N793" s="1">
        <v>17.470666666666666</v>
      </c>
      <c r="O793" s="1" t="s">
        <v>30</v>
      </c>
      <c r="P793" s="1" t="s">
        <v>2098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 hidden="1">
      <c r="A794" s="1" t="s">
        <v>24</v>
      </c>
      <c r="B794" s="1" t="s">
        <v>17</v>
      </c>
      <c r="C794" s="3">
        <v>458.0</v>
      </c>
      <c r="D794" s="1">
        <v>0.0</v>
      </c>
      <c r="E794" s="1" t="s">
        <v>25</v>
      </c>
      <c r="F794" s="1" t="s">
        <v>26</v>
      </c>
      <c r="G794" s="1" t="s">
        <v>27</v>
      </c>
      <c r="H794" s="1" t="s">
        <v>2680</v>
      </c>
      <c r="I794" s="1" t="s">
        <v>2681</v>
      </c>
      <c r="J794" s="1" t="s">
        <v>2681</v>
      </c>
      <c r="K794" s="2"/>
      <c r="L794" s="1">
        <v>1.0</v>
      </c>
      <c r="M794" s="1"/>
      <c r="N794" s="1">
        <v>16.47865</v>
      </c>
      <c r="O794" s="1" t="s">
        <v>30</v>
      </c>
      <c r="P794" s="1" t="s">
        <v>2682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 hidden="1">
      <c r="A795" s="1" t="s">
        <v>32</v>
      </c>
      <c r="B795" s="1" t="s">
        <v>112</v>
      </c>
      <c r="C795" s="3">
        <v>264.0</v>
      </c>
      <c r="D795" s="1">
        <v>0.0</v>
      </c>
      <c r="E795" s="2"/>
      <c r="F795" s="1" t="s">
        <v>26</v>
      </c>
      <c r="G795" s="1" t="s">
        <v>27</v>
      </c>
      <c r="H795" s="1" t="s">
        <v>2683</v>
      </c>
      <c r="I795" s="1" t="s">
        <v>2684</v>
      </c>
      <c r="J795" s="1" t="s">
        <v>2684</v>
      </c>
      <c r="K795" s="2"/>
      <c r="L795" s="1">
        <v>-4.0</v>
      </c>
      <c r="M795" s="1"/>
      <c r="N795" s="1">
        <v>10.846416666666666</v>
      </c>
      <c r="O795" s="1" t="s">
        <v>30</v>
      </c>
      <c r="P795" s="1" t="s">
        <v>903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 hidden="1">
      <c r="A796" s="1" t="s">
        <v>48</v>
      </c>
      <c r="B796" s="1" t="s">
        <v>17</v>
      </c>
      <c r="C796" s="1">
        <v>199.0</v>
      </c>
      <c r="D796" s="1">
        <v>50.0</v>
      </c>
      <c r="E796" s="2"/>
      <c r="F796" s="1" t="s">
        <v>18</v>
      </c>
      <c r="G796" s="1" t="s">
        <v>123</v>
      </c>
      <c r="H796" s="1" t="s">
        <v>2685</v>
      </c>
      <c r="I796" s="1" t="s">
        <v>2686</v>
      </c>
      <c r="J796" s="1" t="s">
        <v>2686</v>
      </c>
      <c r="K796" s="2"/>
      <c r="L796" s="1">
        <v>-7.0</v>
      </c>
      <c r="M796" s="1"/>
      <c r="N796" s="1">
        <v>43.43465</v>
      </c>
      <c r="O796" s="1" t="s">
        <v>55</v>
      </c>
      <c r="P796" s="1" t="s">
        <v>228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 hidden="1">
      <c r="A797" s="1" t="s">
        <v>16</v>
      </c>
      <c r="B797" s="1" t="s">
        <v>17</v>
      </c>
      <c r="C797" s="3">
        <v>498.0</v>
      </c>
      <c r="D797" s="1">
        <v>0.0</v>
      </c>
      <c r="E797" s="2"/>
      <c r="F797" s="1" t="s">
        <v>18</v>
      </c>
      <c r="G797" s="1" t="s">
        <v>19</v>
      </c>
      <c r="H797" s="1" t="s">
        <v>2687</v>
      </c>
      <c r="I797" s="1" t="s">
        <v>2688</v>
      </c>
      <c r="J797" s="1" t="s">
        <v>2688</v>
      </c>
      <c r="K797" s="2"/>
      <c r="L797" s="1">
        <v>11.0</v>
      </c>
      <c r="M797" s="1"/>
      <c r="N797" s="1">
        <v>16.61175</v>
      </c>
      <c r="O797" s="1" t="s">
        <v>22</v>
      </c>
      <c r="P797" s="1" t="s">
        <v>2689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 hidden="1">
      <c r="A798" s="1" t="s">
        <v>32</v>
      </c>
      <c r="B798" s="1" t="s">
        <v>112</v>
      </c>
      <c r="C798" s="1">
        <v>264.0</v>
      </c>
      <c r="D798" s="1">
        <v>0.0</v>
      </c>
      <c r="E798" s="2"/>
      <c r="F798" s="1" t="s">
        <v>26</v>
      </c>
      <c r="G798" s="1" t="s">
        <v>19</v>
      </c>
      <c r="H798" s="1" t="s">
        <v>2690</v>
      </c>
      <c r="I798" s="1" t="s">
        <v>2691</v>
      </c>
      <c r="J798" s="1" t="s">
        <v>2691</v>
      </c>
      <c r="K798" s="2"/>
      <c r="L798" s="1">
        <v>-2.0</v>
      </c>
      <c r="M798" s="1"/>
      <c r="N798" s="1">
        <v>12.109316666666667</v>
      </c>
      <c r="O798" s="1" t="s">
        <v>30</v>
      </c>
      <c r="P798" s="1" t="s">
        <v>2692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 hidden="1">
      <c r="A799" s="1" t="s">
        <v>24</v>
      </c>
      <c r="B799" s="1" t="s">
        <v>17</v>
      </c>
      <c r="C799" s="1">
        <v>214.2</v>
      </c>
      <c r="D799" s="1">
        <v>0.0</v>
      </c>
      <c r="E799" s="1" t="s">
        <v>25</v>
      </c>
      <c r="F799" s="1" t="s">
        <v>26</v>
      </c>
      <c r="G799" s="1" t="s">
        <v>27</v>
      </c>
      <c r="H799" s="1" t="s">
        <v>2693</v>
      </c>
      <c r="I799" s="1" t="s">
        <v>2694</v>
      </c>
      <c r="J799" s="1" t="s">
        <v>2694</v>
      </c>
      <c r="K799" s="2"/>
      <c r="L799" s="1">
        <v>1.0</v>
      </c>
      <c r="M799" s="1"/>
      <c r="N799" s="1">
        <v>16.111616666666666</v>
      </c>
      <c r="O799" s="1" t="s">
        <v>30</v>
      </c>
      <c r="P799" s="1" t="s">
        <v>1640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 hidden="1">
      <c r="A800" s="1" t="s">
        <v>32</v>
      </c>
      <c r="B800" s="1" t="s">
        <v>112</v>
      </c>
      <c r="C800" s="1">
        <v>264.0</v>
      </c>
      <c r="D800" s="1">
        <v>0.0</v>
      </c>
      <c r="E800" s="2"/>
      <c r="F800" s="1" t="s">
        <v>26</v>
      </c>
      <c r="G800" s="1" t="s">
        <v>27</v>
      </c>
      <c r="H800" s="1" t="s">
        <v>2695</v>
      </c>
      <c r="I800" s="1" t="s">
        <v>2696</v>
      </c>
      <c r="J800" s="1" t="s">
        <v>2696</v>
      </c>
      <c r="K800" s="2"/>
      <c r="L800" s="1">
        <v>3.0</v>
      </c>
      <c r="M800" s="1"/>
      <c r="N800" s="1">
        <v>18.729316666666666</v>
      </c>
      <c r="O800" s="1" t="s">
        <v>30</v>
      </c>
      <c r="P800" s="1" t="s">
        <v>945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 hidden="1">
      <c r="A801" s="1" t="s">
        <v>32</v>
      </c>
      <c r="B801" s="1" t="s">
        <v>112</v>
      </c>
      <c r="C801" s="1">
        <v>632.0</v>
      </c>
      <c r="D801" s="1">
        <v>0.0</v>
      </c>
      <c r="E801" s="2"/>
      <c r="F801" s="1" t="s">
        <v>26</v>
      </c>
      <c r="G801" s="1" t="s">
        <v>27</v>
      </c>
      <c r="H801" s="1" t="s">
        <v>2697</v>
      </c>
      <c r="I801" s="1" t="s">
        <v>2698</v>
      </c>
      <c r="J801" s="1" t="s">
        <v>2698</v>
      </c>
      <c r="K801" s="2"/>
      <c r="L801" s="1">
        <v>5.0</v>
      </c>
      <c r="M801" s="1"/>
      <c r="N801" s="1">
        <v>20.55175</v>
      </c>
      <c r="O801" s="1" t="s">
        <v>30</v>
      </c>
      <c r="P801" s="1" t="s">
        <v>2699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 hidden="1">
      <c r="A802" s="1" t="s">
        <v>48</v>
      </c>
      <c r="B802" s="1" t="s">
        <v>17</v>
      </c>
      <c r="C802" s="1">
        <v>199.0</v>
      </c>
      <c r="D802" s="1">
        <v>50.0</v>
      </c>
      <c r="E802" s="2"/>
      <c r="F802" s="1" t="s">
        <v>18</v>
      </c>
      <c r="G802" s="1" t="s">
        <v>27</v>
      </c>
      <c r="H802" s="1" t="s">
        <v>2700</v>
      </c>
      <c r="I802" s="1" t="s">
        <v>2701</v>
      </c>
      <c r="J802" s="1" t="s">
        <v>2701</v>
      </c>
      <c r="K802" s="2"/>
      <c r="L802" s="1">
        <v>0.0</v>
      </c>
      <c r="M802" s="1"/>
      <c r="N802" s="1">
        <v>18.033366666666666</v>
      </c>
      <c r="O802" s="1" t="s">
        <v>55</v>
      </c>
      <c r="P802" s="1" t="s">
        <v>2338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 hidden="1">
      <c r="A803" s="1" t="s">
        <v>16</v>
      </c>
      <c r="B803" s="1" t="s">
        <v>17</v>
      </c>
      <c r="C803" s="1">
        <v>498.0</v>
      </c>
      <c r="D803" s="1">
        <v>0.0</v>
      </c>
      <c r="E803" s="2"/>
      <c r="F803" s="1" t="s">
        <v>18</v>
      </c>
      <c r="G803" s="1" t="s">
        <v>19</v>
      </c>
      <c r="H803" s="1" t="s">
        <v>2702</v>
      </c>
      <c r="I803" s="1" t="s">
        <v>2703</v>
      </c>
      <c r="J803" s="1" t="s">
        <v>2703</v>
      </c>
      <c r="K803" s="2"/>
      <c r="L803" s="1">
        <v>12.0</v>
      </c>
      <c r="M803" s="1"/>
      <c r="N803" s="1">
        <v>17.466316666666668</v>
      </c>
      <c r="O803" s="1" t="s">
        <v>22</v>
      </c>
      <c r="P803" s="1" t="s">
        <v>2704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 hidden="1">
      <c r="A804" s="1" t="s">
        <v>24</v>
      </c>
      <c r="B804" s="1" t="s">
        <v>17</v>
      </c>
      <c r="C804" s="3">
        <v>389.0</v>
      </c>
      <c r="D804" s="1">
        <v>0.0</v>
      </c>
      <c r="E804" s="1" t="s">
        <v>25</v>
      </c>
      <c r="F804" s="1" t="s">
        <v>26</v>
      </c>
      <c r="G804" s="1" t="s">
        <v>27</v>
      </c>
      <c r="H804" s="1" t="s">
        <v>2705</v>
      </c>
      <c r="I804" s="1" t="s">
        <v>2706</v>
      </c>
      <c r="J804" s="1" t="s">
        <v>2706</v>
      </c>
      <c r="K804" s="2"/>
      <c r="L804" s="1">
        <v>-1.0</v>
      </c>
      <c r="M804" s="1"/>
      <c r="N804" s="1">
        <v>13.346133333333333</v>
      </c>
      <c r="O804" s="1" t="s">
        <v>30</v>
      </c>
      <c r="P804" s="1" t="s">
        <v>2707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 hidden="1">
      <c r="A805" s="1" t="s">
        <v>48</v>
      </c>
      <c r="B805" s="1" t="s">
        <v>17</v>
      </c>
      <c r="C805" s="1">
        <v>1051.0</v>
      </c>
      <c r="D805" s="1">
        <v>0.0</v>
      </c>
      <c r="E805" s="1" t="s">
        <v>1557</v>
      </c>
      <c r="F805" s="1" t="s">
        <v>50</v>
      </c>
      <c r="G805" s="1" t="s">
        <v>27</v>
      </c>
      <c r="H805" s="1" t="s">
        <v>2708</v>
      </c>
      <c r="I805" s="1" t="s">
        <v>2709</v>
      </c>
      <c r="J805" s="1" t="s">
        <v>2710</v>
      </c>
      <c r="K805" s="1" t="s">
        <v>2711</v>
      </c>
      <c r="L805" s="1">
        <v>0.0</v>
      </c>
      <c r="M805" s="1">
        <v>0.008683333333333333</v>
      </c>
      <c r="N805" s="1">
        <v>26.991316666666666</v>
      </c>
      <c r="O805" s="1" t="s">
        <v>55</v>
      </c>
      <c r="P805" s="1" t="s">
        <v>2712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 hidden="1">
      <c r="A806" s="1" t="s">
        <v>24</v>
      </c>
      <c r="B806" s="1" t="s">
        <v>17</v>
      </c>
      <c r="C806" s="1">
        <v>254.2</v>
      </c>
      <c r="D806" s="1">
        <v>0.0</v>
      </c>
      <c r="E806" s="1" t="s">
        <v>25</v>
      </c>
      <c r="F806" s="1" t="s">
        <v>26</v>
      </c>
      <c r="G806" s="1" t="s">
        <v>27</v>
      </c>
      <c r="H806" s="1" t="s">
        <v>2713</v>
      </c>
      <c r="I806" s="1" t="s">
        <v>2714</v>
      </c>
      <c r="J806" s="1" t="s">
        <v>2714</v>
      </c>
      <c r="K806" s="2"/>
      <c r="L806" s="1">
        <v>2.0</v>
      </c>
      <c r="M806" s="1"/>
      <c r="N806" s="1">
        <v>17.550016666666668</v>
      </c>
      <c r="O806" s="1" t="s">
        <v>30</v>
      </c>
      <c r="P806" s="1" t="s">
        <v>2715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 hidden="1">
      <c r="A807" s="1" t="s">
        <v>48</v>
      </c>
      <c r="B807" s="1" t="s">
        <v>17</v>
      </c>
      <c r="C807" s="1">
        <v>638.0</v>
      </c>
      <c r="D807" s="1">
        <v>0.0</v>
      </c>
      <c r="E807" s="1" t="s">
        <v>2483</v>
      </c>
      <c r="F807" s="1" t="s">
        <v>50</v>
      </c>
      <c r="G807" s="1" t="s">
        <v>27</v>
      </c>
      <c r="H807" s="1" t="s">
        <v>2716</v>
      </c>
      <c r="I807" s="1" t="s">
        <v>2717</v>
      </c>
      <c r="J807" s="1" t="s">
        <v>2718</v>
      </c>
      <c r="K807" s="1" t="s">
        <v>2719</v>
      </c>
      <c r="L807" s="1">
        <v>-6.0</v>
      </c>
      <c r="M807" s="1">
        <v>0.024883333333333334</v>
      </c>
      <c r="N807" s="1">
        <v>12.6043</v>
      </c>
      <c r="O807" s="1" t="s">
        <v>55</v>
      </c>
      <c r="P807" s="1" t="s">
        <v>2720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 hidden="1">
      <c r="A808" s="1" t="s">
        <v>24</v>
      </c>
      <c r="B808" s="1" t="s">
        <v>17</v>
      </c>
      <c r="C808" s="1">
        <v>428.4</v>
      </c>
      <c r="D808" s="1">
        <v>0.0</v>
      </c>
      <c r="E808" s="1" t="s">
        <v>25</v>
      </c>
      <c r="F808" s="1" t="s">
        <v>26</v>
      </c>
      <c r="G808" s="1" t="s">
        <v>27</v>
      </c>
      <c r="H808" s="1" t="s">
        <v>2721</v>
      </c>
      <c r="I808" s="1" t="s">
        <v>2722</v>
      </c>
      <c r="J808" s="1" t="s">
        <v>2722</v>
      </c>
      <c r="K808" s="2"/>
      <c r="L808" s="1">
        <v>-4.0</v>
      </c>
      <c r="M808" s="1"/>
      <c r="N808" s="1">
        <v>10.254083333333334</v>
      </c>
      <c r="O808" s="1" t="s">
        <v>30</v>
      </c>
      <c r="P808" s="1" t="s">
        <v>2723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 hidden="1">
      <c r="A809" s="1" t="s">
        <v>48</v>
      </c>
      <c r="B809" s="1" t="s">
        <v>17</v>
      </c>
      <c r="C809" s="3">
        <v>593.0</v>
      </c>
      <c r="D809" s="1">
        <v>0.0</v>
      </c>
      <c r="E809" s="1" t="s">
        <v>2483</v>
      </c>
      <c r="F809" s="1" t="s">
        <v>50</v>
      </c>
      <c r="G809" s="1" t="s">
        <v>27</v>
      </c>
      <c r="H809" s="1" t="s">
        <v>2724</v>
      </c>
      <c r="I809" s="1" t="s">
        <v>2725</v>
      </c>
      <c r="J809" s="1" t="s">
        <v>2726</v>
      </c>
      <c r="K809" s="1" t="s">
        <v>2727</v>
      </c>
      <c r="L809" s="1">
        <v>-3.0</v>
      </c>
      <c r="M809" s="1">
        <v>0.008166666666666666</v>
      </c>
      <c r="N809" s="1">
        <v>17.380316666666666</v>
      </c>
      <c r="O809" s="1" t="s">
        <v>55</v>
      </c>
      <c r="P809" s="1" t="s">
        <v>2728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 hidden="1">
      <c r="A810" s="1" t="s">
        <v>24</v>
      </c>
      <c r="B810" s="1" t="s">
        <v>17</v>
      </c>
      <c r="C810" s="1">
        <v>292.4</v>
      </c>
      <c r="D810" s="1">
        <v>0.0</v>
      </c>
      <c r="E810" s="1" t="s">
        <v>25</v>
      </c>
      <c r="F810" s="1" t="s">
        <v>26</v>
      </c>
      <c r="G810" s="1" t="s">
        <v>27</v>
      </c>
      <c r="H810" s="1" t="s">
        <v>2729</v>
      </c>
      <c r="I810" s="1" t="s">
        <v>2730</v>
      </c>
      <c r="J810" s="1" t="s">
        <v>2730</v>
      </c>
      <c r="K810" s="2"/>
      <c r="L810" s="1">
        <v>-3.0</v>
      </c>
      <c r="M810" s="1"/>
      <c r="N810" s="1">
        <v>11.070016666666668</v>
      </c>
      <c r="O810" s="1" t="s">
        <v>30</v>
      </c>
      <c r="P810" s="1" t="s">
        <v>2731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 hidden="1">
      <c r="A811" s="1" t="s">
        <v>24</v>
      </c>
      <c r="B811" s="1" t="s">
        <v>17</v>
      </c>
      <c r="C811" s="3">
        <v>214.2</v>
      </c>
      <c r="D811" s="1">
        <v>0.0</v>
      </c>
      <c r="E811" s="1" t="s">
        <v>25</v>
      </c>
      <c r="F811" s="1" t="s">
        <v>26</v>
      </c>
      <c r="G811" s="1" t="s">
        <v>27</v>
      </c>
      <c r="H811" s="1" t="s">
        <v>2732</v>
      </c>
      <c r="I811" s="1" t="s">
        <v>2733</v>
      </c>
      <c r="J811" s="1" t="s">
        <v>2733</v>
      </c>
      <c r="K811" s="2"/>
      <c r="L811" s="1">
        <v>-4.0</v>
      </c>
      <c r="M811" s="1"/>
      <c r="N811" s="1">
        <v>10.339683333333333</v>
      </c>
      <c r="O811" s="1" t="s">
        <v>30</v>
      </c>
      <c r="P811" s="1" t="s">
        <v>346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 hidden="1">
      <c r="A812" s="1" t="s">
        <v>48</v>
      </c>
      <c r="B812" s="1" t="s">
        <v>17</v>
      </c>
      <c r="C812" s="1">
        <v>300.0</v>
      </c>
      <c r="D812" s="1">
        <v>49.0</v>
      </c>
      <c r="E812" s="2"/>
      <c r="F812" s="1" t="s">
        <v>18</v>
      </c>
      <c r="G812" s="1" t="s">
        <v>19</v>
      </c>
      <c r="H812" s="1" t="s">
        <v>2734</v>
      </c>
      <c r="I812" s="1" t="s">
        <v>2735</v>
      </c>
      <c r="J812" s="1" t="s">
        <v>2735</v>
      </c>
      <c r="K812" s="2"/>
      <c r="L812" s="1">
        <v>-4.0</v>
      </c>
      <c r="M812" s="1"/>
      <c r="N812" s="1">
        <v>15.50525</v>
      </c>
      <c r="O812" s="1" t="s">
        <v>55</v>
      </c>
      <c r="P812" s="1" t="s">
        <v>2736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 hidden="1">
      <c r="A813" s="1" t="s">
        <v>16</v>
      </c>
      <c r="B813" s="1" t="s">
        <v>17</v>
      </c>
      <c r="C813" s="3">
        <v>119.0</v>
      </c>
      <c r="D813" s="1">
        <v>0.0</v>
      </c>
      <c r="E813" s="2"/>
      <c r="F813" s="1" t="s">
        <v>18</v>
      </c>
      <c r="G813" s="1" t="s">
        <v>19</v>
      </c>
      <c r="H813" s="1" t="s">
        <v>2737</v>
      </c>
      <c r="I813" s="1" t="s">
        <v>2738</v>
      </c>
      <c r="J813" s="1" t="s">
        <v>2738</v>
      </c>
      <c r="K813" s="2"/>
      <c r="L813" s="1">
        <v>10.0</v>
      </c>
      <c r="M813" s="1"/>
      <c r="N813" s="1">
        <v>15.453366666666666</v>
      </c>
      <c r="O813" s="1" t="s">
        <v>22</v>
      </c>
      <c r="P813" s="1" t="s">
        <v>2739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 hidden="1">
      <c r="A814" s="1" t="s">
        <v>24</v>
      </c>
      <c r="B814" s="1" t="s">
        <v>17</v>
      </c>
      <c r="C814" s="1">
        <v>640.6</v>
      </c>
      <c r="D814" s="1">
        <v>0.0</v>
      </c>
      <c r="E814" s="1" t="s">
        <v>25</v>
      </c>
      <c r="F814" s="1" t="s">
        <v>26</v>
      </c>
      <c r="G814" s="1" t="s">
        <v>27</v>
      </c>
      <c r="H814" s="1" t="s">
        <v>2740</v>
      </c>
      <c r="I814" s="1" t="s">
        <v>2741</v>
      </c>
      <c r="J814" s="1" t="s">
        <v>2741</v>
      </c>
      <c r="K814" s="2"/>
      <c r="L814" s="1">
        <v>7.0</v>
      </c>
      <c r="M814" s="1"/>
      <c r="N814" s="1">
        <v>22.776416666666666</v>
      </c>
      <c r="O814" s="1" t="s">
        <v>30</v>
      </c>
      <c r="P814" s="1" t="s">
        <v>2742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 hidden="1">
      <c r="A815" s="1" t="s">
        <v>48</v>
      </c>
      <c r="B815" s="1" t="s">
        <v>17</v>
      </c>
      <c r="C815" s="1">
        <v>309.0</v>
      </c>
      <c r="D815" s="1">
        <v>0.0</v>
      </c>
      <c r="E815" s="1" t="s">
        <v>1557</v>
      </c>
      <c r="F815" s="1" t="s">
        <v>50</v>
      </c>
      <c r="G815" s="1" t="s">
        <v>27</v>
      </c>
      <c r="H815" s="1" t="s">
        <v>2743</v>
      </c>
      <c r="I815" s="1" t="s">
        <v>2744</v>
      </c>
      <c r="J815" s="1" t="s">
        <v>2745</v>
      </c>
      <c r="K815" s="1" t="s">
        <v>2746</v>
      </c>
      <c r="L815" s="1">
        <v>-3.0</v>
      </c>
      <c r="M815" s="1">
        <v>0.014083333333333333</v>
      </c>
      <c r="N815" s="1">
        <v>11.1149</v>
      </c>
      <c r="O815" s="1" t="s">
        <v>55</v>
      </c>
      <c r="P815" s="1" t="s">
        <v>162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 hidden="1">
      <c r="A816" s="1" t="s">
        <v>32</v>
      </c>
      <c r="B816" s="1" t="s">
        <v>112</v>
      </c>
      <c r="C816" s="1">
        <v>533.0</v>
      </c>
      <c r="D816" s="1">
        <v>0.0</v>
      </c>
      <c r="E816" s="2"/>
      <c r="F816" s="1" t="s">
        <v>26</v>
      </c>
      <c r="G816" s="1" t="s">
        <v>27</v>
      </c>
      <c r="H816" s="1" t="s">
        <v>2747</v>
      </c>
      <c r="I816" s="1" t="s">
        <v>2748</v>
      </c>
      <c r="J816" s="1" t="s">
        <v>2748</v>
      </c>
      <c r="K816" s="2"/>
      <c r="L816" s="1">
        <v>0.0</v>
      </c>
      <c r="M816" s="1"/>
      <c r="N816" s="1">
        <v>14.906966666666667</v>
      </c>
      <c r="O816" s="1" t="s">
        <v>30</v>
      </c>
      <c r="P816" s="1" t="s">
        <v>2749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 hidden="1">
      <c r="A817" s="1" t="s">
        <v>16</v>
      </c>
      <c r="B817" s="1" t="s">
        <v>17</v>
      </c>
      <c r="C817" s="1">
        <v>249.0</v>
      </c>
      <c r="D817" s="1">
        <v>0.0</v>
      </c>
      <c r="E817" s="2"/>
      <c r="F817" s="1" t="s">
        <v>18</v>
      </c>
      <c r="G817" s="1" t="s">
        <v>19</v>
      </c>
      <c r="H817" s="1" t="s">
        <v>2750</v>
      </c>
      <c r="I817" s="1" t="s">
        <v>2751</v>
      </c>
      <c r="J817" s="1" t="s">
        <v>2751</v>
      </c>
      <c r="K817" s="2"/>
      <c r="L817" s="1">
        <v>12.0</v>
      </c>
      <c r="M817" s="1"/>
      <c r="N817" s="1">
        <v>17.923233333333332</v>
      </c>
      <c r="O817" s="1" t="s">
        <v>22</v>
      </c>
      <c r="P817" s="1" t="s">
        <v>2752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 hidden="1">
      <c r="A818" s="1" t="s">
        <v>32</v>
      </c>
      <c r="B818" s="1" t="s">
        <v>112</v>
      </c>
      <c r="C818" s="1">
        <v>822.0</v>
      </c>
      <c r="D818" s="1">
        <v>0.0</v>
      </c>
      <c r="E818" s="2"/>
      <c r="F818" s="1" t="s">
        <v>26</v>
      </c>
      <c r="G818" s="1" t="s">
        <v>27</v>
      </c>
      <c r="H818" s="1" t="s">
        <v>2753</v>
      </c>
      <c r="I818" s="1" t="s">
        <v>2754</v>
      </c>
      <c r="J818" s="1" t="s">
        <v>2754</v>
      </c>
      <c r="K818" s="2"/>
      <c r="L818" s="1">
        <v>0.0</v>
      </c>
      <c r="M818" s="1"/>
      <c r="N818" s="1">
        <v>15.216266666666666</v>
      </c>
      <c r="O818" s="1" t="s">
        <v>30</v>
      </c>
      <c r="P818" s="1" t="s">
        <v>2755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 hidden="1">
      <c r="A819" s="1" t="s">
        <v>48</v>
      </c>
      <c r="B819" s="1" t="s">
        <v>17</v>
      </c>
      <c r="C819" s="1">
        <v>645.0</v>
      </c>
      <c r="D819" s="1">
        <v>0.0</v>
      </c>
      <c r="E819" s="1" t="s">
        <v>1557</v>
      </c>
      <c r="F819" s="1" t="s">
        <v>50</v>
      </c>
      <c r="G819" s="1" t="s">
        <v>27</v>
      </c>
      <c r="H819" s="1" t="s">
        <v>2756</v>
      </c>
      <c r="I819" s="1" t="s">
        <v>2757</v>
      </c>
      <c r="J819" s="1" t="s">
        <v>2758</v>
      </c>
      <c r="K819" s="1" t="s">
        <v>2759</v>
      </c>
      <c r="L819" s="1">
        <v>1.0</v>
      </c>
      <c r="M819" s="1">
        <v>0.014483333333333334</v>
      </c>
      <c r="N819" s="1">
        <v>23.7607</v>
      </c>
      <c r="O819" s="1" t="s">
        <v>55</v>
      </c>
      <c r="P819" s="1" t="s">
        <v>2760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 hidden="1">
      <c r="A820" s="1" t="s">
        <v>32</v>
      </c>
      <c r="B820" s="1" t="s">
        <v>112</v>
      </c>
      <c r="C820" s="1">
        <v>926.0</v>
      </c>
      <c r="D820" s="1">
        <v>0.0</v>
      </c>
      <c r="E820" s="2"/>
      <c r="F820" s="1" t="s">
        <v>26</v>
      </c>
      <c r="G820" s="1" t="s">
        <v>27</v>
      </c>
      <c r="H820" s="1" t="s">
        <v>2761</v>
      </c>
      <c r="I820" s="1" t="s">
        <v>2762</v>
      </c>
      <c r="J820" s="1" t="s">
        <v>2762</v>
      </c>
      <c r="K820" s="2"/>
      <c r="L820" s="1">
        <v>0.0</v>
      </c>
      <c r="M820" s="1"/>
      <c r="N820" s="1">
        <v>15.215633333333333</v>
      </c>
      <c r="O820" s="1" t="s">
        <v>30</v>
      </c>
      <c r="P820" s="1" t="s">
        <v>2763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 hidden="1">
      <c r="A821" s="1" t="s">
        <v>24</v>
      </c>
      <c r="B821" s="1" t="s">
        <v>17</v>
      </c>
      <c r="C821" s="1">
        <v>428.4</v>
      </c>
      <c r="D821" s="1">
        <v>0.0</v>
      </c>
      <c r="E821" s="1" t="s">
        <v>25</v>
      </c>
      <c r="F821" s="1" t="s">
        <v>26</v>
      </c>
      <c r="G821" s="1" t="s">
        <v>27</v>
      </c>
      <c r="H821" s="1" t="s">
        <v>2764</v>
      </c>
      <c r="I821" s="1" t="s">
        <v>2765</v>
      </c>
      <c r="J821" s="1" t="s">
        <v>2765</v>
      </c>
      <c r="K821" s="2"/>
      <c r="L821" s="1">
        <v>-3.0</v>
      </c>
      <c r="M821" s="1"/>
      <c r="N821" s="1">
        <v>11.398333333333333</v>
      </c>
      <c r="O821" s="1" t="s">
        <v>30</v>
      </c>
      <c r="P821" s="1" t="s">
        <v>1933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 hidden="1">
      <c r="A822" s="1" t="s">
        <v>48</v>
      </c>
      <c r="B822" s="1" t="s">
        <v>17</v>
      </c>
      <c r="C822" s="1">
        <v>398.0</v>
      </c>
      <c r="D822" s="1">
        <v>100.0</v>
      </c>
      <c r="E822" s="2"/>
      <c r="F822" s="1" t="s">
        <v>18</v>
      </c>
      <c r="G822" s="1" t="s">
        <v>123</v>
      </c>
      <c r="H822" s="1" t="s">
        <v>2766</v>
      </c>
      <c r="I822" s="1" t="s">
        <v>2767</v>
      </c>
      <c r="J822" s="1" t="s">
        <v>2767</v>
      </c>
      <c r="K822" s="2"/>
      <c r="L822" s="1">
        <v>-8.0</v>
      </c>
      <c r="M822" s="1"/>
      <c r="N822" s="1">
        <v>10.6155</v>
      </c>
      <c r="O822" s="1" t="s">
        <v>55</v>
      </c>
      <c r="P822" s="1" t="s">
        <v>2768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 hidden="1">
      <c r="A823" s="1" t="s">
        <v>48</v>
      </c>
      <c r="B823" s="1" t="s">
        <v>17</v>
      </c>
      <c r="C823" s="1">
        <v>233.0</v>
      </c>
      <c r="D823" s="1">
        <v>71.0</v>
      </c>
      <c r="E823" s="2"/>
      <c r="F823" s="1" t="s">
        <v>18</v>
      </c>
      <c r="G823" s="1" t="s">
        <v>123</v>
      </c>
      <c r="H823" s="1" t="s">
        <v>2769</v>
      </c>
      <c r="I823" s="1" t="s">
        <v>2770</v>
      </c>
      <c r="J823" s="1" t="s">
        <v>2770</v>
      </c>
      <c r="K823" s="2"/>
      <c r="L823" s="1">
        <v>-8.0</v>
      </c>
      <c r="M823" s="1"/>
      <c r="N823" s="1">
        <v>10.206</v>
      </c>
      <c r="O823" s="1" t="s">
        <v>55</v>
      </c>
      <c r="P823" s="1" t="s">
        <v>2771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 hidden="1">
      <c r="A824" s="1" t="s">
        <v>48</v>
      </c>
      <c r="B824" s="1" t="s">
        <v>17</v>
      </c>
      <c r="C824" s="1">
        <v>199.0</v>
      </c>
      <c r="D824" s="1">
        <v>50.0</v>
      </c>
      <c r="E824" s="2"/>
      <c r="F824" s="1" t="s">
        <v>18</v>
      </c>
      <c r="G824" s="1" t="s">
        <v>19</v>
      </c>
      <c r="H824" s="1" t="s">
        <v>2772</v>
      </c>
      <c r="I824" s="1" t="s">
        <v>2773</v>
      </c>
      <c r="J824" s="1" t="s">
        <v>2773</v>
      </c>
      <c r="K824" s="2"/>
      <c r="L824" s="1">
        <v>-13.0</v>
      </c>
      <c r="M824" s="1"/>
      <c r="N824" s="1">
        <v>6.193416666666667</v>
      </c>
      <c r="O824" s="1" t="s">
        <v>55</v>
      </c>
      <c r="P824" s="1" t="s">
        <v>2774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 hidden="1">
      <c r="A825" s="1" t="s">
        <v>48</v>
      </c>
      <c r="B825" s="1" t="s">
        <v>17</v>
      </c>
      <c r="C825" s="1">
        <v>736.0</v>
      </c>
      <c r="D825" s="1">
        <v>0.0</v>
      </c>
      <c r="E825" s="1" t="s">
        <v>2365</v>
      </c>
      <c r="F825" s="1" t="s">
        <v>50</v>
      </c>
      <c r="G825" s="1" t="s">
        <v>27</v>
      </c>
      <c r="H825" s="1" t="s">
        <v>2775</v>
      </c>
      <c r="I825" s="1" t="s">
        <v>2776</v>
      </c>
      <c r="J825" s="1" t="s">
        <v>2777</v>
      </c>
      <c r="K825" s="1" t="s">
        <v>2778</v>
      </c>
      <c r="L825" s="1">
        <v>-10.0</v>
      </c>
      <c r="M825" s="1">
        <v>0.0113</v>
      </c>
      <c r="N825" s="1">
        <v>6.342316666666667</v>
      </c>
      <c r="O825" s="1" t="s">
        <v>55</v>
      </c>
      <c r="P825" s="1" t="s">
        <v>2779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 hidden="1">
      <c r="A826" s="1" t="s">
        <v>48</v>
      </c>
      <c r="B826" s="1" t="s">
        <v>17</v>
      </c>
      <c r="C826" s="1">
        <v>278.0</v>
      </c>
      <c r="D826" s="1">
        <v>55.0</v>
      </c>
      <c r="E826" s="2"/>
      <c r="F826" s="1" t="s">
        <v>18</v>
      </c>
      <c r="G826" s="1" t="s">
        <v>19</v>
      </c>
      <c r="H826" s="1" t="s">
        <v>2780</v>
      </c>
      <c r="I826" s="1" t="s">
        <v>2781</v>
      </c>
      <c r="J826" s="1" t="s">
        <v>2781</v>
      </c>
      <c r="K826" s="2"/>
      <c r="L826" s="1">
        <v>-10.0</v>
      </c>
      <c r="M826" s="1"/>
      <c r="N826" s="1">
        <v>8.451783333333333</v>
      </c>
      <c r="O826" s="1" t="s">
        <v>55</v>
      </c>
      <c r="P826" s="1" t="s">
        <v>2782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 hidden="1">
      <c r="A827" s="1" t="s">
        <v>24</v>
      </c>
      <c r="B827" s="1" t="s">
        <v>17</v>
      </c>
      <c r="C827" s="1">
        <v>329.0</v>
      </c>
      <c r="D827" s="1">
        <v>0.0</v>
      </c>
      <c r="E827" s="1" t="s">
        <v>25</v>
      </c>
      <c r="F827" s="1" t="s">
        <v>26</v>
      </c>
      <c r="G827" s="1" t="s">
        <v>27</v>
      </c>
      <c r="H827" s="1" t="s">
        <v>2783</v>
      </c>
      <c r="I827" s="1" t="s">
        <v>2784</v>
      </c>
      <c r="J827" s="1" t="s">
        <v>2784</v>
      </c>
      <c r="K827" s="2"/>
      <c r="L827" s="1">
        <v>-4.0</v>
      </c>
      <c r="M827" s="1"/>
      <c r="N827" s="1">
        <v>10.424483333333333</v>
      </c>
      <c r="O827" s="1" t="s">
        <v>30</v>
      </c>
      <c r="P827" s="1" t="s">
        <v>1356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 hidden="1">
      <c r="A828" s="1" t="s">
        <v>48</v>
      </c>
      <c r="B828" s="1" t="s">
        <v>17</v>
      </c>
      <c r="C828" s="1">
        <v>247.0</v>
      </c>
      <c r="D828" s="1">
        <v>62.0</v>
      </c>
      <c r="E828" s="2"/>
      <c r="F828" s="1" t="s">
        <v>18</v>
      </c>
      <c r="G828" s="1" t="s">
        <v>123</v>
      </c>
      <c r="H828" s="1" t="s">
        <v>2785</v>
      </c>
      <c r="I828" s="1" t="s">
        <v>2786</v>
      </c>
      <c r="J828" s="1" t="s">
        <v>2786</v>
      </c>
      <c r="K828" s="2"/>
      <c r="L828" s="1">
        <v>-14.0</v>
      </c>
      <c r="M828" s="1"/>
      <c r="N828" s="1">
        <v>5.094033333333333</v>
      </c>
      <c r="O828" s="1" t="s">
        <v>55</v>
      </c>
      <c r="P828" s="1" t="s">
        <v>2180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 hidden="1">
      <c r="A829" s="1" t="s">
        <v>48</v>
      </c>
      <c r="B829" s="1" t="s">
        <v>17</v>
      </c>
      <c r="C829" s="1">
        <v>365.0</v>
      </c>
      <c r="D829" s="1">
        <v>0.0</v>
      </c>
      <c r="E829" s="1" t="s">
        <v>1557</v>
      </c>
      <c r="F829" s="1" t="s">
        <v>50</v>
      </c>
      <c r="G829" s="1" t="s">
        <v>27</v>
      </c>
      <c r="H829" s="1" t="s">
        <v>2787</v>
      </c>
      <c r="I829" s="1" t="s">
        <v>2788</v>
      </c>
      <c r="J829" s="1" t="s">
        <v>2789</v>
      </c>
      <c r="K829" s="1" t="s">
        <v>2790</v>
      </c>
      <c r="L829" s="1">
        <v>-9.0</v>
      </c>
      <c r="M829" s="1">
        <v>0.016316666666666667</v>
      </c>
      <c r="N829" s="1">
        <v>14.137183333333333</v>
      </c>
      <c r="O829" s="1" t="s">
        <v>55</v>
      </c>
      <c r="P829" s="1" t="s">
        <v>2791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 hidden="1">
      <c r="A830" s="1" t="s">
        <v>24</v>
      </c>
      <c r="B830" s="1" t="s">
        <v>17</v>
      </c>
      <c r="C830" s="3">
        <v>428.4</v>
      </c>
      <c r="D830" s="1">
        <v>0.0</v>
      </c>
      <c r="E830" s="1" t="s">
        <v>25</v>
      </c>
      <c r="F830" s="1" t="s">
        <v>26</v>
      </c>
      <c r="G830" s="1" t="s">
        <v>27</v>
      </c>
      <c r="H830" s="1" t="s">
        <v>2792</v>
      </c>
      <c r="I830" s="1" t="s">
        <v>2793</v>
      </c>
      <c r="J830" s="1" t="s">
        <v>2793</v>
      </c>
      <c r="K830" s="2"/>
      <c r="L830" s="1">
        <v>-2.0</v>
      </c>
      <c r="M830" s="1"/>
      <c r="N830" s="1">
        <v>12.461266666666667</v>
      </c>
      <c r="O830" s="1" t="s">
        <v>30</v>
      </c>
      <c r="P830" s="1" t="s">
        <v>2794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 hidden="1">
      <c r="A831" s="1" t="s">
        <v>32</v>
      </c>
      <c r="B831" s="1" t="s">
        <v>17</v>
      </c>
      <c r="C831" s="3">
        <v>398.0</v>
      </c>
      <c r="D831" s="1">
        <v>0.0</v>
      </c>
      <c r="E831" s="2"/>
      <c r="F831" s="1" t="s">
        <v>26</v>
      </c>
      <c r="G831" s="1" t="s">
        <v>27</v>
      </c>
      <c r="H831" s="1" t="s">
        <v>2795</v>
      </c>
      <c r="I831" s="1" t="s">
        <v>2796</v>
      </c>
      <c r="J831" s="1" t="s">
        <v>2796</v>
      </c>
      <c r="K831" s="2"/>
      <c r="L831" s="1">
        <v>-4.0</v>
      </c>
      <c r="M831" s="1"/>
      <c r="N831" s="1">
        <v>10.510683333333333</v>
      </c>
      <c r="O831" s="1" t="s">
        <v>30</v>
      </c>
      <c r="P831" s="1" t="s">
        <v>2797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 hidden="1">
      <c r="A832" s="1" t="s">
        <v>32</v>
      </c>
      <c r="B832" s="1" t="s">
        <v>17</v>
      </c>
      <c r="C832" s="1">
        <v>264.0</v>
      </c>
      <c r="D832" s="1">
        <v>0.0</v>
      </c>
      <c r="E832" s="2"/>
      <c r="F832" s="1" t="s">
        <v>26</v>
      </c>
      <c r="G832" s="1" t="s">
        <v>27</v>
      </c>
      <c r="H832" s="1" t="s">
        <v>2798</v>
      </c>
      <c r="I832" s="1" t="s">
        <v>2799</v>
      </c>
      <c r="J832" s="1" t="s">
        <v>2799</v>
      </c>
      <c r="K832" s="2"/>
      <c r="L832" s="1">
        <v>-7.0</v>
      </c>
      <c r="M832" s="1"/>
      <c r="N832" s="1">
        <v>7.43685</v>
      </c>
      <c r="O832" s="1" t="s">
        <v>30</v>
      </c>
      <c r="P832" s="1" t="s">
        <v>903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 hidden="1">
      <c r="A833" s="1" t="s">
        <v>32</v>
      </c>
      <c r="B833" s="1" t="s">
        <v>17</v>
      </c>
      <c r="C833" s="3">
        <v>323.0</v>
      </c>
      <c r="D833" s="1">
        <v>0.0</v>
      </c>
      <c r="E833" s="2"/>
      <c r="F833" s="1" t="s">
        <v>26</v>
      </c>
      <c r="G833" s="1" t="s">
        <v>27</v>
      </c>
      <c r="H833" s="1" t="s">
        <v>2800</v>
      </c>
      <c r="I833" s="1" t="s">
        <v>2801</v>
      </c>
      <c r="J833" s="1" t="s">
        <v>2801</v>
      </c>
      <c r="K833" s="2"/>
      <c r="L833" s="1">
        <v>-6.0</v>
      </c>
      <c r="M833" s="1"/>
      <c r="N833" s="1">
        <v>8.901833333333334</v>
      </c>
      <c r="O833" s="1" t="s">
        <v>30</v>
      </c>
      <c r="P833" s="1" t="s">
        <v>2802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 hidden="1">
      <c r="A834" s="1" t="s">
        <v>24</v>
      </c>
      <c r="B834" s="1" t="s">
        <v>17</v>
      </c>
      <c r="C834" s="1">
        <v>388.0</v>
      </c>
      <c r="D834" s="1">
        <v>0.0</v>
      </c>
      <c r="E834" s="1" t="s">
        <v>25</v>
      </c>
      <c r="F834" s="1" t="s">
        <v>26</v>
      </c>
      <c r="G834" s="1" t="s">
        <v>27</v>
      </c>
      <c r="H834" s="1" t="s">
        <v>2803</v>
      </c>
      <c r="I834" s="1" t="s">
        <v>2804</v>
      </c>
      <c r="J834" s="1" t="s">
        <v>2804</v>
      </c>
      <c r="K834" s="2"/>
      <c r="L834" s="1">
        <v>-2.0</v>
      </c>
      <c r="M834" s="1"/>
      <c r="N834" s="1">
        <v>12.174616666666667</v>
      </c>
      <c r="O834" s="1" t="s">
        <v>30</v>
      </c>
      <c r="P834" s="1" t="s">
        <v>2805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 hidden="1">
      <c r="A835" s="1" t="s">
        <v>24</v>
      </c>
      <c r="B835" s="1" t="s">
        <v>17</v>
      </c>
      <c r="C835" s="3">
        <v>214.2</v>
      </c>
      <c r="D835" s="1">
        <v>0.0</v>
      </c>
      <c r="E835" s="1" t="s">
        <v>25</v>
      </c>
      <c r="F835" s="1" t="s">
        <v>26</v>
      </c>
      <c r="G835" s="1" t="s">
        <v>27</v>
      </c>
      <c r="H835" s="1" t="s">
        <v>2806</v>
      </c>
      <c r="I835" s="1" t="s">
        <v>2807</v>
      </c>
      <c r="J835" s="1" t="s">
        <v>2807</v>
      </c>
      <c r="K835" s="2"/>
      <c r="L835" s="1">
        <v>-5.0</v>
      </c>
      <c r="M835" s="1"/>
      <c r="N835" s="1">
        <v>9.5184</v>
      </c>
      <c r="O835" s="1" t="s">
        <v>30</v>
      </c>
      <c r="P835" s="1" t="s">
        <v>906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 hidden="1">
      <c r="A836" s="1" t="s">
        <v>16</v>
      </c>
      <c r="B836" s="1" t="s">
        <v>17</v>
      </c>
      <c r="C836" s="1">
        <v>39.0</v>
      </c>
      <c r="D836" s="1">
        <v>0.0</v>
      </c>
      <c r="E836" s="2"/>
      <c r="F836" s="1" t="s">
        <v>18</v>
      </c>
      <c r="G836" s="1" t="s">
        <v>19</v>
      </c>
      <c r="H836" s="1" t="s">
        <v>2808</v>
      </c>
      <c r="I836" s="1" t="s">
        <v>2809</v>
      </c>
      <c r="J836" s="1" t="s">
        <v>2809</v>
      </c>
      <c r="K836" s="2"/>
      <c r="L836" s="1">
        <v>-4.0</v>
      </c>
      <c r="M836" s="1"/>
      <c r="N836" s="1">
        <v>0.06526666666666667</v>
      </c>
      <c r="O836" s="1" t="s">
        <v>22</v>
      </c>
      <c r="P836" s="1" t="s">
        <v>2810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 hidden="1">
      <c r="A837" s="1" t="s">
        <v>16</v>
      </c>
      <c r="B837" s="1" t="s">
        <v>17</v>
      </c>
      <c r="C837" s="1">
        <v>119.0</v>
      </c>
      <c r="D837" s="1">
        <v>0.0</v>
      </c>
      <c r="E837" s="2"/>
      <c r="F837" s="1" t="s">
        <v>18</v>
      </c>
      <c r="G837" s="1" t="s">
        <v>19</v>
      </c>
      <c r="H837" s="1" t="s">
        <v>2811</v>
      </c>
      <c r="I837" s="1" t="s">
        <v>2812</v>
      </c>
      <c r="J837" s="1" t="s">
        <v>2812</v>
      </c>
      <c r="K837" s="2"/>
      <c r="L837" s="1">
        <v>1.0</v>
      </c>
      <c r="M837" s="1"/>
      <c r="N837" s="1">
        <v>6.160233333333333</v>
      </c>
      <c r="O837" s="1" t="s">
        <v>22</v>
      </c>
      <c r="P837" s="1" t="s">
        <v>2813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 hidden="1">
      <c r="A838" s="1" t="s">
        <v>48</v>
      </c>
      <c r="B838" s="1" t="s">
        <v>17</v>
      </c>
      <c r="C838" s="3">
        <v>250.0</v>
      </c>
      <c r="D838" s="1">
        <v>0.0</v>
      </c>
      <c r="E838" s="1" t="s">
        <v>2365</v>
      </c>
      <c r="F838" s="1" t="s">
        <v>50</v>
      </c>
      <c r="G838" s="1" t="s">
        <v>27</v>
      </c>
      <c r="H838" s="1" t="s">
        <v>2814</v>
      </c>
      <c r="I838" s="1" t="s">
        <v>2815</v>
      </c>
      <c r="J838" s="1" t="s">
        <v>2816</v>
      </c>
      <c r="K838" s="1" t="s">
        <v>2817</v>
      </c>
      <c r="L838" s="1">
        <v>-12.0</v>
      </c>
      <c r="M838" s="1">
        <v>0.011733333333333333</v>
      </c>
      <c r="N838" s="1">
        <v>9.4859</v>
      </c>
      <c r="O838" s="1" t="s">
        <v>55</v>
      </c>
      <c r="P838" s="1" t="s">
        <v>2818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 hidden="1">
      <c r="A839" s="1" t="s">
        <v>48</v>
      </c>
      <c r="B839" s="1" t="s">
        <v>17</v>
      </c>
      <c r="C839" s="1">
        <v>119.0</v>
      </c>
      <c r="D839" s="1">
        <v>0.0</v>
      </c>
      <c r="E839" s="2"/>
      <c r="F839" s="1" t="s">
        <v>18</v>
      </c>
      <c r="G839" s="1" t="s">
        <v>27</v>
      </c>
      <c r="H839" s="1" t="s">
        <v>2819</v>
      </c>
      <c r="I839" s="1" t="s">
        <v>2820</v>
      </c>
      <c r="J839" s="1" t="s">
        <v>2820</v>
      </c>
      <c r="K839" s="2"/>
      <c r="L839" s="1">
        <v>-15.0</v>
      </c>
      <c r="M839" s="1"/>
      <c r="N839" s="1">
        <v>13.38725</v>
      </c>
      <c r="O839" s="1" t="s">
        <v>55</v>
      </c>
      <c r="P839" s="1" t="s">
        <v>2821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 hidden="1">
      <c r="A840" s="1" t="s">
        <v>66</v>
      </c>
      <c r="B840" s="1" t="s">
        <v>17</v>
      </c>
      <c r="C840" s="1">
        <v>289.0</v>
      </c>
      <c r="D840" s="1">
        <v>0.0</v>
      </c>
      <c r="E840" s="1" t="s">
        <v>2822</v>
      </c>
      <c r="F840" s="1" t="s">
        <v>26</v>
      </c>
      <c r="G840" s="1" t="s">
        <v>27</v>
      </c>
      <c r="H840" s="1" t="s">
        <v>2823</v>
      </c>
      <c r="I840" s="1" t="s">
        <v>2824</v>
      </c>
      <c r="J840" s="1" t="s">
        <v>2824</v>
      </c>
      <c r="K840" s="2"/>
      <c r="L840" s="1">
        <v>-5.0</v>
      </c>
      <c r="M840" s="1"/>
      <c r="N840" s="1">
        <v>9.42175</v>
      </c>
      <c r="O840" s="1" t="s">
        <v>30</v>
      </c>
      <c r="P840" s="1" t="s">
        <v>2364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 hidden="1">
      <c r="A841" s="1" t="s">
        <v>48</v>
      </c>
      <c r="B841" s="1" t="s">
        <v>17</v>
      </c>
      <c r="C841" s="1">
        <v>359.0</v>
      </c>
      <c r="D841" s="1">
        <v>75.0</v>
      </c>
      <c r="E841" s="2"/>
      <c r="F841" s="1" t="s">
        <v>18</v>
      </c>
      <c r="G841" s="1" t="s">
        <v>123</v>
      </c>
      <c r="H841" s="1" t="s">
        <v>2825</v>
      </c>
      <c r="I841" s="1" t="s">
        <v>2826</v>
      </c>
      <c r="J841" s="1" t="s">
        <v>2826</v>
      </c>
      <c r="K841" s="2"/>
      <c r="L841" s="1">
        <v>-4.0</v>
      </c>
      <c r="M841" s="1"/>
      <c r="N841" s="1">
        <v>14.56525</v>
      </c>
      <c r="O841" s="1" t="s">
        <v>55</v>
      </c>
      <c r="P841" s="1" t="s">
        <v>2827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 hidden="1">
      <c r="A842" s="1" t="s">
        <v>16</v>
      </c>
      <c r="B842" s="1" t="s">
        <v>17</v>
      </c>
      <c r="C842" s="1">
        <v>20.0</v>
      </c>
      <c r="D842" s="1">
        <v>35.0</v>
      </c>
      <c r="E842" s="2"/>
      <c r="F842" s="1" t="s">
        <v>18</v>
      </c>
      <c r="G842" s="1" t="s">
        <v>19</v>
      </c>
      <c r="H842" s="1" t="s">
        <v>2828</v>
      </c>
      <c r="I842" s="1" t="s">
        <v>2829</v>
      </c>
      <c r="J842" s="1" t="s">
        <v>2829</v>
      </c>
      <c r="K842" s="2"/>
      <c r="L842" s="1">
        <v>-4.0</v>
      </c>
      <c r="M842" s="1"/>
      <c r="N842" s="1">
        <v>0.35095</v>
      </c>
      <c r="O842" s="1" t="s">
        <v>22</v>
      </c>
      <c r="P842" s="1" t="s">
        <v>2830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 hidden="1">
      <c r="A843" s="1" t="s">
        <v>48</v>
      </c>
      <c r="B843" s="1" t="s">
        <v>17</v>
      </c>
      <c r="C843" s="1">
        <v>269.0</v>
      </c>
      <c r="D843" s="1">
        <v>0.0</v>
      </c>
      <c r="E843" s="1" t="s">
        <v>2365</v>
      </c>
      <c r="F843" s="1" t="s">
        <v>50</v>
      </c>
      <c r="G843" s="1" t="s">
        <v>27</v>
      </c>
      <c r="H843" s="1" t="s">
        <v>2831</v>
      </c>
      <c r="I843" s="1" t="s">
        <v>2832</v>
      </c>
      <c r="J843" s="1" t="s">
        <v>2833</v>
      </c>
      <c r="K843" s="1" t="s">
        <v>2834</v>
      </c>
      <c r="L843" s="1">
        <v>-10.0</v>
      </c>
      <c r="M843" s="1">
        <v>0.008033333333333333</v>
      </c>
      <c r="N843" s="1">
        <v>10.197333333333333</v>
      </c>
      <c r="O843" s="1" t="s">
        <v>55</v>
      </c>
      <c r="P843" s="1" t="s">
        <v>2835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 hidden="1">
      <c r="A844" s="1" t="s">
        <v>48</v>
      </c>
      <c r="B844" s="1" t="s">
        <v>17</v>
      </c>
      <c r="C844" s="1">
        <v>349.0</v>
      </c>
      <c r="D844" s="1">
        <v>0.0</v>
      </c>
      <c r="E844" s="1" t="s">
        <v>2365</v>
      </c>
      <c r="F844" s="1" t="s">
        <v>50</v>
      </c>
      <c r="G844" s="1" t="s">
        <v>27</v>
      </c>
      <c r="H844" s="1" t="s">
        <v>2836</v>
      </c>
      <c r="I844" s="1" t="s">
        <v>2837</v>
      </c>
      <c r="J844" s="1" t="s">
        <v>2838</v>
      </c>
      <c r="K844" s="1" t="s">
        <v>2839</v>
      </c>
      <c r="L844" s="1">
        <v>-6.0</v>
      </c>
      <c r="M844" s="1">
        <v>0.013633333333333334</v>
      </c>
      <c r="N844" s="1">
        <v>15.684833333333334</v>
      </c>
      <c r="O844" s="1" t="s">
        <v>55</v>
      </c>
      <c r="P844" s="1" t="s">
        <v>2840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 hidden="1">
      <c r="A845" s="1" t="s">
        <v>32</v>
      </c>
      <c r="B845" s="1" t="s">
        <v>17</v>
      </c>
      <c r="C845" s="3">
        <v>329.0</v>
      </c>
      <c r="D845" s="1">
        <v>0.0</v>
      </c>
      <c r="E845" s="2"/>
      <c r="F845" s="1" t="s">
        <v>26</v>
      </c>
      <c r="G845" s="1" t="s">
        <v>27</v>
      </c>
      <c r="H845" s="1" t="s">
        <v>2841</v>
      </c>
      <c r="I845" s="1" t="s">
        <v>2842</v>
      </c>
      <c r="J845" s="1" t="s">
        <v>2842</v>
      </c>
      <c r="K845" s="2"/>
      <c r="L845" s="1">
        <v>2.0</v>
      </c>
      <c r="M845" s="1"/>
      <c r="N845" s="1">
        <v>17.04083333333333</v>
      </c>
      <c r="O845" s="1" t="s">
        <v>30</v>
      </c>
      <c r="P845" s="1" t="s">
        <v>2843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 hidden="1">
      <c r="A846" s="1" t="s">
        <v>16</v>
      </c>
      <c r="B846" s="1" t="s">
        <v>17</v>
      </c>
      <c r="C846" s="1">
        <v>249.0</v>
      </c>
      <c r="D846" s="1">
        <v>0.0</v>
      </c>
      <c r="E846" s="2"/>
      <c r="F846" s="1" t="s">
        <v>18</v>
      </c>
      <c r="G846" s="1" t="s">
        <v>19</v>
      </c>
      <c r="H846" s="1" t="s">
        <v>2844</v>
      </c>
      <c r="I846" s="1" t="s">
        <v>2845</v>
      </c>
      <c r="J846" s="1" t="s">
        <v>2845</v>
      </c>
      <c r="K846" s="2"/>
      <c r="L846" s="1">
        <v>12.0</v>
      </c>
      <c r="M846" s="1"/>
      <c r="N846" s="1">
        <v>17.302216666666666</v>
      </c>
      <c r="O846" s="1" t="s">
        <v>22</v>
      </c>
      <c r="P846" s="1" t="s">
        <v>2846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 hidden="1">
      <c r="A847" s="1" t="s">
        <v>24</v>
      </c>
      <c r="B847" s="1" t="s">
        <v>17</v>
      </c>
      <c r="C847" s="1">
        <v>378.2</v>
      </c>
      <c r="D847" s="1">
        <v>0.0</v>
      </c>
      <c r="E847" s="1" t="s">
        <v>25</v>
      </c>
      <c r="F847" s="1" t="s">
        <v>26</v>
      </c>
      <c r="G847" s="1" t="s">
        <v>27</v>
      </c>
      <c r="H847" s="1" t="s">
        <v>2847</v>
      </c>
      <c r="I847" s="1" t="s">
        <v>2848</v>
      </c>
      <c r="J847" s="1" t="s">
        <v>2848</v>
      </c>
      <c r="K847" s="2"/>
      <c r="L847" s="1">
        <v>-2.0</v>
      </c>
      <c r="M847" s="1"/>
      <c r="N847" s="1">
        <v>12.45375</v>
      </c>
      <c r="O847" s="1" t="s">
        <v>30</v>
      </c>
      <c r="P847" s="1" t="s">
        <v>2849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48</v>
      </c>
      <c r="B848" s="1" t="s">
        <v>17</v>
      </c>
      <c r="C848" s="1">
        <v>319.0</v>
      </c>
      <c r="D848" s="1">
        <v>0.0</v>
      </c>
      <c r="E848" s="1" t="s">
        <v>2365</v>
      </c>
      <c r="F848" s="1" t="s">
        <v>50</v>
      </c>
      <c r="G848" s="1" t="s">
        <v>27</v>
      </c>
      <c r="H848" s="1" t="s">
        <v>2850</v>
      </c>
      <c r="I848" s="1" t="s">
        <v>2851</v>
      </c>
      <c r="J848" s="1" t="s">
        <v>2852</v>
      </c>
      <c r="K848" s="1" t="s">
        <v>2853</v>
      </c>
      <c r="L848" s="1">
        <v>-12.0</v>
      </c>
      <c r="M848" s="1">
        <v>0.018416666666666668</v>
      </c>
      <c r="N848" s="1">
        <v>10.91015</v>
      </c>
      <c r="O848" s="1" t="s">
        <v>55</v>
      </c>
      <c r="P848" s="1" t="s">
        <v>2156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48</v>
      </c>
      <c r="B849" s="1" t="s">
        <v>17</v>
      </c>
      <c r="C849" s="1">
        <v>267.0</v>
      </c>
      <c r="D849" s="1">
        <v>62.0</v>
      </c>
      <c r="E849" s="2"/>
      <c r="F849" s="1" t="s">
        <v>18</v>
      </c>
      <c r="G849" s="1" t="s">
        <v>19</v>
      </c>
      <c r="H849" s="1" t="s">
        <v>2854</v>
      </c>
      <c r="I849" s="1" t="s">
        <v>2855</v>
      </c>
      <c r="J849" s="1" t="s">
        <v>2855</v>
      </c>
      <c r="K849" s="2"/>
      <c r="L849" s="1">
        <v>-10.0</v>
      </c>
      <c r="M849" s="1"/>
      <c r="N849" s="1">
        <v>8.8688</v>
      </c>
      <c r="O849" s="1" t="s">
        <v>55</v>
      </c>
      <c r="P849" s="1" t="s">
        <v>349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16</v>
      </c>
      <c r="B850" s="1" t="s">
        <v>17</v>
      </c>
      <c r="C850" s="1">
        <v>119.0</v>
      </c>
      <c r="D850" s="1">
        <v>0.0</v>
      </c>
      <c r="E850" s="2"/>
      <c r="F850" s="1" t="s">
        <v>18</v>
      </c>
      <c r="G850" s="1" t="s">
        <v>19</v>
      </c>
      <c r="H850" s="1" t="s">
        <v>2856</v>
      </c>
      <c r="I850" s="1" t="s">
        <v>2857</v>
      </c>
      <c r="J850" s="1" t="s">
        <v>2857</v>
      </c>
      <c r="K850" s="2"/>
      <c r="L850" s="1">
        <v>4.0</v>
      </c>
      <c r="M850" s="1"/>
      <c r="N850" s="1">
        <v>9.45155</v>
      </c>
      <c r="O850" s="1" t="s">
        <v>22</v>
      </c>
      <c r="P850" s="1" t="s">
        <v>2858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16</v>
      </c>
      <c r="B851" s="1" t="s">
        <v>17</v>
      </c>
      <c r="C851" s="3">
        <v>498.0</v>
      </c>
      <c r="D851" s="1">
        <v>0.0</v>
      </c>
      <c r="E851" s="2"/>
      <c r="F851" s="1" t="s">
        <v>18</v>
      </c>
      <c r="G851" s="1" t="s">
        <v>19</v>
      </c>
      <c r="H851" s="1" t="s">
        <v>2859</v>
      </c>
      <c r="I851" s="1" t="s">
        <v>2860</v>
      </c>
      <c r="J851" s="1" t="s">
        <v>2860</v>
      </c>
      <c r="K851" s="2"/>
      <c r="L851" s="1">
        <v>8.0</v>
      </c>
      <c r="M851" s="1"/>
      <c r="N851" s="1">
        <v>13.412066666666666</v>
      </c>
      <c r="O851" s="1" t="s">
        <v>22</v>
      </c>
      <c r="P851" s="1" t="s">
        <v>2861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48</v>
      </c>
      <c r="B852" s="1" t="s">
        <v>17</v>
      </c>
      <c r="C852" s="1">
        <v>276.0</v>
      </c>
      <c r="D852" s="1">
        <v>13.0</v>
      </c>
      <c r="E852" s="1" t="s">
        <v>25</v>
      </c>
      <c r="F852" s="1" t="s">
        <v>50</v>
      </c>
      <c r="G852" s="1" t="s">
        <v>27</v>
      </c>
      <c r="H852" s="1" t="s">
        <v>2862</v>
      </c>
      <c r="I852" s="1" t="s">
        <v>2863</v>
      </c>
      <c r="J852" s="1" t="s">
        <v>2864</v>
      </c>
      <c r="K852" s="1" t="s">
        <v>2865</v>
      </c>
      <c r="L852" s="1">
        <v>-14.0</v>
      </c>
      <c r="M852" s="1">
        <v>0.33416666666666667</v>
      </c>
      <c r="N852" s="1">
        <v>8.119866666666667</v>
      </c>
      <c r="O852" s="1" t="s">
        <v>55</v>
      </c>
      <c r="P852" s="1" t="s">
        <v>2866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32</v>
      </c>
      <c r="B853" s="1" t="s">
        <v>17</v>
      </c>
      <c r="C853" s="1">
        <v>399.0</v>
      </c>
      <c r="D853" s="1">
        <v>0.0</v>
      </c>
      <c r="E853" s="2"/>
      <c r="F853" s="1" t="s">
        <v>26</v>
      </c>
      <c r="G853" s="1" t="s">
        <v>19</v>
      </c>
      <c r="H853" s="1" t="s">
        <v>2867</v>
      </c>
      <c r="I853" s="1" t="s">
        <v>2868</v>
      </c>
      <c r="J853" s="1" t="s">
        <v>2868</v>
      </c>
      <c r="K853" s="2"/>
      <c r="L853" s="1">
        <v>-5.0</v>
      </c>
      <c r="M853" s="1"/>
      <c r="N853" s="1">
        <v>9.905</v>
      </c>
      <c r="O853" s="1" t="s">
        <v>30</v>
      </c>
      <c r="P853" s="1" t="s">
        <v>2869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48</v>
      </c>
      <c r="B854" s="1" t="s">
        <v>17</v>
      </c>
      <c r="C854" s="3">
        <v>250.0</v>
      </c>
      <c r="D854" s="1">
        <v>0.0</v>
      </c>
      <c r="E854" s="1" t="s">
        <v>2365</v>
      </c>
      <c r="F854" s="1" t="s">
        <v>50</v>
      </c>
      <c r="G854" s="1" t="s">
        <v>27</v>
      </c>
      <c r="H854" s="1" t="s">
        <v>2870</v>
      </c>
      <c r="I854" s="1" t="s">
        <v>2871</v>
      </c>
      <c r="J854" s="1" t="s">
        <v>2872</v>
      </c>
      <c r="K854" s="1" t="s">
        <v>2873</v>
      </c>
      <c r="L854" s="1">
        <v>-3.0</v>
      </c>
      <c r="M854" s="1">
        <v>0.014283333333333334</v>
      </c>
      <c r="N854" s="1">
        <v>7.668666666666667</v>
      </c>
      <c r="O854" s="1" t="s">
        <v>55</v>
      </c>
      <c r="P854" s="1" t="s">
        <v>2874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48</v>
      </c>
      <c r="B855" s="1" t="s">
        <v>17</v>
      </c>
      <c r="C855" s="1">
        <v>377.0</v>
      </c>
      <c r="D855" s="1">
        <v>0.0</v>
      </c>
      <c r="E855" s="1" t="s">
        <v>2365</v>
      </c>
      <c r="F855" s="1" t="s">
        <v>50</v>
      </c>
      <c r="G855" s="1" t="s">
        <v>27</v>
      </c>
      <c r="H855" s="1" t="s">
        <v>2875</v>
      </c>
      <c r="I855" s="1" t="s">
        <v>2876</v>
      </c>
      <c r="J855" s="1" t="s">
        <v>2877</v>
      </c>
      <c r="K855" s="1" t="s">
        <v>2878</v>
      </c>
      <c r="L855" s="1">
        <v>0.0</v>
      </c>
      <c r="M855" s="1">
        <v>0.01435</v>
      </c>
      <c r="N855" s="1">
        <v>13.849183333333333</v>
      </c>
      <c r="O855" s="1" t="s">
        <v>55</v>
      </c>
      <c r="P855" s="1" t="s">
        <v>2879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24</v>
      </c>
      <c r="B856" s="1" t="s">
        <v>17</v>
      </c>
      <c r="C856" s="1">
        <v>244.2</v>
      </c>
      <c r="D856" s="1">
        <v>0.0</v>
      </c>
      <c r="E856" s="1" t="s">
        <v>25</v>
      </c>
      <c r="F856" s="1" t="s">
        <v>26</v>
      </c>
      <c r="G856" s="1" t="s">
        <v>27</v>
      </c>
      <c r="H856" s="1" t="s">
        <v>2880</v>
      </c>
      <c r="I856" s="1" t="s">
        <v>2881</v>
      </c>
      <c r="J856" s="1" t="s">
        <v>2881</v>
      </c>
      <c r="K856" s="2"/>
      <c r="L856" s="1">
        <v>1.0</v>
      </c>
      <c r="M856" s="1"/>
      <c r="N856" s="1">
        <v>16.235983333333333</v>
      </c>
      <c r="O856" s="1" t="s">
        <v>30</v>
      </c>
      <c r="P856" s="1" t="s">
        <v>2882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48</v>
      </c>
      <c r="B857" s="1" t="s">
        <v>17</v>
      </c>
      <c r="C857" s="1">
        <v>250.0</v>
      </c>
      <c r="D857" s="1">
        <v>0.0</v>
      </c>
      <c r="E857" s="1" t="s">
        <v>2365</v>
      </c>
      <c r="F857" s="1" t="s">
        <v>50</v>
      </c>
      <c r="G857" s="1" t="s">
        <v>27</v>
      </c>
      <c r="H857" s="1" t="s">
        <v>2883</v>
      </c>
      <c r="I857" s="1" t="s">
        <v>2884</v>
      </c>
      <c r="J857" s="1" t="s">
        <v>2885</v>
      </c>
      <c r="K857" s="1" t="s">
        <v>2886</v>
      </c>
      <c r="L857" s="1">
        <v>7.0</v>
      </c>
      <c r="M857" s="1">
        <v>0.008233333333333334</v>
      </c>
      <c r="N857" s="1">
        <v>21.21915</v>
      </c>
      <c r="O857" s="1" t="s">
        <v>55</v>
      </c>
      <c r="P857" s="1" t="s">
        <v>392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66</v>
      </c>
      <c r="B858" s="1" t="s">
        <v>17</v>
      </c>
      <c r="C858" s="1">
        <v>329.0</v>
      </c>
      <c r="D858" s="1">
        <v>0.0</v>
      </c>
      <c r="E858" s="2"/>
      <c r="F858" s="1" t="s">
        <v>18</v>
      </c>
      <c r="G858" s="1" t="s">
        <v>27</v>
      </c>
      <c r="H858" s="1" t="s">
        <v>2887</v>
      </c>
      <c r="I858" s="1" t="s">
        <v>2888</v>
      </c>
      <c r="J858" s="1" t="s">
        <v>2888</v>
      </c>
      <c r="K858" s="2"/>
      <c r="L858" s="1">
        <v>5.0</v>
      </c>
      <c r="M858" s="1"/>
      <c r="N858" s="1">
        <v>20.96538333333333</v>
      </c>
      <c r="O858" s="1" t="s">
        <v>30</v>
      </c>
      <c r="P858" s="1" t="s">
        <v>116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48</v>
      </c>
      <c r="B859" s="1" t="s">
        <v>17</v>
      </c>
      <c r="C859" s="1">
        <v>199.0</v>
      </c>
      <c r="D859" s="1">
        <v>50.0</v>
      </c>
      <c r="E859" s="2"/>
      <c r="F859" s="1" t="s">
        <v>18</v>
      </c>
      <c r="G859" s="1" t="s">
        <v>19</v>
      </c>
      <c r="H859" s="1" t="s">
        <v>2889</v>
      </c>
      <c r="I859" s="1" t="s">
        <v>2890</v>
      </c>
      <c r="J859" s="1" t="s">
        <v>2890</v>
      </c>
      <c r="K859" s="2"/>
      <c r="L859" s="1">
        <v>-1.0</v>
      </c>
      <c r="M859" s="1"/>
      <c r="N859" s="1">
        <v>17.841033333333332</v>
      </c>
      <c r="O859" s="1" t="s">
        <v>55</v>
      </c>
      <c r="P859" s="1" t="s">
        <v>2774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24</v>
      </c>
      <c r="B860" s="1" t="s">
        <v>17</v>
      </c>
      <c r="C860" s="1">
        <v>658.0</v>
      </c>
      <c r="D860" s="1">
        <v>0.0</v>
      </c>
      <c r="E860" s="1" t="s">
        <v>25</v>
      </c>
      <c r="F860" s="1" t="s">
        <v>26</v>
      </c>
      <c r="G860" s="1" t="s">
        <v>27</v>
      </c>
      <c r="H860" s="1" t="s">
        <v>2891</v>
      </c>
      <c r="I860" s="1" t="s">
        <v>2892</v>
      </c>
      <c r="J860" s="1" t="s">
        <v>2892</v>
      </c>
      <c r="K860" s="2"/>
      <c r="L860" s="1">
        <v>16.0</v>
      </c>
      <c r="M860" s="1"/>
      <c r="N860" s="1">
        <v>31.3192</v>
      </c>
      <c r="O860" s="1" t="s">
        <v>30</v>
      </c>
      <c r="P860" s="1" t="s">
        <v>2893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48</v>
      </c>
      <c r="B861" s="1" t="s">
        <v>17</v>
      </c>
      <c r="C861" s="1">
        <v>565.0</v>
      </c>
      <c r="D861" s="1">
        <v>117.0</v>
      </c>
      <c r="E861" s="2"/>
      <c r="F861" s="1" t="s">
        <v>18</v>
      </c>
      <c r="G861" s="1" t="s">
        <v>27</v>
      </c>
      <c r="H861" s="1" t="s">
        <v>2894</v>
      </c>
      <c r="I861" s="1" t="s">
        <v>2895</v>
      </c>
      <c r="J861" s="1" t="s">
        <v>2895</v>
      </c>
      <c r="K861" s="2"/>
      <c r="L861" s="1">
        <v>2.0</v>
      </c>
      <c r="M861" s="1"/>
      <c r="N861" s="1">
        <v>22.004533333333335</v>
      </c>
      <c r="O861" s="1" t="s">
        <v>55</v>
      </c>
      <c r="P861" s="1" t="s">
        <v>2896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32</v>
      </c>
      <c r="B862" s="1" t="s">
        <v>17</v>
      </c>
      <c r="C862" s="1">
        <v>756.0</v>
      </c>
      <c r="D862" s="1">
        <v>0.0</v>
      </c>
      <c r="E862" s="2"/>
      <c r="F862" s="1" t="s">
        <v>26</v>
      </c>
      <c r="G862" s="1" t="s">
        <v>27</v>
      </c>
      <c r="H862" s="1" t="s">
        <v>2897</v>
      </c>
      <c r="I862" s="1" t="s">
        <v>2898</v>
      </c>
      <c r="J862" s="1" t="s">
        <v>2898</v>
      </c>
      <c r="K862" s="2"/>
      <c r="L862" s="1">
        <v>13.0</v>
      </c>
      <c r="M862" s="1"/>
      <c r="N862" s="1">
        <v>28.785616666666666</v>
      </c>
      <c r="O862" s="1" t="s">
        <v>30</v>
      </c>
      <c r="P862" s="1" t="s">
        <v>2899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48</v>
      </c>
      <c r="B863" s="1" t="s">
        <v>17</v>
      </c>
      <c r="C863" s="3">
        <v>309.0</v>
      </c>
      <c r="D863" s="1">
        <v>0.0</v>
      </c>
      <c r="E863" s="1" t="s">
        <v>25</v>
      </c>
      <c r="F863" s="1" t="s">
        <v>50</v>
      </c>
      <c r="G863" s="1" t="s">
        <v>27</v>
      </c>
      <c r="H863" s="1" t="s">
        <v>2900</v>
      </c>
      <c r="I863" s="1" t="s">
        <v>2901</v>
      </c>
      <c r="J863" s="1" t="s">
        <v>2902</v>
      </c>
      <c r="K863" s="1" t="s">
        <v>2903</v>
      </c>
      <c r="L863" s="1">
        <v>0.0</v>
      </c>
      <c r="M863" s="1">
        <v>9.98965</v>
      </c>
      <c r="N863" s="1">
        <v>17.926783333333333</v>
      </c>
      <c r="O863" s="1" t="s">
        <v>55</v>
      </c>
      <c r="P863" s="1" t="s">
        <v>2103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48</v>
      </c>
      <c r="B864" s="1" t="s">
        <v>17</v>
      </c>
      <c r="C864" s="1">
        <v>1044.0</v>
      </c>
      <c r="D864" s="1">
        <v>261.0</v>
      </c>
      <c r="E864" s="2"/>
      <c r="F864" s="1" t="s">
        <v>18</v>
      </c>
      <c r="G864" s="1" t="s">
        <v>19</v>
      </c>
      <c r="H864" s="1" t="s">
        <v>2904</v>
      </c>
      <c r="I864" s="1" t="s">
        <v>2905</v>
      </c>
      <c r="J864" s="1" t="s">
        <v>2905</v>
      </c>
      <c r="K864" s="2"/>
      <c r="L864" s="1">
        <v>2.0</v>
      </c>
      <c r="M864" s="1"/>
      <c r="N864" s="1">
        <v>22.25125</v>
      </c>
      <c r="O864" s="1" t="s">
        <v>55</v>
      </c>
      <c r="P864" s="1" t="s">
        <v>2906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48</v>
      </c>
      <c r="B865" s="1" t="s">
        <v>17</v>
      </c>
      <c r="C865" s="3">
        <v>358.0</v>
      </c>
      <c r="D865" s="1">
        <v>0.0</v>
      </c>
      <c r="E865" s="1" t="s">
        <v>2365</v>
      </c>
      <c r="F865" s="1" t="s">
        <v>50</v>
      </c>
      <c r="G865" s="1" t="s">
        <v>19</v>
      </c>
      <c r="H865" s="1" t="s">
        <v>2907</v>
      </c>
      <c r="I865" s="1" t="s">
        <v>2908</v>
      </c>
      <c r="J865" s="1" t="s">
        <v>2909</v>
      </c>
      <c r="K865" s="1" t="s">
        <v>2910</v>
      </c>
      <c r="L865" s="1">
        <v>-8.0</v>
      </c>
      <c r="M865" s="1">
        <v>0.011783333333333333</v>
      </c>
      <c r="N865" s="1">
        <v>12.754316666666666</v>
      </c>
      <c r="O865" s="1" t="s">
        <v>55</v>
      </c>
      <c r="P865" s="1" t="s">
        <v>397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48</v>
      </c>
      <c r="B866" s="1" t="s">
        <v>17</v>
      </c>
      <c r="C866" s="3">
        <v>318.0</v>
      </c>
      <c r="D866" s="1">
        <v>0.0</v>
      </c>
      <c r="E866" s="1" t="s">
        <v>2365</v>
      </c>
      <c r="F866" s="1" t="s">
        <v>50</v>
      </c>
      <c r="G866" s="1" t="s">
        <v>19</v>
      </c>
      <c r="H866" s="1" t="s">
        <v>2911</v>
      </c>
      <c r="I866" s="1" t="s">
        <v>2912</v>
      </c>
      <c r="J866" s="1" t="s">
        <v>2913</v>
      </c>
      <c r="K866" s="1" t="s">
        <v>2914</v>
      </c>
      <c r="L866" s="1">
        <v>1.0</v>
      </c>
      <c r="M866" s="1">
        <v>0.016666666666666666</v>
      </c>
      <c r="N866" s="1">
        <v>11.406866666666666</v>
      </c>
      <c r="O866" s="1" t="s">
        <v>55</v>
      </c>
      <c r="P866" s="1" t="s">
        <v>2915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48</v>
      </c>
      <c r="B867" s="1" t="s">
        <v>17</v>
      </c>
      <c r="C867" s="3">
        <v>223.0</v>
      </c>
      <c r="D867" s="1">
        <v>56.0</v>
      </c>
      <c r="E867" s="2"/>
      <c r="F867" s="1" t="s">
        <v>18</v>
      </c>
      <c r="G867" s="1" t="s">
        <v>19</v>
      </c>
      <c r="H867" s="1" t="s">
        <v>2916</v>
      </c>
      <c r="I867" s="1" t="s">
        <v>2917</v>
      </c>
      <c r="J867" s="1" t="s">
        <v>2917</v>
      </c>
      <c r="K867" s="2"/>
      <c r="L867" s="1">
        <v>-10.0</v>
      </c>
      <c r="M867" s="1"/>
      <c r="N867" s="1">
        <v>23.446983333333332</v>
      </c>
      <c r="O867" s="1" t="s">
        <v>55</v>
      </c>
      <c r="P867" s="1" t="s">
        <v>2918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48</v>
      </c>
      <c r="B868" s="1" t="s">
        <v>17</v>
      </c>
      <c r="C868" s="1">
        <v>712.0</v>
      </c>
      <c r="D868" s="1">
        <v>0.0</v>
      </c>
      <c r="E868" s="1" t="s">
        <v>2365</v>
      </c>
      <c r="F868" s="1" t="s">
        <v>50</v>
      </c>
      <c r="G868" s="1" t="s">
        <v>27</v>
      </c>
      <c r="H868" s="1" t="s">
        <v>2919</v>
      </c>
      <c r="I868" s="1" t="s">
        <v>2920</v>
      </c>
      <c r="J868" s="1" t="s">
        <v>2921</v>
      </c>
      <c r="K868" s="1" t="s">
        <v>2922</v>
      </c>
      <c r="L868" s="1">
        <v>-32.0</v>
      </c>
      <c r="M868" s="1">
        <v>0.01205</v>
      </c>
      <c r="N868" s="1">
        <v>77.72388333333333</v>
      </c>
      <c r="O868" s="1" t="s">
        <v>55</v>
      </c>
      <c r="P868" s="1" t="s">
        <v>2923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24</v>
      </c>
      <c r="B869" s="1" t="s">
        <v>17</v>
      </c>
      <c r="C869" s="1">
        <v>249.2</v>
      </c>
      <c r="D869" s="1">
        <v>0.0</v>
      </c>
      <c r="E869" s="1" t="s">
        <v>25</v>
      </c>
      <c r="F869" s="1" t="s">
        <v>26</v>
      </c>
      <c r="G869" s="1" t="s">
        <v>27</v>
      </c>
      <c r="H869" s="1" t="s">
        <v>2924</v>
      </c>
      <c r="I869" s="1" t="s">
        <v>2925</v>
      </c>
      <c r="J869" s="1" t="s">
        <v>2925</v>
      </c>
      <c r="K869" s="2"/>
      <c r="L869" s="1">
        <v>-6.0</v>
      </c>
      <c r="M869" s="1"/>
      <c r="N869" s="1">
        <v>8.395083333333334</v>
      </c>
      <c r="O869" s="1" t="s">
        <v>30</v>
      </c>
      <c r="P869" s="1" t="s">
        <v>2926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66</v>
      </c>
      <c r="B870" s="1" t="s">
        <v>17</v>
      </c>
      <c r="C870" s="3">
        <v>394.0</v>
      </c>
      <c r="D870" s="1">
        <v>0.0</v>
      </c>
      <c r="E870" s="1" t="s">
        <v>2530</v>
      </c>
      <c r="F870" s="1" t="s">
        <v>26</v>
      </c>
      <c r="G870" s="1" t="s">
        <v>27</v>
      </c>
      <c r="H870" s="1" t="s">
        <v>2927</v>
      </c>
      <c r="I870" s="1" t="s">
        <v>2928</v>
      </c>
      <c r="J870" s="1" t="s">
        <v>2928</v>
      </c>
      <c r="K870" s="2"/>
      <c r="L870" s="1">
        <v>-5.0</v>
      </c>
      <c r="M870" s="1"/>
      <c r="N870" s="1">
        <v>9.754483333333333</v>
      </c>
      <c r="O870" s="1" t="s">
        <v>30</v>
      </c>
      <c r="P870" s="1" t="s">
        <v>2929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48</v>
      </c>
      <c r="B871" s="1" t="s">
        <v>17</v>
      </c>
      <c r="C871" s="1">
        <v>270.0</v>
      </c>
      <c r="D871" s="1">
        <v>0.0</v>
      </c>
      <c r="E871" s="1" t="s">
        <v>49</v>
      </c>
      <c r="F871" s="1" t="s">
        <v>50</v>
      </c>
      <c r="G871" s="1" t="s">
        <v>27</v>
      </c>
      <c r="H871" s="1" t="s">
        <v>2930</v>
      </c>
      <c r="I871" s="1" t="s">
        <v>2931</v>
      </c>
      <c r="J871" s="1" t="s">
        <v>2932</v>
      </c>
      <c r="K871" s="1" t="s">
        <v>2933</v>
      </c>
      <c r="L871" s="1">
        <v>-16.0</v>
      </c>
      <c r="M871" s="1">
        <v>0.02033333333333333</v>
      </c>
      <c r="N871" s="1">
        <v>8.667316666666666</v>
      </c>
      <c r="O871" s="1" t="s">
        <v>55</v>
      </c>
      <c r="P871" s="1" t="s">
        <v>2934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32</v>
      </c>
      <c r="B872" s="1" t="s">
        <v>17</v>
      </c>
      <c r="C872" s="1">
        <v>264.0</v>
      </c>
      <c r="D872" s="1">
        <v>0.0</v>
      </c>
      <c r="E872" s="2"/>
      <c r="F872" s="1" t="s">
        <v>26</v>
      </c>
      <c r="G872" s="1" t="s">
        <v>27</v>
      </c>
      <c r="H872" s="1" t="s">
        <v>2935</v>
      </c>
      <c r="I872" s="1" t="s">
        <v>2936</v>
      </c>
      <c r="J872" s="1" t="s">
        <v>2936</v>
      </c>
      <c r="K872" s="2"/>
      <c r="L872" s="1">
        <v>-6.0</v>
      </c>
      <c r="M872" s="1"/>
      <c r="N872" s="1">
        <v>8.613016666666667</v>
      </c>
      <c r="O872" s="1" t="s">
        <v>30</v>
      </c>
      <c r="P872" s="1" t="s">
        <v>903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32</v>
      </c>
      <c r="B873" s="1" t="s">
        <v>17</v>
      </c>
      <c r="C873" s="1">
        <v>264.0</v>
      </c>
      <c r="D873" s="1">
        <v>0.0</v>
      </c>
      <c r="E873" s="2"/>
      <c r="F873" s="1" t="s">
        <v>26</v>
      </c>
      <c r="G873" s="1" t="s">
        <v>19</v>
      </c>
      <c r="H873" s="1" t="s">
        <v>2937</v>
      </c>
      <c r="I873" s="1" t="s">
        <v>2938</v>
      </c>
      <c r="J873" s="1" t="s">
        <v>2938</v>
      </c>
      <c r="K873" s="2"/>
      <c r="L873" s="1">
        <v>-4.0</v>
      </c>
      <c r="M873" s="1"/>
      <c r="N873" s="1">
        <v>10.629583333333333</v>
      </c>
      <c r="O873" s="1" t="s">
        <v>30</v>
      </c>
      <c r="P873" s="1" t="s">
        <v>2939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24</v>
      </c>
      <c r="B874" s="1" t="s">
        <v>17</v>
      </c>
      <c r="C874" s="1">
        <v>388.0</v>
      </c>
      <c r="D874" s="1">
        <v>0.0</v>
      </c>
      <c r="E874" s="1" t="s">
        <v>25</v>
      </c>
      <c r="F874" s="1" t="s">
        <v>26</v>
      </c>
      <c r="G874" s="1" t="s">
        <v>27</v>
      </c>
      <c r="H874" s="1" t="s">
        <v>2940</v>
      </c>
      <c r="I874" s="1" t="s">
        <v>2941</v>
      </c>
      <c r="J874" s="1" t="s">
        <v>2941</v>
      </c>
      <c r="K874" s="2"/>
      <c r="L874" s="1">
        <v>-2.0</v>
      </c>
      <c r="M874" s="1"/>
      <c r="N874" s="1">
        <v>12.667</v>
      </c>
      <c r="O874" s="1" t="s">
        <v>30</v>
      </c>
      <c r="P874" s="1" t="s">
        <v>2942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16</v>
      </c>
      <c r="B875" s="1" t="s">
        <v>17</v>
      </c>
      <c r="C875" s="1">
        <v>59.0</v>
      </c>
      <c r="D875" s="1">
        <v>0.0</v>
      </c>
      <c r="E875" s="2"/>
      <c r="F875" s="1" t="s">
        <v>18</v>
      </c>
      <c r="G875" s="1" t="s">
        <v>19</v>
      </c>
      <c r="H875" s="1" t="s">
        <v>2943</v>
      </c>
      <c r="I875" s="1" t="s">
        <v>2944</v>
      </c>
      <c r="J875" s="1" t="s">
        <v>2944</v>
      </c>
      <c r="K875" s="2"/>
      <c r="L875" s="1">
        <v>-4.0</v>
      </c>
      <c r="M875" s="1"/>
      <c r="N875" s="1">
        <v>0.96665</v>
      </c>
      <c r="O875" s="1" t="s">
        <v>22</v>
      </c>
      <c r="P875" s="1" t="s">
        <v>2945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24</v>
      </c>
      <c r="B876" s="1" t="s">
        <v>17</v>
      </c>
      <c r="C876" s="1">
        <v>214.2</v>
      </c>
      <c r="D876" s="1">
        <v>0.0</v>
      </c>
      <c r="E876" s="1" t="s">
        <v>25</v>
      </c>
      <c r="F876" s="1" t="s">
        <v>26</v>
      </c>
      <c r="G876" s="1" t="s">
        <v>27</v>
      </c>
      <c r="H876" s="1" t="s">
        <v>2946</v>
      </c>
      <c r="I876" s="1" t="s">
        <v>2947</v>
      </c>
      <c r="J876" s="1" t="s">
        <v>2947</v>
      </c>
      <c r="K876" s="2"/>
      <c r="L876" s="1">
        <v>-9.0</v>
      </c>
      <c r="M876" s="1"/>
      <c r="N876" s="1">
        <v>5.784133333333333</v>
      </c>
      <c r="O876" s="1" t="s">
        <v>30</v>
      </c>
      <c r="P876" s="1" t="s">
        <v>346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48</v>
      </c>
      <c r="B877" s="1" t="s">
        <v>17</v>
      </c>
      <c r="C877" s="1">
        <v>199.0</v>
      </c>
      <c r="D877" s="1">
        <v>50.0</v>
      </c>
      <c r="E877" s="2"/>
      <c r="F877" s="1" t="s">
        <v>18</v>
      </c>
      <c r="G877" s="1" t="s">
        <v>123</v>
      </c>
      <c r="H877" s="1" t="s">
        <v>2948</v>
      </c>
      <c r="I877" s="1" t="s">
        <v>2949</v>
      </c>
      <c r="J877" s="1" t="s">
        <v>2949</v>
      </c>
      <c r="K877" s="2"/>
      <c r="L877" s="1">
        <v>-19.0</v>
      </c>
      <c r="M877" s="1"/>
      <c r="N877" s="1">
        <v>6.463466666666666</v>
      </c>
      <c r="O877" s="1" t="s">
        <v>55</v>
      </c>
      <c r="P877" s="1" t="s">
        <v>2950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48</v>
      </c>
      <c r="B878" s="1" t="s">
        <v>17</v>
      </c>
      <c r="C878" s="1">
        <v>247.0</v>
      </c>
      <c r="D878" s="1">
        <v>62.0</v>
      </c>
      <c r="E878" s="2"/>
      <c r="F878" s="1" t="s">
        <v>18</v>
      </c>
      <c r="G878" s="1" t="s">
        <v>19</v>
      </c>
      <c r="H878" s="1" t="s">
        <v>2951</v>
      </c>
      <c r="I878" s="1" t="s">
        <v>2952</v>
      </c>
      <c r="J878" s="1" t="s">
        <v>2952</v>
      </c>
      <c r="K878" s="2"/>
      <c r="L878" s="1">
        <v>-9.0</v>
      </c>
      <c r="M878" s="1"/>
      <c r="N878" s="1">
        <v>9.823583333333334</v>
      </c>
      <c r="O878" s="1" t="s">
        <v>55</v>
      </c>
      <c r="P878" s="1" t="s">
        <v>477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24</v>
      </c>
      <c r="B879" s="1" t="s">
        <v>17</v>
      </c>
      <c r="C879" s="1">
        <v>333.2</v>
      </c>
      <c r="D879" s="1">
        <v>0.0</v>
      </c>
      <c r="E879" s="1" t="s">
        <v>25</v>
      </c>
      <c r="F879" s="1" t="s">
        <v>26</v>
      </c>
      <c r="G879" s="1" t="s">
        <v>27</v>
      </c>
      <c r="H879" s="1" t="s">
        <v>2953</v>
      </c>
      <c r="I879" s="1" t="s">
        <v>2954</v>
      </c>
      <c r="J879" s="1" t="s">
        <v>2954</v>
      </c>
      <c r="K879" s="2"/>
      <c r="L879" s="1">
        <v>-6.0</v>
      </c>
      <c r="M879" s="1"/>
      <c r="N879" s="1">
        <v>8.171416666666667</v>
      </c>
      <c r="O879" s="1" t="s">
        <v>30</v>
      </c>
      <c r="P879" s="1" t="s">
        <v>2955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66</v>
      </c>
      <c r="B880" s="1" t="s">
        <v>17</v>
      </c>
      <c r="C880" s="3">
        <v>346.0</v>
      </c>
      <c r="D880" s="1">
        <v>0.0</v>
      </c>
      <c r="E880" s="1" t="s">
        <v>2530</v>
      </c>
      <c r="F880" s="1" t="s">
        <v>26</v>
      </c>
      <c r="G880" s="1" t="s">
        <v>27</v>
      </c>
      <c r="H880" s="1" t="s">
        <v>2956</v>
      </c>
      <c r="I880" s="1" t="s">
        <v>2957</v>
      </c>
      <c r="J880" s="1" t="s">
        <v>2957</v>
      </c>
      <c r="K880" s="2"/>
      <c r="L880" s="1">
        <v>-6.0</v>
      </c>
      <c r="M880" s="1"/>
      <c r="N880" s="1">
        <v>8.168683333333334</v>
      </c>
      <c r="O880" s="1" t="s">
        <v>30</v>
      </c>
      <c r="P880" s="1" t="s">
        <v>2958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48</v>
      </c>
      <c r="B881" s="1" t="s">
        <v>17</v>
      </c>
      <c r="C881" s="1">
        <v>247.0</v>
      </c>
      <c r="D881" s="1">
        <v>62.0</v>
      </c>
      <c r="E881" s="2"/>
      <c r="F881" s="1" t="s">
        <v>18</v>
      </c>
      <c r="G881" s="1" t="s">
        <v>123</v>
      </c>
      <c r="H881" s="1" t="s">
        <v>2959</v>
      </c>
      <c r="I881" s="1" t="s">
        <v>2960</v>
      </c>
      <c r="J881" s="1" t="s">
        <v>2960</v>
      </c>
      <c r="K881" s="2"/>
      <c r="L881" s="1">
        <v>-11.0</v>
      </c>
      <c r="M881" s="1"/>
      <c r="N881" s="1">
        <v>8.241033333333334</v>
      </c>
      <c r="O881" s="1" t="s">
        <v>55</v>
      </c>
      <c r="P881" s="1" t="s">
        <v>2156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24</v>
      </c>
      <c r="B882" s="1" t="s">
        <v>17</v>
      </c>
      <c r="C882" s="1">
        <v>279.2</v>
      </c>
      <c r="D882" s="1">
        <v>0.0</v>
      </c>
      <c r="E882" s="1" t="s">
        <v>25</v>
      </c>
      <c r="F882" s="1" t="s">
        <v>26</v>
      </c>
      <c r="G882" s="1" t="s">
        <v>27</v>
      </c>
      <c r="H882" s="1" t="s">
        <v>2961</v>
      </c>
      <c r="I882" s="1" t="s">
        <v>2962</v>
      </c>
      <c r="J882" s="1" t="s">
        <v>2962</v>
      </c>
      <c r="K882" s="2"/>
      <c r="L882" s="1">
        <v>-8.0</v>
      </c>
      <c r="M882" s="1"/>
      <c r="N882" s="1">
        <v>6.827533333333333</v>
      </c>
      <c r="O882" s="1" t="s">
        <v>30</v>
      </c>
      <c r="P882" s="1" t="s">
        <v>2963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48</v>
      </c>
      <c r="B883" s="1" t="s">
        <v>17</v>
      </c>
      <c r="C883" s="1">
        <v>412.0</v>
      </c>
      <c r="D883" s="1">
        <v>103.0</v>
      </c>
      <c r="E883" s="2"/>
      <c r="F883" s="1" t="s">
        <v>18</v>
      </c>
      <c r="G883" s="1" t="s">
        <v>27</v>
      </c>
      <c r="H883" s="1" t="s">
        <v>2964</v>
      </c>
      <c r="I883" s="1" t="s">
        <v>2965</v>
      </c>
      <c r="J883" s="1" t="s">
        <v>2965</v>
      </c>
      <c r="K883" s="2"/>
      <c r="L883" s="1">
        <v>-11.0</v>
      </c>
      <c r="M883" s="1"/>
      <c r="N883" s="1">
        <v>7.16555</v>
      </c>
      <c r="O883" s="1" t="s">
        <v>55</v>
      </c>
      <c r="P883" s="1" t="s">
        <v>2966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48</v>
      </c>
      <c r="B884" s="1" t="s">
        <v>17</v>
      </c>
      <c r="C884" s="1">
        <v>349.0</v>
      </c>
      <c r="D884" s="1">
        <v>0.0</v>
      </c>
      <c r="E884" s="1" t="s">
        <v>49</v>
      </c>
      <c r="F884" s="1" t="s">
        <v>50</v>
      </c>
      <c r="G884" s="1" t="s">
        <v>27</v>
      </c>
      <c r="H884" s="1" t="s">
        <v>2967</v>
      </c>
      <c r="I884" s="1" t="s">
        <v>2968</v>
      </c>
      <c r="J884" s="1" t="s">
        <v>2969</v>
      </c>
      <c r="K884" s="1" t="s">
        <v>2970</v>
      </c>
      <c r="L884" s="1">
        <v>-21.0</v>
      </c>
      <c r="M884" s="1">
        <v>0.010383333333333333</v>
      </c>
      <c r="N884" s="1">
        <v>6.169083333333333</v>
      </c>
      <c r="O884" s="1" t="s">
        <v>55</v>
      </c>
      <c r="P884" s="1" t="s">
        <v>2971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48</v>
      </c>
      <c r="B885" s="1" t="s">
        <v>17</v>
      </c>
      <c r="C885" s="3">
        <v>277.0</v>
      </c>
      <c r="D885" s="1">
        <v>62.0</v>
      </c>
      <c r="E885" s="2"/>
      <c r="F885" s="1" t="s">
        <v>18</v>
      </c>
      <c r="G885" s="1" t="s">
        <v>27</v>
      </c>
      <c r="H885" s="1" t="s">
        <v>2972</v>
      </c>
      <c r="I885" s="1" t="s">
        <v>2973</v>
      </c>
      <c r="J885" s="1" t="s">
        <v>2973</v>
      </c>
      <c r="K885" s="2"/>
      <c r="L885" s="1">
        <v>-8.0</v>
      </c>
      <c r="M885" s="1"/>
      <c r="N885" s="1">
        <v>10.2626</v>
      </c>
      <c r="O885" s="1" t="s">
        <v>55</v>
      </c>
      <c r="P885" s="1" t="s">
        <v>2974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32</v>
      </c>
      <c r="B886" s="1" t="s">
        <v>17</v>
      </c>
      <c r="C886" s="1">
        <v>323.0</v>
      </c>
      <c r="D886" s="1">
        <v>0.0</v>
      </c>
      <c r="E886" s="2"/>
      <c r="F886" s="1" t="s">
        <v>26</v>
      </c>
      <c r="G886" s="1" t="s">
        <v>27</v>
      </c>
      <c r="H886" s="1" t="s">
        <v>2975</v>
      </c>
      <c r="I886" s="1" t="s">
        <v>2976</v>
      </c>
      <c r="J886" s="1" t="s">
        <v>2976</v>
      </c>
      <c r="K886" s="2"/>
      <c r="L886" s="1">
        <v>-1.0</v>
      </c>
      <c r="M886" s="1"/>
      <c r="N886" s="1">
        <v>13.71845</v>
      </c>
      <c r="O886" s="1" t="s">
        <v>30</v>
      </c>
      <c r="P886" s="1" t="s">
        <v>2977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24</v>
      </c>
      <c r="B887" s="1" t="s">
        <v>17</v>
      </c>
      <c r="C887" s="1">
        <v>798.4</v>
      </c>
      <c r="D887" s="1">
        <v>0.0</v>
      </c>
      <c r="E887" s="1" t="s">
        <v>25</v>
      </c>
      <c r="F887" s="1" t="s">
        <v>26</v>
      </c>
      <c r="G887" s="1" t="s">
        <v>27</v>
      </c>
      <c r="H887" s="1" t="s">
        <v>2978</v>
      </c>
      <c r="I887" s="1" t="s">
        <v>2979</v>
      </c>
      <c r="J887" s="1" t="s">
        <v>2979</v>
      </c>
      <c r="K887" s="2"/>
      <c r="L887" s="1">
        <v>0.0</v>
      </c>
      <c r="M887" s="1"/>
      <c r="N887" s="1">
        <v>15.553416666666667</v>
      </c>
      <c r="O887" s="1" t="s">
        <v>30</v>
      </c>
      <c r="P887" s="1" t="s">
        <v>2980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24</v>
      </c>
      <c r="B888" s="1" t="s">
        <v>17</v>
      </c>
      <c r="C888" s="1">
        <v>264.0</v>
      </c>
      <c r="D888" s="1">
        <v>0.0</v>
      </c>
      <c r="E888" s="1" t="s">
        <v>25</v>
      </c>
      <c r="F888" s="1" t="s">
        <v>26</v>
      </c>
      <c r="G888" s="1" t="s">
        <v>27</v>
      </c>
      <c r="H888" s="1" t="s">
        <v>2981</v>
      </c>
      <c r="I888" s="1" t="s">
        <v>2982</v>
      </c>
      <c r="J888" s="1" t="s">
        <v>2982</v>
      </c>
      <c r="K888" s="2"/>
      <c r="L888" s="1">
        <v>0.0</v>
      </c>
      <c r="M888" s="1"/>
      <c r="N888" s="1">
        <v>15.778916666666667</v>
      </c>
      <c r="O888" s="1" t="s">
        <v>30</v>
      </c>
      <c r="P888" s="1" t="s">
        <v>2983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24</v>
      </c>
      <c r="B889" s="1" t="s">
        <v>17</v>
      </c>
      <c r="C889" s="1">
        <v>503.2</v>
      </c>
      <c r="D889" s="1">
        <v>0.0</v>
      </c>
      <c r="E889" s="1" t="s">
        <v>25</v>
      </c>
      <c r="F889" s="1" t="s">
        <v>26</v>
      </c>
      <c r="G889" s="1" t="s">
        <v>27</v>
      </c>
      <c r="H889" s="1" t="s">
        <v>2984</v>
      </c>
      <c r="I889" s="1" t="s">
        <v>2985</v>
      </c>
      <c r="J889" s="1" t="s">
        <v>2985</v>
      </c>
      <c r="K889" s="2"/>
      <c r="L889" s="1">
        <v>3.0</v>
      </c>
      <c r="M889" s="1"/>
      <c r="N889" s="1">
        <v>18.6425</v>
      </c>
      <c r="O889" s="1" t="s">
        <v>30</v>
      </c>
      <c r="P889" s="1" t="s">
        <v>2986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48</v>
      </c>
      <c r="B890" s="1" t="s">
        <v>17</v>
      </c>
      <c r="C890" s="1">
        <v>606.0</v>
      </c>
      <c r="D890" s="1">
        <v>152.0</v>
      </c>
      <c r="E890" s="2"/>
      <c r="F890" s="1" t="s">
        <v>18</v>
      </c>
      <c r="G890" s="1" t="s">
        <v>27</v>
      </c>
      <c r="H890" s="1" t="s">
        <v>2987</v>
      </c>
      <c r="I890" s="1" t="s">
        <v>2988</v>
      </c>
      <c r="J890" s="1" t="s">
        <v>2988</v>
      </c>
      <c r="K890" s="2"/>
      <c r="L890" s="1">
        <v>-2.0</v>
      </c>
      <c r="M890" s="1"/>
      <c r="N890" s="1">
        <v>15.133783333333334</v>
      </c>
      <c r="O890" s="1" t="s">
        <v>55</v>
      </c>
      <c r="P890" s="1" t="s">
        <v>2989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32</v>
      </c>
      <c r="B891" s="1" t="s">
        <v>17</v>
      </c>
      <c r="C891" s="1">
        <v>478.0</v>
      </c>
      <c r="D891" s="1">
        <v>0.0</v>
      </c>
      <c r="E891" s="2"/>
      <c r="F891" s="1" t="s">
        <v>26</v>
      </c>
      <c r="G891" s="1" t="s">
        <v>27</v>
      </c>
      <c r="H891" s="1" t="s">
        <v>2990</v>
      </c>
      <c r="I891" s="1" t="s">
        <v>2991</v>
      </c>
      <c r="J891" s="1" t="s">
        <v>2991</v>
      </c>
      <c r="K891" s="2"/>
      <c r="L891" s="1">
        <v>0.0</v>
      </c>
      <c r="M891" s="1"/>
      <c r="N891" s="1">
        <v>15.77505</v>
      </c>
      <c r="O891" s="1" t="s">
        <v>30</v>
      </c>
      <c r="P891" s="1" t="s">
        <v>2992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24</v>
      </c>
      <c r="B892" s="1" t="s">
        <v>17</v>
      </c>
      <c r="C892" s="1">
        <v>249.2</v>
      </c>
      <c r="D892" s="1">
        <v>0.0</v>
      </c>
      <c r="E892" s="1" t="s">
        <v>25</v>
      </c>
      <c r="F892" s="1" t="s">
        <v>26</v>
      </c>
      <c r="G892" s="1" t="s">
        <v>27</v>
      </c>
      <c r="H892" s="1" t="s">
        <v>2993</v>
      </c>
      <c r="I892" s="1" t="s">
        <v>2994</v>
      </c>
      <c r="J892" s="1" t="s">
        <v>2994</v>
      </c>
      <c r="K892" s="2"/>
      <c r="L892" s="1">
        <v>-5.0</v>
      </c>
      <c r="M892" s="1"/>
      <c r="N892" s="1">
        <v>9.918083333333334</v>
      </c>
      <c r="O892" s="1" t="s">
        <v>30</v>
      </c>
      <c r="P892" s="1" t="s">
        <v>2995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48</v>
      </c>
      <c r="B893" s="1" t="s">
        <v>17</v>
      </c>
      <c r="C893" s="1">
        <v>258.0</v>
      </c>
      <c r="D893" s="1">
        <v>50.0</v>
      </c>
      <c r="E893" s="2"/>
      <c r="F893" s="1" t="s">
        <v>18</v>
      </c>
      <c r="G893" s="1" t="s">
        <v>19</v>
      </c>
      <c r="H893" s="1" t="s">
        <v>2996</v>
      </c>
      <c r="I893" s="1" t="s">
        <v>2997</v>
      </c>
      <c r="J893" s="1" t="s">
        <v>2997</v>
      </c>
      <c r="K893" s="2"/>
      <c r="L893" s="1">
        <v>-5.0</v>
      </c>
      <c r="M893" s="1"/>
      <c r="N893" s="1">
        <v>13.348333333333333</v>
      </c>
      <c r="O893" s="1" t="s">
        <v>55</v>
      </c>
      <c r="P893" s="1" t="s">
        <v>1091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16</v>
      </c>
      <c r="B894" s="1" t="s">
        <v>17</v>
      </c>
      <c r="C894" s="1">
        <v>249.0</v>
      </c>
      <c r="D894" s="1">
        <v>0.0</v>
      </c>
      <c r="E894" s="2"/>
      <c r="F894" s="1" t="s">
        <v>18</v>
      </c>
      <c r="G894" s="1" t="s">
        <v>19</v>
      </c>
      <c r="H894" s="1" t="s">
        <v>2998</v>
      </c>
      <c r="I894" s="1" t="s">
        <v>2999</v>
      </c>
      <c r="J894" s="1" t="s">
        <v>2999</v>
      </c>
      <c r="K894" s="2"/>
      <c r="L894" s="1">
        <v>7.0</v>
      </c>
      <c r="M894" s="1"/>
      <c r="N894" s="1">
        <v>12.871833333333333</v>
      </c>
      <c r="O894" s="1" t="s">
        <v>22</v>
      </c>
      <c r="P894" s="1" t="s">
        <v>3000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24</v>
      </c>
      <c r="B895" s="1" t="s">
        <v>17</v>
      </c>
      <c r="C895" s="3">
        <v>463.4</v>
      </c>
      <c r="D895" s="1">
        <v>0.0</v>
      </c>
      <c r="E895" s="1" t="s">
        <v>25</v>
      </c>
      <c r="F895" s="1" t="s">
        <v>26</v>
      </c>
      <c r="G895" s="1" t="s">
        <v>27</v>
      </c>
      <c r="H895" s="1" t="s">
        <v>3001</v>
      </c>
      <c r="I895" s="1" t="s">
        <v>3002</v>
      </c>
      <c r="J895" s="1" t="s">
        <v>3002</v>
      </c>
      <c r="K895" s="2"/>
      <c r="L895" s="1">
        <v>0.0</v>
      </c>
      <c r="M895" s="1"/>
      <c r="N895" s="1">
        <v>14.269366666666667</v>
      </c>
      <c r="O895" s="1" t="s">
        <v>30</v>
      </c>
      <c r="P895" s="1" t="s">
        <v>3003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24</v>
      </c>
      <c r="B896" s="1" t="s">
        <v>17</v>
      </c>
      <c r="C896" s="1">
        <v>528.0</v>
      </c>
      <c r="D896" s="1">
        <v>0.0</v>
      </c>
      <c r="E896" s="1" t="s">
        <v>25</v>
      </c>
      <c r="F896" s="1" t="s">
        <v>26</v>
      </c>
      <c r="G896" s="1" t="s">
        <v>27</v>
      </c>
      <c r="H896" s="1" t="s">
        <v>3004</v>
      </c>
      <c r="I896" s="1" t="s">
        <v>3005</v>
      </c>
      <c r="J896" s="1" t="s">
        <v>3005</v>
      </c>
      <c r="K896" s="2"/>
      <c r="L896" s="1">
        <v>0.0</v>
      </c>
      <c r="M896" s="1"/>
      <c r="N896" s="1">
        <v>15.776716666666667</v>
      </c>
      <c r="O896" s="1" t="s">
        <v>30</v>
      </c>
      <c r="P896" s="1" t="s">
        <v>3006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16</v>
      </c>
      <c r="B897" s="1" t="s">
        <v>17</v>
      </c>
      <c r="C897" s="3">
        <v>130.0</v>
      </c>
      <c r="D897" s="1">
        <v>0.0</v>
      </c>
      <c r="E897" s="2"/>
      <c r="F897" s="1" t="s">
        <v>18</v>
      </c>
      <c r="G897" s="1" t="s">
        <v>19</v>
      </c>
      <c r="H897" s="1" t="s">
        <v>3007</v>
      </c>
      <c r="I897" s="1" t="s">
        <v>3008</v>
      </c>
      <c r="J897" s="1" t="s">
        <v>3008</v>
      </c>
      <c r="K897" s="2"/>
      <c r="L897" s="1">
        <v>0.0</v>
      </c>
      <c r="M897" s="1"/>
      <c r="N897" s="1">
        <v>4.619783333333333</v>
      </c>
      <c r="O897" s="1" t="s">
        <v>22</v>
      </c>
      <c r="P897" s="1" t="s">
        <v>3009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32</v>
      </c>
      <c r="B898" s="1" t="s">
        <v>17</v>
      </c>
      <c r="C898" s="1">
        <v>528.0</v>
      </c>
      <c r="D898" s="1">
        <v>0.0</v>
      </c>
      <c r="E898" s="2"/>
      <c r="F898" s="1" t="s">
        <v>26</v>
      </c>
      <c r="G898" s="1" t="s">
        <v>19</v>
      </c>
      <c r="H898" s="1" t="s">
        <v>3010</v>
      </c>
      <c r="I898" s="1" t="s">
        <v>3011</v>
      </c>
      <c r="J898" s="1" t="s">
        <v>3011</v>
      </c>
      <c r="K898" s="2"/>
      <c r="L898" s="1">
        <v>0.0</v>
      </c>
      <c r="M898" s="1"/>
      <c r="N898" s="1">
        <v>14.410533333333333</v>
      </c>
      <c r="O898" s="1" t="s">
        <v>30</v>
      </c>
      <c r="P898" s="1" t="s">
        <v>3012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48</v>
      </c>
      <c r="B899" s="1" t="s">
        <v>17</v>
      </c>
      <c r="C899" s="3">
        <v>417.0</v>
      </c>
      <c r="D899" s="1">
        <v>0.0</v>
      </c>
      <c r="E899" s="1" t="s">
        <v>49</v>
      </c>
      <c r="F899" s="1" t="s">
        <v>50</v>
      </c>
      <c r="G899" s="1" t="s">
        <v>27</v>
      </c>
      <c r="H899" s="1" t="s">
        <v>3013</v>
      </c>
      <c r="I899" s="1" t="s">
        <v>3014</v>
      </c>
      <c r="J899" s="1" t="s">
        <v>3015</v>
      </c>
      <c r="K899" s="1" t="s">
        <v>3016</v>
      </c>
      <c r="L899" s="1">
        <v>-8.0</v>
      </c>
      <c r="M899" s="1">
        <v>0.0105</v>
      </c>
      <c r="N899" s="1">
        <v>8.617466666666667</v>
      </c>
      <c r="O899" s="1" t="s">
        <v>55</v>
      </c>
      <c r="P899" s="1" t="s">
        <v>3017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66</v>
      </c>
      <c r="B900" s="1" t="s">
        <v>17</v>
      </c>
      <c r="C900" s="1">
        <v>329.0</v>
      </c>
      <c r="D900" s="1">
        <v>0.0</v>
      </c>
      <c r="E900" s="1" t="s">
        <v>3018</v>
      </c>
      <c r="F900" s="1" t="s">
        <v>26</v>
      </c>
      <c r="G900" s="1" t="s">
        <v>27</v>
      </c>
      <c r="H900" s="1" t="s">
        <v>3019</v>
      </c>
      <c r="I900" s="1" t="s">
        <v>3020</v>
      </c>
      <c r="J900" s="1" t="s">
        <v>3020</v>
      </c>
      <c r="K900" s="2"/>
      <c r="L900" s="1">
        <v>-1.0</v>
      </c>
      <c r="M900" s="1"/>
      <c r="N900" s="1">
        <v>13.11585</v>
      </c>
      <c r="O900" s="1" t="s">
        <v>30</v>
      </c>
      <c r="P900" s="1" t="s">
        <v>3021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24</v>
      </c>
      <c r="B901" s="1" t="s">
        <v>17</v>
      </c>
      <c r="C901" s="1">
        <v>244.2</v>
      </c>
      <c r="D901" s="1">
        <v>0.0</v>
      </c>
      <c r="E901" s="1" t="s">
        <v>25</v>
      </c>
      <c r="F901" s="1" t="s">
        <v>26</v>
      </c>
      <c r="G901" s="1" t="s">
        <v>27</v>
      </c>
      <c r="H901" s="1" t="s">
        <v>3022</v>
      </c>
      <c r="I901" s="1" t="s">
        <v>3023</v>
      </c>
      <c r="J901" s="1" t="s">
        <v>3023</v>
      </c>
      <c r="K901" s="2"/>
      <c r="L901" s="1">
        <v>-3.0</v>
      </c>
      <c r="M901" s="1"/>
      <c r="N901" s="1">
        <v>11.420133333333334</v>
      </c>
      <c r="O901" s="1" t="s">
        <v>30</v>
      </c>
      <c r="P901" s="1" t="s">
        <v>2882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66</v>
      </c>
      <c r="B902" s="1" t="s">
        <v>17</v>
      </c>
      <c r="C902" s="1">
        <v>299.0</v>
      </c>
      <c r="D902" s="1">
        <v>0.0</v>
      </c>
      <c r="E902" s="1" t="s">
        <v>3024</v>
      </c>
      <c r="F902" s="1" t="s">
        <v>26</v>
      </c>
      <c r="G902" s="1" t="s">
        <v>27</v>
      </c>
      <c r="H902" s="1" t="s">
        <v>3025</v>
      </c>
      <c r="I902" s="1" t="s">
        <v>3026</v>
      </c>
      <c r="J902" s="1" t="s">
        <v>3026</v>
      </c>
      <c r="K902" s="2"/>
      <c r="L902" s="1">
        <v>-8.0</v>
      </c>
      <c r="M902" s="1"/>
      <c r="N902" s="1">
        <v>6.597433333333333</v>
      </c>
      <c r="O902" s="1" t="s">
        <v>30</v>
      </c>
      <c r="P902" s="1" t="s">
        <v>3027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48</v>
      </c>
      <c r="B903" s="1" t="s">
        <v>17</v>
      </c>
      <c r="C903" s="1">
        <v>331.0</v>
      </c>
      <c r="D903" s="1">
        <v>24.0</v>
      </c>
      <c r="E903" s="1" t="s">
        <v>49</v>
      </c>
      <c r="F903" s="1" t="s">
        <v>50</v>
      </c>
      <c r="G903" s="1" t="s">
        <v>27</v>
      </c>
      <c r="H903" s="1" t="s">
        <v>3028</v>
      </c>
      <c r="I903" s="1" t="s">
        <v>3029</v>
      </c>
      <c r="J903" s="1" t="s">
        <v>3030</v>
      </c>
      <c r="K903" s="1" t="s">
        <v>3031</v>
      </c>
      <c r="L903" s="1">
        <v>-22.0</v>
      </c>
      <c r="M903" s="1">
        <v>0.008166666666666666</v>
      </c>
      <c r="N903" s="1">
        <v>6.857933333333333</v>
      </c>
      <c r="O903" s="1" t="s">
        <v>55</v>
      </c>
      <c r="P903" s="1" t="s">
        <v>3032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32</v>
      </c>
      <c r="B904" s="1" t="s">
        <v>17</v>
      </c>
      <c r="C904" s="1">
        <v>264.0</v>
      </c>
      <c r="D904" s="1">
        <v>0.0</v>
      </c>
      <c r="E904" s="2"/>
      <c r="F904" s="1" t="s">
        <v>26</v>
      </c>
      <c r="G904" s="1" t="s">
        <v>27</v>
      </c>
      <c r="H904" s="1" t="s">
        <v>3033</v>
      </c>
      <c r="I904" s="1" t="s">
        <v>3034</v>
      </c>
      <c r="J904" s="1" t="s">
        <v>3034</v>
      </c>
      <c r="K904" s="2"/>
      <c r="L904" s="1">
        <v>-3.0</v>
      </c>
      <c r="M904" s="1"/>
      <c r="N904" s="1">
        <v>11.86215</v>
      </c>
      <c r="O904" s="1" t="s">
        <v>30</v>
      </c>
      <c r="P904" s="1" t="s">
        <v>3035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48</v>
      </c>
      <c r="B905" s="1" t="s">
        <v>17</v>
      </c>
      <c r="C905" s="1">
        <v>219.0</v>
      </c>
      <c r="D905" s="1">
        <v>55.0</v>
      </c>
      <c r="E905" s="2"/>
      <c r="F905" s="1" t="s">
        <v>18</v>
      </c>
      <c r="G905" s="1" t="s">
        <v>19</v>
      </c>
      <c r="H905" s="1" t="s">
        <v>3036</v>
      </c>
      <c r="I905" s="1" t="s">
        <v>3037</v>
      </c>
      <c r="J905" s="1" t="s">
        <v>3037</v>
      </c>
      <c r="K905" s="2"/>
      <c r="L905" s="1">
        <v>-6.0</v>
      </c>
      <c r="M905" s="1"/>
      <c r="N905" s="1">
        <v>12.523883333333334</v>
      </c>
      <c r="O905" s="1" t="s">
        <v>55</v>
      </c>
      <c r="P905" s="1" t="s">
        <v>3038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48</v>
      </c>
      <c r="B906" s="1" t="s">
        <v>17</v>
      </c>
      <c r="C906" s="1">
        <v>245.0</v>
      </c>
      <c r="D906" s="1">
        <v>61.0</v>
      </c>
      <c r="E906" s="2"/>
      <c r="F906" s="1" t="s">
        <v>18</v>
      </c>
      <c r="G906" s="1" t="s">
        <v>123</v>
      </c>
      <c r="H906" s="1" t="s">
        <v>3039</v>
      </c>
      <c r="I906" s="1" t="s">
        <v>3040</v>
      </c>
      <c r="J906" s="1" t="s">
        <v>3040</v>
      </c>
      <c r="K906" s="2"/>
      <c r="L906" s="1">
        <v>-8.0</v>
      </c>
      <c r="M906" s="1"/>
      <c r="N906" s="1">
        <v>10.619333333333334</v>
      </c>
      <c r="O906" s="1" t="s">
        <v>55</v>
      </c>
      <c r="P906" s="1" t="s">
        <v>3041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48</v>
      </c>
      <c r="B907" s="1" t="s">
        <v>17</v>
      </c>
      <c r="C907" s="1">
        <v>238.0</v>
      </c>
      <c r="D907" s="1">
        <v>0.0</v>
      </c>
      <c r="E907" s="2"/>
      <c r="F907" s="1" t="s">
        <v>18</v>
      </c>
      <c r="G907" s="1" t="s">
        <v>27</v>
      </c>
      <c r="H907" s="1" t="s">
        <v>3042</v>
      </c>
      <c r="I907" s="1" t="s">
        <v>3043</v>
      </c>
      <c r="J907" s="1" t="s">
        <v>3043</v>
      </c>
      <c r="K907" s="2"/>
      <c r="L907" s="1">
        <v>-5.0</v>
      </c>
      <c r="M907" s="1"/>
      <c r="N907" s="1">
        <v>12.0723</v>
      </c>
      <c r="O907" s="1" t="s">
        <v>55</v>
      </c>
      <c r="P907" s="1" t="s">
        <v>3044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24</v>
      </c>
      <c r="B908" s="1" t="s">
        <v>17</v>
      </c>
      <c r="C908" s="1">
        <v>364.0</v>
      </c>
      <c r="D908" s="1">
        <v>0.0</v>
      </c>
      <c r="E908" s="1" t="s">
        <v>25</v>
      </c>
      <c r="F908" s="1" t="s">
        <v>26</v>
      </c>
      <c r="G908" s="1" t="s">
        <v>27</v>
      </c>
      <c r="H908" s="1" t="s">
        <v>3045</v>
      </c>
      <c r="I908" s="1" t="s">
        <v>3046</v>
      </c>
      <c r="J908" s="1" t="s">
        <v>3046</v>
      </c>
      <c r="K908" s="2"/>
      <c r="L908" s="1">
        <v>-4.0</v>
      </c>
      <c r="M908" s="1"/>
      <c r="N908" s="1">
        <v>10.345483333333334</v>
      </c>
      <c r="O908" s="1" t="s">
        <v>30</v>
      </c>
      <c r="P908" s="1" t="s">
        <v>3047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24</v>
      </c>
      <c r="B909" s="1" t="s">
        <v>17</v>
      </c>
      <c r="C909" s="1">
        <v>727.0</v>
      </c>
      <c r="D909" s="1">
        <v>0.0</v>
      </c>
      <c r="E909" s="1" t="s">
        <v>25</v>
      </c>
      <c r="F909" s="1" t="s">
        <v>26</v>
      </c>
      <c r="G909" s="1" t="s">
        <v>27</v>
      </c>
      <c r="H909" s="1" t="s">
        <v>3048</v>
      </c>
      <c r="I909" s="1" t="s">
        <v>3049</v>
      </c>
      <c r="J909" s="1" t="s">
        <v>3049</v>
      </c>
      <c r="K909" s="2"/>
      <c r="L909" s="1">
        <v>-6.0</v>
      </c>
      <c r="M909" s="1"/>
      <c r="N909" s="1">
        <v>8.572666666666667</v>
      </c>
      <c r="O909" s="1" t="s">
        <v>30</v>
      </c>
      <c r="P909" s="1" t="s">
        <v>3050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32</v>
      </c>
      <c r="B910" s="1" t="s">
        <v>112</v>
      </c>
      <c r="C910" s="1">
        <v>274.0</v>
      </c>
      <c r="D910" s="1">
        <v>0.0</v>
      </c>
      <c r="E910" s="2"/>
      <c r="F910" s="1" t="s">
        <v>26</v>
      </c>
      <c r="G910" s="1" t="s">
        <v>27</v>
      </c>
      <c r="H910" s="1" t="s">
        <v>3051</v>
      </c>
      <c r="I910" s="1" t="s">
        <v>3052</v>
      </c>
      <c r="J910" s="1" t="s">
        <v>3052</v>
      </c>
      <c r="K910" s="2"/>
      <c r="L910" s="1">
        <v>-9.0</v>
      </c>
      <c r="M910" s="1"/>
      <c r="N910" s="1">
        <v>5.756983333333333</v>
      </c>
      <c r="O910" s="1" t="s">
        <v>30</v>
      </c>
      <c r="P910" s="1" t="s">
        <v>3053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66</v>
      </c>
      <c r="B911" s="1" t="s">
        <v>112</v>
      </c>
      <c r="C911" s="1">
        <v>224.0</v>
      </c>
      <c r="D911" s="1">
        <v>0.0</v>
      </c>
      <c r="E911" s="1" t="s">
        <v>2643</v>
      </c>
      <c r="F911" s="1" t="s">
        <v>26</v>
      </c>
      <c r="G911" s="1" t="s">
        <v>27</v>
      </c>
      <c r="H911" s="1" t="s">
        <v>3054</v>
      </c>
      <c r="I911" s="1" t="s">
        <v>3055</v>
      </c>
      <c r="J911" s="1" t="s">
        <v>3055</v>
      </c>
      <c r="K911" s="2"/>
      <c r="L911" s="1">
        <v>-5.0</v>
      </c>
      <c r="M911" s="1"/>
      <c r="N911" s="1">
        <v>9.401583333333333</v>
      </c>
      <c r="O911" s="1" t="s">
        <v>30</v>
      </c>
      <c r="P911" s="1" t="s">
        <v>841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32</v>
      </c>
      <c r="B912" s="1" t="s">
        <v>112</v>
      </c>
      <c r="C912" s="1">
        <v>528.0</v>
      </c>
      <c r="D912" s="1">
        <v>0.0</v>
      </c>
      <c r="E912" s="2"/>
      <c r="F912" s="1" t="s">
        <v>26</v>
      </c>
      <c r="G912" s="1" t="s">
        <v>27</v>
      </c>
      <c r="H912" s="1" t="s">
        <v>3056</v>
      </c>
      <c r="I912" s="1" t="s">
        <v>3057</v>
      </c>
      <c r="J912" s="1" t="s">
        <v>3057</v>
      </c>
      <c r="K912" s="2"/>
      <c r="L912" s="1">
        <v>-5.0</v>
      </c>
      <c r="M912" s="1"/>
      <c r="N912" s="1">
        <v>9.622616666666667</v>
      </c>
      <c r="O912" s="1" t="s">
        <v>30</v>
      </c>
      <c r="P912" s="1" t="s">
        <v>3058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48</v>
      </c>
      <c r="B913" s="1" t="s">
        <v>17</v>
      </c>
      <c r="C913" s="1">
        <v>250.0</v>
      </c>
      <c r="D913" s="1">
        <v>0.0</v>
      </c>
      <c r="E913" s="1" t="s">
        <v>49</v>
      </c>
      <c r="F913" s="1" t="s">
        <v>50</v>
      </c>
      <c r="G913" s="1" t="s">
        <v>27</v>
      </c>
      <c r="H913" s="1" t="s">
        <v>3059</v>
      </c>
      <c r="I913" s="1" t="s">
        <v>3060</v>
      </c>
      <c r="J913" s="1" t="s">
        <v>3061</v>
      </c>
      <c r="K913" s="1" t="s">
        <v>3062</v>
      </c>
      <c r="L913" s="1">
        <v>0.0</v>
      </c>
      <c r="M913" s="1">
        <v>0.011</v>
      </c>
      <c r="N913" s="1">
        <v>11.781083333333333</v>
      </c>
      <c r="O913" s="1" t="s">
        <v>55</v>
      </c>
      <c r="P913" s="1" t="s">
        <v>392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48</v>
      </c>
      <c r="B914" s="1" t="s">
        <v>17</v>
      </c>
      <c r="C914" s="1">
        <v>308.0</v>
      </c>
      <c r="D914" s="1">
        <v>0.0</v>
      </c>
      <c r="E914" s="1" t="s">
        <v>49</v>
      </c>
      <c r="F914" s="1" t="s">
        <v>50</v>
      </c>
      <c r="G914" s="1" t="s">
        <v>27</v>
      </c>
      <c r="H914" s="1" t="s">
        <v>3063</v>
      </c>
      <c r="I914" s="1" t="s">
        <v>3064</v>
      </c>
      <c r="J914" s="1" t="s">
        <v>3065</v>
      </c>
      <c r="K914" s="1" t="s">
        <v>3066</v>
      </c>
      <c r="L914" s="1">
        <v>-8.0</v>
      </c>
      <c r="M914" s="1">
        <v>0.02515</v>
      </c>
      <c r="N914" s="1">
        <v>13.49275</v>
      </c>
      <c r="O914" s="1" t="s">
        <v>55</v>
      </c>
      <c r="P914" s="1" t="s">
        <v>3067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48</v>
      </c>
      <c r="B915" s="1" t="s">
        <v>17</v>
      </c>
      <c r="C915" s="1">
        <v>318.0</v>
      </c>
      <c r="D915" s="1">
        <v>0.0</v>
      </c>
      <c r="E915" s="1" t="s">
        <v>25</v>
      </c>
      <c r="F915" s="1" t="s">
        <v>50</v>
      </c>
      <c r="G915" s="1" t="s">
        <v>27</v>
      </c>
      <c r="H915" s="1" t="s">
        <v>3068</v>
      </c>
      <c r="I915" s="1" t="s">
        <v>3069</v>
      </c>
      <c r="J915" s="1" t="s">
        <v>3070</v>
      </c>
      <c r="K915" s="1" t="s">
        <v>3071</v>
      </c>
      <c r="L915" s="1">
        <v>-17.0</v>
      </c>
      <c r="M915" s="1">
        <v>1.5445333333333333</v>
      </c>
      <c r="N915" s="1">
        <v>8.4021</v>
      </c>
      <c r="O915" s="1" t="s">
        <v>55</v>
      </c>
      <c r="P915" s="1" t="s">
        <v>3072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48</v>
      </c>
      <c r="B916" s="1" t="s">
        <v>17</v>
      </c>
      <c r="C916" s="1">
        <v>647.0</v>
      </c>
      <c r="D916" s="1">
        <v>0.0</v>
      </c>
      <c r="E916" s="1" t="s">
        <v>49</v>
      </c>
      <c r="F916" s="1" t="s">
        <v>50</v>
      </c>
      <c r="G916" s="1" t="s">
        <v>27</v>
      </c>
      <c r="H916" s="1" t="s">
        <v>3073</v>
      </c>
      <c r="I916" s="1" t="s">
        <v>3074</v>
      </c>
      <c r="J916" s="1" t="s">
        <v>3075</v>
      </c>
      <c r="K916" s="1" t="s">
        <v>3076</v>
      </c>
      <c r="L916" s="1">
        <v>2.0</v>
      </c>
      <c r="M916" s="1">
        <v>0.008633333333333333</v>
      </c>
      <c r="N916" s="1">
        <v>12.458866666666667</v>
      </c>
      <c r="O916" s="1" t="s">
        <v>55</v>
      </c>
      <c r="P916" s="1" t="s">
        <v>3077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24</v>
      </c>
      <c r="B917" s="1" t="s">
        <v>17</v>
      </c>
      <c r="C917" s="1">
        <v>319.0</v>
      </c>
      <c r="D917" s="1">
        <v>0.0</v>
      </c>
      <c r="E917" s="1" t="s">
        <v>25</v>
      </c>
      <c r="F917" s="1" t="s">
        <v>26</v>
      </c>
      <c r="G917" s="1" t="s">
        <v>27</v>
      </c>
      <c r="H917" s="1" t="s">
        <v>3078</v>
      </c>
      <c r="I917" s="1" t="s">
        <v>3079</v>
      </c>
      <c r="J917" s="1" t="s">
        <v>3079</v>
      </c>
      <c r="K917" s="2"/>
      <c r="L917" s="1">
        <v>-5.0</v>
      </c>
      <c r="M917" s="1"/>
      <c r="N917" s="1">
        <v>9.429833333333333</v>
      </c>
      <c r="O917" s="1" t="s">
        <v>30</v>
      </c>
      <c r="P917" s="1" t="s">
        <v>3080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48</v>
      </c>
      <c r="B918" s="1" t="s">
        <v>17</v>
      </c>
      <c r="C918" s="1">
        <v>199.0</v>
      </c>
      <c r="D918" s="1">
        <v>50.0</v>
      </c>
      <c r="E918" s="2"/>
      <c r="F918" s="1" t="s">
        <v>18</v>
      </c>
      <c r="G918" s="1" t="s">
        <v>123</v>
      </c>
      <c r="H918" s="1" t="s">
        <v>3081</v>
      </c>
      <c r="I918" s="1" t="s">
        <v>3082</v>
      </c>
      <c r="J918" s="1" t="s">
        <v>3082</v>
      </c>
      <c r="K918" s="2"/>
      <c r="L918" s="1">
        <v>-11.0</v>
      </c>
      <c r="M918" s="1"/>
      <c r="N918" s="1">
        <v>7.498866666666666</v>
      </c>
      <c r="O918" s="1" t="s">
        <v>55</v>
      </c>
      <c r="P918" s="1" t="s">
        <v>2774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16</v>
      </c>
      <c r="B919" s="1" t="s">
        <v>17</v>
      </c>
      <c r="C919" s="1">
        <v>618.0</v>
      </c>
      <c r="D919" s="1">
        <v>0.0</v>
      </c>
      <c r="E919" s="2"/>
      <c r="F919" s="1" t="s">
        <v>18</v>
      </c>
      <c r="G919" s="1" t="s">
        <v>19</v>
      </c>
      <c r="H919" s="1" t="s">
        <v>3083</v>
      </c>
      <c r="I919" s="1" t="s">
        <v>3084</v>
      </c>
      <c r="J919" s="1" t="s">
        <v>3084</v>
      </c>
      <c r="K919" s="2"/>
      <c r="L919" s="1">
        <v>5.0</v>
      </c>
      <c r="M919" s="1"/>
      <c r="N919" s="1">
        <v>10.801616666666666</v>
      </c>
      <c r="O919" s="1" t="s">
        <v>22</v>
      </c>
      <c r="P919" s="1" t="s">
        <v>3085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24</v>
      </c>
      <c r="B920" s="1" t="s">
        <v>17</v>
      </c>
      <c r="C920" s="3">
        <v>478.2</v>
      </c>
      <c r="D920" s="1">
        <v>0.0</v>
      </c>
      <c r="E920" s="1" t="s">
        <v>25</v>
      </c>
      <c r="F920" s="1" t="s">
        <v>26</v>
      </c>
      <c r="G920" s="1" t="s">
        <v>27</v>
      </c>
      <c r="H920" s="1" t="s">
        <v>3086</v>
      </c>
      <c r="I920" s="1" t="s">
        <v>3087</v>
      </c>
      <c r="J920" s="1" t="s">
        <v>3087</v>
      </c>
      <c r="K920" s="2"/>
      <c r="L920" s="1">
        <v>-3.0</v>
      </c>
      <c r="M920" s="1"/>
      <c r="N920" s="1">
        <v>11.625416666666666</v>
      </c>
      <c r="O920" s="1" t="s">
        <v>30</v>
      </c>
      <c r="P920" s="1" t="s">
        <v>3088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48</v>
      </c>
      <c r="B921" s="1" t="s">
        <v>17</v>
      </c>
      <c r="C921" s="1">
        <v>358.0</v>
      </c>
      <c r="D921" s="1">
        <v>0.0</v>
      </c>
      <c r="E921" s="1" t="s">
        <v>49</v>
      </c>
      <c r="F921" s="1" t="s">
        <v>50</v>
      </c>
      <c r="G921" s="1" t="s">
        <v>19</v>
      </c>
      <c r="H921" s="1" t="s">
        <v>3089</v>
      </c>
      <c r="I921" s="1" t="s">
        <v>3090</v>
      </c>
      <c r="J921" s="1" t="s">
        <v>3091</v>
      </c>
      <c r="K921" s="1" t="s">
        <v>3092</v>
      </c>
      <c r="L921" s="1">
        <v>-2.0</v>
      </c>
      <c r="M921" s="1">
        <v>0.011233333333333333</v>
      </c>
      <c r="N921" s="1">
        <v>10.982783333333334</v>
      </c>
      <c r="O921" s="1" t="s">
        <v>55</v>
      </c>
      <c r="P921" s="1" t="s">
        <v>3093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48</v>
      </c>
      <c r="B922" s="1" t="s">
        <v>17</v>
      </c>
      <c r="C922" s="1">
        <v>318.0</v>
      </c>
      <c r="D922" s="1">
        <v>0.0</v>
      </c>
      <c r="E922" s="1" t="s">
        <v>49</v>
      </c>
      <c r="F922" s="1" t="s">
        <v>50</v>
      </c>
      <c r="G922" s="1" t="s">
        <v>27</v>
      </c>
      <c r="H922" s="1" t="s">
        <v>3094</v>
      </c>
      <c r="I922" s="1" t="s">
        <v>3095</v>
      </c>
      <c r="J922" s="1" t="s">
        <v>3096</v>
      </c>
      <c r="K922" s="1" t="s">
        <v>3097</v>
      </c>
      <c r="L922" s="1">
        <v>-4.0</v>
      </c>
      <c r="M922" s="1">
        <v>0.018583333333333334</v>
      </c>
      <c r="N922" s="1">
        <v>11.938016666666666</v>
      </c>
      <c r="O922" s="1" t="s">
        <v>55</v>
      </c>
      <c r="P922" s="1" t="s">
        <v>3098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48</v>
      </c>
      <c r="B923" s="1" t="s">
        <v>17</v>
      </c>
      <c r="C923" s="1">
        <v>308.0</v>
      </c>
      <c r="D923" s="1">
        <v>0.0</v>
      </c>
      <c r="E923" s="1" t="s">
        <v>49</v>
      </c>
      <c r="F923" s="1" t="s">
        <v>50</v>
      </c>
      <c r="G923" s="1" t="s">
        <v>27</v>
      </c>
      <c r="H923" s="1" t="s">
        <v>3099</v>
      </c>
      <c r="I923" s="1" t="s">
        <v>3100</v>
      </c>
      <c r="J923" s="1" t="s">
        <v>3101</v>
      </c>
      <c r="K923" s="1" t="s">
        <v>3102</v>
      </c>
      <c r="L923" s="1">
        <v>-12.0</v>
      </c>
      <c r="M923" s="1">
        <v>0.013016666666666666</v>
      </c>
      <c r="N923" s="1">
        <v>6.369933333333333</v>
      </c>
      <c r="O923" s="1" t="s">
        <v>55</v>
      </c>
      <c r="P923" s="1" t="s">
        <v>1091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24</v>
      </c>
      <c r="B924" s="1" t="s">
        <v>17</v>
      </c>
      <c r="C924" s="1">
        <v>284.2</v>
      </c>
      <c r="D924" s="1">
        <v>0.0</v>
      </c>
      <c r="E924" s="1" t="s">
        <v>25</v>
      </c>
      <c r="F924" s="1" t="s">
        <v>26</v>
      </c>
      <c r="G924" s="1" t="s">
        <v>27</v>
      </c>
      <c r="H924" s="1" t="s">
        <v>3103</v>
      </c>
      <c r="I924" s="1" t="s">
        <v>3104</v>
      </c>
      <c r="J924" s="1" t="s">
        <v>3104</v>
      </c>
      <c r="K924" s="2"/>
      <c r="L924" s="1">
        <v>-6.0</v>
      </c>
      <c r="M924" s="1"/>
      <c r="N924" s="1">
        <v>8.405183333333333</v>
      </c>
      <c r="O924" s="1" t="s">
        <v>30</v>
      </c>
      <c r="P924" s="1" t="s">
        <v>3105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32</v>
      </c>
      <c r="B925" s="1" t="s">
        <v>112</v>
      </c>
      <c r="C925" s="1">
        <v>394.0</v>
      </c>
      <c r="D925" s="1">
        <v>0.0</v>
      </c>
      <c r="E925" s="2"/>
      <c r="F925" s="1" t="s">
        <v>26</v>
      </c>
      <c r="G925" s="1" t="s">
        <v>27</v>
      </c>
      <c r="H925" s="1" t="s">
        <v>3106</v>
      </c>
      <c r="I925" s="1" t="s">
        <v>3107</v>
      </c>
      <c r="J925" s="1" t="s">
        <v>3107</v>
      </c>
      <c r="K925" s="2"/>
      <c r="L925" s="1">
        <v>-2.0</v>
      </c>
      <c r="M925" s="1"/>
      <c r="N925" s="1">
        <v>12.507716666666667</v>
      </c>
      <c r="O925" s="1" t="s">
        <v>30</v>
      </c>
      <c r="P925" s="1" t="s">
        <v>3108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48</v>
      </c>
      <c r="B926" s="1" t="s">
        <v>17</v>
      </c>
      <c r="C926" s="1">
        <v>792.0</v>
      </c>
      <c r="D926" s="1">
        <v>171.0</v>
      </c>
      <c r="E926" s="2"/>
      <c r="F926" s="1" t="s">
        <v>18</v>
      </c>
      <c r="G926" s="1" t="s">
        <v>27</v>
      </c>
      <c r="H926" s="1" t="s">
        <v>3109</v>
      </c>
      <c r="I926" s="1" t="s">
        <v>3110</v>
      </c>
      <c r="J926" s="1" t="s">
        <v>3110</v>
      </c>
      <c r="K926" s="2"/>
      <c r="L926" s="1">
        <v>-6.0</v>
      </c>
      <c r="M926" s="1"/>
      <c r="N926" s="1">
        <v>11.792116666666667</v>
      </c>
      <c r="O926" s="1" t="s">
        <v>55</v>
      </c>
      <c r="P926" s="1" t="s">
        <v>3111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24</v>
      </c>
      <c r="B927" s="1" t="s">
        <v>17</v>
      </c>
      <c r="C927" s="3">
        <v>214.2</v>
      </c>
      <c r="D927" s="1">
        <v>0.0</v>
      </c>
      <c r="E927" s="1" t="s">
        <v>25</v>
      </c>
      <c r="F927" s="1" t="s">
        <v>26</v>
      </c>
      <c r="G927" s="1" t="s">
        <v>27</v>
      </c>
      <c r="H927" s="1" t="s">
        <v>3112</v>
      </c>
      <c r="I927" s="1" t="s">
        <v>3113</v>
      </c>
      <c r="J927" s="1" t="s">
        <v>3113</v>
      </c>
      <c r="K927" s="2"/>
      <c r="L927" s="1">
        <v>-9.0</v>
      </c>
      <c r="M927" s="1"/>
      <c r="N927" s="1">
        <v>5.896983333333333</v>
      </c>
      <c r="O927" s="1" t="s">
        <v>30</v>
      </c>
      <c r="P927" s="1" t="s">
        <v>3114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24</v>
      </c>
      <c r="B928" s="1" t="s">
        <v>17</v>
      </c>
      <c r="C928" s="1">
        <v>488.0</v>
      </c>
      <c r="D928" s="1">
        <v>0.0</v>
      </c>
      <c r="E928" s="1" t="s">
        <v>25</v>
      </c>
      <c r="F928" s="1" t="s">
        <v>26</v>
      </c>
      <c r="G928" s="1" t="s">
        <v>27</v>
      </c>
      <c r="H928" s="1" t="s">
        <v>3115</v>
      </c>
      <c r="I928" s="1" t="s">
        <v>3116</v>
      </c>
      <c r="J928" s="1" t="s">
        <v>3116</v>
      </c>
      <c r="K928" s="2"/>
      <c r="L928" s="1">
        <v>-7.0</v>
      </c>
      <c r="M928" s="1"/>
      <c r="N928" s="1">
        <v>7.961916666666666</v>
      </c>
      <c r="O928" s="1" t="s">
        <v>30</v>
      </c>
      <c r="P928" s="1" t="s">
        <v>3117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48</v>
      </c>
      <c r="B929" s="1" t="s">
        <v>17</v>
      </c>
      <c r="C929" s="1">
        <v>199.0</v>
      </c>
      <c r="D929" s="1">
        <v>50.0</v>
      </c>
      <c r="E929" s="2"/>
      <c r="F929" s="1" t="s">
        <v>18</v>
      </c>
      <c r="G929" s="1" t="s">
        <v>27</v>
      </c>
      <c r="H929" s="1" t="s">
        <v>3118</v>
      </c>
      <c r="I929" s="1" t="s">
        <v>3119</v>
      </c>
      <c r="J929" s="1" t="s">
        <v>3119</v>
      </c>
      <c r="K929" s="2"/>
      <c r="L929" s="1">
        <v>-4.0</v>
      </c>
      <c r="M929" s="1"/>
      <c r="N929" s="1">
        <v>8.3241</v>
      </c>
      <c r="O929" s="1" t="s">
        <v>55</v>
      </c>
      <c r="P929" s="1" t="s">
        <v>514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1" t="s">
        <v>16</v>
      </c>
      <c r="B930" s="1" t="s">
        <v>17</v>
      </c>
      <c r="C930" s="3">
        <v>118.0</v>
      </c>
      <c r="D930" s="1">
        <v>0.0</v>
      </c>
      <c r="E930" s="2"/>
      <c r="F930" s="1" t="s">
        <v>18</v>
      </c>
      <c r="G930" s="1" t="s">
        <v>19</v>
      </c>
      <c r="H930" s="1" t="s">
        <v>3120</v>
      </c>
      <c r="I930" s="1" t="s">
        <v>3121</v>
      </c>
      <c r="J930" s="1" t="s">
        <v>3121</v>
      </c>
      <c r="K930" s="2"/>
      <c r="L930" s="1">
        <v>1.0</v>
      </c>
      <c r="M930" s="1"/>
      <c r="N930" s="1">
        <v>6.7654</v>
      </c>
      <c r="O930" s="1" t="s">
        <v>22</v>
      </c>
      <c r="P930" s="1" t="s">
        <v>3122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1" t="s">
        <v>24</v>
      </c>
      <c r="B931" s="1" t="s">
        <v>17</v>
      </c>
      <c r="C931" s="1">
        <v>214.2</v>
      </c>
      <c r="D931" s="1">
        <v>0.0</v>
      </c>
      <c r="E931" s="1" t="s">
        <v>25</v>
      </c>
      <c r="F931" s="1" t="s">
        <v>26</v>
      </c>
      <c r="G931" s="1" t="s">
        <v>27</v>
      </c>
      <c r="H931" s="1" t="s">
        <v>3123</v>
      </c>
      <c r="I931" s="1" t="s">
        <v>3124</v>
      </c>
      <c r="J931" s="1" t="s">
        <v>3124</v>
      </c>
      <c r="K931" s="2"/>
      <c r="L931" s="1">
        <v>1.0</v>
      </c>
      <c r="M931" s="1"/>
      <c r="N931" s="1">
        <v>16.234283333333334</v>
      </c>
      <c r="O931" s="1" t="s">
        <v>30</v>
      </c>
      <c r="P931" s="1" t="s">
        <v>1855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1" t="s">
        <v>24</v>
      </c>
      <c r="B932" s="1" t="s">
        <v>17</v>
      </c>
      <c r="C932" s="3">
        <v>429.0</v>
      </c>
      <c r="D932" s="1">
        <v>0.0</v>
      </c>
      <c r="E932" s="1" t="s">
        <v>25</v>
      </c>
      <c r="F932" s="1" t="s">
        <v>26</v>
      </c>
      <c r="G932" s="1" t="s">
        <v>27</v>
      </c>
      <c r="H932" s="1" t="s">
        <v>3125</v>
      </c>
      <c r="I932" s="1" t="s">
        <v>3126</v>
      </c>
      <c r="J932" s="1" t="s">
        <v>3126</v>
      </c>
      <c r="K932" s="2"/>
      <c r="L932" s="1">
        <v>1.0</v>
      </c>
      <c r="M932" s="1"/>
      <c r="N932" s="1">
        <v>16.5876</v>
      </c>
      <c r="O932" s="1" t="s">
        <v>30</v>
      </c>
      <c r="P932" s="1" t="s">
        <v>3127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1" t="s">
        <v>66</v>
      </c>
      <c r="B933" s="1" t="s">
        <v>17</v>
      </c>
      <c r="C933" s="3">
        <v>264.0</v>
      </c>
      <c r="D933" s="1">
        <v>0.0</v>
      </c>
      <c r="E933" s="1" t="s">
        <v>2530</v>
      </c>
      <c r="F933" s="1" t="s">
        <v>26</v>
      </c>
      <c r="G933" s="1" t="s">
        <v>27</v>
      </c>
      <c r="H933" s="1" t="s">
        <v>3128</v>
      </c>
      <c r="I933" s="1" t="s">
        <v>3129</v>
      </c>
      <c r="J933" s="1" t="s">
        <v>3129</v>
      </c>
      <c r="K933" s="2"/>
      <c r="L933" s="1">
        <v>2.0</v>
      </c>
      <c r="M933" s="1"/>
      <c r="N933" s="1">
        <v>17.78575</v>
      </c>
      <c r="O933" s="1" t="s">
        <v>30</v>
      </c>
      <c r="P933" s="1" t="s">
        <v>86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1" t="s">
        <v>24</v>
      </c>
      <c r="B934" s="1" t="s">
        <v>17</v>
      </c>
      <c r="C934" s="1">
        <v>271.2</v>
      </c>
      <c r="D934" s="1">
        <v>0.0</v>
      </c>
      <c r="E934" s="1" t="s">
        <v>25</v>
      </c>
      <c r="F934" s="1" t="s">
        <v>26</v>
      </c>
      <c r="G934" s="1" t="s">
        <v>27</v>
      </c>
      <c r="H934" s="1" t="s">
        <v>3130</v>
      </c>
      <c r="I934" s="1" t="s">
        <v>3131</v>
      </c>
      <c r="J934" s="1" t="s">
        <v>3131</v>
      </c>
      <c r="K934" s="2"/>
      <c r="L934" s="1">
        <v>2.0</v>
      </c>
      <c r="M934" s="1"/>
      <c r="N934" s="1">
        <v>17.663283333333332</v>
      </c>
      <c r="O934" s="1" t="s">
        <v>30</v>
      </c>
      <c r="P934" s="1" t="s">
        <v>3132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1" t="s">
        <v>24</v>
      </c>
      <c r="B935" s="1" t="s">
        <v>17</v>
      </c>
      <c r="C935" s="1">
        <v>214.2</v>
      </c>
      <c r="D935" s="1">
        <v>0.0</v>
      </c>
      <c r="E935" s="1" t="s">
        <v>25</v>
      </c>
      <c r="F935" s="1" t="s">
        <v>26</v>
      </c>
      <c r="G935" s="1" t="s">
        <v>27</v>
      </c>
      <c r="H935" s="1" t="s">
        <v>3133</v>
      </c>
      <c r="I935" s="1" t="s">
        <v>3134</v>
      </c>
      <c r="J935" s="1" t="s">
        <v>3134</v>
      </c>
      <c r="K935" s="2"/>
      <c r="L935" s="1">
        <v>1.0</v>
      </c>
      <c r="M935" s="1"/>
      <c r="N935" s="1">
        <v>16.919166666666666</v>
      </c>
      <c r="O935" s="1" t="s">
        <v>30</v>
      </c>
      <c r="P935" s="1" t="s">
        <v>346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1" t="s">
        <v>32</v>
      </c>
      <c r="B936" s="1" t="s">
        <v>17</v>
      </c>
      <c r="C936" s="1">
        <v>264.0</v>
      </c>
      <c r="D936" s="1">
        <v>0.0</v>
      </c>
      <c r="E936" s="2"/>
      <c r="F936" s="1" t="s">
        <v>26</v>
      </c>
      <c r="G936" s="1" t="s">
        <v>19</v>
      </c>
      <c r="H936" s="1" t="s">
        <v>3135</v>
      </c>
      <c r="I936" s="1" t="s">
        <v>3136</v>
      </c>
      <c r="J936" s="1" t="s">
        <v>3136</v>
      </c>
      <c r="K936" s="2"/>
      <c r="L936" s="1">
        <v>0.0</v>
      </c>
      <c r="M936" s="1"/>
      <c r="N936" s="1">
        <v>15.62955</v>
      </c>
      <c r="O936" s="1" t="s">
        <v>30</v>
      </c>
      <c r="P936" s="1" t="s">
        <v>903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1" t="s">
        <v>66</v>
      </c>
      <c r="B937" s="1" t="s">
        <v>17</v>
      </c>
      <c r="C937" s="1">
        <v>663.0</v>
      </c>
      <c r="D937" s="1">
        <v>0.0</v>
      </c>
      <c r="E937" s="1" t="s">
        <v>3137</v>
      </c>
      <c r="F937" s="1" t="s">
        <v>26</v>
      </c>
      <c r="G937" s="1" t="s">
        <v>27</v>
      </c>
      <c r="H937" s="1" t="s">
        <v>3138</v>
      </c>
      <c r="I937" s="1" t="s">
        <v>3139</v>
      </c>
      <c r="J937" s="1" t="s">
        <v>3139</v>
      </c>
      <c r="K937" s="2"/>
      <c r="L937" s="1">
        <v>0.0</v>
      </c>
      <c r="M937" s="1"/>
      <c r="N937" s="1">
        <v>16.288783333333335</v>
      </c>
      <c r="O937" s="1" t="s">
        <v>30</v>
      </c>
      <c r="P937" s="1" t="s">
        <v>3140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1" t="s">
        <v>32</v>
      </c>
      <c r="B938" s="1" t="s">
        <v>17</v>
      </c>
      <c r="C938" s="1">
        <v>898.0</v>
      </c>
      <c r="D938" s="1">
        <v>0.0</v>
      </c>
      <c r="E938" s="2"/>
      <c r="F938" s="1" t="s">
        <v>26</v>
      </c>
      <c r="G938" s="1" t="s">
        <v>27</v>
      </c>
      <c r="H938" s="1" t="s">
        <v>3141</v>
      </c>
      <c r="I938" s="1" t="s">
        <v>3142</v>
      </c>
      <c r="J938" s="1" t="s">
        <v>3142</v>
      </c>
      <c r="K938" s="2"/>
      <c r="L938" s="1">
        <v>-1.0</v>
      </c>
      <c r="M938" s="1"/>
      <c r="N938" s="1">
        <v>13.56165</v>
      </c>
      <c r="O938" s="1" t="s">
        <v>30</v>
      </c>
      <c r="P938" s="1" t="s">
        <v>3143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1" t="s">
        <v>32</v>
      </c>
      <c r="B939" s="1" t="s">
        <v>17</v>
      </c>
      <c r="C939" s="1">
        <v>429.0</v>
      </c>
      <c r="D939" s="1">
        <v>0.0</v>
      </c>
      <c r="E939" s="2"/>
      <c r="F939" s="1" t="s">
        <v>26</v>
      </c>
      <c r="G939" s="1" t="s">
        <v>27</v>
      </c>
      <c r="H939" s="1" t="s">
        <v>3144</v>
      </c>
      <c r="I939" s="1" t="s">
        <v>3145</v>
      </c>
      <c r="J939" s="1" t="s">
        <v>3145</v>
      </c>
      <c r="K939" s="2"/>
      <c r="L939" s="1">
        <v>3.0</v>
      </c>
      <c r="M939" s="1"/>
      <c r="N939" s="1">
        <v>18.426033333333333</v>
      </c>
      <c r="O939" s="1" t="s">
        <v>30</v>
      </c>
      <c r="P939" s="1" t="s">
        <v>3146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1" t="s">
        <v>66</v>
      </c>
      <c r="B940" s="1" t="s">
        <v>17</v>
      </c>
      <c r="C940" s="1">
        <v>618.0</v>
      </c>
      <c r="D940" s="1">
        <v>0.0</v>
      </c>
      <c r="E940" s="1" t="s">
        <v>3147</v>
      </c>
      <c r="F940" s="1" t="s">
        <v>26</v>
      </c>
      <c r="G940" s="1" t="s">
        <v>27</v>
      </c>
      <c r="H940" s="1" t="s">
        <v>3148</v>
      </c>
      <c r="I940" s="1" t="s">
        <v>3149</v>
      </c>
      <c r="J940" s="1" t="s">
        <v>3149</v>
      </c>
      <c r="K940" s="2"/>
      <c r="L940" s="1">
        <v>-2.0</v>
      </c>
      <c r="M940" s="1"/>
      <c r="N940" s="1">
        <v>12.471483333333333</v>
      </c>
      <c r="O940" s="1" t="s">
        <v>30</v>
      </c>
      <c r="P940" s="1" t="s">
        <v>3150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1" t="s">
        <v>24</v>
      </c>
      <c r="B941" s="1" t="s">
        <v>17</v>
      </c>
      <c r="C941" s="1">
        <v>224.2</v>
      </c>
      <c r="D941" s="1">
        <v>0.0</v>
      </c>
      <c r="E941" s="1" t="s">
        <v>25</v>
      </c>
      <c r="F941" s="1" t="s">
        <v>26</v>
      </c>
      <c r="G941" s="1" t="s">
        <v>27</v>
      </c>
      <c r="H941" s="1" t="s">
        <v>3151</v>
      </c>
      <c r="I941" s="1" t="s">
        <v>3152</v>
      </c>
      <c r="J941" s="1" t="s">
        <v>3152</v>
      </c>
      <c r="K941" s="2"/>
      <c r="L941" s="1">
        <v>-3.0</v>
      </c>
      <c r="M941" s="1"/>
      <c r="N941" s="1">
        <v>11.7006</v>
      </c>
      <c r="O941" s="1" t="s">
        <v>30</v>
      </c>
      <c r="P941" s="1" t="s">
        <v>543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1" t="s">
        <v>24</v>
      </c>
      <c r="B942" s="1" t="s">
        <v>17</v>
      </c>
      <c r="C942" s="1">
        <v>214.2</v>
      </c>
      <c r="D942" s="1">
        <v>0.0</v>
      </c>
      <c r="E942" s="1" t="s">
        <v>25</v>
      </c>
      <c r="F942" s="1" t="s">
        <v>26</v>
      </c>
      <c r="G942" s="1" t="s">
        <v>27</v>
      </c>
      <c r="H942" s="1" t="s">
        <v>3153</v>
      </c>
      <c r="I942" s="1" t="s">
        <v>3154</v>
      </c>
      <c r="J942" s="1" t="s">
        <v>3154</v>
      </c>
      <c r="K942" s="2"/>
      <c r="L942" s="1">
        <v>-4.0</v>
      </c>
      <c r="M942" s="1"/>
      <c r="N942" s="1">
        <v>10.695016666666668</v>
      </c>
      <c r="O942" s="1" t="s">
        <v>30</v>
      </c>
      <c r="P942" s="1" t="s">
        <v>281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1" t="s">
        <v>48</v>
      </c>
      <c r="B943" s="1" t="s">
        <v>17</v>
      </c>
      <c r="C943" s="1">
        <v>510.0</v>
      </c>
      <c r="D943" s="1">
        <v>127.0</v>
      </c>
      <c r="E943" s="2"/>
      <c r="F943" s="1" t="s">
        <v>18</v>
      </c>
      <c r="G943" s="1" t="s">
        <v>27</v>
      </c>
      <c r="H943" s="1" t="s">
        <v>3155</v>
      </c>
      <c r="I943" s="1" t="s">
        <v>3156</v>
      </c>
      <c r="J943" s="1" t="s">
        <v>3156</v>
      </c>
      <c r="K943" s="2"/>
      <c r="L943" s="1">
        <v>-9.0</v>
      </c>
      <c r="M943" s="1"/>
      <c r="N943" s="1">
        <v>22.272866666666665</v>
      </c>
      <c r="O943" s="1" t="s">
        <v>55</v>
      </c>
      <c r="P943" s="1" t="s">
        <v>3157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1" t="s">
        <v>48</v>
      </c>
      <c r="B944" s="1" t="s">
        <v>17</v>
      </c>
      <c r="C944" s="1">
        <v>199.0</v>
      </c>
      <c r="D944" s="1">
        <v>50.0</v>
      </c>
      <c r="E944" s="2"/>
      <c r="F944" s="1" t="s">
        <v>18</v>
      </c>
      <c r="G944" s="1" t="s">
        <v>123</v>
      </c>
      <c r="H944" s="1" t="s">
        <v>3158</v>
      </c>
      <c r="I944" s="1" t="s">
        <v>3159</v>
      </c>
      <c r="J944" s="1" t="s">
        <v>3159</v>
      </c>
      <c r="K944" s="2"/>
      <c r="L944" s="1">
        <v>-6.0</v>
      </c>
      <c r="M944" s="1"/>
      <c r="N944" s="1">
        <v>13.192583333333333</v>
      </c>
      <c r="O944" s="1" t="s">
        <v>55</v>
      </c>
      <c r="P944" s="1" t="s">
        <v>3160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1" t="s">
        <v>66</v>
      </c>
      <c r="B945" s="1" t="s">
        <v>17</v>
      </c>
      <c r="C945" s="1">
        <v>413.0</v>
      </c>
      <c r="D945" s="1">
        <v>0.0</v>
      </c>
      <c r="E945" s="1" t="s">
        <v>3161</v>
      </c>
      <c r="F945" s="1" t="s">
        <v>26</v>
      </c>
      <c r="G945" s="1" t="s">
        <v>27</v>
      </c>
      <c r="H945" s="1" t="s">
        <v>3162</v>
      </c>
      <c r="I945" s="1" t="s">
        <v>3163</v>
      </c>
      <c r="J945" s="1" t="s">
        <v>3163</v>
      </c>
      <c r="K945" s="2"/>
      <c r="L945" s="1">
        <v>0.0</v>
      </c>
      <c r="M945" s="1"/>
      <c r="N945" s="1">
        <v>15.48385</v>
      </c>
      <c r="O945" s="1" t="s">
        <v>30</v>
      </c>
      <c r="P945" s="1" t="s">
        <v>3164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1" t="s">
        <v>32</v>
      </c>
      <c r="B946" s="1" t="s">
        <v>17</v>
      </c>
      <c r="C946" s="1">
        <v>443.0</v>
      </c>
      <c r="D946" s="1">
        <v>0.0</v>
      </c>
      <c r="E946" s="2"/>
      <c r="F946" s="1" t="s">
        <v>26</v>
      </c>
      <c r="G946" s="1" t="s">
        <v>27</v>
      </c>
      <c r="H946" s="1" t="s">
        <v>3165</v>
      </c>
      <c r="I946" s="1" t="s">
        <v>3166</v>
      </c>
      <c r="J946" s="1" t="s">
        <v>3166</v>
      </c>
      <c r="K946" s="2"/>
      <c r="L946" s="1">
        <v>0.0</v>
      </c>
      <c r="M946" s="1"/>
      <c r="N946" s="1">
        <v>14.626366666666666</v>
      </c>
      <c r="O946" s="1" t="s">
        <v>30</v>
      </c>
      <c r="P946" s="1" t="s">
        <v>3167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1" t="s">
        <v>32</v>
      </c>
      <c r="B947" s="1" t="s">
        <v>17</v>
      </c>
      <c r="C947" s="1">
        <v>728.0</v>
      </c>
      <c r="D947" s="1">
        <v>0.0</v>
      </c>
      <c r="E947" s="2"/>
      <c r="F947" s="1" t="s">
        <v>26</v>
      </c>
      <c r="G947" s="1" t="s">
        <v>27</v>
      </c>
      <c r="H947" s="1" t="s">
        <v>3168</v>
      </c>
      <c r="I947" s="1" t="s">
        <v>3169</v>
      </c>
      <c r="J947" s="1" t="s">
        <v>3169</v>
      </c>
      <c r="K947" s="2"/>
      <c r="L947" s="1">
        <v>-1.0</v>
      </c>
      <c r="M947" s="1"/>
      <c r="N947" s="1">
        <v>13.1818</v>
      </c>
      <c r="O947" s="1" t="s">
        <v>30</v>
      </c>
      <c r="P947" s="1" t="s">
        <v>3170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1" t="s">
        <v>48</v>
      </c>
      <c r="B948" s="1" t="s">
        <v>17</v>
      </c>
      <c r="C948" s="1">
        <v>418.0</v>
      </c>
      <c r="D948" s="1">
        <v>105.0</v>
      </c>
      <c r="E948" s="2"/>
      <c r="F948" s="1" t="s">
        <v>18</v>
      </c>
      <c r="G948" s="1" t="s">
        <v>27</v>
      </c>
      <c r="H948" s="1" t="s">
        <v>3171</v>
      </c>
      <c r="I948" s="1" t="s">
        <v>3172</v>
      </c>
      <c r="J948" s="1" t="s">
        <v>3172</v>
      </c>
      <c r="K948" s="2"/>
      <c r="L948" s="1">
        <v>-8.0</v>
      </c>
      <c r="M948" s="1"/>
      <c r="N948" s="1">
        <v>10.204283333333333</v>
      </c>
      <c r="O948" s="1" t="s">
        <v>55</v>
      </c>
      <c r="P948" s="1" t="s">
        <v>3173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1" t="s">
        <v>48</v>
      </c>
      <c r="B949" s="1" t="s">
        <v>17</v>
      </c>
      <c r="C949" s="1">
        <v>269.0</v>
      </c>
      <c r="D949" s="1">
        <v>0.0</v>
      </c>
      <c r="E949" s="1" t="s">
        <v>2136</v>
      </c>
      <c r="F949" s="1" t="s">
        <v>50</v>
      </c>
      <c r="G949" s="1" t="s">
        <v>19</v>
      </c>
      <c r="H949" s="1" t="s">
        <v>3174</v>
      </c>
      <c r="I949" s="1" t="s">
        <v>3175</v>
      </c>
      <c r="J949" s="1" t="s">
        <v>3176</v>
      </c>
      <c r="K949" s="1" t="s">
        <v>3177</v>
      </c>
      <c r="L949" s="1">
        <v>-7.0</v>
      </c>
      <c r="M949" s="1">
        <v>0.08998333333333333</v>
      </c>
      <c r="N949" s="1">
        <v>7.492233333333333</v>
      </c>
      <c r="O949" s="1" t="s">
        <v>55</v>
      </c>
      <c r="P949" s="1" t="s">
        <v>3178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1" t="s">
        <v>24</v>
      </c>
      <c r="B950" s="1" t="s">
        <v>17</v>
      </c>
      <c r="C950" s="1">
        <v>214.2</v>
      </c>
      <c r="D950" s="1">
        <v>0.0</v>
      </c>
      <c r="E950" s="1" t="s">
        <v>25</v>
      </c>
      <c r="F950" s="1" t="s">
        <v>26</v>
      </c>
      <c r="G950" s="1" t="s">
        <v>27</v>
      </c>
      <c r="H950" s="1" t="s">
        <v>3179</v>
      </c>
      <c r="I950" s="1" t="s">
        <v>3180</v>
      </c>
      <c r="J950" s="1" t="s">
        <v>3180</v>
      </c>
      <c r="K950" s="2"/>
      <c r="L950" s="1">
        <v>-8.0</v>
      </c>
      <c r="M950" s="1"/>
      <c r="N950" s="1">
        <v>6.62555</v>
      </c>
      <c r="O950" s="1" t="s">
        <v>30</v>
      </c>
      <c r="P950" s="1" t="s">
        <v>281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1" t="s">
        <v>24</v>
      </c>
      <c r="B951" s="1" t="s">
        <v>17</v>
      </c>
      <c r="C951" s="1">
        <v>299.0</v>
      </c>
      <c r="D951" s="1">
        <v>0.0</v>
      </c>
      <c r="E951" s="1" t="s">
        <v>25</v>
      </c>
      <c r="F951" s="1" t="s">
        <v>26</v>
      </c>
      <c r="G951" s="1" t="s">
        <v>27</v>
      </c>
      <c r="H951" s="1" t="s">
        <v>3181</v>
      </c>
      <c r="I951" s="1" t="s">
        <v>3182</v>
      </c>
      <c r="J951" s="1" t="s">
        <v>3182</v>
      </c>
      <c r="K951" s="2"/>
      <c r="L951" s="1">
        <v>-9.0</v>
      </c>
      <c r="M951" s="1"/>
      <c r="N951" s="1">
        <v>5.882933333333333</v>
      </c>
      <c r="O951" s="1" t="s">
        <v>30</v>
      </c>
      <c r="P951" s="1" t="s">
        <v>3183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1" t="s">
        <v>48</v>
      </c>
      <c r="B952" s="1" t="s">
        <v>17</v>
      </c>
      <c r="C952" s="1">
        <v>366.0</v>
      </c>
      <c r="D952" s="1">
        <v>92.0</v>
      </c>
      <c r="E952" s="2"/>
      <c r="F952" s="1" t="s">
        <v>18</v>
      </c>
      <c r="G952" s="1" t="s">
        <v>123</v>
      </c>
      <c r="H952" s="1" t="s">
        <v>3184</v>
      </c>
      <c r="I952" s="1" t="s">
        <v>3185</v>
      </c>
      <c r="J952" s="1" t="s">
        <v>3185</v>
      </c>
      <c r="K952" s="2"/>
      <c r="L952" s="1">
        <v>-11.0</v>
      </c>
      <c r="M952" s="1"/>
      <c r="N952" s="1">
        <v>7.699366666666666</v>
      </c>
      <c r="O952" s="1" t="s">
        <v>55</v>
      </c>
      <c r="P952" s="1" t="s">
        <v>3186</v>
      </c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1" t="s">
        <v>48</v>
      </c>
      <c r="B953" s="1" t="s">
        <v>17</v>
      </c>
      <c r="C953" s="1">
        <v>299.0</v>
      </c>
      <c r="D953" s="1">
        <v>75.0</v>
      </c>
      <c r="E953" s="2"/>
      <c r="F953" s="1" t="s">
        <v>18</v>
      </c>
      <c r="G953" s="1" t="s">
        <v>19</v>
      </c>
      <c r="H953" s="1" t="s">
        <v>3187</v>
      </c>
      <c r="I953" s="1" t="s">
        <v>3188</v>
      </c>
      <c r="J953" s="1" t="s">
        <v>3188</v>
      </c>
      <c r="K953" s="2"/>
      <c r="L953" s="1">
        <v>-11.0</v>
      </c>
      <c r="M953" s="1"/>
      <c r="N953" s="1">
        <v>8.464016666666666</v>
      </c>
      <c r="O953" s="1" t="s">
        <v>55</v>
      </c>
      <c r="P953" s="1" t="s">
        <v>3189</v>
      </c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1" t="s">
        <v>66</v>
      </c>
      <c r="B954" s="1" t="s">
        <v>17</v>
      </c>
      <c r="C954" s="1">
        <v>274.0</v>
      </c>
      <c r="D954" s="1">
        <v>0.0</v>
      </c>
      <c r="E954" s="1" t="s">
        <v>3161</v>
      </c>
      <c r="F954" s="1" t="s">
        <v>26</v>
      </c>
      <c r="G954" s="1" t="s">
        <v>27</v>
      </c>
      <c r="H954" s="1" t="s">
        <v>3190</v>
      </c>
      <c r="I954" s="1" t="s">
        <v>3191</v>
      </c>
      <c r="J954" s="1" t="s">
        <v>3191</v>
      </c>
      <c r="K954" s="2"/>
      <c r="L954" s="1">
        <v>-7.0</v>
      </c>
      <c r="M954" s="1"/>
      <c r="N954" s="1">
        <v>7.928083333333333</v>
      </c>
      <c r="O954" s="1" t="s">
        <v>30</v>
      </c>
      <c r="P954" s="1" t="s">
        <v>3192</v>
      </c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1" t="s">
        <v>48</v>
      </c>
      <c r="B955" s="1" t="s">
        <v>17</v>
      </c>
      <c r="C955" s="1">
        <v>698.0</v>
      </c>
      <c r="D955" s="1">
        <v>0.0</v>
      </c>
      <c r="E955" s="1" t="s">
        <v>49</v>
      </c>
      <c r="F955" s="1" t="s">
        <v>50</v>
      </c>
      <c r="G955" s="1" t="s">
        <v>27</v>
      </c>
      <c r="H955" s="1" t="s">
        <v>3193</v>
      </c>
      <c r="I955" s="1" t="s">
        <v>3194</v>
      </c>
      <c r="J955" s="1" t="s">
        <v>3195</v>
      </c>
      <c r="K955" s="1" t="s">
        <v>3196</v>
      </c>
      <c r="L955" s="1">
        <v>-18.0</v>
      </c>
      <c r="M955" s="1">
        <v>0.01865</v>
      </c>
      <c r="N955" s="1">
        <v>11.679566666666666</v>
      </c>
      <c r="O955" s="1" t="s">
        <v>55</v>
      </c>
      <c r="P955" s="1" t="s">
        <v>3197</v>
      </c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1" t="s">
        <v>48</v>
      </c>
      <c r="B956" s="1" t="s">
        <v>17</v>
      </c>
      <c r="C956" s="1">
        <v>235.0</v>
      </c>
      <c r="D956" s="1">
        <v>54.0</v>
      </c>
      <c r="E956" s="2"/>
      <c r="F956" s="1" t="s">
        <v>18</v>
      </c>
      <c r="G956" s="1" t="s">
        <v>123</v>
      </c>
      <c r="H956" s="1" t="s">
        <v>3198</v>
      </c>
      <c r="I956" s="1" t="s">
        <v>3199</v>
      </c>
      <c r="J956" s="1" t="s">
        <v>3199</v>
      </c>
      <c r="K956" s="2"/>
      <c r="L956" s="1">
        <v>-12.0</v>
      </c>
      <c r="M956" s="1"/>
      <c r="N956" s="1">
        <v>7.407533333333333</v>
      </c>
      <c r="O956" s="1" t="s">
        <v>55</v>
      </c>
      <c r="P956" s="1" t="s">
        <v>2866</v>
      </c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1" t="s">
        <v>24</v>
      </c>
      <c r="B957" s="1" t="s">
        <v>17</v>
      </c>
      <c r="C957" s="1">
        <v>329.0</v>
      </c>
      <c r="D957" s="1">
        <v>0.0</v>
      </c>
      <c r="E957" s="1" t="s">
        <v>25</v>
      </c>
      <c r="F957" s="1" t="s">
        <v>26</v>
      </c>
      <c r="G957" s="1" t="s">
        <v>27</v>
      </c>
      <c r="H957" s="1" t="s">
        <v>3200</v>
      </c>
      <c r="I957" s="1" t="s">
        <v>3201</v>
      </c>
      <c r="J957" s="1" t="s">
        <v>3201</v>
      </c>
      <c r="K957" s="2"/>
      <c r="L957" s="1">
        <v>-7.0</v>
      </c>
      <c r="M957" s="1"/>
      <c r="N957" s="1">
        <v>7.13165</v>
      </c>
      <c r="O957" s="1" t="s">
        <v>30</v>
      </c>
      <c r="P957" s="1" t="s">
        <v>2261</v>
      </c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1" t="s">
        <v>48</v>
      </c>
      <c r="B958" s="1" t="s">
        <v>17</v>
      </c>
      <c r="C958" s="1">
        <v>247.0</v>
      </c>
      <c r="D958" s="1">
        <v>62.0</v>
      </c>
      <c r="E958" s="2"/>
      <c r="F958" s="1" t="s">
        <v>18</v>
      </c>
      <c r="G958" s="1" t="s">
        <v>123</v>
      </c>
      <c r="H958" s="1" t="s">
        <v>3202</v>
      </c>
      <c r="I958" s="1" t="s">
        <v>3203</v>
      </c>
      <c r="J958" s="1" t="s">
        <v>3203</v>
      </c>
      <c r="K958" s="2"/>
      <c r="L958" s="1">
        <v>-21.0</v>
      </c>
      <c r="M958" s="1"/>
      <c r="N958" s="1">
        <v>10.3386</v>
      </c>
      <c r="O958" s="1" t="s">
        <v>55</v>
      </c>
      <c r="P958" s="1" t="s">
        <v>988</v>
      </c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1" t="s">
        <v>48</v>
      </c>
      <c r="B959" s="1" t="s">
        <v>17</v>
      </c>
      <c r="C959" s="1">
        <v>359.0</v>
      </c>
      <c r="D959" s="1">
        <v>0.0</v>
      </c>
      <c r="E959" s="1" t="s">
        <v>49</v>
      </c>
      <c r="F959" s="1" t="s">
        <v>50</v>
      </c>
      <c r="G959" s="1" t="s">
        <v>27</v>
      </c>
      <c r="H959" s="1" t="s">
        <v>3204</v>
      </c>
      <c r="I959" s="1" t="s">
        <v>3205</v>
      </c>
      <c r="J959" s="1" t="s">
        <v>3206</v>
      </c>
      <c r="K959" s="1" t="s">
        <v>3207</v>
      </c>
      <c r="L959" s="1">
        <v>-14.0</v>
      </c>
      <c r="M959" s="1">
        <v>0.019066666666666666</v>
      </c>
      <c r="N959" s="1">
        <v>9.5885</v>
      </c>
      <c r="O959" s="1" t="s">
        <v>55</v>
      </c>
      <c r="P959" s="1" t="s">
        <v>3208</v>
      </c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1" t="s">
        <v>32</v>
      </c>
      <c r="B960" s="1" t="s">
        <v>17</v>
      </c>
      <c r="C960" s="1">
        <v>294.0</v>
      </c>
      <c r="D960" s="1">
        <v>0.0</v>
      </c>
      <c r="E960" s="2"/>
      <c r="F960" s="1" t="s">
        <v>26</v>
      </c>
      <c r="G960" s="1" t="s">
        <v>27</v>
      </c>
      <c r="H960" s="1" t="s">
        <v>3209</v>
      </c>
      <c r="I960" s="1" t="s">
        <v>3210</v>
      </c>
      <c r="J960" s="1" t="s">
        <v>3210</v>
      </c>
      <c r="K960" s="2"/>
      <c r="L960" s="1">
        <v>0.0</v>
      </c>
      <c r="M960" s="1"/>
      <c r="N960" s="1">
        <v>14.015</v>
      </c>
      <c r="O960" s="1" t="s">
        <v>30</v>
      </c>
      <c r="P960" s="1" t="s">
        <v>3211</v>
      </c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1" t="s">
        <v>24</v>
      </c>
      <c r="B961" s="1" t="s">
        <v>17</v>
      </c>
      <c r="C961" s="1">
        <v>447.2</v>
      </c>
      <c r="D961" s="1">
        <v>0.0</v>
      </c>
      <c r="E961" s="1" t="s">
        <v>25</v>
      </c>
      <c r="F961" s="1" t="s">
        <v>26</v>
      </c>
      <c r="G961" s="1" t="s">
        <v>27</v>
      </c>
      <c r="H961" s="1" t="s">
        <v>3212</v>
      </c>
      <c r="I961" s="1" t="s">
        <v>3213</v>
      </c>
      <c r="J961" s="1" t="s">
        <v>3213</v>
      </c>
      <c r="K961" s="2"/>
      <c r="L961" s="1">
        <v>-1.0</v>
      </c>
      <c r="M961" s="1"/>
      <c r="N961" s="1">
        <v>13.17595</v>
      </c>
      <c r="O961" s="1" t="s">
        <v>30</v>
      </c>
      <c r="P961" s="1" t="s">
        <v>3214</v>
      </c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1" t="s">
        <v>48</v>
      </c>
      <c r="B962" s="1" t="s">
        <v>17</v>
      </c>
      <c r="C962" s="1">
        <v>333.0</v>
      </c>
      <c r="D962" s="1">
        <v>16.0</v>
      </c>
      <c r="E962" s="1" t="s">
        <v>2136</v>
      </c>
      <c r="F962" s="1" t="s">
        <v>50</v>
      </c>
      <c r="G962" s="1" t="s">
        <v>27</v>
      </c>
      <c r="H962" s="1" t="s">
        <v>3215</v>
      </c>
      <c r="I962" s="1" t="s">
        <v>3216</v>
      </c>
      <c r="J962" s="1" t="s">
        <v>3217</v>
      </c>
      <c r="K962" s="1" t="s">
        <v>3218</v>
      </c>
      <c r="L962" s="1">
        <v>0.0</v>
      </c>
      <c r="M962" s="1">
        <v>0.012</v>
      </c>
      <c r="N962" s="1">
        <v>9.8101</v>
      </c>
      <c r="O962" s="1" t="s">
        <v>55</v>
      </c>
      <c r="P962" s="1" t="s">
        <v>3219</v>
      </c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1" t="s">
        <v>24</v>
      </c>
      <c r="B963" s="1" t="s">
        <v>17</v>
      </c>
      <c r="C963" s="3">
        <v>274.0</v>
      </c>
      <c r="D963" s="1">
        <v>0.0</v>
      </c>
      <c r="E963" s="1" t="s">
        <v>25</v>
      </c>
      <c r="F963" s="1" t="s">
        <v>26</v>
      </c>
      <c r="G963" s="1" t="s">
        <v>27</v>
      </c>
      <c r="H963" s="1" t="s">
        <v>3220</v>
      </c>
      <c r="I963" s="1" t="s">
        <v>3221</v>
      </c>
      <c r="J963" s="1" t="s">
        <v>3221</v>
      </c>
      <c r="K963" s="2"/>
      <c r="L963" s="1">
        <v>-4.0</v>
      </c>
      <c r="M963" s="1"/>
      <c r="N963" s="1">
        <v>10.967116666666668</v>
      </c>
      <c r="O963" s="1" t="s">
        <v>30</v>
      </c>
      <c r="P963" s="1" t="s">
        <v>3222</v>
      </c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1" t="s">
        <v>24</v>
      </c>
      <c r="B964" s="3" t="s">
        <v>17</v>
      </c>
      <c r="C964" s="1">
        <v>478.2</v>
      </c>
      <c r="D964" s="1">
        <v>0.0</v>
      </c>
      <c r="E964" s="1" t="s">
        <v>25</v>
      </c>
      <c r="F964" s="1" t="s">
        <v>26</v>
      </c>
      <c r="G964" s="1" t="s">
        <v>27</v>
      </c>
      <c r="H964" s="1" t="s">
        <v>3223</v>
      </c>
      <c r="I964" s="1" t="s">
        <v>3224</v>
      </c>
      <c r="J964" s="1" t="s">
        <v>3224</v>
      </c>
      <c r="K964" s="2"/>
      <c r="L964" s="1">
        <v>-2.0</v>
      </c>
      <c r="M964" s="1"/>
      <c r="N964" s="1">
        <v>12.546266666666666</v>
      </c>
      <c r="O964" s="1" t="s">
        <v>30</v>
      </c>
      <c r="P964" s="1" t="s">
        <v>3225</v>
      </c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1" t="s">
        <v>24</v>
      </c>
      <c r="B965" s="1" t="s">
        <v>17</v>
      </c>
      <c r="C965" s="1">
        <v>756.6</v>
      </c>
      <c r="D965" s="1">
        <v>0.0</v>
      </c>
      <c r="E965" s="1" t="s">
        <v>25</v>
      </c>
      <c r="F965" s="1" t="s">
        <v>26</v>
      </c>
      <c r="G965" s="1" t="s">
        <v>27</v>
      </c>
      <c r="H965" s="1" t="s">
        <v>3226</v>
      </c>
      <c r="I965" s="1" t="s">
        <v>3227</v>
      </c>
      <c r="J965" s="1" t="s">
        <v>3227</v>
      </c>
      <c r="K965" s="2"/>
      <c r="L965" s="1">
        <v>-20.0</v>
      </c>
      <c r="M965" s="1"/>
      <c r="N965" s="1">
        <v>18.621783333333333</v>
      </c>
      <c r="O965" s="1" t="s">
        <v>30</v>
      </c>
      <c r="P965" s="1" t="s">
        <v>3228</v>
      </c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1" t="s">
        <v>48</v>
      </c>
      <c r="B966" s="1" t="s">
        <v>17</v>
      </c>
      <c r="C966" s="1">
        <v>326.0</v>
      </c>
      <c r="D966" s="1">
        <v>0.0</v>
      </c>
      <c r="E966" s="1" t="s">
        <v>49</v>
      </c>
      <c r="F966" s="1" t="s">
        <v>50</v>
      </c>
      <c r="G966" s="1" t="s">
        <v>27</v>
      </c>
      <c r="H966" s="1" t="s">
        <v>3229</v>
      </c>
      <c r="I966" s="1" t="s">
        <v>3230</v>
      </c>
      <c r="J966" s="1" t="s">
        <v>3231</v>
      </c>
      <c r="K966" s="1" t="s">
        <v>3232</v>
      </c>
      <c r="L966" s="1">
        <v>-7.0</v>
      </c>
      <c r="M966" s="1">
        <v>0.008716666666666666</v>
      </c>
      <c r="N966" s="1">
        <v>13.088933333333333</v>
      </c>
      <c r="O966" s="1" t="s">
        <v>55</v>
      </c>
      <c r="P966" s="1" t="s">
        <v>3233</v>
      </c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1" t="s">
        <v>32</v>
      </c>
      <c r="B967" s="1" t="s">
        <v>17</v>
      </c>
      <c r="C967" s="1">
        <v>618.0</v>
      </c>
      <c r="D967" s="1">
        <v>0.0</v>
      </c>
      <c r="E967" s="2"/>
      <c r="F967" s="1" t="s">
        <v>26</v>
      </c>
      <c r="G967" s="1" t="s">
        <v>27</v>
      </c>
      <c r="H967" s="1" t="s">
        <v>3234</v>
      </c>
      <c r="I967" s="1" t="s">
        <v>3235</v>
      </c>
      <c r="J967" s="1" t="s">
        <v>3235</v>
      </c>
      <c r="K967" s="2"/>
      <c r="L967" s="1">
        <v>7.0</v>
      </c>
      <c r="M967" s="1"/>
      <c r="N967" s="1">
        <v>22.5974</v>
      </c>
      <c r="O967" s="1" t="s">
        <v>30</v>
      </c>
      <c r="P967" s="1" t="s">
        <v>3236</v>
      </c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1" t="s">
        <v>48</v>
      </c>
      <c r="B968" s="1" t="s">
        <v>17</v>
      </c>
      <c r="C968" s="1">
        <v>452.0</v>
      </c>
      <c r="D968" s="1">
        <v>500.0</v>
      </c>
      <c r="E968" s="2"/>
      <c r="F968" s="1" t="s">
        <v>18</v>
      </c>
      <c r="G968" s="1" t="s">
        <v>27</v>
      </c>
      <c r="H968" s="1" t="s">
        <v>3237</v>
      </c>
      <c r="I968" s="1" t="s">
        <v>3238</v>
      </c>
      <c r="J968" s="1" t="s">
        <v>3238</v>
      </c>
      <c r="K968" s="2"/>
      <c r="L968" s="1">
        <v>3.0</v>
      </c>
      <c r="M968" s="1"/>
      <c r="N968" s="1">
        <v>21.782883333333334</v>
      </c>
      <c r="O968" s="1" t="s">
        <v>55</v>
      </c>
      <c r="P968" s="1" t="s">
        <v>3239</v>
      </c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1" t="s">
        <v>48</v>
      </c>
      <c r="B969" s="1" t="s">
        <v>17</v>
      </c>
      <c r="C969" s="1">
        <v>466.0</v>
      </c>
      <c r="D969" s="1">
        <v>112.0</v>
      </c>
      <c r="E969" s="2"/>
      <c r="F969" s="1" t="s">
        <v>18</v>
      </c>
      <c r="G969" s="1" t="s">
        <v>27</v>
      </c>
      <c r="H969" s="1" t="s">
        <v>3240</v>
      </c>
      <c r="I969" s="1" t="s">
        <v>3241</v>
      </c>
      <c r="J969" s="1" t="s">
        <v>3241</v>
      </c>
      <c r="K969" s="2"/>
      <c r="L969" s="1">
        <v>-16.0</v>
      </c>
      <c r="M969" s="1"/>
      <c r="N969" s="1">
        <v>9.737233333333334</v>
      </c>
      <c r="O969" s="1" t="s">
        <v>55</v>
      </c>
      <c r="P969" s="1" t="s">
        <v>3242</v>
      </c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1" t="s">
        <v>32</v>
      </c>
      <c r="B970" s="1" t="s">
        <v>17</v>
      </c>
      <c r="C970" s="1">
        <v>364.0</v>
      </c>
      <c r="D970" s="1">
        <v>0.0</v>
      </c>
      <c r="E970" s="2"/>
      <c r="F970" s="1" t="s">
        <v>26</v>
      </c>
      <c r="G970" s="1" t="s">
        <v>27</v>
      </c>
      <c r="H970" s="1" t="s">
        <v>3243</v>
      </c>
      <c r="I970" s="1" t="s">
        <v>3244</v>
      </c>
      <c r="J970" s="1" t="s">
        <v>3244</v>
      </c>
      <c r="K970" s="2"/>
      <c r="L970" s="1">
        <v>-6.0</v>
      </c>
      <c r="M970" s="1"/>
      <c r="N970" s="1">
        <v>8.292333333333334</v>
      </c>
      <c r="O970" s="1" t="s">
        <v>30</v>
      </c>
      <c r="P970" s="1" t="s">
        <v>3245</v>
      </c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1" t="s">
        <v>48</v>
      </c>
      <c r="B971" s="1" t="s">
        <v>17</v>
      </c>
      <c r="C971" s="1">
        <v>167.0</v>
      </c>
      <c r="D971" s="1">
        <v>42.0</v>
      </c>
      <c r="E971" s="2"/>
      <c r="F971" s="1" t="s">
        <v>18</v>
      </c>
      <c r="G971" s="1" t="s">
        <v>123</v>
      </c>
      <c r="H971" s="1" t="s">
        <v>3246</v>
      </c>
      <c r="I971" s="1" t="s">
        <v>3247</v>
      </c>
      <c r="J971" s="1" t="s">
        <v>3247</v>
      </c>
      <c r="K971" s="2"/>
      <c r="L971" s="1">
        <v>-11.0</v>
      </c>
      <c r="M971" s="1"/>
      <c r="N971" s="1">
        <v>8.330783333333333</v>
      </c>
      <c r="O971" s="1" t="s">
        <v>55</v>
      </c>
      <c r="P971" s="1" t="s">
        <v>2874</v>
      </c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1" t="s">
        <v>32</v>
      </c>
      <c r="B972" s="1" t="s">
        <v>17</v>
      </c>
      <c r="C972" s="1">
        <v>942.0</v>
      </c>
      <c r="D972" s="1">
        <v>0.0</v>
      </c>
      <c r="E972" s="2"/>
      <c r="F972" s="1" t="s">
        <v>26</v>
      </c>
      <c r="G972" s="1" t="s">
        <v>19</v>
      </c>
      <c r="H972" s="1" t="s">
        <v>3248</v>
      </c>
      <c r="I972" s="1" t="s">
        <v>3249</v>
      </c>
      <c r="J972" s="1" t="s">
        <v>3249</v>
      </c>
      <c r="K972" s="2"/>
      <c r="L972" s="1">
        <v>0.0</v>
      </c>
      <c r="M972" s="1"/>
      <c r="N972" s="1">
        <v>14.5713</v>
      </c>
      <c r="O972" s="1" t="s">
        <v>30</v>
      </c>
      <c r="P972" s="1" t="s">
        <v>3250</v>
      </c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1" t="s">
        <v>48</v>
      </c>
      <c r="B973" s="1" t="s">
        <v>17</v>
      </c>
      <c r="C973" s="1">
        <v>717.0</v>
      </c>
      <c r="D973" s="1">
        <v>0.0</v>
      </c>
      <c r="E973" s="1" t="s">
        <v>2136</v>
      </c>
      <c r="F973" s="1" t="s">
        <v>50</v>
      </c>
      <c r="G973" s="1" t="s">
        <v>27</v>
      </c>
      <c r="H973" s="1" t="s">
        <v>3251</v>
      </c>
      <c r="I973" s="1" t="s">
        <v>3252</v>
      </c>
      <c r="J973" s="1" t="s">
        <v>3253</v>
      </c>
      <c r="K973" s="1" t="s">
        <v>3254</v>
      </c>
      <c r="L973" s="1">
        <v>3.0</v>
      </c>
      <c r="M973" s="1">
        <v>0.010366666666666666</v>
      </c>
      <c r="N973" s="1">
        <v>20.070783333333335</v>
      </c>
      <c r="O973" s="1" t="s">
        <v>55</v>
      </c>
      <c r="P973" s="1" t="s">
        <v>3255</v>
      </c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1" t="s">
        <v>48</v>
      </c>
      <c r="B974" s="1" t="s">
        <v>17</v>
      </c>
      <c r="C974" s="1">
        <v>329.0</v>
      </c>
      <c r="D974" s="1">
        <v>0.0</v>
      </c>
      <c r="E974" s="1" t="s">
        <v>2365</v>
      </c>
      <c r="F974" s="1" t="s">
        <v>50</v>
      </c>
      <c r="G974" s="1" t="s">
        <v>19</v>
      </c>
      <c r="H974" s="1" t="s">
        <v>3256</v>
      </c>
      <c r="I974" s="1" t="s">
        <v>3257</v>
      </c>
      <c r="J974" s="1" t="s">
        <v>3258</v>
      </c>
      <c r="K974" s="1" t="s">
        <v>3259</v>
      </c>
      <c r="L974" s="1">
        <v>-9.0</v>
      </c>
      <c r="M974" s="1">
        <v>0.00805</v>
      </c>
      <c r="N974" s="1">
        <v>6.52005</v>
      </c>
      <c r="O974" s="1" t="s">
        <v>55</v>
      </c>
      <c r="P974" s="1" t="s">
        <v>1218</v>
      </c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1" t="s">
        <v>24</v>
      </c>
      <c r="B975" s="1" t="s">
        <v>17</v>
      </c>
      <c r="C975" s="1">
        <v>376.2</v>
      </c>
      <c r="D975" s="1">
        <v>0.0</v>
      </c>
      <c r="E975" s="1" t="s">
        <v>25</v>
      </c>
      <c r="F975" s="1" t="s">
        <v>26</v>
      </c>
      <c r="G975" s="1" t="s">
        <v>27</v>
      </c>
      <c r="H975" s="1" t="s">
        <v>3260</v>
      </c>
      <c r="I975" s="1" t="s">
        <v>3261</v>
      </c>
      <c r="J975" s="1" t="s">
        <v>3261</v>
      </c>
      <c r="K975" s="2"/>
      <c r="L975" s="1">
        <v>5.0</v>
      </c>
      <c r="M975" s="1"/>
      <c r="N975" s="1">
        <v>20.0581</v>
      </c>
      <c r="O975" s="1" t="s">
        <v>30</v>
      </c>
      <c r="P975" s="1" t="s">
        <v>3262</v>
      </c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1" t="s">
        <v>24</v>
      </c>
      <c r="B976" s="1" t="s">
        <v>17</v>
      </c>
      <c r="C976" s="1">
        <v>224.2</v>
      </c>
      <c r="D976" s="1">
        <v>0.0</v>
      </c>
      <c r="E976" s="1" t="s">
        <v>25</v>
      </c>
      <c r="F976" s="1" t="s">
        <v>26</v>
      </c>
      <c r="G976" s="1" t="s">
        <v>27</v>
      </c>
      <c r="H976" s="1" t="s">
        <v>3263</v>
      </c>
      <c r="I976" s="1" t="s">
        <v>3264</v>
      </c>
      <c r="J976" s="1" t="s">
        <v>3264</v>
      </c>
      <c r="K976" s="2"/>
      <c r="L976" s="1">
        <v>-7.0</v>
      </c>
      <c r="M976" s="1"/>
      <c r="N976" s="1">
        <v>7.433483333333333</v>
      </c>
      <c r="O976" s="1" t="s">
        <v>30</v>
      </c>
      <c r="P976" s="1" t="s">
        <v>543</v>
      </c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1" t="s">
        <v>16</v>
      </c>
      <c r="B977" s="1" t="s">
        <v>17</v>
      </c>
      <c r="C977" s="1">
        <v>209.0</v>
      </c>
      <c r="D977" s="1">
        <v>0.0</v>
      </c>
      <c r="E977" s="2"/>
      <c r="F977" s="1" t="s">
        <v>18</v>
      </c>
      <c r="G977" s="1" t="s">
        <v>19</v>
      </c>
      <c r="H977" s="1" t="s">
        <v>3265</v>
      </c>
      <c r="I977" s="1" t="s">
        <v>3266</v>
      </c>
      <c r="J977" s="1" t="s">
        <v>3266</v>
      </c>
      <c r="K977" s="2"/>
      <c r="L977" s="1">
        <v>2.0</v>
      </c>
      <c r="M977" s="1"/>
      <c r="N977" s="1">
        <v>7.292116666666667</v>
      </c>
      <c r="O977" s="1" t="s">
        <v>22</v>
      </c>
      <c r="P977" s="1" t="s">
        <v>3267</v>
      </c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1" t="s">
        <v>16</v>
      </c>
      <c r="B978" s="1" t="s">
        <v>17</v>
      </c>
      <c r="C978" s="1">
        <v>119.0</v>
      </c>
      <c r="D978" s="1">
        <v>0.0</v>
      </c>
      <c r="E978" s="2"/>
      <c r="F978" s="1" t="s">
        <v>18</v>
      </c>
      <c r="G978" s="1" t="s">
        <v>19</v>
      </c>
      <c r="H978" s="1" t="s">
        <v>3268</v>
      </c>
      <c r="I978" s="1" t="s">
        <v>3269</v>
      </c>
      <c r="J978" s="1" t="s">
        <v>3269</v>
      </c>
      <c r="K978" s="2"/>
      <c r="L978" s="1">
        <v>1.0</v>
      </c>
      <c r="M978" s="1"/>
      <c r="N978" s="1">
        <v>6.774166666666667</v>
      </c>
      <c r="O978" s="1" t="s">
        <v>22</v>
      </c>
      <c r="P978" s="1" t="s">
        <v>3270</v>
      </c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1" t="s">
        <v>66</v>
      </c>
      <c r="B979" s="1" t="s">
        <v>17</v>
      </c>
      <c r="C979" s="1">
        <v>289.0</v>
      </c>
      <c r="D979" s="1">
        <v>0.0</v>
      </c>
      <c r="E979" s="1" t="s">
        <v>3271</v>
      </c>
      <c r="F979" s="1" t="s">
        <v>26</v>
      </c>
      <c r="G979" s="1" t="s">
        <v>27</v>
      </c>
      <c r="H979" s="1" t="s">
        <v>3272</v>
      </c>
      <c r="I979" s="1" t="s">
        <v>3273</v>
      </c>
      <c r="J979" s="1" t="s">
        <v>3273</v>
      </c>
      <c r="K979" s="2"/>
      <c r="L979" s="1">
        <v>-8.0</v>
      </c>
      <c r="M979" s="1"/>
      <c r="N979" s="1">
        <v>6.029966666666667</v>
      </c>
      <c r="O979" s="1" t="s">
        <v>30</v>
      </c>
      <c r="P979" s="1" t="s">
        <v>2364</v>
      </c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1" t="s">
        <v>48</v>
      </c>
      <c r="B980" s="1" t="s">
        <v>17</v>
      </c>
      <c r="C980" s="3">
        <v>269.0</v>
      </c>
      <c r="D980" s="1">
        <v>0.0</v>
      </c>
      <c r="E980" s="1" t="s">
        <v>2365</v>
      </c>
      <c r="F980" s="1" t="s">
        <v>50</v>
      </c>
      <c r="G980" s="1" t="s">
        <v>27</v>
      </c>
      <c r="H980" s="1" t="s">
        <v>3274</v>
      </c>
      <c r="I980" s="1" t="s">
        <v>3275</v>
      </c>
      <c r="J980" s="1" t="s">
        <v>3276</v>
      </c>
      <c r="K980" s="1" t="s">
        <v>3277</v>
      </c>
      <c r="L980" s="1">
        <v>-12.0</v>
      </c>
      <c r="M980" s="1">
        <v>0.013566666666666666</v>
      </c>
      <c r="N980" s="1">
        <v>4.143683333333334</v>
      </c>
      <c r="O980" s="1" t="s">
        <v>55</v>
      </c>
      <c r="P980" s="1" t="s">
        <v>3278</v>
      </c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1" t="s">
        <v>24</v>
      </c>
      <c r="B981" s="1" t="s">
        <v>17</v>
      </c>
      <c r="C981" s="1">
        <v>214.2</v>
      </c>
      <c r="D981" s="1">
        <v>0.0</v>
      </c>
      <c r="E981" s="1" t="s">
        <v>25</v>
      </c>
      <c r="F981" s="1" t="s">
        <v>26</v>
      </c>
      <c r="G981" s="1" t="s">
        <v>27</v>
      </c>
      <c r="H981" s="1" t="s">
        <v>3279</v>
      </c>
      <c r="I981" s="1" t="s">
        <v>3280</v>
      </c>
      <c r="J981" s="1" t="s">
        <v>3280</v>
      </c>
      <c r="K981" s="2"/>
      <c r="L981" s="1">
        <v>-7.0</v>
      </c>
      <c r="M981" s="1"/>
      <c r="N981" s="1">
        <v>7.522883333333334</v>
      </c>
      <c r="O981" s="1" t="s">
        <v>30</v>
      </c>
      <c r="P981" s="1" t="s">
        <v>346</v>
      </c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1" t="s">
        <v>66</v>
      </c>
      <c r="B982" s="1" t="s">
        <v>17</v>
      </c>
      <c r="C982" s="1">
        <v>469.0</v>
      </c>
      <c r="D982" s="1">
        <v>0.0</v>
      </c>
      <c r="E982" s="1" t="s">
        <v>3271</v>
      </c>
      <c r="F982" s="1" t="s">
        <v>26</v>
      </c>
      <c r="G982" s="1" t="s">
        <v>27</v>
      </c>
      <c r="H982" s="1" t="s">
        <v>3281</v>
      </c>
      <c r="I982" s="1" t="s">
        <v>3282</v>
      </c>
      <c r="J982" s="1" t="s">
        <v>3282</v>
      </c>
      <c r="K982" s="2"/>
      <c r="L982" s="1">
        <v>-6.0</v>
      </c>
      <c r="M982" s="1"/>
      <c r="N982" s="1">
        <v>8.9489</v>
      </c>
      <c r="O982" s="1" t="s">
        <v>30</v>
      </c>
      <c r="P982" s="1" t="s">
        <v>3283</v>
      </c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1" t="s">
        <v>48</v>
      </c>
      <c r="B983" s="1" t="s">
        <v>17</v>
      </c>
      <c r="C983" s="1">
        <v>199.0</v>
      </c>
      <c r="D983" s="1">
        <v>50.0</v>
      </c>
      <c r="E983" s="2"/>
      <c r="F983" s="1" t="s">
        <v>18</v>
      </c>
      <c r="G983" s="1" t="s">
        <v>123</v>
      </c>
      <c r="H983" s="1" t="s">
        <v>3284</v>
      </c>
      <c r="I983" s="1" t="s">
        <v>3285</v>
      </c>
      <c r="J983" s="1" t="s">
        <v>3285</v>
      </c>
      <c r="K983" s="2"/>
      <c r="L983" s="1">
        <v>-10.0</v>
      </c>
      <c r="M983" s="1"/>
      <c r="N983" s="1">
        <v>8.836466666666666</v>
      </c>
      <c r="O983" s="1" t="s">
        <v>55</v>
      </c>
      <c r="P983" s="1" t="s">
        <v>392</v>
      </c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>
      <c r="A984" s="1" t="s">
        <v>66</v>
      </c>
      <c r="B984" s="1" t="s">
        <v>17</v>
      </c>
      <c r="C984" s="1">
        <v>346.0</v>
      </c>
      <c r="D984" s="1">
        <v>0.0</v>
      </c>
      <c r="E984" s="1" t="s">
        <v>3286</v>
      </c>
      <c r="F984" s="1" t="s">
        <v>26</v>
      </c>
      <c r="G984" s="1" t="s">
        <v>27</v>
      </c>
      <c r="H984" s="1" t="s">
        <v>3287</v>
      </c>
      <c r="I984" s="1" t="s">
        <v>3288</v>
      </c>
      <c r="J984" s="1" t="s">
        <v>3288</v>
      </c>
      <c r="K984" s="2"/>
      <c r="L984" s="1">
        <v>-5.0</v>
      </c>
      <c r="M984" s="1"/>
      <c r="N984" s="1">
        <v>9.385916666666667</v>
      </c>
      <c r="O984" s="1" t="s">
        <v>30</v>
      </c>
      <c r="P984" s="1" t="s">
        <v>3289</v>
      </c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1" t="s">
        <v>24</v>
      </c>
      <c r="B985" s="1" t="s">
        <v>17</v>
      </c>
      <c r="C985" s="1">
        <v>394.4</v>
      </c>
      <c r="D985" s="1">
        <v>0.0</v>
      </c>
      <c r="E985" s="1" t="s">
        <v>25</v>
      </c>
      <c r="F985" s="1" t="s">
        <v>26</v>
      </c>
      <c r="G985" s="1" t="s">
        <v>27</v>
      </c>
      <c r="H985" s="1" t="s">
        <v>3290</v>
      </c>
      <c r="I985" s="1" t="s">
        <v>3291</v>
      </c>
      <c r="J985" s="1" t="s">
        <v>3291</v>
      </c>
      <c r="K985" s="2"/>
      <c r="L985" s="1">
        <v>-6.0</v>
      </c>
      <c r="M985" s="1"/>
      <c r="N985" s="1">
        <v>8.508733333333334</v>
      </c>
      <c r="O985" s="1" t="s">
        <v>30</v>
      </c>
      <c r="P985" s="1" t="s">
        <v>3292</v>
      </c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1" t="s">
        <v>66</v>
      </c>
      <c r="B986" s="1" t="s">
        <v>17</v>
      </c>
      <c r="C986" s="1">
        <v>329.0</v>
      </c>
      <c r="D986" s="1">
        <v>0.0</v>
      </c>
      <c r="E986" s="1" t="s">
        <v>3293</v>
      </c>
      <c r="F986" s="1" t="s">
        <v>26</v>
      </c>
      <c r="G986" s="1" t="s">
        <v>27</v>
      </c>
      <c r="H986" s="1" t="s">
        <v>3294</v>
      </c>
      <c r="I986" s="1" t="s">
        <v>3295</v>
      </c>
      <c r="J986" s="1" t="s">
        <v>3295</v>
      </c>
      <c r="K986" s="2"/>
      <c r="L986" s="1">
        <v>-7.0</v>
      </c>
      <c r="M986" s="1"/>
      <c r="N986" s="1">
        <v>7.802966666666666</v>
      </c>
      <c r="O986" s="1" t="s">
        <v>30</v>
      </c>
      <c r="P986" s="1" t="s">
        <v>3296</v>
      </c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1" t="s">
        <v>32</v>
      </c>
      <c r="B987" s="1" t="s">
        <v>17</v>
      </c>
      <c r="C987" s="1">
        <v>996.0</v>
      </c>
      <c r="D987" s="1">
        <v>0.0</v>
      </c>
      <c r="E987" s="2"/>
      <c r="F987" s="1" t="s">
        <v>26</v>
      </c>
      <c r="G987" s="1" t="s">
        <v>27</v>
      </c>
      <c r="H987" s="1" t="s">
        <v>3297</v>
      </c>
      <c r="I987" s="1" t="s">
        <v>3298</v>
      </c>
      <c r="J987" s="1" t="s">
        <v>3298</v>
      </c>
      <c r="K987" s="2"/>
      <c r="L987" s="1">
        <v>2.0</v>
      </c>
      <c r="M987" s="1"/>
      <c r="N987" s="1">
        <v>17.596116666666667</v>
      </c>
      <c r="O987" s="1" t="s">
        <v>30</v>
      </c>
      <c r="P987" s="1" t="s">
        <v>3299</v>
      </c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1" t="s">
        <v>24</v>
      </c>
      <c r="B988" s="1" t="s">
        <v>17</v>
      </c>
      <c r="C988" s="1">
        <v>458.4</v>
      </c>
      <c r="D988" s="1">
        <v>0.0</v>
      </c>
      <c r="E988" s="1" t="s">
        <v>25</v>
      </c>
      <c r="F988" s="1" t="s">
        <v>26</v>
      </c>
      <c r="G988" s="1" t="s">
        <v>27</v>
      </c>
      <c r="H988" s="1" t="s">
        <v>3300</v>
      </c>
      <c r="I988" s="1" t="s">
        <v>3301</v>
      </c>
      <c r="J988" s="1" t="s">
        <v>3301</v>
      </c>
      <c r="K988" s="2"/>
      <c r="L988" s="1">
        <v>-3.0</v>
      </c>
      <c r="M988" s="1"/>
      <c r="N988" s="1">
        <v>11.140783333333333</v>
      </c>
      <c r="O988" s="1" t="s">
        <v>30</v>
      </c>
      <c r="P988" s="1" t="s">
        <v>3302</v>
      </c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1" t="s">
        <v>48</v>
      </c>
      <c r="B989" s="1" t="s">
        <v>17</v>
      </c>
      <c r="C989" s="1">
        <v>154.0</v>
      </c>
      <c r="D989" s="1">
        <v>55.0</v>
      </c>
      <c r="E989" s="2"/>
      <c r="F989" s="1" t="s">
        <v>18</v>
      </c>
      <c r="G989" s="1" t="s">
        <v>27</v>
      </c>
      <c r="H989" s="1" t="s">
        <v>3303</v>
      </c>
      <c r="I989" s="1" t="s">
        <v>3304</v>
      </c>
      <c r="J989" s="1" t="s">
        <v>3304</v>
      </c>
      <c r="K989" s="2"/>
      <c r="L989" s="1">
        <v>-12.0</v>
      </c>
      <c r="M989" s="1"/>
      <c r="N989" s="1">
        <v>6.70275</v>
      </c>
      <c r="O989" s="1" t="s">
        <v>55</v>
      </c>
      <c r="P989" s="1" t="s">
        <v>2383</v>
      </c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1" t="s">
        <v>24</v>
      </c>
      <c r="B990" s="1" t="s">
        <v>17</v>
      </c>
      <c r="C990" s="1">
        <v>214.2</v>
      </c>
      <c r="D990" s="1">
        <v>0.0</v>
      </c>
      <c r="E990" s="1" t="s">
        <v>25</v>
      </c>
      <c r="F990" s="1" t="s">
        <v>26</v>
      </c>
      <c r="G990" s="1" t="s">
        <v>27</v>
      </c>
      <c r="H990" s="1" t="s">
        <v>3305</v>
      </c>
      <c r="I990" s="1" t="s">
        <v>3306</v>
      </c>
      <c r="J990" s="1" t="s">
        <v>3306</v>
      </c>
      <c r="K990" s="2"/>
      <c r="L990" s="1">
        <v>-3.0</v>
      </c>
      <c r="M990" s="1"/>
      <c r="N990" s="1">
        <v>11.34875</v>
      </c>
      <c r="O990" s="1" t="s">
        <v>30</v>
      </c>
      <c r="P990" s="1" t="s">
        <v>346</v>
      </c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1" t="s">
        <v>24</v>
      </c>
      <c r="B991" s="1" t="s">
        <v>17</v>
      </c>
      <c r="C991" s="1">
        <v>364.0</v>
      </c>
      <c r="D991" s="1">
        <v>0.0</v>
      </c>
      <c r="E991" s="1" t="s">
        <v>25</v>
      </c>
      <c r="F991" s="1" t="s">
        <v>26</v>
      </c>
      <c r="G991" s="1" t="s">
        <v>27</v>
      </c>
      <c r="H991" s="1" t="s">
        <v>3307</v>
      </c>
      <c r="I991" s="1" t="s">
        <v>3308</v>
      </c>
      <c r="J991" s="1" t="s">
        <v>3308</v>
      </c>
      <c r="K991" s="2"/>
      <c r="L991" s="1">
        <v>-6.0</v>
      </c>
      <c r="M991" s="1"/>
      <c r="N991" s="1">
        <v>8.218733333333333</v>
      </c>
      <c r="O991" s="1" t="s">
        <v>30</v>
      </c>
      <c r="P991" s="1" t="s">
        <v>3309</v>
      </c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1" t="s">
        <v>48</v>
      </c>
      <c r="B992" s="1" t="s">
        <v>17</v>
      </c>
      <c r="C992" s="1">
        <v>378.0</v>
      </c>
      <c r="D992" s="1">
        <v>0.0</v>
      </c>
      <c r="E992" s="1" t="s">
        <v>2365</v>
      </c>
      <c r="F992" s="1" t="s">
        <v>50</v>
      </c>
      <c r="G992" s="1" t="s">
        <v>27</v>
      </c>
      <c r="H992" s="1" t="s">
        <v>3310</v>
      </c>
      <c r="I992" s="1" t="s">
        <v>3311</v>
      </c>
      <c r="J992" s="1" t="s">
        <v>3312</v>
      </c>
      <c r="K992" s="1" t="s">
        <v>3313</v>
      </c>
      <c r="L992" s="1">
        <v>-17.0</v>
      </c>
      <c r="M992" s="1">
        <v>0.008833333333333334</v>
      </c>
      <c r="N992" s="1">
        <v>10.5217</v>
      </c>
      <c r="O992" s="1" t="s">
        <v>55</v>
      </c>
      <c r="P992" s="1" t="s">
        <v>1234</v>
      </c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1" t="s">
        <v>16</v>
      </c>
      <c r="B993" s="1" t="s">
        <v>17</v>
      </c>
      <c r="C993" s="1">
        <v>20.0</v>
      </c>
      <c r="D993" s="1">
        <v>35.0</v>
      </c>
      <c r="E993" s="2"/>
      <c r="F993" s="1" t="s">
        <v>18</v>
      </c>
      <c r="G993" s="1" t="s">
        <v>19</v>
      </c>
      <c r="H993" s="1" t="s">
        <v>3314</v>
      </c>
      <c r="I993" s="1" t="s">
        <v>3315</v>
      </c>
      <c r="J993" s="1" t="s">
        <v>3315</v>
      </c>
      <c r="K993" s="2"/>
      <c r="L993" s="1">
        <v>-4.0</v>
      </c>
      <c r="M993" s="1"/>
      <c r="N993" s="1">
        <v>0.26016666666666666</v>
      </c>
      <c r="O993" s="1" t="s">
        <v>22</v>
      </c>
      <c r="P993" s="1" t="s">
        <v>3316</v>
      </c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1" t="s">
        <v>48</v>
      </c>
      <c r="B994" s="1" t="s">
        <v>17</v>
      </c>
      <c r="C994" s="1">
        <v>522.0</v>
      </c>
      <c r="D994" s="1">
        <v>0.0</v>
      </c>
      <c r="E994" s="1" t="s">
        <v>2365</v>
      </c>
      <c r="F994" s="1" t="s">
        <v>50</v>
      </c>
      <c r="G994" s="1" t="s">
        <v>19</v>
      </c>
      <c r="H994" s="1" t="s">
        <v>3317</v>
      </c>
      <c r="I994" s="1" t="s">
        <v>3318</v>
      </c>
      <c r="J994" s="1" t="s">
        <v>3319</v>
      </c>
      <c r="K994" s="1" t="s">
        <v>3320</v>
      </c>
      <c r="L994" s="1">
        <v>-12.0</v>
      </c>
      <c r="M994" s="1">
        <v>0.0201</v>
      </c>
      <c r="N994" s="1">
        <v>10.468566666666666</v>
      </c>
      <c r="O994" s="1" t="s">
        <v>55</v>
      </c>
      <c r="P994" s="1" t="s">
        <v>3321</v>
      </c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1" t="s">
        <v>24</v>
      </c>
      <c r="B995" s="1" t="s">
        <v>17</v>
      </c>
      <c r="C995" s="1">
        <v>249.2</v>
      </c>
      <c r="D995" s="1">
        <v>0.0</v>
      </c>
      <c r="E995" s="1" t="s">
        <v>25</v>
      </c>
      <c r="F995" s="1" t="s">
        <v>26</v>
      </c>
      <c r="G995" s="1" t="s">
        <v>27</v>
      </c>
      <c r="H995" s="1" t="s">
        <v>3322</v>
      </c>
      <c r="I995" s="1" t="s">
        <v>3323</v>
      </c>
      <c r="J995" s="1" t="s">
        <v>3323</v>
      </c>
      <c r="K995" s="2"/>
      <c r="L995" s="1">
        <v>-8.0</v>
      </c>
      <c r="M995" s="1"/>
      <c r="N995" s="1">
        <v>6.28015</v>
      </c>
      <c r="O995" s="1" t="s">
        <v>30</v>
      </c>
      <c r="P995" s="1" t="s">
        <v>3324</v>
      </c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>
      <c r="A996" s="1" t="s">
        <v>24</v>
      </c>
      <c r="B996" s="1" t="s">
        <v>17</v>
      </c>
      <c r="C996" s="1">
        <v>259.2</v>
      </c>
      <c r="D996" s="1">
        <v>0.0</v>
      </c>
      <c r="E996" s="1" t="s">
        <v>25</v>
      </c>
      <c r="F996" s="1" t="s">
        <v>26</v>
      </c>
      <c r="G996" s="1" t="s">
        <v>27</v>
      </c>
      <c r="H996" s="1" t="s">
        <v>3325</v>
      </c>
      <c r="I996" s="1" t="s">
        <v>3326</v>
      </c>
      <c r="J996" s="1" t="s">
        <v>3326</v>
      </c>
      <c r="K996" s="2"/>
      <c r="L996" s="1">
        <v>-6.0</v>
      </c>
      <c r="M996" s="1"/>
      <c r="N996" s="1">
        <v>8.084633333333333</v>
      </c>
      <c r="O996" s="1" t="s">
        <v>30</v>
      </c>
      <c r="P996" s="1" t="s">
        <v>3327</v>
      </c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1" t="s">
        <v>66</v>
      </c>
      <c r="B997" s="1" t="s">
        <v>17</v>
      </c>
      <c r="C997" s="1">
        <v>264.0</v>
      </c>
      <c r="D997" s="1">
        <v>0.0</v>
      </c>
      <c r="E997" s="1" t="s">
        <v>2822</v>
      </c>
      <c r="F997" s="1" t="s">
        <v>26</v>
      </c>
      <c r="G997" s="1" t="s">
        <v>27</v>
      </c>
      <c r="H997" s="1" t="s">
        <v>3328</v>
      </c>
      <c r="I997" s="1" t="s">
        <v>3329</v>
      </c>
      <c r="J997" s="1" t="s">
        <v>3329</v>
      </c>
      <c r="K997" s="2"/>
      <c r="L997" s="1">
        <v>-6.0</v>
      </c>
      <c r="M997" s="1"/>
      <c r="N997" s="1">
        <v>8.418716666666667</v>
      </c>
      <c r="O997" s="1" t="s">
        <v>30</v>
      </c>
      <c r="P997" s="1" t="s">
        <v>864</v>
      </c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1" t="s">
        <v>32</v>
      </c>
      <c r="B998" s="1" t="s">
        <v>17</v>
      </c>
      <c r="C998" s="1">
        <v>264.0</v>
      </c>
      <c r="D998" s="1">
        <v>0.0</v>
      </c>
      <c r="E998" s="2"/>
      <c r="F998" s="1" t="s">
        <v>26</v>
      </c>
      <c r="G998" s="1" t="s">
        <v>27</v>
      </c>
      <c r="H998" s="1" t="s">
        <v>3330</v>
      </c>
      <c r="I998" s="1" t="s">
        <v>3331</v>
      </c>
      <c r="J998" s="1" t="s">
        <v>3331</v>
      </c>
      <c r="K998" s="2"/>
      <c r="L998" s="1">
        <v>-7.0</v>
      </c>
      <c r="M998" s="1"/>
      <c r="N998" s="1">
        <v>7.532183333333333</v>
      </c>
      <c r="O998" s="1" t="s">
        <v>30</v>
      </c>
      <c r="P998" s="1" t="s">
        <v>3332</v>
      </c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1" t="s">
        <v>24</v>
      </c>
      <c r="B999" s="1" t="s">
        <v>17</v>
      </c>
      <c r="C999" s="1">
        <v>214.2</v>
      </c>
      <c r="D999" s="1">
        <v>0.0</v>
      </c>
      <c r="E999" s="1" t="s">
        <v>25</v>
      </c>
      <c r="F999" s="1" t="s">
        <v>26</v>
      </c>
      <c r="G999" s="1" t="s">
        <v>27</v>
      </c>
      <c r="H999" s="1" t="s">
        <v>3333</v>
      </c>
      <c r="I999" s="1" t="s">
        <v>3334</v>
      </c>
      <c r="J999" s="1" t="s">
        <v>3334</v>
      </c>
      <c r="K999" s="2"/>
      <c r="L999" s="1">
        <v>-6.0</v>
      </c>
      <c r="M999" s="1"/>
      <c r="N999" s="1">
        <v>8.782533333333333</v>
      </c>
      <c r="O999" s="1" t="s">
        <v>30</v>
      </c>
      <c r="P999" s="1" t="s">
        <v>3114</v>
      </c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1" t="s">
        <v>24</v>
      </c>
      <c r="B1000" s="1" t="s">
        <v>17</v>
      </c>
      <c r="C1000" s="1">
        <v>311.2</v>
      </c>
      <c r="D1000" s="1">
        <v>0.0</v>
      </c>
      <c r="E1000" s="1" t="s">
        <v>25</v>
      </c>
      <c r="F1000" s="1" t="s">
        <v>26</v>
      </c>
      <c r="G1000" s="1" t="s">
        <v>27</v>
      </c>
      <c r="H1000" s="1" t="s">
        <v>3335</v>
      </c>
      <c r="I1000" s="1" t="s">
        <v>3336</v>
      </c>
      <c r="J1000" s="1" t="s">
        <v>3336</v>
      </c>
      <c r="K1000" s="2"/>
      <c r="L1000" s="1">
        <v>-4.0</v>
      </c>
      <c r="M1000" s="1"/>
      <c r="N1000" s="1">
        <v>10.621266666666667</v>
      </c>
      <c r="O1000" s="1" t="s">
        <v>30</v>
      </c>
      <c r="P1000" s="1" t="s">
        <v>3337</v>
      </c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  <row r="1001">
      <c r="A1001" s="1" t="s">
        <v>48</v>
      </c>
      <c r="B1001" s="1" t="s">
        <v>17</v>
      </c>
      <c r="C1001" s="1">
        <v>623.0</v>
      </c>
      <c r="D1001" s="1">
        <v>0.0</v>
      </c>
      <c r="E1001" s="1" t="s">
        <v>2365</v>
      </c>
      <c r="F1001" s="1" t="s">
        <v>50</v>
      </c>
      <c r="G1001" s="1" t="s">
        <v>19</v>
      </c>
      <c r="H1001" s="1" t="s">
        <v>3338</v>
      </c>
      <c r="I1001" s="1" t="s">
        <v>3339</v>
      </c>
      <c r="J1001" s="1" t="s">
        <v>3340</v>
      </c>
      <c r="K1001" s="1" t="s">
        <v>3341</v>
      </c>
      <c r="L1001" s="1">
        <v>-7.0</v>
      </c>
      <c r="M1001" s="1">
        <v>0.0147</v>
      </c>
      <c r="N1001" s="1">
        <v>12.925516666666667</v>
      </c>
      <c r="O1001" s="1" t="s">
        <v>55</v>
      </c>
      <c r="P1001" s="1" t="s">
        <v>3342</v>
      </c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1" t="s">
        <v>48</v>
      </c>
      <c r="B1002" s="1" t="s">
        <v>17</v>
      </c>
      <c r="C1002" s="1">
        <v>287.0</v>
      </c>
      <c r="D1002" s="1">
        <v>66.0</v>
      </c>
      <c r="E1002" s="1" t="s">
        <v>25</v>
      </c>
      <c r="F1002" s="1" t="s">
        <v>50</v>
      </c>
      <c r="G1002" s="1" t="s">
        <v>27</v>
      </c>
      <c r="H1002" s="1" t="s">
        <v>3343</v>
      </c>
      <c r="I1002" s="1" t="s">
        <v>3344</v>
      </c>
      <c r="J1002" s="1" t="s">
        <v>3345</v>
      </c>
      <c r="K1002" s="1" t="s">
        <v>3346</v>
      </c>
      <c r="L1002" s="1">
        <v>-11.0</v>
      </c>
      <c r="M1002" s="1">
        <v>0.20385</v>
      </c>
      <c r="N1002" s="1">
        <v>9.05515</v>
      </c>
      <c r="O1002" s="1" t="s">
        <v>55</v>
      </c>
      <c r="P1002" s="1" t="s">
        <v>3347</v>
      </c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1" t="s">
        <v>24</v>
      </c>
      <c r="B1003" s="1" t="s">
        <v>17</v>
      </c>
      <c r="C1003" s="1">
        <v>404.0</v>
      </c>
      <c r="D1003" s="1">
        <v>0.0</v>
      </c>
      <c r="E1003" s="1" t="s">
        <v>25</v>
      </c>
      <c r="F1003" s="1" t="s">
        <v>26</v>
      </c>
      <c r="G1003" s="1" t="s">
        <v>27</v>
      </c>
      <c r="H1003" s="1" t="s">
        <v>3348</v>
      </c>
      <c r="I1003" s="1" t="s">
        <v>3349</v>
      </c>
      <c r="J1003" s="1" t="s">
        <v>3349</v>
      </c>
      <c r="K1003" s="2"/>
      <c r="L1003" s="1">
        <v>-5.0</v>
      </c>
      <c r="M1003" s="1"/>
      <c r="N1003" s="1">
        <v>9.072383333333333</v>
      </c>
      <c r="O1003" s="1" t="s">
        <v>30</v>
      </c>
      <c r="P1003" s="1" t="s">
        <v>3350</v>
      </c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1" t="s">
        <v>16</v>
      </c>
      <c r="B1004" s="1" t="s">
        <v>17</v>
      </c>
      <c r="C1004" s="1">
        <v>59.0</v>
      </c>
      <c r="D1004" s="1">
        <v>0.0</v>
      </c>
      <c r="E1004" s="2"/>
      <c r="F1004" s="1" t="s">
        <v>18</v>
      </c>
      <c r="G1004" s="1" t="s">
        <v>19</v>
      </c>
      <c r="H1004" s="1" t="s">
        <v>3351</v>
      </c>
      <c r="I1004" s="1" t="s">
        <v>3352</v>
      </c>
      <c r="J1004" s="1" t="s">
        <v>3352</v>
      </c>
      <c r="K1004" s="2"/>
      <c r="L1004" s="1">
        <v>-4.0</v>
      </c>
      <c r="M1004" s="1"/>
      <c r="N1004" s="1">
        <v>0.5296333333333333</v>
      </c>
      <c r="O1004" s="1" t="s">
        <v>22</v>
      </c>
      <c r="P1004" s="1" t="s">
        <v>3353</v>
      </c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1" t="s">
        <v>24</v>
      </c>
      <c r="B1005" s="1" t="s">
        <v>17</v>
      </c>
      <c r="C1005" s="1">
        <v>212.2</v>
      </c>
      <c r="D1005" s="1">
        <v>0.0</v>
      </c>
      <c r="E1005" s="1" t="s">
        <v>25</v>
      </c>
      <c r="F1005" s="1" t="s">
        <v>26</v>
      </c>
      <c r="G1005" s="1" t="s">
        <v>27</v>
      </c>
      <c r="H1005" s="1" t="s">
        <v>3354</v>
      </c>
      <c r="I1005" s="1" t="s">
        <v>3355</v>
      </c>
      <c r="J1005" s="1" t="s">
        <v>3355</v>
      </c>
      <c r="K1005" s="2"/>
      <c r="L1005" s="1">
        <v>-6.0</v>
      </c>
      <c r="M1005" s="1"/>
      <c r="N1005" s="1">
        <v>8.91235</v>
      </c>
      <c r="O1005" s="1" t="s">
        <v>30</v>
      </c>
      <c r="P1005" s="1" t="s">
        <v>3356</v>
      </c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1" t="s">
        <v>24</v>
      </c>
      <c r="B1006" s="1" t="s">
        <v>17</v>
      </c>
      <c r="C1006" s="1">
        <v>214.2</v>
      </c>
      <c r="D1006" s="1">
        <v>0.0</v>
      </c>
      <c r="E1006" s="1" t="s">
        <v>25</v>
      </c>
      <c r="F1006" s="1" t="s">
        <v>26</v>
      </c>
      <c r="G1006" s="1" t="s">
        <v>27</v>
      </c>
      <c r="H1006" s="1" t="s">
        <v>3357</v>
      </c>
      <c r="I1006" s="1" t="s">
        <v>3358</v>
      </c>
      <c r="J1006" s="1" t="s">
        <v>3358</v>
      </c>
      <c r="K1006" s="2"/>
      <c r="L1006" s="1">
        <v>-5.0</v>
      </c>
      <c r="M1006" s="1"/>
      <c r="N1006" s="1">
        <v>9.20805</v>
      </c>
      <c r="O1006" s="1" t="s">
        <v>30</v>
      </c>
      <c r="P1006" s="1" t="s">
        <v>281</v>
      </c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1" t="s">
        <v>48</v>
      </c>
      <c r="B1007" s="1" t="s">
        <v>17</v>
      </c>
      <c r="C1007" s="1">
        <v>398.0</v>
      </c>
      <c r="D1007" s="1">
        <v>100.0</v>
      </c>
      <c r="E1007" s="2"/>
      <c r="F1007" s="1" t="s">
        <v>18</v>
      </c>
      <c r="G1007" s="1" t="s">
        <v>19</v>
      </c>
      <c r="H1007" s="1" t="s">
        <v>3359</v>
      </c>
      <c r="I1007" s="1" t="s">
        <v>3360</v>
      </c>
      <c r="J1007" s="1" t="s">
        <v>3360</v>
      </c>
      <c r="K1007" s="2"/>
      <c r="L1007" s="1">
        <v>-10.0</v>
      </c>
      <c r="M1007" s="1"/>
      <c r="N1007" s="1">
        <v>8.773316666666666</v>
      </c>
      <c r="O1007" s="1" t="s">
        <v>55</v>
      </c>
      <c r="P1007" s="1" t="s">
        <v>3361</v>
      </c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1" t="s">
        <v>16</v>
      </c>
      <c r="B1008" s="1" t="s">
        <v>17</v>
      </c>
      <c r="C1008" s="1">
        <v>326.0</v>
      </c>
      <c r="D1008" s="1">
        <v>0.0</v>
      </c>
      <c r="E1008" s="2"/>
      <c r="F1008" s="1" t="s">
        <v>18</v>
      </c>
      <c r="G1008" s="1" t="s">
        <v>19</v>
      </c>
      <c r="H1008" s="1" t="s">
        <v>3362</v>
      </c>
      <c r="I1008" s="1" t="s">
        <v>3363</v>
      </c>
      <c r="J1008" s="1" t="s">
        <v>3363</v>
      </c>
      <c r="K1008" s="2"/>
      <c r="L1008" s="1">
        <v>3.0</v>
      </c>
      <c r="M1008" s="1"/>
      <c r="N1008" s="1">
        <v>8.237666666666666</v>
      </c>
      <c r="O1008" s="1" t="s">
        <v>22</v>
      </c>
      <c r="P1008" s="1" t="s">
        <v>3364</v>
      </c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1" t="s">
        <v>24</v>
      </c>
      <c r="B1009" s="1" t="s">
        <v>17</v>
      </c>
      <c r="C1009" s="1">
        <v>259.2</v>
      </c>
      <c r="D1009" s="1">
        <v>0.0</v>
      </c>
      <c r="E1009" s="1" t="s">
        <v>25</v>
      </c>
      <c r="F1009" s="1" t="s">
        <v>26</v>
      </c>
      <c r="G1009" s="1" t="s">
        <v>27</v>
      </c>
      <c r="H1009" s="1" t="s">
        <v>3365</v>
      </c>
      <c r="I1009" s="1" t="s">
        <v>3366</v>
      </c>
      <c r="J1009" s="1" t="s">
        <v>3366</v>
      </c>
      <c r="K1009" s="2"/>
      <c r="L1009" s="1">
        <v>-9.0</v>
      </c>
      <c r="M1009" s="1"/>
      <c r="N1009" s="1">
        <v>5.951</v>
      </c>
      <c r="O1009" s="1" t="s">
        <v>30</v>
      </c>
      <c r="P1009" s="1" t="s">
        <v>3367</v>
      </c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1" t="s">
        <v>48</v>
      </c>
      <c r="B1010" s="1" t="s">
        <v>17</v>
      </c>
      <c r="C1010" s="1">
        <v>250.0</v>
      </c>
      <c r="D1010" s="1">
        <v>0.0</v>
      </c>
      <c r="E1010" s="1" t="s">
        <v>2365</v>
      </c>
      <c r="F1010" s="1" t="s">
        <v>50</v>
      </c>
      <c r="G1010" s="1" t="s">
        <v>27</v>
      </c>
      <c r="H1010" s="1" t="s">
        <v>3368</v>
      </c>
      <c r="I1010" s="1" t="s">
        <v>3369</v>
      </c>
      <c r="J1010" s="1" t="s">
        <v>3370</v>
      </c>
      <c r="K1010" s="1" t="s">
        <v>3371</v>
      </c>
      <c r="L1010" s="1">
        <v>-16.0</v>
      </c>
      <c r="M1010" s="1">
        <v>0.0232</v>
      </c>
      <c r="N1010" s="1">
        <v>6.865483333333334</v>
      </c>
      <c r="O1010" s="1" t="s">
        <v>55</v>
      </c>
      <c r="P1010" s="1" t="s">
        <v>3372</v>
      </c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</row>
    <row r="1011">
      <c r="A1011" s="1" t="s">
        <v>24</v>
      </c>
      <c r="B1011" s="1" t="s">
        <v>17</v>
      </c>
      <c r="C1011" s="1">
        <v>496.2</v>
      </c>
      <c r="D1011" s="1">
        <v>0.0</v>
      </c>
      <c r="E1011" s="1" t="s">
        <v>25</v>
      </c>
      <c r="F1011" s="1" t="s">
        <v>26</v>
      </c>
      <c r="G1011" s="1" t="s">
        <v>27</v>
      </c>
      <c r="H1011" s="1" t="s">
        <v>3373</v>
      </c>
      <c r="I1011" s="1" t="s">
        <v>3374</v>
      </c>
      <c r="J1011" s="1" t="s">
        <v>3374</v>
      </c>
      <c r="K1011" s="2"/>
      <c r="L1011" s="1">
        <v>-1.0</v>
      </c>
      <c r="M1011" s="1"/>
      <c r="N1011" s="1">
        <v>13.41705</v>
      </c>
      <c r="O1011" s="1" t="s">
        <v>30</v>
      </c>
      <c r="P1011" s="1" t="s">
        <v>3375</v>
      </c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1" t="s">
        <v>66</v>
      </c>
      <c r="B1012" s="1" t="s">
        <v>17</v>
      </c>
      <c r="C1012" s="1">
        <v>329.0</v>
      </c>
      <c r="D1012" s="1">
        <v>0.0</v>
      </c>
      <c r="E1012" s="1" t="s">
        <v>3376</v>
      </c>
      <c r="F1012" s="1" t="s">
        <v>26</v>
      </c>
      <c r="G1012" s="1" t="s">
        <v>27</v>
      </c>
      <c r="H1012" s="1" t="s">
        <v>3377</v>
      </c>
      <c r="I1012" s="1" t="s">
        <v>3378</v>
      </c>
      <c r="J1012" s="1" t="s">
        <v>3378</v>
      </c>
      <c r="K1012" s="2"/>
      <c r="L1012" s="1">
        <v>-6.0</v>
      </c>
      <c r="M1012" s="1"/>
      <c r="N1012" s="1">
        <v>8.851516666666667</v>
      </c>
      <c r="O1012" s="1" t="s">
        <v>30</v>
      </c>
      <c r="P1012" s="1" t="s">
        <v>1513</v>
      </c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1" t="s">
        <v>24</v>
      </c>
      <c r="B1013" s="1" t="s">
        <v>17</v>
      </c>
      <c r="C1013" s="1">
        <v>428.4</v>
      </c>
      <c r="D1013" s="1">
        <v>0.0</v>
      </c>
      <c r="E1013" s="1" t="s">
        <v>25</v>
      </c>
      <c r="F1013" s="1" t="s">
        <v>26</v>
      </c>
      <c r="G1013" s="1" t="s">
        <v>27</v>
      </c>
      <c r="H1013" s="1" t="s">
        <v>3379</v>
      </c>
      <c r="I1013" s="1" t="s">
        <v>3380</v>
      </c>
      <c r="J1013" s="1" t="s">
        <v>3380</v>
      </c>
      <c r="K1013" s="2"/>
      <c r="L1013" s="1">
        <v>-3.0</v>
      </c>
      <c r="M1013" s="1"/>
      <c r="N1013" s="1">
        <v>11.41165</v>
      </c>
      <c r="O1013" s="1" t="s">
        <v>30</v>
      </c>
      <c r="P1013" s="1" t="s">
        <v>2794</v>
      </c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1" t="s">
        <v>32</v>
      </c>
      <c r="B1014" s="1" t="s">
        <v>17</v>
      </c>
      <c r="C1014" s="1">
        <v>329.0</v>
      </c>
      <c r="D1014" s="1">
        <v>0.0</v>
      </c>
      <c r="E1014" s="2"/>
      <c r="F1014" s="1" t="s">
        <v>26</v>
      </c>
      <c r="G1014" s="1" t="s">
        <v>27</v>
      </c>
      <c r="H1014" s="1" t="s">
        <v>3381</v>
      </c>
      <c r="I1014" s="1" t="s">
        <v>3382</v>
      </c>
      <c r="J1014" s="1" t="s">
        <v>3382</v>
      </c>
      <c r="K1014" s="2"/>
      <c r="L1014" s="1">
        <v>-6.0</v>
      </c>
      <c r="M1014" s="1"/>
      <c r="N1014" s="1">
        <v>8.142383333333333</v>
      </c>
      <c r="O1014" s="1" t="s">
        <v>30</v>
      </c>
      <c r="P1014" s="1" t="s">
        <v>3383</v>
      </c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1" t="s">
        <v>48</v>
      </c>
      <c r="B1015" s="1" t="s">
        <v>17</v>
      </c>
      <c r="C1015" s="1">
        <v>223.0</v>
      </c>
      <c r="D1015" s="1">
        <v>56.0</v>
      </c>
      <c r="E1015" s="2"/>
      <c r="F1015" s="1" t="s">
        <v>18</v>
      </c>
      <c r="G1015" s="1" t="s">
        <v>123</v>
      </c>
      <c r="H1015" s="1" t="s">
        <v>3384</v>
      </c>
      <c r="I1015" s="1" t="s">
        <v>3385</v>
      </c>
      <c r="J1015" s="1" t="s">
        <v>3385</v>
      </c>
      <c r="K1015" s="2"/>
      <c r="L1015" s="1">
        <v>-18.0</v>
      </c>
      <c r="M1015" s="1"/>
      <c r="N1015" s="1">
        <v>20.4587</v>
      </c>
      <c r="O1015" s="1" t="s">
        <v>55</v>
      </c>
      <c r="P1015" s="1" t="s">
        <v>3386</v>
      </c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1" t="s">
        <v>16</v>
      </c>
      <c r="B1016" s="1" t="s">
        <v>17</v>
      </c>
      <c r="C1016" s="1">
        <v>20.0</v>
      </c>
      <c r="D1016" s="1">
        <v>35.0</v>
      </c>
      <c r="E1016" s="2"/>
      <c r="F1016" s="1" t="s">
        <v>18</v>
      </c>
      <c r="G1016" s="1" t="s">
        <v>19</v>
      </c>
      <c r="H1016" s="1" t="s">
        <v>3387</v>
      </c>
      <c r="I1016" s="1" t="s">
        <v>3388</v>
      </c>
      <c r="J1016" s="1" t="s">
        <v>3388</v>
      </c>
      <c r="K1016" s="2"/>
      <c r="L1016" s="1">
        <v>-4.0</v>
      </c>
      <c r="M1016" s="1"/>
      <c r="N1016" s="1">
        <v>0.5949333333333333</v>
      </c>
      <c r="O1016" s="1" t="s">
        <v>22</v>
      </c>
      <c r="P1016" s="1" t="s">
        <v>3389</v>
      </c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1" t="s">
        <v>66</v>
      </c>
      <c r="B1017" s="1" t="s">
        <v>17</v>
      </c>
      <c r="C1017" s="1">
        <v>264.0</v>
      </c>
      <c r="D1017" s="1">
        <v>0.0</v>
      </c>
      <c r="E1017" s="1" t="s">
        <v>3390</v>
      </c>
      <c r="F1017" s="1" t="s">
        <v>26</v>
      </c>
      <c r="G1017" s="1" t="s">
        <v>27</v>
      </c>
      <c r="H1017" s="1" t="s">
        <v>3391</v>
      </c>
      <c r="I1017" s="1" t="s">
        <v>3392</v>
      </c>
      <c r="J1017" s="1" t="s">
        <v>3392</v>
      </c>
      <c r="K1017" s="2"/>
      <c r="L1017" s="1">
        <v>-2.0</v>
      </c>
      <c r="M1017" s="1"/>
      <c r="N1017" s="1">
        <v>12.77925</v>
      </c>
      <c r="O1017" s="1" t="s">
        <v>30</v>
      </c>
      <c r="P1017" s="1" t="s">
        <v>3393</v>
      </c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</row>
    <row r="1018">
      <c r="A1018" s="1" t="s">
        <v>48</v>
      </c>
      <c r="B1018" s="1" t="s">
        <v>17</v>
      </c>
      <c r="C1018" s="1">
        <v>219.0</v>
      </c>
      <c r="D1018" s="1">
        <v>50.0</v>
      </c>
      <c r="E1018" s="2"/>
      <c r="F1018" s="1" t="s">
        <v>18</v>
      </c>
      <c r="G1018" s="1" t="s">
        <v>123</v>
      </c>
      <c r="H1018" s="1" t="s">
        <v>3394</v>
      </c>
      <c r="I1018" s="1" t="s">
        <v>3395</v>
      </c>
      <c r="J1018" s="1" t="s">
        <v>3395</v>
      </c>
      <c r="K1018" s="2"/>
      <c r="L1018" s="1">
        <v>-8.0</v>
      </c>
      <c r="M1018" s="1"/>
      <c r="N1018" s="1">
        <v>10.413283333333334</v>
      </c>
      <c r="O1018" s="1" t="s">
        <v>55</v>
      </c>
      <c r="P1018" s="1" t="s">
        <v>3396</v>
      </c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1" t="s">
        <v>24</v>
      </c>
      <c r="B1019" s="1" t="s">
        <v>17</v>
      </c>
      <c r="C1019" s="3">
        <v>354.0</v>
      </c>
      <c r="D1019" s="1">
        <v>0.0</v>
      </c>
      <c r="E1019" s="1" t="s">
        <v>25</v>
      </c>
      <c r="F1019" s="1" t="s">
        <v>26</v>
      </c>
      <c r="G1019" s="1" t="s">
        <v>27</v>
      </c>
      <c r="H1019" s="1" t="s">
        <v>3397</v>
      </c>
      <c r="I1019" s="1" t="s">
        <v>3398</v>
      </c>
      <c r="J1019" s="1" t="s">
        <v>3398</v>
      </c>
      <c r="K1019" s="2"/>
      <c r="L1019" s="1">
        <v>-3.0</v>
      </c>
      <c r="M1019" s="1"/>
      <c r="N1019" s="1">
        <v>11.85395</v>
      </c>
      <c r="O1019" s="1" t="s">
        <v>30</v>
      </c>
      <c r="P1019" s="1" t="s">
        <v>3399</v>
      </c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1" t="s">
        <v>24</v>
      </c>
      <c r="B1020" s="1" t="s">
        <v>17</v>
      </c>
      <c r="C1020" s="1">
        <v>503.2</v>
      </c>
      <c r="D1020" s="1">
        <v>0.0</v>
      </c>
      <c r="E1020" s="1" t="s">
        <v>25</v>
      </c>
      <c r="F1020" s="1" t="s">
        <v>26</v>
      </c>
      <c r="G1020" s="1" t="s">
        <v>27</v>
      </c>
      <c r="H1020" s="1" t="s">
        <v>3400</v>
      </c>
      <c r="I1020" s="1" t="s">
        <v>3401</v>
      </c>
      <c r="J1020" s="1" t="s">
        <v>3401</v>
      </c>
      <c r="K1020" s="2"/>
      <c r="L1020" s="1">
        <v>-5.0</v>
      </c>
      <c r="M1020" s="1"/>
      <c r="N1020" s="1">
        <v>9.19105</v>
      </c>
      <c r="O1020" s="1" t="s">
        <v>30</v>
      </c>
      <c r="P1020" s="1" t="s">
        <v>3402</v>
      </c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</row>
    <row r="1021">
      <c r="A1021" s="1" t="s">
        <v>24</v>
      </c>
      <c r="B1021" s="1" t="s">
        <v>17</v>
      </c>
      <c r="C1021" s="1">
        <v>437.0</v>
      </c>
      <c r="D1021" s="1">
        <v>0.0</v>
      </c>
      <c r="E1021" s="1" t="s">
        <v>25</v>
      </c>
      <c r="F1021" s="1" t="s">
        <v>26</v>
      </c>
      <c r="G1021" s="1" t="s">
        <v>27</v>
      </c>
      <c r="H1021" s="1" t="s">
        <v>3403</v>
      </c>
      <c r="I1021" s="1" t="s">
        <v>3404</v>
      </c>
      <c r="J1021" s="1" t="s">
        <v>3404</v>
      </c>
      <c r="K1021" s="2"/>
      <c r="L1021" s="1">
        <v>-8.0</v>
      </c>
      <c r="M1021" s="1"/>
      <c r="N1021" s="1">
        <v>6.604783333333334</v>
      </c>
      <c r="O1021" s="1" t="s">
        <v>30</v>
      </c>
      <c r="P1021" s="1" t="s">
        <v>3405</v>
      </c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1" t="s">
        <v>24</v>
      </c>
      <c r="B1022" s="1" t="s">
        <v>17</v>
      </c>
      <c r="C1022" s="1">
        <v>214.2</v>
      </c>
      <c r="D1022" s="1">
        <v>0.0</v>
      </c>
      <c r="E1022" s="1" t="s">
        <v>25</v>
      </c>
      <c r="F1022" s="1" t="s">
        <v>26</v>
      </c>
      <c r="G1022" s="1" t="s">
        <v>27</v>
      </c>
      <c r="H1022" s="1" t="s">
        <v>3406</v>
      </c>
      <c r="I1022" s="1" t="s">
        <v>3407</v>
      </c>
      <c r="J1022" s="1" t="s">
        <v>3407</v>
      </c>
      <c r="K1022" s="2"/>
      <c r="L1022" s="1">
        <v>-8.0</v>
      </c>
      <c r="M1022" s="1"/>
      <c r="N1022" s="1">
        <v>6.8841833333333335</v>
      </c>
      <c r="O1022" s="1" t="s">
        <v>30</v>
      </c>
      <c r="P1022" s="1" t="s">
        <v>906</v>
      </c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1" t="s">
        <v>24</v>
      </c>
      <c r="B1023" s="1" t="s">
        <v>17</v>
      </c>
      <c r="C1023" s="1">
        <v>273.2</v>
      </c>
      <c r="D1023" s="1">
        <v>0.0</v>
      </c>
      <c r="E1023" s="1" t="s">
        <v>25</v>
      </c>
      <c r="F1023" s="1" t="s">
        <v>26</v>
      </c>
      <c r="G1023" s="1" t="s">
        <v>27</v>
      </c>
      <c r="H1023" s="1" t="s">
        <v>3408</v>
      </c>
      <c r="I1023" s="1" t="s">
        <v>3409</v>
      </c>
      <c r="J1023" s="1" t="s">
        <v>3409</v>
      </c>
      <c r="K1023" s="2"/>
      <c r="L1023" s="1">
        <v>-7.0</v>
      </c>
      <c r="M1023" s="1"/>
      <c r="N1023" s="1">
        <v>7.605816666666667</v>
      </c>
      <c r="O1023" s="1" t="s">
        <v>30</v>
      </c>
      <c r="P1023" s="1" t="s">
        <v>3410</v>
      </c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1" t="s">
        <v>32</v>
      </c>
      <c r="B1024" s="1" t="s">
        <v>17</v>
      </c>
      <c r="C1024" s="1">
        <v>709.0</v>
      </c>
      <c r="D1024" s="1">
        <v>0.0</v>
      </c>
      <c r="E1024" s="2"/>
      <c r="F1024" s="1" t="s">
        <v>26</v>
      </c>
      <c r="G1024" s="1" t="s">
        <v>27</v>
      </c>
      <c r="H1024" s="1" t="s">
        <v>3411</v>
      </c>
      <c r="I1024" s="1" t="s">
        <v>3412</v>
      </c>
      <c r="J1024" s="1" t="s">
        <v>3412</v>
      </c>
      <c r="K1024" s="2"/>
      <c r="L1024" s="1">
        <v>-4.0</v>
      </c>
      <c r="M1024" s="1"/>
      <c r="N1024" s="1">
        <v>10.169633333333334</v>
      </c>
      <c r="O1024" s="1" t="s">
        <v>30</v>
      </c>
      <c r="P1024" s="1" t="s">
        <v>3413</v>
      </c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1" t="s">
        <v>66</v>
      </c>
      <c r="B1025" s="1" t="s">
        <v>17</v>
      </c>
      <c r="C1025" s="1">
        <v>264.0</v>
      </c>
      <c r="D1025" s="1">
        <v>0.0</v>
      </c>
      <c r="E1025" s="1" t="s">
        <v>2530</v>
      </c>
      <c r="F1025" s="1" t="s">
        <v>26</v>
      </c>
      <c r="G1025" s="1" t="s">
        <v>27</v>
      </c>
      <c r="H1025" s="1" t="s">
        <v>3414</v>
      </c>
      <c r="I1025" s="1" t="s">
        <v>3415</v>
      </c>
      <c r="J1025" s="1" t="s">
        <v>3415</v>
      </c>
      <c r="K1025" s="2"/>
      <c r="L1025" s="1">
        <v>-7.0</v>
      </c>
      <c r="M1025" s="1"/>
      <c r="N1025" s="1">
        <v>7.0281666666666665</v>
      </c>
      <c r="O1025" s="1" t="s">
        <v>30</v>
      </c>
      <c r="P1025" s="1" t="s">
        <v>948</v>
      </c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1" t="s">
        <v>32</v>
      </c>
      <c r="B1026" s="1" t="s">
        <v>17</v>
      </c>
      <c r="C1026" s="1">
        <v>264.0</v>
      </c>
      <c r="D1026" s="1">
        <v>0.0</v>
      </c>
      <c r="E1026" s="2"/>
      <c r="F1026" s="1" t="s">
        <v>26</v>
      </c>
      <c r="G1026" s="1" t="s">
        <v>27</v>
      </c>
      <c r="H1026" s="1" t="s">
        <v>3416</v>
      </c>
      <c r="I1026" s="1" t="s">
        <v>3417</v>
      </c>
      <c r="J1026" s="1" t="s">
        <v>3417</v>
      </c>
      <c r="K1026" s="2"/>
      <c r="L1026" s="1">
        <v>-5.0</v>
      </c>
      <c r="M1026" s="1"/>
      <c r="N1026" s="1">
        <v>9.357183333333333</v>
      </c>
      <c r="O1026" s="1" t="s">
        <v>30</v>
      </c>
      <c r="P1026" s="1" t="s">
        <v>3418</v>
      </c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1" t="s">
        <v>24</v>
      </c>
      <c r="B1027" s="1" t="s">
        <v>17</v>
      </c>
      <c r="C1027" s="1">
        <v>396.4</v>
      </c>
      <c r="D1027" s="1">
        <v>0.0</v>
      </c>
      <c r="E1027" s="1" t="s">
        <v>25</v>
      </c>
      <c r="F1027" s="1" t="s">
        <v>26</v>
      </c>
      <c r="G1027" s="1" t="s">
        <v>27</v>
      </c>
      <c r="H1027" s="1" t="s">
        <v>3419</v>
      </c>
      <c r="I1027" s="1" t="s">
        <v>3420</v>
      </c>
      <c r="J1027" s="1" t="s">
        <v>3420</v>
      </c>
      <c r="K1027" s="2"/>
      <c r="L1027" s="1">
        <v>-5.0</v>
      </c>
      <c r="M1027" s="1"/>
      <c r="N1027" s="1">
        <v>9.09595</v>
      </c>
      <c r="O1027" s="1" t="s">
        <v>30</v>
      </c>
      <c r="P1027" s="1" t="s">
        <v>3421</v>
      </c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1" t="s">
        <v>32</v>
      </c>
      <c r="B1028" s="1" t="s">
        <v>17</v>
      </c>
      <c r="C1028" s="1">
        <v>329.0</v>
      </c>
      <c r="D1028" s="1">
        <v>0.0</v>
      </c>
      <c r="E1028" s="2"/>
      <c r="F1028" s="1" t="s">
        <v>26</v>
      </c>
      <c r="G1028" s="1" t="s">
        <v>27</v>
      </c>
      <c r="H1028" s="1" t="s">
        <v>3422</v>
      </c>
      <c r="I1028" s="1" t="s">
        <v>3423</v>
      </c>
      <c r="J1028" s="1" t="s">
        <v>3423</v>
      </c>
      <c r="K1028" s="2"/>
      <c r="L1028" s="1">
        <v>-7.0</v>
      </c>
      <c r="M1028" s="1"/>
      <c r="N1028" s="1">
        <v>7.207466666666667</v>
      </c>
      <c r="O1028" s="1" t="s">
        <v>30</v>
      </c>
      <c r="P1028" s="1" t="s">
        <v>3424</v>
      </c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</row>
    <row r="1029">
      <c r="A1029" s="1" t="s">
        <v>32</v>
      </c>
      <c r="B1029" s="1" t="s">
        <v>17</v>
      </c>
      <c r="C1029" s="1">
        <v>394.0</v>
      </c>
      <c r="D1029" s="1">
        <v>0.0</v>
      </c>
      <c r="E1029" s="2"/>
      <c r="F1029" s="1" t="s">
        <v>26</v>
      </c>
      <c r="G1029" s="1" t="s">
        <v>27</v>
      </c>
      <c r="H1029" s="1" t="s">
        <v>3425</v>
      </c>
      <c r="I1029" s="1" t="s">
        <v>3426</v>
      </c>
      <c r="J1029" s="1" t="s">
        <v>3426</v>
      </c>
      <c r="K1029" s="2"/>
      <c r="L1029" s="1">
        <v>0.0</v>
      </c>
      <c r="M1029" s="1"/>
      <c r="N1029" s="1">
        <v>14.5984</v>
      </c>
      <c r="O1029" s="1" t="s">
        <v>30</v>
      </c>
      <c r="P1029" s="1" t="s">
        <v>2029</v>
      </c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1" t="s">
        <v>66</v>
      </c>
      <c r="B1030" s="1" t="s">
        <v>17</v>
      </c>
      <c r="C1030" s="1">
        <v>264.0</v>
      </c>
      <c r="D1030" s="1">
        <v>0.0</v>
      </c>
      <c r="E1030" s="1" t="s">
        <v>1423</v>
      </c>
      <c r="F1030" s="1" t="s">
        <v>26</v>
      </c>
      <c r="G1030" s="1" t="s">
        <v>27</v>
      </c>
      <c r="H1030" s="1" t="s">
        <v>3427</v>
      </c>
      <c r="I1030" s="1" t="s">
        <v>3428</v>
      </c>
      <c r="J1030" s="1" t="s">
        <v>3428</v>
      </c>
      <c r="K1030" s="2"/>
      <c r="L1030" s="1">
        <v>-4.0</v>
      </c>
      <c r="M1030" s="1"/>
      <c r="N1030" s="1">
        <v>10.597133333333334</v>
      </c>
      <c r="O1030" s="1" t="s">
        <v>30</v>
      </c>
      <c r="P1030" s="1" t="s">
        <v>2407</v>
      </c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1" t="s">
        <v>16</v>
      </c>
      <c r="B1031" s="1" t="s">
        <v>17</v>
      </c>
      <c r="C1031" s="1">
        <v>269.0</v>
      </c>
      <c r="D1031" s="1">
        <v>0.0</v>
      </c>
      <c r="E1031" s="2"/>
      <c r="F1031" s="1" t="s">
        <v>18</v>
      </c>
      <c r="G1031" s="1" t="s">
        <v>19</v>
      </c>
      <c r="H1031" s="1" t="s">
        <v>3429</v>
      </c>
      <c r="I1031" s="1" t="s">
        <v>3430</v>
      </c>
      <c r="J1031" s="1" t="s">
        <v>3430</v>
      </c>
      <c r="K1031" s="2"/>
      <c r="L1031" s="1">
        <v>7.0</v>
      </c>
      <c r="M1031" s="1"/>
      <c r="N1031" s="1">
        <v>12.144016666666667</v>
      </c>
      <c r="O1031" s="1" t="s">
        <v>22</v>
      </c>
      <c r="P1031" s="1" t="s">
        <v>3431</v>
      </c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</row>
    <row r="1032">
      <c r="A1032" s="1" t="s">
        <v>66</v>
      </c>
      <c r="B1032" s="1" t="s">
        <v>17</v>
      </c>
      <c r="C1032" s="1">
        <v>698.0</v>
      </c>
      <c r="D1032" s="1">
        <v>0.0</v>
      </c>
      <c r="E1032" s="1" t="s">
        <v>1423</v>
      </c>
      <c r="F1032" s="1" t="s">
        <v>26</v>
      </c>
      <c r="G1032" s="1" t="s">
        <v>27</v>
      </c>
      <c r="H1032" s="1" t="s">
        <v>3432</v>
      </c>
      <c r="I1032" s="1" t="s">
        <v>3433</v>
      </c>
      <c r="J1032" s="1" t="s">
        <v>3433</v>
      </c>
      <c r="K1032" s="2"/>
      <c r="L1032" s="1">
        <v>7.0</v>
      </c>
      <c r="M1032" s="1"/>
      <c r="N1032" s="1">
        <v>22.21066666666667</v>
      </c>
      <c r="O1032" s="1" t="s">
        <v>30</v>
      </c>
      <c r="P1032" s="1" t="s">
        <v>3434</v>
      </c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</row>
    <row r="1033">
      <c r="A1033" s="1" t="s">
        <v>24</v>
      </c>
      <c r="B1033" s="1" t="s">
        <v>17</v>
      </c>
      <c r="C1033" s="1">
        <v>329.0</v>
      </c>
      <c r="D1033" s="1">
        <v>0.0</v>
      </c>
      <c r="E1033" s="1" t="s">
        <v>25</v>
      </c>
      <c r="F1033" s="1" t="s">
        <v>26</v>
      </c>
      <c r="G1033" s="1" t="s">
        <v>27</v>
      </c>
      <c r="H1033" s="1" t="s">
        <v>3435</v>
      </c>
      <c r="I1033" s="1" t="s">
        <v>3436</v>
      </c>
      <c r="J1033" s="1" t="s">
        <v>3436</v>
      </c>
      <c r="K1033" s="2"/>
      <c r="L1033" s="1">
        <v>1.0</v>
      </c>
      <c r="M1033" s="1"/>
      <c r="N1033" s="1">
        <v>16.45095</v>
      </c>
      <c r="O1033" s="1" t="s">
        <v>30</v>
      </c>
      <c r="P1033" s="1" t="s">
        <v>2261</v>
      </c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1" t="s">
        <v>24</v>
      </c>
      <c r="B1034" s="1" t="s">
        <v>17</v>
      </c>
      <c r="C1034" s="1">
        <v>182.2</v>
      </c>
      <c r="D1034" s="1">
        <v>0.0</v>
      </c>
      <c r="E1034" s="1" t="s">
        <v>25</v>
      </c>
      <c r="F1034" s="1" t="s">
        <v>26</v>
      </c>
      <c r="G1034" s="1" t="s">
        <v>27</v>
      </c>
      <c r="H1034" s="1" t="s">
        <v>3437</v>
      </c>
      <c r="I1034" s="1" t="s">
        <v>3438</v>
      </c>
      <c r="J1034" s="1" t="s">
        <v>3438</v>
      </c>
      <c r="K1034" s="2"/>
      <c r="L1034" s="1">
        <v>1.0</v>
      </c>
      <c r="M1034" s="1"/>
      <c r="N1034" s="1">
        <v>16.370533333333334</v>
      </c>
      <c r="O1034" s="1" t="s">
        <v>30</v>
      </c>
      <c r="P1034" s="1" t="s">
        <v>76</v>
      </c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1" t="s">
        <v>16</v>
      </c>
      <c r="B1035" s="1" t="s">
        <v>17</v>
      </c>
      <c r="C1035" s="1">
        <v>249.0</v>
      </c>
      <c r="D1035" s="1">
        <v>0.0</v>
      </c>
      <c r="E1035" s="2"/>
      <c r="F1035" s="1" t="s">
        <v>18</v>
      </c>
      <c r="G1035" s="1" t="s">
        <v>19</v>
      </c>
      <c r="H1035" s="1" t="s">
        <v>3439</v>
      </c>
      <c r="I1035" s="1" t="s">
        <v>3440</v>
      </c>
      <c r="J1035" s="1" t="s">
        <v>3440</v>
      </c>
      <c r="K1035" s="2"/>
      <c r="L1035" s="1">
        <v>12.0</v>
      </c>
      <c r="M1035" s="1"/>
      <c r="N1035" s="1">
        <v>17.734166666666667</v>
      </c>
      <c r="O1035" s="1" t="s">
        <v>22</v>
      </c>
      <c r="P1035" s="1" t="s">
        <v>3441</v>
      </c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1" t="s">
        <v>16</v>
      </c>
      <c r="B1036" s="1" t="s">
        <v>17</v>
      </c>
      <c r="C1036" s="1">
        <v>249.0</v>
      </c>
      <c r="D1036" s="1">
        <v>0.0</v>
      </c>
      <c r="E1036" s="2"/>
      <c r="F1036" s="1" t="s">
        <v>18</v>
      </c>
      <c r="G1036" s="1" t="s">
        <v>19</v>
      </c>
      <c r="H1036" s="1" t="s">
        <v>3442</v>
      </c>
      <c r="I1036" s="1" t="s">
        <v>3443</v>
      </c>
      <c r="J1036" s="1" t="s">
        <v>3443</v>
      </c>
      <c r="K1036" s="2"/>
      <c r="L1036" s="1">
        <v>12.0</v>
      </c>
      <c r="M1036" s="1"/>
      <c r="N1036" s="1">
        <v>17.036183333333334</v>
      </c>
      <c r="O1036" s="1" t="s">
        <v>22</v>
      </c>
      <c r="P1036" s="1" t="s">
        <v>3444</v>
      </c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</row>
    <row r="1037">
      <c r="A1037" s="1" t="s">
        <v>24</v>
      </c>
      <c r="B1037" s="1" t="s">
        <v>17</v>
      </c>
      <c r="C1037" s="1">
        <v>214.2</v>
      </c>
      <c r="D1037" s="1">
        <v>0.0</v>
      </c>
      <c r="E1037" s="1" t="s">
        <v>25</v>
      </c>
      <c r="F1037" s="1" t="s">
        <v>26</v>
      </c>
      <c r="G1037" s="1" t="s">
        <v>27</v>
      </c>
      <c r="H1037" s="1" t="s">
        <v>3445</v>
      </c>
      <c r="I1037" s="1" t="s">
        <v>3446</v>
      </c>
      <c r="J1037" s="1" t="s">
        <v>3446</v>
      </c>
      <c r="K1037" s="2"/>
      <c r="L1037" s="1">
        <v>2.0</v>
      </c>
      <c r="M1037" s="1"/>
      <c r="N1037" s="1">
        <v>17.894716666666667</v>
      </c>
      <c r="O1037" s="1" t="s">
        <v>30</v>
      </c>
      <c r="P1037" s="1" t="s">
        <v>906</v>
      </c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</row>
    <row r="1038">
      <c r="A1038" s="1" t="s">
        <v>48</v>
      </c>
      <c r="B1038" s="1" t="s">
        <v>17</v>
      </c>
      <c r="C1038" s="1">
        <v>534.0</v>
      </c>
      <c r="D1038" s="1">
        <v>124.0</v>
      </c>
      <c r="E1038" s="2"/>
      <c r="F1038" s="1" t="s">
        <v>18</v>
      </c>
      <c r="G1038" s="1" t="s">
        <v>123</v>
      </c>
      <c r="H1038" s="1" t="s">
        <v>3447</v>
      </c>
      <c r="I1038" s="1" t="s">
        <v>3448</v>
      </c>
      <c r="J1038" s="1" t="s">
        <v>3448</v>
      </c>
      <c r="K1038" s="2"/>
      <c r="L1038" s="1">
        <v>3.0</v>
      </c>
      <c r="M1038" s="1"/>
      <c r="N1038" s="1">
        <v>22.763283333333334</v>
      </c>
      <c r="O1038" s="1" t="s">
        <v>55</v>
      </c>
      <c r="P1038" s="1" t="s">
        <v>3449</v>
      </c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</row>
    <row r="1039">
      <c r="A1039" s="1" t="s">
        <v>32</v>
      </c>
      <c r="B1039" s="1" t="s">
        <v>17</v>
      </c>
      <c r="C1039" s="1">
        <v>715.0</v>
      </c>
      <c r="D1039" s="1">
        <v>0.0</v>
      </c>
      <c r="E1039" s="2"/>
      <c r="F1039" s="1" t="s">
        <v>26</v>
      </c>
      <c r="G1039" s="1" t="s">
        <v>27</v>
      </c>
      <c r="H1039" s="1" t="s">
        <v>3450</v>
      </c>
      <c r="I1039" s="1" t="s">
        <v>3451</v>
      </c>
      <c r="J1039" s="1" t="s">
        <v>3451</v>
      </c>
      <c r="K1039" s="2"/>
      <c r="L1039" s="1">
        <v>3.0</v>
      </c>
      <c r="M1039" s="1"/>
      <c r="N1039" s="1">
        <v>18.11795</v>
      </c>
      <c r="O1039" s="1" t="s">
        <v>30</v>
      </c>
      <c r="P1039" s="1" t="s">
        <v>3452</v>
      </c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1" t="s">
        <v>24</v>
      </c>
      <c r="B1040" s="1" t="s">
        <v>17</v>
      </c>
      <c r="C1040" s="1">
        <v>182.2</v>
      </c>
      <c r="D1040" s="1">
        <v>0.0</v>
      </c>
      <c r="E1040" s="1" t="s">
        <v>25</v>
      </c>
      <c r="F1040" s="1" t="s">
        <v>26</v>
      </c>
      <c r="G1040" s="1" t="s">
        <v>27</v>
      </c>
      <c r="H1040" s="1" t="s">
        <v>3453</v>
      </c>
      <c r="I1040" s="1" t="s">
        <v>3454</v>
      </c>
      <c r="J1040" s="1" t="s">
        <v>3454</v>
      </c>
      <c r="K1040" s="2"/>
      <c r="L1040" s="1">
        <v>-9.0</v>
      </c>
      <c r="M1040" s="1"/>
      <c r="N1040" s="1">
        <v>5.344</v>
      </c>
      <c r="O1040" s="1" t="s">
        <v>30</v>
      </c>
      <c r="P1040" s="1" t="s">
        <v>76</v>
      </c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1" t="s">
        <v>24</v>
      </c>
      <c r="B1041" s="1" t="s">
        <v>17</v>
      </c>
      <c r="C1041" s="3">
        <v>503.2</v>
      </c>
      <c r="D1041" s="1">
        <v>0.0</v>
      </c>
      <c r="E1041" s="1" t="s">
        <v>25</v>
      </c>
      <c r="F1041" s="1" t="s">
        <v>26</v>
      </c>
      <c r="G1041" s="1" t="s">
        <v>27</v>
      </c>
      <c r="H1041" s="1" t="s">
        <v>3455</v>
      </c>
      <c r="I1041" s="1" t="s">
        <v>3456</v>
      </c>
      <c r="J1041" s="1" t="s">
        <v>3456</v>
      </c>
      <c r="K1041" s="2"/>
      <c r="L1041" s="1">
        <v>0.0</v>
      </c>
      <c r="M1041" s="1"/>
      <c r="N1041" s="1">
        <v>15.1065</v>
      </c>
      <c r="O1041" s="1" t="s">
        <v>30</v>
      </c>
      <c r="P1041" s="1" t="s">
        <v>3457</v>
      </c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</row>
    <row r="1042">
      <c r="A1042" s="1" t="s">
        <v>16</v>
      </c>
      <c r="B1042" s="1" t="s">
        <v>17</v>
      </c>
      <c r="C1042" s="1">
        <v>40.0</v>
      </c>
      <c r="D1042" s="1">
        <v>70.0</v>
      </c>
      <c r="E1042" s="2"/>
      <c r="F1042" s="1" t="s">
        <v>18</v>
      </c>
      <c r="G1042" s="1" t="s">
        <v>19</v>
      </c>
      <c r="H1042" s="1" t="s">
        <v>3458</v>
      </c>
      <c r="I1042" s="1" t="s">
        <v>3459</v>
      </c>
      <c r="J1042" s="1" t="s">
        <v>3459</v>
      </c>
      <c r="K1042" s="2"/>
      <c r="L1042" s="1">
        <v>-4.0</v>
      </c>
      <c r="M1042" s="1"/>
      <c r="N1042" s="1">
        <v>0.53965</v>
      </c>
      <c r="O1042" s="1" t="s">
        <v>22</v>
      </c>
      <c r="P1042" s="1" t="s">
        <v>3460</v>
      </c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1" t="s">
        <v>48</v>
      </c>
      <c r="B1043" s="1" t="s">
        <v>17</v>
      </c>
      <c r="C1043" s="1">
        <v>199.0</v>
      </c>
      <c r="D1043" s="1">
        <v>50.0</v>
      </c>
      <c r="E1043" s="2"/>
      <c r="F1043" s="1" t="s">
        <v>18</v>
      </c>
      <c r="G1043" s="1" t="s">
        <v>19</v>
      </c>
      <c r="H1043" s="1" t="s">
        <v>3461</v>
      </c>
      <c r="I1043" s="1" t="s">
        <v>3462</v>
      </c>
      <c r="J1043" s="1" t="s">
        <v>3462</v>
      </c>
      <c r="K1043" s="2"/>
      <c r="L1043" s="1">
        <v>-10.0</v>
      </c>
      <c r="M1043" s="1"/>
      <c r="N1043" s="1">
        <v>8.937016666666667</v>
      </c>
      <c r="O1043" s="1" t="s">
        <v>55</v>
      </c>
      <c r="P1043" s="1" t="s">
        <v>3463</v>
      </c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1" t="s">
        <v>48</v>
      </c>
      <c r="B1044" s="1" t="s">
        <v>17</v>
      </c>
      <c r="C1044" s="1">
        <v>167.0</v>
      </c>
      <c r="D1044" s="1">
        <v>42.0</v>
      </c>
      <c r="E1044" s="2"/>
      <c r="F1044" s="1" t="s">
        <v>18</v>
      </c>
      <c r="G1044" s="1" t="s">
        <v>19</v>
      </c>
      <c r="H1044" s="1" t="s">
        <v>3464</v>
      </c>
      <c r="I1044" s="1" t="s">
        <v>3465</v>
      </c>
      <c r="J1044" s="1" t="s">
        <v>3465</v>
      </c>
      <c r="K1044" s="2"/>
      <c r="L1044" s="1">
        <v>-10.0</v>
      </c>
      <c r="M1044" s="1"/>
      <c r="N1044" s="1">
        <v>8.52145</v>
      </c>
      <c r="O1044" s="1" t="s">
        <v>55</v>
      </c>
      <c r="P1044" s="1" t="s">
        <v>2874</v>
      </c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</row>
    <row r="1045">
      <c r="A1045" s="1" t="s">
        <v>24</v>
      </c>
      <c r="B1045" s="1" t="s">
        <v>17</v>
      </c>
      <c r="C1045" s="1">
        <v>323.0</v>
      </c>
      <c r="D1045" s="1">
        <v>0.0</v>
      </c>
      <c r="E1045" s="1" t="s">
        <v>25</v>
      </c>
      <c r="F1045" s="1" t="s">
        <v>26</v>
      </c>
      <c r="G1045" s="1" t="s">
        <v>27</v>
      </c>
      <c r="H1045" s="1" t="s">
        <v>3466</v>
      </c>
      <c r="I1045" s="1" t="s">
        <v>3467</v>
      </c>
      <c r="J1045" s="1" t="s">
        <v>3467</v>
      </c>
      <c r="K1045" s="2"/>
      <c r="L1045" s="1">
        <v>-7.0</v>
      </c>
      <c r="M1045" s="1"/>
      <c r="N1045" s="1">
        <v>7.548516666666667</v>
      </c>
      <c r="O1045" s="1" t="s">
        <v>30</v>
      </c>
      <c r="P1045" s="1" t="s">
        <v>3468</v>
      </c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1" t="s">
        <v>24</v>
      </c>
      <c r="B1046" s="1" t="s">
        <v>17</v>
      </c>
      <c r="C1046" s="1">
        <v>396.4</v>
      </c>
      <c r="D1046" s="1">
        <v>0.0</v>
      </c>
      <c r="E1046" s="1" t="s">
        <v>25</v>
      </c>
      <c r="F1046" s="1" t="s">
        <v>26</v>
      </c>
      <c r="G1046" s="1" t="s">
        <v>27</v>
      </c>
      <c r="H1046" s="1" t="s">
        <v>3469</v>
      </c>
      <c r="I1046" s="1" t="s">
        <v>3470</v>
      </c>
      <c r="J1046" s="1" t="s">
        <v>3470</v>
      </c>
      <c r="K1046" s="2"/>
      <c r="L1046" s="1">
        <v>-6.0</v>
      </c>
      <c r="M1046" s="1"/>
      <c r="N1046" s="1">
        <v>8.99065</v>
      </c>
      <c r="O1046" s="1" t="s">
        <v>30</v>
      </c>
      <c r="P1046" s="1" t="s">
        <v>3471</v>
      </c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1" t="s">
        <v>48</v>
      </c>
      <c r="B1047" s="1" t="s">
        <v>17</v>
      </c>
      <c r="C1047" s="1">
        <v>847.0</v>
      </c>
      <c r="D1047" s="1">
        <v>0.0</v>
      </c>
      <c r="E1047" s="1" t="s">
        <v>2483</v>
      </c>
      <c r="F1047" s="1" t="s">
        <v>50</v>
      </c>
      <c r="G1047" s="1" t="s">
        <v>27</v>
      </c>
      <c r="H1047" s="1" t="s">
        <v>3472</v>
      </c>
      <c r="I1047" s="1" t="s">
        <v>3473</v>
      </c>
      <c r="J1047" s="1" t="s">
        <v>3474</v>
      </c>
      <c r="K1047" s="1" t="s">
        <v>3475</v>
      </c>
      <c r="L1047" s="1">
        <v>4.0</v>
      </c>
      <c r="M1047" s="1">
        <v>0.023666666666666666</v>
      </c>
      <c r="N1047" s="1">
        <v>15.47505</v>
      </c>
      <c r="O1047" s="1" t="s">
        <v>55</v>
      </c>
      <c r="P1047" s="1" t="s">
        <v>3476</v>
      </c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1" t="s">
        <v>32</v>
      </c>
      <c r="B1048" s="1" t="s">
        <v>112</v>
      </c>
      <c r="C1048" s="1">
        <v>714.0</v>
      </c>
      <c r="D1048" s="1">
        <v>0.0</v>
      </c>
      <c r="E1048" s="2"/>
      <c r="F1048" s="1" t="s">
        <v>26</v>
      </c>
      <c r="G1048" s="1" t="s">
        <v>27</v>
      </c>
      <c r="H1048" s="1" t="s">
        <v>3477</v>
      </c>
      <c r="I1048" s="1" t="s">
        <v>3478</v>
      </c>
      <c r="J1048" s="1" t="s">
        <v>3478</v>
      </c>
      <c r="K1048" s="2"/>
      <c r="L1048" s="1">
        <v>-2.0</v>
      </c>
      <c r="M1048" s="1"/>
      <c r="N1048" s="1">
        <v>12.60195</v>
      </c>
      <c r="O1048" s="1" t="s">
        <v>30</v>
      </c>
      <c r="P1048" s="1" t="s">
        <v>3479</v>
      </c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1" t="s">
        <v>24</v>
      </c>
      <c r="B1049" s="1" t="s">
        <v>17</v>
      </c>
      <c r="C1049" s="1">
        <v>214.2</v>
      </c>
      <c r="D1049" s="1">
        <v>0.0</v>
      </c>
      <c r="E1049" s="1" t="s">
        <v>25</v>
      </c>
      <c r="F1049" s="1" t="s">
        <v>26</v>
      </c>
      <c r="G1049" s="1" t="s">
        <v>27</v>
      </c>
      <c r="H1049" s="1" t="s">
        <v>3480</v>
      </c>
      <c r="I1049" s="1" t="s">
        <v>3481</v>
      </c>
      <c r="J1049" s="1" t="s">
        <v>3481</v>
      </c>
      <c r="K1049" s="2"/>
      <c r="L1049" s="1">
        <v>-2.0</v>
      </c>
      <c r="M1049" s="1"/>
      <c r="N1049" s="1">
        <v>12.801266666666667</v>
      </c>
      <c r="O1049" s="1" t="s">
        <v>30</v>
      </c>
      <c r="P1049" s="1" t="s">
        <v>346</v>
      </c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1" t="s">
        <v>48</v>
      </c>
      <c r="B1050" s="1" t="s">
        <v>17</v>
      </c>
      <c r="C1050" s="1">
        <v>516.0</v>
      </c>
      <c r="D1050" s="1">
        <v>0.0</v>
      </c>
      <c r="E1050" s="1" t="s">
        <v>25</v>
      </c>
      <c r="F1050" s="1" t="s">
        <v>50</v>
      </c>
      <c r="G1050" s="1" t="s">
        <v>27</v>
      </c>
      <c r="H1050" s="1" t="s">
        <v>3482</v>
      </c>
      <c r="I1050" s="1" t="s">
        <v>3483</v>
      </c>
      <c r="J1050" s="1" t="s">
        <v>3484</v>
      </c>
      <c r="K1050" s="1" t="s">
        <v>3485</v>
      </c>
      <c r="L1050" s="1">
        <v>-13.0</v>
      </c>
      <c r="M1050" s="1">
        <v>1.2928333333333333</v>
      </c>
      <c r="N1050" s="1">
        <v>12.89485</v>
      </c>
      <c r="O1050" s="1" t="s">
        <v>55</v>
      </c>
      <c r="P1050" s="1" t="s">
        <v>3486</v>
      </c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1" t="s">
        <v>16</v>
      </c>
      <c r="B1051" s="1" t="s">
        <v>17</v>
      </c>
      <c r="C1051" s="1">
        <v>249.0</v>
      </c>
      <c r="D1051" s="1">
        <v>0.0</v>
      </c>
      <c r="E1051" s="2"/>
      <c r="F1051" s="1" t="s">
        <v>18</v>
      </c>
      <c r="G1051" s="1" t="s">
        <v>19</v>
      </c>
      <c r="H1051" s="1" t="s">
        <v>3487</v>
      </c>
      <c r="I1051" s="1" t="s">
        <v>3488</v>
      </c>
      <c r="J1051" s="1" t="s">
        <v>3488</v>
      </c>
      <c r="K1051" s="2"/>
      <c r="L1051" s="1">
        <v>9.0</v>
      </c>
      <c r="M1051" s="1"/>
      <c r="N1051" s="1">
        <v>14.27065</v>
      </c>
      <c r="O1051" s="1" t="s">
        <v>22</v>
      </c>
      <c r="P1051" s="1" t="s">
        <v>3489</v>
      </c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1" t="s">
        <v>32</v>
      </c>
      <c r="B1052" s="1" t="s">
        <v>112</v>
      </c>
      <c r="C1052" s="1">
        <v>329.0</v>
      </c>
      <c r="D1052" s="1">
        <v>0.0</v>
      </c>
      <c r="E1052" s="2"/>
      <c r="F1052" s="1" t="s">
        <v>26</v>
      </c>
      <c r="G1052" s="1" t="s">
        <v>27</v>
      </c>
      <c r="H1052" s="1" t="s">
        <v>3490</v>
      </c>
      <c r="I1052" s="1" t="s">
        <v>3491</v>
      </c>
      <c r="J1052" s="1" t="s">
        <v>3491</v>
      </c>
      <c r="K1052" s="2"/>
      <c r="L1052" s="1">
        <v>5.0</v>
      </c>
      <c r="M1052" s="1"/>
      <c r="N1052" s="1">
        <v>20.2294</v>
      </c>
      <c r="O1052" s="1" t="s">
        <v>30</v>
      </c>
      <c r="P1052" s="1" t="s">
        <v>1600</v>
      </c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</row>
    <row r="1053">
      <c r="A1053" s="1" t="s">
        <v>32</v>
      </c>
      <c r="B1053" s="1" t="s">
        <v>112</v>
      </c>
      <c r="C1053" s="1">
        <v>379.0</v>
      </c>
      <c r="D1053" s="1">
        <v>0.0</v>
      </c>
      <c r="E1053" s="2"/>
      <c r="F1053" s="1" t="s">
        <v>26</v>
      </c>
      <c r="G1053" s="1" t="s">
        <v>27</v>
      </c>
      <c r="H1053" s="1" t="s">
        <v>3492</v>
      </c>
      <c r="I1053" s="1" t="s">
        <v>3493</v>
      </c>
      <c r="J1053" s="1" t="s">
        <v>3493</v>
      </c>
      <c r="K1053" s="2"/>
      <c r="L1053" s="1">
        <v>1.0</v>
      </c>
      <c r="M1053" s="1"/>
      <c r="N1053" s="1">
        <v>16.032666666666668</v>
      </c>
      <c r="O1053" s="1" t="s">
        <v>30</v>
      </c>
      <c r="P1053" s="1" t="s">
        <v>3494</v>
      </c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1" t="s">
        <v>16</v>
      </c>
      <c r="B1054" s="1" t="s">
        <v>17</v>
      </c>
      <c r="C1054" s="1">
        <v>119.0</v>
      </c>
      <c r="D1054" s="1">
        <v>0.0</v>
      </c>
      <c r="E1054" s="2"/>
      <c r="F1054" s="1" t="s">
        <v>18</v>
      </c>
      <c r="G1054" s="1" t="s">
        <v>19</v>
      </c>
      <c r="H1054" s="1" t="s">
        <v>3495</v>
      </c>
      <c r="I1054" s="1" t="s">
        <v>3496</v>
      </c>
      <c r="J1054" s="1" t="s">
        <v>3496</v>
      </c>
      <c r="K1054" s="2"/>
      <c r="L1054" s="1">
        <v>3.0</v>
      </c>
      <c r="M1054" s="1"/>
      <c r="N1054" s="1">
        <v>8.77405</v>
      </c>
      <c r="O1054" s="1" t="s">
        <v>22</v>
      </c>
      <c r="P1054" s="1" t="s">
        <v>3497</v>
      </c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1" t="s">
        <v>48</v>
      </c>
      <c r="B1055" s="1" t="s">
        <v>17</v>
      </c>
      <c r="C1055" s="1">
        <v>638.0</v>
      </c>
      <c r="D1055" s="1">
        <v>0.0</v>
      </c>
      <c r="E1055" s="1" t="s">
        <v>2483</v>
      </c>
      <c r="F1055" s="1" t="s">
        <v>50</v>
      </c>
      <c r="G1055" s="1" t="s">
        <v>27</v>
      </c>
      <c r="H1055" s="1" t="s">
        <v>3498</v>
      </c>
      <c r="I1055" s="1" t="s">
        <v>3499</v>
      </c>
      <c r="J1055" s="1" t="s">
        <v>3500</v>
      </c>
      <c r="K1055" s="1" t="s">
        <v>3501</v>
      </c>
      <c r="L1055" s="1">
        <v>-1.0</v>
      </c>
      <c r="M1055" s="1">
        <v>0.03671666666666667</v>
      </c>
      <c r="N1055" s="1">
        <v>20.26953333333333</v>
      </c>
      <c r="O1055" s="1" t="s">
        <v>55</v>
      </c>
      <c r="P1055" s="1" t="s">
        <v>3502</v>
      </c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1" t="s">
        <v>32</v>
      </c>
      <c r="B1056" s="1" t="s">
        <v>17</v>
      </c>
      <c r="C1056" s="1">
        <v>329.0</v>
      </c>
      <c r="D1056" s="1">
        <v>0.0</v>
      </c>
      <c r="E1056" s="2"/>
      <c r="F1056" s="1" t="s">
        <v>26</v>
      </c>
      <c r="G1056" s="1" t="s">
        <v>19</v>
      </c>
      <c r="H1056" s="1" t="s">
        <v>3503</v>
      </c>
      <c r="I1056" s="1" t="s">
        <v>3504</v>
      </c>
      <c r="J1056" s="1" t="s">
        <v>3504</v>
      </c>
      <c r="K1056" s="2"/>
      <c r="L1056" s="1">
        <v>0.0</v>
      </c>
      <c r="M1056" s="1"/>
      <c r="N1056" s="1">
        <v>14.186516666666666</v>
      </c>
      <c r="O1056" s="1" t="s">
        <v>30</v>
      </c>
      <c r="P1056" s="1" t="s">
        <v>3505</v>
      </c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D1056" s="2"/>
      <c r="AE1056" s="2"/>
      <c r="AF1056" s="2"/>
    </row>
    <row r="1057">
      <c r="A1057" s="1" t="s">
        <v>66</v>
      </c>
      <c r="B1057" s="1" t="s">
        <v>17</v>
      </c>
      <c r="C1057" s="1">
        <v>578.0</v>
      </c>
      <c r="D1057" s="1">
        <v>0.0</v>
      </c>
      <c r="E1057" s="1" t="s">
        <v>2404</v>
      </c>
      <c r="F1057" s="1" t="s">
        <v>26</v>
      </c>
      <c r="G1057" s="1" t="s">
        <v>27</v>
      </c>
      <c r="H1057" s="1" t="s">
        <v>3506</v>
      </c>
      <c r="I1057" s="1" t="s">
        <v>3507</v>
      </c>
      <c r="J1057" s="1" t="s">
        <v>3507</v>
      </c>
      <c r="K1057" s="2"/>
      <c r="L1057" s="1">
        <v>0.0</v>
      </c>
      <c r="M1057" s="1"/>
      <c r="N1057" s="1">
        <v>15.415916666666666</v>
      </c>
      <c r="O1057" s="1" t="s">
        <v>30</v>
      </c>
      <c r="P1057" s="1" t="s">
        <v>3508</v>
      </c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1" t="s">
        <v>32</v>
      </c>
      <c r="B1058" s="1" t="s">
        <v>17</v>
      </c>
      <c r="C1058" s="1">
        <v>812.0</v>
      </c>
      <c r="D1058" s="1">
        <v>0.0</v>
      </c>
      <c r="E1058" s="2"/>
      <c r="F1058" s="1" t="s">
        <v>26</v>
      </c>
      <c r="G1058" s="1" t="s">
        <v>27</v>
      </c>
      <c r="H1058" s="1" t="s">
        <v>3509</v>
      </c>
      <c r="I1058" s="1" t="s">
        <v>3510</v>
      </c>
      <c r="J1058" s="1" t="s">
        <v>3510</v>
      </c>
      <c r="K1058" s="2"/>
      <c r="L1058" s="1">
        <v>-1.0</v>
      </c>
      <c r="M1058" s="1"/>
      <c r="N1058" s="1">
        <v>13.3791</v>
      </c>
      <c r="O1058" s="1" t="s">
        <v>30</v>
      </c>
      <c r="P1058" s="1" t="s">
        <v>3511</v>
      </c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1" t="s">
        <v>24</v>
      </c>
      <c r="B1059" s="1" t="s">
        <v>17</v>
      </c>
      <c r="C1059" s="1">
        <v>660.4</v>
      </c>
      <c r="D1059" s="1">
        <v>0.0</v>
      </c>
      <c r="E1059" s="1" t="s">
        <v>25</v>
      </c>
      <c r="F1059" s="1" t="s">
        <v>26</v>
      </c>
      <c r="G1059" s="1" t="s">
        <v>27</v>
      </c>
      <c r="H1059" s="1" t="s">
        <v>3512</v>
      </c>
      <c r="I1059" s="1" t="s">
        <v>3513</v>
      </c>
      <c r="J1059" s="1" t="s">
        <v>3513</v>
      </c>
      <c r="K1059" s="2"/>
      <c r="L1059" s="1">
        <v>7.0</v>
      </c>
      <c r="M1059" s="1"/>
      <c r="N1059" s="1">
        <v>22.781983333333333</v>
      </c>
      <c r="O1059" s="1" t="s">
        <v>30</v>
      </c>
      <c r="P1059" s="1" t="s">
        <v>3514</v>
      </c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</row>
    <row r="1060">
      <c r="A1060" s="1" t="s">
        <v>16</v>
      </c>
      <c r="B1060" s="1" t="s">
        <v>17</v>
      </c>
      <c r="C1060" s="1">
        <v>249.0</v>
      </c>
      <c r="D1060" s="1">
        <v>0.0</v>
      </c>
      <c r="E1060" s="2"/>
      <c r="F1060" s="1" t="s">
        <v>18</v>
      </c>
      <c r="G1060" s="1" t="s">
        <v>19</v>
      </c>
      <c r="H1060" s="1" t="s">
        <v>3515</v>
      </c>
      <c r="I1060" s="1" t="s">
        <v>3516</v>
      </c>
      <c r="J1060" s="1" t="s">
        <v>3516</v>
      </c>
      <c r="K1060" s="2"/>
      <c r="L1060" s="1">
        <v>3.0</v>
      </c>
      <c r="M1060" s="1"/>
      <c r="N1060" s="1">
        <v>8.548116666666667</v>
      </c>
      <c r="O1060" s="1" t="s">
        <v>22</v>
      </c>
      <c r="P1060" s="1" t="s">
        <v>3517</v>
      </c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</row>
    <row r="1061">
      <c r="A1061" s="1" t="s">
        <v>48</v>
      </c>
      <c r="B1061" s="1" t="s">
        <v>17</v>
      </c>
      <c r="C1061" s="1">
        <v>329.0</v>
      </c>
      <c r="D1061" s="1">
        <v>0.0</v>
      </c>
      <c r="E1061" s="1" t="s">
        <v>2483</v>
      </c>
      <c r="F1061" s="1" t="s">
        <v>50</v>
      </c>
      <c r="G1061" s="1" t="s">
        <v>27</v>
      </c>
      <c r="H1061" s="1" t="s">
        <v>3518</v>
      </c>
      <c r="I1061" s="1" t="s">
        <v>3519</v>
      </c>
      <c r="J1061" s="1" t="s">
        <v>3520</v>
      </c>
      <c r="K1061" s="1" t="s">
        <v>3521</v>
      </c>
      <c r="L1061" s="1">
        <v>-12.0</v>
      </c>
      <c r="M1061" s="1">
        <v>0.02085</v>
      </c>
      <c r="N1061" s="1">
        <v>9.409816666666666</v>
      </c>
      <c r="O1061" s="1" t="s">
        <v>55</v>
      </c>
      <c r="P1061" s="1" t="s">
        <v>623</v>
      </c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1" t="s">
        <v>48</v>
      </c>
      <c r="B1062" s="3" t="s">
        <v>17</v>
      </c>
      <c r="C1062" s="1">
        <v>388.0</v>
      </c>
      <c r="D1062" s="1">
        <v>0.0</v>
      </c>
      <c r="E1062" s="1" t="s">
        <v>2483</v>
      </c>
      <c r="F1062" s="1" t="s">
        <v>50</v>
      </c>
      <c r="G1062" s="1" t="s">
        <v>27</v>
      </c>
      <c r="H1062" s="1" t="s">
        <v>3522</v>
      </c>
      <c r="I1062" s="1" t="s">
        <v>3523</v>
      </c>
      <c r="J1062" s="1" t="s">
        <v>3524</v>
      </c>
      <c r="K1062" s="1" t="s">
        <v>3525</v>
      </c>
      <c r="L1062" s="1">
        <v>-2.0</v>
      </c>
      <c r="M1062" s="1">
        <v>0.025583333333333333</v>
      </c>
      <c r="N1062" s="1">
        <v>47.417716666666664</v>
      </c>
      <c r="O1062" s="1" t="s">
        <v>55</v>
      </c>
      <c r="P1062" s="1" t="s">
        <v>1325</v>
      </c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</row>
    <row r="1063">
      <c r="A1063" s="1" t="s">
        <v>32</v>
      </c>
      <c r="B1063" s="1" t="s">
        <v>17</v>
      </c>
      <c r="C1063" s="1">
        <v>398.0</v>
      </c>
      <c r="D1063" s="1">
        <v>0.0</v>
      </c>
      <c r="E1063" s="2"/>
      <c r="F1063" s="1" t="s">
        <v>26</v>
      </c>
      <c r="G1063" s="1" t="s">
        <v>27</v>
      </c>
      <c r="H1063" s="1" t="s">
        <v>3526</v>
      </c>
      <c r="I1063" s="1" t="s">
        <v>3527</v>
      </c>
      <c r="J1063" s="1" t="s">
        <v>3527</v>
      </c>
      <c r="K1063" s="2"/>
      <c r="L1063" s="1">
        <v>-5.0</v>
      </c>
      <c r="M1063" s="1"/>
      <c r="N1063" s="1">
        <v>9.3548</v>
      </c>
      <c r="O1063" s="1" t="s">
        <v>30</v>
      </c>
      <c r="P1063" s="1" t="s">
        <v>3528</v>
      </c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</row>
    <row r="1064">
      <c r="A1064" s="1" t="s">
        <v>16</v>
      </c>
      <c r="B1064" s="1" t="s">
        <v>17</v>
      </c>
      <c r="C1064" s="1">
        <v>309.0</v>
      </c>
      <c r="D1064" s="1">
        <v>0.0</v>
      </c>
      <c r="E1064" s="2"/>
      <c r="F1064" s="1" t="s">
        <v>18</v>
      </c>
      <c r="G1064" s="1" t="s">
        <v>19</v>
      </c>
      <c r="H1064" s="1" t="s">
        <v>3529</v>
      </c>
      <c r="I1064" s="1" t="s">
        <v>3530</v>
      </c>
      <c r="J1064" s="1" t="s">
        <v>3530</v>
      </c>
      <c r="K1064" s="2"/>
      <c r="L1064" s="1">
        <v>1.0</v>
      </c>
      <c r="M1064" s="1"/>
      <c r="N1064" s="1">
        <v>6.9268833333333335</v>
      </c>
      <c r="O1064" s="1" t="s">
        <v>22</v>
      </c>
      <c r="P1064" s="1" t="s">
        <v>3531</v>
      </c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1" t="s">
        <v>24</v>
      </c>
      <c r="B1065" s="1" t="s">
        <v>17</v>
      </c>
      <c r="C1065" s="1">
        <v>214.2</v>
      </c>
      <c r="D1065" s="1">
        <v>0.0</v>
      </c>
      <c r="E1065" s="1" t="s">
        <v>25</v>
      </c>
      <c r="F1065" s="1" t="s">
        <v>26</v>
      </c>
      <c r="G1065" s="1" t="s">
        <v>27</v>
      </c>
      <c r="H1065" s="1" t="s">
        <v>3532</v>
      </c>
      <c r="I1065" s="1" t="s">
        <v>3533</v>
      </c>
      <c r="J1065" s="1" t="s">
        <v>3533</v>
      </c>
      <c r="K1065" s="2"/>
      <c r="L1065" s="1">
        <v>-3.0</v>
      </c>
      <c r="M1065" s="1"/>
      <c r="N1065" s="1">
        <v>11.062716666666667</v>
      </c>
      <c r="O1065" s="1" t="s">
        <v>30</v>
      </c>
      <c r="P1065" s="1" t="s">
        <v>804</v>
      </c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1" t="s">
        <v>48</v>
      </c>
      <c r="B1066" s="1" t="s">
        <v>17</v>
      </c>
      <c r="C1066" s="1">
        <v>408.0</v>
      </c>
      <c r="D1066" s="1">
        <v>0.0</v>
      </c>
      <c r="E1066" s="1" t="s">
        <v>25</v>
      </c>
      <c r="F1066" s="1" t="s">
        <v>50</v>
      </c>
      <c r="G1066" s="1" t="s">
        <v>19</v>
      </c>
      <c r="H1066" s="1" t="s">
        <v>3534</v>
      </c>
      <c r="I1066" s="1" t="s">
        <v>3535</v>
      </c>
      <c r="J1066" s="1" t="s">
        <v>3536</v>
      </c>
      <c r="K1066" s="1" t="s">
        <v>3537</v>
      </c>
      <c r="L1066" s="1">
        <v>-1.0</v>
      </c>
      <c r="M1066" s="1">
        <v>1.41885</v>
      </c>
      <c r="N1066" s="1">
        <v>10.435033333333333</v>
      </c>
      <c r="O1066" s="1" t="s">
        <v>55</v>
      </c>
      <c r="P1066" s="1" t="s">
        <v>3538</v>
      </c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</row>
    <row r="1067">
      <c r="A1067" s="1" t="s">
        <v>24</v>
      </c>
      <c r="B1067" s="1" t="s">
        <v>17</v>
      </c>
      <c r="C1067" s="1">
        <v>488.2</v>
      </c>
      <c r="D1067" s="1">
        <v>0.0</v>
      </c>
      <c r="E1067" s="1" t="s">
        <v>25</v>
      </c>
      <c r="F1067" s="1" t="s">
        <v>26</v>
      </c>
      <c r="G1067" s="1" t="s">
        <v>27</v>
      </c>
      <c r="H1067" s="1" t="s">
        <v>3539</v>
      </c>
      <c r="I1067" s="1" t="s">
        <v>3540</v>
      </c>
      <c r="J1067" s="1" t="s">
        <v>3540</v>
      </c>
      <c r="K1067" s="2"/>
      <c r="L1067" s="1">
        <v>1.0</v>
      </c>
      <c r="M1067" s="1"/>
      <c r="N1067" s="1">
        <v>16.8163</v>
      </c>
      <c r="O1067" s="1" t="s">
        <v>30</v>
      </c>
      <c r="P1067" s="1" t="s">
        <v>3541</v>
      </c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1" t="s">
        <v>32</v>
      </c>
      <c r="B1068" s="1" t="s">
        <v>112</v>
      </c>
      <c r="C1068" s="1">
        <v>792.0</v>
      </c>
      <c r="D1068" s="1">
        <v>0.0</v>
      </c>
      <c r="E1068" s="2"/>
      <c r="F1068" s="1" t="s">
        <v>26</v>
      </c>
      <c r="G1068" s="1" t="s">
        <v>27</v>
      </c>
      <c r="H1068" s="1" t="s">
        <v>3542</v>
      </c>
      <c r="I1068" s="1" t="s">
        <v>3543</v>
      </c>
      <c r="J1068" s="1" t="s">
        <v>3543</v>
      </c>
      <c r="K1068" s="2"/>
      <c r="L1068" s="1">
        <v>-2.0</v>
      </c>
      <c r="M1068" s="1"/>
      <c r="N1068" s="1">
        <v>12.593116666666667</v>
      </c>
      <c r="O1068" s="1" t="s">
        <v>30</v>
      </c>
      <c r="P1068" s="1" t="s">
        <v>3544</v>
      </c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1" t="s">
        <v>32</v>
      </c>
      <c r="B1069" s="1" t="s">
        <v>112</v>
      </c>
      <c r="C1069" s="1">
        <v>628.0</v>
      </c>
      <c r="D1069" s="1">
        <v>0.0</v>
      </c>
      <c r="E1069" s="2"/>
      <c r="F1069" s="1" t="s">
        <v>26</v>
      </c>
      <c r="G1069" s="1" t="s">
        <v>27</v>
      </c>
      <c r="H1069" s="1" t="s">
        <v>3545</v>
      </c>
      <c r="I1069" s="1" t="s">
        <v>3546</v>
      </c>
      <c r="J1069" s="1" t="s">
        <v>3546</v>
      </c>
      <c r="K1069" s="2"/>
      <c r="L1069" s="1">
        <v>0.0</v>
      </c>
      <c r="M1069" s="1"/>
      <c r="N1069" s="1">
        <v>14.59425</v>
      </c>
      <c r="O1069" s="1" t="s">
        <v>30</v>
      </c>
      <c r="P1069" s="1" t="s">
        <v>3547</v>
      </c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1" t="s">
        <v>48</v>
      </c>
      <c r="B1070" s="1" t="s">
        <v>17</v>
      </c>
      <c r="C1070" s="1">
        <v>498.0</v>
      </c>
      <c r="D1070" s="1">
        <v>0.0</v>
      </c>
      <c r="E1070" s="1" t="s">
        <v>2483</v>
      </c>
      <c r="F1070" s="1" t="s">
        <v>50</v>
      </c>
      <c r="G1070" s="1" t="s">
        <v>19</v>
      </c>
      <c r="H1070" s="1" t="s">
        <v>3548</v>
      </c>
      <c r="I1070" s="1" t="s">
        <v>3549</v>
      </c>
      <c r="J1070" s="1" t="s">
        <v>3550</v>
      </c>
      <c r="K1070" s="1" t="s">
        <v>3551</v>
      </c>
      <c r="L1070" s="1">
        <v>0.0</v>
      </c>
      <c r="M1070" s="1">
        <v>0.021233333333333333</v>
      </c>
      <c r="N1070" s="1">
        <v>62.2326</v>
      </c>
      <c r="O1070" s="1" t="s">
        <v>55</v>
      </c>
      <c r="P1070" s="1" t="s">
        <v>3552</v>
      </c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1" t="s">
        <v>48</v>
      </c>
      <c r="B1071" s="1" t="s">
        <v>17</v>
      </c>
      <c r="C1071" s="1">
        <v>1255.0</v>
      </c>
      <c r="D1071" s="1">
        <v>0.0</v>
      </c>
      <c r="E1071" s="1" t="s">
        <v>2483</v>
      </c>
      <c r="F1071" s="1" t="s">
        <v>50</v>
      </c>
      <c r="G1071" s="1" t="s">
        <v>27</v>
      </c>
      <c r="H1071" s="1" t="s">
        <v>3553</v>
      </c>
      <c r="I1071" s="1" t="s">
        <v>3554</v>
      </c>
      <c r="J1071" s="1" t="s">
        <v>3555</v>
      </c>
      <c r="K1071" s="1" t="s">
        <v>3556</v>
      </c>
      <c r="L1071" s="1">
        <v>-1.0</v>
      </c>
      <c r="M1071" s="1">
        <v>0.0182</v>
      </c>
      <c r="N1071" s="1">
        <v>17.60785</v>
      </c>
      <c r="O1071" s="1" t="s">
        <v>55</v>
      </c>
      <c r="P1071" s="1" t="s">
        <v>3557</v>
      </c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</row>
    <row r="1072">
      <c r="A1072" s="1" t="s">
        <v>48</v>
      </c>
      <c r="B1072" s="1" t="s">
        <v>17</v>
      </c>
      <c r="C1072" s="1">
        <v>341.0</v>
      </c>
      <c r="D1072" s="1">
        <v>17.0</v>
      </c>
      <c r="E1072" s="1" t="s">
        <v>2483</v>
      </c>
      <c r="F1072" s="1" t="s">
        <v>50</v>
      </c>
      <c r="G1072" s="1" t="s">
        <v>27</v>
      </c>
      <c r="H1072" s="1" t="s">
        <v>3558</v>
      </c>
      <c r="I1072" s="1" t="s">
        <v>3559</v>
      </c>
      <c r="J1072" s="1" t="s">
        <v>3560</v>
      </c>
      <c r="K1072" s="1" t="s">
        <v>3561</v>
      </c>
      <c r="L1072" s="1">
        <v>-1.0</v>
      </c>
      <c r="M1072" s="1">
        <v>0.01475</v>
      </c>
      <c r="N1072" s="1">
        <v>9.122683333333333</v>
      </c>
      <c r="O1072" s="1" t="s">
        <v>55</v>
      </c>
      <c r="P1072" s="1" t="s">
        <v>3562</v>
      </c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1" t="s">
        <v>48</v>
      </c>
      <c r="B1073" s="1" t="s">
        <v>17</v>
      </c>
      <c r="C1073" s="1">
        <v>219.0</v>
      </c>
      <c r="D1073" s="1">
        <v>50.0</v>
      </c>
      <c r="E1073" s="2"/>
      <c r="F1073" s="1" t="s">
        <v>18</v>
      </c>
      <c r="G1073" s="1" t="s">
        <v>123</v>
      </c>
      <c r="H1073" s="1" t="s">
        <v>3563</v>
      </c>
      <c r="I1073" s="1" t="s">
        <v>3564</v>
      </c>
      <c r="J1073" s="1" t="s">
        <v>3564</v>
      </c>
      <c r="K1073" s="2"/>
      <c r="L1073" s="1">
        <v>-10.0</v>
      </c>
      <c r="M1073" s="1"/>
      <c r="N1073" s="1">
        <v>9.588016666666666</v>
      </c>
      <c r="O1073" s="1" t="s">
        <v>55</v>
      </c>
      <c r="P1073" s="1" t="s">
        <v>1922</v>
      </c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</row>
    <row r="1074">
      <c r="A1074" s="1" t="s">
        <v>48</v>
      </c>
      <c r="B1074" s="1" t="s">
        <v>17</v>
      </c>
      <c r="C1074" s="1">
        <v>219.0</v>
      </c>
      <c r="D1074" s="1">
        <v>50.0</v>
      </c>
      <c r="E1074" s="2"/>
      <c r="F1074" s="1" t="s">
        <v>18</v>
      </c>
      <c r="G1074" s="1" t="s">
        <v>19</v>
      </c>
      <c r="H1074" s="1" t="s">
        <v>3565</v>
      </c>
      <c r="I1074" s="1" t="s">
        <v>3566</v>
      </c>
      <c r="J1074" s="1" t="s">
        <v>3566</v>
      </c>
      <c r="K1074" s="2"/>
      <c r="L1074" s="1">
        <v>-8.0</v>
      </c>
      <c r="M1074" s="1"/>
      <c r="N1074" s="1">
        <v>11.4463</v>
      </c>
      <c r="O1074" s="1" t="s">
        <v>55</v>
      </c>
      <c r="P1074" s="1" t="s">
        <v>1922</v>
      </c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1" t="s">
        <v>66</v>
      </c>
      <c r="B1075" s="1" t="s">
        <v>17</v>
      </c>
      <c r="C1075" s="1">
        <v>264.0</v>
      </c>
      <c r="D1075" s="1">
        <v>0.0</v>
      </c>
      <c r="E1075" s="1" t="s">
        <v>3567</v>
      </c>
      <c r="F1075" s="1" t="s">
        <v>26</v>
      </c>
      <c r="G1075" s="1" t="s">
        <v>27</v>
      </c>
      <c r="H1075" s="1" t="s">
        <v>3568</v>
      </c>
      <c r="I1075" s="1" t="s">
        <v>3569</v>
      </c>
      <c r="J1075" s="1" t="s">
        <v>3569</v>
      </c>
      <c r="K1075" s="2"/>
      <c r="L1075" s="1">
        <v>-6.0</v>
      </c>
      <c r="M1075" s="1"/>
      <c r="N1075" s="1">
        <v>8.52165</v>
      </c>
      <c r="O1075" s="1" t="s">
        <v>30</v>
      </c>
      <c r="P1075" s="1" t="s">
        <v>3570</v>
      </c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  <c r="AE1075" s="2"/>
      <c r="AF1075" s="2"/>
    </row>
    <row r="1076">
      <c r="A1076" s="1" t="s">
        <v>48</v>
      </c>
      <c r="B1076" s="1" t="s">
        <v>17</v>
      </c>
      <c r="C1076" s="1">
        <v>278.0</v>
      </c>
      <c r="D1076" s="1">
        <v>55.0</v>
      </c>
      <c r="E1076" s="2"/>
      <c r="F1076" s="1" t="s">
        <v>18</v>
      </c>
      <c r="G1076" s="1" t="s">
        <v>19</v>
      </c>
      <c r="H1076" s="1" t="s">
        <v>3571</v>
      </c>
      <c r="I1076" s="1" t="s">
        <v>3572</v>
      </c>
      <c r="J1076" s="1" t="s">
        <v>3572</v>
      </c>
      <c r="K1076" s="2"/>
      <c r="L1076" s="1">
        <v>-12.0</v>
      </c>
      <c r="M1076" s="1"/>
      <c r="N1076" s="1">
        <v>6.443183333333334</v>
      </c>
      <c r="O1076" s="1" t="s">
        <v>55</v>
      </c>
      <c r="P1076" s="1" t="s">
        <v>2782</v>
      </c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</row>
    <row r="1077">
      <c r="A1077" s="1" t="s">
        <v>48</v>
      </c>
      <c r="B1077" s="1" t="s">
        <v>17</v>
      </c>
      <c r="C1077" s="1">
        <v>267.0</v>
      </c>
      <c r="D1077" s="1">
        <v>62.0</v>
      </c>
      <c r="E1077" s="2"/>
      <c r="F1077" s="1" t="s">
        <v>18</v>
      </c>
      <c r="G1077" s="1" t="s">
        <v>19</v>
      </c>
      <c r="H1077" s="1" t="s">
        <v>3573</v>
      </c>
      <c r="I1077" s="1" t="s">
        <v>3574</v>
      </c>
      <c r="J1077" s="1" t="s">
        <v>3574</v>
      </c>
      <c r="K1077" s="2"/>
      <c r="L1077" s="1">
        <v>-10.0</v>
      </c>
      <c r="M1077" s="1"/>
      <c r="N1077" s="1">
        <v>8.613483333333333</v>
      </c>
      <c r="O1077" s="1" t="s">
        <v>55</v>
      </c>
      <c r="P1077" s="1" t="s">
        <v>3575</v>
      </c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1" t="s">
        <v>48</v>
      </c>
      <c r="B1078" s="1" t="s">
        <v>17</v>
      </c>
      <c r="C1078" s="1">
        <v>558.0</v>
      </c>
      <c r="D1078" s="1">
        <v>0.0</v>
      </c>
      <c r="E1078" s="1" t="s">
        <v>2365</v>
      </c>
      <c r="F1078" s="1" t="s">
        <v>50</v>
      </c>
      <c r="G1078" s="1" t="s">
        <v>19</v>
      </c>
      <c r="H1078" s="1" t="s">
        <v>3576</v>
      </c>
      <c r="I1078" s="1" t="s">
        <v>3577</v>
      </c>
      <c r="J1078" s="1" t="s">
        <v>3578</v>
      </c>
      <c r="K1078" s="1" t="s">
        <v>3579</v>
      </c>
      <c r="L1078" s="1">
        <v>-2.0</v>
      </c>
      <c r="M1078" s="1">
        <v>0.0117</v>
      </c>
      <c r="N1078" s="1">
        <v>8.087566666666667</v>
      </c>
      <c r="O1078" s="1" t="s">
        <v>55</v>
      </c>
      <c r="P1078" s="1" t="s">
        <v>3580</v>
      </c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</row>
    <row r="1079">
      <c r="A1079" s="1" t="s">
        <v>48</v>
      </c>
      <c r="B1079" s="1" t="s">
        <v>17</v>
      </c>
      <c r="C1079" s="1">
        <v>368.0</v>
      </c>
      <c r="D1079" s="1">
        <v>0.0</v>
      </c>
      <c r="E1079" s="1" t="s">
        <v>2365</v>
      </c>
      <c r="F1079" s="1" t="s">
        <v>50</v>
      </c>
      <c r="G1079" s="1" t="s">
        <v>27</v>
      </c>
      <c r="H1079" s="1" t="s">
        <v>3581</v>
      </c>
      <c r="I1079" s="1" t="s">
        <v>3582</v>
      </c>
      <c r="J1079" s="1" t="s">
        <v>3583</v>
      </c>
      <c r="K1079" s="1" t="s">
        <v>3584</v>
      </c>
      <c r="L1079" s="1">
        <v>-8.0</v>
      </c>
      <c r="M1079" s="1">
        <v>0.019</v>
      </c>
      <c r="N1079" s="1">
        <v>7.9994</v>
      </c>
      <c r="O1079" s="1" t="s">
        <v>55</v>
      </c>
      <c r="P1079" s="1" t="s">
        <v>3585</v>
      </c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</row>
    <row r="1080">
      <c r="A1080" s="1" t="s">
        <v>24</v>
      </c>
      <c r="B1080" s="1" t="s">
        <v>17</v>
      </c>
      <c r="C1080" s="1">
        <v>214.2</v>
      </c>
      <c r="D1080" s="1">
        <v>0.0</v>
      </c>
      <c r="E1080" s="1" t="s">
        <v>25</v>
      </c>
      <c r="F1080" s="1" t="s">
        <v>26</v>
      </c>
      <c r="G1080" s="1" t="s">
        <v>27</v>
      </c>
      <c r="H1080" s="1" t="s">
        <v>3586</v>
      </c>
      <c r="I1080" s="1" t="s">
        <v>3587</v>
      </c>
      <c r="J1080" s="1" t="s">
        <v>3587</v>
      </c>
      <c r="K1080" s="2"/>
      <c r="L1080" s="1">
        <v>-6.0</v>
      </c>
      <c r="M1080" s="1"/>
      <c r="N1080" s="1">
        <v>8.903683333333333</v>
      </c>
      <c r="O1080" s="1" t="s">
        <v>30</v>
      </c>
      <c r="P1080" s="1" t="s">
        <v>906</v>
      </c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1" t="s">
        <v>48</v>
      </c>
      <c r="B1081" s="1" t="s">
        <v>17</v>
      </c>
      <c r="C1081" s="1">
        <v>199.0</v>
      </c>
      <c r="D1081" s="1">
        <v>50.0</v>
      </c>
      <c r="E1081" s="2"/>
      <c r="F1081" s="1" t="s">
        <v>18</v>
      </c>
      <c r="G1081" s="1" t="s">
        <v>19</v>
      </c>
      <c r="H1081" s="1" t="s">
        <v>3588</v>
      </c>
      <c r="I1081" s="1" t="s">
        <v>3589</v>
      </c>
      <c r="J1081" s="1" t="s">
        <v>3589</v>
      </c>
      <c r="K1081" s="2"/>
      <c r="L1081" s="1">
        <v>-12.0</v>
      </c>
      <c r="M1081" s="1"/>
      <c r="N1081" s="1">
        <v>7.1282</v>
      </c>
      <c r="O1081" s="1" t="s">
        <v>55</v>
      </c>
      <c r="P1081" s="1" t="s">
        <v>228</v>
      </c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</row>
    <row r="1082">
      <c r="A1082" s="1" t="s">
        <v>48</v>
      </c>
      <c r="B1082" s="1" t="s">
        <v>17</v>
      </c>
      <c r="C1082" s="1">
        <v>267.0</v>
      </c>
      <c r="D1082" s="1">
        <v>67.0</v>
      </c>
      <c r="E1082" s="2"/>
      <c r="F1082" s="1" t="s">
        <v>18</v>
      </c>
      <c r="G1082" s="1" t="s">
        <v>19</v>
      </c>
      <c r="H1082" s="1" t="s">
        <v>3590</v>
      </c>
      <c r="I1082" s="1" t="s">
        <v>3591</v>
      </c>
      <c r="J1082" s="1" t="s">
        <v>3591</v>
      </c>
      <c r="K1082" s="2"/>
      <c r="L1082" s="1">
        <v>-11.0</v>
      </c>
      <c r="M1082" s="1"/>
      <c r="N1082" s="1">
        <v>8.079966666666667</v>
      </c>
      <c r="O1082" s="1" t="s">
        <v>55</v>
      </c>
      <c r="P1082" s="1" t="s">
        <v>3592</v>
      </c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1" t="s">
        <v>48</v>
      </c>
      <c r="B1083" s="1" t="s">
        <v>17</v>
      </c>
      <c r="C1083" s="1">
        <v>276.0</v>
      </c>
      <c r="D1083" s="1">
        <v>13.0</v>
      </c>
      <c r="E1083" s="1" t="s">
        <v>2365</v>
      </c>
      <c r="F1083" s="1" t="s">
        <v>50</v>
      </c>
      <c r="G1083" s="1" t="s">
        <v>27</v>
      </c>
      <c r="H1083" s="1" t="s">
        <v>3593</v>
      </c>
      <c r="I1083" s="1" t="s">
        <v>3594</v>
      </c>
      <c r="J1083" s="1" t="s">
        <v>3595</v>
      </c>
      <c r="K1083" s="1" t="s">
        <v>3596</v>
      </c>
      <c r="L1083" s="1">
        <v>-17.0</v>
      </c>
      <c r="M1083" s="1">
        <v>0.026333333333333334</v>
      </c>
      <c r="N1083" s="1">
        <v>6.710416666666666</v>
      </c>
      <c r="O1083" s="1" t="s">
        <v>55</v>
      </c>
      <c r="P1083" s="1" t="s">
        <v>2866</v>
      </c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1" t="s">
        <v>16</v>
      </c>
      <c r="B1084" s="1" t="s">
        <v>17</v>
      </c>
      <c r="C1084" s="1">
        <v>119.0</v>
      </c>
      <c r="D1084" s="1">
        <v>0.0</v>
      </c>
      <c r="E1084" s="2"/>
      <c r="F1084" s="1" t="s">
        <v>18</v>
      </c>
      <c r="G1084" s="1" t="s">
        <v>19</v>
      </c>
      <c r="H1084" s="1" t="s">
        <v>3597</v>
      </c>
      <c r="I1084" s="1" t="s">
        <v>3598</v>
      </c>
      <c r="J1084" s="1" t="s">
        <v>3598</v>
      </c>
      <c r="K1084" s="2"/>
      <c r="L1084" s="1">
        <v>0.0</v>
      </c>
      <c r="M1084" s="1"/>
      <c r="N1084" s="1">
        <v>5.942983333333333</v>
      </c>
      <c r="O1084" s="1" t="s">
        <v>22</v>
      </c>
      <c r="P1084" s="1" t="s">
        <v>3599</v>
      </c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1" t="s">
        <v>24</v>
      </c>
      <c r="B1085" s="1" t="s">
        <v>17</v>
      </c>
      <c r="C1085" s="1">
        <v>578.2</v>
      </c>
      <c r="D1085" s="1">
        <v>0.0</v>
      </c>
      <c r="E1085" s="1" t="s">
        <v>25</v>
      </c>
      <c r="F1085" s="1" t="s">
        <v>26</v>
      </c>
      <c r="G1085" s="1" t="s">
        <v>27</v>
      </c>
      <c r="H1085" s="1" t="s">
        <v>3600</v>
      </c>
      <c r="I1085" s="1" t="s">
        <v>3601</v>
      </c>
      <c r="J1085" s="1" t="s">
        <v>3601</v>
      </c>
      <c r="K1085" s="2"/>
      <c r="L1085" s="1">
        <v>-4.0</v>
      </c>
      <c r="M1085" s="1"/>
      <c r="N1085" s="1">
        <v>10.288316666666667</v>
      </c>
      <c r="O1085" s="1" t="s">
        <v>30</v>
      </c>
      <c r="P1085" s="1" t="s">
        <v>3602</v>
      </c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</row>
    <row r="1086">
      <c r="A1086" s="1" t="s">
        <v>48</v>
      </c>
      <c r="B1086" s="1" t="s">
        <v>17</v>
      </c>
      <c r="C1086" s="1">
        <v>190.0</v>
      </c>
      <c r="D1086" s="1">
        <v>59.0</v>
      </c>
      <c r="E1086" s="2"/>
      <c r="F1086" s="1" t="s">
        <v>18</v>
      </c>
      <c r="G1086" s="1" t="s">
        <v>19</v>
      </c>
      <c r="H1086" s="1" t="s">
        <v>3603</v>
      </c>
      <c r="I1086" s="1" t="s">
        <v>3604</v>
      </c>
      <c r="J1086" s="1" t="s">
        <v>3604</v>
      </c>
      <c r="K1086" s="2"/>
      <c r="L1086" s="1">
        <v>-11.0</v>
      </c>
      <c r="M1086" s="1"/>
      <c r="N1086" s="1">
        <v>7.450366666666667</v>
      </c>
      <c r="O1086" s="1" t="s">
        <v>55</v>
      </c>
      <c r="P1086" s="1" t="s">
        <v>2338</v>
      </c>
      <c r="Q1086" s="2"/>
      <c r="S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1" t="s">
        <v>48</v>
      </c>
      <c r="B1087" s="1" t="s">
        <v>17</v>
      </c>
      <c r="C1087" s="1">
        <v>294.0</v>
      </c>
      <c r="D1087" s="1">
        <v>0.0</v>
      </c>
      <c r="E1087" s="1" t="s">
        <v>2365</v>
      </c>
      <c r="F1087" s="1" t="s">
        <v>50</v>
      </c>
      <c r="G1087" s="1" t="s">
        <v>27</v>
      </c>
      <c r="H1087" s="1" t="s">
        <v>3605</v>
      </c>
      <c r="I1087" s="1" t="s">
        <v>3606</v>
      </c>
      <c r="J1087" s="1" t="s">
        <v>3607</v>
      </c>
      <c r="K1087" s="1" t="s">
        <v>3608</v>
      </c>
      <c r="L1087" s="1">
        <v>-7.0</v>
      </c>
      <c r="M1087" s="1">
        <v>0.027733333333333332</v>
      </c>
      <c r="N1087" s="1">
        <v>7.818716666666667</v>
      </c>
      <c r="O1087" s="1" t="s">
        <v>55</v>
      </c>
      <c r="P1087" s="1" t="s">
        <v>3609</v>
      </c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1" t="s">
        <v>16</v>
      </c>
      <c r="B1088" s="1" t="s">
        <v>17</v>
      </c>
      <c r="C1088" s="1">
        <v>259.0</v>
      </c>
      <c r="D1088" s="1">
        <v>0.0</v>
      </c>
      <c r="E1088" s="2"/>
      <c r="F1088" s="1" t="s">
        <v>18</v>
      </c>
      <c r="G1088" s="1" t="s">
        <v>19</v>
      </c>
      <c r="H1088" s="1" t="s">
        <v>3610</v>
      </c>
      <c r="I1088" s="1" t="s">
        <v>3611</v>
      </c>
      <c r="J1088" s="1" t="s">
        <v>3611</v>
      </c>
      <c r="K1088" s="2"/>
      <c r="L1088" s="1">
        <v>2.0</v>
      </c>
      <c r="M1088" s="1"/>
      <c r="N1088" s="1">
        <v>7.2968166666666665</v>
      </c>
      <c r="O1088" s="1" t="s">
        <v>22</v>
      </c>
      <c r="P1088" s="1" t="s">
        <v>3612</v>
      </c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1" t="s">
        <v>48</v>
      </c>
      <c r="B1089" s="1" t="s">
        <v>17</v>
      </c>
      <c r="C1089" s="1">
        <v>444.0</v>
      </c>
      <c r="D1089" s="1">
        <v>0.0</v>
      </c>
      <c r="E1089" s="1" t="s">
        <v>2365</v>
      </c>
      <c r="F1089" s="1" t="s">
        <v>50</v>
      </c>
      <c r="G1089" s="1" t="s">
        <v>27</v>
      </c>
      <c r="H1089" s="1" t="s">
        <v>3613</v>
      </c>
      <c r="I1089" s="1" t="s">
        <v>3614</v>
      </c>
      <c r="J1089" s="1" t="s">
        <v>3615</v>
      </c>
      <c r="K1089" s="1" t="s">
        <v>3616</v>
      </c>
      <c r="L1089" s="1">
        <v>-20.0</v>
      </c>
      <c r="M1089" s="1">
        <v>0.017983333333333334</v>
      </c>
      <c r="N1089" s="1">
        <v>9.986116666666666</v>
      </c>
      <c r="O1089" s="1" t="s">
        <v>55</v>
      </c>
      <c r="P1089" s="1" t="s">
        <v>3617</v>
      </c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1" t="s">
        <v>24</v>
      </c>
      <c r="B1090" s="1" t="s">
        <v>17</v>
      </c>
      <c r="C1090" s="1">
        <v>273.2</v>
      </c>
      <c r="D1090" s="1">
        <v>0.0</v>
      </c>
      <c r="E1090" s="1" t="s">
        <v>25</v>
      </c>
      <c r="F1090" s="1" t="s">
        <v>26</v>
      </c>
      <c r="G1090" s="1" t="s">
        <v>27</v>
      </c>
      <c r="H1090" s="1" t="s">
        <v>3618</v>
      </c>
      <c r="I1090" s="1" t="s">
        <v>3619</v>
      </c>
      <c r="J1090" s="1" t="s">
        <v>3619</v>
      </c>
      <c r="K1090" s="2"/>
      <c r="L1090" s="1">
        <v>-7.0</v>
      </c>
      <c r="M1090" s="1"/>
      <c r="N1090" s="1">
        <v>7.491766666666667</v>
      </c>
      <c r="O1090" s="1" t="s">
        <v>30</v>
      </c>
      <c r="P1090" s="1" t="s">
        <v>3620</v>
      </c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</row>
    <row r="1091">
      <c r="A1091" s="1" t="s">
        <v>66</v>
      </c>
      <c r="B1091" s="1" t="s">
        <v>17</v>
      </c>
      <c r="C1091" s="1">
        <v>264.0</v>
      </c>
      <c r="D1091" s="1">
        <v>0.0</v>
      </c>
      <c r="E1091" s="1" t="s">
        <v>2822</v>
      </c>
      <c r="F1091" s="1" t="s">
        <v>26</v>
      </c>
      <c r="G1091" s="1" t="s">
        <v>27</v>
      </c>
      <c r="H1091" s="1" t="s">
        <v>3621</v>
      </c>
      <c r="I1091" s="1" t="s">
        <v>3622</v>
      </c>
      <c r="J1091" s="1" t="s">
        <v>3622</v>
      </c>
      <c r="K1091" s="2"/>
      <c r="L1091" s="1">
        <v>-7.0</v>
      </c>
      <c r="M1091" s="1"/>
      <c r="N1091" s="1">
        <v>7.95685</v>
      </c>
      <c r="O1091" s="1" t="s">
        <v>30</v>
      </c>
      <c r="P1091" s="1" t="s">
        <v>3623</v>
      </c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</row>
    <row r="1092">
      <c r="A1092" s="1" t="s">
        <v>24</v>
      </c>
      <c r="B1092" s="1" t="s">
        <v>17</v>
      </c>
      <c r="C1092" s="1">
        <v>343.2</v>
      </c>
      <c r="D1092" s="1">
        <v>0.0</v>
      </c>
      <c r="E1092" s="1" t="s">
        <v>25</v>
      </c>
      <c r="F1092" s="1" t="s">
        <v>26</v>
      </c>
      <c r="G1092" s="1" t="s">
        <v>27</v>
      </c>
      <c r="H1092" s="1" t="s">
        <v>3624</v>
      </c>
      <c r="I1092" s="1" t="s">
        <v>3625</v>
      </c>
      <c r="J1092" s="1" t="s">
        <v>3625</v>
      </c>
      <c r="K1092" s="2"/>
      <c r="L1092" s="1">
        <v>-4.0</v>
      </c>
      <c r="M1092" s="1"/>
      <c r="N1092" s="1">
        <v>10.73145</v>
      </c>
      <c r="O1092" s="1" t="s">
        <v>30</v>
      </c>
      <c r="P1092" s="1" t="s">
        <v>3626</v>
      </c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1" t="s">
        <v>32</v>
      </c>
      <c r="B1093" s="1" t="s">
        <v>17</v>
      </c>
      <c r="C1093" s="1">
        <v>264.0</v>
      </c>
      <c r="D1093" s="1">
        <v>0.0</v>
      </c>
      <c r="E1093" s="2"/>
      <c r="F1093" s="1" t="s">
        <v>26</v>
      </c>
      <c r="G1093" s="1" t="s">
        <v>27</v>
      </c>
      <c r="H1093" s="1" t="s">
        <v>3627</v>
      </c>
      <c r="I1093" s="1" t="s">
        <v>3628</v>
      </c>
      <c r="J1093" s="1" t="s">
        <v>3628</v>
      </c>
      <c r="K1093" s="2"/>
      <c r="L1093" s="1">
        <v>-5.0</v>
      </c>
      <c r="M1093" s="1"/>
      <c r="N1093" s="1">
        <v>9.99845</v>
      </c>
      <c r="O1093" s="1" t="s">
        <v>30</v>
      </c>
      <c r="P1093" s="1" t="s">
        <v>3629</v>
      </c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1" t="s">
        <v>66</v>
      </c>
      <c r="B1094" s="1" t="s">
        <v>17</v>
      </c>
      <c r="C1094" s="1">
        <v>394.0</v>
      </c>
      <c r="D1094" s="1">
        <v>0.0</v>
      </c>
      <c r="E1094" s="1" t="s">
        <v>3630</v>
      </c>
      <c r="F1094" s="1" t="s">
        <v>26</v>
      </c>
      <c r="G1094" s="1" t="s">
        <v>27</v>
      </c>
      <c r="H1094" s="1" t="s">
        <v>3631</v>
      </c>
      <c r="I1094" s="1" t="s">
        <v>3632</v>
      </c>
      <c r="J1094" s="1" t="s">
        <v>3632</v>
      </c>
      <c r="K1094" s="2"/>
      <c r="L1094" s="1">
        <v>-2.0</v>
      </c>
      <c r="M1094" s="1"/>
      <c r="N1094" s="1">
        <v>12.1492</v>
      </c>
      <c r="O1094" s="1" t="s">
        <v>30</v>
      </c>
      <c r="P1094" s="1" t="s">
        <v>3633</v>
      </c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1" t="s">
        <v>48</v>
      </c>
      <c r="B1095" s="1" t="s">
        <v>17</v>
      </c>
      <c r="C1095" s="3">
        <v>219.0</v>
      </c>
      <c r="D1095" s="1">
        <v>50.0</v>
      </c>
      <c r="E1095" s="2"/>
      <c r="F1095" s="1" t="s">
        <v>18</v>
      </c>
      <c r="G1095" s="1" t="s">
        <v>19</v>
      </c>
      <c r="H1095" s="1" t="s">
        <v>3634</v>
      </c>
      <c r="I1095" s="1" t="s">
        <v>3635</v>
      </c>
      <c r="J1095" s="1" t="s">
        <v>3635</v>
      </c>
      <c r="K1095" s="2"/>
      <c r="L1095" s="1">
        <v>-8.0</v>
      </c>
      <c r="M1095" s="1"/>
      <c r="N1095" s="1">
        <v>10.433016666666667</v>
      </c>
      <c r="O1095" s="1" t="s">
        <v>55</v>
      </c>
      <c r="P1095" s="1" t="s">
        <v>3636</v>
      </c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1" t="s">
        <v>48</v>
      </c>
      <c r="B1096" s="1" t="s">
        <v>17</v>
      </c>
      <c r="C1096" s="1">
        <v>268.0</v>
      </c>
      <c r="D1096" s="1">
        <v>50.0</v>
      </c>
      <c r="E1096" s="2"/>
      <c r="F1096" s="1" t="s">
        <v>18</v>
      </c>
      <c r="G1096" s="1" t="s">
        <v>27</v>
      </c>
      <c r="H1096" s="1" t="s">
        <v>3637</v>
      </c>
      <c r="I1096" s="1" t="s">
        <v>3638</v>
      </c>
      <c r="J1096" s="1" t="s">
        <v>3638</v>
      </c>
      <c r="K1096" s="2"/>
      <c r="L1096" s="1">
        <v>-18.0</v>
      </c>
      <c r="M1096" s="1"/>
      <c r="N1096" s="1">
        <v>54.81216666666667</v>
      </c>
      <c r="O1096" s="1" t="s">
        <v>55</v>
      </c>
      <c r="P1096" s="1" t="s">
        <v>3098</v>
      </c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1" t="s">
        <v>48</v>
      </c>
      <c r="B1097" s="1" t="s">
        <v>17</v>
      </c>
      <c r="C1097" s="1">
        <v>199.0</v>
      </c>
      <c r="D1097" s="1">
        <v>50.0</v>
      </c>
      <c r="E1097" s="2"/>
      <c r="F1097" s="1" t="s">
        <v>18</v>
      </c>
      <c r="G1097" s="1" t="s">
        <v>123</v>
      </c>
      <c r="H1097" s="1" t="s">
        <v>3639</v>
      </c>
      <c r="I1097" s="1" t="s">
        <v>3640</v>
      </c>
      <c r="J1097" s="1" t="s">
        <v>3640</v>
      </c>
      <c r="K1097" s="2"/>
      <c r="L1097" s="1">
        <v>-8.0</v>
      </c>
      <c r="M1097" s="1"/>
      <c r="N1097" s="1">
        <v>10.882833333333334</v>
      </c>
      <c r="O1097" s="1" t="s">
        <v>55</v>
      </c>
      <c r="P1097" s="1" t="s">
        <v>3641</v>
      </c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</row>
    <row r="1098">
      <c r="A1098" s="1" t="s">
        <v>32</v>
      </c>
      <c r="B1098" s="1" t="s">
        <v>17</v>
      </c>
      <c r="C1098" s="1">
        <v>562.0</v>
      </c>
      <c r="D1098" s="1">
        <v>0.0</v>
      </c>
      <c r="E1098" s="2"/>
      <c r="F1098" s="1" t="s">
        <v>26</v>
      </c>
      <c r="G1098" s="1" t="s">
        <v>27</v>
      </c>
      <c r="H1098" s="1" t="s">
        <v>3642</v>
      </c>
      <c r="I1098" s="1" t="s">
        <v>3643</v>
      </c>
      <c r="J1098" s="1" t="s">
        <v>3643</v>
      </c>
      <c r="K1098" s="2"/>
      <c r="L1098" s="1">
        <v>-5.0</v>
      </c>
      <c r="M1098" s="1"/>
      <c r="N1098" s="1">
        <v>9.139116666666666</v>
      </c>
      <c r="O1098" s="1" t="s">
        <v>30</v>
      </c>
      <c r="P1098" s="1" t="s">
        <v>3644</v>
      </c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1" t="s">
        <v>66</v>
      </c>
      <c r="B1099" s="1" t="s">
        <v>17</v>
      </c>
      <c r="C1099" s="1">
        <v>379.0</v>
      </c>
      <c r="D1099" s="1">
        <v>0.0</v>
      </c>
      <c r="E1099" s="1" t="s">
        <v>3645</v>
      </c>
      <c r="F1099" s="1" t="s">
        <v>26</v>
      </c>
      <c r="G1099" s="1" t="s">
        <v>27</v>
      </c>
      <c r="H1099" s="1" t="s">
        <v>3646</v>
      </c>
      <c r="I1099" s="1" t="s">
        <v>3647</v>
      </c>
      <c r="J1099" s="1" t="s">
        <v>3647</v>
      </c>
      <c r="K1099" s="2"/>
      <c r="L1099" s="1">
        <v>-7.0</v>
      </c>
      <c r="M1099" s="1"/>
      <c r="N1099" s="1">
        <v>7.717633333333334</v>
      </c>
      <c r="O1099" s="1" t="s">
        <v>30</v>
      </c>
      <c r="P1099" s="1" t="s">
        <v>3648</v>
      </c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</row>
    <row r="1100">
      <c r="A1100" s="1" t="s">
        <v>66</v>
      </c>
      <c r="B1100" s="1" t="s">
        <v>17</v>
      </c>
      <c r="C1100" s="1">
        <v>528.0</v>
      </c>
      <c r="D1100" s="1">
        <v>0.0</v>
      </c>
      <c r="E1100" s="2"/>
      <c r="F1100" s="1" t="s">
        <v>18</v>
      </c>
      <c r="G1100" s="1" t="s">
        <v>27</v>
      </c>
      <c r="H1100" s="1" t="s">
        <v>3649</v>
      </c>
      <c r="I1100" s="1" t="s">
        <v>3650</v>
      </c>
      <c r="J1100" s="1" t="s">
        <v>3650</v>
      </c>
      <c r="K1100" s="2"/>
      <c r="L1100" s="1">
        <v>4.0</v>
      </c>
      <c r="M1100" s="1"/>
      <c r="N1100" s="1">
        <v>19.215766666666667</v>
      </c>
      <c r="O1100" s="1" t="s">
        <v>30</v>
      </c>
      <c r="P1100" s="1" t="s">
        <v>3651</v>
      </c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1" t="s">
        <v>32</v>
      </c>
      <c r="B1101" s="1" t="s">
        <v>17</v>
      </c>
      <c r="C1101" s="1">
        <v>264.0</v>
      </c>
      <c r="D1101" s="1">
        <v>0.0</v>
      </c>
      <c r="E1101" s="2"/>
      <c r="F1101" s="1" t="s">
        <v>26</v>
      </c>
      <c r="G1101" s="1" t="s">
        <v>27</v>
      </c>
      <c r="H1101" s="1" t="s">
        <v>3652</v>
      </c>
      <c r="I1101" s="1" t="s">
        <v>3653</v>
      </c>
      <c r="J1101" s="1" t="s">
        <v>3653</v>
      </c>
      <c r="K1101" s="2"/>
      <c r="L1101" s="1">
        <v>-2.0</v>
      </c>
      <c r="M1101" s="1"/>
      <c r="N1101" s="1">
        <v>12.345533333333334</v>
      </c>
      <c r="O1101" s="1" t="s">
        <v>30</v>
      </c>
      <c r="P1101" s="1" t="s">
        <v>146</v>
      </c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</row>
    <row r="1102">
      <c r="A1102" s="1" t="s">
        <v>24</v>
      </c>
      <c r="B1102" s="1" t="s">
        <v>17</v>
      </c>
      <c r="C1102" s="1">
        <v>329.0</v>
      </c>
      <c r="D1102" s="1">
        <v>0.0</v>
      </c>
      <c r="E1102" s="1" t="s">
        <v>25</v>
      </c>
      <c r="F1102" s="1" t="s">
        <v>26</v>
      </c>
      <c r="G1102" s="1" t="s">
        <v>27</v>
      </c>
      <c r="H1102" s="1" t="s">
        <v>3654</v>
      </c>
      <c r="I1102" s="1" t="s">
        <v>3655</v>
      </c>
      <c r="J1102" s="1" t="s">
        <v>3655</v>
      </c>
      <c r="K1102" s="2"/>
      <c r="L1102" s="1">
        <v>-3.0</v>
      </c>
      <c r="M1102" s="1"/>
      <c r="N1102" s="1">
        <v>11.103433333333333</v>
      </c>
      <c r="O1102" s="1" t="s">
        <v>30</v>
      </c>
      <c r="P1102" s="1" t="s">
        <v>658</v>
      </c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</row>
    <row r="1103">
      <c r="A1103" s="1" t="s">
        <v>24</v>
      </c>
      <c r="B1103" s="1" t="s">
        <v>17</v>
      </c>
      <c r="C1103" s="1">
        <v>214.2</v>
      </c>
      <c r="D1103" s="1">
        <v>0.0</v>
      </c>
      <c r="E1103" s="1" t="s">
        <v>25</v>
      </c>
      <c r="F1103" s="1" t="s">
        <v>26</v>
      </c>
      <c r="G1103" s="1" t="s">
        <v>27</v>
      </c>
      <c r="H1103" s="1" t="s">
        <v>3656</v>
      </c>
      <c r="I1103" s="1" t="s">
        <v>3657</v>
      </c>
      <c r="J1103" s="1" t="s">
        <v>3657</v>
      </c>
      <c r="K1103" s="2"/>
      <c r="L1103" s="1">
        <v>-5.0</v>
      </c>
      <c r="M1103" s="1"/>
      <c r="N1103" s="1">
        <v>9.849433333333334</v>
      </c>
      <c r="O1103" s="1" t="s">
        <v>30</v>
      </c>
      <c r="P1103" s="1" t="s">
        <v>906</v>
      </c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</row>
    <row r="1104">
      <c r="A1104" s="1" t="s">
        <v>48</v>
      </c>
      <c r="B1104" s="1" t="s">
        <v>17</v>
      </c>
      <c r="C1104" s="1">
        <v>548.0</v>
      </c>
      <c r="D1104" s="1">
        <v>0.0</v>
      </c>
      <c r="E1104" s="1" t="s">
        <v>2365</v>
      </c>
      <c r="F1104" s="1" t="s">
        <v>50</v>
      </c>
      <c r="G1104" s="1" t="s">
        <v>27</v>
      </c>
      <c r="H1104" s="1" t="s">
        <v>3658</v>
      </c>
      <c r="I1104" s="1" t="s">
        <v>3659</v>
      </c>
      <c r="J1104" s="1" t="s">
        <v>3660</v>
      </c>
      <c r="K1104" s="1" t="s">
        <v>3661</v>
      </c>
      <c r="L1104" s="1">
        <v>-4.0</v>
      </c>
      <c r="M1104" s="1">
        <v>0.020983333333333333</v>
      </c>
      <c r="N1104" s="1">
        <v>16.888316666666668</v>
      </c>
      <c r="O1104" s="1" t="s">
        <v>55</v>
      </c>
      <c r="P1104" s="1" t="s">
        <v>3662</v>
      </c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</row>
    <row r="1105">
      <c r="A1105" s="1" t="s">
        <v>24</v>
      </c>
      <c r="B1105" s="1" t="s">
        <v>17</v>
      </c>
      <c r="C1105" s="1">
        <v>214.2</v>
      </c>
      <c r="D1105" s="1">
        <v>0.0</v>
      </c>
      <c r="E1105" s="1" t="s">
        <v>25</v>
      </c>
      <c r="F1105" s="1" t="s">
        <v>26</v>
      </c>
      <c r="G1105" s="1" t="s">
        <v>27</v>
      </c>
      <c r="H1105" s="1" t="s">
        <v>3663</v>
      </c>
      <c r="I1105" s="1" t="s">
        <v>3664</v>
      </c>
      <c r="J1105" s="1" t="s">
        <v>3664</v>
      </c>
      <c r="K1105" s="2"/>
      <c r="L1105" s="1">
        <v>-2.0</v>
      </c>
      <c r="M1105" s="1"/>
      <c r="N1105" s="1">
        <v>12.665883333333333</v>
      </c>
      <c r="O1105" s="1" t="s">
        <v>30</v>
      </c>
      <c r="P1105" s="1" t="s">
        <v>281</v>
      </c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1" t="s">
        <v>24</v>
      </c>
      <c r="B1106" s="1" t="s">
        <v>17</v>
      </c>
      <c r="C1106" s="1">
        <v>153.67</v>
      </c>
      <c r="D1106" s="1">
        <v>60.53</v>
      </c>
      <c r="E1106" s="1" t="s">
        <v>25</v>
      </c>
      <c r="F1106" s="1" t="s">
        <v>26</v>
      </c>
      <c r="G1106" s="1" t="s">
        <v>27</v>
      </c>
      <c r="H1106" s="1" t="s">
        <v>3665</v>
      </c>
      <c r="I1106" s="1" t="s">
        <v>3666</v>
      </c>
      <c r="J1106" s="1" t="s">
        <v>3666</v>
      </c>
      <c r="K1106" s="2"/>
      <c r="L1106" s="1">
        <v>-1.0</v>
      </c>
      <c r="M1106" s="1"/>
      <c r="N1106" s="1">
        <v>13.031333333333333</v>
      </c>
      <c r="O1106" s="1" t="s">
        <v>30</v>
      </c>
      <c r="P1106" s="1" t="s">
        <v>281</v>
      </c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1" t="s">
        <v>24</v>
      </c>
      <c r="B1107" s="1" t="s">
        <v>17</v>
      </c>
      <c r="C1107" s="1">
        <v>429.0</v>
      </c>
      <c r="D1107" s="1">
        <v>0.0</v>
      </c>
      <c r="E1107" s="1" t="s">
        <v>25</v>
      </c>
      <c r="F1107" s="1" t="s">
        <v>26</v>
      </c>
      <c r="G1107" s="1" t="s">
        <v>27</v>
      </c>
      <c r="H1107" s="1" t="s">
        <v>3667</v>
      </c>
      <c r="I1107" s="1" t="s">
        <v>3668</v>
      </c>
      <c r="J1107" s="1" t="s">
        <v>3668</v>
      </c>
      <c r="K1107" s="2"/>
      <c r="L1107" s="1">
        <v>-5.0</v>
      </c>
      <c r="M1107" s="1"/>
      <c r="N1107" s="1">
        <v>9.732483333333333</v>
      </c>
      <c r="O1107" s="1" t="s">
        <v>30</v>
      </c>
      <c r="P1107" s="1" t="s">
        <v>3669</v>
      </c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1" t="s">
        <v>48</v>
      </c>
      <c r="B1108" s="1" t="s">
        <v>17</v>
      </c>
      <c r="C1108" s="1">
        <v>247.0</v>
      </c>
      <c r="D1108" s="1">
        <v>62.0</v>
      </c>
      <c r="E1108" s="2"/>
      <c r="F1108" s="1" t="s">
        <v>18</v>
      </c>
      <c r="G1108" s="1" t="s">
        <v>123</v>
      </c>
      <c r="H1108" s="1" t="s">
        <v>3670</v>
      </c>
      <c r="I1108" s="1" t="s">
        <v>3671</v>
      </c>
      <c r="J1108" s="1" t="s">
        <v>3671</v>
      </c>
      <c r="K1108" s="2"/>
      <c r="L1108" s="1">
        <v>-11.0</v>
      </c>
      <c r="M1108" s="1"/>
      <c r="N1108" s="1">
        <v>7.491666666666666</v>
      </c>
      <c r="O1108" s="1" t="s">
        <v>55</v>
      </c>
      <c r="P1108" s="1" t="s">
        <v>397</v>
      </c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1" t="s">
        <v>32</v>
      </c>
      <c r="B1109" s="1" t="s">
        <v>17</v>
      </c>
      <c r="C1109" s="1">
        <v>324.0</v>
      </c>
      <c r="D1109" s="1">
        <v>0.0</v>
      </c>
      <c r="E1109" s="2"/>
      <c r="F1109" s="1" t="s">
        <v>26</v>
      </c>
      <c r="G1109" s="1" t="s">
        <v>27</v>
      </c>
      <c r="H1109" s="1" t="s">
        <v>3672</v>
      </c>
      <c r="I1109" s="1" t="s">
        <v>3673</v>
      </c>
      <c r="J1109" s="1" t="s">
        <v>3673</v>
      </c>
      <c r="K1109" s="2"/>
      <c r="L1109" s="1">
        <v>-7.0</v>
      </c>
      <c r="M1109" s="1"/>
      <c r="N1109" s="1">
        <v>7.7795</v>
      </c>
      <c r="O1109" s="1" t="s">
        <v>30</v>
      </c>
      <c r="P1109" s="1" t="s">
        <v>3674</v>
      </c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1" t="s">
        <v>48</v>
      </c>
      <c r="B1110" s="1" t="s">
        <v>17</v>
      </c>
      <c r="C1110" s="1">
        <v>289.0</v>
      </c>
      <c r="D1110" s="1">
        <v>0.0</v>
      </c>
      <c r="E1110" s="1" t="s">
        <v>2365</v>
      </c>
      <c r="F1110" s="1" t="s">
        <v>50</v>
      </c>
      <c r="G1110" s="1" t="s">
        <v>27</v>
      </c>
      <c r="H1110" s="1" t="s">
        <v>3675</v>
      </c>
      <c r="I1110" s="1" t="s">
        <v>3676</v>
      </c>
      <c r="J1110" s="1" t="s">
        <v>3677</v>
      </c>
      <c r="K1110" s="1" t="s">
        <v>3678</v>
      </c>
      <c r="L1110" s="1">
        <v>-9.0</v>
      </c>
      <c r="M1110" s="1">
        <v>0.018033333333333332</v>
      </c>
      <c r="N1110" s="1">
        <v>13.382033333333334</v>
      </c>
      <c r="O1110" s="1" t="s">
        <v>55</v>
      </c>
      <c r="P1110" s="1" t="s">
        <v>3679</v>
      </c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1" t="s">
        <v>48</v>
      </c>
      <c r="B1111" s="1" t="s">
        <v>17</v>
      </c>
      <c r="C1111" s="1">
        <v>304.0</v>
      </c>
      <c r="D1111" s="1">
        <v>15.0</v>
      </c>
      <c r="E1111" s="1" t="s">
        <v>2365</v>
      </c>
      <c r="F1111" s="1" t="s">
        <v>50</v>
      </c>
      <c r="G1111" s="1" t="s">
        <v>27</v>
      </c>
      <c r="H1111" s="1" t="s">
        <v>3680</v>
      </c>
      <c r="I1111" s="1" t="s">
        <v>3681</v>
      </c>
      <c r="J1111" s="1" t="s">
        <v>3682</v>
      </c>
      <c r="K1111" s="1" t="s">
        <v>3683</v>
      </c>
      <c r="L1111" s="1">
        <v>-11.0</v>
      </c>
      <c r="M1111" s="1">
        <v>0.022983333333333335</v>
      </c>
      <c r="N1111" s="1">
        <v>4.004416666666667</v>
      </c>
      <c r="O1111" s="1" t="s">
        <v>55</v>
      </c>
      <c r="P1111" s="1" t="s">
        <v>988</v>
      </c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</row>
    <row r="1112">
      <c r="A1112" s="1" t="s">
        <v>16</v>
      </c>
      <c r="B1112" s="1" t="s">
        <v>17</v>
      </c>
      <c r="C1112" s="1">
        <v>119.0</v>
      </c>
      <c r="D1112" s="1">
        <v>0.0</v>
      </c>
      <c r="E1112" s="2"/>
      <c r="F1112" s="1" t="s">
        <v>18</v>
      </c>
      <c r="G1112" s="1" t="s">
        <v>19</v>
      </c>
      <c r="H1112" s="1" t="s">
        <v>3684</v>
      </c>
      <c r="I1112" s="1" t="s">
        <v>3685</v>
      </c>
      <c r="J1112" s="1" t="s">
        <v>3685</v>
      </c>
      <c r="K1112" s="2"/>
      <c r="L1112" s="1">
        <v>-1.0</v>
      </c>
      <c r="M1112" s="1"/>
      <c r="N1112" s="1">
        <v>3.3952</v>
      </c>
      <c r="O1112" s="1" t="s">
        <v>22</v>
      </c>
      <c r="P1112" s="1" t="s">
        <v>3686</v>
      </c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1" t="s">
        <v>32</v>
      </c>
      <c r="B1113" s="1" t="s">
        <v>17</v>
      </c>
      <c r="C1113" s="1">
        <v>592.0</v>
      </c>
      <c r="D1113" s="1">
        <v>0.0</v>
      </c>
      <c r="E1113" s="2"/>
      <c r="F1113" s="1" t="s">
        <v>26</v>
      </c>
      <c r="G1113" s="1" t="s">
        <v>27</v>
      </c>
      <c r="H1113" s="1" t="s">
        <v>3687</v>
      </c>
      <c r="I1113" s="1" t="s">
        <v>3688</v>
      </c>
      <c r="J1113" s="1" t="s">
        <v>3688</v>
      </c>
      <c r="K1113" s="2"/>
      <c r="L1113" s="1">
        <v>-1.0</v>
      </c>
      <c r="M1113" s="1"/>
      <c r="N1113" s="1">
        <v>13.305566666666667</v>
      </c>
      <c r="O1113" s="1" t="s">
        <v>30</v>
      </c>
      <c r="P1113" s="1" t="s">
        <v>3689</v>
      </c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1" t="s">
        <v>66</v>
      </c>
      <c r="B1114" s="1" t="s">
        <v>17</v>
      </c>
      <c r="C1114" s="1">
        <v>329.0</v>
      </c>
      <c r="D1114" s="1">
        <v>0.0</v>
      </c>
      <c r="E1114" s="1" t="s">
        <v>2822</v>
      </c>
      <c r="F1114" s="1" t="s">
        <v>26</v>
      </c>
      <c r="G1114" s="1" t="s">
        <v>27</v>
      </c>
      <c r="H1114" s="1" t="s">
        <v>3690</v>
      </c>
      <c r="I1114" s="1" t="s">
        <v>3691</v>
      </c>
      <c r="J1114" s="1" t="s">
        <v>3691</v>
      </c>
      <c r="K1114" s="2"/>
      <c r="L1114" s="1">
        <v>-6.0</v>
      </c>
      <c r="M1114" s="1"/>
      <c r="N1114" s="1">
        <v>8.503016666666667</v>
      </c>
      <c r="O1114" s="1" t="s">
        <v>30</v>
      </c>
      <c r="P1114" s="1" t="s">
        <v>1226</v>
      </c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1" t="s">
        <v>24</v>
      </c>
      <c r="B1115" s="1" t="s">
        <v>17</v>
      </c>
      <c r="C1115" s="1">
        <v>241.2</v>
      </c>
      <c r="D1115" s="1">
        <v>0.0</v>
      </c>
      <c r="E1115" s="1" t="s">
        <v>25</v>
      </c>
      <c r="F1115" s="1" t="s">
        <v>26</v>
      </c>
      <c r="G1115" s="1" t="s">
        <v>27</v>
      </c>
      <c r="H1115" s="1" t="s">
        <v>3692</v>
      </c>
      <c r="I1115" s="1" t="s">
        <v>3693</v>
      </c>
      <c r="J1115" s="1" t="s">
        <v>3693</v>
      </c>
      <c r="K1115" s="2"/>
      <c r="L1115" s="1">
        <v>-9.0</v>
      </c>
      <c r="M1115" s="1"/>
      <c r="N1115" s="1">
        <v>5.086083333333334</v>
      </c>
      <c r="O1115" s="1" t="s">
        <v>30</v>
      </c>
      <c r="P1115" s="1" t="s">
        <v>3694</v>
      </c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  <c r="AC1115" s="2"/>
      <c r="AD1115" s="2"/>
      <c r="AE1115" s="2"/>
      <c r="AF1115" s="2"/>
    </row>
    <row r="1116">
      <c r="A1116" s="1" t="s">
        <v>66</v>
      </c>
      <c r="B1116" s="1" t="s">
        <v>17</v>
      </c>
      <c r="C1116" s="1">
        <v>329.0</v>
      </c>
      <c r="D1116" s="1">
        <v>0.0</v>
      </c>
      <c r="E1116" s="1" t="s">
        <v>3645</v>
      </c>
      <c r="F1116" s="1" t="s">
        <v>26</v>
      </c>
      <c r="G1116" s="1" t="s">
        <v>27</v>
      </c>
      <c r="H1116" s="1" t="s">
        <v>3695</v>
      </c>
      <c r="I1116" s="1" t="s">
        <v>3696</v>
      </c>
      <c r="J1116" s="1" t="s">
        <v>3696</v>
      </c>
      <c r="K1116" s="2"/>
      <c r="L1116" s="1">
        <v>-7.0</v>
      </c>
      <c r="M1116" s="1"/>
      <c r="N1116" s="1">
        <v>7.06465</v>
      </c>
      <c r="O1116" s="1" t="s">
        <v>30</v>
      </c>
      <c r="P1116" s="1" t="s">
        <v>3697</v>
      </c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</row>
    <row r="1117">
      <c r="A1117" s="1" t="s">
        <v>48</v>
      </c>
      <c r="B1117" s="1" t="s">
        <v>17</v>
      </c>
      <c r="C1117" s="1">
        <v>158.0</v>
      </c>
      <c r="D1117" s="1">
        <v>91.0</v>
      </c>
      <c r="E1117" s="2"/>
      <c r="F1117" s="1" t="s">
        <v>18</v>
      </c>
      <c r="G1117" s="1" t="s">
        <v>27</v>
      </c>
      <c r="H1117" s="1" t="s">
        <v>3698</v>
      </c>
      <c r="I1117" s="1" t="s">
        <v>3699</v>
      </c>
      <c r="J1117" s="1" t="s">
        <v>3699</v>
      </c>
      <c r="K1117" s="2"/>
      <c r="L1117" s="1">
        <v>-14.0</v>
      </c>
      <c r="M1117" s="1"/>
      <c r="N1117" s="1">
        <v>25.175416666666667</v>
      </c>
      <c r="O1117" s="1" t="s">
        <v>55</v>
      </c>
      <c r="P1117" s="1" t="s">
        <v>228</v>
      </c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1" t="s">
        <v>48</v>
      </c>
      <c r="B1118" s="1" t="s">
        <v>17</v>
      </c>
      <c r="C1118" s="1">
        <v>550.0</v>
      </c>
      <c r="D1118" s="1">
        <v>0.0</v>
      </c>
      <c r="E1118" s="1" t="s">
        <v>2365</v>
      </c>
      <c r="F1118" s="1" t="s">
        <v>50</v>
      </c>
      <c r="G1118" s="1" t="s">
        <v>27</v>
      </c>
      <c r="H1118" s="1" t="s">
        <v>3700</v>
      </c>
      <c r="I1118" s="1" t="s">
        <v>3701</v>
      </c>
      <c r="J1118" s="1" t="s">
        <v>3702</v>
      </c>
      <c r="K1118" s="1" t="s">
        <v>3703</v>
      </c>
      <c r="L1118" s="1">
        <v>-12.0</v>
      </c>
      <c r="M1118" s="1">
        <v>0.031266666666666665</v>
      </c>
      <c r="N1118" s="1">
        <v>16.832066666666666</v>
      </c>
      <c r="O1118" s="1" t="s">
        <v>55</v>
      </c>
      <c r="P1118" s="1" t="s">
        <v>3704</v>
      </c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  <c r="AD1118" s="2"/>
      <c r="AE1118" s="2"/>
      <c r="AF1118" s="2"/>
    </row>
    <row r="1119">
      <c r="A1119" s="1" t="s">
        <v>48</v>
      </c>
      <c r="B1119" s="1" t="s">
        <v>17</v>
      </c>
      <c r="C1119" s="1">
        <v>349.0</v>
      </c>
      <c r="D1119" s="1">
        <v>0.0</v>
      </c>
      <c r="E1119" s="1" t="s">
        <v>2365</v>
      </c>
      <c r="F1119" s="1" t="s">
        <v>50</v>
      </c>
      <c r="G1119" s="1" t="s">
        <v>27</v>
      </c>
      <c r="H1119" s="1" t="s">
        <v>3705</v>
      </c>
      <c r="I1119" s="1" t="s">
        <v>3706</v>
      </c>
      <c r="J1119" s="1" t="s">
        <v>3707</v>
      </c>
      <c r="K1119" s="1" t="s">
        <v>3708</v>
      </c>
      <c r="L1119" s="1">
        <v>2.0</v>
      </c>
      <c r="M1119" s="1">
        <v>0.025483333333333334</v>
      </c>
      <c r="N1119" s="1">
        <v>83.63461666666667</v>
      </c>
      <c r="O1119" s="1" t="s">
        <v>55</v>
      </c>
      <c r="P1119" s="1" t="s">
        <v>3709</v>
      </c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1" t="s">
        <v>48</v>
      </c>
      <c r="B1120" s="1" t="s">
        <v>17</v>
      </c>
      <c r="C1120" s="1">
        <v>318.0</v>
      </c>
      <c r="D1120" s="1">
        <v>0.0</v>
      </c>
      <c r="E1120" s="1" t="s">
        <v>2365</v>
      </c>
      <c r="F1120" s="1" t="s">
        <v>50</v>
      </c>
      <c r="G1120" s="1" t="s">
        <v>27</v>
      </c>
      <c r="H1120" s="1" t="s">
        <v>3710</v>
      </c>
      <c r="I1120" s="1" t="s">
        <v>3711</v>
      </c>
      <c r="J1120" s="1" t="s">
        <v>3712</v>
      </c>
      <c r="K1120" s="1" t="s">
        <v>3713</v>
      </c>
      <c r="L1120" s="1">
        <v>-6.0</v>
      </c>
      <c r="M1120" s="1">
        <v>0.015116666666666667</v>
      </c>
      <c r="N1120" s="1">
        <v>35.1615</v>
      </c>
      <c r="O1120" s="1" t="s">
        <v>55</v>
      </c>
      <c r="P1120" s="1" t="s">
        <v>3714</v>
      </c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S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S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S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S1176" s="2"/>
      <c r="T1176" s="2"/>
      <c r="U1176" s="2"/>
      <c r="V1176" s="2"/>
      <c r="W1176" s="2"/>
      <c r="X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S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  <row r="1194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S1194" s="2"/>
      <c r="T1194" s="2"/>
      <c r="U1194" s="2"/>
      <c r="V1194" s="2"/>
      <c r="W1194" s="2"/>
      <c r="X1194" s="2"/>
      <c r="Y1194" s="2"/>
      <c r="Z1194" s="2"/>
      <c r="AB1194" s="2"/>
      <c r="AC1194" s="2"/>
      <c r="AD1194" s="2"/>
      <c r="AE1194" s="2"/>
      <c r="AF1194" s="2"/>
    </row>
    <row r="119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S1195" s="2"/>
      <c r="T1195" s="2"/>
      <c r="U1195" s="2"/>
      <c r="V1195" s="2"/>
      <c r="W1195" s="2"/>
      <c r="X1195" s="2"/>
      <c r="Y1195" s="2"/>
      <c r="Z1195" s="2"/>
      <c r="AB1195" s="2"/>
      <c r="AC1195" s="2"/>
      <c r="AD1195" s="2"/>
      <c r="AE1195" s="2"/>
      <c r="AF1195" s="2"/>
    </row>
    <row r="1196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S1196" s="2"/>
      <c r="T1196" s="2"/>
      <c r="U1196" s="2"/>
      <c r="V1196" s="2"/>
      <c r="W1196" s="2"/>
      <c r="X1196" s="2"/>
      <c r="Y1196" s="2"/>
      <c r="Z1196" s="2"/>
      <c r="AB1196" s="2"/>
      <c r="AC1196" s="2"/>
      <c r="AD1196" s="2"/>
      <c r="AE1196" s="2"/>
      <c r="AF1196" s="2"/>
    </row>
    <row r="1197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S1197" s="2"/>
      <c r="T1197" s="2"/>
      <c r="U1197" s="2"/>
      <c r="V1197" s="2"/>
      <c r="W1197" s="2"/>
      <c r="X1197" s="2"/>
      <c r="Y1197" s="2"/>
      <c r="Z1197" s="2"/>
      <c r="AB1197" s="2"/>
      <c r="AC1197" s="2"/>
      <c r="AD1197" s="2"/>
      <c r="AE1197" s="2"/>
      <c r="AF1197" s="2"/>
    </row>
    <row r="1198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  <c r="AC1198" s="2"/>
      <c r="AD1198" s="2"/>
      <c r="AE1198" s="2"/>
      <c r="AF1198" s="2"/>
    </row>
    <row r="1199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S1199" s="2"/>
      <c r="T1199" s="2"/>
      <c r="U1199" s="2"/>
      <c r="V1199" s="2"/>
      <c r="W1199" s="2"/>
      <c r="X1199" s="2"/>
      <c r="Y1199" s="2"/>
      <c r="Z1199" s="2"/>
      <c r="AB1199" s="2"/>
      <c r="AC1199" s="2"/>
      <c r="AD1199" s="2"/>
      <c r="AE1199" s="2"/>
      <c r="AF1199" s="2"/>
    </row>
    <row r="1200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S1200" s="2"/>
      <c r="T1200" s="2"/>
      <c r="U1200" s="2"/>
      <c r="V1200" s="2"/>
      <c r="W1200" s="2"/>
      <c r="X1200" s="2"/>
      <c r="Y1200" s="2"/>
      <c r="Z1200" s="2"/>
      <c r="AB1200" s="2"/>
      <c r="AC1200" s="2"/>
      <c r="AD1200" s="2"/>
      <c r="AE1200" s="2"/>
      <c r="AF1200" s="2"/>
    </row>
    <row r="1201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  <c r="AD1201" s="2"/>
      <c r="AE1201" s="2"/>
      <c r="AF1201" s="2"/>
    </row>
    <row r="1202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S1202" s="2"/>
      <c r="T1202" s="2"/>
      <c r="U1202" s="2"/>
      <c r="V1202" s="2"/>
      <c r="W1202" s="2"/>
      <c r="X1202" s="2"/>
      <c r="Y1202" s="2"/>
      <c r="Z1202" s="2"/>
      <c r="AB1202" s="2"/>
      <c r="AC1202" s="2"/>
      <c r="AD1202" s="2"/>
      <c r="AE1202" s="2"/>
      <c r="AF1202" s="2"/>
    </row>
    <row r="1203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  <c r="AC1203" s="2"/>
      <c r="AD1203" s="2"/>
      <c r="AE1203" s="2"/>
      <c r="AF1203" s="2"/>
    </row>
    <row r="1204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S1204" s="2"/>
      <c r="T1204" s="2"/>
      <c r="U1204" s="2"/>
      <c r="V1204" s="2"/>
      <c r="W1204" s="2"/>
      <c r="X1204" s="2"/>
      <c r="Y1204" s="2"/>
      <c r="Z1204" s="2"/>
      <c r="AB1204" s="2"/>
      <c r="AC1204" s="2"/>
      <c r="AD1204" s="2"/>
      <c r="AE1204" s="2"/>
      <c r="AF1204" s="2"/>
    </row>
    <row r="120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S1205" s="2"/>
      <c r="T1205" s="2"/>
      <c r="U1205" s="2"/>
      <c r="V1205" s="2"/>
      <c r="W1205" s="2"/>
      <c r="X1205" s="2"/>
      <c r="Y1205" s="2"/>
      <c r="Z1205" s="2"/>
      <c r="AB1205" s="2"/>
      <c r="AC1205" s="2"/>
      <c r="AD1205" s="2"/>
      <c r="AE1205" s="2"/>
      <c r="AF1205" s="2"/>
    </row>
  </sheetData>
  <autoFilter ref="$A$1:$N$1205">
    <filterColumn colId="1">
      <filters blank="1">
        <filter val="canceled"/>
      </filters>
    </filterColumn>
    <filterColumn colId="0">
      <filters blank="1">
        <filter val="damejidlo"/>
        <filter val="wolt"/>
      </filters>
    </filterColumn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3715</v>
      </c>
      <c r="B1" s="6"/>
      <c r="C1" s="6"/>
      <c r="D1" s="6"/>
      <c r="E1" s="7"/>
      <c r="F1" s="8" t="s">
        <v>3716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3717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46188.0</v>
      </c>
      <c r="B5" s="6"/>
      <c r="C5" s="14" t="s">
        <v>3718</v>
      </c>
      <c r="D5" s="15">
        <v>46194.0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3719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3720</v>
      </c>
      <c r="B10" s="21" t="s">
        <v>3721</v>
      </c>
      <c r="C10" s="22" t="s">
        <v>3722</v>
      </c>
      <c r="D10" s="21" t="s">
        <v>3723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3724</v>
      </c>
      <c r="B11" s="25">
        <v>35660.0</v>
      </c>
      <c r="C11" s="26">
        <v>15520.0</v>
      </c>
      <c r="D11" s="27">
        <f t="shared" ref="D11:D26" si="1">C11-B11</f>
        <v>-20140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3725</v>
      </c>
      <c r="B12" s="29">
        <v>39179.0</v>
      </c>
      <c r="C12" s="26">
        <v>39424.0</v>
      </c>
      <c r="D12" s="27">
        <f t="shared" si="1"/>
        <v>245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3726</v>
      </c>
      <c r="B13" s="29">
        <v>0.0</v>
      </c>
      <c r="C13" s="26"/>
      <c r="D13" s="27">
        <f t="shared" si="1"/>
        <v>0</v>
      </c>
      <c r="E13" s="28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3727</v>
      </c>
      <c r="B14" s="25">
        <v>4229.0</v>
      </c>
      <c r="C14" s="26">
        <v>5600.0</v>
      </c>
      <c r="D14" s="27">
        <f t="shared" si="1"/>
        <v>1371</v>
      </c>
      <c r="E14" s="28" t="s">
        <v>3728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3729</v>
      </c>
      <c r="B15" s="29">
        <v>0.0</v>
      </c>
      <c r="C15" s="26"/>
      <c r="D15" s="27">
        <f t="shared" si="1"/>
        <v>0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3730</v>
      </c>
      <c r="B16" s="29">
        <v>0.0</v>
      </c>
      <c r="C16" s="26">
        <v>11194.0</v>
      </c>
      <c r="D16" s="27">
        <f t="shared" si="1"/>
        <v>11194</v>
      </c>
      <c r="E16" s="28" t="s">
        <v>3731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3732</v>
      </c>
      <c r="B17" s="29">
        <v>2171.0</v>
      </c>
      <c r="C17" s="26">
        <v>8644.0</v>
      </c>
      <c r="D17" s="27">
        <f t="shared" si="1"/>
        <v>6473</v>
      </c>
      <c r="E17" s="28" t="s">
        <v>3733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3734</v>
      </c>
      <c r="B18" s="29">
        <v>7065.0</v>
      </c>
      <c r="C18" s="26">
        <v>8010.0</v>
      </c>
      <c r="D18" s="27">
        <f t="shared" si="1"/>
        <v>945</v>
      </c>
      <c r="E18" s="28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3735</v>
      </c>
      <c r="B19" s="29">
        <v>112211.07000000005</v>
      </c>
      <c r="C19" s="33">
        <f t="array" ref="C19">SUMIFS(INDIRECT(A1 &amp; " Restia!C:C"), INDIRECT(A1 &amp; " Restia!A:A"), A19, INDIRECT(A1 &amp; " Restia!B:B"), "&lt;&gt;cancele")</f>
        <v>112211.07</v>
      </c>
      <c r="D19" s="27">
        <f t="shared" si="1"/>
        <v>-0.0000000004365574569</v>
      </c>
      <c r="E19" s="34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3736</v>
      </c>
      <c r="B20" s="29">
        <v>41499.0</v>
      </c>
      <c r="C20" s="9">
        <f t="array" ref="C20">SUMIFS( INDIRECT(A1 &amp; " Restia!C:C"), INDIRECT(A1 &amp; " Restia!A:A"), A20, INDIRECT(A1 &amp; " Restia!B:B"), "&lt;&gt;canceled" )</f>
        <v>41499</v>
      </c>
      <c r="D20" s="27">
        <f t="shared" si="1"/>
        <v>0</v>
      </c>
      <c r="E20" s="34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3737</v>
      </c>
      <c r="B21" s="29">
        <v>76050.0</v>
      </c>
      <c r="C21" s="9">
        <f t="array" ref="C21">SUMIFS( INDIRECT(A1 &amp; " Restia!C:C"), INDIRECT(A1 &amp; " Restia!A:A"), "damejidlo", INDIRECT(A1 &amp; " Restia!G:G"), "online", INDIRECT(A1 &amp; " Restia!B:B"), "&lt;&gt;canceled" )</f>
        <v>76050</v>
      </c>
      <c r="D21" s="27">
        <f t="shared" si="1"/>
        <v>0</v>
      </c>
      <c r="E21" s="34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3738</v>
      </c>
      <c r="B22" s="29">
        <v>107434.0</v>
      </c>
      <c r="C22" s="9">
        <f t="array" ref="C22">SUMIFS( INDIRECT(A1 &amp; " Restia!C:C"), INDIRECT(A1 &amp; " Restia!A:A"), "generic", INDIRECT(A1 &amp; " Restia!G:G"), "online", INDIRECT(A1 &amp; " Restia!B:B"), "&lt;&gt;canceled" )</f>
        <v>107434</v>
      </c>
      <c r="D22" s="27">
        <f t="shared" si="1"/>
        <v>0</v>
      </c>
      <c r="E22" s="34"/>
      <c r="F22" s="8" t="s">
        <v>3739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3740</v>
      </c>
      <c r="B23" s="29">
        <v>2254.0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2254</v>
      </c>
      <c r="D23" s="27">
        <f t="shared" si="1"/>
        <v>0</v>
      </c>
      <c r="E23" s="34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3741</v>
      </c>
      <c r="B24" s="29">
        <v>15597.0</v>
      </c>
      <c r="C24" s="9">
        <f t="array" ref="C24">SUMIFS( INDIRECT(A1 &amp; " Restia!C:C"), INDIRECT(A1 &amp; " Restia!A:A"), "damejidlo", INDIRECT(A1 &amp; " Restia!G:G"), "cash", INDIRECT(A1 &amp; " Restia!B:B"), "&lt;&gt;canceled")</f>
        <v>15597</v>
      </c>
      <c r="D24" s="27">
        <f t="shared" si="1"/>
        <v>0</v>
      </c>
      <c r="E24" s="34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3742</v>
      </c>
      <c r="B25" s="29">
        <v>427753.06999999983</v>
      </c>
      <c r="C25" s="9">
        <f t="array" ref="C25">SUM(INDIRECT(A1 &amp; " Restia!C:C")) - SUMIFS(INDIRECT(A1 &amp; " Restia!C:C"), INDIRECT(A1 &amp; " Restia!B:B"), "canceled")</f>
        <v>427753.07</v>
      </c>
      <c r="D25" s="27">
        <f t="shared" si="1"/>
        <v>0.000000001688022166</v>
      </c>
      <c r="E25" s="34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3743</v>
      </c>
      <c r="B26" s="37">
        <v>-0.9999999998035491</v>
      </c>
      <c r="C26" s="27">
        <f>sum(C11:C23)-C25</f>
        <v>87</v>
      </c>
      <c r="D26" s="37">
        <f t="shared" si="1"/>
        <v>88</v>
      </c>
      <c r="E26" s="38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3744</v>
      </c>
      <c r="B1" s="6"/>
      <c r="C1" s="6"/>
      <c r="D1" s="6"/>
      <c r="E1" s="7"/>
      <c r="F1" s="8" t="s">
        <v>3716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3717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46188.0</v>
      </c>
      <c r="B5" s="6"/>
      <c r="C5" s="14" t="s">
        <v>3718</v>
      </c>
      <c r="D5" s="15">
        <v>46194.0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3719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3720</v>
      </c>
      <c r="B10" s="21" t="s">
        <v>3721</v>
      </c>
      <c r="C10" s="22" t="s">
        <v>3722</v>
      </c>
      <c r="D10" s="21" t="s">
        <v>3723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3724</v>
      </c>
      <c r="B11" s="25">
        <v>13857.0</v>
      </c>
      <c r="C11" s="26">
        <v>13857.0</v>
      </c>
      <c r="D11" s="27">
        <f t="shared" ref="D11:D26" si="1">C11-B11</f>
        <v>0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3725</v>
      </c>
      <c r="B12" s="29">
        <v>16741.2</v>
      </c>
      <c r="C12" s="26">
        <v>16741.2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3726</v>
      </c>
      <c r="B13" s="29">
        <v>0.0</v>
      </c>
      <c r="C13" s="26"/>
      <c r="D13" s="27">
        <f t="shared" si="1"/>
        <v>0</v>
      </c>
      <c r="E13" s="28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3727</v>
      </c>
      <c r="B14" s="29">
        <v>0.0</v>
      </c>
      <c r="C14" s="26"/>
      <c r="D14" s="27">
        <f t="shared" si="1"/>
        <v>0</v>
      </c>
      <c r="E14" s="28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3729</v>
      </c>
      <c r="B15" s="29">
        <v>0.0</v>
      </c>
      <c r="C15" s="26"/>
      <c r="D15" s="27">
        <f t="shared" si="1"/>
        <v>0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3730</v>
      </c>
      <c r="B16" s="29">
        <v>0.0</v>
      </c>
      <c r="C16" s="26"/>
      <c r="D16" s="27">
        <f t="shared" si="1"/>
        <v>0</v>
      </c>
      <c r="E16" s="28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3732</v>
      </c>
      <c r="B17" s="25">
        <v>1366.0</v>
      </c>
      <c r="C17" s="26">
        <v>1366.0</v>
      </c>
      <c r="D17" s="27">
        <f t="shared" si="1"/>
        <v>0</v>
      </c>
      <c r="E17" s="28" t="s">
        <v>3745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3734</v>
      </c>
      <c r="B18" s="29">
        <v>2160.0</v>
      </c>
      <c r="C18" s="26">
        <v>2160.0</v>
      </c>
      <c r="D18" s="27">
        <f t="shared" si="1"/>
        <v>0</v>
      </c>
      <c r="E18" s="34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3735</v>
      </c>
      <c r="B19" s="29">
        <v>46377.59999999999</v>
      </c>
      <c r="C19" s="33">
        <f t="array" ref="C19">SUMIFS(INDIRECT(A1 &amp; " Restia!C:C"), INDIRECT(A1 &amp; " Restia!A:A"), A19, INDIRECT(A1 &amp; " Restia!B:B"), "&lt;&gt;cancele")</f>
        <v>46377.6</v>
      </c>
      <c r="D19" s="27">
        <f t="shared" si="1"/>
        <v>0</v>
      </c>
      <c r="E19" s="34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3736</v>
      </c>
      <c r="B20" s="29">
        <v>6575.0</v>
      </c>
      <c r="C20" s="9">
        <f t="array" ref="C20">SUMIFS( INDIRECT(A1 &amp; " Restia!C:C"), INDIRECT(A1 &amp; " Restia!A:A"), A20, INDIRECT(A1 &amp; " Restia!B:B"), "&lt;&gt;canceled" )</f>
        <v>6575</v>
      </c>
      <c r="D20" s="27">
        <f t="shared" si="1"/>
        <v>0</v>
      </c>
      <c r="E20" s="34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3737</v>
      </c>
      <c r="B21" s="29">
        <v>19219.75</v>
      </c>
      <c r="C21" s="9">
        <f t="array" ref="C21">SUMIFS( INDIRECT(A1 &amp; " Restia!C:C"), INDIRECT(A1 &amp; " Restia!A:A"), "damejidlo", INDIRECT(A1 &amp; " Restia!G:G"), "online", INDIRECT(A1 &amp; " Restia!B:B"), "&lt;&gt;canceled" )</f>
        <v>19219.75</v>
      </c>
      <c r="D21" s="27">
        <f t="shared" si="1"/>
        <v>0</v>
      </c>
      <c r="E21" s="34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3738</v>
      </c>
      <c r="B22" s="29">
        <v>13200.0</v>
      </c>
      <c r="C22" s="9">
        <f t="array" ref="C22">SUMIFS( INDIRECT(A1 &amp; " Restia!C:C"), INDIRECT(A1 &amp; " Restia!A:A"), "generic", INDIRECT(A1 &amp; " Restia!G:G"), "online", INDIRECT(A1 &amp; " Restia!B:B"), "&lt;&gt;canceled" )</f>
        <v>13200</v>
      </c>
      <c r="D22" s="27">
        <f t="shared" si="1"/>
        <v>0</v>
      </c>
      <c r="E22" s="34"/>
      <c r="F22" s="8" t="s">
        <v>3739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3740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0</v>
      </c>
      <c r="D23" s="27">
        <f t="shared" si="1"/>
        <v>0</v>
      </c>
      <c r="E23" s="34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3741</v>
      </c>
      <c r="B24" s="29">
        <v>3884.75</v>
      </c>
      <c r="C24" s="9">
        <f t="array" ref="C24">SUMIFS( INDIRECT(A1 &amp; " Restia!C:C"), INDIRECT(A1 &amp; " Restia!A:A"), "damejidlo", INDIRECT(A1 &amp; " Restia!G:G"), "cash", INDIRECT(A1 &amp; " Restia!B:B"), "&lt;&gt;canceled")</f>
        <v>3884.75</v>
      </c>
      <c r="D24" s="27">
        <f t="shared" si="1"/>
        <v>0</v>
      </c>
      <c r="E24" s="34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3742</v>
      </c>
      <c r="B25" s="29">
        <v>119496.75</v>
      </c>
      <c r="C25" s="9">
        <f t="array" ref="C25">SUM(INDIRECT(A1 &amp; " Restia!C:C")) - SUMIFS(INDIRECT(A1 &amp; " Restia!C:C"), INDIRECT(A1 &amp; " Restia!B:B"), "canceled")</f>
        <v>119496.75</v>
      </c>
      <c r="D25" s="37">
        <f t="shared" si="1"/>
        <v>-0.000000000189174898</v>
      </c>
      <c r="E25" s="34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3743</v>
      </c>
      <c r="B26" s="37">
        <v>-0.20000000002255547</v>
      </c>
      <c r="C26" s="27">
        <f>sum(C11:C23)-C25</f>
        <v>-0.1999999998</v>
      </c>
      <c r="D26" s="37">
        <f t="shared" si="1"/>
        <v>0.0000000002000888344</v>
      </c>
      <c r="E26" s="38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3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16</v>
      </c>
      <c r="B2" s="1" t="s">
        <v>17</v>
      </c>
      <c r="C2" s="1">
        <v>65.0</v>
      </c>
      <c r="D2" s="1">
        <v>0.0</v>
      </c>
      <c r="E2" s="2"/>
      <c r="F2" s="1" t="s">
        <v>18</v>
      </c>
      <c r="G2" s="1" t="s">
        <v>123</v>
      </c>
      <c r="H2" s="1" t="s">
        <v>3746</v>
      </c>
      <c r="I2" s="1" t="s">
        <v>3747</v>
      </c>
      <c r="J2" s="1" t="s">
        <v>3747</v>
      </c>
      <c r="K2" s="2"/>
      <c r="L2" s="1">
        <v>-4.0</v>
      </c>
      <c r="M2" s="1"/>
      <c r="N2" s="1">
        <v>0.41363333333333335</v>
      </c>
      <c r="O2" s="1" t="s">
        <v>22</v>
      </c>
      <c r="P2" s="1" t="s">
        <v>3748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16</v>
      </c>
      <c r="B3" s="1" t="s">
        <v>17</v>
      </c>
      <c r="C3" s="1">
        <v>219.0</v>
      </c>
      <c r="D3" s="1">
        <v>0.0</v>
      </c>
      <c r="E3" s="2"/>
      <c r="F3" s="1" t="s">
        <v>18</v>
      </c>
      <c r="G3" s="1" t="s">
        <v>123</v>
      </c>
      <c r="H3" s="1" t="s">
        <v>3749</v>
      </c>
      <c r="I3" s="1" t="s">
        <v>3750</v>
      </c>
      <c r="J3" s="1" t="s">
        <v>3750</v>
      </c>
      <c r="K3" s="2"/>
      <c r="L3" s="1">
        <v>4.0</v>
      </c>
      <c r="M3" s="1"/>
      <c r="N3" s="1">
        <v>9.327233333333334</v>
      </c>
      <c r="O3" s="1" t="s">
        <v>22</v>
      </c>
      <c r="P3" s="1" t="s">
        <v>3751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16</v>
      </c>
      <c r="B4" s="1" t="s">
        <v>17</v>
      </c>
      <c r="C4" s="1">
        <v>259.0</v>
      </c>
      <c r="D4" s="1">
        <v>0.0</v>
      </c>
      <c r="E4" s="2"/>
      <c r="F4" s="1" t="s">
        <v>18</v>
      </c>
      <c r="G4" s="1" t="s">
        <v>123</v>
      </c>
      <c r="H4" s="1" t="s">
        <v>3752</v>
      </c>
      <c r="I4" s="1" t="s">
        <v>3753</v>
      </c>
      <c r="J4" s="1" t="s">
        <v>3753</v>
      </c>
      <c r="K4" s="2"/>
      <c r="L4" s="1">
        <v>4.0</v>
      </c>
      <c r="M4" s="1"/>
      <c r="N4" s="1">
        <v>9.745816666666666</v>
      </c>
      <c r="O4" s="1" t="s">
        <v>22</v>
      </c>
      <c r="P4" s="1" t="s">
        <v>3754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24</v>
      </c>
      <c r="B5" s="1" t="s">
        <v>17</v>
      </c>
      <c r="C5" s="1">
        <v>195.4</v>
      </c>
      <c r="D5" s="1">
        <v>0.0</v>
      </c>
      <c r="E5" s="1" t="s">
        <v>25</v>
      </c>
      <c r="F5" s="1" t="s">
        <v>26</v>
      </c>
      <c r="G5" s="1" t="s">
        <v>27</v>
      </c>
      <c r="H5" s="1" t="s">
        <v>3755</v>
      </c>
      <c r="I5" s="1" t="s">
        <v>3756</v>
      </c>
      <c r="J5" s="1" t="s">
        <v>3756</v>
      </c>
      <c r="K5" s="2"/>
      <c r="L5" s="1">
        <v>-2.0</v>
      </c>
      <c r="M5" s="1"/>
      <c r="N5" s="1">
        <v>12.127533333333334</v>
      </c>
      <c r="O5" s="1" t="s">
        <v>3757</v>
      </c>
      <c r="P5" s="1" t="s">
        <v>3758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24</v>
      </c>
      <c r="B6" s="1" t="s">
        <v>17</v>
      </c>
      <c r="C6" s="1">
        <v>229.2</v>
      </c>
      <c r="D6" s="1">
        <v>0.0</v>
      </c>
      <c r="E6" s="1" t="s">
        <v>25</v>
      </c>
      <c r="F6" s="1" t="s">
        <v>26</v>
      </c>
      <c r="G6" s="1" t="s">
        <v>27</v>
      </c>
      <c r="H6" s="1" t="s">
        <v>3759</v>
      </c>
      <c r="I6" s="1" t="s">
        <v>3760</v>
      </c>
      <c r="J6" s="1" t="s">
        <v>3760</v>
      </c>
      <c r="K6" s="2"/>
      <c r="L6" s="1">
        <v>-6.0</v>
      </c>
      <c r="M6" s="1"/>
      <c r="N6" s="1">
        <v>8.346766666666667</v>
      </c>
      <c r="O6" s="1" t="s">
        <v>3757</v>
      </c>
      <c r="P6" s="1" t="s">
        <v>3761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48</v>
      </c>
      <c r="B7" s="1" t="s">
        <v>17</v>
      </c>
      <c r="C7" s="3">
        <v>284.0</v>
      </c>
      <c r="D7" s="1">
        <v>0.0</v>
      </c>
      <c r="E7" s="1" t="s">
        <v>3762</v>
      </c>
      <c r="F7" s="1" t="s">
        <v>50</v>
      </c>
      <c r="G7" s="1" t="s">
        <v>27</v>
      </c>
      <c r="H7" s="1" t="s">
        <v>3763</v>
      </c>
      <c r="I7" s="1" t="s">
        <v>3764</v>
      </c>
      <c r="J7" s="1" t="s">
        <v>3765</v>
      </c>
      <c r="K7" s="1" t="s">
        <v>3766</v>
      </c>
      <c r="L7" s="1">
        <v>0.0</v>
      </c>
      <c r="M7" s="1">
        <v>0.62615</v>
      </c>
      <c r="N7" s="1">
        <v>16.06436666666667</v>
      </c>
      <c r="O7" s="1" t="s">
        <v>55</v>
      </c>
      <c r="P7" s="1" t="s">
        <v>3767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16</v>
      </c>
      <c r="B8" s="1" t="s">
        <v>17</v>
      </c>
      <c r="C8" s="1">
        <v>259.0</v>
      </c>
      <c r="D8" s="1">
        <v>0.0</v>
      </c>
      <c r="E8" s="2"/>
      <c r="F8" s="1" t="s">
        <v>18</v>
      </c>
      <c r="G8" s="1" t="s">
        <v>123</v>
      </c>
      <c r="H8" s="1" t="s">
        <v>3768</v>
      </c>
      <c r="I8" s="1" t="s">
        <v>3769</v>
      </c>
      <c r="J8" s="1" t="s">
        <v>3769</v>
      </c>
      <c r="K8" s="2"/>
      <c r="L8" s="1">
        <v>26.0</v>
      </c>
      <c r="M8" s="1"/>
      <c r="N8" s="1">
        <v>31.7255</v>
      </c>
      <c r="O8" s="1" t="s">
        <v>22</v>
      </c>
      <c r="P8" s="1" t="s">
        <v>3770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24</v>
      </c>
      <c r="B9" s="1" t="s">
        <v>17</v>
      </c>
      <c r="C9" s="1">
        <v>259.2</v>
      </c>
      <c r="D9" s="1">
        <v>0.0</v>
      </c>
      <c r="E9" s="1" t="s">
        <v>25</v>
      </c>
      <c r="F9" s="1" t="s">
        <v>26</v>
      </c>
      <c r="G9" s="1" t="s">
        <v>27</v>
      </c>
      <c r="H9" s="1" t="s">
        <v>3771</v>
      </c>
      <c r="I9" s="1" t="s">
        <v>3772</v>
      </c>
      <c r="J9" s="1" t="s">
        <v>3772</v>
      </c>
      <c r="K9" s="2"/>
      <c r="L9" s="1">
        <v>-3.0</v>
      </c>
      <c r="M9" s="1"/>
      <c r="N9" s="1">
        <v>11.73705</v>
      </c>
      <c r="O9" s="1" t="s">
        <v>3757</v>
      </c>
      <c r="P9" s="1" t="s">
        <v>3773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32</v>
      </c>
      <c r="B10" s="1" t="s">
        <v>17</v>
      </c>
      <c r="C10" s="3">
        <v>563.0</v>
      </c>
      <c r="D10" s="1">
        <v>0.0</v>
      </c>
      <c r="E10" s="2"/>
      <c r="F10" s="1" t="s">
        <v>26</v>
      </c>
      <c r="G10" s="1" t="s">
        <v>27</v>
      </c>
      <c r="H10" s="1" t="s">
        <v>3774</v>
      </c>
      <c r="I10" s="1" t="s">
        <v>3775</v>
      </c>
      <c r="J10" s="1" t="s">
        <v>3775</v>
      </c>
      <c r="K10" s="2"/>
      <c r="L10" s="1">
        <v>-2.0</v>
      </c>
      <c r="M10" s="1"/>
      <c r="N10" s="1">
        <v>12.19505</v>
      </c>
      <c r="O10" s="1" t="s">
        <v>3776</v>
      </c>
      <c r="P10" s="1" t="s">
        <v>3777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24</v>
      </c>
      <c r="B11" s="1" t="s">
        <v>17</v>
      </c>
      <c r="C11" s="1">
        <v>197.2</v>
      </c>
      <c r="D11" s="1">
        <v>0.0</v>
      </c>
      <c r="E11" s="1" t="s">
        <v>25</v>
      </c>
      <c r="F11" s="1" t="s">
        <v>26</v>
      </c>
      <c r="G11" s="1" t="s">
        <v>27</v>
      </c>
      <c r="H11" s="1" t="s">
        <v>3778</v>
      </c>
      <c r="I11" s="1" t="s">
        <v>3779</v>
      </c>
      <c r="J11" s="1" t="s">
        <v>3779</v>
      </c>
      <c r="K11" s="2"/>
      <c r="L11" s="1">
        <v>3.0</v>
      </c>
      <c r="M11" s="1"/>
      <c r="N11" s="1">
        <v>18.784466666666667</v>
      </c>
      <c r="O11" s="1" t="s">
        <v>3757</v>
      </c>
      <c r="P11" s="1" t="s">
        <v>3780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16</v>
      </c>
      <c r="B12" s="1" t="s">
        <v>17</v>
      </c>
      <c r="C12" s="3">
        <v>349.0</v>
      </c>
      <c r="D12" s="1">
        <v>0.0</v>
      </c>
      <c r="E12" s="2"/>
      <c r="F12" s="1" t="s">
        <v>18</v>
      </c>
      <c r="G12" s="1" t="s">
        <v>19</v>
      </c>
      <c r="H12" s="1" t="s">
        <v>3781</v>
      </c>
      <c r="I12" s="1" t="s">
        <v>3782</v>
      </c>
      <c r="J12" s="1" t="s">
        <v>3782</v>
      </c>
      <c r="K12" s="2"/>
      <c r="L12" s="1">
        <v>24.0</v>
      </c>
      <c r="M12" s="1"/>
      <c r="N12" s="1">
        <v>29.0928</v>
      </c>
      <c r="O12" s="1" t="s">
        <v>22</v>
      </c>
      <c r="P12" s="1" t="s">
        <v>3783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48</v>
      </c>
      <c r="B13" s="1" t="s">
        <v>17</v>
      </c>
      <c r="C13" s="1">
        <v>364.0</v>
      </c>
      <c r="D13" s="1">
        <v>0.0</v>
      </c>
      <c r="E13" s="1" t="s">
        <v>3762</v>
      </c>
      <c r="F13" s="1" t="s">
        <v>50</v>
      </c>
      <c r="G13" s="1" t="s">
        <v>27</v>
      </c>
      <c r="H13" s="1" t="s">
        <v>3784</v>
      </c>
      <c r="I13" s="1" t="s">
        <v>3785</v>
      </c>
      <c r="J13" s="1" t="s">
        <v>3786</v>
      </c>
      <c r="K13" s="1" t="s">
        <v>3787</v>
      </c>
      <c r="L13" s="1">
        <v>0.0</v>
      </c>
      <c r="M13" s="1">
        <v>1.1025666666666667</v>
      </c>
      <c r="N13" s="1">
        <v>20.414566666666666</v>
      </c>
      <c r="O13" s="1" t="s">
        <v>55</v>
      </c>
      <c r="P13" s="1" t="s">
        <v>3788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16</v>
      </c>
      <c r="B14" s="1" t="s">
        <v>17</v>
      </c>
      <c r="C14" s="1">
        <v>259.0</v>
      </c>
      <c r="D14" s="1">
        <v>0.0</v>
      </c>
      <c r="E14" s="2"/>
      <c r="F14" s="1" t="s">
        <v>18</v>
      </c>
      <c r="G14" s="1" t="s">
        <v>123</v>
      </c>
      <c r="H14" s="1" t="s">
        <v>3789</v>
      </c>
      <c r="I14" s="1" t="s">
        <v>3790</v>
      </c>
      <c r="J14" s="1" t="s">
        <v>3790</v>
      </c>
      <c r="K14" s="2"/>
      <c r="L14" s="1">
        <v>25.0</v>
      </c>
      <c r="M14" s="1"/>
      <c r="N14" s="1">
        <v>30.2825</v>
      </c>
      <c r="O14" s="1" t="s">
        <v>22</v>
      </c>
      <c r="P14" s="1" t="s">
        <v>3791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16</v>
      </c>
      <c r="B15" s="1" t="s">
        <v>17</v>
      </c>
      <c r="C15" s="3">
        <v>308.0</v>
      </c>
      <c r="D15" s="1">
        <v>0.0</v>
      </c>
      <c r="E15" s="2"/>
      <c r="F15" s="1" t="s">
        <v>18</v>
      </c>
      <c r="G15" s="1" t="s">
        <v>19</v>
      </c>
      <c r="H15" s="1" t="s">
        <v>3792</v>
      </c>
      <c r="I15" s="1" t="s">
        <v>3793</v>
      </c>
      <c r="J15" s="1" t="s">
        <v>3793</v>
      </c>
      <c r="K15" s="2"/>
      <c r="L15" s="1">
        <v>26.0</v>
      </c>
      <c r="M15" s="1"/>
      <c r="N15" s="1">
        <v>31.201483333333332</v>
      </c>
      <c r="O15" s="1" t="s">
        <v>22</v>
      </c>
      <c r="P15" s="1" t="s">
        <v>3794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32</v>
      </c>
      <c r="B16" s="1" t="s">
        <v>17</v>
      </c>
      <c r="C16" s="1">
        <v>378.0</v>
      </c>
      <c r="D16" s="1">
        <v>0.0</v>
      </c>
      <c r="E16" s="2"/>
      <c r="F16" s="1" t="s">
        <v>26</v>
      </c>
      <c r="G16" s="1" t="s">
        <v>27</v>
      </c>
      <c r="H16" s="1" t="s">
        <v>3795</v>
      </c>
      <c r="I16" s="1" t="s">
        <v>3796</v>
      </c>
      <c r="J16" s="1" t="s">
        <v>3796</v>
      </c>
      <c r="K16" s="2"/>
      <c r="L16" s="1">
        <v>1.0</v>
      </c>
      <c r="M16" s="1"/>
      <c r="N16" s="1">
        <v>16.086766666666666</v>
      </c>
      <c r="O16" s="1" t="s">
        <v>3776</v>
      </c>
      <c r="P16" s="1" t="s">
        <v>3797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16</v>
      </c>
      <c r="B17" s="1" t="s">
        <v>17</v>
      </c>
      <c r="C17" s="1">
        <v>257.0</v>
      </c>
      <c r="D17" s="1">
        <v>0.0</v>
      </c>
      <c r="E17" s="2"/>
      <c r="F17" s="1" t="s">
        <v>18</v>
      </c>
      <c r="G17" s="1" t="s">
        <v>123</v>
      </c>
      <c r="H17" s="1" t="s">
        <v>3798</v>
      </c>
      <c r="I17" s="1" t="s">
        <v>3799</v>
      </c>
      <c r="J17" s="1" t="s">
        <v>3799</v>
      </c>
      <c r="K17" s="2"/>
      <c r="L17" s="1">
        <v>26.0</v>
      </c>
      <c r="M17" s="1"/>
      <c r="N17" s="1">
        <v>31.420466666666666</v>
      </c>
      <c r="O17" s="1" t="s">
        <v>22</v>
      </c>
      <c r="P17" s="1" t="s">
        <v>3800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16</v>
      </c>
      <c r="B18" s="1" t="s">
        <v>17</v>
      </c>
      <c r="C18" s="1">
        <v>188.0</v>
      </c>
      <c r="D18" s="1">
        <v>0.0</v>
      </c>
      <c r="E18" s="2"/>
      <c r="F18" s="1" t="s">
        <v>18</v>
      </c>
      <c r="G18" s="1" t="s">
        <v>123</v>
      </c>
      <c r="H18" s="1" t="s">
        <v>3801</v>
      </c>
      <c r="I18" s="1" t="s">
        <v>3802</v>
      </c>
      <c r="J18" s="1" t="s">
        <v>3802</v>
      </c>
      <c r="K18" s="2"/>
      <c r="L18" s="1">
        <v>27.0</v>
      </c>
      <c r="M18" s="1"/>
      <c r="N18" s="1">
        <v>32.376916666666666</v>
      </c>
      <c r="O18" s="1" t="s">
        <v>22</v>
      </c>
      <c r="P18" s="1" t="s">
        <v>3803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48</v>
      </c>
      <c r="B19" s="1" t="s">
        <v>17</v>
      </c>
      <c r="C19" s="3">
        <v>414.0</v>
      </c>
      <c r="D19" s="1">
        <v>104.0</v>
      </c>
      <c r="E19" s="2"/>
      <c r="F19" s="1" t="s">
        <v>18</v>
      </c>
      <c r="G19" s="1" t="s">
        <v>123</v>
      </c>
      <c r="H19" s="1" t="s">
        <v>3804</v>
      </c>
      <c r="I19" s="1" t="s">
        <v>3805</v>
      </c>
      <c r="J19" s="1" t="s">
        <v>3805</v>
      </c>
      <c r="K19" s="2"/>
      <c r="L19" s="1">
        <v>-9.0</v>
      </c>
      <c r="M19" s="1"/>
      <c r="N19" s="1">
        <v>9.666066666666667</v>
      </c>
      <c r="O19" s="1" t="s">
        <v>55</v>
      </c>
      <c r="P19" s="1" t="s">
        <v>3806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24</v>
      </c>
      <c r="B20" s="1" t="s">
        <v>17</v>
      </c>
      <c r="C20" s="3">
        <v>257.2</v>
      </c>
      <c r="D20" s="1">
        <v>0.0</v>
      </c>
      <c r="E20" s="1" t="s">
        <v>25</v>
      </c>
      <c r="F20" s="1" t="s">
        <v>26</v>
      </c>
      <c r="G20" s="1" t="s">
        <v>27</v>
      </c>
      <c r="H20" s="1" t="s">
        <v>3807</v>
      </c>
      <c r="I20" s="1" t="s">
        <v>3808</v>
      </c>
      <c r="J20" s="1" t="s">
        <v>3808</v>
      </c>
      <c r="K20" s="2"/>
      <c r="L20" s="1">
        <v>-2.0</v>
      </c>
      <c r="M20" s="1"/>
      <c r="N20" s="1">
        <v>12.3542</v>
      </c>
      <c r="O20" s="1" t="s">
        <v>3757</v>
      </c>
      <c r="P20" s="1" t="s">
        <v>3809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32</v>
      </c>
      <c r="B21" s="1" t="s">
        <v>17</v>
      </c>
      <c r="C21" s="3">
        <v>656.0</v>
      </c>
      <c r="D21" s="1">
        <v>0.0</v>
      </c>
      <c r="E21" s="2"/>
      <c r="F21" s="1" t="s">
        <v>26</v>
      </c>
      <c r="G21" s="1" t="s">
        <v>27</v>
      </c>
      <c r="H21" s="1" t="s">
        <v>3810</v>
      </c>
      <c r="I21" s="1" t="s">
        <v>3811</v>
      </c>
      <c r="J21" s="1" t="s">
        <v>3811</v>
      </c>
      <c r="K21" s="2"/>
      <c r="L21" s="1">
        <v>-3.0</v>
      </c>
      <c r="M21" s="1"/>
      <c r="N21" s="1">
        <v>11.331983333333334</v>
      </c>
      <c r="O21" s="1" t="s">
        <v>3776</v>
      </c>
      <c r="P21" s="1" t="s">
        <v>3812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48</v>
      </c>
      <c r="B22" s="1" t="s">
        <v>17</v>
      </c>
      <c r="C22" s="3">
        <v>373.0</v>
      </c>
      <c r="D22" s="1">
        <v>0.0</v>
      </c>
      <c r="E22" s="1" t="s">
        <v>3762</v>
      </c>
      <c r="F22" s="1" t="s">
        <v>50</v>
      </c>
      <c r="G22" s="1" t="s">
        <v>27</v>
      </c>
      <c r="H22" s="1" t="s">
        <v>3813</v>
      </c>
      <c r="I22" s="1" t="s">
        <v>3814</v>
      </c>
      <c r="J22" s="1" t="s">
        <v>3815</v>
      </c>
      <c r="K22" s="1" t="s">
        <v>3816</v>
      </c>
      <c r="L22" s="1">
        <v>8.0</v>
      </c>
      <c r="M22" s="1">
        <v>6.7160166666666665</v>
      </c>
      <c r="N22" s="1">
        <v>12.724866666666667</v>
      </c>
      <c r="O22" s="1" t="s">
        <v>55</v>
      </c>
      <c r="P22" s="1" t="s">
        <v>3817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32</v>
      </c>
      <c r="B23" s="1" t="s">
        <v>17</v>
      </c>
      <c r="C23" s="1">
        <v>244.0</v>
      </c>
      <c r="D23" s="1">
        <v>0.0</v>
      </c>
      <c r="E23" s="2"/>
      <c r="F23" s="1" t="s">
        <v>26</v>
      </c>
      <c r="G23" s="1" t="s">
        <v>27</v>
      </c>
      <c r="H23" s="1" t="s">
        <v>3818</v>
      </c>
      <c r="I23" s="1" t="s">
        <v>3819</v>
      </c>
      <c r="J23" s="1" t="s">
        <v>3819</v>
      </c>
      <c r="K23" s="2"/>
      <c r="L23" s="1">
        <v>-7.0</v>
      </c>
      <c r="M23" s="1"/>
      <c r="N23" s="1">
        <v>7.47555</v>
      </c>
      <c r="O23" s="1" t="s">
        <v>3776</v>
      </c>
      <c r="P23" s="1" t="s">
        <v>3820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32</v>
      </c>
      <c r="B24" s="1" t="s">
        <v>17</v>
      </c>
      <c r="C24" s="3">
        <v>538.0</v>
      </c>
      <c r="D24" s="1">
        <v>0.0</v>
      </c>
      <c r="E24" s="2"/>
      <c r="F24" s="1" t="s">
        <v>26</v>
      </c>
      <c r="G24" s="1" t="s">
        <v>27</v>
      </c>
      <c r="H24" s="1" t="s">
        <v>3821</v>
      </c>
      <c r="I24" s="1" t="s">
        <v>3822</v>
      </c>
      <c r="J24" s="1" t="s">
        <v>3822</v>
      </c>
      <c r="K24" s="2"/>
      <c r="L24" s="1">
        <v>0.0</v>
      </c>
      <c r="M24" s="1"/>
      <c r="N24" s="1">
        <v>14.969933333333334</v>
      </c>
      <c r="O24" s="1" t="s">
        <v>3776</v>
      </c>
      <c r="P24" s="1" t="s">
        <v>3823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16</v>
      </c>
      <c r="B25" s="1" t="s">
        <v>17</v>
      </c>
      <c r="C25" s="1">
        <v>518.0</v>
      </c>
      <c r="D25" s="1">
        <v>0.0</v>
      </c>
      <c r="E25" s="2"/>
      <c r="F25" s="1" t="s">
        <v>18</v>
      </c>
      <c r="G25" s="1" t="s">
        <v>123</v>
      </c>
      <c r="H25" s="1" t="s">
        <v>3824</v>
      </c>
      <c r="I25" s="1" t="s">
        <v>3825</v>
      </c>
      <c r="J25" s="1" t="s">
        <v>3825</v>
      </c>
      <c r="K25" s="2"/>
      <c r="L25" s="1">
        <v>58.0</v>
      </c>
      <c r="M25" s="1"/>
      <c r="N25" s="1">
        <v>63.018</v>
      </c>
      <c r="O25" s="1" t="s">
        <v>22</v>
      </c>
      <c r="P25" s="1" t="s">
        <v>3826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16</v>
      </c>
      <c r="B26" s="1" t="s">
        <v>17</v>
      </c>
      <c r="C26" s="1">
        <v>329.0</v>
      </c>
      <c r="D26" s="1">
        <v>0.0</v>
      </c>
      <c r="E26" s="1" t="s">
        <v>3762</v>
      </c>
      <c r="F26" s="1" t="s">
        <v>50</v>
      </c>
      <c r="G26" s="1" t="s">
        <v>19</v>
      </c>
      <c r="H26" s="1" t="s">
        <v>3827</v>
      </c>
      <c r="I26" s="1" t="s">
        <v>3828</v>
      </c>
      <c r="J26" s="1" t="s">
        <v>3829</v>
      </c>
      <c r="K26" s="1" t="s">
        <v>3830</v>
      </c>
      <c r="L26" s="1">
        <v>-5.0</v>
      </c>
      <c r="M26" s="1">
        <v>18.743133333333333</v>
      </c>
      <c r="N26" s="1">
        <v>21.465933333333332</v>
      </c>
      <c r="O26" s="1" t="s">
        <v>22</v>
      </c>
      <c r="P26" s="1" t="s">
        <v>3831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24</v>
      </c>
      <c r="B27" s="1" t="s">
        <v>17</v>
      </c>
      <c r="C27" s="1">
        <v>290.2</v>
      </c>
      <c r="D27" s="1">
        <v>0.0</v>
      </c>
      <c r="E27" s="1" t="s">
        <v>25</v>
      </c>
      <c r="F27" s="1" t="s">
        <v>26</v>
      </c>
      <c r="G27" s="1" t="s">
        <v>27</v>
      </c>
      <c r="H27" s="1" t="s">
        <v>3832</v>
      </c>
      <c r="I27" s="1" t="s">
        <v>3833</v>
      </c>
      <c r="J27" s="1" t="s">
        <v>3833</v>
      </c>
      <c r="K27" s="2"/>
      <c r="L27" s="1">
        <v>4.0</v>
      </c>
      <c r="M27" s="1"/>
      <c r="N27" s="1">
        <v>19.701766666666668</v>
      </c>
      <c r="O27" s="1" t="s">
        <v>3757</v>
      </c>
      <c r="P27" s="1" t="s">
        <v>3834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E27" s="2"/>
      <c r="AF27" s="2"/>
    </row>
    <row r="28">
      <c r="A28" s="1" t="s">
        <v>48</v>
      </c>
      <c r="B28" s="1" t="s">
        <v>17</v>
      </c>
      <c r="C28" s="1">
        <v>384.0</v>
      </c>
      <c r="D28" s="1">
        <v>0.0</v>
      </c>
      <c r="E28" s="2"/>
      <c r="F28" s="1" t="s">
        <v>18</v>
      </c>
      <c r="G28" s="1" t="s">
        <v>27</v>
      </c>
      <c r="H28" s="1" t="s">
        <v>3835</v>
      </c>
      <c r="I28" s="1" t="s">
        <v>3836</v>
      </c>
      <c r="J28" s="1" t="s">
        <v>3836</v>
      </c>
      <c r="K28" s="2"/>
      <c r="L28" s="1">
        <v>-6.0</v>
      </c>
      <c r="M28" s="1"/>
      <c r="N28" s="1">
        <v>12.482366666666667</v>
      </c>
      <c r="O28" s="1" t="s">
        <v>55</v>
      </c>
      <c r="P28" s="1" t="s">
        <v>3837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24</v>
      </c>
      <c r="B29" s="1" t="s">
        <v>17</v>
      </c>
      <c r="C29" s="1">
        <v>259.2</v>
      </c>
      <c r="D29" s="1">
        <v>0.0</v>
      </c>
      <c r="E29" s="1" t="s">
        <v>25</v>
      </c>
      <c r="F29" s="1" t="s">
        <v>26</v>
      </c>
      <c r="G29" s="1" t="s">
        <v>27</v>
      </c>
      <c r="H29" s="1" t="s">
        <v>3838</v>
      </c>
      <c r="I29" s="1" t="s">
        <v>3839</v>
      </c>
      <c r="J29" s="1" t="s">
        <v>3839</v>
      </c>
      <c r="K29" s="2"/>
      <c r="L29" s="1">
        <v>-7.0</v>
      </c>
      <c r="M29" s="1"/>
      <c r="N29" s="1">
        <v>7.621733333333333</v>
      </c>
      <c r="O29" s="1" t="s">
        <v>3757</v>
      </c>
      <c r="P29" s="1" t="s">
        <v>3773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16</v>
      </c>
      <c r="B30" s="3" t="s">
        <v>17</v>
      </c>
      <c r="C30" s="3">
        <v>343.0</v>
      </c>
      <c r="D30" s="1">
        <v>0.0</v>
      </c>
      <c r="E30" s="2"/>
      <c r="F30" s="1" t="s">
        <v>18</v>
      </c>
      <c r="G30" s="1" t="s">
        <v>123</v>
      </c>
      <c r="H30" s="1" t="s">
        <v>3840</v>
      </c>
      <c r="I30" s="1" t="s">
        <v>3841</v>
      </c>
      <c r="J30" s="1" t="s">
        <v>3841</v>
      </c>
      <c r="K30" s="2"/>
      <c r="L30" s="1">
        <v>10.0</v>
      </c>
      <c r="M30" s="1"/>
      <c r="N30" s="1">
        <v>15.05195</v>
      </c>
      <c r="O30" s="1" t="s">
        <v>22</v>
      </c>
      <c r="P30" s="1" t="s">
        <v>3842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48</v>
      </c>
      <c r="B31" s="3" t="s">
        <v>17</v>
      </c>
      <c r="C31" s="3">
        <v>355.0</v>
      </c>
      <c r="D31" s="1">
        <v>14.0</v>
      </c>
      <c r="E31" s="1" t="s">
        <v>3762</v>
      </c>
      <c r="F31" s="1" t="s">
        <v>50</v>
      </c>
      <c r="G31" s="1" t="s">
        <v>19</v>
      </c>
      <c r="H31" s="1" t="s">
        <v>3843</v>
      </c>
      <c r="I31" s="1" t="s">
        <v>3844</v>
      </c>
      <c r="J31" s="1" t="s">
        <v>3845</v>
      </c>
      <c r="K31" s="1" t="s">
        <v>3846</v>
      </c>
      <c r="L31" s="1">
        <v>-8.0</v>
      </c>
      <c r="M31" s="1">
        <v>0.60335</v>
      </c>
      <c r="N31" s="1">
        <v>10.387516666666667</v>
      </c>
      <c r="O31" s="1" t="s">
        <v>55</v>
      </c>
      <c r="P31" s="1" t="s">
        <v>3847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E31" s="2"/>
      <c r="AF31" s="2"/>
    </row>
    <row r="32">
      <c r="A32" s="1" t="s">
        <v>32</v>
      </c>
      <c r="B32" s="1" t="s">
        <v>17</v>
      </c>
      <c r="C32" s="1">
        <v>227.25</v>
      </c>
      <c r="D32" s="1">
        <v>75.75</v>
      </c>
      <c r="E32" s="2"/>
      <c r="F32" s="1" t="s">
        <v>26</v>
      </c>
      <c r="G32" s="1" t="s">
        <v>27</v>
      </c>
      <c r="H32" s="1" t="s">
        <v>3848</v>
      </c>
      <c r="I32" s="1" t="s">
        <v>3849</v>
      </c>
      <c r="J32" s="1" t="s">
        <v>3849</v>
      </c>
      <c r="K32" s="2"/>
      <c r="L32" s="1">
        <v>-6.0</v>
      </c>
      <c r="M32" s="1"/>
      <c r="N32" s="1">
        <v>8.213033333333334</v>
      </c>
      <c r="O32" s="1" t="s">
        <v>3776</v>
      </c>
      <c r="P32" s="1" t="s">
        <v>3850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24</v>
      </c>
      <c r="B33" s="1" t="s">
        <v>17</v>
      </c>
      <c r="C33" s="1">
        <v>664.6</v>
      </c>
      <c r="D33" s="1">
        <v>0.0</v>
      </c>
      <c r="E33" s="1" t="s">
        <v>25</v>
      </c>
      <c r="F33" s="1" t="s">
        <v>26</v>
      </c>
      <c r="G33" s="1" t="s">
        <v>27</v>
      </c>
      <c r="H33" s="1" t="s">
        <v>3851</v>
      </c>
      <c r="I33" s="1" t="s">
        <v>3852</v>
      </c>
      <c r="J33" s="1" t="s">
        <v>3852</v>
      </c>
      <c r="K33" s="2"/>
      <c r="L33" s="1">
        <v>1.0</v>
      </c>
      <c r="M33" s="1"/>
      <c r="N33" s="1">
        <v>16.783083333333334</v>
      </c>
      <c r="O33" s="1" t="s">
        <v>3757</v>
      </c>
      <c r="P33" s="1" t="s">
        <v>3853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E33" s="2"/>
      <c r="AF33" s="2"/>
    </row>
    <row r="34">
      <c r="A34" s="1" t="s">
        <v>32</v>
      </c>
      <c r="B34" s="1" t="s">
        <v>17</v>
      </c>
      <c r="C34" s="1">
        <v>234.0</v>
      </c>
      <c r="D34" s="1">
        <v>0.0</v>
      </c>
      <c r="E34" s="2"/>
      <c r="F34" s="1" t="s">
        <v>26</v>
      </c>
      <c r="G34" s="1" t="s">
        <v>27</v>
      </c>
      <c r="H34" s="1" t="s">
        <v>3854</v>
      </c>
      <c r="I34" s="1" t="s">
        <v>3855</v>
      </c>
      <c r="J34" s="1" t="s">
        <v>3855</v>
      </c>
      <c r="K34" s="2"/>
      <c r="L34" s="1">
        <v>-1.0</v>
      </c>
      <c r="M34" s="1"/>
      <c r="N34" s="1">
        <v>13.193083333333334</v>
      </c>
      <c r="O34" s="1" t="s">
        <v>3776</v>
      </c>
      <c r="P34" s="1" t="s">
        <v>3856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32</v>
      </c>
      <c r="B35" s="1" t="s">
        <v>17</v>
      </c>
      <c r="C35" s="1">
        <v>261.75</v>
      </c>
      <c r="D35" s="1">
        <v>87.25</v>
      </c>
      <c r="E35" s="2"/>
      <c r="F35" s="1" t="s">
        <v>26</v>
      </c>
      <c r="G35" s="1" t="s">
        <v>27</v>
      </c>
      <c r="H35" s="1" t="s">
        <v>3857</v>
      </c>
      <c r="I35" s="1" t="s">
        <v>3858</v>
      </c>
      <c r="J35" s="1" t="s">
        <v>3858</v>
      </c>
      <c r="K35" s="2"/>
      <c r="L35" s="1">
        <v>-5.0</v>
      </c>
      <c r="M35" s="1"/>
      <c r="N35" s="1">
        <v>9.291466666666667</v>
      </c>
      <c r="O35" s="1" t="s">
        <v>3776</v>
      </c>
      <c r="P35" s="1" t="s">
        <v>3859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48</v>
      </c>
      <c r="B36" s="1" t="s">
        <v>17</v>
      </c>
      <c r="C36" s="3">
        <v>231.0</v>
      </c>
      <c r="D36" s="1">
        <v>87.0</v>
      </c>
      <c r="E36" s="2"/>
      <c r="F36" s="1" t="s">
        <v>18</v>
      </c>
      <c r="G36" s="1" t="s">
        <v>123</v>
      </c>
      <c r="H36" s="1" t="s">
        <v>3860</v>
      </c>
      <c r="I36" s="1" t="s">
        <v>3861</v>
      </c>
      <c r="J36" s="1" t="s">
        <v>3861</v>
      </c>
      <c r="K36" s="2"/>
      <c r="L36" s="1">
        <v>-8.0</v>
      </c>
      <c r="M36" s="1"/>
      <c r="N36" s="1">
        <v>11.049933333333334</v>
      </c>
      <c r="O36" s="1" t="s">
        <v>55</v>
      </c>
      <c r="P36" s="1" t="s">
        <v>3862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24</v>
      </c>
      <c r="B37" s="1" t="s">
        <v>17</v>
      </c>
      <c r="C37" s="1">
        <v>229.2</v>
      </c>
      <c r="D37" s="1">
        <v>0.0</v>
      </c>
      <c r="E37" s="1" t="s">
        <v>25</v>
      </c>
      <c r="F37" s="1" t="s">
        <v>26</v>
      </c>
      <c r="G37" s="1" t="s">
        <v>27</v>
      </c>
      <c r="H37" s="1" t="s">
        <v>3863</v>
      </c>
      <c r="I37" s="1" t="s">
        <v>3864</v>
      </c>
      <c r="J37" s="1" t="s">
        <v>3864</v>
      </c>
      <c r="K37" s="2"/>
      <c r="L37" s="1">
        <v>-5.0</v>
      </c>
      <c r="M37" s="1"/>
      <c r="N37" s="1">
        <v>9.702483333333333</v>
      </c>
      <c r="O37" s="1" t="s">
        <v>3757</v>
      </c>
      <c r="P37" s="1" t="s">
        <v>3865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24</v>
      </c>
      <c r="B38" s="1" t="s">
        <v>17</v>
      </c>
      <c r="C38" s="1">
        <v>249.8</v>
      </c>
      <c r="D38" s="1">
        <v>0.0</v>
      </c>
      <c r="E38" s="1" t="s">
        <v>25</v>
      </c>
      <c r="F38" s="1" t="s">
        <v>26</v>
      </c>
      <c r="G38" s="1" t="s">
        <v>27</v>
      </c>
      <c r="H38" s="1" t="s">
        <v>3866</v>
      </c>
      <c r="I38" s="1" t="s">
        <v>3867</v>
      </c>
      <c r="J38" s="1" t="s">
        <v>3867</v>
      </c>
      <c r="K38" s="2"/>
      <c r="L38" s="1">
        <v>-5.0</v>
      </c>
      <c r="M38" s="1"/>
      <c r="N38" s="1">
        <v>9.356616666666667</v>
      </c>
      <c r="O38" s="1" t="s">
        <v>3757</v>
      </c>
      <c r="P38" s="1" t="s">
        <v>3868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24</v>
      </c>
      <c r="B39" s="1" t="s">
        <v>17</v>
      </c>
      <c r="C39" s="3">
        <v>628.6</v>
      </c>
      <c r="D39" s="1">
        <v>0.0</v>
      </c>
      <c r="E39" s="1" t="s">
        <v>25</v>
      </c>
      <c r="F39" s="1" t="s">
        <v>26</v>
      </c>
      <c r="G39" s="1" t="s">
        <v>27</v>
      </c>
      <c r="H39" s="1" t="s">
        <v>3869</v>
      </c>
      <c r="I39" s="1" t="s">
        <v>3870</v>
      </c>
      <c r="J39" s="1" t="s">
        <v>3870</v>
      </c>
      <c r="K39" s="2"/>
      <c r="L39" s="1">
        <v>0.0</v>
      </c>
      <c r="M39" s="1"/>
      <c r="N39" s="1">
        <v>14.959083333333334</v>
      </c>
      <c r="O39" s="1" t="s">
        <v>3757</v>
      </c>
      <c r="P39" s="1" t="s">
        <v>3871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24</v>
      </c>
      <c r="B40" s="1" t="s">
        <v>17</v>
      </c>
      <c r="C40" s="1">
        <v>691.0</v>
      </c>
      <c r="D40" s="1">
        <v>0.0</v>
      </c>
      <c r="E40" s="1" t="s">
        <v>25</v>
      </c>
      <c r="F40" s="1" t="s">
        <v>26</v>
      </c>
      <c r="G40" s="1" t="s">
        <v>27</v>
      </c>
      <c r="H40" s="1" t="s">
        <v>3872</v>
      </c>
      <c r="I40" s="1" t="s">
        <v>3873</v>
      </c>
      <c r="J40" s="1" t="s">
        <v>3873</v>
      </c>
      <c r="K40" s="2"/>
      <c r="L40" s="1">
        <v>3.0</v>
      </c>
      <c r="M40" s="1"/>
      <c r="N40" s="1">
        <v>18.533666666666665</v>
      </c>
      <c r="O40" s="1" t="s">
        <v>3757</v>
      </c>
      <c r="P40" s="1" t="s">
        <v>3874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24</v>
      </c>
      <c r="B41" s="1" t="s">
        <v>17</v>
      </c>
      <c r="C41" s="3">
        <v>518.4</v>
      </c>
      <c r="D41" s="1">
        <v>0.0</v>
      </c>
      <c r="E41" s="1" t="s">
        <v>25</v>
      </c>
      <c r="F41" s="1" t="s">
        <v>26</v>
      </c>
      <c r="G41" s="1" t="s">
        <v>27</v>
      </c>
      <c r="H41" s="1" t="s">
        <v>3875</v>
      </c>
      <c r="I41" s="1" t="s">
        <v>3876</v>
      </c>
      <c r="J41" s="1" t="s">
        <v>3876</v>
      </c>
      <c r="K41" s="2"/>
      <c r="L41" s="1">
        <v>-2.0</v>
      </c>
      <c r="M41" s="1"/>
      <c r="N41" s="1">
        <v>12.059616666666667</v>
      </c>
      <c r="O41" s="1" t="s">
        <v>3757</v>
      </c>
      <c r="P41" s="1" t="s">
        <v>3877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24</v>
      </c>
      <c r="B42" s="1" t="s">
        <v>17</v>
      </c>
      <c r="C42" s="3">
        <v>198.2</v>
      </c>
      <c r="D42" s="1">
        <v>0.0</v>
      </c>
      <c r="E42" s="1" t="s">
        <v>25</v>
      </c>
      <c r="F42" s="1" t="s">
        <v>26</v>
      </c>
      <c r="G42" s="1" t="s">
        <v>27</v>
      </c>
      <c r="H42" s="1" t="s">
        <v>3878</v>
      </c>
      <c r="I42" s="1" t="s">
        <v>3879</v>
      </c>
      <c r="J42" s="1" t="s">
        <v>3879</v>
      </c>
      <c r="K42" s="2"/>
      <c r="L42" s="1">
        <v>-5.0</v>
      </c>
      <c r="M42" s="1"/>
      <c r="N42" s="1">
        <v>9.253966666666667</v>
      </c>
      <c r="O42" s="1" t="s">
        <v>3757</v>
      </c>
      <c r="P42" s="1" t="s">
        <v>3880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66</v>
      </c>
      <c r="B43" s="1" t="s">
        <v>17</v>
      </c>
      <c r="C43" s="1">
        <v>648.0</v>
      </c>
      <c r="D43" s="1">
        <v>0.0</v>
      </c>
      <c r="E43" s="1" t="s">
        <v>3881</v>
      </c>
      <c r="F43" s="1" t="s">
        <v>26</v>
      </c>
      <c r="G43" s="1" t="s">
        <v>27</v>
      </c>
      <c r="H43" s="1" t="s">
        <v>3882</v>
      </c>
      <c r="I43" s="1" t="s">
        <v>3883</v>
      </c>
      <c r="J43" s="1" t="s">
        <v>3883</v>
      </c>
      <c r="K43" s="2"/>
      <c r="L43" s="1">
        <v>0.0</v>
      </c>
      <c r="M43" s="1"/>
      <c r="N43" s="1">
        <v>14.4852</v>
      </c>
      <c r="O43" s="1" t="s">
        <v>3884</v>
      </c>
      <c r="P43" s="1" t="s">
        <v>3885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32</v>
      </c>
      <c r="B44" s="1" t="s">
        <v>17</v>
      </c>
      <c r="C44" s="1">
        <v>232.0</v>
      </c>
      <c r="D44" s="1">
        <v>87.0</v>
      </c>
      <c r="E44" s="2"/>
      <c r="F44" s="1" t="s">
        <v>26</v>
      </c>
      <c r="G44" s="1" t="s">
        <v>27</v>
      </c>
      <c r="H44" s="1" t="s">
        <v>3886</v>
      </c>
      <c r="I44" s="1" t="s">
        <v>3887</v>
      </c>
      <c r="J44" s="1" t="s">
        <v>3887</v>
      </c>
      <c r="K44" s="2"/>
      <c r="L44" s="1">
        <v>-6.0</v>
      </c>
      <c r="M44" s="1"/>
      <c r="N44" s="1">
        <v>8.896</v>
      </c>
      <c r="O44" s="1" t="s">
        <v>3776</v>
      </c>
      <c r="P44" s="1" t="s">
        <v>3888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24</v>
      </c>
      <c r="B45" s="1" t="s">
        <v>17</v>
      </c>
      <c r="C45" s="3">
        <v>259.2</v>
      </c>
      <c r="D45" s="1">
        <v>0.0</v>
      </c>
      <c r="E45" s="1" t="s">
        <v>25</v>
      </c>
      <c r="F45" s="1" t="s">
        <v>26</v>
      </c>
      <c r="G45" s="1" t="s">
        <v>27</v>
      </c>
      <c r="H45" s="1" t="s">
        <v>3889</v>
      </c>
      <c r="I45" s="1" t="s">
        <v>3890</v>
      </c>
      <c r="J45" s="1" t="s">
        <v>3890</v>
      </c>
      <c r="K45" s="2"/>
      <c r="L45" s="1">
        <v>-4.0</v>
      </c>
      <c r="M45" s="1"/>
      <c r="N45" s="1">
        <v>10.46375</v>
      </c>
      <c r="O45" s="1" t="s">
        <v>3757</v>
      </c>
      <c r="P45" s="1" t="s">
        <v>3891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24</v>
      </c>
      <c r="B46" s="1" t="s">
        <v>17</v>
      </c>
      <c r="C46" s="1">
        <v>279.2</v>
      </c>
      <c r="D46" s="1">
        <v>0.0</v>
      </c>
      <c r="E46" s="1" t="s">
        <v>25</v>
      </c>
      <c r="F46" s="1" t="s">
        <v>26</v>
      </c>
      <c r="G46" s="1" t="s">
        <v>27</v>
      </c>
      <c r="H46" s="1" t="s">
        <v>3892</v>
      </c>
      <c r="I46" s="1" t="s">
        <v>3893</v>
      </c>
      <c r="J46" s="1" t="s">
        <v>3893</v>
      </c>
      <c r="K46" s="2"/>
      <c r="L46" s="1">
        <v>-5.0</v>
      </c>
      <c r="M46" s="1"/>
      <c r="N46" s="1">
        <v>9.348433333333332</v>
      </c>
      <c r="O46" s="1" t="s">
        <v>3757</v>
      </c>
      <c r="P46" s="1" t="s">
        <v>3894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48</v>
      </c>
      <c r="B47" s="1" t="s">
        <v>17</v>
      </c>
      <c r="C47" s="1">
        <v>379.0</v>
      </c>
      <c r="D47" s="1">
        <v>0.0</v>
      </c>
      <c r="E47" s="1" t="s">
        <v>3762</v>
      </c>
      <c r="F47" s="1" t="s">
        <v>50</v>
      </c>
      <c r="G47" s="1" t="s">
        <v>19</v>
      </c>
      <c r="H47" s="1" t="s">
        <v>3895</v>
      </c>
      <c r="I47" s="1" t="s">
        <v>3896</v>
      </c>
      <c r="J47" s="1" t="s">
        <v>3897</v>
      </c>
      <c r="K47" s="1" t="s">
        <v>3898</v>
      </c>
      <c r="L47" s="1">
        <v>-2.0</v>
      </c>
      <c r="M47" s="1">
        <v>1.06485</v>
      </c>
      <c r="N47" s="1">
        <v>9.9562</v>
      </c>
      <c r="O47" s="1" t="s">
        <v>55</v>
      </c>
      <c r="P47" s="1" t="s">
        <v>3899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24</v>
      </c>
      <c r="B48" s="1" t="s">
        <v>17</v>
      </c>
      <c r="C48" s="1">
        <v>627.6</v>
      </c>
      <c r="D48" s="1">
        <v>0.0</v>
      </c>
      <c r="E48" s="1" t="s">
        <v>25</v>
      </c>
      <c r="F48" s="1" t="s">
        <v>26</v>
      </c>
      <c r="G48" s="1" t="s">
        <v>27</v>
      </c>
      <c r="H48" s="1" t="s">
        <v>3900</v>
      </c>
      <c r="I48" s="1" t="s">
        <v>3901</v>
      </c>
      <c r="J48" s="1" t="s">
        <v>3901</v>
      </c>
      <c r="K48" s="2"/>
      <c r="L48" s="1">
        <v>-6.0</v>
      </c>
      <c r="M48" s="1"/>
      <c r="N48" s="1">
        <v>8.830716666666667</v>
      </c>
      <c r="O48" s="1" t="s">
        <v>3757</v>
      </c>
      <c r="P48" s="1" t="s">
        <v>3902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16</v>
      </c>
      <c r="B49" s="1" t="s">
        <v>17</v>
      </c>
      <c r="C49" s="1">
        <v>135.0</v>
      </c>
      <c r="D49" s="1">
        <v>0.0</v>
      </c>
      <c r="E49" s="2"/>
      <c r="F49" s="1" t="s">
        <v>18</v>
      </c>
      <c r="G49" s="1" t="s">
        <v>19</v>
      </c>
      <c r="H49" s="1" t="s">
        <v>3903</v>
      </c>
      <c r="I49" s="1" t="s">
        <v>3904</v>
      </c>
      <c r="J49" s="1" t="s">
        <v>3904</v>
      </c>
      <c r="K49" s="2"/>
      <c r="L49" s="1">
        <v>-4.0</v>
      </c>
      <c r="M49" s="1"/>
      <c r="N49" s="1">
        <v>0.04085</v>
      </c>
      <c r="O49" s="1" t="s">
        <v>22</v>
      </c>
      <c r="P49" s="1" t="s">
        <v>3905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32</v>
      </c>
      <c r="B50" s="1" t="s">
        <v>17</v>
      </c>
      <c r="C50" s="1">
        <v>488.0</v>
      </c>
      <c r="D50" s="1">
        <v>0.0</v>
      </c>
      <c r="E50" s="2"/>
      <c r="F50" s="1" t="s">
        <v>26</v>
      </c>
      <c r="G50" s="1" t="s">
        <v>27</v>
      </c>
      <c r="H50" s="1" t="s">
        <v>3906</v>
      </c>
      <c r="I50" s="1" t="s">
        <v>3907</v>
      </c>
      <c r="J50" s="1" t="s">
        <v>3907</v>
      </c>
      <c r="K50" s="2"/>
      <c r="L50" s="1">
        <v>-1.0</v>
      </c>
      <c r="M50" s="1"/>
      <c r="N50" s="1">
        <v>13.308433333333333</v>
      </c>
      <c r="O50" s="1" t="s">
        <v>3776</v>
      </c>
      <c r="P50" s="1" t="s">
        <v>3908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32</v>
      </c>
      <c r="B51" s="1" t="s">
        <v>17</v>
      </c>
      <c r="C51" s="1">
        <v>227.0</v>
      </c>
      <c r="D51" s="1">
        <v>92.0</v>
      </c>
      <c r="E51" s="2"/>
      <c r="F51" s="1" t="s">
        <v>26</v>
      </c>
      <c r="G51" s="1" t="s">
        <v>27</v>
      </c>
      <c r="H51" s="1" t="s">
        <v>3909</v>
      </c>
      <c r="I51" s="1" t="s">
        <v>3910</v>
      </c>
      <c r="J51" s="1" t="s">
        <v>3910</v>
      </c>
      <c r="K51" s="2"/>
      <c r="L51" s="1">
        <v>-3.0</v>
      </c>
      <c r="M51" s="1"/>
      <c r="N51" s="1">
        <v>11.2421</v>
      </c>
      <c r="O51" s="1" t="s">
        <v>3776</v>
      </c>
      <c r="P51" s="1" t="s">
        <v>3911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16</v>
      </c>
      <c r="B52" s="1" t="s">
        <v>17</v>
      </c>
      <c r="C52" s="3">
        <v>259.0</v>
      </c>
      <c r="D52" s="1">
        <v>0.0</v>
      </c>
      <c r="E52" s="2"/>
      <c r="F52" s="1" t="s">
        <v>18</v>
      </c>
      <c r="G52" s="1" t="s">
        <v>19</v>
      </c>
      <c r="H52" s="1" t="s">
        <v>3912</v>
      </c>
      <c r="I52" s="1" t="s">
        <v>3913</v>
      </c>
      <c r="J52" s="1" t="s">
        <v>3913</v>
      </c>
      <c r="K52" s="2"/>
      <c r="L52" s="1">
        <v>11.0</v>
      </c>
      <c r="M52" s="1"/>
      <c r="N52" s="1">
        <v>16.785966666666667</v>
      </c>
      <c r="O52" s="1" t="s">
        <v>22</v>
      </c>
      <c r="P52" s="1" t="s">
        <v>3914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16</v>
      </c>
      <c r="B53" s="1" t="s">
        <v>17</v>
      </c>
      <c r="C53" s="3">
        <v>39.0</v>
      </c>
      <c r="D53" s="1">
        <v>0.0</v>
      </c>
      <c r="E53" s="2"/>
      <c r="F53" s="1" t="s">
        <v>18</v>
      </c>
      <c r="G53" s="1" t="s">
        <v>123</v>
      </c>
      <c r="H53" s="1" t="s">
        <v>3915</v>
      </c>
      <c r="I53" s="1" t="s">
        <v>3916</v>
      </c>
      <c r="J53" s="1" t="s">
        <v>3916</v>
      </c>
      <c r="K53" s="2"/>
      <c r="L53" s="1">
        <v>17.0</v>
      </c>
      <c r="M53" s="1"/>
      <c r="N53" s="1">
        <v>22.194766666666666</v>
      </c>
      <c r="O53" s="1" t="s">
        <v>22</v>
      </c>
      <c r="P53" s="1" t="s">
        <v>3917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16</v>
      </c>
      <c r="B54" s="1" t="s">
        <v>17</v>
      </c>
      <c r="C54" s="3">
        <v>220.0</v>
      </c>
      <c r="D54" s="1">
        <v>39.0</v>
      </c>
      <c r="E54" s="2"/>
      <c r="F54" s="1" t="s">
        <v>18</v>
      </c>
      <c r="G54" s="1" t="s">
        <v>123</v>
      </c>
      <c r="H54" s="1" t="s">
        <v>3918</v>
      </c>
      <c r="I54" s="1" t="s">
        <v>3919</v>
      </c>
      <c r="J54" s="1" t="s">
        <v>3919</v>
      </c>
      <c r="K54" s="2"/>
      <c r="L54" s="1">
        <v>17.0</v>
      </c>
      <c r="M54" s="1"/>
      <c r="N54" s="1">
        <v>22.7925</v>
      </c>
      <c r="O54" s="1" t="s">
        <v>22</v>
      </c>
      <c r="P54" s="1" t="s">
        <v>3920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16</v>
      </c>
      <c r="B55" s="1" t="s">
        <v>17</v>
      </c>
      <c r="C55" s="1">
        <v>65.0</v>
      </c>
      <c r="D55" s="1">
        <v>0.0</v>
      </c>
      <c r="E55" s="2"/>
      <c r="F55" s="1" t="s">
        <v>18</v>
      </c>
      <c r="G55" s="1" t="s">
        <v>19</v>
      </c>
      <c r="H55" s="1" t="s">
        <v>3921</v>
      </c>
      <c r="I55" s="1" t="s">
        <v>3922</v>
      </c>
      <c r="J55" s="1" t="s">
        <v>3922</v>
      </c>
      <c r="K55" s="2"/>
      <c r="L55" s="1">
        <v>21.0</v>
      </c>
      <c r="M55" s="1"/>
      <c r="N55" s="1">
        <v>26.623266666666666</v>
      </c>
      <c r="O55" s="1" t="s">
        <v>22</v>
      </c>
      <c r="P55" s="1" t="s">
        <v>3923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48</v>
      </c>
      <c r="B56" s="1" t="s">
        <v>17</v>
      </c>
      <c r="C56" s="1">
        <v>199.0</v>
      </c>
      <c r="D56" s="1">
        <v>50.0</v>
      </c>
      <c r="E56" s="2"/>
      <c r="F56" s="1" t="s">
        <v>18</v>
      </c>
      <c r="G56" s="1" t="s">
        <v>123</v>
      </c>
      <c r="H56" s="1" t="s">
        <v>3924</v>
      </c>
      <c r="I56" s="1" t="s">
        <v>3925</v>
      </c>
      <c r="J56" s="1" t="s">
        <v>3925</v>
      </c>
      <c r="K56" s="2"/>
      <c r="L56" s="1">
        <v>-6.0</v>
      </c>
      <c r="M56" s="1"/>
      <c r="N56" s="1">
        <v>31.22595</v>
      </c>
      <c r="O56" s="1" t="s">
        <v>55</v>
      </c>
      <c r="P56" s="1" t="s">
        <v>3926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48</v>
      </c>
      <c r="B57" s="1" t="s">
        <v>17</v>
      </c>
      <c r="C57" s="3">
        <v>827.0</v>
      </c>
      <c r="D57" s="1">
        <v>0.0</v>
      </c>
      <c r="E57" s="1" t="s">
        <v>3762</v>
      </c>
      <c r="F57" s="1" t="s">
        <v>50</v>
      </c>
      <c r="G57" s="1" t="s">
        <v>27</v>
      </c>
      <c r="H57" s="1" t="s">
        <v>3927</v>
      </c>
      <c r="I57" s="1" t="s">
        <v>3928</v>
      </c>
      <c r="J57" s="1" t="s">
        <v>3929</v>
      </c>
      <c r="K57" s="1" t="s">
        <v>3930</v>
      </c>
      <c r="L57" s="1">
        <v>0.0</v>
      </c>
      <c r="M57" s="1">
        <v>6.543466666666666</v>
      </c>
      <c r="N57" s="1">
        <v>10.424716666666667</v>
      </c>
      <c r="O57" s="1" t="s">
        <v>55</v>
      </c>
      <c r="P57" s="1" t="s">
        <v>3931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16</v>
      </c>
      <c r="B58" s="1" t="s">
        <v>17</v>
      </c>
      <c r="C58" s="1">
        <v>329.0</v>
      </c>
      <c r="D58" s="1">
        <v>0.0</v>
      </c>
      <c r="E58" s="2"/>
      <c r="F58" s="1" t="s">
        <v>18</v>
      </c>
      <c r="G58" s="1" t="s">
        <v>123</v>
      </c>
      <c r="H58" s="1" t="s">
        <v>3932</v>
      </c>
      <c r="I58" s="1" t="s">
        <v>3933</v>
      </c>
      <c r="J58" s="1" t="s">
        <v>3933</v>
      </c>
      <c r="K58" s="2"/>
      <c r="L58" s="1">
        <v>5.0</v>
      </c>
      <c r="M58" s="1"/>
      <c r="N58" s="1">
        <v>10.5546</v>
      </c>
      <c r="O58" s="1" t="s">
        <v>22</v>
      </c>
      <c r="P58" s="1" t="s">
        <v>3934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24</v>
      </c>
      <c r="B59" s="1" t="s">
        <v>17</v>
      </c>
      <c r="C59" s="3">
        <v>518.4</v>
      </c>
      <c r="D59" s="1">
        <v>0.0</v>
      </c>
      <c r="E59" s="1" t="s">
        <v>25</v>
      </c>
      <c r="F59" s="1" t="s">
        <v>26</v>
      </c>
      <c r="G59" s="1" t="s">
        <v>27</v>
      </c>
      <c r="H59" s="1" t="s">
        <v>3935</v>
      </c>
      <c r="I59" s="1" t="s">
        <v>3936</v>
      </c>
      <c r="J59" s="1" t="s">
        <v>3936</v>
      </c>
      <c r="K59" s="2"/>
      <c r="L59" s="1">
        <v>1.0</v>
      </c>
      <c r="M59" s="1"/>
      <c r="N59" s="1">
        <v>16.86875</v>
      </c>
      <c r="O59" s="1" t="s">
        <v>3757</v>
      </c>
      <c r="P59" s="1" t="s">
        <v>3937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48</v>
      </c>
      <c r="B60" s="1" t="s">
        <v>17</v>
      </c>
      <c r="C60" s="1">
        <v>587.0</v>
      </c>
      <c r="D60" s="1">
        <v>0.0</v>
      </c>
      <c r="E60" s="1" t="s">
        <v>3762</v>
      </c>
      <c r="F60" s="1" t="s">
        <v>50</v>
      </c>
      <c r="G60" s="1" t="s">
        <v>27</v>
      </c>
      <c r="H60" s="1" t="s">
        <v>3938</v>
      </c>
      <c r="I60" s="1" t="s">
        <v>3939</v>
      </c>
      <c r="J60" s="1" t="s">
        <v>3940</v>
      </c>
      <c r="K60" s="1" t="s">
        <v>3941</v>
      </c>
      <c r="L60" s="1">
        <v>4.0</v>
      </c>
      <c r="M60" s="1">
        <v>13.19015</v>
      </c>
      <c r="N60" s="1">
        <v>22.22975</v>
      </c>
      <c r="O60" s="1" t="s">
        <v>55</v>
      </c>
      <c r="P60" s="1" t="s">
        <v>3942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48</v>
      </c>
      <c r="B61" s="1" t="s">
        <v>17</v>
      </c>
      <c r="C61" s="1">
        <v>624.0</v>
      </c>
      <c r="D61" s="1">
        <v>153.0</v>
      </c>
      <c r="E61" s="2"/>
      <c r="F61" s="1" t="s">
        <v>18</v>
      </c>
      <c r="G61" s="1" t="s">
        <v>27</v>
      </c>
      <c r="H61" s="1" t="s">
        <v>3943</v>
      </c>
      <c r="I61" s="1" t="s">
        <v>3944</v>
      </c>
      <c r="J61" s="1" t="s">
        <v>3944</v>
      </c>
      <c r="K61" s="2"/>
      <c r="L61" s="1">
        <v>2.0</v>
      </c>
      <c r="M61" s="1"/>
      <c r="N61" s="1">
        <v>16.414466666666666</v>
      </c>
      <c r="O61" s="1" t="s">
        <v>55</v>
      </c>
      <c r="P61" s="1" t="s">
        <v>3945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16</v>
      </c>
      <c r="B62" s="1" t="s">
        <v>17</v>
      </c>
      <c r="C62" s="3">
        <v>657.0</v>
      </c>
      <c r="D62" s="1">
        <v>0.0</v>
      </c>
      <c r="E62" s="2"/>
      <c r="F62" s="1" t="s">
        <v>18</v>
      </c>
      <c r="G62" s="1" t="s">
        <v>123</v>
      </c>
      <c r="H62" s="1" t="s">
        <v>3946</v>
      </c>
      <c r="I62" s="1" t="s">
        <v>3947</v>
      </c>
      <c r="J62" s="1" t="s">
        <v>3947</v>
      </c>
      <c r="K62" s="2"/>
      <c r="L62" s="1">
        <v>58.0</v>
      </c>
      <c r="M62" s="1"/>
      <c r="N62" s="1">
        <v>63.88751666666667</v>
      </c>
      <c r="O62" s="1" t="s">
        <v>22</v>
      </c>
      <c r="P62" s="1" t="s">
        <v>3948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32</v>
      </c>
      <c r="B63" s="1" t="s">
        <v>17</v>
      </c>
      <c r="C63" s="1">
        <v>378.0</v>
      </c>
      <c r="D63" s="1">
        <v>0.0</v>
      </c>
      <c r="E63" s="2"/>
      <c r="F63" s="1" t="s">
        <v>26</v>
      </c>
      <c r="G63" s="1" t="s">
        <v>19</v>
      </c>
      <c r="H63" s="1" t="s">
        <v>3949</v>
      </c>
      <c r="I63" s="1" t="s">
        <v>3950</v>
      </c>
      <c r="J63" s="1" t="s">
        <v>3950</v>
      </c>
      <c r="K63" s="2"/>
      <c r="L63" s="1">
        <v>1.0</v>
      </c>
      <c r="M63" s="1"/>
      <c r="N63" s="1">
        <v>16.716383333333333</v>
      </c>
      <c r="O63" s="1" t="s">
        <v>3776</v>
      </c>
      <c r="P63" s="1" t="s">
        <v>3951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E63" s="2"/>
      <c r="AF63" s="2"/>
    </row>
    <row r="64">
      <c r="A64" s="1" t="s">
        <v>24</v>
      </c>
      <c r="B64" s="1" t="s">
        <v>17</v>
      </c>
      <c r="C64" s="3">
        <v>328.2</v>
      </c>
      <c r="D64" s="1">
        <v>0.0</v>
      </c>
      <c r="E64" s="1" t="s">
        <v>25</v>
      </c>
      <c r="F64" s="1" t="s">
        <v>26</v>
      </c>
      <c r="G64" s="1" t="s">
        <v>27</v>
      </c>
      <c r="H64" s="1" t="s">
        <v>3952</v>
      </c>
      <c r="I64" s="1" t="s">
        <v>3953</v>
      </c>
      <c r="J64" s="1" t="s">
        <v>3953</v>
      </c>
      <c r="K64" s="2"/>
      <c r="L64" s="1">
        <v>9.0</v>
      </c>
      <c r="M64" s="1"/>
      <c r="N64" s="1">
        <v>24.591216666666668</v>
      </c>
      <c r="O64" s="1" t="s">
        <v>3757</v>
      </c>
      <c r="P64" s="1" t="s">
        <v>3954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16</v>
      </c>
      <c r="B65" s="1" t="s">
        <v>17</v>
      </c>
      <c r="C65" s="1">
        <v>719.0</v>
      </c>
      <c r="D65" s="1">
        <v>0.0</v>
      </c>
      <c r="E65" s="2"/>
      <c r="F65" s="1" t="s">
        <v>18</v>
      </c>
      <c r="G65" s="1" t="s">
        <v>123</v>
      </c>
      <c r="H65" s="1" t="s">
        <v>3955</v>
      </c>
      <c r="I65" s="1" t="s">
        <v>3956</v>
      </c>
      <c r="J65" s="1" t="s">
        <v>3956</v>
      </c>
      <c r="K65" s="2"/>
      <c r="L65" s="1">
        <v>1.0</v>
      </c>
      <c r="M65" s="1"/>
      <c r="N65" s="1">
        <v>6.333633333333333</v>
      </c>
      <c r="O65" s="1" t="s">
        <v>22</v>
      </c>
      <c r="P65" s="1" t="s">
        <v>3957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E65" s="2"/>
      <c r="AF65" s="2"/>
    </row>
    <row r="66">
      <c r="A66" s="1" t="s">
        <v>48</v>
      </c>
      <c r="B66" s="1" t="s">
        <v>17</v>
      </c>
      <c r="C66" s="3">
        <v>453.0</v>
      </c>
      <c r="D66" s="1">
        <v>0.0</v>
      </c>
      <c r="E66" s="1" t="s">
        <v>3958</v>
      </c>
      <c r="F66" s="1" t="s">
        <v>50</v>
      </c>
      <c r="G66" s="1" t="s">
        <v>27</v>
      </c>
      <c r="H66" s="1" t="s">
        <v>3959</v>
      </c>
      <c r="I66" s="1" t="s">
        <v>3960</v>
      </c>
      <c r="J66" s="1" t="s">
        <v>3961</v>
      </c>
      <c r="K66" s="1" t="s">
        <v>3962</v>
      </c>
      <c r="L66" s="1">
        <v>-2.0</v>
      </c>
      <c r="M66" s="1">
        <v>1.2569666666666666</v>
      </c>
      <c r="N66" s="1">
        <v>11.31655</v>
      </c>
      <c r="O66" s="1" t="s">
        <v>55</v>
      </c>
      <c r="P66" s="1" t="s">
        <v>3963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24</v>
      </c>
      <c r="B67" s="1" t="s">
        <v>17</v>
      </c>
      <c r="C67" s="3">
        <v>257.2</v>
      </c>
      <c r="D67" s="1">
        <v>0.0</v>
      </c>
      <c r="E67" s="1" t="s">
        <v>25</v>
      </c>
      <c r="F67" s="1" t="s">
        <v>26</v>
      </c>
      <c r="G67" s="1" t="s">
        <v>27</v>
      </c>
      <c r="H67" s="1" t="s">
        <v>3964</v>
      </c>
      <c r="I67" s="1" t="s">
        <v>3965</v>
      </c>
      <c r="J67" s="1" t="s">
        <v>3965</v>
      </c>
      <c r="K67" s="2"/>
      <c r="L67" s="1">
        <v>-4.0</v>
      </c>
      <c r="M67" s="1"/>
      <c r="N67" s="1">
        <v>10.129883333333334</v>
      </c>
      <c r="O67" s="1" t="s">
        <v>3757</v>
      </c>
      <c r="P67" s="1" t="s">
        <v>3966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66</v>
      </c>
      <c r="B68" s="1" t="s">
        <v>17</v>
      </c>
      <c r="C68" s="3">
        <v>244.0</v>
      </c>
      <c r="D68" s="1">
        <v>0.0</v>
      </c>
      <c r="E68" s="1" t="s">
        <v>3967</v>
      </c>
      <c r="F68" s="1" t="s">
        <v>26</v>
      </c>
      <c r="G68" s="1" t="s">
        <v>27</v>
      </c>
      <c r="H68" s="1" t="s">
        <v>3968</v>
      </c>
      <c r="I68" s="1" t="s">
        <v>3969</v>
      </c>
      <c r="J68" s="1" t="s">
        <v>3969</v>
      </c>
      <c r="K68" s="2"/>
      <c r="L68" s="1">
        <v>-6.0</v>
      </c>
      <c r="M68" s="1"/>
      <c r="N68" s="1">
        <v>8.097583333333333</v>
      </c>
      <c r="O68" s="1" t="s">
        <v>3884</v>
      </c>
      <c r="P68" s="1" t="s">
        <v>3970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66</v>
      </c>
      <c r="B69" s="1" t="s">
        <v>17</v>
      </c>
      <c r="C69" s="1">
        <v>254.0</v>
      </c>
      <c r="D69" s="1">
        <v>0.0</v>
      </c>
      <c r="E69" s="1" t="s">
        <v>3971</v>
      </c>
      <c r="F69" s="1" t="s">
        <v>26</v>
      </c>
      <c r="G69" s="1" t="s">
        <v>27</v>
      </c>
      <c r="H69" s="1" t="s">
        <v>3972</v>
      </c>
      <c r="I69" s="1" t="s">
        <v>3973</v>
      </c>
      <c r="J69" s="1" t="s">
        <v>3973</v>
      </c>
      <c r="K69" s="2"/>
      <c r="L69" s="1">
        <v>-6.0</v>
      </c>
      <c r="M69" s="1"/>
      <c r="N69" s="1">
        <v>8.266</v>
      </c>
      <c r="O69" s="1" t="s">
        <v>3884</v>
      </c>
      <c r="P69" s="1" t="s">
        <v>3974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16</v>
      </c>
      <c r="B70" s="1" t="s">
        <v>17</v>
      </c>
      <c r="C70" s="1">
        <v>139.0</v>
      </c>
      <c r="D70" s="1">
        <v>0.0</v>
      </c>
      <c r="E70" s="2"/>
      <c r="F70" s="1" t="s">
        <v>18</v>
      </c>
      <c r="G70" s="1" t="s">
        <v>19</v>
      </c>
      <c r="H70" s="1" t="s">
        <v>3975</v>
      </c>
      <c r="I70" s="1" t="s">
        <v>3976</v>
      </c>
      <c r="J70" s="1" t="s">
        <v>3976</v>
      </c>
      <c r="K70" s="2"/>
      <c r="L70" s="1">
        <v>113.0</v>
      </c>
      <c r="M70" s="1"/>
      <c r="N70" s="1">
        <v>118.36978333333333</v>
      </c>
      <c r="O70" s="1" t="s">
        <v>22</v>
      </c>
      <c r="P70" s="1" t="s">
        <v>3977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24</v>
      </c>
      <c r="B71" s="1" t="s">
        <v>17</v>
      </c>
      <c r="C71" s="3">
        <v>332.4</v>
      </c>
      <c r="D71" s="1">
        <v>0.0</v>
      </c>
      <c r="E71" s="1" t="s">
        <v>25</v>
      </c>
      <c r="F71" s="1" t="s">
        <v>26</v>
      </c>
      <c r="G71" s="1" t="s">
        <v>27</v>
      </c>
      <c r="H71" s="1" t="s">
        <v>3978</v>
      </c>
      <c r="I71" s="1" t="s">
        <v>3979</v>
      </c>
      <c r="J71" s="1" t="s">
        <v>3979</v>
      </c>
      <c r="K71" s="2"/>
      <c r="L71" s="1">
        <v>0.0</v>
      </c>
      <c r="M71" s="1"/>
      <c r="N71" s="1">
        <v>14.616566666666667</v>
      </c>
      <c r="O71" s="1" t="s">
        <v>3757</v>
      </c>
      <c r="P71" s="1" t="s">
        <v>3980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24</v>
      </c>
      <c r="B72" s="1" t="s">
        <v>17</v>
      </c>
      <c r="C72" s="1">
        <v>369.4</v>
      </c>
      <c r="D72" s="1">
        <v>0.0</v>
      </c>
      <c r="E72" s="1" t="s">
        <v>25</v>
      </c>
      <c r="F72" s="1" t="s">
        <v>26</v>
      </c>
      <c r="G72" s="1" t="s">
        <v>27</v>
      </c>
      <c r="H72" s="1" t="s">
        <v>3981</v>
      </c>
      <c r="I72" s="1" t="s">
        <v>3982</v>
      </c>
      <c r="J72" s="1" t="s">
        <v>3982</v>
      </c>
      <c r="K72" s="2"/>
      <c r="L72" s="1">
        <v>-3.0</v>
      </c>
      <c r="M72" s="1"/>
      <c r="N72" s="1">
        <v>11.421383333333333</v>
      </c>
      <c r="O72" s="1" t="s">
        <v>3757</v>
      </c>
      <c r="P72" s="1" t="s">
        <v>3983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16</v>
      </c>
      <c r="B73" s="1" t="s">
        <v>17</v>
      </c>
      <c r="C73" s="3">
        <v>725.0</v>
      </c>
      <c r="D73" s="1">
        <v>0.0</v>
      </c>
      <c r="E73" s="2"/>
      <c r="F73" s="1" t="s">
        <v>18</v>
      </c>
      <c r="G73" s="1" t="s">
        <v>123</v>
      </c>
      <c r="H73" s="1" t="s">
        <v>3984</v>
      </c>
      <c r="I73" s="1" t="s">
        <v>3985</v>
      </c>
      <c r="J73" s="1" t="s">
        <v>3985</v>
      </c>
      <c r="K73" s="2"/>
      <c r="L73" s="1">
        <v>125.0</v>
      </c>
      <c r="M73" s="1"/>
      <c r="N73" s="1">
        <v>130.84123333333332</v>
      </c>
      <c r="O73" s="1" t="s">
        <v>22</v>
      </c>
      <c r="P73" s="1" t="s">
        <v>3986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32</v>
      </c>
      <c r="B74" s="1" t="s">
        <v>17</v>
      </c>
      <c r="C74" s="1">
        <v>700.0</v>
      </c>
      <c r="D74" s="1">
        <v>0.0</v>
      </c>
      <c r="E74" s="2"/>
      <c r="F74" s="1" t="s">
        <v>26</v>
      </c>
      <c r="G74" s="1" t="s">
        <v>27</v>
      </c>
      <c r="H74" s="1" t="s">
        <v>3987</v>
      </c>
      <c r="I74" s="1" t="s">
        <v>3988</v>
      </c>
      <c r="J74" s="1" t="s">
        <v>3988</v>
      </c>
      <c r="K74" s="2"/>
      <c r="L74" s="1">
        <v>0.0</v>
      </c>
      <c r="M74" s="1"/>
      <c r="N74" s="1">
        <v>15.8716</v>
      </c>
      <c r="O74" s="1" t="s">
        <v>3776</v>
      </c>
      <c r="P74" s="1" t="s">
        <v>3989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24</v>
      </c>
      <c r="B75" s="1" t="s">
        <v>17</v>
      </c>
      <c r="C75" s="1">
        <v>228.2</v>
      </c>
      <c r="D75" s="1">
        <v>0.0</v>
      </c>
      <c r="E75" s="1" t="s">
        <v>25</v>
      </c>
      <c r="F75" s="1" t="s">
        <v>26</v>
      </c>
      <c r="G75" s="1" t="s">
        <v>27</v>
      </c>
      <c r="H75" s="1" t="s">
        <v>3990</v>
      </c>
      <c r="I75" s="1" t="s">
        <v>3991</v>
      </c>
      <c r="J75" s="1" t="s">
        <v>3991</v>
      </c>
      <c r="K75" s="2"/>
      <c r="L75" s="1">
        <v>-8.0</v>
      </c>
      <c r="M75" s="1"/>
      <c r="N75" s="1">
        <v>6.864766666666666</v>
      </c>
      <c r="O75" s="1" t="s">
        <v>3757</v>
      </c>
      <c r="P75" s="1" t="s">
        <v>3992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48</v>
      </c>
      <c r="B76" s="1" t="s">
        <v>17</v>
      </c>
      <c r="C76" s="1">
        <v>677.0</v>
      </c>
      <c r="D76" s="1">
        <v>0.0</v>
      </c>
      <c r="E76" s="1" t="s">
        <v>3762</v>
      </c>
      <c r="F76" s="1" t="s">
        <v>50</v>
      </c>
      <c r="G76" s="1" t="s">
        <v>27</v>
      </c>
      <c r="H76" s="1" t="s">
        <v>3993</v>
      </c>
      <c r="I76" s="1" t="s">
        <v>3994</v>
      </c>
      <c r="J76" s="1" t="s">
        <v>3995</v>
      </c>
      <c r="K76" s="1" t="s">
        <v>3996</v>
      </c>
      <c r="L76" s="1">
        <v>-9.0</v>
      </c>
      <c r="M76" s="1">
        <v>11.478383333333333</v>
      </c>
      <c r="N76" s="1">
        <v>11.012733333333333</v>
      </c>
      <c r="O76" s="1" t="s">
        <v>55</v>
      </c>
      <c r="P76" s="1" t="s">
        <v>3997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32</v>
      </c>
      <c r="B77" s="1" t="s">
        <v>17</v>
      </c>
      <c r="C77" s="1">
        <v>229.0</v>
      </c>
      <c r="D77" s="1">
        <v>0.0</v>
      </c>
      <c r="E77" s="2"/>
      <c r="F77" s="1" t="s">
        <v>26</v>
      </c>
      <c r="G77" s="1" t="s">
        <v>27</v>
      </c>
      <c r="H77" s="1" t="s">
        <v>3998</v>
      </c>
      <c r="I77" s="1" t="s">
        <v>3999</v>
      </c>
      <c r="J77" s="1" t="s">
        <v>3999</v>
      </c>
      <c r="K77" s="2"/>
      <c r="L77" s="1">
        <v>-7.0</v>
      </c>
      <c r="M77" s="1"/>
      <c r="N77" s="1">
        <v>7.314183333333333</v>
      </c>
      <c r="O77" s="1" t="s">
        <v>3776</v>
      </c>
      <c r="P77" s="1" t="s">
        <v>4000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16</v>
      </c>
      <c r="B78" s="1" t="s">
        <v>17</v>
      </c>
      <c r="C78" s="1">
        <v>259.0</v>
      </c>
      <c r="D78" s="1">
        <v>0.0</v>
      </c>
      <c r="E78" s="2"/>
      <c r="F78" s="1" t="s">
        <v>18</v>
      </c>
      <c r="G78" s="1" t="s">
        <v>123</v>
      </c>
      <c r="H78" s="1" t="s">
        <v>4001</v>
      </c>
      <c r="I78" s="1" t="s">
        <v>4002</v>
      </c>
      <c r="J78" s="1" t="s">
        <v>4002</v>
      </c>
      <c r="K78" s="2"/>
      <c r="L78" s="1">
        <v>31.0</v>
      </c>
      <c r="M78" s="1"/>
      <c r="N78" s="1">
        <v>36.745983333333335</v>
      </c>
      <c r="O78" s="1" t="s">
        <v>22</v>
      </c>
      <c r="P78" s="1" t="s">
        <v>4003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16</v>
      </c>
      <c r="B79" s="1" t="s">
        <v>17</v>
      </c>
      <c r="C79" s="3">
        <v>39.0</v>
      </c>
      <c r="D79" s="1">
        <v>0.0</v>
      </c>
      <c r="E79" s="2"/>
      <c r="F79" s="1" t="s">
        <v>18</v>
      </c>
      <c r="G79" s="1" t="s">
        <v>123</v>
      </c>
      <c r="H79" s="1" t="s">
        <v>4004</v>
      </c>
      <c r="I79" s="1" t="s">
        <v>4005</v>
      </c>
      <c r="J79" s="1" t="s">
        <v>4005</v>
      </c>
      <c r="K79" s="2"/>
      <c r="L79" s="1">
        <v>-2.0</v>
      </c>
      <c r="M79" s="1"/>
      <c r="N79" s="1">
        <v>2.536383333333333</v>
      </c>
      <c r="O79" s="1" t="s">
        <v>22</v>
      </c>
      <c r="P79" s="1" t="s">
        <v>4006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E79" s="2"/>
      <c r="AF79" s="2"/>
    </row>
    <row r="80">
      <c r="A80" s="1" t="s">
        <v>24</v>
      </c>
      <c r="B80" s="1" t="s">
        <v>17</v>
      </c>
      <c r="C80" s="3">
        <v>319.4</v>
      </c>
      <c r="D80" s="1">
        <v>0.0</v>
      </c>
      <c r="E80" s="1" t="s">
        <v>25</v>
      </c>
      <c r="F80" s="1" t="s">
        <v>26</v>
      </c>
      <c r="G80" s="1" t="s">
        <v>27</v>
      </c>
      <c r="H80" s="1" t="s">
        <v>4007</v>
      </c>
      <c r="I80" s="1" t="s">
        <v>4008</v>
      </c>
      <c r="J80" s="1" t="s">
        <v>4008</v>
      </c>
      <c r="K80" s="2"/>
      <c r="L80" s="1">
        <v>-5.0</v>
      </c>
      <c r="M80" s="1"/>
      <c r="N80" s="1">
        <v>9.6186</v>
      </c>
      <c r="O80" s="1" t="s">
        <v>3757</v>
      </c>
      <c r="P80" s="1" t="s">
        <v>4009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48</v>
      </c>
      <c r="B81" s="1" t="s">
        <v>17</v>
      </c>
      <c r="C81" s="3">
        <v>279.0</v>
      </c>
      <c r="D81" s="1">
        <v>0.0</v>
      </c>
      <c r="E81" s="1" t="s">
        <v>3958</v>
      </c>
      <c r="F81" s="1" t="s">
        <v>50</v>
      </c>
      <c r="G81" s="1" t="s">
        <v>27</v>
      </c>
      <c r="H81" s="1" t="s">
        <v>4010</v>
      </c>
      <c r="I81" s="1" t="s">
        <v>4011</v>
      </c>
      <c r="J81" s="1" t="s">
        <v>4012</v>
      </c>
      <c r="K81" s="1" t="s">
        <v>4013</v>
      </c>
      <c r="L81" s="1">
        <v>0.0</v>
      </c>
      <c r="M81" s="1">
        <v>5.212316666666666</v>
      </c>
      <c r="N81" s="1">
        <v>7.8711</v>
      </c>
      <c r="O81" s="1" t="s">
        <v>55</v>
      </c>
      <c r="P81" s="1" t="s">
        <v>4014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48</v>
      </c>
      <c r="B82" s="1" t="s">
        <v>17</v>
      </c>
      <c r="C82" s="1">
        <v>298.0</v>
      </c>
      <c r="D82" s="1">
        <v>0.0</v>
      </c>
      <c r="E82" s="1" t="s">
        <v>3958</v>
      </c>
      <c r="F82" s="1" t="s">
        <v>50</v>
      </c>
      <c r="G82" s="1" t="s">
        <v>19</v>
      </c>
      <c r="H82" s="1" t="s">
        <v>4015</v>
      </c>
      <c r="I82" s="1" t="s">
        <v>4016</v>
      </c>
      <c r="J82" s="1" t="s">
        <v>4017</v>
      </c>
      <c r="K82" s="1" t="s">
        <v>4018</v>
      </c>
      <c r="L82" s="1">
        <v>0.0</v>
      </c>
      <c r="M82" s="1">
        <v>2.7813833333333333</v>
      </c>
      <c r="N82" s="1">
        <v>16.9873</v>
      </c>
      <c r="O82" s="1" t="s">
        <v>55</v>
      </c>
      <c r="P82" s="1" t="s">
        <v>4019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24</v>
      </c>
      <c r="B83" s="1" t="s">
        <v>17</v>
      </c>
      <c r="C83" s="3">
        <v>704.8</v>
      </c>
      <c r="D83" s="1">
        <v>0.0</v>
      </c>
      <c r="E83" s="1" t="s">
        <v>25</v>
      </c>
      <c r="F83" s="1" t="s">
        <v>26</v>
      </c>
      <c r="G83" s="1" t="s">
        <v>27</v>
      </c>
      <c r="H83" s="1" t="s">
        <v>4020</v>
      </c>
      <c r="I83" s="1" t="s">
        <v>4021</v>
      </c>
      <c r="J83" s="1" t="s">
        <v>4021</v>
      </c>
      <c r="K83" s="2"/>
      <c r="L83" s="1">
        <v>4.0</v>
      </c>
      <c r="M83" s="1"/>
      <c r="N83" s="1">
        <v>19.90595</v>
      </c>
      <c r="O83" s="1" t="s">
        <v>3757</v>
      </c>
      <c r="P83" s="1" t="s">
        <v>4022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24</v>
      </c>
      <c r="B84" s="1" t="s">
        <v>17</v>
      </c>
      <c r="C84" s="3">
        <v>357.4</v>
      </c>
      <c r="D84" s="1">
        <v>0.0</v>
      </c>
      <c r="E84" s="1" t="s">
        <v>25</v>
      </c>
      <c r="F84" s="1" t="s">
        <v>26</v>
      </c>
      <c r="G84" s="1" t="s">
        <v>27</v>
      </c>
      <c r="H84" s="1" t="s">
        <v>4023</v>
      </c>
      <c r="I84" s="1" t="s">
        <v>4024</v>
      </c>
      <c r="J84" s="1" t="s">
        <v>4024</v>
      </c>
      <c r="K84" s="2"/>
      <c r="L84" s="1">
        <v>-2.0</v>
      </c>
      <c r="M84" s="1"/>
      <c r="N84" s="1">
        <v>12.283133333333334</v>
      </c>
      <c r="O84" s="1" t="s">
        <v>3757</v>
      </c>
      <c r="P84" s="1" t="s">
        <v>4025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16</v>
      </c>
      <c r="B85" s="1" t="s">
        <v>17</v>
      </c>
      <c r="C85" s="1">
        <v>59.0</v>
      </c>
      <c r="D85" s="1">
        <v>0.0</v>
      </c>
      <c r="E85" s="2"/>
      <c r="F85" s="1" t="s">
        <v>18</v>
      </c>
      <c r="G85" s="1" t="s">
        <v>19</v>
      </c>
      <c r="H85" s="1" t="s">
        <v>4026</v>
      </c>
      <c r="I85" s="1" t="s">
        <v>4027</v>
      </c>
      <c r="J85" s="1" t="s">
        <v>4027</v>
      </c>
      <c r="K85" s="2"/>
      <c r="L85" s="1">
        <v>0.0</v>
      </c>
      <c r="M85" s="1"/>
      <c r="N85" s="1">
        <v>5.932033333333333</v>
      </c>
      <c r="O85" s="1" t="s">
        <v>22</v>
      </c>
      <c r="P85" s="1" t="s">
        <v>4028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24</v>
      </c>
      <c r="B86" s="1" t="s">
        <v>17</v>
      </c>
      <c r="C86" s="1">
        <v>208.2</v>
      </c>
      <c r="D86" s="1">
        <v>0.0</v>
      </c>
      <c r="E86" s="1" t="s">
        <v>25</v>
      </c>
      <c r="F86" s="1" t="s">
        <v>26</v>
      </c>
      <c r="G86" s="1" t="s">
        <v>27</v>
      </c>
      <c r="H86" s="1" t="s">
        <v>4029</v>
      </c>
      <c r="I86" s="1" t="s">
        <v>4030</v>
      </c>
      <c r="J86" s="1" t="s">
        <v>4030</v>
      </c>
      <c r="K86" s="2"/>
      <c r="L86" s="1">
        <v>0.0</v>
      </c>
      <c r="M86" s="1"/>
      <c r="N86" s="1">
        <v>14.60975</v>
      </c>
      <c r="O86" s="1" t="s">
        <v>3757</v>
      </c>
      <c r="P86" s="1" t="s">
        <v>4031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24</v>
      </c>
      <c r="B87" s="1" t="s">
        <v>17</v>
      </c>
      <c r="C87" s="3">
        <v>259.2</v>
      </c>
      <c r="D87" s="1">
        <v>0.0</v>
      </c>
      <c r="E87" s="1" t="s">
        <v>25</v>
      </c>
      <c r="F87" s="1" t="s">
        <v>26</v>
      </c>
      <c r="G87" s="1" t="s">
        <v>27</v>
      </c>
      <c r="H87" s="1" t="s">
        <v>4032</v>
      </c>
      <c r="I87" s="1" t="s">
        <v>4033</v>
      </c>
      <c r="J87" s="1" t="s">
        <v>4033</v>
      </c>
      <c r="K87" s="2"/>
      <c r="L87" s="1">
        <v>18.0</v>
      </c>
      <c r="M87" s="1"/>
      <c r="N87" s="1">
        <v>33.712516666666666</v>
      </c>
      <c r="O87" s="1" t="s">
        <v>3757</v>
      </c>
      <c r="P87" s="1" t="s">
        <v>3773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E87" s="2"/>
      <c r="AF87" s="2"/>
    </row>
    <row r="88">
      <c r="A88" s="1" t="s">
        <v>16</v>
      </c>
      <c r="B88" s="1" t="s">
        <v>17</v>
      </c>
      <c r="C88" s="3">
        <v>207.2</v>
      </c>
      <c r="D88" s="1">
        <v>51.8</v>
      </c>
      <c r="E88" s="2"/>
      <c r="F88" s="1" t="s">
        <v>18</v>
      </c>
      <c r="G88" s="1" t="s">
        <v>123</v>
      </c>
      <c r="H88" s="1" t="s">
        <v>4034</v>
      </c>
      <c r="I88" s="1" t="s">
        <v>4035</v>
      </c>
      <c r="J88" s="1" t="s">
        <v>4035</v>
      </c>
      <c r="K88" s="2"/>
      <c r="L88" s="1">
        <v>16.0</v>
      </c>
      <c r="M88" s="1"/>
      <c r="N88" s="1">
        <v>21.019283333333334</v>
      </c>
      <c r="O88" s="1" t="s">
        <v>22</v>
      </c>
      <c r="P88" s="1" t="s">
        <v>4036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32</v>
      </c>
      <c r="B89" s="1" t="s">
        <v>17</v>
      </c>
      <c r="C89" s="3">
        <v>319.0</v>
      </c>
      <c r="D89" s="1">
        <v>0.0</v>
      </c>
      <c r="E89" s="2"/>
      <c r="F89" s="1" t="s">
        <v>26</v>
      </c>
      <c r="G89" s="1" t="s">
        <v>27</v>
      </c>
      <c r="H89" s="1" t="s">
        <v>4037</v>
      </c>
      <c r="I89" s="1" t="s">
        <v>4038</v>
      </c>
      <c r="J89" s="1" t="s">
        <v>4038</v>
      </c>
      <c r="K89" s="2"/>
      <c r="L89" s="1">
        <v>-1.0</v>
      </c>
      <c r="M89" s="1"/>
      <c r="N89" s="1">
        <v>13.546083333333334</v>
      </c>
      <c r="O89" s="1" t="s">
        <v>3776</v>
      </c>
      <c r="P89" s="1" t="s">
        <v>4039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24</v>
      </c>
      <c r="B90" s="1" t="s">
        <v>17</v>
      </c>
      <c r="C90" s="1">
        <v>518.4</v>
      </c>
      <c r="D90" s="1">
        <v>0.0</v>
      </c>
      <c r="E90" s="1" t="s">
        <v>25</v>
      </c>
      <c r="F90" s="1" t="s">
        <v>26</v>
      </c>
      <c r="G90" s="1" t="s">
        <v>27</v>
      </c>
      <c r="H90" s="1" t="s">
        <v>4040</v>
      </c>
      <c r="I90" s="1" t="s">
        <v>4041</v>
      </c>
      <c r="J90" s="1" t="s">
        <v>4041</v>
      </c>
      <c r="K90" s="2"/>
      <c r="L90" s="1">
        <v>2.0</v>
      </c>
      <c r="M90" s="1"/>
      <c r="N90" s="1">
        <v>17.253166666666665</v>
      </c>
      <c r="O90" s="1" t="s">
        <v>3757</v>
      </c>
      <c r="P90" s="1" t="s">
        <v>4042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24</v>
      </c>
      <c r="B91" s="1" t="s">
        <v>17</v>
      </c>
      <c r="C91" s="1">
        <v>259.2</v>
      </c>
      <c r="D91" s="1">
        <v>0.0</v>
      </c>
      <c r="E91" s="1" t="s">
        <v>25</v>
      </c>
      <c r="F91" s="1" t="s">
        <v>26</v>
      </c>
      <c r="G91" s="1" t="s">
        <v>27</v>
      </c>
      <c r="H91" s="1" t="s">
        <v>4043</v>
      </c>
      <c r="I91" s="1" t="s">
        <v>4044</v>
      </c>
      <c r="J91" s="1" t="s">
        <v>4044</v>
      </c>
      <c r="K91" s="2"/>
      <c r="L91" s="1">
        <v>-5.0</v>
      </c>
      <c r="M91" s="1"/>
      <c r="N91" s="1">
        <v>9.547633333333334</v>
      </c>
      <c r="O91" s="1" t="s">
        <v>3757</v>
      </c>
      <c r="P91" s="1" t="s">
        <v>3773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24</v>
      </c>
      <c r="B92" s="1" t="s">
        <v>17</v>
      </c>
      <c r="C92" s="3">
        <v>219.2</v>
      </c>
      <c r="D92" s="1">
        <v>0.0</v>
      </c>
      <c r="E92" s="1" t="s">
        <v>25</v>
      </c>
      <c r="F92" s="1" t="s">
        <v>26</v>
      </c>
      <c r="G92" s="1" t="s">
        <v>27</v>
      </c>
      <c r="H92" s="1" t="s">
        <v>4045</v>
      </c>
      <c r="I92" s="1" t="s">
        <v>4046</v>
      </c>
      <c r="J92" s="1" t="s">
        <v>4046</v>
      </c>
      <c r="K92" s="2"/>
      <c r="L92" s="1">
        <v>0.0</v>
      </c>
      <c r="M92" s="1"/>
      <c r="N92" s="1">
        <v>15.477616666666666</v>
      </c>
      <c r="O92" s="1" t="s">
        <v>3757</v>
      </c>
      <c r="P92" s="1" t="s">
        <v>4047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24</v>
      </c>
      <c r="B93" s="1" t="s">
        <v>17</v>
      </c>
      <c r="C93" s="3">
        <v>777.6</v>
      </c>
      <c r="D93" s="1">
        <v>0.0</v>
      </c>
      <c r="E93" s="1" t="s">
        <v>25</v>
      </c>
      <c r="F93" s="1" t="s">
        <v>26</v>
      </c>
      <c r="G93" s="1" t="s">
        <v>27</v>
      </c>
      <c r="H93" s="1" t="s">
        <v>4048</v>
      </c>
      <c r="I93" s="1" t="s">
        <v>4049</v>
      </c>
      <c r="J93" s="1" t="s">
        <v>4049</v>
      </c>
      <c r="K93" s="2"/>
      <c r="L93" s="1">
        <v>-2.0</v>
      </c>
      <c r="M93" s="1"/>
      <c r="N93" s="1">
        <v>12.960066666666666</v>
      </c>
      <c r="O93" s="1" t="s">
        <v>3757</v>
      </c>
      <c r="P93" s="1" t="s">
        <v>4050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24</v>
      </c>
      <c r="B94" s="1" t="s">
        <v>17</v>
      </c>
      <c r="C94" s="1">
        <v>294.2</v>
      </c>
      <c r="D94" s="1">
        <v>0.0</v>
      </c>
      <c r="E94" s="1" t="s">
        <v>25</v>
      </c>
      <c r="F94" s="1" t="s">
        <v>26</v>
      </c>
      <c r="G94" s="1" t="s">
        <v>27</v>
      </c>
      <c r="H94" s="1" t="s">
        <v>4051</v>
      </c>
      <c r="I94" s="1" t="s">
        <v>4052</v>
      </c>
      <c r="J94" s="1" t="s">
        <v>4052</v>
      </c>
      <c r="K94" s="2"/>
      <c r="L94" s="1">
        <v>0.0</v>
      </c>
      <c r="M94" s="1"/>
      <c r="N94" s="1">
        <v>14.765783333333333</v>
      </c>
      <c r="O94" s="1" t="s">
        <v>3757</v>
      </c>
      <c r="P94" s="1" t="s">
        <v>4053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16</v>
      </c>
      <c r="B95" s="1" t="s">
        <v>17</v>
      </c>
      <c r="C95" s="3">
        <v>1046.0</v>
      </c>
      <c r="D95" s="1">
        <v>0.0</v>
      </c>
      <c r="E95" s="2"/>
      <c r="F95" s="1" t="s">
        <v>18</v>
      </c>
      <c r="G95" s="1" t="s">
        <v>123</v>
      </c>
      <c r="H95" s="1" t="s">
        <v>4054</v>
      </c>
      <c r="I95" s="1" t="s">
        <v>4055</v>
      </c>
      <c r="J95" s="1" t="s">
        <v>4055</v>
      </c>
      <c r="K95" s="2"/>
      <c r="L95" s="1">
        <v>30.0</v>
      </c>
      <c r="M95" s="1"/>
      <c r="N95" s="1">
        <v>35.688116666666666</v>
      </c>
      <c r="O95" s="1" t="s">
        <v>22</v>
      </c>
      <c r="P95" s="1" t="s">
        <v>4056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24</v>
      </c>
      <c r="B96" s="1" t="s">
        <v>17</v>
      </c>
      <c r="C96" s="1">
        <v>437.8</v>
      </c>
      <c r="D96" s="1">
        <v>0.0</v>
      </c>
      <c r="E96" s="1" t="s">
        <v>25</v>
      </c>
      <c r="F96" s="1" t="s">
        <v>26</v>
      </c>
      <c r="G96" s="1" t="s">
        <v>27</v>
      </c>
      <c r="H96" s="1" t="s">
        <v>4057</v>
      </c>
      <c r="I96" s="1" t="s">
        <v>4058</v>
      </c>
      <c r="J96" s="1" t="s">
        <v>4058</v>
      </c>
      <c r="K96" s="2"/>
      <c r="L96" s="1">
        <v>-1.0</v>
      </c>
      <c r="M96" s="1"/>
      <c r="N96" s="1">
        <v>13.493483333333334</v>
      </c>
      <c r="O96" s="1" t="s">
        <v>3757</v>
      </c>
      <c r="P96" s="1" t="s">
        <v>4059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16</v>
      </c>
      <c r="B97" s="1" t="s">
        <v>17</v>
      </c>
      <c r="C97" s="1">
        <v>424.0</v>
      </c>
      <c r="D97" s="1">
        <v>0.0</v>
      </c>
      <c r="E97" s="2"/>
      <c r="F97" s="1" t="s">
        <v>18</v>
      </c>
      <c r="G97" s="1" t="s">
        <v>123</v>
      </c>
      <c r="H97" s="1" t="s">
        <v>4060</v>
      </c>
      <c r="I97" s="1" t="s">
        <v>4061</v>
      </c>
      <c r="J97" s="1" t="s">
        <v>4061</v>
      </c>
      <c r="K97" s="2"/>
      <c r="L97" s="1">
        <v>37.0</v>
      </c>
      <c r="M97" s="1"/>
      <c r="N97" s="1">
        <v>42.937783333333336</v>
      </c>
      <c r="O97" s="1" t="s">
        <v>22</v>
      </c>
      <c r="P97" s="1" t="s">
        <v>4062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16</v>
      </c>
      <c r="B98" s="1" t="s">
        <v>17</v>
      </c>
      <c r="C98" s="3">
        <v>234.0</v>
      </c>
      <c r="D98" s="1">
        <v>0.0</v>
      </c>
      <c r="E98" s="2"/>
      <c r="F98" s="1" t="s">
        <v>18</v>
      </c>
      <c r="G98" s="1" t="s">
        <v>123</v>
      </c>
      <c r="H98" s="1" t="s">
        <v>4063</v>
      </c>
      <c r="I98" s="1" t="s">
        <v>4064</v>
      </c>
      <c r="J98" s="1" t="s">
        <v>4064</v>
      </c>
      <c r="K98" s="2"/>
      <c r="L98" s="1">
        <v>45.0</v>
      </c>
      <c r="M98" s="1"/>
      <c r="N98" s="1">
        <v>50.3363</v>
      </c>
      <c r="O98" s="1" t="s">
        <v>22</v>
      </c>
      <c r="P98" s="1" t="s">
        <v>4065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E98" s="2"/>
      <c r="AF98" s="2"/>
    </row>
    <row r="99">
      <c r="A99" s="1" t="s">
        <v>24</v>
      </c>
      <c r="B99" s="1" t="s">
        <v>17</v>
      </c>
      <c r="C99" s="3">
        <v>270.4</v>
      </c>
      <c r="D99" s="1">
        <v>0.0</v>
      </c>
      <c r="E99" s="1" t="s">
        <v>25</v>
      </c>
      <c r="F99" s="1" t="s">
        <v>26</v>
      </c>
      <c r="G99" s="1" t="s">
        <v>27</v>
      </c>
      <c r="H99" s="1" t="s">
        <v>4066</v>
      </c>
      <c r="I99" s="1" t="s">
        <v>4067</v>
      </c>
      <c r="J99" s="1" t="s">
        <v>4067</v>
      </c>
      <c r="K99" s="2"/>
      <c r="L99" s="1">
        <v>-1.0</v>
      </c>
      <c r="M99" s="1"/>
      <c r="N99" s="1">
        <v>13.173066666666667</v>
      </c>
      <c r="O99" s="1" t="s">
        <v>3757</v>
      </c>
      <c r="P99" s="1" t="s">
        <v>4068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E99" s="2"/>
      <c r="AF99" s="2"/>
    </row>
    <row r="100">
      <c r="A100" s="1" t="s">
        <v>66</v>
      </c>
      <c r="B100" s="1" t="s">
        <v>17</v>
      </c>
      <c r="C100" s="3">
        <v>498.0</v>
      </c>
      <c r="D100" s="1">
        <v>0.0</v>
      </c>
      <c r="E100" s="1" t="s">
        <v>4069</v>
      </c>
      <c r="F100" s="1" t="s">
        <v>26</v>
      </c>
      <c r="G100" s="1" t="s">
        <v>27</v>
      </c>
      <c r="H100" s="1" t="s">
        <v>4070</v>
      </c>
      <c r="I100" s="1" t="s">
        <v>4071</v>
      </c>
      <c r="J100" s="1" t="s">
        <v>4071</v>
      </c>
      <c r="K100" s="2"/>
      <c r="L100" s="1">
        <v>-5.0</v>
      </c>
      <c r="M100" s="1"/>
      <c r="N100" s="1">
        <v>9.994466666666666</v>
      </c>
      <c r="O100" s="1" t="s">
        <v>3884</v>
      </c>
      <c r="P100" s="1" t="s">
        <v>4072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24</v>
      </c>
      <c r="B101" s="3" t="s">
        <v>17</v>
      </c>
      <c r="C101" s="1">
        <v>198.2</v>
      </c>
      <c r="D101" s="1">
        <v>0.0</v>
      </c>
      <c r="E101" s="1" t="s">
        <v>25</v>
      </c>
      <c r="F101" s="1" t="s">
        <v>26</v>
      </c>
      <c r="G101" s="1" t="s">
        <v>27</v>
      </c>
      <c r="H101" s="1" t="s">
        <v>4073</v>
      </c>
      <c r="I101" s="1" t="s">
        <v>4074</v>
      </c>
      <c r="J101" s="1" t="s">
        <v>4074</v>
      </c>
      <c r="K101" s="2"/>
      <c r="L101" s="1">
        <v>-5.0</v>
      </c>
      <c r="M101" s="1"/>
      <c r="N101" s="1">
        <v>9.258983333333333</v>
      </c>
      <c r="O101" s="1" t="s">
        <v>3757</v>
      </c>
      <c r="P101" s="1" t="s">
        <v>4075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E101" s="2"/>
      <c r="AF101" s="2"/>
    </row>
    <row r="102">
      <c r="A102" s="1" t="s">
        <v>24</v>
      </c>
      <c r="B102" s="1" t="s">
        <v>17</v>
      </c>
      <c r="C102" s="1">
        <v>819.2</v>
      </c>
      <c r="D102" s="1">
        <v>0.0</v>
      </c>
      <c r="E102" s="1" t="s">
        <v>25</v>
      </c>
      <c r="F102" s="1" t="s">
        <v>26</v>
      </c>
      <c r="G102" s="1" t="s">
        <v>27</v>
      </c>
      <c r="H102" s="1" t="s">
        <v>4076</v>
      </c>
      <c r="I102" s="1" t="s">
        <v>4077</v>
      </c>
      <c r="J102" s="1" t="s">
        <v>4077</v>
      </c>
      <c r="K102" s="2"/>
      <c r="L102" s="1">
        <v>-2.0</v>
      </c>
      <c r="M102" s="1"/>
      <c r="N102" s="1">
        <v>12.436033333333333</v>
      </c>
      <c r="O102" s="1" t="s">
        <v>3757</v>
      </c>
      <c r="P102" s="1" t="s">
        <v>4078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24</v>
      </c>
      <c r="B103" s="1" t="s">
        <v>17</v>
      </c>
      <c r="C103" s="1">
        <v>198.2</v>
      </c>
      <c r="D103" s="1">
        <v>0.0</v>
      </c>
      <c r="E103" s="1" t="s">
        <v>25</v>
      </c>
      <c r="F103" s="1" t="s">
        <v>26</v>
      </c>
      <c r="G103" s="1" t="s">
        <v>27</v>
      </c>
      <c r="H103" s="1" t="s">
        <v>4079</v>
      </c>
      <c r="I103" s="1" t="s">
        <v>4080</v>
      </c>
      <c r="J103" s="1" t="s">
        <v>4080</v>
      </c>
      <c r="K103" s="2"/>
      <c r="L103" s="1">
        <v>-8.0</v>
      </c>
      <c r="M103" s="1"/>
      <c r="N103" s="1">
        <v>6.43225</v>
      </c>
      <c r="O103" s="1" t="s">
        <v>3757</v>
      </c>
      <c r="P103" s="1" t="s">
        <v>4081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32</v>
      </c>
      <c r="B104" s="1" t="s">
        <v>17</v>
      </c>
      <c r="C104" s="3">
        <v>224.5</v>
      </c>
      <c r="D104" s="1">
        <v>94.5</v>
      </c>
      <c r="E104" s="2"/>
      <c r="F104" s="1" t="s">
        <v>26</v>
      </c>
      <c r="G104" s="1" t="s">
        <v>27</v>
      </c>
      <c r="H104" s="1" t="s">
        <v>4082</v>
      </c>
      <c r="I104" s="1" t="s">
        <v>4083</v>
      </c>
      <c r="J104" s="1" t="s">
        <v>4083</v>
      </c>
      <c r="K104" s="2"/>
      <c r="L104" s="1">
        <v>-10.0</v>
      </c>
      <c r="M104" s="1"/>
      <c r="N104" s="1">
        <v>4.7412</v>
      </c>
      <c r="O104" s="1" t="s">
        <v>3776</v>
      </c>
      <c r="P104" s="1" t="s">
        <v>4084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66</v>
      </c>
      <c r="B105" s="1" t="s">
        <v>17</v>
      </c>
      <c r="C105" s="1">
        <v>319.0</v>
      </c>
      <c r="D105" s="1">
        <v>0.0</v>
      </c>
      <c r="E105" s="1" t="s">
        <v>4085</v>
      </c>
      <c r="F105" s="1" t="s">
        <v>26</v>
      </c>
      <c r="G105" s="1" t="s">
        <v>27</v>
      </c>
      <c r="H105" s="1" t="s">
        <v>4086</v>
      </c>
      <c r="I105" s="1" t="s">
        <v>4087</v>
      </c>
      <c r="J105" s="1" t="s">
        <v>4087</v>
      </c>
      <c r="K105" s="2"/>
      <c r="L105" s="1">
        <v>-7.0</v>
      </c>
      <c r="M105" s="1"/>
      <c r="N105" s="1">
        <v>7.74435</v>
      </c>
      <c r="O105" s="1" t="s">
        <v>3884</v>
      </c>
      <c r="P105" s="1" t="s">
        <v>4088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24</v>
      </c>
      <c r="B106" s="1" t="s">
        <v>17</v>
      </c>
      <c r="C106" s="1">
        <v>229.2</v>
      </c>
      <c r="D106" s="1">
        <v>0.0</v>
      </c>
      <c r="E106" s="1" t="s">
        <v>25</v>
      </c>
      <c r="F106" s="1" t="s">
        <v>26</v>
      </c>
      <c r="G106" s="1" t="s">
        <v>27</v>
      </c>
      <c r="H106" s="1" t="s">
        <v>4089</v>
      </c>
      <c r="I106" s="1" t="s">
        <v>4090</v>
      </c>
      <c r="J106" s="1" t="s">
        <v>4090</v>
      </c>
      <c r="K106" s="2"/>
      <c r="L106" s="1">
        <v>-3.0</v>
      </c>
      <c r="M106" s="1"/>
      <c r="N106" s="1">
        <v>11.747183333333334</v>
      </c>
      <c r="O106" s="1" t="s">
        <v>3757</v>
      </c>
      <c r="P106" s="1" t="s">
        <v>3865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32</v>
      </c>
      <c r="B107" s="1" t="s">
        <v>17</v>
      </c>
      <c r="C107" s="1">
        <v>239.25</v>
      </c>
      <c r="D107" s="1">
        <v>79.75</v>
      </c>
      <c r="E107" s="2"/>
      <c r="F107" s="1" t="s">
        <v>26</v>
      </c>
      <c r="G107" s="1" t="s">
        <v>27</v>
      </c>
      <c r="H107" s="1" t="s">
        <v>4091</v>
      </c>
      <c r="I107" s="1" t="s">
        <v>4092</v>
      </c>
      <c r="J107" s="1" t="s">
        <v>4092</v>
      </c>
      <c r="K107" s="2"/>
      <c r="L107" s="1">
        <v>-6.0</v>
      </c>
      <c r="M107" s="1"/>
      <c r="N107" s="1">
        <v>8.3094</v>
      </c>
      <c r="O107" s="1" t="s">
        <v>3776</v>
      </c>
      <c r="P107" s="1" t="s">
        <v>4093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32</v>
      </c>
      <c r="B108" s="1" t="s">
        <v>17</v>
      </c>
      <c r="C108" s="1">
        <v>227.0</v>
      </c>
      <c r="D108" s="1">
        <v>92.0</v>
      </c>
      <c r="E108" s="2"/>
      <c r="F108" s="1" t="s">
        <v>26</v>
      </c>
      <c r="G108" s="1" t="s">
        <v>27</v>
      </c>
      <c r="H108" s="1" t="s">
        <v>4094</v>
      </c>
      <c r="I108" s="1" t="s">
        <v>4095</v>
      </c>
      <c r="J108" s="1" t="s">
        <v>4095</v>
      </c>
      <c r="K108" s="2"/>
      <c r="L108" s="1">
        <v>-6.0</v>
      </c>
      <c r="M108" s="1"/>
      <c r="N108" s="1">
        <v>8.524216666666666</v>
      </c>
      <c r="O108" s="1" t="s">
        <v>3776</v>
      </c>
      <c r="P108" s="1" t="s">
        <v>4093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24</v>
      </c>
      <c r="B109" s="1" t="s">
        <v>17</v>
      </c>
      <c r="C109" s="3">
        <v>306.4</v>
      </c>
      <c r="D109" s="1">
        <v>0.0</v>
      </c>
      <c r="E109" s="1" t="s">
        <v>25</v>
      </c>
      <c r="F109" s="1" t="s">
        <v>26</v>
      </c>
      <c r="G109" s="1" t="s">
        <v>27</v>
      </c>
      <c r="H109" s="1" t="s">
        <v>4096</v>
      </c>
      <c r="I109" s="1" t="s">
        <v>4097</v>
      </c>
      <c r="J109" s="1" t="s">
        <v>4097</v>
      </c>
      <c r="K109" s="2"/>
      <c r="L109" s="1">
        <v>-7.0</v>
      </c>
      <c r="M109" s="1"/>
      <c r="N109" s="1">
        <v>7.520683333333333</v>
      </c>
      <c r="O109" s="1" t="s">
        <v>3757</v>
      </c>
      <c r="P109" s="1" t="s">
        <v>4098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32</v>
      </c>
      <c r="B110" s="1" t="s">
        <v>17</v>
      </c>
      <c r="C110" s="3">
        <v>607.0</v>
      </c>
      <c r="D110" s="1">
        <v>125.0</v>
      </c>
      <c r="E110" s="2"/>
      <c r="F110" s="1" t="s">
        <v>26</v>
      </c>
      <c r="G110" s="1" t="s">
        <v>19</v>
      </c>
      <c r="H110" s="1" t="s">
        <v>4099</v>
      </c>
      <c r="I110" s="1" t="s">
        <v>4100</v>
      </c>
      <c r="J110" s="1" t="s">
        <v>4100</v>
      </c>
      <c r="K110" s="2"/>
      <c r="L110" s="1">
        <v>-2.0</v>
      </c>
      <c r="M110" s="1"/>
      <c r="N110" s="1">
        <v>12.29795</v>
      </c>
      <c r="O110" s="1" t="s">
        <v>3776</v>
      </c>
      <c r="P110" s="1" t="s">
        <v>4101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16</v>
      </c>
      <c r="B111" s="3" t="s">
        <v>17</v>
      </c>
      <c r="C111" s="1">
        <v>354.0</v>
      </c>
      <c r="D111" s="1">
        <v>0.0</v>
      </c>
      <c r="E111" s="1" t="s">
        <v>3762</v>
      </c>
      <c r="F111" s="1" t="s">
        <v>50</v>
      </c>
      <c r="G111" s="1" t="s">
        <v>19</v>
      </c>
      <c r="H111" s="1" t="s">
        <v>4102</v>
      </c>
      <c r="I111" s="1" t="s">
        <v>4103</v>
      </c>
      <c r="J111" s="1" t="s">
        <v>4104</v>
      </c>
      <c r="K111" s="1" t="s">
        <v>4105</v>
      </c>
      <c r="L111" s="1">
        <v>-9.0</v>
      </c>
      <c r="M111" s="1">
        <v>0.16606666666666667</v>
      </c>
      <c r="N111" s="1">
        <v>10.58675</v>
      </c>
      <c r="O111" s="1" t="s">
        <v>22</v>
      </c>
      <c r="P111" s="1" t="s">
        <v>4106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32</v>
      </c>
      <c r="B112" s="1" t="s">
        <v>17</v>
      </c>
      <c r="C112" s="3">
        <v>284.0</v>
      </c>
      <c r="D112" s="1">
        <v>0.0</v>
      </c>
      <c r="E112" s="1" t="s">
        <v>3762</v>
      </c>
      <c r="F112" s="1" t="s">
        <v>50</v>
      </c>
      <c r="G112" s="1" t="s">
        <v>27</v>
      </c>
      <c r="H112" s="1" t="s">
        <v>4107</v>
      </c>
      <c r="I112" s="1" t="s">
        <v>4108</v>
      </c>
      <c r="J112" s="1" t="s">
        <v>4109</v>
      </c>
      <c r="K112" s="1" t="s">
        <v>4110</v>
      </c>
      <c r="L112" s="1">
        <v>-30.0</v>
      </c>
      <c r="M112" s="1">
        <v>7.68015</v>
      </c>
      <c r="N112" s="1">
        <v>8.254416666666666</v>
      </c>
      <c r="O112" s="1" t="s">
        <v>4111</v>
      </c>
      <c r="P112" s="1" t="s">
        <v>4112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48</v>
      </c>
      <c r="B113" s="1" t="s">
        <v>1468</v>
      </c>
      <c r="C113" s="3">
        <v>329.0</v>
      </c>
      <c r="D113" s="1">
        <v>0.0</v>
      </c>
      <c r="E113" s="1" t="s">
        <v>3762</v>
      </c>
      <c r="F113" s="1" t="s">
        <v>50</v>
      </c>
      <c r="G113" s="1" t="s">
        <v>19</v>
      </c>
      <c r="H113" s="1" t="s">
        <v>4113</v>
      </c>
      <c r="I113" s="1" t="s">
        <v>4114</v>
      </c>
      <c r="J113" s="2"/>
      <c r="K113" s="1" t="s">
        <v>4115</v>
      </c>
      <c r="L113" s="1">
        <v>0.0</v>
      </c>
      <c r="M113" s="1">
        <v>12.090583333333333</v>
      </c>
      <c r="N113" s="1">
        <v>9.777766666666666</v>
      </c>
      <c r="O113" s="1" t="s">
        <v>55</v>
      </c>
      <c r="P113" s="1" t="s">
        <v>4116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48</v>
      </c>
      <c r="B114" s="1" t="s">
        <v>17</v>
      </c>
      <c r="C114" s="1">
        <v>274.0</v>
      </c>
      <c r="D114" s="1">
        <v>64.0</v>
      </c>
      <c r="E114" s="2"/>
      <c r="F114" s="1" t="s">
        <v>18</v>
      </c>
      <c r="G114" s="1" t="s">
        <v>27</v>
      </c>
      <c r="H114" s="1" t="s">
        <v>4117</v>
      </c>
      <c r="I114" s="1" t="s">
        <v>4118</v>
      </c>
      <c r="J114" s="1" t="s">
        <v>4118</v>
      </c>
      <c r="K114" s="2"/>
      <c r="L114" s="1">
        <v>-1.0</v>
      </c>
      <c r="M114" s="1"/>
      <c r="N114" s="1">
        <v>30.035783333333335</v>
      </c>
      <c r="O114" s="1" t="s">
        <v>55</v>
      </c>
      <c r="P114" s="1" t="s">
        <v>4119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16</v>
      </c>
      <c r="B115" s="1" t="s">
        <v>17</v>
      </c>
      <c r="C115" s="1">
        <v>20.0</v>
      </c>
      <c r="D115" s="1">
        <v>35.0</v>
      </c>
      <c r="E115" s="2"/>
      <c r="F115" s="1" t="s">
        <v>18</v>
      </c>
      <c r="G115" s="1" t="s">
        <v>19</v>
      </c>
      <c r="H115" s="1" t="s">
        <v>4120</v>
      </c>
      <c r="I115" s="1" t="s">
        <v>4121</v>
      </c>
      <c r="J115" s="1" t="s">
        <v>4121</v>
      </c>
      <c r="K115" s="2"/>
      <c r="L115" s="1">
        <v>-4.0</v>
      </c>
      <c r="M115" s="1"/>
      <c r="N115" s="1">
        <v>0.08826666666666666</v>
      </c>
      <c r="O115" s="1" t="s">
        <v>22</v>
      </c>
      <c r="P115" s="1" t="s">
        <v>4122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66</v>
      </c>
      <c r="B116" s="1" t="s">
        <v>17</v>
      </c>
      <c r="C116" s="1">
        <v>363.0</v>
      </c>
      <c r="D116" s="1">
        <v>0.0</v>
      </c>
      <c r="E116" s="1" t="s">
        <v>4123</v>
      </c>
      <c r="F116" s="1" t="s">
        <v>26</v>
      </c>
      <c r="G116" s="1" t="s">
        <v>27</v>
      </c>
      <c r="H116" s="1" t="s">
        <v>4124</v>
      </c>
      <c r="I116" s="1" t="s">
        <v>4125</v>
      </c>
      <c r="J116" s="1" t="s">
        <v>4125</v>
      </c>
      <c r="K116" s="2"/>
      <c r="L116" s="1">
        <v>-5.0</v>
      </c>
      <c r="M116" s="1"/>
      <c r="N116" s="1">
        <v>9.531866666666666</v>
      </c>
      <c r="O116" s="1" t="s">
        <v>3884</v>
      </c>
      <c r="P116" s="1" t="s">
        <v>4126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E116" s="2"/>
      <c r="AF116" s="2"/>
    </row>
    <row r="117">
      <c r="A117" s="1" t="s">
        <v>24</v>
      </c>
      <c r="B117" s="1" t="s">
        <v>17</v>
      </c>
      <c r="C117" s="1">
        <v>259.2</v>
      </c>
      <c r="D117" s="1">
        <v>0.0</v>
      </c>
      <c r="E117" s="1" t="s">
        <v>25</v>
      </c>
      <c r="F117" s="1" t="s">
        <v>26</v>
      </c>
      <c r="G117" s="1" t="s">
        <v>27</v>
      </c>
      <c r="H117" s="1" t="s">
        <v>4127</v>
      </c>
      <c r="I117" s="1" t="s">
        <v>4128</v>
      </c>
      <c r="J117" s="1" t="s">
        <v>4128</v>
      </c>
      <c r="K117" s="2"/>
      <c r="L117" s="1">
        <v>-2.0</v>
      </c>
      <c r="M117" s="1"/>
      <c r="N117" s="1">
        <v>12.6278</v>
      </c>
      <c r="O117" s="1" t="s">
        <v>3757</v>
      </c>
      <c r="P117" s="1" t="s">
        <v>4129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16</v>
      </c>
      <c r="B118" s="1" t="s">
        <v>17</v>
      </c>
      <c r="C118" s="3">
        <v>259.0</v>
      </c>
      <c r="D118" s="1">
        <v>0.0</v>
      </c>
      <c r="E118" s="1" t="s">
        <v>3762</v>
      </c>
      <c r="F118" s="1" t="s">
        <v>50</v>
      </c>
      <c r="G118" s="1" t="s">
        <v>19</v>
      </c>
      <c r="H118" s="1" t="s">
        <v>4130</v>
      </c>
      <c r="I118" s="1" t="s">
        <v>4131</v>
      </c>
      <c r="J118" s="1" t="s">
        <v>4132</v>
      </c>
      <c r="K118" s="1" t="s">
        <v>4133</v>
      </c>
      <c r="L118" s="1">
        <v>-5.0</v>
      </c>
      <c r="M118" s="1">
        <v>10.293183333333333</v>
      </c>
      <c r="N118" s="1">
        <v>13.263033333333333</v>
      </c>
      <c r="O118" s="1" t="s">
        <v>22</v>
      </c>
      <c r="P118" s="1" t="s">
        <v>4134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24</v>
      </c>
      <c r="B119" s="1" t="s">
        <v>17</v>
      </c>
      <c r="C119" s="1">
        <v>259.2</v>
      </c>
      <c r="D119" s="1">
        <v>0.0</v>
      </c>
      <c r="E119" s="1" t="s">
        <v>25</v>
      </c>
      <c r="F119" s="1" t="s">
        <v>26</v>
      </c>
      <c r="G119" s="1" t="s">
        <v>27</v>
      </c>
      <c r="H119" s="1" t="s">
        <v>4135</v>
      </c>
      <c r="I119" s="1" t="s">
        <v>4136</v>
      </c>
      <c r="J119" s="1" t="s">
        <v>4136</v>
      </c>
      <c r="K119" s="2"/>
      <c r="L119" s="1">
        <v>-9.0</v>
      </c>
      <c r="M119" s="1"/>
      <c r="N119" s="1">
        <v>5.81785</v>
      </c>
      <c r="O119" s="1" t="s">
        <v>3757</v>
      </c>
      <c r="P119" s="1" t="s">
        <v>3773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16</v>
      </c>
      <c r="B120" s="1" t="s">
        <v>17</v>
      </c>
      <c r="C120" s="1">
        <v>259.0</v>
      </c>
      <c r="D120" s="1">
        <v>0.0</v>
      </c>
      <c r="E120" s="2"/>
      <c r="F120" s="1" t="s">
        <v>18</v>
      </c>
      <c r="G120" s="1" t="s">
        <v>123</v>
      </c>
      <c r="H120" s="1" t="s">
        <v>4137</v>
      </c>
      <c r="I120" s="1" t="s">
        <v>4138</v>
      </c>
      <c r="J120" s="1" t="s">
        <v>4138</v>
      </c>
      <c r="K120" s="2"/>
      <c r="L120" s="1">
        <v>17.0</v>
      </c>
      <c r="M120" s="1"/>
      <c r="N120" s="1">
        <v>22.973916666666668</v>
      </c>
      <c r="O120" s="1" t="s">
        <v>22</v>
      </c>
      <c r="P120" s="1" t="s">
        <v>4139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E120" s="2"/>
      <c r="AF120" s="2"/>
    </row>
    <row r="121">
      <c r="A121" s="1" t="s">
        <v>48</v>
      </c>
      <c r="B121" s="1" t="s">
        <v>17</v>
      </c>
      <c r="C121" s="1">
        <v>543.0</v>
      </c>
      <c r="D121" s="1">
        <v>0.0</v>
      </c>
      <c r="E121" s="1" t="s">
        <v>3762</v>
      </c>
      <c r="F121" s="1" t="s">
        <v>50</v>
      </c>
      <c r="G121" s="1" t="s">
        <v>27</v>
      </c>
      <c r="H121" s="1" t="s">
        <v>4140</v>
      </c>
      <c r="I121" s="1" t="s">
        <v>4141</v>
      </c>
      <c r="J121" s="1" t="s">
        <v>4142</v>
      </c>
      <c r="K121" s="1" t="s">
        <v>4143</v>
      </c>
      <c r="L121" s="1">
        <v>-10.0</v>
      </c>
      <c r="M121" s="1">
        <v>5.494366666666667</v>
      </c>
      <c r="N121" s="1">
        <v>9.4586</v>
      </c>
      <c r="O121" s="1" t="s">
        <v>55</v>
      </c>
      <c r="P121" s="1" t="s">
        <v>4144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32</v>
      </c>
      <c r="B122" s="1" t="s">
        <v>17</v>
      </c>
      <c r="C122" s="1">
        <v>892.0</v>
      </c>
      <c r="D122" s="1">
        <v>0.0</v>
      </c>
      <c r="E122" s="1" t="s">
        <v>3762</v>
      </c>
      <c r="F122" s="1" t="s">
        <v>50</v>
      </c>
      <c r="G122" s="1" t="s">
        <v>27</v>
      </c>
      <c r="H122" s="1" t="s">
        <v>4145</v>
      </c>
      <c r="I122" s="1" t="s">
        <v>4146</v>
      </c>
      <c r="J122" s="1" t="s">
        <v>4147</v>
      </c>
      <c r="K122" s="1" t="s">
        <v>4148</v>
      </c>
      <c r="L122" s="1">
        <v>-24.0</v>
      </c>
      <c r="M122" s="1">
        <v>0.5892833333333334</v>
      </c>
      <c r="N122" s="1">
        <v>13.153666666666666</v>
      </c>
      <c r="O122" s="1" t="s">
        <v>4111</v>
      </c>
      <c r="P122" s="1" t="s">
        <v>4149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24</v>
      </c>
      <c r="B123" s="1" t="s">
        <v>17</v>
      </c>
      <c r="C123" s="3">
        <v>259.2</v>
      </c>
      <c r="D123" s="1">
        <v>0.0</v>
      </c>
      <c r="E123" s="1" t="s">
        <v>25</v>
      </c>
      <c r="F123" s="1" t="s">
        <v>26</v>
      </c>
      <c r="G123" s="1" t="s">
        <v>27</v>
      </c>
      <c r="H123" s="1" t="s">
        <v>4150</v>
      </c>
      <c r="I123" s="1" t="s">
        <v>4151</v>
      </c>
      <c r="J123" s="1" t="s">
        <v>4151</v>
      </c>
      <c r="K123" s="2"/>
      <c r="L123" s="1">
        <v>-6.0</v>
      </c>
      <c r="M123" s="1"/>
      <c r="N123" s="1">
        <v>8.353616666666667</v>
      </c>
      <c r="O123" s="1" t="s">
        <v>3757</v>
      </c>
      <c r="P123" s="1" t="s">
        <v>3891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E123" s="2"/>
      <c r="AF123" s="2"/>
    </row>
    <row r="124">
      <c r="A124" s="1" t="s">
        <v>24</v>
      </c>
      <c r="B124" s="1" t="s">
        <v>17</v>
      </c>
      <c r="C124" s="3">
        <v>489.2</v>
      </c>
      <c r="D124" s="1">
        <v>0.0</v>
      </c>
      <c r="E124" s="1" t="s">
        <v>25</v>
      </c>
      <c r="F124" s="1" t="s">
        <v>26</v>
      </c>
      <c r="G124" s="1" t="s">
        <v>27</v>
      </c>
      <c r="H124" s="1" t="s">
        <v>4152</v>
      </c>
      <c r="I124" s="1" t="s">
        <v>4153</v>
      </c>
      <c r="J124" s="1" t="s">
        <v>4153</v>
      </c>
      <c r="K124" s="2"/>
      <c r="L124" s="1">
        <v>-3.0</v>
      </c>
      <c r="M124" s="1"/>
      <c r="N124" s="1">
        <v>11.732883333333334</v>
      </c>
      <c r="O124" s="1" t="s">
        <v>3757</v>
      </c>
      <c r="P124" s="1" t="s">
        <v>4154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48</v>
      </c>
      <c r="B125" s="1" t="s">
        <v>17</v>
      </c>
      <c r="C125" s="3">
        <v>638.0</v>
      </c>
      <c r="D125" s="1">
        <v>0.0</v>
      </c>
      <c r="E125" s="1" t="s">
        <v>3762</v>
      </c>
      <c r="F125" s="1" t="s">
        <v>50</v>
      </c>
      <c r="G125" s="1" t="s">
        <v>27</v>
      </c>
      <c r="H125" s="1" t="s">
        <v>4155</v>
      </c>
      <c r="I125" s="1" t="s">
        <v>4156</v>
      </c>
      <c r="J125" s="1" t="s">
        <v>4157</v>
      </c>
      <c r="K125" s="1" t="s">
        <v>4158</v>
      </c>
      <c r="L125" s="1">
        <v>-3.0</v>
      </c>
      <c r="M125" s="1">
        <v>12.776233333333334</v>
      </c>
      <c r="N125" s="1">
        <v>17.700833333333332</v>
      </c>
      <c r="O125" s="1" t="s">
        <v>55</v>
      </c>
      <c r="P125" s="1" t="s">
        <v>4159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E125" s="2"/>
      <c r="AF125" s="2"/>
    </row>
    <row r="126">
      <c r="A126" s="1" t="s">
        <v>24</v>
      </c>
      <c r="B126" s="1" t="s">
        <v>17</v>
      </c>
      <c r="C126" s="1">
        <v>518.4</v>
      </c>
      <c r="D126" s="1">
        <v>0.0</v>
      </c>
      <c r="E126" s="1" t="s">
        <v>25</v>
      </c>
      <c r="F126" s="1" t="s">
        <v>26</v>
      </c>
      <c r="G126" s="1" t="s">
        <v>27</v>
      </c>
      <c r="H126" s="1" t="s">
        <v>4160</v>
      </c>
      <c r="I126" s="1" t="s">
        <v>4161</v>
      </c>
      <c r="J126" s="1" t="s">
        <v>4161</v>
      </c>
      <c r="K126" s="2"/>
      <c r="L126" s="1">
        <v>0.0</v>
      </c>
      <c r="M126" s="1"/>
      <c r="N126" s="1">
        <v>14.600266666666666</v>
      </c>
      <c r="O126" s="1" t="s">
        <v>3757</v>
      </c>
      <c r="P126" s="1" t="s">
        <v>4162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66</v>
      </c>
      <c r="B127" s="1" t="s">
        <v>17</v>
      </c>
      <c r="C127" s="3">
        <v>598.0</v>
      </c>
      <c r="D127" s="1">
        <v>0.0</v>
      </c>
      <c r="E127" s="1" t="s">
        <v>3967</v>
      </c>
      <c r="F127" s="1" t="s">
        <v>26</v>
      </c>
      <c r="G127" s="1" t="s">
        <v>27</v>
      </c>
      <c r="H127" s="1" t="s">
        <v>4163</v>
      </c>
      <c r="I127" s="1" t="s">
        <v>4164</v>
      </c>
      <c r="J127" s="1" t="s">
        <v>4164</v>
      </c>
      <c r="K127" s="2"/>
      <c r="L127" s="1">
        <v>-4.0</v>
      </c>
      <c r="M127" s="1"/>
      <c r="N127" s="1">
        <v>10.3825</v>
      </c>
      <c r="O127" s="1" t="s">
        <v>3884</v>
      </c>
      <c r="P127" s="1" t="s">
        <v>4165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24</v>
      </c>
      <c r="B128" s="1" t="s">
        <v>17</v>
      </c>
      <c r="C128" s="3">
        <v>416.6</v>
      </c>
      <c r="D128" s="1">
        <v>0.0</v>
      </c>
      <c r="E128" s="1" t="s">
        <v>25</v>
      </c>
      <c r="F128" s="1" t="s">
        <v>26</v>
      </c>
      <c r="G128" s="1" t="s">
        <v>27</v>
      </c>
      <c r="H128" s="1" t="s">
        <v>4166</v>
      </c>
      <c r="I128" s="1" t="s">
        <v>4167</v>
      </c>
      <c r="J128" s="1" t="s">
        <v>4167</v>
      </c>
      <c r="K128" s="2"/>
      <c r="L128" s="1">
        <v>2.0</v>
      </c>
      <c r="M128" s="1"/>
      <c r="N128" s="1">
        <v>17.322133333333333</v>
      </c>
      <c r="O128" s="1" t="s">
        <v>3757</v>
      </c>
      <c r="P128" s="1" t="s">
        <v>4168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24</v>
      </c>
      <c r="B129" s="1" t="s">
        <v>17</v>
      </c>
      <c r="C129" s="1">
        <v>275.4</v>
      </c>
      <c r="D129" s="1">
        <v>0.0</v>
      </c>
      <c r="E129" s="1" t="s">
        <v>25</v>
      </c>
      <c r="F129" s="1" t="s">
        <v>26</v>
      </c>
      <c r="G129" s="1" t="s">
        <v>27</v>
      </c>
      <c r="H129" s="1" t="s">
        <v>4169</v>
      </c>
      <c r="I129" s="1" t="s">
        <v>4170</v>
      </c>
      <c r="J129" s="1" t="s">
        <v>4170</v>
      </c>
      <c r="K129" s="2"/>
      <c r="L129" s="1">
        <v>-5.0</v>
      </c>
      <c r="M129" s="1"/>
      <c r="N129" s="1">
        <v>9.943883333333334</v>
      </c>
      <c r="O129" s="1" t="s">
        <v>3757</v>
      </c>
      <c r="P129" s="1" t="s">
        <v>4171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E129" s="2"/>
      <c r="AF129" s="2"/>
    </row>
    <row r="130">
      <c r="A130" s="1" t="s">
        <v>24</v>
      </c>
      <c r="B130" s="1" t="s">
        <v>17</v>
      </c>
      <c r="C130" s="1">
        <v>288.2</v>
      </c>
      <c r="D130" s="1">
        <v>0.0</v>
      </c>
      <c r="E130" s="1" t="s">
        <v>25</v>
      </c>
      <c r="F130" s="1" t="s">
        <v>26</v>
      </c>
      <c r="G130" s="1" t="s">
        <v>27</v>
      </c>
      <c r="H130" s="1" t="s">
        <v>4172</v>
      </c>
      <c r="I130" s="1" t="s">
        <v>4173</v>
      </c>
      <c r="J130" s="1" t="s">
        <v>4173</v>
      </c>
      <c r="K130" s="2"/>
      <c r="L130" s="1">
        <v>-7.0</v>
      </c>
      <c r="M130" s="1"/>
      <c r="N130" s="1">
        <v>7.96845</v>
      </c>
      <c r="O130" s="1" t="s">
        <v>3757</v>
      </c>
      <c r="P130" s="1" t="s">
        <v>4174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24</v>
      </c>
      <c r="B131" s="1" t="s">
        <v>17</v>
      </c>
      <c r="C131" s="1">
        <v>259.2</v>
      </c>
      <c r="D131" s="1">
        <v>0.0</v>
      </c>
      <c r="E131" s="1" t="s">
        <v>25</v>
      </c>
      <c r="F131" s="1" t="s">
        <v>26</v>
      </c>
      <c r="G131" s="1" t="s">
        <v>27</v>
      </c>
      <c r="H131" s="1" t="s">
        <v>4175</v>
      </c>
      <c r="I131" s="1" t="s">
        <v>4176</v>
      </c>
      <c r="J131" s="1" t="s">
        <v>4176</v>
      </c>
      <c r="K131" s="2"/>
      <c r="L131" s="1">
        <v>0.0</v>
      </c>
      <c r="M131" s="1"/>
      <c r="N131" s="1">
        <v>14.944666666666667</v>
      </c>
      <c r="O131" s="1" t="s">
        <v>3757</v>
      </c>
      <c r="P131" s="1" t="s">
        <v>3891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24</v>
      </c>
      <c r="B132" s="1" t="s">
        <v>17</v>
      </c>
      <c r="C132" s="3">
        <v>1694.4</v>
      </c>
      <c r="D132" s="1">
        <v>0.0</v>
      </c>
      <c r="E132" s="1" t="s">
        <v>25</v>
      </c>
      <c r="F132" s="1" t="s">
        <v>26</v>
      </c>
      <c r="G132" s="1" t="s">
        <v>27</v>
      </c>
      <c r="H132" s="1" t="s">
        <v>4177</v>
      </c>
      <c r="I132" s="1" t="s">
        <v>4178</v>
      </c>
      <c r="J132" s="1" t="s">
        <v>4178</v>
      </c>
      <c r="K132" s="2"/>
      <c r="L132" s="1">
        <v>4.0</v>
      </c>
      <c r="M132" s="1"/>
      <c r="N132" s="1">
        <v>19.783966666666668</v>
      </c>
      <c r="O132" s="1" t="s">
        <v>3757</v>
      </c>
      <c r="P132" s="1" t="s">
        <v>4179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E132" s="2"/>
      <c r="AF132" s="2"/>
    </row>
    <row r="133">
      <c r="A133" s="1" t="s">
        <v>48</v>
      </c>
      <c r="B133" s="1" t="s">
        <v>17</v>
      </c>
      <c r="C133" s="3">
        <v>227.0</v>
      </c>
      <c r="D133" s="1">
        <v>81.0</v>
      </c>
      <c r="E133" s="2"/>
      <c r="F133" s="1" t="s">
        <v>18</v>
      </c>
      <c r="G133" s="1" t="s">
        <v>27</v>
      </c>
      <c r="H133" s="1" t="s">
        <v>4180</v>
      </c>
      <c r="I133" s="1" t="s">
        <v>4181</v>
      </c>
      <c r="J133" s="1" t="s">
        <v>4181</v>
      </c>
      <c r="K133" s="2"/>
      <c r="L133" s="1">
        <v>-5.0</v>
      </c>
      <c r="M133" s="1"/>
      <c r="N133" s="1">
        <v>14.053366666666667</v>
      </c>
      <c r="O133" s="1" t="s">
        <v>55</v>
      </c>
      <c r="P133" s="1" t="s">
        <v>4182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24</v>
      </c>
      <c r="B134" s="1" t="s">
        <v>17</v>
      </c>
      <c r="C134" s="3">
        <v>219.2</v>
      </c>
      <c r="D134" s="1">
        <v>0.0</v>
      </c>
      <c r="E134" s="1" t="s">
        <v>25</v>
      </c>
      <c r="F134" s="1" t="s">
        <v>26</v>
      </c>
      <c r="G134" s="1" t="s">
        <v>27</v>
      </c>
      <c r="H134" s="1" t="s">
        <v>4183</v>
      </c>
      <c r="I134" s="1" t="s">
        <v>4184</v>
      </c>
      <c r="J134" s="1" t="s">
        <v>4184</v>
      </c>
      <c r="K134" s="2"/>
      <c r="L134" s="1">
        <v>1.0</v>
      </c>
      <c r="M134" s="1"/>
      <c r="N134" s="1">
        <v>16.653466666666667</v>
      </c>
      <c r="O134" s="1" t="s">
        <v>3757</v>
      </c>
      <c r="P134" s="1" t="s">
        <v>4047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16</v>
      </c>
      <c r="B135" s="1" t="s">
        <v>17</v>
      </c>
      <c r="C135" s="1">
        <v>368.0</v>
      </c>
      <c r="D135" s="1">
        <v>0.0</v>
      </c>
      <c r="E135" s="2"/>
      <c r="F135" s="1" t="s">
        <v>18</v>
      </c>
      <c r="G135" s="1" t="s">
        <v>123</v>
      </c>
      <c r="H135" s="1" t="s">
        <v>4185</v>
      </c>
      <c r="I135" s="1" t="s">
        <v>4186</v>
      </c>
      <c r="J135" s="1" t="s">
        <v>4186</v>
      </c>
      <c r="K135" s="2"/>
      <c r="L135" s="1">
        <v>139.0</v>
      </c>
      <c r="M135" s="1"/>
      <c r="N135" s="1">
        <v>144.21491666666665</v>
      </c>
      <c r="O135" s="1" t="s">
        <v>22</v>
      </c>
      <c r="P135" s="1" t="s">
        <v>4187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24</v>
      </c>
      <c r="B136" s="1" t="s">
        <v>17</v>
      </c>
      <c r="C136" s="1">
        <v>457.4</v>
      </c>
      <c r="D136" s="1">
        <v>0.0</v>
      </c>
      <c r="E136" s="1" t="s">
        <v>25</v>
      </c>
      <c r="F136" s="1" t="s">
        <v>26</v>
      </c>
      <c r="G136" s="1" t="s">
        <v>27</v>
      </c>
      <c r="H136" s="1" t="s">
        <v>4188</v>
      </c>
      <c r="I136" s="1" t="s">
        <v>4189</v>
      </c>
      <c r="J136" s="1" t="s">
        <v>4189</v>
      </c>
      <c r="K136" s="2"/>
      <c r="L136" s="1">
        <v>-3.0</v>
      </c>
      <c r="M136" s="1"/>
      <c r="N136" s="1">
        <v>11.533116666666666</v>
      </c>
      <c r="O136" s="1" t="s">
        <v>3757</v>
      </c>
      <c r="P136" s="1" t="s">
        <v>4190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48</v>
      </c>
      <c r="B137" s="1" t="s">
        <v>17</v>
      </c>
      <c r="C137" s="3">
        <v>501.0</v>
      </c>
      <c r="D137" s="1">
        <v>157.0</v>
      </c>
      <c r="E137" s="2"/>
      <c r="F137" s="1" t="s">
        <v>18</v>
      </c>
      <c r="G137" s="1" t="s">
        <v>27</v>
      </c>
      <c r="H137" s="1" t="s">
        <v>4191</v>
      </c>
      <c r="I137" s="1" t="s">
        <v>4192</v>
      </c>
      <c r="J137" s="1" t="s">
        <v>4192</v>
      </c>
      <c r="K137" s="2"/>
      <c r="L137" s="1">
        <v>-10.0</v>
      </c>
      <c r="M137" s="1"/>
      <c r="N137" s="1">
        <v>8.230216666666667</v>
      </c>
      <c r="O137" s="1" t="s">
        <v>55</v>
      </c>
      <c r="P137" s="1" t="s">
        <v>4193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48</v>
      </c>
      <c r="B138" s="1" t="s">
        <v>17</v>
      </c>
      <c r="C138" s="1">
        <v>318.0</v>
      </c>
      <c r="D138" s="1">
        <v>80.0</v>
      </c>
      <c r="E138" s="2"/>
      <c r="F138" s="1" t="s">
        <v>18</v>
      </c>
      <c r="G138" s="1" t="s">
        <v>19</v>
      </c>
      <c r="H138" s="1" t="s">
        <v>4194</v>
      </c>
      <c r="I138" s="1" t="s">
        <v>4195</v>
      </c>
      <c r="J138" s="1" t="s">
        <v>4195</v>
      </c>
      <c r="K138" s="2"/>
      <c r="L138" s="1">
        <v>-9.0</v>
      </c>
      <c r="M138" s="1"/>
      <c r="N138" s="1">
        <v>9.943</v>
      </c>
      <c r="O138" s="1" t="s">
        <v>55</v>
      </c>
      <c r="P138" s="1" t="s">
        <v>4196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E138" s="2"/>
      <c r="AF138" s="2"/>
    </row>
    <row r="139">
      <c r="A139" s="1" t="s">
        <v>48</v>
      </c>
      <c r="B139" s="1" t="s">
        <v>17</v>
      </c>
      <c r="C139" s="1">
        <v>254.0</v>
      </c>
      <c r="D139" s="1">
        <v>64.0</v>
      </c>
      <c r="E139" s="2"/>
      <c r="F139" s="1" t="s">
        <v>18</v>
      </c>
      <c r="G139" s="1" t="s">
        <v>27</v>
      </c>
      <c r="H139" s="1" t="s">
        <v>4197</v>
      </c>
      <c r="I139" s="1" t="s">
        <v>4198</v>
      </c>
      <c r="J139" s="1" t="s">
        <v>4198</v>
      </c>
      <c r="K139" s="2"/>
      <c r="L139" s="1">
        <v>-13.0</v>
      </c>
      <c r="M139" s="1"/>
      <c r="N139" s="1">
        <v>6.266633333333333</v>
      </c>
      <c r="O139" s="1" t="s">
        <v>55</v>
      </c>
      <c r="P139" s="1" t="s">
        <v>4199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24</v>
      </c>
      <c r="B140" s="1" t="s">
        <v>17</v>
      </c>
      <c r="C140" s="1">
        <v>198.2</v>
      </c>
      <c r="D140" s="1">
        <v>0.0</v>
      </c>
      <c r="E140" s="1" t="s">
        <v>25</v>
      </c>
      <c r="F140" s="1" t="s">
        <v>26</v>
      </c>
      <c r="G140" s="1" t="s">
        <v>27</v>
      </c>
      <c r="H140" s="1" t="s">
        <v>4200</v>
      </c>
      <c r="I140" s="1" t="s">
        <v>4201</v>
      </c>
      <c r="J140" s="1" t="s">
        <v>4201</v>
      </c>
      <c r="K140" s="2"/>
      <c r="L140" s="1">
        <v>-6.0</v>
      </c>
      <c r="M140" s="1"/>
      <c r="N140" s="1">
        <v>8.735266666666666</v>
      </c>
      <c r="O140" s="1" t="s">
        <v>3757</v>
      </c>
      <c r="P140" s="1" t="s">
        <v>4202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48</v>
      </c>
      <c r="B141" s="1" t="s">
        <v>17</v>
      </c>
      <c r="C141" s="3">
        <v>284.0</v>
      </c>
      <c r="D141" s="1">
        <v>0.0</v>
      </c>
      <c r="E141" s="1" t="s">
        <v>3762</v>
      </c>
      <c r="F141" s="1" t="s">
        <v>50</v>
      </c>
      <c r="G141" s="1" t="s">
        <v>27</v>
      </c>
      <c r="H141" s="1" t="s">
        <v>4203</v>
      </c>
      <c r="I141" s="1" t="s">
        <v>4204</v>
      </c>
      <c r="J141" s="1" t="s">
        <v>4205</v>
      </c>
      <c r="K141" s="1" t="s">
        <v>4206</v>
      </c>
      <c r="L141" s="1">
        <v>-5.0</v>
      </c>
      <c r="M141" s="1">
        <v>16.723716666666668</v>
      </c>
      <c r="N141" s="1">
        <v>11.209116666666667</v>
      </c>
      <c r="O141" s="1" t="s">
        <v>55</v>
      </c>
      <c r="P141" s="1" t="s">
        <v>4207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16</v>
      </c>
      <c r="B142" s="1" t="s">
        <v>17</v>
      </c>
      <c r="C142" s="3">
        <v>329.0</v>
      </c>
      <c r="D142" s="1">
        <v>0.0</v>
      </c>
      <c r="E142" s="2"/>
      <c r="F142" s="1" t="s">
        <v>18</v>
      </c>
      <c r="G142" s="1" t="s">
        <v>19</v>
      </c>
      <c r="H142" s="1" t="s">
        <v>4208</v>
      </c>
      <c r="I142" s="1" t="s">
        <v>4209</v>
      </c>
      <c r="J142" s="1" t="s">
        <v>4209</v>
      </c>
      <c r="K142" s="2"/>
      <c r="L142" s="1">
        <v>27.0</v>
      </c>
      <c r="M142" s="1"/>
      <c r="N142" s="1">
        <v>32.827133333333336</v>
      </c>
      <c r="O142" s="1" t="s">
        <v>22</v>
      </c>
      <c r="P142" s="1" t="s">
        <v>4210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32</v>
      </c>
      <c r="B143" s="1" t="s">
        <v>17</v>
      </c>
      <c r="C143" s="1">
        <v>517.0</v>
      </c>
      <c r="D143" s="1">
        <v>0.0</v>
      </c>
      <c r="E143" s="2"/>
      <c r="F143" s="1" t="s">
        <v>26</v>
      </c>
      <c r="G143" s="1" t="s">
        <v>27</v>
      </c>
      <c r="H143" s="1" t="s">
        <v>4211</v>
      </c>
      <c r="I143" s="1" t="s">
        <v>4212</v>
      </c>
      <c r="J143" s="1" t="s">
        <v>4212</v>
      </c>
      <c r="K143" s="2"/>
      <c r="L143" s="1">
        <v>10.0</v>
      </c>
      <c r="M143" s="1"/>
      <c r="N143" s="1">
        <v>25.62955</v>
      </c>
      <c r="O143" s="1" t="s">
        <v>3776</v>
      </c>
      <c r="P143" s="1" t="s">
        <v>4213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24</v>
      </c>
      <c r="B144" s="1" t="s">
        <v>17</v>
      </c>
      <c r="C144" s="3">
        <v>259.2</v>
      </c>
      <c r="D144" s="1">
        <v>0.0</v>
      </c>
      <c r="E144" s="1" t="s">
        <v>25</v>
      </c>
      <c r="F144" s="1" t="s">
        <v>26</v>
      </c>
      <c r="G144" s="1" t="s">
        <v>27</v>
      </c>
      <c r="H144" s="1" t="s">
        <v>4214</v>
      </c>
      <c r="I144" s="1" t="s">
        <v>4215</v>
      </c>
      <c r="J144" s="1" t="s">
        <v>4215</v>
      </c>
      <c r="K144" s="2"/>
      <c r="L144" s="1">
        <v>0.0</v>
      </c>
      <c r="M144" s="1"/>
      <c r="N144" s="1">
        <v>15.163683333333333</v>
      </c>
      <c r="O144" s="1" t="s">
        <v>3757</v>
      </c>
      <c r="P144" s="1" t="s">
        <v>3891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24</v>
      </c>
      <c r="B145" s="1" t="s">
        <v>17</v>
      </c>
      <c r="C145" s="3">
        <v>617.6</v>
      </c>
      <c r="D145" s="1">
        <v>0.0</v>
      </c>
      <c r="E145" s="1" t="s">
        <v>25</v>
      </c>
      <c r="F145" s="1" t="s">
        <v>26</v>
      </c>
      <c r="G145" s="1" t="s">
        <v>27</v>
      </c>
      <c r="H145" s="1" t="s">
        <v>4216</v>
      </c>
      <c r="I145" s="1" t="s">
        <v>4217</v>
      </c>
      <c r="J145" s="1" t="s">
        <v>4217</v>
      </c>
      <c r="K145" s="2"/>
      <c r="L145" s="1">
        <v>0.0</v>
      </c>
      <c r="M145" s="1"/>
      <c r="N145" s="1">
        <v>14.752266666666667</v>
      </c>
      <c r="O145" s="1" t="s">
        <v>3757</v>
      </c>
      <c r="P145" s="1" t="s">
        <v>4218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E145" s="2"/>
      <c r="AF145" s="2"/>
    </row>
    <row r="146">
      <c r="A146" s="1" t="s">
        <v>32</v>
      </c>
      <c r="B146" s="1" t="s">
        <v>17</v>
      </c>
      <c r="C146" s="3">
        <v>244.0</v>
      </c>
      <c r="D146" s="1">
        <v>0.0</v>
      </c>
      <c r="E146" s="2"/>
      <c r="F146" s="1" t="s">
        <v>26</v>
      </c>
      <c r="G146" s="1" t="s">
        <v>27</v>
      </c>
      <c r="H146" s="1" t="s">
        <v>4219</v>
      </c>
      <c r="I146" s="1" t="s">
        <v>4220</v>
      </c>
      <c r="J146" s="1" t="s">
        <v>4220</v>
      </c>
      <c r="K146" s="2"/>
      <c r="L146" s="1">
        <v>-7.0</v>
      </c>
      <c r="M146" s="1"/>
      <c r="N146" s="1">
        <v>7.838683333333333</v>
      </c>
      <c r="O146" s="1" t="s">
        <v>3776</v>
      </c>
      <c r="P146" s="1" t="s">
        <v>4221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E146" s="2"/>
      <c r="AF146" s="2"/>
    </row>
    <row r="147">
      <c r="A147" s="1" t="s">
        <v>16</v>
      </c>
      <c r="B147" s="1" t="s">
        <v>17</v>
      </c>
      <c r="C147" s="3">
        <v>658.0</v>
      </c>
      <c r="D147" s="1">
        <v>0.0</v>
      </c>
      <c r="E147" s="2"/>
      <c r="F147" s="1" t="s">
        <v>18</v>
      </c>
      <c r="G147" s="1" t="s">
        <v>19</v>
      </c>
      <c r="H147" s="1" t="s">
        <v>4222</v>
      </c>
      <c r="I147" s="1" t="s">
        <v>4223</v>
      </c>
      <c r="J147" s="1" t="s">
        <v>4223</v>
      </c>
      <c r="K147" s="2"/>
      <c r="L147" s="1">
        <v>20.0</v>
      </c>
      <c r="M147" s="1"/>
      <c r="N147" s="1">
        <v>25.436866666666667</v>
      </c>
      <c r="O147" s="1" t="s">
        <v>22</v>
      </c>
      <c r="P147" s="1" t="s">
        <v>4224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66</v>
      </c>
      <c r="B148" s="1" t="s">
        <v>17</v>
      </c>
      <c r="C148" s="1">
        <v>384.0</v>
      </c>
      <c r="D148" s="1">
        <v>0.0</v>
      </c>
      <c r="E148" s="1" t="s">
        <v>4225</v>
      </c>
      <c r="F148" s="1" t="s">
        <v>26</v>
      </c>
      <c r="G148" s="1" t="s">
        <v>27</v>
      </c>
      <c r="H148" s="1" t="s">
        <v>4226</v>
      </c>
      <c r="I148" s="1" t="s">
        <v>4227</v>
      </c>
      <c r="J148" s="1" t="s">
        <v>4227</v>
      </c>
      <c r="K148" s="2"/>
      <c r="L148" s="1">
        <v>-4.0</v>
      </c>
      <c r="M148" s="1"/>
      <c r="N148" s="1">
        <v>10.344483333333333</v>
      </c>
      <c r="O148" s="1" t="s">
        <v>3884</v>
      </c>
      <c r="P148" s="1" t="s">
        <v>4228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16</v>
      </c>
      <c r="B149" s="1" t="s">
        <v>17</v>
      </c>
      <c r="C149" s="1">
        <v>333.0</v>
      </c>
      <c r="D149" s="1">
        <v>0.0</v>
      </c>
      <c r="E149" s="2"/>
      <c r="F149" s="1" t="s">
        <v>18</v>
      </c>
      <c r="G149" s="1" t="s">
        <v>123</v>
      </c>
      <c r="H149" s="1" t="s">
        <v>4229</v>
      </c>
      <c r="I149" s="1" t="s">
        <v>4230</v>
      </c>
      <c r="J149" s="1" t="s">
        <v>4230</v>
      </c>
      <c r="K149" s="2"/>
      <c r="L149" s="1">
        <v>0.0</v>
      </c>
      <c r="M149" s="1"/>
      <c r="N149" s="1">
        <v>5.365766666666667</v>
      </c>
      <c r="O149" s="1" t="s">
        <v>22</v>
      </c>
      <c r="P149" s="1" t="s">
        <v>4231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16</v>
      </c>
      <c r="B150" s="1" t="s">
        <v>17</v>
      </c>
      <c r="C150" s="1">
        <v>327.0</v>
      </c>
      <c r="D150" s="1">
        <v>0.0</v>
      </c>
      <c r="E150" s="2"/>
      <c r="F150" s="1" t="s">
        <v>18</v>
      </c>
      <c r="G150" s="1" t="s">
        <v>19</v>
      </c>
      <c r="H150" s="1" t="s">
        <v>4232</v>
      </c>
      <c r="I150" s="1" t="s">
        <v>4233</v>
      </c>
      <c r="J150" s="1" t="s">
        <v>4233</v>
      </c>
      <c r="K150" s="2"/>
      <c r="L150" s="1">
        <v>7.0</v>
      </c>
      <c r="M150" s="1"/>
      <c r="N150" s="1">
        <v>12.4332</v>
      </c>
      <c r="O150" s="1" t="s">
        <v>22</v>
      </c>
      <c r="P150" s="1" t="s">
        <v>4234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E150" s="2"/>
      <c r="AF150" s="2"/>
    </row>
    <row r="151">
      <c r="A151" s="1" t="s">
        <v>24</v>
      </c>
      <c r="B151" s="1" t="s">
        <v>17</v>
      </c>
      <c r="C151" s="1">
        <v>332.4</v>
      </c>
      <c r="D151" s="1">
        <v>0.0</v>
      </c>
      <c r="E151" s="1" t="s">
        <v>25</v>
      </c>
      <c r="F151" s="1" t="s">
        <v>26</v>
      </c>
      <c r="G151" s="1" t="s">
        <v>27</v>
      </c>
      <c r="H151" s="1" t="s">
        <v>4235</v>
      </c>
      <c r="I151" s="1" t="s">
        <v>4236</v>
      </c>
      <c r="J151" s="1" t="s">
        <v>4236</v>
      </c>
      <c r="K151" s="2"/>
      <c r="L151" s="1">
        <v>-6.0</v>
      </c>
      <c r="M151" s="1"/>
      <c r="N151" s="1">
        <v>8.1466</v>
      </c>
      <c r="O151" s="1" t="s">
        <v>3757</v>
      </c>
      <c r="P151" s="1" t="s">
        <v>4237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32</v>
      </c>
      <c r="B152" s="1" t="s">
        <v>17</v>
      </c>
      <c r="C152" s="1">
        <v>252.5</v>
      </c>
      <c r="D152" s="1">
        <v>91.5</v>
      </c>
      <c r="E152" s="2"/>
      <c r="F152" s="1" t="s">
        <v>26</v>
      </c>
      <c r="G152" s="1" t="s">
        <v>27</v>
      </c>
      <c r="H152" s="1" t="s">
        <v>4238</v>
      </c>
      <c r="I152" s="1" t="s">
        <v>4239</v>
      </c>
      <c r="J152" s="1" t="s">
        <v>4239</v>
      </c>
      <c r="K152" s="2"/>
      <c r="L152" s="1">
        <v>-6.0</v>
      </c>
      <c r="M152" s="1"/>
      <c r="N152" s="1">
        <v>8.05265</v>
      </c>
      <c r="O152" s="1" t="s">
        <v>3776</v>
      </c>
      <c r="P152" s="1" t="s">
        <v>4240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32</v>
      </c>
      <c r="B153" s="1" t="s">
        <v>17</v>
      </c>
      <c r="C153" s="3">
        <v>220.25</v>
      </c>
      <c r="D153" s="1">
        <v>98.75</v>
      </c>
      <c r="E153" s="2"/>
      <c r="F153" s="1" t="s">
        <v>26</v>
      </c>
      <c r="G153" s="1" t="s">
        <v>27</v>
      </c>
      <c r="H153" s="1" t="s">
        <v>4241</v>
      </c>
      <c r="I153" s="1" t="s">
        <v>4242</v>
      </c>
      <c r="J153" s="1" t="s">
        <v>4242</v>
      </c>
      <c r="K153" s="2"/>
      <c r="L153" s="1">
        <v>-6.0</v>
      </c>
      <c r="M153" s="1"/>
      <c r="N153" s="1">
        <v>8.121666666666666</v>
      </c>
      <c r="O153" s="1" t="s">
        <v>3776</v>
      </c>
      <c r="P153" s="1" t="s">
        <v>4084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32</v>
      </c>
      <c r="B154" s="1" t="s">
        <v>17</v>
      </c>
      <c r="C154" s="3">
        <v>239.25</v>
      </c>
      <c r="D154" s="1">
        <v>79.75</v>
      </c>
      <c r="E154" s="2"/>
      <c r="F154" s="1" t="s">
        <v>26</v>
      </c>
      <c r="G154" s="1" t="s">
        <v>27</v>
      </c>
      <c r="H154" s="1" t="s">
        <v>4243</v>
      </c>
      <c r="I154" s="1" t="s">
        <v>4244</v>
      </c>
      <c r="J154" s="1" t="s">
        <v>4244</v>
      </c>
      <c r="K154" s="2"/>
      <c r="L154" s="1">
        <v>-9.0</v>
      </c>
      <c r="M154" s="1"/>
      <c r="N154" s="1">
        <v>5.678133333333333</v>
      </c>
      <c r="O154" s="1" t="s">
        <v>3776</v>
      </c>
      <c r="P154" s="1" t="s">
        <v>4245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24</v>
      </c>
      <c r="B155" s="1" t="s">
        <v>17</v>
      </c>
      <c r="C155" s="3">
        <v>259.2</v>
      </c>
      <c r="D155" s="1">
        <v>0.0</v>
      </c>
      <c r="E155" s="1" t="s">
        <v>25</v>
      </c>
      <c r="F155" s="1" t="s">
        <v>26</v>
      </c>
      <c r="G155" s="1" t="s">
        <v>27</v>
      </c>
      <c r="H155" s="1" t="s">
        <v>4246</v>
      </c>
      <c r="I155" s="1" t="s">
        <v>4247</v>
      </c>
      <c r="J155" s="1" t="s">
        <v>4247</v>
      </c>
      <c r="K155" s="2"/>
      <c r="L155" s="1">
        <v>-7.0</v>
      </c>
      <c r="M155" s="1"/>
      <c r="N155" s="1">
        <v>7.3148</v>
      </c>
      <c r="O155" s="1" t="s">
        <v>3757</v>
      </c>
      <c r="P155" s="1" t="s">
        <v>4248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32</v>
      </c>
      <c r="B156" s="1" t="s">
        <v>17</v>
      </c>
      <c r="C156" s="3">
        <v>178.25</v>
      </c>
      <c r="D156" s="1">
        <v>65.75</v>
      </c>
      <c r="E156" s="2"/>
      <c r="F156" s="1" t="s">
        <v>26</v>
      </c>
      <c r="G156" s="1" t="s">
        <v>27</v>
      </c>
      <c r="H156" s="1" t="s">
        <v>4249</v>
      </c>
      <c r="I156" s="1" t="s">
        <v>4250</v>
      </c>
      <c r="J156" s="1" t="s">
        <v>4250</v>
      </c>
      <c r="K156" s="2"/>
      <c r="L156" s="1">
        <v>-8.0</v>
      </c>
      <c r="M156" s="1"/>
      <c r="N156" s="1">
        <v>6.886383333333334</v>
      </c>
      <c r="O156" s="1" t="s">
        <v>3776</v>
      </c>
      <c r="P156" s="1" t="s">
        <v>4251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48</v>
      </c>
      <c r="B157" s="1" t="s">
        <v>17</v>
      </c>
      <c r="C157" s="1">
        <v>296.0</v>
      </c>
      <c r="D157" s="1">
        <v>52.0</v>
      </c>
      <c r="E157" s="2"/>
      <c r="F157" s="1" t="s">
        <v>18</v>
      </c>
      <c r="G157" s="1" t="s">
        <v>27</v>
      </c>
      <c r="H157" s="1" t="s">
        <v>4252</v>
      </c>
      <c r="I157" s="1" t="s">
        <v>4253</v>
      </c>
      <c r="J157" s="1" t="s">
        <v>4253</v>
      </c>
      <c r="K157" s="2"/>
      <c r="L157" s="1">
        <v>-7.0</v>
      </c>
      <c r="M157" s="1"/>
      <c r="N157" s="1">
        <v>18.30505</v>
      </c>
      <c r="O157" s="1" t="s">
        <v>55</v>
      </c>
      <c r="P157" s="1" t="s">
        <v>4254</v>
      </c>
      <c r="Q157" s="2"/>
      <c r="S157" s="2"/>
      <c r="T157" s="2"/>
      <c r="U157" s="2"/>
      <c r="V157" s="2"/>
      <c r="W157" s="2"/>
      <c r="X157" s="2"/>
      <c r="Y157" s="2"/>
      <c r="Z157" s="2"/>
      <c r="AB157" s="2"/>
      <c r="AC157" s="2"/>
      <c r="AD157" s="2"/>
      <c r="AE157" s="2"/>
      <c r="AF157" s="2"/>
    </row>
    <row r="158">
      <c r="A158" s="1" t="s">
        <v>16</v>
      </c>
      <c r="B158" s="1" t="s">
        <v>17</v>
      </c>
      <c r="C158" s="1">
        <v>266.2</v>
      </c>
      <c r="D158" s="1">
        <v>51.8</v>
      </c>
      <c r="E158" s="2"/>
      <c r="F158" s="1" t="s">
        <v>18</v>
      </c>
      <c r="G158" s="1" t="s">
        <v>123</v>
      </c>
      <c r="H158" s="1" t="s">
        <v>4255</v>
      </c>
      <c r="I158" s="1" t="s">
        <v>4256</v>
      </c>
      <c r="J158" s="1" t="s">
        <v>4256</v>
      </c>
      <c r="K158" s="2"/>
      <c r="L158" s="1">
        <v>60.0</v>
      </c>
      <c r="M158" s="1"/>
      <c r="N158" s="1">
        <v>65.8905</v>
      </c>
      <c r="O158" s="1" t="s">
        <v>22</v>
      </c>
      <c r="P158" s="1" t="s">
        <v>4257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24</v>
      </c>
      <c r="B159" s="1" t="s">
        <v>17</v>
      </c>
      <c r="C159" s="1">
        <v>259.2</v>
      </c>
      <c r="D159" s="1">
        <v>0.0</v>
      </c>
      <c r="E159" s="1" t="s">
        <v>25</v>
      </c>
      <c r="F159" s="1" t="s">
        <v>26</v>
      </c>
      <c r="G159" s="1" t="s">
        <v>27</v>
      </c>
      <c r="H159" s="1" t="s">
        <v>4258</v>
      </c>
      <c r="I159" s="1" t="s">
        <v>4259</v>
      </c>
      <c r="J159" s="1" t="s">
        <v>4259</v>
      </c>
      <c r="K159" s="2"/>
      <c r="L159" s="1">
        <v>-3.0</v>
      </c>
      <c r="M159" s="1"/>
      <c r="N159" s="1">
        <v>11.877416666666667</v>
      </c>
      <c r="O159" s="1" t="s">
        <v>3757</v>
      </c>
      <c r="P159" s="1" t="s">
        <v>4260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24</v>
      </c>
      <c r="B160" s="1" t="s">
        <v>17</v>
      </c>
      <c r="C160" s="3">
        <v>259.2</v>
      </c>
      <c r="D160" s="1">
        <v>0.0</v>
      </c>
      <c r="E160" s="1" t="s">
        <v>25</v>
      </c>
      <c r="F160" s="1" t="s">
        <v>26</v>
      </c>
      <c r="G160" s="1" t="s">
        <v>27</v>
      </c>
      <c r="H160" s="1" t="s">
        <v>4261</v>
      </c>
      <c r="I160" s="1" t="s">
        <v>4262</v>
      </c>
      <c r="J160" s="1" t="s">
        <v>4262</v>
      </c>
      <c r="K160" s="2"/>
      <c r="L160" s="1">
        <v>-6.0</v>
      </c>
      <c r="M160" s="1"/>
      <c r="N160" s="1">
        <v>8.229133333333333</v>
      </c>
      <c r="O160" s="1" t="s">
        <v>3757</v>
      </c>
      <c r="P160" s="1" t="s">
        <v>3891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E160" s="2"/>
      <c r="AF160" s="2"/>
    </row>
    <row r="161">
      <c r="A161" s="1" t="s">
        <v>48</v>
      </c>
      <c r="B161" s="1" t="s">
        <v>17</v>
      </c>
      <c r="C161" s="3">
        <v>5.0</v>
      </c>
      <c r="D161" s="1">
        <v>500.0</v>
      </c>
      <c r="E161" s="2"/>
      <c r="F161" s="1" t="s">
        <v>18</v>
      </c>
      <c r="G161" s="1" t="s">
        <v>19</v>
      </c>
      <c r="H161" s="1" t="s">
        <v>4263</v>
      </c>
      <c r="I161" s="1" t="s">
        <v>4264</v>
      </c>
      <c r="J161" s="1" t="s">
        <v>4264</v>
      </c>
      <c r="K161" s="2"/>
      <c r="L161" s="1">
        <v>-3.0</v>
      </c>
      <c r="M161" s="1"/>
      <c r="N161" s="1">
        <v>57.62546666666667</v>
      </c>
      <c r="O161" s="1" t="s">
        <v>55</v>
      </c>
      <c r="P161" s="1" t="s">
        <v>4265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32</v>
      </c>
      <c r="B162" s="1" t="s">
        <v>17</v>
      </c>
      <c r="C162" s="3">
        <v>350.0</v>
      </c>
      <c r="D162" s="1">
        <v>0.0</v>
      </c>
      <c r="E162" s="1" t="s">
        <v>4266</v>
      </c>
      <c r="F162" s="1" t="s">
        <v>50</v>
      </c>
      <c r="G162" s="1" t="s">
        <v>19</v>
      </c>
      <c r="H162" s="1" t="s">
        <v>4267</v>
      </c>
      <c r="I162" s="1" t="s">
        <v>4268</v>
      </c>
      <c r="J162" s="1" t="s">
        <v>4269</v>
      </c>
      <c r="K162" s="1" t="s">
        <v>4270</v>
      </c>
      <c r="L162" s="1">
        <v>-7.0</v>
      </c>
      <c r="M162" s="1">
        <v>0.46403333333333335</v>
      </c>
      <c r="N162" s="1">
        <v>14.793183333333333</v>
      </c>
      <c r="O162" s="1" t="s">
        <v>4111</v>
      </c>
      <c r="P162" s="1" t="s">
        <v>4271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32</v>
      </c>
      <c r="B163" s="1" t="s">
        <v>17</v>
      </c>
      <c r="C163" s="3">
        <v>670.0</v>
      </c>
      <c r="D163" s="1">
        <v>0.0</v>
      </c>
      <c r="E163" s="1" t="s">
        <v>4266</v>
      </c>
      <c r="F163" s="1" t="s">
        <v>50</v>
      </c>
      <c r="G163" s="1" t="s">
        <v>19</v>
      </c>
      <c r="H163" s="1" t="s">
        <v>4272</v>
      </c>
      <c r="I163" s="1" t="s">
        <v>4273</v>
      </c>
      <c r="J163" s="1" t="s">
        <v>4274</v>
      </c>
      <c r="K163" s="1" t="s">
        <v>4275</v>
      </c>
      <c r="L163" s="1">
        <v>3.0</v>
      </c>
      <c r="M163" s="1">
        <v>2.5745833333333334</v>
      </c>
      <c r="N163" s="1">
        <v>27.594383333333333</v>
      </c>
      <c r="O163" s="1" t="s">
        <v>4111</v>
      </c>
      <c r="P163" s="1" t="s">
        <v>4276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16</v>
      </c>
      <c r="B164" s="1" t="s">
        <v>17</v>
      </c>
      <c r="C164" s="1">
        <v>259.0</v>
      </c>
      <c r="D164" s="1">
        <v>0.0</v>
      </c>
      <c r="E164" s="2"/>
      <c r="F164" s="1" t="s">
        <v>18</v>
      </c>
      <c r="G164" s="1" t="s">
        <v>123</v>
      </c>
      <c r="H164" s="1" t="s">
        <v>4277</v>
      </c>
      <c r="I164" s="1" t="s">
        <v>4278</v>
      </c>
      <c r="J164" s="1" t="s">
        <v>4278</v>
      </c>
      <c r="K164" s="2"/>
      <c r="L164" s="1">
        <v>63.0</v>
      </c>
      <c r="M164" s="1"/>
      <c r="N164" s="1">
        <v>68.74733333333333</v>
      </c>
      <c r="O164" s="1" t="s">
        <v>22</v>
      </c>
      <c r="P164" s="1" t="s">
        <v>4279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32</v>
      </c>
      <c r="B165" s="1" t="s">
        <v>17</v>
      </c>
      <c r="C165" s="3">
        <v>312.0</v>
      </c>
      <c r="D165" s="1">
        <v>0.0</v>
      </c>
      <c r="E165" s="1" t="s">
        <v>4266</v>
      </c>
      <c r="F165" s="1" t="s">
        <v>50</v>
      </c>
      <c r="G165" s="1" t="s">
        <v>27</v>
      </c>
      <c r="H165" s="1" t="s">
        <v>4280</v>
      </c>
      <c r="I165" s="1" t="s">
        <v>4281</v>
      </c>
      <c r="J165" s="1" t="s">
        <v>4282</v>
      </c>
      <c r="K165" s="1" t="s">
        <v>4283</v>
      </c>
      <c r="L165" s="1">
        <v>-19.0</v>
      </c>
      <c r="M165" s="1">
        <v>3.495016666666667</v>
      </c>
      <c r="N165" s="1">
        <v>9.745866666666666</v>
      </c>
      <c r="O165" s="1" t="s">
        <v>4111</v>
      </c>
      <c r="P165" s="1" t="s">
        <v>4284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48</v>
      </c>
      <c r="B166" s="1" t="s">
        <v>17</v>
      </c>
      <c r="C166" s="1">
        <v>284.0</v>
      </c>
      <c r="D166" s="1">
        <v>0.0</v>
      </c>
      <c r="E166" s="1" t="s">
        <v>4266</v>
      </c>
      <c r="F166" s="1" t="s">
        <v>50</v>
      </c>
      <c r="G166" s="1" t="s">
        <v>19</v>
      </c>
      <c r="H166" s="1" t="s">
        <v>4285</v>
      </c>
      <c r="I166" s="1" t="s">
        <v>4286</v>
      </c>
      <c r="J166" s="1" t="s">
        <v>4287</v>
      </c>
      <c r="K166" s="1" t="s">
        <v>4288</v>
      </c>
      <c r="L166" s="1">
        <v>2.0</v>
      </c>
      <c r="M166" s="1">
        <v>4.301833333333334</v>
      </c>
      <c r="N166" s="1">
        <v>8.0835</v>
      </c>
      <c r="O166" s="1" t="s">
        <v>55</v>
      </c>
      <c r="P166" s="1" t="s">
        <v>3767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32</v>
      </c>
      <c r="B167" s="1" t="s">
        <v>17</v>
      </c>
      <c r="C167" s="1">
        <v>284.0</v>
      </c>
      <c r="D167" s="1">
        <v>0.0</v>
      </c>
      <c r="E167" s="1" t="s">
        <v>4266</v>
      </c>
      <c r="F167" s="1" t="s">
        <v>50</v>
      </c>
      <c r="G167" s="1" t="s">
        <v>27</v>
      </c>
      <c r="H167" s="1" t="s">
        <v>4289</v>
      </c>
      <c r="I167" s="1" t="s">
        <v>4290</v>
      </c>
      <c r="J167" s="1" t="s">
        <v>4291</v>
      </c>
      <c r="K167" s="1" t="s">
        <v>4292</v>
      </c>
      <c r="L167" s="1">
        <v>-36.0</v>
      </c>
      <c r="M167" s="1">
        <v>0.8667833333333334</v>
      </c>
      <c r="N167" s="1">
        <v>5.459483333333333</v>
      </c>
      <c r="O167" s="1" t="s">
        <v>4111</v>
      </c>
      <c r="P167" s="1" t="s">
        <v>4293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66</v>
      </c>
      <c r="B168" s="1" t="s">
        <v>112</v>
      </c>
      <c r="C168" s="1">
        <v>349.0</v>
      </c>
      <c r="D168" s="1">
        <v>0.0</v>
      </c>
      <c r="E168" s="1" t="s">
        <v>4294</v>
      </c>
      <c r="F168" s="1" t="s">
        <v>26</v>
      </c>
      <c r="G168" s="1" t="s">
        <v>27</v>
      </c>
      <c r="H168" s="1" t="s">
        <v>4295</v>
      </c>
      <c r="I168" s="1" t="s">
        <v>4296</v>
      </c>
      <c r="J168" s="1" t="s">
        <v>4296</v>
      </c>
      <c r="K168" s="2"/>
      <c r="L168" s="1">
        <v>-1.0</v>
      </c>
      <c r="M168" s="1"/>
      <c r="N168" s="1">
        <v>13.819966666666666</v>
      </c>
      <c r="O168" s="1" t="s">
        <v>3884</v>
      </c>
      <c r="P168" s="1" t="s">
        <v>4297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24</v>
      </c>
      <c r="B169" s="1" t="s">
        <v>17</v>
      </c>
      <c r="C169" s="1">
        <v>306.4</v>
      </c>
      <c r="D169" s="1">
        <v>0.0</v>
      </c>
      <c r="E169" s="1" t="s">
        <v>25</v>
      </c>
      <c r="F169" s="1" t="s">
        <v>26</v>
      </c>
      <c r="G169" s="1" t="s">
        <v>27</v>
      </c>
      <c r="H169" s="1" t="s">
        <v>4298</v>
      </c>
      <c r="I169" s="1" t="s">
        <v>4299</v>
      </c>
      <c r="J169" s="1" t="s">
        <v>4299</v>
      </c>
      <c r="K169" s="2"/>
      <c r="L169" s="1">
        <v>-6.0</v>
      </c>
      <c r="M169" s="1"/>
      <c r="N169" s="1">
        <v>8.59505</v>
      </c>
      <c r="O169" s="1" t="s">
        <v>3757</v>
      </c>
      <c r="P169" s="1" t="s">
        <v>4300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24</v>
      </c>
      <c r="B170" s="1" t="s">
        <v>17</v>
      </c>
      <c r="C170" s="3">
        <v>198.2</v>
      </c>
      <c r="D170" s="1">
        <v>0.0</v>
      </c>
      <c r="E170" s="1" t="s">
        <v>25</v>
      </c>
      <c r="F170" s="1" t="s">
        <v>26</v>
      </c>
      <c r="G170" s="1" t="s">
        <v>27</v>
      </c>
      <c r="H170" s="1" t="s">
        <v>4301</v>
      </c>
      <c r="I170" s="1" t="s">
        <v>4302</v>
      </c>
      <c r="J170" s="1" t="s">
        <v>4302</v>
      </c>
      <c r="K170" s="2"/>
      <c r="L170" s="1">
        <v>-7.0</v>
      </c>
      <c r="M170" s="1"/>
      <c r="N170" s="1">
        <v>7.514283333333333</v>
      </c>
      <c r="O170" s="1" t="s">
        <v>3757</v>
      </c>
      <c r="P170" s="1" t="s">
        <v>4303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E170" s="2"/>
      <c r="AF170" s="2"/>
    </row>
    <row r="171">
      <c r="A171" s="1" t="s">
        <v>24</v>
      </c>
      <c r="B171" s="1" t="s">
        <v>17</v>
      </c>
      <c r="C171" s="3">
        <v>290.2</v>
      </c>
      <c r="D171" s="1">
        <v>0.0</v>
      </c>
      <c r="E171" s="1" t="s">
        <v>25</v>
      </c>
      <c r="F171" s="1" t="s">
        <v>26</v>
      </c>
      <c r="G171" s="1" t="s">
        <v>27</v>
      </c>
      <c r="H171" s="1" t="s">
        <v>4304</v>
      </c>
      <c r="I171" s="1" t="s">
        <v>4305</v>
      </c>
      <c r="J171" s="1" t="s">
        <v>4305</v>
      </c>
      <c r="K171" s="2"/>
      <c r="L171" s="1">
        <v>-8.0</v>
      </c>
      <c r="M171" s="1"/>
      <c r="N171" s="1">
        <v>6.290583333333333</v>
      </c>
      <c r="O171" s="1" t="s">
        <v>3757</v>
      </c>
      <c r="P171" s="1" t="s">
        <v>4306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32</v>
      </c>
      <c r="B172" s="1" t="s">
        <v>17</v>
      </c>
      <c r="C172" s="3">
        <v>493.0</v>
      </c>
      <c r="D172" s="1">
        <v>0.0</v>
      </c>
      <c r="E172" s="1" t="s">
        <v>4266</v>
      </c>
      <c r="F172" s="1" t="s">
        <v>50</v>
      </c>
      <c r="G172" s="1" t="s">
        <v>27</v>
      </c>
      <c r="H172" s="1" t="s">
        <v>4307</v>
      </c>
      <c r="I172" s="1" t="s">
        <v>4308</v>
      </c>
      <c r="J172" s="1" t="s">
        <v>4309</v>
      </c>
      <c r="K172" s="1" t="s">
        <v>4310</v>
      </c>
      <c r="L172" s="1">
        <v>-24.0</v>
      </c>
      <c r="M172" s="1">
        <v>0.6380166666666667</v>
      </c>
      <c r="N172" s="1">
        <v>8.255383333333333</v>
      </c>
      <c r="O172" s="1" t="s">
        <v>4111</v>
      </c>
      <c r="P172" s="1" t="s">
        <v>4311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24</v>
      </c>
      <c r="B173" s="1" t="s">
        <v>17</v>
      </c>
      <c r="C173" s="1">
        <v>313.2</v>
      </c>
      <c r="D173" s="1">
        <v>0.0</v>
      </c>
      <c r="E173" s="1" t="s">
        <v>25</v>
      </c>
      <c r="F173" s="1" t="s">
        <v>26</v>
      </c>
      <c r="G173" s="1" t="s">
        <v>27</v>
      </c>
      <c r="H173" s="1" t="s">
        <v>4312</v>
      </c>
      <c r="I173" s="1" t="s">
        <v>4313</v>
      </c>
      <c r="J173" s="1" t="s">
        <v>4313</v>
      </c>
      <c r="K173" s="2"/>
      <c r="L173" s="1">
        <v>-5.0</v>
      </c>
      <c r="M173" s="1"/>
      <c r="N173" s="1">
        <v>9.966383333333333</v>
      </c>
      <c r="O173" s="1" t="s">
        <v>3757</v>
      </c>
      <c r="P173" s="1" t="s">
        <v>4314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24</v>
      </c>
      <c r="B174" s="1" t="s">
        <v>17</v>
      </c>
      <c r="C174" s="1">
        <v>337.4</v>
      </c>
      <c r="D174" s="1">
        <v>0.0</v>
      </c>
      <c r="E174" s="1" t="s">
        <v>25</v>
      </c>
      <c r="F174" s="1" t="s">
        <v>26</v>
      </c>
      <c r="G174" s="1" t="s">
        <v>27</v>
      </c>
      <c r="H174" s="1" t="s">
        <v>4315</v>
      </c>
      <c r="I174" s="1" t="s">
        <v>4316</v>
      </c>
      <c r="J174" s="1" t="s">
        <v>4316</v>
      </c>
      <c r="K174" s="2"/>
      <c r="L174" s="1">
        <v>-4.0</v>
      </c>
      <c r="M174" s="1"/>
      <c r="N174" s="1">
        <v>10.320666666666666</v>
      </c>
      <c r="O174" s="1" t="s">
        <v>3757</v>
      </c>
      <c r="P174" s="1" t="s">
        <v>4317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24</v>
      </c>
      <c r="B175" s="1" t="s">
        <v>17</v>
      </c>
      <c r="C175" s="1">
        <v>259.2</v>
      </c>
      <c r="D175" s="1">
        <v>0.0</v>
      </c>
      <c r="E175" s="1" t="s">
        <v>25</v>
      </c>
      <c r="F175" s="1" t="s">
        <v>26</v>
      </c>
      <c r="G175" s="1" t="s">
        <v>27</v>
      </c>
      <c r="H175" s="1" t="s">
        <v>4318</v>
      </c>
      <c r="I175" s="1" t="s">
        <v>4319</v>
      </c>
      <c r="J175" s="1" t="s">
        <v>4319</v>
      </c>
      <c r="K175" s="2"/>
      <c r="L175" s="1">
        <v>-3.0</v>
      </c>
      <c r="M175" s="1"/>
      <c r="N175" s="1">
        <v>11.588016666666666</v>
      </c>
      <c r="O175" s="1" t="s">
        <v>3757</v>
      </c>
      <c r="P175" s="1" t="s">
        <v>4320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66</v>
      </c>
      <c r="B176" s="1" t="s">
        <v>112</v>
      </c>
      <c r="C176" s="3">
        <v>388.0</v>
      </c>
      <c r="D176" s="1">
        <v>0.0</v>
      </c>
      <c r="E176" s="1" t="s">
        <v>4321</v>
      </c>
      <c r="F176" s="1" t="s">
        <v>26</v>
      </c>
      <c r="G176" s="1" t="s">
        <v>27</v>
      </c>
      <c r="H176" s="1" t="s">
        <v>4322</v>
      </c>
      <c r="I176" s="1" t="s">
        <v>4323</v>
      </c>
      <c r="J176" s="1" t="s">
        <v>4323</v>
      </c>
      <c r="K176" s="2"/>
      <c r="L176" s="1">
        <v>0.0</v>
      </c>
      <c r="M176" s="1"/>
      <c r="N176" s="1">
        <v>14.481983333333334</v>
      </c>
      <c r="O176" s="1" t="s">
        <v>3884</v>
      </c>
      <c r="P176" s="1" t="s">
        <v>4324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24</v>
      </c>
      <c r="B177" s="1" t="s">
        <v>17</v>
      </c>
      <c r="C177" s="3">
        <v>648.4</v>
      </c>
      <c r="D177" s="1">
        <v>0.0</v>
      </c>
      <c r="E177" s="1" t="s">
        <v>25</v>
      </c>
      <c r="F177" s="1" t="s">
        <v>26</v>
      </c>
      <c r="G177" s="1" t="s">
        <v>27</v>
      </c>
      <c r="H177" s="1" t="s">
        <v>4325</v>
      </c>
      <c r="I177" s="1" t="s">
        <v>4326</v>
      </c>
      <c r="J177" s="1" t="s">
        <v>4326</v>
      </c>
      <c r="K177" s="2"/>
      <c r="L177" s="1">
        <v>-5.0</v>
      </c>
      <c r="M177" s="1"/>
      <c r="N177" s="1">
        <v>9.9677</v>
      </c>
      <c r="O177" s="1" t="s">
        <v>3757</v>
      </c>
      <c r="P177" s="1" t="s">
        <v>4327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48</v>
      </c>
      <c r="B178" s="1" t="s">
        <v>17</v>
      </c>
      <c r="C178" s="1">
        <v>318.0</v>
      </c>
      <c r="D178" s="1">
        <v>0.0</v>
      </c>
      <c r="E178" s="1" t="s">
        <v>4266</v>
      </c>
      <c r="F178" s="1" t="s">
        <v>50</v>
      </c>
      <c r="G178" s="1" t="s">
        <v>19</v>
      </c>
      <c r="H178" s="1" t="s">
        <v>4328</v>
      </c>
      <c r="I178" s="1" t="s">
        <v>4329</v>
      </c>
      <c r="J178" s="1" t="s">
        <v>4330</v>
      </c>
      <c r="K178" s="1" t="s">
        <v>4331</v>
      </c>
      <c r="L178" s="1">
        <v>-9.0</v>
      </c>
      <c r="M178" s="1">
        <v>5.334433333333333</v>
      </c>
      <c r="N178" s="1">
        <v>5.9423</v>
      </c>
      <c r="O178" s="1" t="s">
        <v>55</v>
      </c>
      <c r="P178" s="1" t="s">
        <v>4332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24</v>
      </c>
      <c r="B179" s="1" t="s">
        <v>17</v>
      </c>
      <c r="C179" s="3">
        <v>259.2</v>
      </c>
      <c r="D179" s="1">
        <v>0.0</v>
      </c>
      <c r="E179" s="1" t="s">
        <v>25</v>
      </c>
      <c r="F179" s="1" t="s">
        <v>26</v>
      </c>
      <c r="G179" s="1" t="s">
        <v>27</v>
      </c>
      <c r="H179" s="1" t="s">
        <v>4333</v>
      </c>
      <c r="I179" s="1" t="s">
        <v>4334</v>
      </c>
      <c r="J179" s="1" t="s">
        <v>4334</v>
      </c>
      <c r="K179" s="2"/>
      <c r="L179" s="1">
        <v>-8.0</v>
      </c>
      <c r="M179" s="1"/>
      <c r="N179" s="1">
        <v>6.47885</v>
      </c>
      <c r="O179" s="1" t="s">
        <v>3757</v>
      </c>
      <c r="P179" s="1" t="s">
        <v>3773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24</v>
      </c>
      <c r="B180" s="1" t="s">
        <v>17</v>
      </c>
      <c r="C180" s="1">
        <v>198.2</v>
      </c>
      <c r="D180" s="1">
        <v>0.0</v>
      </c>
      <c r="E180" s="1" t="s">
        <v>25</v>
      </c>
      <c r="F180" s="1" t="s">
        <v>26</v>
      </c>
      <c r="G180" s="1" t="s">
        <v>27</v>
      </c>
      <c r="H180" s="1" t="s">
        <v>4335</v>
      </c>
      <c r="I180" s="1" t="s">
        <v>4336</v>
      </c>
      <c r="J180" s="1" t="s">
        <v>4336</v>
      </c>
      <c r="K180" s="2"/>
      <c r="L180" s="1">
        <v>-8.0</v>
      </c>
      <c r="M180" s="1"/>
      <c r="N180" s="1">
        <v>6.059433333333334</v>
      </c>
      <c r="O180" s="1" t="s">
        <v>3757</v>
      </c>
      <c r="P180" s="1" t="s">
        <v>4075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48</v>
      </c>
      <c r="B181" s="3" t="s">
        <v>17</v>
      </c>
      <c r="C181" s="1">
        <v>200.0</v>
      </c>
      <c r="D181" s="1">
        <v>59.0</v>
      </c>
      <c r="E181" s="2"/>
      <c r="F181" s="1" t="s">
        <v>18</v>
      </c>
      <c r="G181" s="1" t="s">
        <v>19</v>
      </c>
      <c r="H181" s="1" t="s">
        <v>4337</v>
      </c>
      <c r="I181" s="1" t="s">
        <v>4338</v>
      </c>
      <c r="J181" s="1" t="s">
        <v>4338</v>
      </c>
      <c r="K181" s="2"/>
      <c r="L181" s="1">
        <v>-11.0</v>
      </c>
      <c r="M181" s="1"/>
      <c r="N181" s="1">
        <v>7.630633333333333</v>
      </c>
      <c r="O181" s="1" t="s">
        <v>55</v>
      </c>
      <c r="P181" s="1" t="s">
        <v>4339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16</v>
      </c>
      <c r="B182" s="1" t="s">
        <v>17</v>
      </c>
      <c r="C182" s="3">
        <v>348.0</v>
      </c>
      <c r="D182" s="1">
        <v>0.0</v>
      </c>
      <c r="E182" s="2"/>
      <c r="F182" s="1" t="s">
        <v>18</v>
      </c>
      <c r="G182" s="1" t="s">
        <v>123</v>
      </c>
      <c r="H182" s="1" t="s">
        <v>4340</v>
      </c>
      <c r="I182" s="2"/>
      <c r="J182" s="1" t="s">
        <v>4341</v>
      </c>
      <c r="K182" s="2"/>
      <c r="L182" s="1">
        <v>247.0</v>
      </c>
      <c r="M182" s="1"/>
      <c r="N182" s="2"/>
      <c r="O182" s="1" t="s">
        <v>22</v>
      </c>
      <c r="P182" s="1" t="s">
        <v>4342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48</v>
      </c>
      <c r="B183" s="1" t="s">
        <v>17</v>
      </c>
      <c r="C183" s="3">
        <v>289.0</v>
      </c>
      <c r="D183" s="1">
        <v>0.0</v>
      </c>
      <c r="E183" s="1" t="s">
        <v>4266</v>
      </c>
      <c r="F183" s="1" t="s">
        <v>50</v>
      </c>
      <c r="G183" s="1" t="s">
        <v>19</v>
      </c>
      <c r="H183" s="1" t="s">
        <v>4343</v>
      </c>
      <c r="I183" s="1" t="s">
        <v>4344</v>
      </c>
      <c r="J183" s="1" t="s">
        <v>4345</v>
      </c>
      <c r="K183" s="1" t="s">
        <v>4346</v>
      </c>
      <c r="L183" s="1">
        <v>-3.0</v>
      </c>
      <c r="M183" s="1">
        <v>0.43506666666666666</v>
      </c>
      <c r="N183" s="1">
        <v>9.02045</v>
      </c>
      <c r="O183" s="1" t="s">
        <v>55</v>
      </c>
      <c r="P183" s="1" t="s">
        <v>4347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24</v>
      </c>
      <c r="B184" s="1" t="s">
        <v>17</v>
      </c>
      <c r="C184" s="3">
        <v>518.4</v>
      </c>
      <c r="D184" s="1">
        <v>0.0</v>
      </c>
      <c r="E184" s="1" t="s">
        <v>25</v>
      </c>
      <c r="F184" s="1" t="s">
        <v>26</v>
      </c>
      <c r="G184" s="1" t="s">
        <v>27</v>
      </c>
      <c r="H184" s="1" t="s">
        <v>4348</v>
      </c>
      <c r="I184" s="1" t="s">
        <v>4349</v>
      </c>
      <c r="J184" s="1" t="s">
        <v>4349</v>
      </c>
      <c r="K184" s="2"/>
      <c r="L184" s="1">
        <v>-6.0</v>
      </c>
      <c r="M184" s="1"/>
      <c r="N184" s="1">
        <v>8.8107</v>
      </c>
      <c r="O184" s="1" t="s">
        <v>3757</v>
      </c>
      <c r="P184" s="1" t="s">
        <v>4350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16</v>
      </c>
      <c r="B185" s="3" t="s">
        <v>17</v>
      </c>
      <c r="C185" s="1">
        <v>89.0</v>
      </c>
      <c r="D185" s="1">
        <v>0.0</v>
      </c>
      <c r="E185" s="2"/>
      <c r="F185" s="1" t="s">
        <v>18</v>
      </c>
      <c r="G185" s="1" t="s">
        <v>19</v>
      </c>
      <c r="H185" s="1" t="s">
        <v>4351</v>
      </c>
      <c r="I185" s="1" t="s">
        <v>4352</v>
      </c>
      <c r="J185" s="1" t="s">
        <v>4352</v>
      </c>
      <c r="K185" s="2"/>
      <c r="L185" s="1">
        <v>0.0</v>
      </c>
      <c r="M185" s="1"/>
      <c r="N185" s="1">
        <v>5.866066666666667</v>
      </c>
      <c r="O185" s="1" t="s">
        <v>22</v>
      </c>
      <c r="P185" s="1" t="s">
        <v>4353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16</v>
      </c>
      <c r="B186" s="1" t="s">
        <v>17</v>
      </c>
      <c r="C186" s="3">
        <v>78.0</v>
      </c>
      <c r="D186" s="1">
        <v>0.0</v>
      </c>
      <c r="E186" s="2"/>
      <c r="F186" s="1" t="s">
        <v>18</v>
      </c>
      <c r="G186" s="1" t="s">
        <v>123</v>
      </c>
      <c r="H186" s="1" t="s">
        <v>4354</v>
      </c>
      <c r="I186" s="1" t="s">
        <v>4355</v>
      </c>
      <c r="J186" s="1" t="s">
        <v>4355</v>
      </c>
      <c r="K186" s="2"/>
      <c r="L186" s="1">
        <v>-3.0</v>
      </c>
      <c r="M186" s="1"/>
      <c r="N186" s="1">
        <v>1.7061833333333334</v>
      </c>
      <c r="O186" s="1" t="s">
        <v>22</v>
      </c>
      <c r="P186" s="1" t="s">
        <v>4356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24</v>
      </c>
      <c r="B187" s="1" t="s">
        <v>17</v>
      </c>
      <c r="C187" s="3">
        <v>474.6</v>
      </c>
      <c r="D187" s="1">
        <v>0.0</v>
      </c>
      <c r="E187" s="1" t="s">
        <v>25</v>
      </c>
      <c r="F187" s="1" t="s">
        <v>26</v>
      </c>
      <c r="G187" s="1" t="s">
        <v>27</v>
      </c>
      <c r="H187" s="1" t="s">
        <v>4357</v>
      </c>
      <c r="I187" s="1" t="s">
        <v>4358</v>
      </c>
      <c r="J187" s="1" t="s">
        <v>4358</v>
      </c>
      <c r="K187" s="2"/>
      <c r="L187" s="1">
        <v>-4.0</v>
      </c>
      <c r="M187" s="1"/>
      <c r="N187" s="1">
        <v>10.044016666666666</v>
      </c>
      <c r="O187" s="1" t="s">
        <v>3757</v>
      </c>
      <c r="P187" s="1" t="s">
        <v>4359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24</v>
      </c>
      <c r="B188" s="1" t="s">
        <v>17</v>
      </c>
      <c r="C188" s="3">
        <v>294.2</v>
      </c>
      <c r="D188" s="1">
        <v>0.0</v>
      </c>
      <c r="E188" s="1" t="s">
        <v>25</v>
      </c>
      <c r="F188" s="1" t="s">
        <v>26</v>
      </c>
      <c r="G188" s="1" t="s">
        <v>27</v>
      </c>
      <c r="H188" s="1" t="s">
        <v>4360</v>
      </c>
      <c r="I188" s="1" t="s">
        <v>4361</v>
      </c>
      <c r="J188" s="1" t="s">
        <v>4361</v>
      </c>
      <c r="K188" s="2"/>
      <c r="L188" s="1">
        <v>-6.0</v>
      </c>
      <c r="M188" s="1"/>
      <c r="N188" s="1">
        <v>8.169733333333333</v>
      </c>
      <c r="O188" s="1" t="s">
        <v>3757</v>
      </c>
      <c r="P188" s="1" t="s">
        <v>4362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E188" s="2"/>
      <c r="AF188" s="2"/>
    </row>
    <row r="189">
      <c r="A189" s="1" t="s">
        <v>24</v>
      </c>
      <c r="B189" s="1" t="s">
        <v>17</v>
      </c>
      <c r="C189" s="3">
        <v>172.4</v>
      </c>
      <c r="D189" s="1">
        <v>0.0</v>
      </c>
      <c r="E189" s="1" t="s">
        <v>25</v>
      </c>
      <c r="F189" s="1" t="s">
        <v>26</v>
      </c>
      <c r="G189" s="1" t="s">
        <v>27</v>
      </c>
      <c r="H189" s="1" t="s">
        <v>4363</v>
      </c>
      <c r="I189" s="1" t="s">
        <v>4364</v>
      </c>
      <c r="J189" s="1" t="s">
        <v>4364</v>
      </c>
      <c r="K189" s="2"/>
      <c r="L189" s="1">
        <v>-4.0</v>
      </c>
      <c r="M189" s="1"/>
      <c r="N189" s="1">
        <v>10.473033333333333</v>
      </c>
      <c r="O189" s="1" t="s">
        <v>3757</v>
      </c>
      <c r="P189" s="1" t="s">
        <v>4365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48</v>
      </c>
      <c r="B190" s="1" t="s">
        <v>17</v>
      </c>
      <c r="C190" s="3">
        <v>693.0</v>
      </c>
      <c r="D190" s="1">
        <v>0.0</v>
      </c>
      <c r="E190" s="1" t="s">
        <v>4266</v>
      </c>
      <c r="F190" s="1" t="s">
        <v>50</v>
      </c>
      <c r="G190" s="1" t="s">
        <v>27</v>
      </c>
      <c r="H190" s="1" t="s">
        <v>4366</v>
      </c>
      <c r="I190" s="1" t="s">
        <v>4367</v>
      </c>
      <c r="J190" s="1" t="s">
        <v>4368</v>
      </c>
      <c r="K190" s="1" t="s">
        <v>4369</v>
      </c>
      <c r="L190" s="1">
        <v>3.0</v>
      </c>
      <c r="M190" s="1">
        <v>3.9764666666666666</v>
      </c>
      <c r="N190" s="1">
        <v>10.5342</v>
      </c>
      <c r="O190" s="1" t="s">
        <v>55</v>
      </c>
      <c r="P190" s="1" t="s">
        <v>4370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24</v>
      </c>
      <c r="B191" s="1" t="s">
        <v>17</v>
      </c>
      <c r="C191" s="3">
        <v>416.4</v>
      </c>
      <c r="D191" s="1">
        <v>0.0</v>
      </c>
      <c r="E191" s="1" t="s">
        <v>25</v>
      </c>
      <c r="F191" s="1" t="s">
        <v>26</v>
      </c>
      <c r="G191" s="1" t="s">
        <v>27</v>
      </c>
      <c r="H191" s="1" t="s">
        <v>4371</v>
      </c>
      <c r="I191" s="1" t="s">
        <v>4372</v>
      </c>
      <c r="J191" s="1" t="s">
        <v>4372</v>
      </c>
      <c r="K191" s="2"/>
      <c r="L191" s="1">
        <v>-6.0</v>
      </c>
      <c r="M191" s="1"/>
      <c r="N191" s="1">
        <v>8.398483333333333</v>
      </c>
      <c r="O191" s="1" t="s">
        <v>3757</v>
      </c>
      <c r="P191" s="1" t="s">
        <v>4373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32</v>
      </c>
      <c r="B192" s="1" t="s">
        <v>17</v>
      </c>
      <c r="C192" s="3">
        <v>244.0</v>
      </c>
      <c r="D192" s="1">
        <v>0.0</v>
      </c>
      <c r="E192" s="2"/>
      <c r="F192" s="1" t="s">
        <v>26</v>
      </c>
      <c r="G192" s="1" t="s">
        <v>27</v>
      </c>
      <c r="H192" s="1" t="s">
        <v>4374</v>
      </c>
      <c r="I192" s="1" t="s">
        <v>4375</v>
      </c>
      <c r="J192" s="1" t="s">
        <v>4375</v>
      </c>
      <c r="K192" s="2"/>
      <c r="L192" s="1">
        <v>-7.0</v>
      </c>
      <c r="M192" s="1"/>
      <c r="N192" s="1">
        <v>7.075</v>
      </c>
      <c r="O192" s="1" t="s">
        <v>3776</v>
      </c>
      <c r="P192" s="1" t="s">
        <v>4376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16</v>
      </c>
      <c r="B193" s="1" t="s">
        <v>17</v>
      </c>
      <c r="C193" s="3">
        <v>423.0</v>
      </c>
      <c r="D193" s="1">
        <v>0.0</v>
      </c>
      <c r="E193" s="2"/>
      <c r="F193" s="1" t="s">
        <v>18</v>
      </c>
      <c r="G193" s="1" t="s">
        <v>123</v>
      </c>
      <c r="H193" s="1" t="s">
        <v>4377</v>
      </c>
      <c r="I193" s="1" t="s">
        <v>4378</v>
      </c>
      <c r="J193" s="1" t="s">
        <v>4378</v>
      </c>
      <c r="K193" s="2"/>
      <c r="L193" s="1">
        <v>48.0</v>
      </c>
      <c r="M193" s="1"/>
      <c r="N193" s="1">
        <v>53.76101666666667</v>
      </c>
      <c r="O193" s="1" t="s">
        <v>22</v>
      </c>
      <c r="P193" s="1" t="s">
        <v>4379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32</v>
      </c>
      <c r="B194" s="1" t="s">
        <v>17</v>
      </c>
      <c r="C194" s="1">
        <v>261.75</v>
      </c>
      <c r="D194" s="1">
        <v>87.25</v>
      </c>
      <c r="E194" s="2"/>
      <c r="F194" s="1" t="s">
        <v>26</v>
      </c>
      <c r="G194" s="1" t="s">
        <v>27</v>
      </c>
      <c r="H194" s="1" t="s">
        <v>4380</v>
      </c>
      <c r="I194" s="1" t="s">
        <v>4381</v>
      </c>
      <c r="J194" s="1" t="s">
        <v>4381</v>
      </c>
      <c r="K194" s="2"/>
      <c r="L194" s="1">
        <v>0.0</v>
      </c>
      <c r="M194" s="1"/>
      <c r="N194" s="1">
        <v>15.538016666666667</v>
      </c>
      <c r="O194" s="1" t="s">
        <v>3776</v>
      </c>
      <c r="P194" s="1" t="s">
        <v>4382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48</v>
      </c>
      <c r="B195" s="1" t="s">
        <v>17</v>
      </c>
      <c r="C195" s="1">
        <v>278.0</v>
      </c>
      <c r="D195" s="1">
        <v>0.0</v>
      </c>
      <c r="E195" s="2"/>
      <c r="F195" s="1" t="s">
        <v>18</v>
      </c>
      <c r="G195" s="1" t="s">
        <v>123</v>
      </c>
      <c r="H195" s="1" t="s">
        <v>4383</v>
      </c>
      <c r="I195" s="1" t="s">
        <v>4384</v>
      </c>
      <c r="J195" s="1" t="s">
        <v>4384</v>
      </c>
      <c r="K195" s="2"/>
      <c r="L195" s="1">
        <v>-2.0</v>
      </c>
      <c r="M195" s="1"/>
      <c r="N195" s="1">
        <v>31.922783333333335</v>
      </c>
      <c r="O195" s="1" t="s">
        <v>55</v>
      </c>
      <c r="P195" s="1" t="s">
        <v>4385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E195" s="2"/>
      <c r="AF195" s="2"/>
    </row>
    <row r="196">
      <c r="A196" s="1" t="s">
        <v>48</v>
      </c>
      <c r="B196" s="1" t="s">
        <v>17</v>
      </c>
      <c r="C196" s="3">
        <v>343.0</v>
      </c>
      <c r="D196" s="1">
        <v>80.0</v>
      </c>
      <c r="E196" s="2"/>
      <c r="F196" s="1" t="s">
        <v>18</v>
      </c>
      <c r="G196" s="1" t="s">
        <v>123</v>
      </c>
      <c r="H196" s="1" t="s">
        <v>4386</v>
      </c>
      <c r="I196" s="1" t="s">
        <v>4387</v>
      </c>
      <c r="J196" s="1" t="s">
        <v>4387</v>
      </c>
      <c r="K196" s="2"/>
      <c r="L196" s="1">
        <v>-7.0</v>
      </c>
      <c r="M196" s="1"/>
      <c r="N196" s="1">
        <v>11.594866666666666</v>
      </c>
      <c r="O196" s="1" t="s">
        <v>55</v>
      </c>
      <c r="P196" s="1" t="s">
        <v>4388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16</v>
      </c>
      <c r="B197" s="1" t="s">
        <v>17</v>
      </c>
      <c r="C197" s="1">
        <v>478.0</v>
      </c>
      <c r="D197" s="1">
        <v>0.0</v>
      </c>
      <c r="E197" s="2"/>
      <c r="F197" s="1" t="s">
        <v>18</v>
      </c>
      <c r="G197" s="1" t="s">
        <v>123</v>
      </c>
      <c r="H197" s="1" t="s">
        <v>4389</v>
      </c>
      <c r="I197" s="1" t="s">
        <v>4390</v>
      </c>
      <c r="J197" s="1" t="s">
        <v>4390</v>
      </c>
      <c r="K197" s="2"/>
      <c r="L197" s="1">
        <v>65.0</v>
      </c>
      <c r="M197" s="1"/>
      <c r="N197" s="1">
        <v>70.65276666666666</v>
      </c>
      <c r="O197" s="1" t="s">
        <v>22</v>
      </c>
      <c r="P197" s="1" t="s">
        <v>4391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16</v>
      </c>
      <c r="B198" s="1" t="s">
        <v>17</v>
      </c>
      <c r="C198" s="3">
        <v>546.0</v>
      </c>
      <c r="D198" s="1">
        <v>0.0</v>
      </c>
      <c r="E198" s="2"/>
      <c r="F198" s="1" t="s">
        <v>18</v>
      </c>
      <c r="G198" s="1" t="s">
        <v>123</v>
      </c>
      <c r="H198" s="1" t="s">
        <v>4392</v>
      </c>
      <c r="I198" s="1" t="s">
        <v>4393</v>
      </c>
      <c r="J198" s="1" t="s">
        <v>4393</v>
      </c>
      <c r="K198" s="2"/>
      <c r="L198" s="1">
        <v>23.0</v>
      </c>
      <c r="M198" s="1"/>
      <c r="N198" s="1">
        <v>28.407466666666668</v>
      </c>
      <c r="O198" s="1" t="s">
        <v>22</v>
      </c>
      <c r="P198" s="1" t="s">
        <v>4394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32</v>
      </c>
      <c r="B199" s="1" t="s">
        <v>17</v>
      </c>
      <c r="C199" s="3">
        <v>1051.0</v>
      </c>
      <c r="D199" s="1">
        <v>125.0</v>
      </c>
      <c r="E199" s="2"/>
      <c r="F199" s="1" t="s">
        <v>26</v>
      </c>
      <c r="G199" s="1" t="s">
        <v>27</v>
      </c>
      <c r="H199" s="1" t="s">
        <v>4395</v>
      </c>
      <c r="I199" s="1" t="s">
        <v>4396</v>
      </c>
      <c r="J199" s="1" t="s">
        <v>4396</v>
      </c>
      <c r="K199" s="2"/>
      <c r="L199" s="1">
        <v>1.0</v>
      </c>
      <c r="M199" s="1"/>
      <c r="N199" s="1">
        <v>16.489416666666667</v>
      </c>
      <c r="O199" s="1" t="s">
        <v>3776</v>
      </c>
      <c r="P199" s="1" t="s">
        <v>4397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E199" s="2"/>
      <c r="AF199" s="2"/>
    </row>
    <row r="200">
      <c r="A200" s="1" t="s">
        <v>24</v>
      </c>
      <c r="B200" s="1" t="s">
        <v>17</v>
      </c>
      <c r="C200" s="1">
        <v>306.4</v>
      </c>
      <c r="D200" s="1">
        <v>0.0</v>
      </c>
      <c r="E200" s="1" t="s">
        <v>25</v>
      </c>
      <c r="F200" s="1" t="s">
        <v>26</v>
      </c>
      <c r="G200" s="1" t="s">
        <v>27</v>
      </c>
      <c r="H200" s="1" t="s">
        <v>4398</v>
      </c>
      <c r="I200" s="1" t="s">
        <v>4399</v>
      </c>
      <c r="J200" s="1" t="s">
        <v>4399</v>
      </c>
      <c r="K200" s="2"/>
      <c r="L200" s="1">
        <v>-5.0</v>
      </c>
      <c r="M200" s="1"/>
      <c r="N200" s="1">
        <v>9.563033333333333</v>
      </c>
      <c r="O200" s="1" t="s">
        <v>3757</v>
      </c>
      <c r="P200" s="1" t="s">
        <v>4400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24</v>
      </c>
      <c r="B201" s="1" t="s">
        <v>17</v>
      </c>
      <c r="C201" s="1">
        <v>198.2</v>
      </c>
      <c r="D201" s="1">
        <v>0.0</v>
      </c>
      <c r="E201" s="1" t="s">
        <v>25</v>
      </c>
      <c r="F201" s="1" t="s">
        <v>26</v>
      </c>
      <c r="G201" s="1" t="s">
        <v>27</v>
      </c>
      <c r="H201" s="1" t="s">
        <v>4401</v>
      </c>
      <c r="I201" s="1" t="s">
        <v>4402</v>
      </c>
      <c r="J201" s="1" t="s">
        <v>4402</v>
      </c>
      <c r="K201" s="2"/>
      <c r="L201" s="1">
        <v>-5.0</v>
      </c>
      <c r="M201" s="1"/>
      <c r="N201" s="1">
        <v>9.684216666666666</v>
      </c>
      <c r="O201" s="1" t="s">
        <v>3757</v>
      </c>
      <c r="P201" s="1" t="s">
        <v>4403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16</v>
      </c>
      <c r="B202" s="1" t="s">
        <v>17</v>
      </c>
      <c r="C202" s="3">
        <v>259.0</v>
      </c>
      <c r="D202" s="1">
        <v>0.0</v>
      </c>
      <c r="E202" s="2"/>
      <c r="F202" s="1" t="s">
        <v>18</v>
      </c>
      <c r="G202" s="1" t="s">
        <v>19</v>
      </c>
      <c r="H202" s="1" t="s">
        <v>4404</v>
      </c>
      <c r="I202" s="1" t="s">
        <v>4405</v>
      </c>
      <c r="J202" s="1" t="s">
        <v>4405</v>
      </c>
      <c r="K202" s="2"/>
      <c r="L202" s="1">
        <v>5.0</v>
      </c>
      <c r="M202" s="1"/>
      <c r="N202" s="1">
        <v>10.82555</v>
      </c>
      <c r="O202" s="1" t="s">
        <v>22</v>
      </c>
      <c r="P202" s="1" t="s">
        <v>4406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16</v>
      </c>
      <c r="B203" s="1" t="s">
        <v>17</v>
      </c>
      <c r="C203" s="1">
        <v>259.0</v>
      </c>
      <c r="D203" s="1">
        <v>0.0</v>
      </c>
      <c r="E203" s="2"/>
      <c r="F203" s="1" t="s">
        <v>18</v>
      </c>
      <c r="G203" s="1" t="s">
        <v>123</v>
      </c>
      <c r="H203" s="1" t="s">
        <v>4407</v>
      </c>
      <c r="I203" s="1" t="s">
        <v>4408</v>
      </c>
      <c r="J203" s="1" t="s">
        <v>4408</v>
      </c>
      <c r="K203" s="2"/>
      <c r="L203" s="1">
        <v>6.0</v>
      </c>
      <c r="M203" s="1"/>
      <c r="N203" s="1">
        <v>11.686783333333333</v>
      </c>
      <c r="O203" s="1" t="s">
        <v>22</v>
      </c>
      <c r="P203" s="1" t="s">
        <v>4409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16</v>
      </c>
      <c r="B204" s="1" t="s">
        <v>17</v>
      </c>
      <c r="C204" s="3">
        <v>478.0</v>
      </c>
      <c r="D204" s="1">
        <v>0.0</v>
      </c>
      <c r="E204" s="2"/>
      <c r="F204" s="1" t="s">
        <v>18</v>
      </c>
      <c r="G204" s="1" t="s">
        <v>123</v>
      </c>
      <c r="H204" s="1" t="s">
        <v>4410</v>
      </c>
      <c r="I204" s="1" t="s">
        <v>4411</v>
      </c>
      <c r="J204" s="1" t="s">
        <v>4411</v>
      </c>
      <c r="K204" s="2"/>
      <c r="L204" s="1">
        <v>0.0</v>
      </c>
      <c r="M204" s="1"/>
      <c r="N204" s="1">
        <v>57.083016666666666</v>
      </c>
      <c r="O204" s="1" t="s">
        <v>22</v>
      </c>
      <c r="P204" s="1" t="s">
        <v>4412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16</v>
      </c>
      <c r="B205" s="1" t="s">
        <v>17</v>
      </c>
      <c r="C205" s="1">
        <v>140.0</v>
      </c>
      <c r="D205" s="1">
        <v>0.0</v>
      </c>
      <c r="E205" s="2"/>
      <c r="F205" s="1" t="s">
        <v>18</v>
      </c>
      <c r="G205" s="1" t="s">
        <v>123</v>
      </c>
      <c r="H205" s="1" t="s">
        <v>4413</v>
      </c>
      <c r="I205" s="1" t="s">
        <v>4414</v>
      </c>
      <c r="J205" s="1" t="s">
        <v>4414</v>
      </c>
      <c r="K205" s="2"/>
      <c r="L205" s="1">
        <v>0.0</v>
      </c>
      <c r="M205" s="1"/>
      <c r="N205" s="1">
        <v>5.5096</v>
      </c>
      <c r="O205" s="1" t="s">
        <v>22</v>
      </c>
      <c r="P205" s="1" t="s">
        <v>4415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16</v>
      </c>
      <c r="B206" s="1" t="s">
        <v>17</v>
      </c>
      <c r="C206" s="3">
        <v>98.0</v>
      </c>
      <c r="D206" s="1">
        <v>0.0</v>
      </c>
      <c r="E206" s="2"/>
      <c r="F206" s="1" t="s">
        <v>18</v>
      </c>
      <c r="G206" s="1" t="s">
        <v>19</v>
      </c>
      <c r="H206" s="1" t="s">
        <v>4416</v>
      </c>
      <c r="I206" s="1" t="s">
        <v>4417</v>
      </c>
      <c r="J206" s="1" t="s">
        <v>4417</v>
      </c>
      <c r="K206" s="2"/>
      <c r="L206" s="1">
        <v>-4.0</v>
      </c>
      <c r="M206" s="1"/>
      <c r="N206" s="1">
        <v>0.18665</v>
      </c>
      <c r="O206" s="1" t="s">
        <v>22</v>
      </c>
      <c r="P206" s="1" t="s">
        <v>4418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16</v>
      </c>
      <c r="B207" s="1" t="s">
        <v>17</v>
      </c>
      <c r="C207" s="1">
        <v>207.2</v>
      </c>
      <c r="D207" s="1">
        <v>51.8</v>
      </c>
      <c r="E207" s="2"/>
      <c r="F207" s="1" t="s">
        <v>18</v>
      </c>
      <c r="G207" s="1" t="s">
        <v>123</v>
      </c>
      <c r="H207" s="1" t="s">
        <v>4419</v>
      </c>
      <c r="I207" s="1" t="s">
        <v>4420</v>
      </c>
      <c r="J207" s="1" t="s">
        <v>4420</v>
      </c>
      <c r="K207" s="2"/>
      <c r="L207" s="1">
        <v>22.0</v>
      </c>
      <c r="M207" s="1"/>
      <c r="N207" s="1">
        <v>27.118816666666667</v>
      </c>
      <c r="O207" s="1" t="s">
        <v>22</v>
      </c>
      <c r="P207" s="1" t="s">
        <v>4421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16</v>
      </c>
      <c r="B208" s="1" t="s">
        <v>17</v>
      </c>
      <c r="C208" s="3">
        <v>207.2</v>
      </c>
      <c r="D208" s="1">
        <v>51.8</v>
      </c>
      <c r="E208" s="2"/>
      <c r="F208" s="1" t="s">
        <v>18</v>
      </c>
      <c r="G208" s="1" t="s">
        <v>123</v>
      </c>
      <c r="H208" s="1" t="s">
        <v>4422</v>
      </c>
      <c r="I208" s="1" t="s">
        <v>4423</v>
      </c>
      <c r="J208" s="1" t="s">
        <v>4423</v>
      </c>
      <c r="K208" s="2"/>
      <c r="L208" s="1">
        <v>0.0</v>
      </c>
      <c r="M208" s="1"/>
      <c r="N208" s="1">
        <v>5.1726</v>
      </c>
      <c r="O208" s="1" t="s">
        <v>22</v>
      </c>
      <c r="P208" s="1" t="s">
        <v>4424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24</v>
      </c>
      <c r="B209" s="1" t="s">
        <v>17</v>
      </c>
      <c r="C209" s="1">
        <v>306.4</v>
      </c>
      <c r="D209" s="1">
        <v>0.0</v>
      </c>
      <c r="E209" s="1" t="s">
        <v>25</v>
      </c>
      <c r="F209" s="1" t="s">
        <v>26</v>
      </c>
      <c r="G209" s="1" t="s">
        <v>27</v>
      </c>
      <c r="H209" s="1" t="s">
        <v>4425</v>
      </c>
      <c r="I209" s="1" t="s">
        <v>4426</v>
      </c>
      <c r="J209" s="1" t="s">
        <v>4426</v>
      </c>
      <c r="K209" s="2"/>
      <c r="L209" s="1">
        <v>9.0</v>
      </c>
      <c r="M209" s="1"/>
      <c r="N209" s="1">
        <v>24.114633333333334</v>
      </c>
      <c r="O209" s="1" t="s">
        <v>3757</v>
      </c>
      <c r="P209" s="1" t="s">
        <v>4427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32</v>
      </c>
      <c r="B210" s="1" t="s">
        <v>17</v>
      </c>
      <c r="C210" s="1">
        <v>513.0</v>
      </c>
      <c r="D210" s="1">
        <v>125.0</v>
      </c>
      <c r="E210" s="2"/>
      <c r="F210" s="1" t="s">
        <v>26</v>
      </c>
      <c r="G210" s="1" t="s">
        <v>27</v>
      </c>
      <c r="H210" s="1" t="s">
        <v>4428</v>
      </c>
      <c r="I210" s="1" t="s">
        <v>4429</v>
      </c>
      <c r="J210" s="1" t="s">
        <v>4429</v>
      </c>
      <c r="K210" s="2"/>
      <c r="L210" s="1">
        <v>4.0</v>
      </c>
      <c r="M210" s="1"/>
      <c r="N210" s="1">
        <v>19.747466666666668</v>
      </c>
      <c r="O210" s="1" t="s">
        <v>3776</v>
      </c>
      <c r="P210" s="1" t="s">
        <v>4430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16</v>
      </c>
      <c r="B211" s="1" t="s">
        <v>17</v>
      </c>
      <c r="C211" s="1">
        <v>329.0</v>
      </c>
      <c r="D211" s="1">
        <v>0.0</v>
      </c>
      <c r="E211" s="2"/>
      <c r="F211" s="1" t="s">
        <v>18</v>
      </c>
      <c r="G211" s="1" t="s">
        <v>19</v>
      </c>
      <c r="H211" s="1" t="s">
        <v>4431</v>
      </c>
      <c r="I211" s="1" t="s">
        <v>4432</v>
      </c>
      <c r="J211" s="1" t="s">
        <v>4432</v>
      </c>
      <c r="K211" s="2"/>
      <c r="L211" s="1">
        <v>4.0</v>
      </c>
      <c r="M211" s="1"/>
      <c r="N211" s="1">
        <v>9.721316666666667</v>
      </c>
      <c r="O211" s="1" t="s">
        <v>22</v>
      </c>
      <c r="P211" s="1" t="s">
        <v>4433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48</v>
      </c>
      <c r="B212" s="1" t="s">
        <v>17</v>
      </c>
      <c r="C212" s="1">
        <v>259.0</v>
      </c>
      <c r="D212" s="1">
        <v>0.0</v>
      </c>
      <c r="E212" s="1" t="s">
        <v>4266</v>
      </c>
      <c r="F212" s="1" t="s">
        <v>50</v>
      </c>
      <c r="G212" s="1" t="s">
        <v>19</v>
      </c>
      <c r="H212" s="1" t="s">
        <v>4434</v>
      </c>
      <c r="I212" s="1" t="s">
        <v>4435</v>
      </c>
      <c r="J212" s="1" t="s">
        <v>4436</v>
      </c>
      <c r="K212" s="1" t="s">
        <v>4437</v>
      </c>
      <c r="L212" s="1">
        <v>0.0</v>
      </c>
      <c r="M212" s="1">
        <v>1.7680166666666666</v>
      </c>
      <c r="N212" s="1">
        <v>15.3312</v>
      </c>
      <c r="O212" s="1" t="s">
        <v>55</v>
      </c>
      <c r="P212" s="1" t="s">
        <v>4438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32</v>
      </c>
      <c r="B213" s="1" t="s">
        <v>17</v>
      </c>
      <c r="C213" s="3">
        <v>261.75</v>
      </c>
      <c r="D213" s="1">
        <v>87.25</v>
      </c>
      <c r="E213" s="2"/>
      <c r="F213" s="1" t="s">
        <v>26</v>
      </c>
      <c r="G213" s="1" t="s">
        <v>27</v>
      </c>
      <c r="H213" s="1" t="s">
        <v>4439</v>
      </c>
      <c r="I213" s="1" t="s">
        <v>4440</v>
      </c>
      <c r="J213" s="1" t="s">
        <v>4440</v>
      </c>
      <c r="K213" s="2"/>
      <c r="L213" s="1">
        <v>-2.0</v>
      </c>
      <c r="M213" s="1"/>
      <c r="N213" s="1">
        <v>12.255383333333333</v>
      </c>
      <c r="O213" s="1" t="s">
        <v>3776</v>
      </c>
      <c r="P213" s="1" t="s">
        <v>4441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48</v>
      </c>
      <c r="B214" s="1" t="s">
        <v>17</v>
      </c>
      <c r="C214" s="3">
        <v>866.0</v>
      </c>
      <c r="D214" s="1">
        <v>0.0</v>
      </c>
      <c r="E214" s="1" t="s">
        <v>4266</v>
      </c>
      <c r="F214" s="1" t="s">
        <v>50</v>
      </c>
      <c r="G214" s="1" t="s">
        <v>27</v>
      </c>
      <c r="H214" s="1" t="s">
        <v>4442</v>
      </c>
      <c r="I214" s="1" t="s">
        <v>4443</v>
      </c>
      <c r="J214" s="1" t="s">
        <v>4444</v>
      </c>
      <c r="K214" s="1" t="s">
        <v>4445</v>
      </c>
      <c r="L214" s="1">
        <v>6.0</v>
      </c>
      <c r="M214" s="1">
        <v>33.6492</v>
      </c>
      <c r="N214" s="1">
        <v>59.32281666666667</v>
      </c>
      <c r="O214" s="1" t="s">
        <v>55</v>
      </c>
      <c r="P214" s="1" t="s">
        <v>4446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16</v>
      </c>
      <c r="B215" s="1" t="s">
        <v>17</v>
      </c>
      <c r="C215" s="3">
        <v>219.0</v>
      </c>
      <c r="D215" s="1">
        <v>0.0</v>
      </c>
      <c r="E215" s="2"/>
      <c r="F215" s="1" t="s">
        <v>18</v>
      </c>
      <c r="G215" s="1" t="s">
        <v>123</v>
      </c>
      <c r="H215" s="1" t="s">
        <v>4447</v>
      </c>
      <c r="I215" s="1" t="s">
        <v>4448</v>
      </c>
      <c r="J215" s="1" t="s">
        <v>4448</v>
      </c>
      <c r="K215" s="2"/>
      <c r="L215" s="1">
        <v>3.0</v>
      </c>
      <c r="M215" s="1"/>
      <c r="N215" s="1">
        <v>8.87465</v>
      </c>
      <c r="O215" s="1" t="s">
        <v>22</v>
      </c>
      <c r="P215" s="1" t="s">
        <v>4449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24</v>
      </c>
      <c r="B216" s="1" t="s">
        <v>17</v>
      </c>
      <c r="C216" s="1">
        <v>792.8</v>
      </c>
      <c r="D216" s="1">
        <v>0.0</v>
      </c>
      <c r="E216" s="1" t="s">
        <v>25</v>
      </c>
      <c r="F216" s="1" t="s">
        <v>26</v>
      </c>
      <c r="G216" s="1" t="s">
        <v>27</v>
      </c>
      <c r="H216" s="1" t="s">
        <v>4450</v>
      </c>
      <c r="I216" s="1" t="s">
        <v>4451</v>
      </c>
      <c r="J216" s="1" t="s">
        <v>4451</v>
      </c>
      <c r="K216" s="2"/>
      <c r="L216" s="1">
        <v>0.0</v>
      </c>
      <c r="M216" s="1"/>
      <c r="N216" s="1">
        <v>109.17978333333333</v>
      </c>
      <c r="O216" s="1" t="s">
        <v>3757</v>
      </c>
      <c r="P216" s="1" t="s">
        <v>4452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32</v>
      </c>
      <c r="B217" s="1" t="s">
        <v>1468</v>
      </c>
      <c r="C217" s="1">
        <v>288.0</v>
      </c>
      <c r="D217" s="1">
        <v>0.0</v>
      </c>
      <c r="E217" s="1" t="s">
        <v>3958</v>
      </c>
      <c r="F217" s="1" t="s">
        <v>50</v>
      </c>
      <c r="G217" s="1" t="s">
        <v>19</v>
      </c>
      <c r="H217" s="1" t="s">
        <v>4453</v>
      </c>
      <c r="I217" s="1" t="s">
        <v>4454</v>
      </c>
      <c r="J217" s="2"/>
      <c r="K217" s="1" t="s">
        <v>4455</v>
      </c>
      <c r="L217" s="1">
        <v>0.0</v>
      </c>
      <c r="M217" s="1">
        <v>4.055866666666667</v>
      </c>
      <c r="N217" s="1">
        <v>6.94525</v>
      </c>
      <c r="O217" s="1" t="s">
        <v>4111</v>
      </c>
      <c r="P217" s="1" t="s">
        <v>4456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32</v>
      </c>
      <c r="B218" s="1" t="s">
        <v>17</v>
      </c>
      <c r="C218" s="1">
        <v>318.0</v>
      </c>
      <c r="D218" s="1">
        <v>0.0</v>
      </c>
      <c r="E218" s="1" t="s">
        <v>3958</v>
      </c>
      <c r="F218" s="1" t="s">
        <v>50</v>
      </c>
      <c r="G218" s="1" t="s">
        <v>27</v>
      </c>
      <c r="H218" s="1" t="s">
        <v>4457</v>
      </c>
      <c r="I218" s="1" t="s">
        <v>4458</v>
      </c>
      <c r="J218" s="1" t="s">
        <v>4459</v>
      </c>
      <c r="K218" s="1" t="s">
        <v>4460</v>
      </c>
      <c r="L218" s="1">
        <v>-11.0</v>
      </c>
      <c r="M218" s="1">
        <v>0.7710333333333333</v>
      </c>
      <c r="N218" s="1">
        <v>6.588983333333333</v>
      </c>
      <c r="O218" s="1" t="s">
        <v>4111</v>
      </c>
      <c r="P218" s="1" t="s">
        <v>4461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32</v>
      </c>
      <c r="B219" s="1" t="s">
        <v>17</v>
      </c>
      <c r="C219" s="1">
        <v>412.0</v>
      </c>
      <c r="D219" s="1">
        <v>0.0</v>
      </c>
      <c r="E219" s="1" t="s">
        <v>3958</v>
      </c>
      <c r="F219" s="1" t="s">
        <v>50</v>
      </c>
      <c r="G219" s="1" t="s">
        <v>27</v>
      </c>
      <c r="H219" s="1" t="s">
        <v>4462</v>
      </c>
      <c r="I219" s="1" t="s">
        <v>4463</v>
      </c>
      <c r="J219" s="1" t="s">
        <v>4464</v>
      </c>
      <c r="K219" s="1" t="s">
        <v>4465</v>
      </c>
      <c r="L219" s="1">
        <v>-5.0</v>
      </c>
      <c r="M219" s="1">
        <v>8.58415</v>
      </c>
      <c r="N219" s="1">
        <v>10.329416666666667</v>
      </c>
      <c r="O219" s="1" t="s">
        <v>4111</v>
      </c>
      <c r="P219" s="1" t="s">
        <v>4466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24</v>
      </c>
      <c r="B220" s="1" t="s">
        <v>17</v>
      </c>
      <c r="C220" s="3">
        <v>229.2</v>
      </c>
      <c r="D220" s="1">
        <v>0.0</v>
      </c>
      <c r="E220" s="1" t="s">
        <v>25</v>
      </c>
      <c r="F220" s="1" t="s">
        <v>26</v>
      </c>
      <c r="G220" s="1" t="s">
        <v>27</v>
      </c>
      <c r="H220" s="1" t="s">
        <v>4467</v>
      </c>
      <c r="I220" s="1" t="s">
        <v>4468</v>
      </c>
      <c r="J220" s="1" t="s">
        <v>4468</v>
      </c>
      <c r="K220" s="2"/>
      <c r="L220" s="1">
        <v>-5.0</v>
      </c>
      <c r="M220" s="1"/>
      <c r="N220" s="1">
        <v>9.751533333333333</v>
      </c>
      <c r="O220" s="1" t="s">
        <v>3757</v>
      </c>
      <c r="P220" s="1" t="s">
        <v>4469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48</v>
      </c>
      <c r="B221" s="1" t="s">
        <v>17</v>
      </c>
      <c r="C221" s="1">
        <v>284.0</v>
      </c>
      <c r="D221" s="1">
        <v>0.0</v>
      </c>
      <c r="E221" s="1" t="s">
        <v>3958</v>
      </c>
      <c r="F221" s="1" t="s">
        <v>50</v>
      </c>
      <c r="G221" s="1" t="s">
        <v>27</v>
      </c>
      <c r="H221" s="1" t="s">
        <v>4470</v>
      </c>
      <c r="I221" s="1" t="s">
        <v>4471</v>
      </c>
      <c r="J221" s="1" t="s">
        <v>4472</v>
      </c>
      <c r="K221" s="1" t="s">
        <v>4473</v>
      </c>
      <c r="L221" s="1">
        <v>-5.0</v>
      </c>
      <c r="M221" s="1">
        <v>6.209966666666666</v>
      </c>
      <c r="N221" s="1">
        <v>6.012466666666667</v>
      </c>
      <c r="O221" s="1" t="s">
        <v>55</v>
      </c>
      <c r="P221" s="1" t="s">
        <v>4474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E221" s="2"/>
      <c r="AF221" s="2"/>
    </row>
    <row r="222">
      <c r="A222" s="1" t="s">
        <v>24</v>
      </c>
      <c r="B222" s="1" t="s">
        <v>17</v>
      </c>
      <c r="C222" s="1">
        <v>259.2</v>
      </c>
      <c r="D222" s="1">
        <v>0.0</v>
      </c>
      <c r="E222" s="1" t="s">
        <v>25</v>
      </c>
      <c r="F222" s="1" t="s">
        <v>26</v>
      </c>
      <c r="G222" s="1" t="s">
        <v>27</v>
      </c>
      <c r="H222" s="1" t="s">
        <v>4475</v>
      </c>
      <c r="I222" s="1" t="s">
        <v>4476</v>
      </c>
      <c r="J222" s="1" t="s">
        <v>4476</v>
      </c>
      <c r="K222" s="2"/>
      <c r="L222" s="1">
        <v>-5.0</v>
      </c>
      <c r="M222" s="1"/>
      <c r="N222" s="1">
        <v>9.541816666666668</v>
      </c>
      <c r="O222" s="1" t="s">
        <v>3757</v>
      </c>
      <c r="P222" s="1" t="s">
        <v>3891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24</v>
      </c>
      <c r="B223" s="1" t="s">
        <v>17</v>
      </c>
      <c r="C223" s="1">
        <v>306.4</v>
      </c>
      <c r="D223" s="1">
        <v>0.0</v>
      </c>
      <c r="E223" s="1" t="s">
        <v>25</v>
      </c>
      <c r="F223" s="1" t="s">
        <v>26</v>
      </c>
      <c r="G223" s="1" t="s">
        <v>27</v>
      </c>
      <c r="H223" s="1" t="s">
        <v>4477</v>
      </c>
      <c r="I223" s="1" t="s">
        <v>4478</v>
      </c>
      <c r="J223" s="1" t="s">
        <v>4478</v>
      </c>
      <c r="K223" s="2"/>
      <c r="L223" s="1">
        <v>-6.0</v>
      </c>
      <c r="M223" s="1"/>
      <c r="N223" s="1">
        <v>8.545416666666666</v>
      </c>
      <c r="O223" s="1" t="s">
        <v>3757</v>
      </c>
      <c r="P223" s="1" t="s">
        <v>4479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24</v>
      </c>
      <c r="B224" s="1" t="s">
        <v>17</v>
      </c>
      <c r="C224" s="3">
        <v>328.2</v>
      </c>
      <c r="D224" s="1">
        <v>0.0</v>
      </c>
      <c r="E224" s="1" t="s">
        <v>25</v>
      </c>
      <c r="F224" s="1" t="s">
        <v>26</v>
      </c>
      <c r="G224" s="1" t="s">
        <v>27</v>
      </c>
      <c r="H224" s="1" t="s">
        <v>4480</v>
      </c>
      <c r="I224" s="1" t="s">
        <v>4481</v>
      </c>
      <c r="J224" s="1" t="s">
        <v>4481</v>
      </c>
      <c r="K224" s="2"/>
      <c r="L224" s="1">
        <v>-5.0</v>
      </c>
      <c r="M224" s="1"/>
      <c r="N224" s="1">
        <v>9.138283333333334</v>
      </c>
      <c r="O224" s="1" t="s">
        <v>3757</v>
      </c>
      <c r="P224" s="1" t="s">
        <v>4482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24</v>
      </c>
      <c r="B225" s="1" t="s">
        <v>17</v>
      </c>
      <c r="C225" s="3">
        <v>279.2</v>
      </c>
      <c r="D225" s="1">
        <v>0.0</v>
      </c>
      <c r="E225" s="1" t="s">
        <v>25</v>
      </c>
      <c r="F225" s="1" t="s">
        <v>26</v>
      </c>
      <c r="G225" s="1" t="s">
        <v>27</v>
      </c>
      <c r="H225" s="1" t="s">
        <v>4483</v>
      </c>
      <c r="I225" s="1" t="s">
        <v>4484</v>
      </c>
      <c r="J225" s="1" t="s">
        <v>4484</v>
      </c>
      <c r="K225" s="2"/>
      <c r="L225" s="1">
        <v>-6.0</v>
      </c>
      <c r="M225" s="1"/>
      <c r="N225" s="1">
        <v>8.00675</v>
      </c>
      <c r="O225" s="1" t="s">
        <v>3757</v>
      </c>
      <c r="P225" s="1" t="s">
        <v>4485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24</v>
      </c>
      <c r="B226" s="1" t="s">
        <v>17</v>
      </c>
      <c r="C226" s="1">
        <v>288.2</v>
      </c>
      <c r="D226" s="1">
        <v>0.0</v>
      </c>
      <c r="E226" s="1" t="s">
        <v>25</v>
      </c>
      <c r="F226" s="1" t="s">
        <v>26</v>
      </c>
      <c r="G226" s="1" t="s">
        <v>27</v>
      </c>
      <c r="H226" s="1" t="s">
        <v>4486</v>
      </c>
      <c r="I226" s="1" t="s">
        <v>4487</v>
      </c>
      <c r="J226" s="1" t="s">
        <v>4487</v>
      </c>
      <c r="K226" s="2"/>
      <c r="L226" s="1">
        <v>-7.0</v>
      </c>
      <c r="M226" s="1"/>
      <c r="N226" s="1">
        <v>7.402066666666666</v>
      </c>
      <c r="O226" s="1" t="s">
        <v>3757</v>
      </c>
      <c r="P226" s="1" t="s">
        <v>4488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24</v>
      </c>
      <c r="B227" s="1" t="s">
        <v>17</v>
      </c>
      <c r="C227" s="3">
        <v>306.4</v>
      </c>
      <c r="D227" s="1">
        <v>0.0</v>
      </c>
      <c r="E227" s="1" t="s">
        <v>25</v>
      </c>
      <c r="F227" s="1" t="s">
        <v>26</v>
      </c>
      <c r="G227" s="1" t="s">
        <v>27</v>
      </c>
      <c r="H227" s="1" t="s">
        <v>4489</v>
      </c>
      <c r="I227" s="1" t="s">
        <v>4490</v>
      </c>
      <c r="J227" s="1" t="s">
        <v>4490</v>
      </c>
      <c r="K227" s="2"/>
      <c r="L227" s="1">
        <v>-4.0</v>
      </c>
      <c r="M227" s="1"/>
      <c r="N227" s="1">
        <v>10.109433333333333</v>
      </c>
      <c r="O227" s="1" t="s">
        <v>3757</v>
      </c>
      <c r="P227" s="1" t="s">
        <v>4491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16</v>
      </c>
      <c r="B228" s="1" t="s">
        <v>17</v>
      </c>
      <c r="C228" s="1">
        <v>259.0</v>
      </c>
      <c r="D228" s="1">
        <v>0.0</v>
      </c>
      <c r="E228" s="2"/>
      <c r="F228" s="1" t="s">
        <v>18</v>
      </c>
      <c r="G228" s="1" t="s">
        <v>19</v>
      </c>
      <c r="H228" s="1" t="s">
        <v>4492</v>
      </c>
      <c r="I228" s="1" t="s">
        <v>4493</v>
      </c>
      <c r="J228" s="1" t="s">
        <v>4493</v>
      </c>
      <c r="K228" s="2"/>
      <c r="L228" s="1">
        <v>91.0</v>
      </c>
      <c r="M228" s="1"/>
      <c r="N228" s="1">
        <v>96.34023333333333</v>
      </c>
      <c r="O228" s="1" t="s">
        <v>22</v>
      </c>
      <c r="P228" s="1" t="s">
        <v>4494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24</v>
      </c>
      <c r="B229" s="1" t="s">
        <v>17</v>
      </c>
      <c r="C229" s="3">
        <v>434.6</v>
      </c>
      <c r="D229" s="1">
        <v>0.0</v>
      </c>
      <c r="E229" s="1" t="s">
        <v>25</v>
      </c>
      <c r="F229" s="1" t="s">
        <v>26</v>
      </c>
      <c r="G229" s="1" t="s">
        <v>27</v>
      </c>
      <c r="H229" s="1" t="s">
        <v>4495</v>
      </c>
      <c r="I229" s="1" t="s">
        <v>4496</v>
      </c>
      <c r="J229" s="1" t="s">
        <v>4496</v>
      </c>
      <c r="K229" s="2"/>
      <c r="L229" s="1">
        <v>-2.0</v>
      </c>
      <c r="M229" s="1"/>
      <c r="N229" s="1">
        <v>12.0844</v>
      </c>
      <c r="O229" s="1" t="s">
        <v>3757</v>
      </c>
      <c r="P229" s="1" t="s">
        <v>4497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24</v>
      </c>
      <c r="B230" s="1" t="s">
        <v>17</v>
      </c>
      <c r="C230" s="3">
        <v>259.2</v>
      </c>
      <c r="D230" s="1">
        <v>0.0</v>
      </c>
      <c r="E230" s="1" t="s">
        <v>25</v>
      </c>
      <c r="F230" s="1" t="s">
        <v>26</v>
      </c>
      <c r="G230" s="1" t="s">
        <v>27</v>
      </c>
      <c r="H230" s="1" t="s">
        <v>4498</v>
      </c>
      <c r="I230" s="1" t="s">
        <v>4499</v>
      </c>
      <c r="J230" s="1" t="s">
        <v>4499</v>
      </c>
      <c r="K230" s="2"/>
      <c r="L230" s="1">
        <v>-2.0</v>
      </c>
      <c r="M230" s="1"/>
      <c r="N230" s="1">
        <v>12.547183333333333</v>
      </c>
      <c r="O230" s="1" t="s">
        <v>3757</v>
      </c>
      <c r="P230" s="1" t="s">
        <v>3891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24</v>
      </c>
      <c r="B231" s="1" t="s">
        <v>17</v>
      </c>
      <c r="C231" s="3">
        <v>558.4</v>
      </c>
      <c r="D231" s="1">
        <v>0.0</v>
      </c>
      <c r="E231" s="1" t="s">
        <v>25</v>
      </c>
      <c r="F231" s="1" t="s">
        <v>26</v>
      </c>
      <c r="G231" s="1" t="s">
        <v>27</v>
      </c>
      <c r="H231" s="1" t="s">
        <v>4500</v>
      </c>
      <c r="I231" s="1" t="s">
        <v>4501</v>
      </c>
      <c r="J231" s="1" t="s">
        <v>4501</v>
      </c>
      <c r="K231" s="2"/>
      <c r="L231" s="1">
        <v>-3.0</v>
      </c>
      <c r="M231" s="1"/>
      <c r="N231" s="1">
        <v>11.52425</v>
      </c>
      <c r="O231" s="1" t="s">
        <v>3757</v>
      </c>
      <c r="P231" s="1" t="s">
        <v>4502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16</v>
      </c>
      <c r="B232" s="1" t="s">
        <v>17</v>
      </c>
      <c r="C232" s="3">
        <v>284.0</v>
      </c>
      <c r="D232" s="1">
        <v>0.0</v>
      </c>
      <c r="E232" s="1" t="s">
        <v>3958</v>
      </c>
      <c r="F232" s="1" t="s">
        <v>50</v>
      </c>
      <c r="G232" s="1" t="s">
        <v>123</v>
      </c>
      <c r="H232" s="1" t="s">
        <v>4503</v>
      </c>
      <c r="I232" s="1" t="s">
        <v>4504</v>
      </c>
      <c r="J232" s="1" t="s">
        <v>4505</v>
      </c>
      <c r="K232" s="1" t="s">
        <v>4506</v>
      </c>
      <c r="L232" s="1">
        <v>-2.0</v>
      </c>
      <c r="M232" s="1">
        <v>9.0677</v>
      </c>
      <c r="N232" s="1">
        <v>0.04948333333333333</v>
      </c>
      <c r="O232" s="1" t="s">
        <v>22</v>
      </c>
      <c r="P232" s="1" t="s">
        <v>4507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E232" s="2"/>
      <c r="AF232" s="2"/>
    </row>
    <row r="233">
      <c r="A233" s="1" t="s">
        <v>24</v>
      </c>
      <c r="B233" s="1" t="s">
        <v>17</v>
      </c>
      <c r="C233" s="3">
        <v>245.4</v>
      </c>
      <c r="D233" s="1">
        <v>0.0</v>
      </c>
      <c r="E233" s="1" t="s">
        <v>25</v>
      </c>
      <c r="F233" s="1" t="s">
        <v>26</v>
      </c>
      <c r="G233" s="1" t="s">
        <v>27</v>
      </c>
      <c r="H233" s="1" t="s">
        <v>4508</v>
      </c>
      <c r="I233" s="1" t="s">
        <v>4509</v>
      </c>
      <c r="J233" s="1" t="s">
        <v>4509</v>
      </c>
      <c r="K233" s="2"/>
      <c r="L233" s="1">
        <v>-5.0</v>
      </c>
      <c r="M233" s="1"/>
      <c r="N233" s="1">
        <v>9.6868</v>
      </c>
      <c r="O233" s="1" t="s">
        <v>3757</v>
      </c>
      <c r="P233" s="1" t="s">
        <v>4510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24</v>
      </c>
      <c r="B234" s="1" t="s">
        <v>17</v>
      </c>
      <c r="C234" s="3">
        <v>259.2</v>
      </c>
      <c r="D234" s="1">
        <v>0.0</v>
      </c>
      <c r="E234" s="1" t="s">
        <v>25</v>
      </c>
      <c r="F234" s="1" t="s">
        <v>26</v>
      </c>
      <c r="G234" s="1" t="s">
        <v>27</v>
      </c>
      <c r="H234" s="1" t="s">
        <v>4511</v>
      </c>
      <c r="I234" s="1" t="s">
        <v>4512</v>
      </c>
      <c r="J234" s="1" t="s">
        <v>4512</v>
      </c>
      <c r="K234" s="2"/>
      <c r="L234" s="1">
        <v>-3.0</v>
      </c>
      <c r="M234" s="1"/>
      <c r="N234" s="1">
        <v>11.586866666666667</v>
      </c>
      <c r="O234" s="1" t="s">
        <v>3757</v>
      </c>
      <c r="P234" s="1" t="s">
        <v>4248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24</v>
      </c>
      <c r="B235" s="1" t="s">
        <v>17</v>
      </c>
      <c r="C235" s="1">
        <v>359.2</v>
      </c>
      <c r="D235" s="1">
        <v>0.0</v>
      </c>
      <c r="E235" s="1" t="s">
        <v>25</v>
      </c>
      <c r="F235" s="1" t="s">
        <v>26</v>
      </c>
      <c r="G235" s="1" t="s">
        <v>27</v>
      </c>
      <c r="H235" s="1" t="s">
        <v>4513</v>
      </c>
      <c r="I235" s="1" t="s">
        <v>4514</v>
      </c>
      <c r="J235" s="1" t="s">
        <v>4514</v>
      </c>
      <c r="K235" s="2"/>
      <c r="L235" s="1">
        <v>-4.0</v>
      </c>
      <c r="M235" s="1"/>
      <c r="N235" s="1">
        <v>10.199516666666666</v>
      </c>
      <c r="O235" s="1" t="s">
        <v>3757</v>
      </c>
      <c r="P235" s="1" t="s">
        <v>4515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E235" s="2"/>
      <c r="AF235" s="2"/>
    </row>
    <row r="236">
      <c r="A236" s="1" t="s">
        <v>24</v>
      </c>
      <c r="B236" s="1" t="s">
        <v>17</v>
      </c>
      <c r="C236" s="1">
        <v>229.2</v>
      </c>
      <c r="D236" s="1">
        <v>0.0</v>
      </c>
      <c r="E236" s="1" t="s">
        <v>25</v>
      </c>
      <c r="F236" s="1" t="s">
        <v>26</v>
      </c>
      <c r="G236" s="1" t="s">
        <v>27</v>
      </c>
      <c r="H236" s="1" t="s">
        <v>4516</v>
      </c>
      <c r="I236" s="1" t="s">
        <v>4517</v>
      </c>
      <c r="J236" s="1" t="s">
        <v>4517</v>
      </c>
      <c r="K236" s="2"/>
      <c r="L236" s="1">
        <v>-4.0</v>
      </c>
      <c r="M236" s="1"/>
      <c r="N236" s="1">
        <v>10.574483333333333</v>
      </c>
      <c r="O236" s="1" t="s">
        <v>3757</v>
      </c>
      <c r="P236" s="1" t="s">
        <v>4518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E236" s="2"/>
      <c r="AF236" s="2"/>
    </row>
    <row r="237">
      <c r="A237" s="1" t="s">
        <v>24</v>
      </c>
      <c r="B237" s="1" t="s">
        <v>17</v>
      </c>
      <c r="C237" s="3">
        <v>411.8</v>
      </c>
      <c r="D237" s="1">
        <v>0.0</v>
      </c>
      <c r="E237" s="1" t="s">
        <v>25</v>
      </c>
      <c r="F237" s="1" t="s">
        <v>26</v>
      </c>
      <c r="G237" s="1" t="s">
        <v>27</v>
      </c>
      <c r="H237" s="1" t="s">
        <v>4519</v>
      </c>
      <c r="I237" s="1" t="s">
        <v>4520</v>
      </c>
      <c r="J237" s="1" t="s">
        <v>4520</v>
      </c>
      <c r="K237" s="2"/>
      <c r="L237" s="1">
        <v>-7.0</v>
      </c>
      <c r="M237" s="1"/>
      <c r="N237" s="1">
        <v>7.94995</v>
      </c>
      <c r="O237" s="1" t="s">
        <v>3757</v>
      </c>
      <c r="P237" s="1" t="s">
        <v>4521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66</v>
      </c>
      <c r="B238" s="1" t="s">
        <v>17</v>
      </c>
      <c r="C238" s="1">
        <v>922.0</v>
      </c>
      <c r="D238" s="1">
        <v>0.0</v>
      </c>
      <c r="E238" s="1" t="s">
        <v>4522</v>
      </c>
      <c r="F238" s="1" t="s">
        <v>26</v>
      </c>
      <c r="G238" s="1" t="s">
        <v>27</v>
      </c>
      <c r="H238" s="1" t="s">
        <v>4523</v>
      </c>
      <c r="I238" s="1" t="s">
        <v>4524</v>
      </c>
      <c r="J238" s="1" t="s">
        <v>4524</v>
      </c>
      <c r="K238" s="2"/>
      <c r="L238" s="1">
        <v>0.0</v>
      </c>
      <c r="M238" s="1"/>
      <c r="N238" s="1">
        <v>14.471766666666667</v>
      </c>
      <c r="O238" s="1" t="s">
        <v>3884</v>
      </c>
      <c r="P238" s="1" t="s">
        <v>4525</v>
      </c>
      <c r="Q238" s="2"/>
      <c r="S238" s="2"/>
      <c r="T238" s="2"/>
      <c r="U238" s="2"/>
      <c r="V238" s="2"/>
      <c r="W238" s="2"/>
      <c r="X238" s="2"/>
      <c r="Y238" s="2"/>
      <c r="Z238" s="2"/>
      <c r="AB238" s="2"/>
      <c r="AC238" s="2"/>
      <c r="AD238" s="2"/>
      <c r="AE238" s="2"/>
      <c r="AF238" s="2"/>
    </row>
    <row r="239">
      <c r="A239" s="1" t="s">
        <v>32</v>
      </c>
      <c r="B239" s="1" t="s">
        <v>17</v>
      </c>
      <c r="C239" s="1">
        <v>183.0</v>
      </c>
      <c r="D239" s="1">
        <v>61.0</v>
      </c>
      <c r="E239" s="2"/>
      <c r="F239" s="1" t="s">
        <v>26</v>
      </c>
      <c r="G239" s="1" t="s">
        <v>27</v>
      </c>
      <c r="H239" s="1" t="s">
        <v>4526</v>
      </c>
      <c r="I239" s="1" t="s">
        <v>4527</v>
      </c>
      <c r="J239" s="1" t="s">
        <v>4527</v>
      </c>
      <c r="K239" s="2"/>
      <c r="L239" s="1">
        <v>-2.0</v>
      </c>
      <c r="M239" s="1"/>
      <c r="N239" s="1">
        <v>12.562683333333334</v>
      </c>
      <c r="O239" s="1" t="s">
        <v>3776</v>
      </c>
      <c r="P239" s="1" t="s">
        <v>3820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32</v>
      </c>
      <c r="B240" s="1" t="s">
        <v>17</v>
      </c>
      <c r="C240" s="3">
        <v>244.0</v>
      </c>
      <c r="D240" s="1">
        <v>0.0</v>
      </c>
      <c r="E240" s="2"/>
      <c r="F240" s="1" t="s">
        <v>26</v>
      </c>
      <c r="G240" s="1" t="s">
        <v>27</v>
      </c>
      <c r="H240" s="1" t="s">
        <v>4528</v>
      </c>
      <c r="I240" s="1" t="s">
        <v>4529</v>
      </c>
      <c r="J240" s="1" t="s">
        <v>4529</v>
      </c>
      <c r="K240" s="2"/>
      <c r="L240" s="1">
        <v>-6.0</v>
      </c>
      <c r="M240" s="1"/>
      <c r="N240" s="1">
        <v>8.842266666666667</v>
      </c>
      <c r="O240" s="1" t="s">
        <v>3776</v>
      </c>
      <c r="P240" s="1" t="s">
        <v>4530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E240" s="2"/>
      <c r="AF240" s="2"/>
    </row>
    <row r="241">
      <c r="A241" s="1" t="s">
        <v>32</v>
      </c>
      <c r="B241" s="1" t="s">
        <v>17</v>
      </c>
      <c r="C241" s="3">
        <v>239.25</v>
      </c>
      <c r="D241" s="1">
        <v>79.75</v>
      </c>
      <c r="E241" s="2"/>
      <c r="F241" s="1" t="s">
        <v>26</v>
      </c>
      <c r="G241" s="1" t="s">
        <v>27</v>
      </c>
      <c r="H241" s="1" t="s">
        <v>4531</v>
      </c>
      <c r="I241" s="1" t="s">
        <v>4532</v>
      </c>
      <c r="J241" s="1" t="s">
        <v>4532</v>
      </c>
      <c r="K241" s="2"/>
      <c r="L241" s="1">
        <v>-6.0</v>
      </c>
      <c r="M241" s="1"/>
      <c r="N241" s="1">
        <v>8.132066666666667</v>
      </c>
      <c r="O241" s="1" t="s">
        <v>3776</v>
      </c>
      <c r="P241" s="1" t="s">
        <v>4084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24</v>
      </c>
      <c r="B242" s="1" t="s">
        <v>17</v>
      </c>
      <c r="C242" s="1">
        <v>306.4</v>
      </c>
      <c r="D242" s="1">
        <v>0.0</v>
      </c>
      <c r="E242" s="1" t="s">
        <v>25</v>
      </c>
      <c r="F242" s="1" t="s">
        <v>26</v>
      </c>
      <c r="G242" s="1" t="s">
        <v>27</v>
      </c>
      <c r="H242" s="1" t="s">
        <v>4533</v>
      </c>
      <c r="I242" s="1" t="s">
        <v>4534</v>
      </c>
      <c r="J242" s="1" t="s">
        <v>4534</v>
      </c>
      <c r="K242" s="2"/>
      <c r="L242" s="1">
        <v>-6.0</v>
      </c>
      <c r="M242" s="1"/>
      <c r="N242" s="1">
        <v>8.850416666666666</v>
      </c>
      <c r="O242" s="1" t="s">
        <v>3757</v>
      </c>
      <c r="P242" s="1" t="s">
        <v>4427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24</v>
      </c>
      <c r="B243" s="1" t="s">
        <v>17</v>
      </c>
      <c r="C243" s="1">
        <v>1104.4</v>
      </c>
      <c r="D243" s="1">
        <v>0.0</v>
      </c>
      <c r="E243" s="1" t="s">
        <v>25</v>
      </c>
      <c r="F243" s="1" t="s">
        <v>26</v>
      </c>
      <c r="G243" s="1" t="s">
        <v>27</v>
      </c>
      <c r="H243" s="1" t="s">
        <v>4535</v>
      </c>
      <c r="I243" s="1" t="s">
        <v>4536</v>
      </c>
      <c r="J243" s="1" t="s">
        <v>4536</v>
      </c>
      <c r="K243" s="2"/>
      <c r="L243" s="1">
        <v>3.0</v>
      </c>
      <c r="M243" s="1"/>
      <c r="N243" s="1">
        <v>18.767483333333335</v>
      </c>
      <c r="O243" s="1" t="s">
        <v>3757</v>
      </c>
      <c r="P243" s="1" t="s">
        <v>4537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E243" s="2"/>
      <c r="AF243" s="2"/>
    </row>
    <row r="244">
      <c r="A244" s="1" t="s">
        <v>16</v>
      </c>
      <c r="B244" s="1" t="s">
        <v>17</v>
      </c>
      <c r="C244" s="1">
        <v>99.0</v>
      </c>
      <c r="D244" s="1">
        <v>0.0</v>
      </c>
      <c r="E244" s="2"/>
      <c r="F244" s="1" t="s">
        <v>18</v>
      </c>
      <c r="G244" s="1" t="s">
        <v>19</v>
      </c>
      <c r="H244" s="1" t="s">
        <v>4538</v>
      </c>
      <c r="I244" s="1" t="s">
        <v>4539</v>
      </c>
      <c r="J244" s="1" t="s">
        <v>4539</v>
      </c>
      <c r="K244" s="2"/>
      <c r="L244" s="1">
        <v>42.0</v>
      </c>
      <c r="M244" s="1"/>
      <c r="N244" s="1">
        <v>47.868566666666666</v>
      </c>
      <c r="O244" s="1" t="s">
        <v>22</v>
      </c>
      <c r="P244" s="1" t="s">
        <v>4540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32</v>
      </c>
      <c r="B245" s="1" t="s">
        <v>17</v>
      </c>
      <c r="C245" s="1">
        <v>388.0</v>
      </c>
      <c r="D245" s="1">
        <v>0.0</v>
      </c>
      <c r="E245" s="2"/>
      <c r="F245" s="1" t="s">
        <v>26</v>
      </c>
      <c r="G245" s="1" t="s">
        <v>27</v>
      </c>
      <c r="H245" s="1" t="s">
        <v>4541</v>
      </c>
      <c r="I245" s="1" t="s">
        <v>4542</v>
      </c>
      <c r="J245" s="1" t="s">
        <v>4542</v>
      </c>
      <c r="K245" s="2"/>
      <c r="L245" s="1">
        <v>-4.0</v>
      </c>
      <c r="M245" s="1"/>
      <c r="N245" s="1">
        <v>10.070083333333333</v>
      </c>
      <c r="O245" s="1" t="s">
        <v>3776</v>
      </c>
      <c r="P245" s="1" t="s">
        <v>4543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E245" s="2"/>
      <c r="AF245" s="2"/>
    </row>
    <row r="246">
      <c r="A246" s="1" t="s">
        <v>16</v>
      </c>
      <c r="B246" s="1" t="s">
        <v>17</v>
      </c>
      <c r="C246" s="1">
        <v>259.0</v>
      </c>
      <c r="D246" s="1">
        <v>0.0</v>
      </c>
      <c r="E246" s="2"/>
      <c r="F246" s="1" t="s">
        <v>18</v>
      </c>
      <c r="G246" s="1" t="s">
        <v>123</v>
      </c>
      <c r="H246" s="1" t="s">
        <v>4544</v>
      </c>
      <c r="I246" s="1" t="s">
        <v>4545</v>
      </c>
      <c r="J246" s="1" t="s">
        <v>4545</v>
      </c>
      <c r="K246" s="2"/>
      <c r="L246" s="1">
        <v>24.0</v>
      </c>
      <c r="M246" s="1"/>
      <c r="N246" s="1">
        <v>29.2643</v>
      </c>
      <c r="O246" s="1" t="s">
        <v>22</v>
      </c>
      <c r="P246" s="1" t="s">
        <v>4546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32</v>
      </c>
      <c r="B247" s="1" t="s">
        <v>17</v>
      </c>
      <c r="C247" s="1">
        <v>269.0</v>
      </c>
      <c r="D247" s="1">
        <v>0.0</v>
      </c>
      <c r="E247" s="2"/>
      <c r="F247" s="1" t="s">
        <v>26</v>
      </c>
      <c r="G247" s="1" t="s">
        <v>27</v>
      </c>
      <c r="H247" s="1" t="s">
        <v>4547</v>
      </c>
      <c r="I247" s="1" t="s">
        <v>4548</v>
      </c>
      <c r="J247" s="1" t="s">
        <v>4548</v>
      </c>
      <c r="K247" s="2"/>
      <c r="L247" s="1">
        <v>-5.0</v>
      </c>
      <c r="M247" s="1"/>
      <c r="N247" s="1">
        <v>9.320216666666667</v>
      </c>
      <c r="O247" s="1" t="s">
        <v>3776</v>
      </c>
      <c r="P247" s="1" t="s">
        <v>4549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16</v>
      </c>
      <c r="B248" s="1" t="s">
        <v>17</v>
      </c>
      <c r="C248" s="1">
        <v>104.0</v>
      </c>
      <c r="D248" s="1">
        <v>0.0</v>
      </c>
      <c r="E248" s="2"/>
      <c r="F248" s="1" t="s">
        <v>18</v>
      </c>
      <c r="G248" s="1" t="s">
        <v>19</v>
      </c>
      <c r="H248" s="1" t="s">
        <v>4550</v>
      </c>
      <c r="I248" s="1" t="s">
        <v>4551</v>
      </c>
      <c r="J248" s="1" t="s">
        <v>4551</v>
      </c>
      <c r="K248" s="2"/>
      <c r="L248" s="1">
        <v>-2.0</v>
      </c>
      <c r="M248" s="1"/>
      <c r="N248" s="1">
        <v>2.0119333333333334</v>
      </c>
      <c r="O248" s="1" t="s">
        <v>22</v>
      </c>
      <c r="P248" s="1" t="s">
        <v>4552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E248" s="2"/>
      <c r="AF248" s="2"/>
    </row>
    <row r="249">
      <c r="A249" s="1" t="s">
        <v>16</v>
      </c>
      <c r="B249" s="1" t="s">
        <v>17</v>
      </c>
      <c r="C249" s="1">
        <v>259.0</v>
      </c>
      <c r="D249" s="1">
        <v>0.0</v>
      </c>
      <c r="E249" s="2"/>
      <c r="F249" s="1" t="s">
        <v>18</v>
      </c>
      <c r="G249" s="1" t="s">
        <v>19</v>
      </c>
      <c r="H249" s="1" t="s">
        <v>4553</v>
      </c>
      <c r="I249" s="1" t="s">
        <v>4554</v>
      </c>
      <c r="J249" s="1" t="s">
        <v>4554</v>
      </c>
      <c r="K249" s="2"/>
      <c r="L249" s="1">
        <v>38.0</v>
      </c>
      <c r="M249" s="1"/>
      <c r="N249" s="1">
        <v>43.3408</v>
      </c>
      <c r="O249" s="1" t="s">
        <v>22</v>
      </c>
      <c r="P249" s="1" t="s">
        <v>4555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16</v>
      </c>
      <c r="B250" s="1" t="s">
        <v>17</v>
      </c>
      <c r="C250" s="3">
        <v>160.0</v>
      </c>
      <c r="D250" s="1">
        <v>0.0</v>
      </c>
      <c r="E250" s="2"/>
      <c r="F250" s="1" t="s">
        <v>18</v>
      </c>
      <c r="G250" s="1" t="s">
        <v>19</v>
      </c>
      <c r="H250" s="1" t="s">
        <v>4556</v>
      </c>
      <c r="I250" s="1" t="s">
        <v>4557</v>
      </c>
      <c r="J250" s="1" t="s">
        <v>4557</v>
      </c>
      <c r="K250" s="2"/>
      <c r="L250" s="1">
        <v>39.0</v>
      </c>
      <c r="M250" s="1"/>
      <c r="N250" s="1">
        <v>44.32443333333333</v>
      </c>
      <c r="O250" s="1" t="s">
        <v>22</v>
      </c>
      <c r="P250" s="1" t="s">
        <v>4558</v>
      </c>
      <c r="Q250" s="2"/>
      <c r="S250" s="2"/>
      <c r="T250" s="2"/>
      <c r="U250" s="2"/>
      <c r="V250" s="2"/>
      <c r="W250" s="2"/>
      <c r="X250" s="2"/>
      <c r="Y250" s="2"/>
      <c r="Z250" s="2"/>
      <c r="AB250" s="2"/>
      <c r="AC250" s="2"/>
      <c r="AD250" s="2"/>
      <c r="AE250" s="2"/>
      <c r="AF250" s="2"/>
    </row>
    <row r="251">
      <c r="A251" s="1" t="s">
        <v>48</v>
      </c>
      <c r="B251" s="1" t="s">
        <v>17</v>
      </c>
      <c r="C251" s="1">
        <v>414.0</v>
      </c>
      <c r="D251" s="1">
        <v>104.0</v>
      </c>
      <c r="E251" s="2"/>
      <c r="F251" s="1" t="s">
        <v>18</v>
      </c>
      <c r="G251" s="1" t="s">
        <v>27</v>
      </c>
      <c r="H251" s="1" t="s">
        <v>4559</v>
      </c>
      <c r="I251" s="1" t="s">
        <v>4560</v>
      </c>
      <c r="J251" s="1" t="s">
        <v>4560</v>
      </c>
      <c r="K251" s="2"/>
      <c r="L251" s="1">
        <v>6.0</v>
      </c>
      <c r="M251" s="1"/>
      <c r="N251" s="1">
        <v>24.751516666666667</v>
      </c>
      <c r="O251" s="1" t="s">
        <v>55</v>
      </c>
      <c r="P251" s="1" t="s">
        <v>4561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32</v>
      </c>
      <c r="B252" s="1" t="s">
        <v>17</v>
      </c>
      <c r="C252" s="3">
        <v>319.0</v>
      </c>
      <c r="D252" s="1">
        <v>0.0</v>
      </c>
      <c r="E252" s="2"/>
      <c r="F252" s="1" t="s">
        <v>26</v>
      </c>
      <c r="G252" s="1" t="s">
        <v>27</v>
      </c>
      <c r="H252" s="1" t="s">
        <v>4562</v>
      </c>
      <c r="I252" s="1" t="s">
        <v>4563</v>
      </c>
      <c r="J252" s="1" t="s">
        <v>4563</v>
      </c>
      <c r="K252" s="2"/>
      <c r="L252" s="1">
        <v>0.0</v>
      </c>
      <c r="M252" s="1"/>
      <c r="N252" s="1">
        <v>14.053633333333334</v>
      </c>
      <c r="O252" s="1" t="s">
        <v>3776</v>
      </c>
      <c r="P252" s="1" t="s">
        <v>4093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24</v>
      </c>
      <c r="B253" s="1" t="s">
        <v>17</v>
      </c>
      <c r="C253" s="1">
        <v>259.2</v>
      </c>
      <c r="D253" s="1">
        <v>0.0</v>
      </c>
      <c r="E253" s="1" t="s">
        <v>25</v>
      </c>
      <c r="F253" s="1" t="s">
        <v>26</v>
      </c>
      <c r="G253" s="1" t="s">
        <v>27</v>
      </c>
      <c r="H253" s="1" t="s">
        <v>4564</v>
      </c>
      <c r="I253" s="1" t="s">
        <v>4565</v>
      </c>
      <c r="J253" s="1" t="s">
        <v>4565</v>
      </c>
      <c r="K253" s="2"/>
      <c r="L253" s="1">
        <v>4.0</v>
      </c>
      <c r="M253" s="1"/>
      <c r="N253" s="1">
        <v>19.4458</v>
      </c>
      <c r="O253" s="1" t="s">
        <v>3757</v>
      </c>
      <c r="P253" s="1" t="s">
        <v>3773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24</v>
      </c>
      <c r="B254" s="1" t="s">
        <v>17</v>
      </c>
      <c r="C254" s="3">
        <v>558.0</v>
      </c>
      <c r="D254" s="1">
        <v>0.0</v>
      </c>
      <c r="E254" s="1" t="s">
        <v>25</v>
      </c>
      <c r="F254" s="1" t="s">
        <v>26</v>
      </c>
      <c r="G254" s="1" t="s">
        <v>27</v>
      </c>
      <c r="H254" s="1" t="s">
        <v>4566</v>
      </c>
      <c r="I254" s="1" t="s">
        <v>4567</v>
      </c>
      <c r="J254" s="1" t="s">
        <v>4567</v>
      </c>
      <c r="K254" s="2"/>
      <c r="L254" s="1">
        <v>1.0</v>
      </c>
      <c r="M254" s="1"/>
      <c r="N254" s="1">
        <v>16.518233333333335</v>
      </c>
      <c r="O254" s="1" t="s">
        <v>3757</v>
      </c>
      <c r="P254" s="1" t="s">
        <v>4568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32</v>
      </c>
      <c r="B255" s="3" t="s">
        <v>17</v>
      </c>
      <c r="C255" s="3">
        <v>244.0</v>
      </c>
      <c r="D255" s="1">
        <v>0.0</v>
      </c>
      <c r="E255" s="2"/>
      <c r="F255" s="1" t="s">
        <v>26</v>
      </c>
      <c r="G255" s="1" t="s">
        <v>27</v>
      </c>
      <c r="H255" s="1" t="s">
        <v>4569</v>
      </c>
      <c r="I255" s="1" t="s">
        <v>4570</v>
      </c>
      <c r="J255" s="1" t="s">
        <v>4570</v>
      </c>
      <c r="K255" s="2"/>
      <c r="L255" s="1">
        <v>-7.0</v>
      </c>
      <c r="M255" s="1"/>
      <c r="N255" s="1">
        <v>7.65795</v>
      </c>
      <c r="O255" s="1" t="s">
        <v>3776</v>
      </c>
      <c r="P255" s="1" t="s">
        <v>4571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32</v>
      </c>
      <c r="B256" s="1" t="s">
        <v>17</v>
      </c>
      <c r="C256" s="3">
        <v>244.0</v>
      </c>
      <c r="D256" s="1">
        <v>0.0</v>
      </c>
      <c r="E256" s="2"/>
      <c r="F256" s="1" t="s">
        <v>26</v>
      </c>
      <c r="G256" s="1" t="s">
        <v>27</v>
      </c>
      <c r="H256" s="1" t="s">
        <v>4572</v>
      </c>
      <c r="I256" s="1" t="s">
        <v>4573</v>
      </c>
      <c r="J256" s="1" t="s">
        <v>4573</v>
      </c>
      <c r="K256" s="2"/>
      <c r="L256" s="1">
        <v>-8.0</v>
      </c>
      <c r="M256" s="1"/>
      <c r="N256" s="1">
        <v>6.198566666666666</v>
      </c>
      <c r="O256" s="1" t="s">
        <v>3776</v>
      </c>
      <c r="P256" s="1" t="s">
        <v>4221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E256" s="2"/>
      <c r="AF256" s="2"/>
    </row>
    <row r="257">
      <c r="A257" s="1" t="s">
        <v>48</v>
      </c>
      <c r="B257" s="1" t="s">
        <v>17</v>
      </c>
      <c r="C257" s="3">
        <v>329.0</v>
      </c>
      <c r="D257" s="1">
        <v>0.0</v>
      </c>
      <c r="E257" s="1" t="s">
        <v>3958</v>
      </c>
      <c r="F257" s="1" t="s">
        <v>50</v>
      </c>
      <c r="G257" s="1" t="s">
        <v>27</v>
      </c>
      <c r="H257" s="1" t="s">
        <v>4574</v>
      </c>
      <c r="I257" s="1" t="s">
        <v>4575</v>
      </c>
      <c r="J257" s="1" t="s">
        <v>4576</v>
      </c>
      <c r="K257" s="1" t="s">
        <v>4577</v>
      </c>
      <c r="L257" s="1">
        <v>-1.0</v>
      </c>
      <c r="M257" s="1">
        <v>10.104333333333333</v>
      </c>
      <c r="N257" s="1">
        <v>9.9003</v>
      </c>
      <c r="O257" s="1" t="s">
        <v>55</v>
      </c>
      <c r="P257" s="1" t="s">
        <v>4578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32</v>
      </c>
      <c r="B258" s="1" t="s">
        <v>17</v>
      </c>
      <c r="C258" s="1">
        <v>295.0</v>
      </c>
      <c r="D258" s="1">
        <v>118.0</v>
      </c>
      <c r="E258" s="2"/>
      <c r="F258" s="1" t="s">
        <v>26</v>
      </c>
      <c r="G258" s="1" t="s">
        <v>27</v>
      </c>
      <c r="H258" s="1" t="s">
        <v>4579</v>
      </c>
      <c r="I258" s="1" t="s">
        <v>4580</v>
      </c>
      <c r="J258" s="1" t="s">
        <v>4580</v>
      </c>
      <c r="K258" s="2"/>
      <c r="L258" s="1">
        <v>-14.0</v>
      </c>
      <c r="M258" s="1"/>
      <c r="N258" s="1">
        <v>0.8072333333333334</v>
      </c>
      <c r="O258" s="1" t="s">
        <v>3776</v>
      </c>
      <c r="P258" s="1" t="s">
        <v>4581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66</v>
      </c>
      <c r="B259" s="1" t="s">
        <v>17</v>
      </c>
      <c r="C259" s="3">
        <v>349.0</v>
      </c>
      <c r="D259" s="1">
        <v>0.0</v>
      </c>
      <c r="E259" s="1" t="s">
        <v>4582</v>
      </c>
      <c r="F259" s="1" t="s">
        <v>26</v>
      </c>
      <c r="G259" s="1" t="s">
        <v>27</v>
      </c>
      <c r="H259" s="1" t="s">
        <v>4583</v>
      </c>
      <c r="I259" s="1" t="s">
        <v>4584</v>
      </c>
      <c r="J259" s="1" t="s">
        <v>4584</v>
      </c>
      <c r="K259" s="2"/>
      <c r="L259" s="1">
        <v>-3.0</v>
      </c>
      <c r="M259" s="1"/>
      <c r="N259" s="1">
        <v>11.44945</v>
      </c>
      <c r="O259" s="1" t="s">
        <v>3884</v>
      </c>
      <c r="P259" s="1" t="s">
        <v>4585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24</v>
      </c>
      <c r="B260" s="1" t="s">
        <v>17</v>
      </c>
      <c r="C260" s="1">
        <v>294.2</v>
      </c>
      <c r="D260" s="1">
        <v>0.0</v>
      </c>
      <c r="E260" s="1" t="s">
        <v>25</v>
      </c>
      <c r="F260" s="1" t="s">
        <v>26</v>
      </c>
      <c r="G260" s="1" t="s">
        <v>27</v>
      </c>
      <c r="H260" s="1" t="s">
        <v>4586</v>
      </c>
      <c r="I260" s="1" t="s">
        <v>4587</v>
      </c>
      <c r="J260" s="1" t="s">
        <v>4587</v>
      </c>
      <c r="K260" s="2"/>
      <c r="L260" s="1">
        <v>-7.0</v>
      </c>
      <c r="M260" s="1"/>
      <c r="N260" s="1">
        <v>113.38883333333334</v>
      </c>
      <c r="O260" s="1" t="s">
        <v>3757</v>
      </c>
      <c r="P260" s="1" t="s">
        <v>4588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48</v>
      </c>
      <c r="B261" s="1" t="s">
        <v>17</v>
      </c>
      <c r="C261" s="1">
        <v>207.0</v>
      </c>
      <c r="D261" s="1">
        <v>52.0</v>
      </c>
      <c r="E261" s="2"/>
      <c r="F261" s="1" t="s">
        <v>18</v>
      </c>
      <c r="G261" s="1" t="s">
        <v>19</v>
      </c>
      <c r="H261" s="1" t="s">
        <v>4589</v>
      </c>
      <c r="I261" s="1" t="s">
        <v>4590</v>
      </c>
      <c r="J261" s="1" t="s">
        <v>4590</v>
      </c>
      <c r="K261" s="2"/>
      <c r="L261" s="1">
        <v>-2.0</v>
      </c>
      <c r="M261" s="1"/>
      <c r="N261" s="1">
        <v>206.50808333333333</v>
      </c>
      <c r="O261" s="1" t="s">
        <v>55</v>
      </c>
      <c r="P261" s="1" t="s">
        <v>4438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32</v>
      </c>
      <c r="B262" s="3" t="s">
        <v>17</v>
      </c>
      <c r="C262" s="3">
        <v>350.0</v>
      </c>
      <c r="D262" s="1">
        <v>0.0</v>
      </c>
      <c r="E262" s="1" t="s">
        <v>3762</v>
      </c>
      <c r="F262" s="1" t="s">
        <v>50</v>
      </c>
      <c r="G262" s="1" t="s">
        <v>19</v>
      </c>
      <c r="H262" s="1" t="s">
        <v>4591</v>
      </c>
      <c r="I262" s="1" t="s">
        <v>4592</v>
      </c>
      <c r="J262" s="1" t="s">
        <v>4593</v>
      </c>
      <c r="K262" s="1" t="s">
        <v>4594</v>
      </c>
      <c r="L262" s="1">
        <v>-20.0</v>
      </c>
      <c r="M262" s="1">
        <v>7.368566666666666</v>
      </c>
      <c r="N262" s="1">
        <v>16.305716666666665</v>
      </c>
      <c r="O262" s="1" t="s">
        <v>4111</v>
      </c>
      <c r="P262" s="1" t="s">
        <v>4595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48</v>
      </c>
      <c r="B263" s="1" t="s">
        <v>17</v>
      </c>
      <c r="C263" s="1">
        <v>284.0</v>
      </c>
      <c r="D263" s="1">
        <v>0.0</v>
      </c>
      <c r="E263" s="1" t="s">
        <v>3762</v>
      </c>
      <c r="F263" s="1" t="s">
        <v>50</v>
      </c>
      <c r="G263" s="1" t="s">
        <v>27</v>
      </c>
      <c r="H263" s="1" t="s">
        <v>4596</v>
      </c>
      <c r="I263" s="1" t="s">
        <v>4597</v>
      </c>
      <c r="J263" s="1" t="s">
        <v>4598</v>
      </c>
      <c r="K263" s="1" t="s">
        <v>4599</v>
      </c>
      <c r="L263" s="1">
        <v>-4.0</v>
      </c>
      <c r="M263" s="1">
        <v>11.030066666666666</v>
      </c>
      <c r="N263" s="1">
        <v>10.190766666666667</v>
      </c>
      <c r="O263" s="1" t="s">
        <v>55</v>
      </c>
      <c r="P263" s="1" t="s">
        <v>4474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24</v>
      </c>
      <c r="B264" s="1" t="s">
        <v>17</v>
      </c>
      <c r="C264" s="1">
        <v>288.2</v>
      </c>
      <c r="D264" s="1">
        <v>0.0</v>
      </c>
      <c r="E264" s="1" t="s">
        <v>25</v>
      </c>
      <c r="F264" s="1" t="s">
        <v>26</v>
      </c>
      <c r="G264" s="1" t="s">
        <v>27</v>
      </c>
      <c r="H264" s="1" t="s">
        <v>4600</v>
      </c>
      <c r="I264" s="1" t="s">
        <v>4601</v>
      </c>
      <c r="J264" s="1" t="s">
        <v>4601</v>
      </c>
      <c r="K264" s="2"/>
      <c r="L264" s="1">
        <v>-7.0</v>
      </c>
      <c r="M264" s="1"/>
      <c r="N264" s="1">
        <v>7.9196333333333335</v>
      </c>
      <c r="O264" s="1" t="s">
        <v>3757</v>
      </c>
      <c r="P264" s="1" t="s">
        <v>4488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24</v>
      </c>
      <c r="B265" s="1" t="s">
        <v>17</v>
      </c>
      <c r="C265" s="1">
        <v>259.2</v>
      </c>
      <c r="D265" s="1">
        <v>0.0</v>
      </c>
      <c r="E265" s="1" t="s">
        <v>25</v>
      </c>
      <c r="F265" s="1" t="s">
        <v>26</v>
      </c>
      <c r="G265" s="1" t="s">
        <v>27</v>
      </c>
      <c r="H265" s="1" t="s">
        <v>4602</v>
      </c>
      <c r="I265" s="1" t="s">
        <v>4603</v>
      </c>
      <c r="J265" s="1" t="s">
        <v>4603</v>
      </c>
      <c r="K265" s="2"/>
      <c r="L265" s="1">
        <v>-8.0</v>
      </c>
      <c r="M265" s="1"/>
      <c r="N265" s="1">
        <v>6.992966666666667</v>
      </c>
      <c r="O265" s="1" t="s">
        <v>3757</v>
      </c>
      <c r="P265" s="1" t="s">
        <v>4604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E265" s="2"/>
      <c r="AF265" s="2"/>
    </row>
    <row r="266">
      <c r="A266" s="1" t="s">
        <v>16</v>
      </c>
      <c r="B266" s="1" t="s">
        <v>17</v>
      </c>
      <c r="C266" s="1">
        <v>209.0</v>
      </c>
      <c r="D266" s="1">
        <v>0.0</v>
      </c>
      <c r="E266" s="2"/>
      <c r="F266" s="1" t="s">
        <v>18</v>
      </c>
      <c r="G266" s="1" t="s">
        <v>19</v>
      </c>
      <c r="H266" s="1" t="s">
        <v>4605</v>
      </c>
      <c r="I266" s="1" t="s">
        <v>4606</v>
      </c>
      <c r="J266" s="1" t="s">
        <v>4606</v>
      </c>
      <c r="K266" s="2"/>
      <c r="L266" s="1">
        <v>94.0</v>
      </c>
      <c r="M266" s="1"/>
      <c r="N266" s="1">
        <v>99.73293333333334</v>
      </c>
      <c r="O266" s="1" t="s">
        <v>22</v>
      </c>
      <c r="P266" s="1" t="s">
        <v>4607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16</v>
      </c>
      <c r="B267" s="1" t="s">
        <v>17</v>
      </c>
      <c r="C267" s="1">
        <v>356.0</v>
      </c>
      <c r="D267" s="1">
        <v>0.0</v>
      </c>
      <c r="E267" s="2"/>
      <c r="F267" s="1" t="s">
        <v>18</v>
      </c>
      <c r="G267" s="1" t="s">
        <v>19</v>
      </c>
      <c r="H267" s="1" t="s">
        <v>4608</v>
      </c>
      <c r="I267" s="1" t="s">
        <v>4609</v>
      </c>
      <c r="J267" s="1" t="s">
        <v>4609</v>
      </c>
      <c r="K267" s="2"/>
      <c r="L267" s="1">
        <v>95.0</v>
      </c>
      <c r="M267" s="1"/>
      <c r="N267" s="1">
        <v>100.33273333333334</v>
      </c>
      <c r="O267" s="1" t="s">
        <v>22</v>
      </c>
      <c r="P267" s="1" t="s">
        <v>4610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32</v>
      </c>
      <c r="B268" s="1" t="s">
        <v>17</v>
      </c>
      <c r="C268" s="1">
        <v>366.0</v>
      </c>
      <c r="D268" s="1">
        <v>0.0</v>
      </c>
      <c r="E268" s="1" t="s">
        <v>3762</v>
      </c>
      <c r="F268" s="1" t="s">
        <v>50</v>
      </c>
      <c r="G268" s="1" t="s">
        <v>19</v>
      </c>
      <c r="H268" s="1" t="s">
        <v>4611</v>
      </c>
      <c r="I268" s="1" t="s">
        <v>4612</v>
      </c>
      <c r="J268" s="1" t="s">
        <v>4613</v>
      </c>
      <c r="K268" s="1" t="s">
        <v>4614</v>
      </c>
      <c r="L268" s="1">
        <v>0.0</v>
      </c>
      <c r="M268" s="1">
        <v>7.39315</v>
      </c>
      <c r="N268" s="1">
        <v>24.623833333333334</v>
      </c>
      <c r="O268" s="1" t="s">
        <v>4111</v>
      </c>
      <c r="P268" s="1" t="s">
        <v>4615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24</v>
      </c>
      <c r="B269" s="1" t="s">
        <v>17</v>
      </c>
      <c r="C269" s="1">
        <v>198.2</v>
      </c>
      <c r="D269" s="1">
        <v>0.0</v>
      </c>
      <c r="E269" s="1" t="s">
        <v>25</v>
      </c>
      <c r="F269" s="1" t="s">
        <v>26</v>
      </c>
      <c r="G269" s="1" t="s">
        <v>27</v>
      </c>
      <c r="H269" s="1" t="s">
        <v>4616</v>
      </c>
      <c r="I269" s="1" t="s">
        <v>4617</v>
      </c>
      <c r="J269" s="1" t="s">
        <v>4617</v>
      </c>
      <c r="K269" s="2"/>
      <c r="L269" s="1">
        <v>-1.0</v>
      </c>
      <c r="M269" s="1"/>
      <c r="N269" s="1">
        <v>13.67815</v>
      </c>
      <c r="O269" s="1" t="s">
        <v>3757</v>
      </c>
      <c r="P269" s="1" t="s">
        <v>4618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24</v>
      </c>
      <c r="B270" s="1" t="s">
        <v>17</v>
      </c>
      <c r="C270" s="1">
        <v>313.2</v>
      </c>
      <c r="D270" s="1">
        <v>0.0</v>
      </c>
      <c r="E270" s="1" t="s">
        <v>25</v>
      </c>
      <c r="F270" s="1" t="s">
        <v>26</v>
      </c>
      <c r="G270" s="1" t="s">
        <v>27</v>
      </c>
      <c r="H270" s="1" t="s">
        <v>4619</v>
      </c>
      <c r="I270" s="1" t="s">
        <v>4620</v>
      </c>
      <c r="J270" s="1" t="s">
        <v>4620</v>
      </c>
      <c r="K270" s="2"/>
      <c r="L270" s="1">
        <v>-2.0</v>
      </c>
      <c r="M270" s="1"/>
      <c r="N270" s="1">
        <v>12.904916666666667</v>
      </c>
      <c r="O270" s="1" t="s">
        <v>3757</v>
      </c>
      <c r="P270" s="1" t="s">
        <v>4314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24</v>
      </c>
      <c r="B271" s="1" t="s">
        <v>17</v>
      </c>
      <c r="C271" s="1">
        <v>301.4</v>
      </c>
      <c r="D271" s="1">
        <v>0.0</v>
      </c>
      <c r="E271" s="1" t="s">
        <v>25</v>
      </c>
      <c r="F271" s="1" t="s">
        <v>26</v>
      </c>
      <c r="G271" s="1" t="s">
        <v>27</v>
      </c>
      <c r="H271" s="1" t="s">
        <v>4621</v>
      </c>
      <c r="I271" s="1" t="s">
        <v>4622</v>
      </c>
      <c r="J271" s="1" t="s">
        <v>4622</v>
      </c>
      <c r="K271" s="2"/>
      <c r="L271" s="1">
        <v>-4.0</v>
      </c>
      <c r="M271" s="1"/>
      <c r="N271" s="1">
        <v>10.493333333333334</v>
      </c>
      <c r="O271" s="1" t="s">
        <v>3757</v>
      </c>
      <c r="P271" s="1" t="s">
        <v>4623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24</v>
      </c>
      <c r="B272" s="1" t="s">
        <v>17</v>
      </c>
      <c r="C272" s="1">
        <v>259.2</v>
      </c>
      <c r="D272" s="1">
        <v>0.0</v>
      </c>
      <c r="E272" s="1" t="s">
        <v>25</v>
      </c>
      <c r="F272" s="1" t="s">
        <v>26</v>
      </c>
      <c r="G272" s="1" t="s">
        <v>27</v>
      </c>
      <c r="H272" s="1" t="s">
        <v>4624</v>
      </c>
      <c r="I272" s="1" t="s">
        <v>4625</v>
      </c>
      <c r="J272" s="1" t="s">
        <v>4625</v>
      </c>
      <c r="K272" s="2"/>
      <c r="L272" s="1">
        <v>-4.0</v>
      </c>
      <c r="M272" s="1"/>
      <c r="N272" s="1">
        <v>10.588316666666667</v>
      </c>
      <c r="O272" s="1" t="s">
        <v>3757</v>
      </c>
      <c r="P272" s="1" t="s">
        <v>4129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E272" s="2"/>
      <c r="AF272" s="2"/>
    </row>
    <row r="273">
      <c r="A273" s="1" t="s">
        <v>24</v>
      </c>
      <c r="B273" s="1" t="s">
        <v>17</v>
      </c>
      <c r="C273" s="3">
        <v>337.6</v>
      </c>
      <c r="D273" s="1">
        <v>0.0</v>
      </c>
      <c r="E273" s="1" t="s">
        <v>25</v>
      </c>
      <c r="F273" s="1" t="s">
        <v>26</v>
      </c>
      <c r="G273" s="1" t="s">
        <v>27</v>
      </c>
      <c r="H273" s="1" t="s">
        <v>4626</v>
      </c>
      <c r="I273" s="1" t="s">
        <v>4627</v>
      </c>
      <c r="J273" s="1" t="s">
        <v>4627</v>
      </c>
      <c r="K273" s="2"/>
      <c r="L273" s="1">
        <v>-4.0</v>
      </c>
      <c r="M273" s="1"/>
      <c r="N273" s="1">
        <v>10.883466666666667</v>
      </c>
      <c r="O273" s="1" t="s">
        <v>3757</v>
      </c>
      <c r="P273" s="1" t="s">
        <v>4628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48</v>
      </c>
      <c r="B274" s="1" t="s">
        <v>17</v>
      </c>
      <c r="C274" s="1">
        <v>346.0</v>
      </c>
      <c r="D274" s="1">
        <v>52.0</v>
      </c>
      <c r="E274" s="2"/>
      <c r="F274" s="1" t="s">
        <v>18</v>
      </c>
      <c r="G274" s="1" t="s">
        <v>19</v>
      </c>
      <c r="H274" s="1" t="s">
        <v>4629</v>
      </c>
      <c r="I274" s="1" t="s">
        <v>4630</v>
      </c>
      <c r="J274" s="1" t="s">
        <v>4630</v>
      </c>
      <c r="K274" s="2"/>
      <c r="L274" s="1">
        <v>-11.0</v>
      </c>
      <c r="M274" s="1"/>
      <c r="N274" s="1">
        <v>8.1259</v>
      </c>
      <c r="O274" s="1" t="s">
        <v>55</v>
      </c>
      <c r="P274" s="1" t="s">
        <v>4631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E274" s="2"/>
      <c r="AF274" s="2"/>
    </row>
    <row r="275">
      <c r="A275" s="1" t="s">
        <v>24</v>
      </c>
      <c r="B275" s="1" t="s">
        <v>17</v>
      </c>
      <c r="C275" s="3">
        <v>259.2</v>
      </c>
      <c r="D275" s="1">
        <v>0.0</v>
      </c>
      <c r="E275" s="1" t="s">
        <v>25</v>
      </c>
      <c r="F275" s="1" t="s">
        <v>26</v>
      </c>
      <c r="G275" s="1" t="s">
        <v>27</v>
      </c>
      <c r="H275" s="1" t="s">
        <v>4632</v>
      </c>
      <c r="I275" s="1" t="s">
        <v>4633</v>
      </c>
      <c r="J275" s="1" t="s">
        <v>4633</v>
      </c>
      <c r="K275" s="2"/>
      <c r="L275" s="1">
        <v>-4.0</v>
      </c>
      <c r="M275" s="1"/>
      <c r="N275" s="1">
        <v>10.292766666666667</v>
      </c>
      <c r="O275" s="1" t="s">
        <v>3757</v>
      </c>
      <c r="P275" s="1" t="s">
        <v>4634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24</v>
      </c>
      <c r="B276" s="1" t="s">
        <v>17</v>
      </c>
      <c r="C276" s="1">
        <v>259.2</v>
      </c>
      <c r="D276" s="1">
        <v>0.0</v>
      </c>
      <c r="E276" s="1" t="s">
        <v>25</v>
      </c>
      <c r="F276" s="1" t="s">
        <v>26</v>
      </c>
      <c r="G276" s="1" t="s">
        <v>27</v>
      </c>
      <c r="H276" s="1" t="s">
        <v>4635</v>
      </c>
      <c r="I276" s="1" t="s">
        <v>4636</v>
      </c>
      <c r="J276" s="1" t="s">
        <v>4636</v>
      </c>
      <c r="K276" s="2"/>
      <c r="L276" s="1">
        <v>-6.0</v>
      </c>
      <c r="M276" s="1"/>
      <c r="N276" s="1">
        <v>8.267866666666666</v>
      </c>
      <c r="O276" s="1" t="s">
        <v>3757</v>
      </c>
      <c r="P276" s="1" t="s">
        <v>4637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24</v>
      </c>
      <c r="B277" s="1" t="s">
        <v>17</v>
      </c>
      <c r="C277" s="1">
        <v>352.4</v>
      </c>
      <c r="D277" s="1">
        <v>0.0</v>
      </c>
      <c r="E277" s="1" t="s">
        <v>25</v>
      </c>
      <c r="F277" s="1" t="s">
        <v>26</v>
      </c>
      <c r="G277" s="1" t="s">
        <v>27</v>
      </c>
      <c r="H277" s="1" t="s">
        <v>4638</v>
      </c>
      <c r="I277" s="1" t="s">
        <v>4639</v>
      </c>
      <c r="J277" s="1" t="s">
        <v>4639</v>
      </c>
      <c r="K277" s="2"/>
      <c r="L277" s="1">
        <v>-4.0</v>
      </c>
      <c r="M277" s="1"/>
      <c r="N277" s="1">
        <v>10.944933333333333</v>
      </c>
      <c r="O277" s="1" t="s">
        <v>3757</v>
      </c>
      <c r="P277" s="1" t="s">
        <v>4640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16</v>
      </c>
      <c r="B278" s="1" t="s">
        <v>17</v>
      </c>
      <c r="C278" s="1">
        <v>55.0</v>
      </c>
      <c r="D278" s="1">
        <v>0.0</v>
      </c>
      <c r="E278" s="2"/>
      <c r="F278" s="1" t="s">
        <v>18</v>
      </c>
      <c r="G278" s="1" t="s">
        <v>123</v>
      </c>
      <c r="H278" s="1" t="s">
        <v>4641</v>
      </c>
      <c r="I278" s="1" t="s">
        <v>4642</v>
      </c>
      <c r="J278" s="1" t="s">
        <v>4642</v>
      </c>
      <c r="K278" s="2"/>
      <c r="L278" s="1">
        <v>50.0</v>
      </c>
      <c r="M278" s="1"/>
      <c r="N278" s="1">
        <v>55.34415</v>
      </c>
      <c r="O278" s="1" t="s">
        <v>22</v>
      </c>
      <c r="P278" s="1" t="s">
        <v>4643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E278" s="2"/>
      <c r="AF278" s="2"/>
    </row>
    <row r="279">
      <c r="A279" s="1" t="s">
        <v>32</v>
      </c>
      <c r="B279" s="1" t="s">
        <v>17</v>
      </c>
      <c r="C279" s="3">
        <v>319.0</v>
      </c>
      <c r="D279" s="1">
        <v>0.0</v>
      </c>
      <c r="E279" s="2"/>
      <c r="F279" s="1" t="s">
        <v>26</v>
      </c>
      <c r="G279" s="1" t="s">
        <v>27</v>
      </c>
      <c r="H279" s="1" t="s">
        <v>4644</v>
      </c>
      <c r="I279" s="1" t="s">
        <v>4645</v>
      </c>
      <c r="J279" s="1" t="s">
        <v>4645</v>
      </c>
      <c r="K279" s="2"/>
      <c r="L279" s="1">
        <v>-6.0</v>
      </c>
      <c r="M279" s="1"/>
      <c r="N279" s="1">
        <v>8.833866666666667</v>
      </c>
      <c r="O279" s="1" t="s">
        <v>3776</v>
      </c>
      <c r="P279" s="1" t="s">
        <v>3888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16</v>
      </c>
      <c r="B280" s="1" t="s">
        <v>17</v>
      </c>
      <c r="C280" s="1">
        <v>78.0</v>
      </c>
      <c r="D280" s="1">
        <v>0.0</v>
      </c>
      <c r="E280" s="2"/>
      <c r="F280" s="1" t="s">
        <v>18</v>
      </c>
      <c r="G280" s="1" t="s">
        <v>19</v>
      </c>
      <c r="H280" s="1" t="s">
        <v>4646</v>
      </c>
      <c r="I280" s="1" t="s">
        <v>4647</v>
      </c>
      <c r="J280" s="1" t="s">
        <v>4647</v>
      </c>
      <c r="K280" s="2"/>
      <c r="L280" s="1">
        <v>-4.0</v>
      </c>
      <c r="M280" s="1"/>
      <c r="N280" s="1">
        <v>0.1533</v>
      </c>
      <c r="O280" s="1" t="s">
        <v>22</v>
      </c>
      <c r="P280" s="1" t="s">
        <v>4648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24</v>
      </c>
      <c r="B281" s="1" t="s">
        <v>17</v>
      </c>
      <c r="C281" s="1">
        <v>700.0</v>
      </c>
      <c r="D281" s="1">
        <v>0.0</v>
      </c>
      <c r="E281" s="1" t="s">
        <v>25</v>
      </c>
      <c r="F281" s="1" t="s">
        <v>26</v>
      </c>
      <c r="G281" s="1" t="s">
        <v>27</v>
      </c>
      <c r="H281" s="1" t="s">
        <v>4649</v>
      </c>
      <c r="I281" s="1" t="s">
        <v>4650</v>
      </c>
      <c r="J281" s="1" t="s">
        <v>4650</v>
      </c>
      <c r="K281" s="2"/>
      <c r="L281" s="1">
        <v>3.0</v>
      </c>
      <c r="M281" s="1"/>
      <c r="N281" s="1">
        <v>18.031133333333333</v>
      </c>
      <c r="O281" s="1" t="s">
        <v>3757</v>
      </c>
      <c r="P281" s="1" t="s">
        <v>4651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B281" s="2"/>
      <c r="AC281" s="2"/>
      <c r="AE281" s="2"/>
      <c r="AF281" s="2"/>
    </row>
    <row r="282">
      <c r="A282" s="1" t="s">
        <v>24</v>
      </c>
      <c r="B282" s="1" t="s">
        <v>17</v>
      </c>
      <c r="C282" s="1">
        <v>166.2</v>
      </c>
      <c r="D282" s="1">
        <v>0.0</v>
      </c>
      <c r="E282" s="1" t="s">
        <v>25</v>
      </c>
      <c r="F282" s="1" t="s">
        <v>26</v>
      </c>
      <c r="G282" s="1" t="s">
        <v>27</v>
      </c>
      <c r="H282" s="1" t="s">
        <v>4652</v>
      </c>
      <c r="I282" s="1" t="s">
        <v>4653</v>
      </c>
      <c r="J282" s="1" t="s">
        <v>4653</v>
      </c>
      <c r="K282" s="2"/>
      <c r="L282" s="1">
        <v>-8.0</v>
      </c>
      <c r="M282" s="1"/>
      <c r="N282" s="1">
        <v>6.881616666666667</v>
      </c>
      <c r="O282" s="1" t="s">
        <v>3757</v>
      </c>
      <c r="P282" s="1" t="s">
        <v>4654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24</v>
      </c>
      <c r="B283" s="1" t="s">
        <v>17</v>
      </c>
      <c r="C283" s="3">
        <v>259.2</v>
      </c>
      <c r="D283" s="1">
        <v>0.0</v>
      </c>
      <c r="E283" s="1" t="s">
        <v>25</v>
      </c>
      <c r="F283" s="1" t="s">
        <v>26</v>
      </c>
      <c r="G283" s="1" t="s">
        <v>27</v>
      </c>
      <c r="H283" s="1" t="s">
        <v>4655</v>
      </c>
      <c r="I283" s="1" t="s">
        <v>4656</v>
      </c>
      <c r="J283" s="1" t="s">
        <v>4656</v>
      </c>
      <c r="K283" s="2"/>
      <c r="L283" s="1">
        <v>-4.0</v>
      </c>
      <c r="M283" s="1"/>
      <c r="N283" s="1">
        <v>10.372866666666667</v>
      </c>
      <c r="O283" s="1" t="s">
        <v>3757</v>
      </c>
      <c r="P283" s="1" t="s">
        <v>3773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16</v>
      </c>
      <c r="B284" s="1" t="s">
        <v>17</v>
      </c>
      <c r="C284" s="3">
        <v>259.0</v>
      </c>
      <c r="D284" s="1">
        <v>0.0</v>
      </c>
      <c r="E284" s="2"/>
      <c r="F284" s="1" t="s">
        <v>18</v>
      </c>
      <c r="G284" s="1" t="s">
        <v>19</v>
      </c>
      <c r="H284" s="1" t="s">
        <v>4657</v>
      </c>
      <c r="I284" s="1" t="s">
        <v>4658</v>
      </c>
      <c r="J284" s="1" t="s">
        <v>4658</v>
      </c>
      <c r="K284" s="2"/>
      <c r="L284" s="1">
        <v>40.0</v>
      </c>
      <c r="M284" s="1"/>
      <c r="N284" s="1">
        <v>45.1404</v>
      </c>
      <c r="O284" s="1" t="s">
        <v>22</v>
      </c>
      <c r="P284" s="1" t="s">
        <v>4659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E284" s="2"/>
      <c r="AF284" s="2"/>
    </row>
    <row r="285">
      <c r="A285" s="1" t="s">
        <v>24</v>
      </c>
      <c r="B285" s="1" t="s">
        <v>17</v>
      </c>
      <c r="C285" s="1">
        <v>384.6</v>
      </c>
      <c r="D285" s="1">
        <v>0.0</v>
      </c>
      <c r="E285" s="1" t="s">
        <v>25</v>
      </c>
      <c r="F285" s="1" t="s">
        <v>26</v>
      </c>
      <c r="G285" s="1" t="s">
        <v>27</v>
      </c>
      <c r="H285" s="1" t="s">
        <v>4660</v>
      </c>
      <c r="I285" s="1" t="s">
        <v>4661</v>
      </c>
      <c r="J285" s="1" t="s">
        <v>4661</v>
      </c>
      <c r="K285" s="2"/>
      <c r="L285" s="1">
        <v>5.0</v>
      </c>
      <c r="M285" s="1"/>
      <c r="N285" s="1">
        <v>20.096916666666665</v>
      </c>
      <c r="O285" s="1" t="s">
        <v>3757</v>
      </c>
      <c r="P285" s="1" t="s">
        <v>4662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E285" s="2"/>
      <c r="AF285" s="2"/>
    </row>
    <row r="286">
      <c r="A286" s="1" t="s">
        <v>32</v>
      </c>
      <c r="B286" s="1" t="s">
        <v>17</v>
      </c>
      <c r="C286" s="1">
        <v>498.0</v>
      </c>
      <c r="D286" s="1">
        <v>0.0</v>
      </c>
      <c r="E286" s="2"/>
      <c r="F286" s="1" t="s">
        <v>26</v>
      </c>
      <c r="G286" s="1" t="s">
        <v>27</v>
      </c>
      <c r="H286" s="1" t="s">
        <v>4663</v>
      </c>
      <c r="I286" s="1" t="s">
        <v>4664</v>
      </c>
      <c r="J286" s="1" t="s">
        <v>4664</v>
      </c>
      <c r="K286" s="2"/>
      <c r="L286" s="1">
        <v>0.0</v>
      </c>
      <c r="M286" s="1"/>
      <c r="N286" s="1">
        <v>14.4447</v>
      </c>
      <c r="O286" s="1" t="s">
        <v>3776</v>
      </c>
      <c r="P286" s="1" t="s">
        <v>4665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16</v>
      </c>
      <c r="B287" s="1" t="s">
        <v>17</v>
      </c>
      <c r="C287" s="1">
        <v>259.0</v>
      </c>
      <c r="D287" s="1">
        <v>0.0</v>
      </c>
      <c r="E287" s="2"/>
      <c r="F287" s="1" t="s">
        <v>18</v>
      </c>
      <c r="G287" s="1" t="s">
        <v>123</v>
      </c>
      <c r="H287" s="1" t="s">
        <v>4666</v>
      </c>
      <c r="I287" s="1" t="s">
        <v>4667</v>
      </c>
      <c r="J287" s="1" t="s">
        <v>4667</v>
      </c>
      <c r="K287" s="2"/>
      <c r="L287" s="1">
        <v>31.0</v>
      </c>
      <c r="M287" s="1"/>
      <c r="N287" s="1">
        <v>36.89635</v>
      </c>
      <c r="O287" s="1" t="s">
        <v>22</v>
      </c>
      <c r="P287" s="1" t="s">
        <v>4668</v>
      </c>
      <c r="Q287" s="2"/>
      <c r="S287" s="2"/>
      <c r="T287" s="2"/>
      <c r="U287" s="2"/>
      <c r="V287" s="2"/>
      <c r="W287" s="2"/>
      <c r="X287" s="2"/>
      <c r="Y287" s="2"/>
      <c r="Z287" s="2"/>
      <c r="AB287" s="2"/>
      <c r="AC287" s="2"/>
      <c r="AE287" s="2"/>
      <c r="AF287" s="2"/>
    </row>
    <row r="288">
      <c r="A288" s="1" t="s">
        <v>66</v>
      </c>
      <c r="B288" s="1" t="s">
        <v>17</v>
      </c>
      <c r="C288" s="1">
        <v>642.0</v>
      </c>
      <c r="D288" s="1">
        <v>0.0</v>
      </c>
      <c r="E288" s="1" t="s">
        <v>4669</v>
      </c>
      <c r="F288" s="1" t="s">
        <v>26</v>
      </c>
      <c r="G288" s="1" t="s">
        <v>27</v>
      </c>
      <c r="H288" s="1" t="s">
        <v>4670</v>
      </c>
      <c r="I288" s="1" t="s">
        <v>4671</v>
      </c>
      <c r="J288" s="1" t="s">
        <v>4671</v>
      </c>
      <c r="K288" s="2"/>
      <c r="L288" s="1">
        <v>-1.0</v>
      </c>
      <c r="M288" s="1"/>
      <c r="N288" s="1">
        <v>13.652433333333333</v>
      </c>
      <c r="O288" s="1" t="s">
        <v>3884</v>
      </c>
      <c r="P288" s="1" t="s">
        <v>4672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E288" s="2"/>
      <c r="AF288" s="2"/>
    </row>
    <row r="289">
      <c r="A289" s="1" t="s">
        <v>24</v>
      </c>
      <c r="B289" s="1" t="s">
        <v>17</v>
      </c>
      <c r="C289" s="1">
        <v>228.2</v>
      </c>
      <c r="D289" s="1">
        <v>0.0</v>
      </c>
      <c r="E289" s="1" t="s">
        <v>25</v>
      </c>
      <c r="F289" s="1" t="s">
        <v>26</v>
      </c>
      <c r="G289" s="1" t="s">
        <v>27</v>
      </c>
      <c r="H289" s="1" t="s">
        <v>4673</v>
      </c>
      <c r="I289" s="1" t="s">
        <v>4674</v>
      </c>
      <c r="J289" s="1" t="s">
        <v>4674</v>
      </c>
      <c r="K289" s="2"/>
      <c r="L289" s="1">
        <v>-1.0</v>
      </c>
      <c r="M289" s="1"/>
      <c r="N289" s="1">
        <v>13.04575</v>
      </c>
      <c r="O289" s="1" t="s">
        <v>3757</v>
      </c>
      <c r="P289" s="1" t="s">
        <v>4675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48</v>
      </c>
      <c r="B290" s="1" t="s">
        <v>17</v>
      </c>
      <c r="C290" s="1">
        <v>414.0</v>
      </c>
      <c r="D290" s="1">
        <v>104.0</v>
      </c>
      <c r="E290" s="2"/>
      <c r="F290" s="1" t="s">
        <v>18</v>
      </c>
      <c r="G290" s="1" t="s">
        <v>27</v>
      </c>
      <c r="H290" s="1" t="s">
        <v>4676</v>
      </c>
      <c r="I290" s="1" t="s">
        <v>4677</v>
      </c>
      <c r="J290" s="1" t="s">
        <v>4677</v>
      </c>
      <c r="K290" s="2"/>
      <c r="L290" s="1">
        <v>-4.0</v>
      </c>
      <c r="M290" s="1"/>
      <c r="N290" s="1">
        <v>13.961183333333333</v>
      </c>
      <c r="O290" s="1" t="s">
        <v>55</v>
      </c>
      <c r="P290" s="1" t="s">
        <v>4678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16</v>
      </c>
      <c r="B291" s="1" t="s">
        <v>17</v>
      </c>
      <c r="C291" s="3">
        <v>259.0</v>
      </c>
      <c r="D291" s="1">
        <v>0.0</v>
      </c>
      <c r="E291" s="2"/>
      <c r="F291" s="1" t="s">
        <v>18</v>
      </c>
      <c r="G291" s="1" t="s">
        <v>123</v>
      </c>
      <c r="H291" s="1" t="s">
        <v>4679</v>
      </c>
      <c r="I291" s="1" t="s">
        <v>4680</v>
      </c>
      <c r="J291" s="1" t="s">
        <v>4680</v>
      </c>
      <c r="K291" s="2"/>
      <c r="L291" s="1">
        <v>14.0</v>
      </c>
      <c r="M291" s="1"/>
      <c r="N291" s="1">
        <v>19.528066666666668</v>
      </c>
      <c r="O291" s="1" t="s">
        <v>22</v>
      </c>
      <c r="P291" s="1" t="s">
        <v>4681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48</v>
      </c>
      <c r="B292" s="1" t="s">
        <v>17</v>
      </c>
      <c r="C292" s="1">
        <v>209.0</v>
      </c>
      <c r="D292" s="1">
        <v>50.0</v>
      </c>
      <c r="E292" s="2"/>
      <c r="F292" s="1" t="s">
        <v>18</v>
      </c>
      <c r="G292" s="1" t="s">
        <v>27</v>
      </c>
      <c r="H292" s="1" t="s">
        <v>4682</v>
      </c>
      <c r="I292" s="1" t="s">
        <v>4683</v>
      </c>
      <c r="J292" s="1" t="s">
        <v>4683</v>
      </c>
      <c r="K292" s="2"/>
      <c r="L292" s="1">
        <v>-10.0</v>
      </c>
      <c r="M292" s="1"/>
      <c r="N292" s="1">
        <v>77.8294</v>
      </c>
      <c r="O292" s="1" t="s">
        <v>55</v>
      </c>
      <c r="P292" s="1" t="s">
        <v>4684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32</v>
      </c>
      <c r="B293" s="1" t="s">
        <v>17</v>
      </c>
      <c r="C293" s="3">
        <v>382.0</v>
      </c>
      <c r="D293" s="1">
        <v>125.0</v>
      </c>
      <c r="E293" s="2"/>
      <c r="F293" s="1" t="s">
        <v>26</v>
      </c>
      <c r="G293" s="1" t="s">
        <v>27</v>
      </c>
      <c r="H293" s="1" t="s">
        <v>4685</v>
      </c>
      <c r="I293" s="1" t="s">
        <v>4686</v>
      </c>
      <c r="J293" s="1" t="s">
        <v>4686</v>
      </c>
      <c r="K293" s="2"/>
      <c r="L293" s="1">
        <v>-5.0</v>
      </c>
      <c r="M293" s="1"/>
      <c r="N293" s="1">
        <v>9.10275</v>
      </c>
      <c r="O293" s="1" t="s">
        <v>3776</v>
      </c>
      <c r="P293" s="1" t="s">
        <v>4687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24</v>
      </c>
      <c r="B294" s="1" t="s">
        <v>17</v>
      </c>
      <c r="C294" s="1">
        <v>734.6</v>
      </c>
      <c r="D294" s="1">
        <v>0.0</v>
      </c>
      <c r="E294" s="1" t="s">
        <v>25</v>
      </c>
      <c r="F294" s="1" t="s">
        <v>26</v>
      </c>
      <c r="G294" s="1" t="s">
        <v>27</v>
      </c>
      <c r="H294" s="1" t="s">
        <v>4688</v>
      </c>
      <c r="I294" s="1" t="s">
        <v>4689</v>
      </c>
      <c r="J294" s="1" t="s">
        <v>4689</v>
      </c>
      <c r="K294" s="2"/>
      <c r="L294" s="1">
        <v>2.0</v>
      </c>
      <c r="M294" s="1"/>
      <c r="N294" s="1">
        <v>17.755216666666666</v>
      </c>
      <c r="O294" s="1" t="s">
        <v>3757</v>
      </c>
      <c r="P294" s="1" t="s">
        <v>4690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24</v>
      </c>
      <c r="B295" s="1" t="s">
        <v>17</v>
      </c>
      <c r="C295" s="1">
        <v>518.4</v>
      </c>
      <c r="D295" s="1">
        <v>0.0</v>
      </c>
      <c r="E295" s="1" t="s">
        <v>25</v>
      </c>
      <c r="F295" s="1" t="s">
        <v>26</v>
      </c>
      <c r="G295" s="1" t="s">
        <v>27</v>
      </c>
      <c r="H295" s="1" t="s">
        <v>4691</v>
      </c>
      <c r="I295" s="1" t="s">
        <v>4692</v>
      </c>
      <c r="J295" s="1" t="s">
        <v>4692</v>
      </c>
      <c r="K295" s="2"/>
      <c r="L295" s="1">
        <v>0.0</v>
      </c>
      <c r="M295" s="1"/>
      <c r="N295" s="1">
        <v>14.573566666666666</v>
      </c>
      <c r="O295" s="1" t="s">
        <v>3757</v>
      </c>
      <c r="P295" s="1" t="s">
        <v>4693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32</v>
      </c>
      <c r="B296" s="1" t="s">
        <v>17</v>
      </c>
      <c r="C296" s="1">
        <v>319.0</v>
      </c>
      <c r="D296" s="1">
        <v>0.0</v>
      </c>
      <c r="E296" s="2"/>
      <c r="F296" s="1" t="s">
        <v>26</v>
      </c>
      <c r="G296" s="1" t="s">
        <v>27</v>
      </c>
      <c r="H296" s="1" t="s">
        <v>4694</v>
      </c>
      <c r="I296" s="1" t="s">
        <v>4695</v>
      </c>
      <c r="J296" s="1" t="s">
        <v>4695</v>
      </c>
      <c r="K296" s="2"/>
      <c r="L296" s="1">
        <v>-7.0</v>
      </c>
      <c r="M296" s="1"/>
      <c r="N296" s="1">
        <v>7.3054</v>
      </c>
      <c r="O296" s="1" t="s">
        <v>3776</v>
      </c>
      <c r="P296" s="1" t="s">
        <v>3911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E296" s="2"/>
      <c r="AF296" s="2"/>
    </row>
    <row r="297">
      <c r="A297" s="1" t="s">
        <v>48</v>
      </c>
      <c r="B297" s="1" t="s">
        <v>17</v>
      </c>
      <c r="C297" s="1">
        <v>263.0</v>
      </c>
      <c r="D297" s="1">
        <v>66.0</v>
      </c>
      <c r="E297" s="2"/>
      <c r="F297" s="1" t="s">
        <v>18</v>
      </c>
      <c r="G297" s="1" t="s">
        <v>123</v>
      </c>
      <c r="H297" s="1" t="s">
        <v>4696</v>
      </c>
      <c r="I297" s="1" t="s">
        <v>4697</v>
      </c>
      <c r="J297" s="1" t="s">
        <v>4697</v>
      </c>
      <c r="K297" s="2"/>
      <c r="L297" s="1">
        <v>-7.0</v>
      </c>
      <c r="M297" s="1"/>
      <c r="N297" s="1">
        <v>11.889666666666667</v>
      </c>
      <c r="O297" s="1" t="s">
        <v>55</v>
      </c>
      <c r="P297" s="1" t="s">
        <v>4698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16</v>
      </c>
      <c r="B298" s="1" t="s">
        <v>17</v>
      </c>
      <c r="C298" s="1">
        <v>259.0</v>
      </c>
      <c r="D298" s="1">
        <v>0.0</v>
      </c>
      <c r="E298" s="2"/>
      <c r="F298" s="1" t="s">
        <v>18</v>
      </c>
      <c r="G298" s="1" t="s">
        <v>123</v>
      </c>
      <c r="H298" s="1" t="s">
        <v>4699</v>
      </c>
      <c r="I298" s="1" t="s">
        <v>4700</v>
      </c>
      <c r="J298" s="1" t="s">
        <v>4700</v>
      </c>
      <c r="K298" s="2"/>
      <c r="L298" s="1">
        <v>84.0</v>
      </c>
      <c r="M298" s="1"/>
      <c r="N298" s="1">
        <v>89.52883333333334</v>
      </c>
      <c r="O298" s="1" t="s">
        <v>22</v>
      </c>
      <c r="P298" s="1" t="s">
        <v>4701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E298" s="2"/>
      <c r="AF298" s="2"/>
    </row>
    <row r="299">
      <c r="A299" s="1" t="s">
        <v>16</v>
      </c>
      <c r="B299" s="1" t="s">
        <v>17</v>
      </c>
      <c r="C299" s="1">
        <v>49.0</v>
      </c>
      <c r="D299" s="1">
        <v>0.0</v>
      </c>
      <c r="E299" s="2"/>
      <c r="F299" s="1" t="s">
        <v>18</v>
      </c>
      <c r="G299" s="1" t="s">
        <v>123</v>
      </c>
      <c r="H299" s="1" t="s">
        <v>4702</v>
      </c>
      <c r="I299" s="1" t="s">
        <v>4703</v>
      </c>
      <c r="J299" s="1" t="s">
        <v>4703</v>
      </c>
      <c r="K299" s="2"/>
      <c r="L299" s="1">
        <v>85.0</v>
      </c>
      <c r="M299" s="1"/>
      <c r="N299" s="1">
        <v>90.225</v>
      </c>
      <c r="O299" s="1" t="s">
        <v>22</v>
      </c>
      <c r="P299" s="1" t="s">
        <v>4704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16</v>
      </c>
      <c r="B300" s="1" t="s">
        <v>17</v>
      </c>
      <c r="C300" s="1">
        <v>263.2</v>
      </c>
      <c r="D300" s="1">
        <v>65.8</v>
      </c>
      <c r="E300" s="2"/>
      <c r="F300" s="1" t="s">
        <v>18</v>
      </c>
      <c r="G300" s="1" t="s">
        <v>123</v>
      </c>
      <c r="H300" s="1" t="s">
        <v>4705</v>
      </c>
      <c r="I300" s="1" t="s">
        <v>4706</v>
      </c>
      <c r="J300" s="1" t="s">
        <v>4706</v>
      </c>
      <c r="K300" s="2"/>
      <c r="L300" s="1">
        <v>121.0</v>
      </c>
      <c r="M300" s="1"/>
      <c r="N300" s="1">
        <v>126.14365</v>
      </c>
      <c r="O300" s="1" t="s">
        <v>22</v>
      </c>
      <c r="P300" s="1" t="s">
        <v>4707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48</v>
      </c>
      <c r="B301" s="1" t="s">
        <v>17</v>
      </c>
      <c r="C301" s="1">
        <v>737.0</v>
      </c>
      <c r="D301" s="1">
        <v>0.0</v>
      </c>
      <c r="E301" s="1" t="s">
        <v>3762</v>
      </c>
      <c r="F301" s="1" t="s">
        <v>50</v>
      </c>
      <c r="G301" s="1" t="s">
        <v>27</v>
      </c>
      <c r="H301" s="1" t="s">
        <v>4708</v>
      </c>
      <c r="I301" s="1" t="s">
        <v>4709</v>
      </c>
      <c r="J301" s="1" t="s">
        <v>4710</v>
      </c>
      <c r="K301" s="1" t="s">
        <v>4711</v>
      </c>
      <c r="L301" s="1">
        <v>-1.0</v>
      </c>
      <c r="M301" s="1">
        <v>67.72598333333333</v>
      </c>
      <c r="N301" s="1">
        <v>77.60343333333333</v>
      </c>
      <c r="O301" s="1" t="s">
        <v>55</v>
      </c>
      <c r="P301" s="1" t="s">
        <v>4712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16</v>
      </c>
      <c r="B302" s="1" t="s">
        <v>17</v>
      </c>
      <c r="C302" s="3">
        <v>329.0</v>
      </c>
      <c r="D302" s="1">
        <v>0.0</v>
      </c>
      <c r="E302" s="2"/>
      <c r="F302" s="1" t="s">
        <v>18</v>
      </c>
      <c r="G302" s="1" t="s">
        <v>123</v>
      </c>
      <c r="H302" s="1" t="s">
        <v>4713</v>
      </c>
      <c r="I302" s="1" t="s">
        <v>4714</v>
      </c>
      <c r="J302" s="1" t="s">
        <v>4714</v>
      </c>
      <c r="K302" s="2"/>
      <c r="L302" s="1">
        <v>143.0</v>
      </c>
      <c r="M302" s="1"/>
      <c r="N302" s="1">
        <v>148.0241</v>
      </c>
      <c r="O302" s="1" t="s">
        <v>22</v>
      </c>
      <c r="P302" s="1" t="s">
        <v>4715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E302" s="2"/>
      <c r="AF302" s="2"/>
    </row>
    <row r="303">
      <c r="A303" s="1" t="s">
        <v>16</v>
      </c>
      <c r="B303" s="1" t="s">
        <v>17</v>
      </c>
      <c r="C303" s="3">
        <v>100.0</v>
      </c>
      <c r="D303" s="1">
        <v>0.0</v>
      </c>
      <c r="E303" s="2"/>
      <c r="F303" s="1" t="s">
        <v>18</v>
      </c>
      <c r="G303" s="1" t="s">
        <v>123</v>
      </c>
      <c r="H303" s="1" t="s">
        <v>4716</v>
      </c>
      <c r="I303" s="1" t="s">
        <v>4717</v>
      </c>
      <c r="J303" s="1" t="s">
        <v>4717</v>
      </c>
      <c r="K303" s="2"/>
      <c r="L303" s="1">
        <v>198.0</v>
      </c>
      <c r="M303" s="1"/>
      <c r="N303" s="1">
        <v>203.60456666666667</v>
      </c>
      <c r="O303" s="1" t="s">
        <v>22</v>
      </c>
      <c r="P303" s="1" t="s">
        <v>4718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E303" s="2"/>
      <c r="AF303" s="2"/>
    </row>
    <row r="304">
      <c r="A304" s="1" t="s">
        <v>32</v>
      </c>
      <c r="B304" s="1" t="s">
        <v>112</v>
      </c>
      <c r="C304" s="1">
        <v>298.75</v>
      </c>
      <c r="D304" s="1">
        <v>119.25</v>
      </c>
      <c r="E304" s="2"/>
      <c r="F304" s="1" t="s">
        <v>26</v>
      </c>
      <c r="G304" s="1" t="s">
        <v>27</v>
      </c>
      <c r="H304" s="1" t="s">
        <v>4719</v>
      </c>
      <c r="I304" s="1" t="s">
        <v>4720</v>
      </c>
      <c r="J304" s="1" t="s">
        <v>4720</v>
      </c>
      <c r="K304" s="2"/>
      <c r="L304" s="1">
        <v>0.0</v>
      </c>
      <c r="M304" s="1"/>
      <c r="N304" s="1">
        <v>15.984216666666667</v>
      </c>
      <c r="O304" s="1" t="s">
        <v>3776</v>
      </c>
      <c r="P304" s="1" t="s">
        <v>4721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E304" s="2"/>
      <c r="AF304" s="2"/>
    </row>
    <row r="305">
      <c r="A305" s="1" t="s">
        <v>16</v>
      </c>
      <c r="B305" s="1" t="s">
        <v>17</v>
      </c>
      <c r="C305" s="1">
        <v>2189.25</v>
      </c>
      <c r="D305" s="1">
        <v>729.75</v>
      </c>
      <c r="E305" s="1" t="s">
        <v>3762</v>
      </c>
      <c r="F305" s="1" t="s">
        <v>50</v>
      </c>
      <c r="G305" s="1" t="s">
        <v>19</v>
      </c>
      <c r="H305" s="1" t="s">
        <v>4722</v>
      </c>
      <c r="I305" s="1" t="s">
        <v>4723</v>
      </c>
      <c r="J305" s="1" t="s">
        <v>4724</v>
      </c>
      <c r="K305" s="1" t="s">
        <v>4725</v>
      </c>
      <c r="L305" s="1">
        <v>1.0</v>
      </c>
      <c r="M305" s="1">
        <v>125.82528333333333</v>
      </c>
      <c r="N305" s="1">
        <v>126.306</v>
      </c>
      <c r="O305" s="1" t="s">
        <v>22</v>
      </c>
      <c r="P305" s="1" t="s">
        <v>4726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E305" s="2"/>
      <c r="AF305" s="2"/>
    </row>
    <row r="306">
      <c r="A306" s="1" t="s">
        <v>32</v>
      </c>
      <c r="B306" s="1" t="s">
        <v>112</v>
      </c>
      <c r="C306" s="1">
        <v>168.25</v>
      </c>
      <c r="D306" s="1">
        <v>75.75</v>
      </c>
      <c r="E306" s="2"/>
      <c r="F306" s="1" t="s">
        <v>26</v>
      </c>
      <c r="G306" s="1" t="s">
        <v>27</v>
      </c>
      <c r="H306" s="1" t="s">
        <v>4727</v>
      </c>
      <c r="I306" s="1" t="s">
        <v>4728</v>
      </c>
      <c r="J306" s="1" t="s">
        <v>4728</v>
      </c>
      <c r="K306" s="2"/>
      <c r="L306" s="1">
        <v>-3.0</v>
      </c>
      <c r="M306" s="1"/>
      <c r="N306" s="1">
        <v>11.297483333333334</v>
      </c>
      <c r="O306" s="1" t="s">
        <v>3776</v>
      </c>
      <c r="P306" s="1" t="s">
        <v>4729</v>
      </c>
      <c r="Q306" s="2"/>
      <c r="S306" s="2"/>
      <c r="T306" s="2"/>
      <c r="U306" s="2"/>
      <c r="V306" s="2"/>
      <c r="W306" s="2"/>
      <c r="X306" s="2"/>
      <c r="Y306" s="2"/>
      <c r="Z306" s="2"/>
      <c r="AB306" s="2"/>
      <c r="AC306" s="2"/>
      <c r="AE306" s="2"/>
      <c r="AF306" s="2"/>
    </row>
    <row r="307">
      <c r="A307" s="1" t="s">
        <v>16</v>
      </c>
      <c r="B307" s="1" t="s">
        <v>17</v>
      </c>
      <c r="C307" s="3">
        <v>616.0</v>
      </c>
      <c r="D307" s="1">
        <v>0.0</v>
      </c>
      <c r="E307" s="2"/>
      <c r="F307" s="1" t="s">
        <v>18</v>
      </c>
      <c r="G307" s="1" t="s">
        <v>123</v>
      </c>
      <c r="H307" s="1" t="s">
        <v>4730</v>
      </c>
      <c r="I307" s="1" t="s">
        <v>4731</v>
      </c>
      <c r="J307" s="1" t="s">
        <v>4731</v>
      </c>
      <c r="K307" s="2"/>
      <c r="L307" s="1">
        <v>13.0</v>
      </c>
      <c r="M307" s="1"/>
      <c r="N307" s="1">
        <v>18.800666666666668</v>
      </c>
      <c r="O307" s="1" t="s">
        <v>22</v>
      </c>
      <c r="P307" s="1" t="s">
        <v>4732</v>
      </c>
      <c r="Q307" s="2"/>
      <c r="S307" s="2"/>
      <c r="T307" s="2"/>
      <c r="U307" s="2"/>
      <c r="V307" s="2"/>
      <c r="W307" s="2"/>
      <c r="X307" s="2"/>
      <c r="Y307" s="2"/>
      <c r="Z307" s="2"/>
      <c r="AB307" s="2"/>
      <c r="AC307" s="2"/>
      <c r="AE307" s="2"/>
      <c r="AF307" s="2"/>
    </row>
    <row r="308">
      <c r="A308" s="1" t="s">
        <v>16</v>
      </c>
      <c r="B308" s="1" t="s">
        <v>17</v>
      </c>
      <c r="C308" s="1">
        <v>65.0</v>
      </c>
      <c r="D308" s="1">
        <v>0.0</v>
      </c>
      <c r="E308" s="2"/>
      <c r="F308" s="1" t="s">
        <v>18</v>
      </c>
      <c r="G308" s="1" t="s">
        <v>19</v>
      </c>
      <c r="H308" s="1" t="s">
        <v>4733</v>
      </c>
      <c r="I308" s="1" t="s">
        <v>4734</v>
      </c>
      <c r="J308" s="1" t="s">
        <v>4734</v>
      </c>
      <c r="K308" s="2"/>
      <c r="L308" s="1">
        <v>76.0</v>
      </c>
      <c r="M308" s="1"/>
      <c r="N308" s="1">
        <v>81.08351666666667</v>
      </c>
      <c r="O308" s="1" t="s">
        <v>22</v>
      </c>
      <c r="P308" s="1" t="s">
        <v>4735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E308" s="2"/>
      <c r="AF308" s="2"/>
    </row>
    <row r="309">
      <c r="A309" s="1" t="s">
        <v>24</v>
      </c>
      <c r="B309" s="1" t="s">
        <v>17</v>
      </c>
      <c r="C309" s="1">
        <v>259.2</v>
      </c>
      <c r="D309" s="1">
        <v>0.0</v>
      </c>
      <c r="E309" s="1" t="s">
        <v>25</v>
      </c>
      <c r="F309" s="1" t="s">
        <v>26</v>
      </c>
      <c r="G309" s="1" t="s">
        <v>27</v>
      </c>
      <c r="H309" s="1" t="s">
        <v>4736</v>
      </c>
      <c r="I309" s="1" t="s">
        <v>4737</v>
      </c>
      <c r="J309" s="1" t="s">
        <v>4737</v>
      </c>
      <c r="K309" s="2"/>
      <c r="L309" s="1">
        <v>-4.0</v>
      </c>
      <c r="M309" s="1"/>
      <c r="N309" s="1">
        <v>10.409133333333333</v>
      </c>
      <c r="O309" s="1" t="s">
        <v>3757</v>
      </c>
      <c r="P309" s="1" t="s">
        <v>4248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32</v>
      </c>
      <c r="B310" s="1" t="s">
        <v>17</v>
      </c>
      <c r="C310" s="1">
        <v>318.0</v>
      </c>
      <c r="D310" s="1">
        <v>0.0</v>
      </c>
      <c r="E310" s="2"/>
      <c r="F310" s="1" t="s">
        <v>26</v>
      </c>
      <c r="G310" s="1" t="s">
        <v>27</v>
      </c>
      <c r="H310" s="1" t="s">
        <v>4738</v>
      </c>
      <c r="I310" s="1" t="s">
        <v>4739</v>
      </c>
      <c r="J310" s="1" t="s">
        <v>4739</v>
      </c>
      <c r="K310" s="2"/>
      <c r="L310" s="1">
        <v>-6.0</v>
      </c>
      <c r="M310" s="1"/>
      <c r="N310" s="1">
        <v>8.4587</v>
      </c>
      <c r="O310" s="1" t="s">
        <v>3776</v>
      </c>
      <c r="P310" s="1" t="s">
        <v>4740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E310" s="2"/>
      <c r="AF310" s="2"/>
    </row>
    <row r="311">
      <c r="A311" s="1" t="s">
        <v>24</v>
      </c>
      <c r="B311" s="1" t="s">
        <v>17</v>
      </c>
      <c r="C311" s="1">
        <v>645.6</v>
      </c>
      <c r="D311" s="1">
        <v>0.0</v>
      </c>
      <c r="E311" s="1" t="s">
        <v>25</v>
      </c>
      <c r="F311" s="1" t="s">
        <v>26</v>
      </c>
      <c r="G311" s="1" t="s">
        <v>27</v>
      </c>
      <c r="H311" s="1" t="s">
        <v>4741</v>
      </c>
      <c r="I311" s="1" t="s">
        <v>4742</v>
      </c>
      <c r="J311" s="1" t="s">
        <v>4742</v>
      </c>
      <c r="K311" s="2"/>
      <c r="L311" s="1">
        <v>2.0</v>
      </c>
      <c r="M311" s="1"/>
      <c r="N311" s="1">
        <v>649.43365</v>
      </c>
      <c r="O311" s="1" t="s">
        <v>3757</v>
      </c>
      <c r="P311" s="1" t="s">
        <v>4743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E311" s="2"/>
      <c r="AF311" s="2"/>
    </row>
    <row r="312">
      <c r="A312" s="1" t="s">
        <v>32</v>
      </c>
      <c r="B312" s="1" t="s">
        <v>17</v>
      </c>
      <c r="C312" s="1">
        <v>324.0</v>
      </c>
      <c r="D312" s="1">
        <v>0.0</v>
      </c>
      <c r="E312" s="1" t="s">
        <v>3958</v>
      </c>
      <c r="F312" s="1" t="s">
        <v>50</v>
      </c>
      <c r="G312" s="1" t="s">
        <v>27</v>
      </c>
      <c r="H312" s="1" t="s">
        <v>4744</v>
      </c>
      <c r="I312" s="1" t="s">
        <v>4745</v>
      </c>
      <c r="J312" s="1" t="s">
        <v>4746</v>
      </c>
      <c r="K312" s="1" t="s">
        <v>4747</v>
      </c>
      <c r="L312" s="1">
        <v>-21.0</v>
      </c>
      <c r="M312" s="1">
        <v>0.21371666666666667</v>
      </c>
      <c r="N312" s="1">
        <v>8.6743</v>
      </c>
      <c r="O312" s="1" t="s">
        <v>4111</v>
      </c>
      <c r="P312" s="1" t="s">
        <v>4748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E312" s="2"/>
      <c r="AF312" s="2"/>
    </row>
    <row r="313">
      <c r="A313" s="1" t="s">
        <v>24</v>
      </c>
      <c r="B313" s="1" t="s">
        <v>17</v>
      </c>
      <c r="C313" s="1">
        <v>271.2</v>
      </c>
      <c r="D313" s="1">
        <v>0.0</v>
      </c>
      <c r="E313" s="1" t="s">
        <v>25</v>
      </c>
      <c r="F313" s="1" t="s">
        <v>26</v>
      </c>
      <c r="G313" s="1" t="s">
        <v>27</v>
      </c>
      <c r="H313" s="1" t="s">
        <v>4749</v>
      </c>
      <c r="I313" s="1" t="s">
        <v>4750</v>
      </c>
      <c r="J313" s="1" t="s">
        <v>4750</v>
      </c>
      <c r="K313" s="2"/>
      <c r="L313" s="1">
        <v>-4.0</v>
      </c>
      <c r="M313" s="1"/>
      <c r="N313" s="1">
        <v>10.70035</v>
      </c>
      <c r="O313" s="1" t="s">
        <v>3757</v>
      </c>
      <c r="P313" s="1" t="s">
        <v>4751</v>
      </c>
      <c r="Q313" s="2"/>
      <c r="S313" s="2"/>
      <c r="T313" s="2"/>
      <c r="U313" s="2"/>
      <c r="V313" s="2"/>
      <c r="W313" s="2"/>
      <c r="X313" s="2"/>
      <c r="Y313" s="2"/>
      <c r="Z313" s="2"/>
      <c r="AB313" s="2"/>
      <c r="AC313" s="2"/>
      <c r="AD313" s="2"/>
      <c r="AE313" s="2"/>
      <c r="AF313" s="2"/>
    </row>
    <row r="314">
      <c r="A314" s="1" t="s">
        <v>24</v>
      </c>
      <c r="B314" s="1" t="s">
        <v>17</v>
      </c>
      <c r="C314" s="1">
        <v>275.4</v>
      </c>
      <c r="D314" s="1">
        <v>0.0</v>
      </c>
      <c r="E314" s="1" t="s">
        <v>25</v>
      </c>
      <c r="F314" s="1" t="s">
        <v>26</v>
      </c>
      <c r="G314" s="1" t="s">
        <v>27</v>
      </c>
      <c r="H314" s="1" t="s">
        <v>4752</v>
      </c>
      <c r="I314" s="1" t="s">
        <v>4753</v>
      </c>
      <c r="J314" s="1" t="s">
        <v>4753</v>
      </c>
      <c r="K314" s="2"/>
      <c r="L314" s="1">
        <v>-1.0</v>
      </c>
      <c r="M314" s="1"/>
      <c r="N314" s="1">
        <v>13.0093</v>
      </c>
      <c r="O314" s="1" t="s">
        <v>3757</v>
      </c>
      <c r="P314" s="1" t="s">
        <v>4171</v>
      </c>
      <c r="Q314" s="2"/>
      <c r="S314" s="2"/>
      <c r="T314" s="2"/>
      <c r="U314" s="2"/>
      <c r="V314" s="2"/>
      <c r="W314" s="2"/>
      <c r="X314" s="2"/>
      <c r="Y314" s="2"/>
      <c r="Z314" s="2"/>
      <c r="AB314" s="2"/>
      <c r="AC314" s="2"/>
      <c r="AD314" s="2"/>
      <c r="AE314" s="2"/>
      <c r="AF314" s="2"/>
    </row>
    <row r="315">
      <c r="A315" s="1" t="s">
        <v>32</v>
      </c>
      <c r="B315" s="1" t="s">
        <v>17</v>
      </c>
      <c r="C315" s="1">
        <v>366.0</v>
      </c>
      <c r="D315" s="1">
        <v>0.0</v>
      </c>
      <c r="E315" s="1" t="s">
        <v>3958</v>
      </c>
      <c r="F315" s="1" t="s">
        <v>50</v>
      </c>
      <c r="G315" s="1" t="s">
        <v>19</v>
      </c>
      <c r="H315" s="1" t="s">
        <v>4754</v>
      </c>
      <c r="I315" s="1" t="s">
        <v>4755</v>
      </c>
      <c r="J315" s="1" t="s">
        <v>4756</v>
      </c>
      <c r="K315" s="1" t="s">
        <v>4757</v>
      </c>
      <c r="L315" s="1">
        <v>20.0</v>
      </c>
      <c r="M315" s="1">
        <v>25.12515</v>
      </c>
      <c r="N315" s="1">
        <v>9.138783333333333</v>
      </c>
      <c r="O315" s="1" t="s">
        <v>4111</v>
      </c>
      <c r="P315" s="1" t="s">
        <v>4758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48</v>
      </c>
      <c r="B316" s="1" t="s">
        <v>17</v>
      </c>
      <c r="C316" s="1">
        <v>379.0</v>
      </c>
      <c r="D316" s="1">
        <v>0.0</v>
      </c>
      <c r="E316" s="1" t="s">
        <v>3958</v>
      </c>
      <c r="F316" s="1" t="s">
        <v>50</v>
      </c>
      <c r="G316" s="1" t="s">
        <v>19</v>
      </c>
      <c r="H316" s="1" t="s">
        <v>4759</v>
      </c>
      <c r="I316" s="1" t="s">
        <v>4760</v>
      </c>
      <c r="J316" s="1" t="s">
        <v>4761</v>
      </c>
      <c r="K316" s="1" t="s">
        <v>4762</v>
      </c>
      <c r="L316" s="1">
        <v>20.0</v>
      </c>
      <c r="M316" s="1">
        <v>4.62415</v>
      </c>
      <c r="N316" s="1">
        <v>13.34415</v>
      </c>
      <c r="O316" s="1" t="s">
        <v>55</v>
      </c>
      <c r="P316" s="1" t="s">
        <v>4763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48</v>
      </c>
      <c r="B317" s="1" t="s">
        <v>17</v>
      </c>
      <c r="C317" s="1">
        <v>284.0</v>
      </c>
      <c r="D317" s="1">
        <v>0.0</v>
      </c>
      <c r="E317" s="1" t="s">
        <v>3958</v>
      </c>
      <c r="F317" s="1" t="s">
        <v>50</v>
      </c>
      <c r="G317" s="1" t="s">
        <v>27</v>
      </c>
      <c r="H317" s="1" t="s">
        <v>4764</v>
      </c>
      <c r="I317" s="1" t="s">
        <v>4765</v>
      </c>
      <c r="J317" s="1" t="s">
        <v>4766</v>
      </c>
      <c r="K317" s="1" t="s">
        <v>4767</v>
      </c>
      <c r="L317" s="1">
        <v>6.0</v>
      </c>
      <c r="M317" s="1">
        <v>13.5738</v>
      </c>
      <c r="N317" s="1">
        <v>9.818183333333334</v>
      </c>
      <c r="O317" s="1" t="s">
        <v>55</v>
      </c>
      <c r="P317" s="1" t="s">
        <v>3767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E317" s="2"/>
      <c r="AF317" s="2"/>
    </row>
    <row r="318">
      <c r="A318" s="1" t="s">
        <v>66</v>
      </c>
      <c r="B318" s="1" t="s">
        <v>112</v>
      </c>
      <c r="C318" s="1">
        <v>617.0</v>
      </c>
      <c r="D318" s="1">
        <v>0.0</v>
      </c>
      <c r="E318" s="1" t="s">
        <v>4768</v>
      </c>
      <c r="F318" s="1" t="s">
        <v>26</v>
      </c>
      <c r="G318" s="1" t="s">
        <v>27</v>
      </c>
      <c r="H318" s="1" t="s">
        <v>4769</v>
      </c>
      <c r="I318" s="1" t="s">
        <v>4770</v>
      </c>
      <c r="J318" s="1" t="s">
        <v>4770</v>
      </c>
      <c r="K318" s="2"/>
      <c r="L318" s="1">
        <v>-6.0</v>
      </c>
      <c r="M318" s="1"/>
      <c r="N318" s="1">
        <v>8.711416666666667</v>
      </c>
      <c r="O318" s="1" t="s">
        <v>3884</v>
      </c>
      <c r="P318" s="1" t="s">
        <v>4771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32</v>
      </c>
      <c r="B319" s="1" t="s">
        <v>17</v>
      </c>
      <c r="C319" s="1">
        <v>373.0</v>
      </c>
      <c r="D319" s="1">
        <v>125.0</v>
      </c>
      <c r="E319" s="2"/>
      <c r="F319" s="1" t="s">
        <v>26</v>
      </c>
      <c r="G319" s="1" t="s">
        <v>27</v>
      </c>
      <c r="H319" s="1" t="s">
        <v>4772</v>
      </c>
      <c r="I319" s="1" t="s">
        <v>4773</v>
      </c>
      <c r="J319" s="1" t="s">
        <v>4773</v>
      </c>
      <c r="K319" s="2"/>
      <c r="L319" s="1">
        <v>-1.0</v>
      </c>
      <c r="M319" s="1"/>
      <c r="N319" s="1">
        <v>13.7896</v>
      </c>
      <c r="O319" s="1" t="s">
        <v>3776</v>
      </c>
      <c r="P319" s="1" t="s">
        <v>4774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24</v>
      </c>
      <c r="B320" s="1" t="s">
        <v>17</v>
      </c>
      <c r="C320" s="1">
        <v>198.2</v>
      </c>
      <c r="D320" s="1">
        <v>0.0</v>
      </c>
      <c r="E320" s="1" t="s">
        <v>25</v>
      </c>
      <c r="F320" s="1" t="s">
        <v>26</v>
      </c>
      <c r="G320" s="1" t="s">
        <v>27</v>
      </c>
      <c r="H320" s="1" t="s">
        <v>4775</v>
      </c>
      <c r="I320" s="1" t="s">
        <v>4776</v>
      </c>
      <c r="J320" s="1" t="s">
        <v>4776</v>
      </c>
      <c r="K320" s="2"/>
      <c r="L320" s="1">
        <v>-8.0</v>
      </c>
      <c r="M320" s="1"/>
      <c r="N320" s="1">
        <v>6.721683333333333</v>
      </c>
      <c r="O320" s="1" t="s">
        <v>3757</v>
      </c>
      <c r="P320" s="1" t="s">
        <v>4777</v>
      </c>
      <c r="Q320" s="2"/>
      <c r="S320" s="2"/>
      <c r="T320" s="2"/>
      <c r="U320" s="2"/>
      <c r="V320" s="2"/>
      <c r="W320" s="2"/>
      <c r="X320" s="2"/>
      <c r="Y320" s="2"/>
      <c r="Z320" s="2"/>
      <c r="AB320" s="2"/>
      <c r="AC320" s="2"/>
      <c r="AE320" s="2"/>
      <c r="AF320" s="2"/>
    </row>
    <row r="321">
      <c r="A321" s="1" t="s">
        <v>24</v>
      </c>
      <c r="B321" s="1" t="s">
        <v>17</v>
      </c>
      <c r="C321" s="1">
        <v>259.2</v>
      </c>
      <c r="D321" s="1">
        <v>0.0</v>
      </c>
      <c r="E321" s="1" t="s">
        <v>25</v>
      </c>
      <c r="F321" s="1" t="s">
        <v>26</v>
      </c>
      <c r="G321" s="1" t="s">
        <v>27</v>
      </c>
      <c r="H321" s="1" t="s">
        <v>4778</v>
      </c>
      <c r="I321" s="1" t="s">
        <v>4779</v>
      </c>
      <c r="J321" s="1" t="s">
        <v>4779</v>
      </c>
      <c r="K321" s="2"/>
      <c r="L321" s="1">
        <v>-4.0</v>
      </c>
      <c r="M321" s="1"/>
      <c r="N321" s="1">
        <v>10.0091</v>
      </c>
      <c r="O321" s="1" t="s">
        <v>3757</v>
      </c>
      <c r="P321" s="1" t="s">
        <v>3891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32</v>
      </c>
      <c r="B322" s="1" t="s">
        <v>17</v>
      </c>
      <c r="C322" s="1">
        <v>622.0</v>
      </c>
      <c r="D322" s="1">
        <v>0.0</v>
      </c>
      <c r="E322" s="2"/>
      <c r="F322" s="1" t="s">
        <v>26</v>
      </c>
      <c r="G322" s="1" t="s">
        <v>19</v>
      </c>
      <c r="H322" s="1" t="s">
        <v>4780</v>
      </c>
      <c r="I322" s="1" t="s">
        <v>4781</v>
      </c>
      <c r="J322" s="1" t="s">
        <v>4781</v>
      </c>
      <c r="K322" s="2"/>
      <c r="L322" s="1">
        <v>-4.0</v>
      </c>
      <c r="M322" s="1"/>
      <c r="N322" s="1">
        <v>10.441266666666667</v>
      </c>
      <c r="O322" s="1" t="s">
        <v>3776</v>
      </c>
      <c r="P322" s="1" t="s">
        <v>4782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32</v>
      </c>
      <c r="B323" s="1" t="s">
        <v>17</v>
      </c>
      <c r="C323" s="1">
        <v>291.0</v>
      </c>
      <c r="D323" s="1">
        <v>97.0</v>
      </c>
      <c r="E323" s="2"/>
      <c r="F323" s="1" t="s">
        <v>26</v>
      </c>
      <c r="G323" s="1" t="s">
        <v>27</v>
      </c>
      <c r="H323" s="1" t="s">
        <v>4783</v>
      </c>
      <c r="I323" s="1" t="s">
        <v>4784</v>
      </c>
      <c r="J323" s="1" t="s">
        <v>4784</v>
      </c>
      <c r="K323" s="2"/>
      <c r="L323" s="1">
        <v>1.0</v>
      </c>
      <c r="M323" s="1"/>
      <c r="N323" s="1">
        <v>16.7571</v>
      </c>
      <c r="O323" s="1" t="s">
        <v>3776</v>
      </c>
      <c r="P323" s="1" t="s">
        <v>4785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32</v>
      </c>
      <c r="B324" s="1" t="s">
        <v>17</v>
      </c>
      <c r="C324" s="1">
        <v>538.0</v>
      </c>
      <c r="D324" s="1">
        <v>0.0</v>
      </c>
      <c r="E324" s="2"/>
      <c r="F324" s="1" t="s">
        <v>26</v>
      </c>
      <c r="G324" s="1" t="s">
        <v>27</v>
      </c>
      <c r="H324" s="1" t="s">
        <v>4786</v>
      </c>
      <c r="I324" s="1" t="s">
        <v>4787</v>
      </c>
      <c r="J324" s="1" t="s">
        <v>4787</v>
      </c>
      <c r="K324" s="2"/>
      <c r="L324" s="1">
        <v>-5.0</v>
      </c>
      <c r="M324" s="1"/>
      <c r="N324" s="1">
        <v>9.106833333333332</v>
      </c>
      <c r="O324" s="1" t="s">
        <v>3776</v>
      </c>
      <c r="P324" s="1" t="s">
        <v>4788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16</v>
      </c>
      <c r="B325" s="1" t="s">
        <v>17</v>
      </c>
      <c r="C325" s="1">
        <v>636.0</v>
      </c>
      <c r="D325" s="1">
        <v>0.0</v>
      </c>
      <c r="E325" s="2"/>
      <c r="F325" s="1" t="s">
        <v>18</v>
      </c>
      <c r="G325" s="1" t="s">
        <v>123</v>
      </c>
      <c r="H325" s="1" t="s">
        <v>4789</v>
      </c>
      <c r="I325" s="1" t="s">
        <v>4790</v>
      </c>
      <c r="J325" s="1" t="s">
        <v>4790</v>
      </c>
      <c r="K325" s="2"/>
      <c r="L325" s="1">
        <v>6.0</v>
      </c>
      <c r="M325" s="1"/>
      <c r="N325" s="1">
        <v>11.758166666666666</v>
      </c>
      <c r="O325" s="1" t="s">
        <v>22</v>
      </c>
      <c r="P325" s="1" t="s">
        <v>4791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E325" s="2"/>
      <c r="AF325" s="2"/>
    </row>
    <row r="326">
      <c r="A326" s="1" t="s">
        <v>48</v>
      </c>
      <c r="B326" s="1" t="s">
        <v>17</v>
      </c>
      <c r="C326" s="1">
        <v>284.0</v>
      </c>
      <c r="D326" s="1">
        <v>0.0</v>
      </c>
      <c r="E326" s="1" t="s">
        <v>3958</v>
      </c>
      <c r="F326" s="1" t="s">
        <v>50</v>
      </c>
      <c r="G326" s="1" t="s">
        <v>27</v>
      </c>
      <c r="H326" s="1" t="s">
        <v>4792</v>
      </c>
      <c r="I326" s="1" t="s">
        <v>4793</v>
      </c>
      <c r="J326" s="1" t="s">
        <v>4794</v>
      </c>
      <c r="K326" s="1" t="s">
        <v>4795</v>
      </c>
      <c r="L326" s="1">
        <v>0.0</v>
      </c>
      <c r="M326" s="1">
        <v>12.290083333333333</v>
      </c>
      <c r="N326" s="1">
        <v>9.51425</v>
      </c>
      <c r="O326" s="1" t="s">
        <v>55</v>
      </c>
      <c r="P326" s="1" t="s">
        <v>4796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24</v>
      </c>
      <c r="B327" s="1" t="s">
        <v>17</v>
      </c>
      <c r="C327" s="1">
        <v>518.4</v>
      </c>
      <c r="D327" s="1">
        <v>0.0</v>
      </c>
      <c r="E327" s="1" t="s">
        <v>25</v>
      </c>
      <c r="F327" s="1" t="s">
        <v>26</v>
      </c>
      <c r="G327" s="1" t="s">
        <v>27</v>
      </c>
      <c r="H327" s="1" t="s">
        <v>4797</v>
      </c>
      <c r="I327" s="1" t="s">
        <v>4798</v>
      </c>
      <c r="J327" s="1" t="s">
        <v>4798</v>
      </c>
      <c r="K327" s="2"/>
      <c r="L327" s="1">
        <v>-1.0</v>
      </c>
      <c r="M327" s="1"/>
      <c r="N327" s="1">
        <v>13.865266666666667</v>
      </c>
      <c r="O327" s="1" t="s">
        <v>3757</v>
      </c>
      <c r="P327" s="1" t="s">
        <v>4162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E327" s="2"/>
      <c r="AF327" s="2"/>
    </row>
    <row r="328">
      <c r="A328" s="1" t="s">
        <v>48</v>
      </c>
      <c r="B328" s="1" t="s">
        <v>17</v>
      </c>
      <c r="C328" s="1">
        <v>533.0</v>
      </c>
      <c r="D328" s="1">
        <v>0.0</v>
      </c>
      <c r="E328" s="1" t="s">
        <v>3958</v>
      </c>
      <c r="F328" s="1" t="s">
        <v>50</v>
      </c>
      <c r="G328" s="1" t="s">
        <v>27</v>
      </c>
      <c r="H328" s="1" t="s">
        <v>4799</v>
      </c>
      <c r="I328" s="1" t="s">
        <v>4800</v>
      </c>
      <c r="J328" s="1" t="s">
        <v>4801</v>
      </c>
      <c r="K328" s="1" t="s">
        <v>4802</v>
      </c>
      <c r="L328" s="1">
        <v>12.0</v>
      </c>
      <c r="M328" s="1">
        <v>21.4512</v>
      </c>
      <c r="N328" s="1">
        <v>15.10515</v>
      </c>
      <c r="O328" s="1" t="s">
        <v>55</v>
      </c>
      <c r="P328" s="1" t="s">
        <v>4803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E328" s="2"/>
      <c r="AF328" s="2"/>
    </row>
    <row r="329">
      <c r="A329" s="1" t="s">
        <v>24</v>
      </c>
      <c r="B329" s="1" t="s">
        <v>17</v>
      </c>
      <c r="C329" s="1">
        <v>406.4</v>
      </c>
      <c r="D329" s="1">
        <v>0.0</v>
      </c>
      <c r="E329" s="1" t="s">
        <v>25</v>
      </c>
      <c r="F329" s="1" t="s">
        <v>26</v>
      </c>
      <c r="G329" s="1" t="s">
        <v>27</v>
      </c>
      <c r="H329" s="1" t="s">
        <v>4804</v>
      </c>
      <c r="I329" s="1" t="s">
        <v>4805</v>
      </c>
      <c r="J329" s="1" t="s">
        <v>4805</v>
      </c>
      <c r="K329" s="2"/>
      <c r="L329" s="1">
        <v>8.0</v>
      </c>
      <c r="M329" s="1"/>
      <c r="N329" s="1">
        <v>23.97683333333333</v>
      </c>
      <c r="O329" s="1" t="s">
        <v>3757</v>
      </c>
      <c r="P329" s="1" t="s">
        <v>4806</v>
      </c>
      <c r="Q329" s="2"/>
      <c r="S329" s="2"/>
      <c r="T329" s="2"/>
      <c r="U329" s="2"/>
      <c r="V329" s="2"/>
      <c r="W329" s="2"/>
      <c r="X329" s="2"/>
      <c r="Y329" s="2"/>
      <c r="Z329" s="2"/>
      <c r="AB329" s="2"/>
      <c r="AC329" s="2"/>
      <c r="AE329" s="2"/>
      <c r="AF329" s="2"/>
    </row>
    <row r="330">
      <c r="A330" s="1" t="s">
        <v>32</v>
      </c>
      <c r="B330" s="1" t="s">
        <v>17</v>
      </c>
      <c r="C330" s="1">
        <v>175.75</v>
      </c>
      <c r="D330" s="1">
        <v>68.25</v>
      </c>
      <c r="E330" s="2"/>
      <c r="F330" s="1" t="s">
        <v>26</v>
      </c>
      <c r="G330" s="1" t="s">
        <v>19</v>
      </c>
      <c r="H330" s="1" t="s">
        <v>4807</v>
      </c>
      <c r="I330" s="1" t="s">
        <v>4808</v>
      </c>
      <c r="J330" s="1" t="s">
        <v>4808</v>
      </c>
      <c r="K330" s="2"/>
      <c r="L330" s="1">
        <v>-10.0</v>
      </c>
      <c r="M330" s="1"/>
      <c r="N330" s="1">
        <v>4.356516666666667</v>
      </c>
      <c r="O330" s="1" t="s">
        <v>3776</v>
      </c>
      <c r="P330" s="1" t="s">
        <v>4809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E330" s="2"/>
      <c r="AF330" s="2"/>
    </row>
    <row r="331">
      <c r="A331" s="1" t="s">
        <v>24</v>
      </c>
      <c r="B331" s="1" t="s">
        <v>17</v>
      </c>
      <c r="C331" s="1">
        <v>576.8</v>
      </c>
      <c r="D331" s="1">
        <v>0.0</v>
      </c>
      <c r="E331" s="1" t="s">
        <v>25</v>
      </c>
      <c r="F331" s="1" t="s">
        <v>26</v>
      </c>
      <c r="G331" s="1" t="s">
        <v>27</v>
      </c>
      <c r="H331" s="1" t="s">
        <v>4810</v>
      </c>
      <c r="I331" s="1" t="s">
        <v>4811</v>
      </c>
      <c r="J331" s="1" t="s">
        <v>4811</v>
      </c>
      <c r="K331" s="2"/>
      <c r="L331" s="1">
        <v>-2.0</v>
      </c>
      <c r="M331" s="1"/>
      <c r="N331" s="1">
        <v>12.493566666666666</v>
      </c>
      <c r="O331" s="1" t="s">
        <v>3757</v>
      </c>
      <c r="P331" s="1" t="s">
        <v>4812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24</v>
      </c>
      <c r="B332" s="1" t="s">
        <v>17</v>
      </c>
      <c r="C332" s="1">
        <v>279.2</v>
      </c>
      <c r="D332" s="1">
        <v>0.0</v>
      </c>
      <c r="E332" s="1" t="s">
        <v>25</v>
      </c>
      <c r="F332" s="1" t="s">
        <v>26</v>
      </c>
      <c r="G332" s="1" t="s">
        <v>27</v>
      </c>
      <c r="H332" s="1" t="s">
        <v>4813</v>
      </c>
      <c r="I332" s="1" t="s">
        <v>4814</v>
      </c>
      <c r="J332" s="1" t="s">
        <v>4814</v>
      </c>
      <c r="K332" s="2"/>
      <c r="L332" s="1">
        <v>-5.0</v>
      </c>
      <c r="M332" s="1"/>
      <c r="N332" s="1">
        <v>9.369833333333334</v>
      </c>
      <c r="O332" s="1" t="s">
        <v>3757</v>
      </c>
      <c r="P332" s="1" t="s">
        <v>4815</v>
      </c>
      <c r="Q332" s="2"/>
      <c r="S332" s="2"/>
      <c r="T332" s="2"/>
      <c r="U332" s="2"/>
      <c r="V332" s="2"/>
      <c r="W332" s="2"/>
      <c r="X332" s="2"/>
      <c r="Y332" s="2"/>
      <c r="Z332" s="2"/>
      <c r="AB332" s="2"/>
      <c r="AC332" s="2"/>
      <c r="AD332" s="2"/>
      <c r="AE332" s="2"/>
      <c r="AF332" s="2"/>
    </row>
    <row r="333">
      <c r="A333" s="1" t="s">
        <v>16</v>
      </c>
      <c r="B333" s="1" t="s">
        <v>17</v>
      </c>
      <c r="C333" s="1">
        <v>165.0</v>
      </c>
      <c r="D333" s="1">
        <v>0.0</v>
      </c>
      <c r="E333" s="2"/>
      <c r="F333" s="1" t="s">
        <v>18</v>
      </c>
      <c r="G333" s="1" t="s">
        <v>123</v>
      </c>
      <c r="H333" s="1" t="s">
        <v>4816</v>
      </c>
      <c r="I333" s="1" t="s">
        <v>4817</v>
      </c>
      <c r="J333" s="1" t="s">
        <v>4817</v>
      </c>
      <c r="K333" s="2"/>
      <c r="L333" s="1">
        <v>90.0</v>
      </c>
      <c r="M333" s="1"/>
      <c r="N333" s="1">
        <v>95.23746666666666</v>
      </c>
      <c r="O333" s="1" t="s">
        <v>22</v>
      </c>
      <c r="P333" s="1" t="s">
        <v>4818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E333" s="2"/>
      <c r="AF333" s="2"/>
    </row>
    <row r="334">
      <c r="A334" s="1" t="s">
        <v>24</v>
      </c>
      <c r="B334" s="1" t="s">
        <v>17</v>
      </c>
      <c r="C334" s="1">
        <v>279.2</v>
      </c>
      <c r="D334" s="1">
        <v>0.0</v>
      </c>
      <c r="E334" s="1" t="s">
        <v>25</v>
      </c>
      <c r="F334" s="1" t="s">
        <v>26</v>
      </c>
      <c r="G334" s="1" t="s">
        <v>27</v>
      </c>
      <c r="H334" s="1" t="s">
        <v>4819</v>
      </c>
      <c r="I334" s="1" t="s">
        <v>4820</v>
      </c>
      <c r="J334" s="1" t="s">
        <v>4820</v>
      </c>
      <c r="K334" s="2"/>
      <c r="L334" s="1">
        <v>-1.0</v>
      </c>
      <c r="M334" s="1"/>
      <c r="N334" s="1">
        <v>13.316316666666667</v>
      </c>
      <c r="O334" s="1" t="s">
        <v>3757</v>
      </c>
      <c r="P334" s="1" t="s">
        <v>4485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24</v>
      </c>
      <c r="B335" s="1" t="s">
        <v>17</v>
      </c>
      <c r="C335" s="1">
        <v>396.4</v>
      </c>
      <c r="D335" s="1">
        <v>0.0</v>
      </c>
      <c r="E335" s="1" t="s">
        <v>25</v>
      </c>
      <c r="F335" s="1" t="s">
        <v>26</v>
      </c>
      <c r="G335" s="1" t="s">
        <v>27</v>
      </c>
      <c r="H335" s="1" t="s">
        <v>4821</v>
      </c>
      <c r="I335" s="1" t="s">
        <v>4822</v>
      </c>
      <c r="J335" s="1" t="s">
        <v>4822</v>
      </c>
      <c r="K335" s="2"/>
      <c r="L335" s="1">
        <v>-2.0</v>
      </c>
      <c r="M335" s="1"/>
      <c r="N335" s="1">
        <v>12.178583333333334</v>
      </c>
      <c r="O335" s="1" t="s">
        <v>3757</v>
      </c>
      <c r="P335" s="1" t="s">
        <v>4823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E335" s="2"/>
      <c r="AF335" s="2"/>
    </row>
    <row r="336">
      <c r="A336" s="1" t="s">
        <v>16</v>
      </c>
      <c r="B336" s="1" t="s">
        <v>17</v>
      </c>
      <c r="C336" s="1">
        <v>207.2</v>
      </c>
      <c r="D336" s="1">
        <v>51.8</v>
      </c>
      <c r="E336" s="2"/>
      <c r="F336" s="1" t="s">
        <v>18</v>
      </c>
      <c r="G336" s="1" t="s">
        <v>123</v>
      </c>
      <c r="H336" s="1" t="s">
        <v>4824</v>
      </c>
      <c r="I336" s="1" t="s">
        <v>4825</v>
      </c>
      <c r="J336" s="1" t="s">
        <v>4825</v>
      </c>
      <c r="K336" s="2"/>
      <c r="L336" s="1">
        <v>34.0</v>
      </c>
      <c r="M336" s="1"/>
      <c r="N336" s="1">
        <v>39.46385</v>
      </c>
      <c r="O336" s="1" t="s">
        <v>22</v>
      </c>
      <c r="P336" s="1" t="s">
        <v>4826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E336" s="2"/>
      <c r="AF336" s="2"/>
    </row>
    <row r="337">
      <c r="A337" s="1" t="s">
        <v>48</v>
      </c>
      <c r="B337" s="1" t="s">
        <v>17</v>
      </c>
      <c r="C337" s="3">
        <v>227.0</v>
      </c>
      <c r="D337" s="1">
        <v>57.0</v>
      </c>
      <c r="E337" s="2"/>
      <c r="F337" s="1" t="s">
        <v>18</v>
      </c>
      <c r="G337" s="1" t="s">
        <v>123</v>
      </c>
      <c r="H337" s="1" t="s">
        <v>4827</v>
      </c>
      <c r="I337" s="1" t="s">
        <v>4828</v>
      </c>
      <c r="J337" s="1" t="s">
        <v>4828</v>
      </c>
      <c r="K337" s="2"/>
      <c r="L337" s="1">
        <v>-11.0</v>
      </c>
      <c r="M337" s="1"/>
      <c r="N337" s="1">
        <v>8.319683333333334</v>
      </c>
      <c r="O337" s="1" t="s">
        <v>55</v>
      </c>
      <c r="P337" s="1" t="s">
        <v>4829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24</v>
      </c>
      <c r="B338" s="1" t="s">
        <v>17</v>
      </c>
      <c r="C338" s="1">
        <v>343.2</v>
      </c>
      <c r="D338" s="1">
        <v>0.0</v>
      </c>
      <c r="E338" s="1" t="s">
        <v>25</v>
      </c>
      <c r="F338" s="1" t="s">
        <v>26</v>
      </c>
      <c r="G338" s="1" t="s">
        <v>27</v>
      </c>
      <c r="H338" s="1" t="s">
        <v>4830</v>
      </c>
      <c r="I338" s="1" t="s">
        <v>4831</v>
      </c>
      <c r="J338" s="1" t="s">
        <v>4831</v>
      </c>
      <c r="K338" s="2"/>
      <c r="L338" s="1">
        <v>-8.0</v>
      </c>
      <c r="M338" s="1"/>
      <c r="N338" s="1">
        <v>6.6508</v>
      </c>
      <c r="O338" s="1" t="s">
        <v>3757</v>
      </c>
      <c r="P338" s="1" t="s">
        <v>4832</v>
      </c>
      <c r="Q338" s="2"/>
      <c r="S338" s="2"/>
      <c r="T338" s="2"/>
      <c r="U338" s="2"/>
      <c r="V338" s="2"/>
      <c r="W338" s="2"/>
      <c r="X338" s="2"/>
      <c r="Y338" s="2"/>
      <c r="Z338" s="2"/>
      <c r="AB338" s="2"/>
      <c r="AC338" s="2"/>
      <c r="AE338" s="2"/>
      <c r="AF338" s="2"/>
    </row>
    <row r="339">
      <c r="A339" s="1" t="s">
        <v>16</v>
      </c>
      <c r="B339" s="1" t="s">
        <v>17</v>
      </c>
      <c r="C339" s="3">
        <v>296.2</v>
      </c>
      <c r="D339" s="1">
        <v>51.8</v>
      </c>
      <c r="E339" s="2"/>
      <c r="F339" s="1" t="s">
        <v>18</v>
      </c>
      <c r="G339" s="1" t="s">
        <v>123</v>
      </c>
      <c r="H339" s="1" t="s">
        <v>4833</v>
      </c>
      <c r="I339" s="1" t="s">
        <v>4834</v>
      </c>
      <c r="J339" s="1" t="s">
        <v>4834</v>
      </c>
      <c r="K339" s="2"/>
      <c r="L339" s="1">
        <v>4.0</v>
      </c>
      <c r="M339" s="1"/>
      <c r="N339" s="1">
        <v>9.562433333333333</v>
      </c>
      <c r="O339" s="1" t="s">
        <v>22</v>
      </c>
      <c r="P339" s="1" t="s">
        <v>4835</v>
      </c>
      <c r="Q339" s="2"/>
      <c r="S339" s="2"/>
      <c r="T339" s="2"/>
      <c r="U339" s="2"/>
      <c r="V339" s="2"/>
      <c r="W339" s="2"/>
      <c r="X339" s="2"/>
      <c r="Y339" s="2"/>
      <c r="Z339" s="2"/>
      <c r="AB339" s="2"/>
      <c r="AC339" s="2"/>
      <c r="AE339" s="2"/>
      <c r="AF339" s="2"/>
    </row>
    <row r="340">
      <c r="A340" s="1" t="s">
        <v>16</v>
      </c>
      <c r="B340" s="1" t="s">
        <v>17</v>
      </c>
      <c r="C340" s="1">
        <v>75.0</v>
      </c>
      <c r="D340" s="1">
        <v>0.0</v>
      </c>
      <c r="E340" s="2"/>
      <c r="F340" s="1" t="s">
        <v>18</v>
      </c>
      <c r="G340" s="1" t="s">
        <v>123</v>
      </c>
      <c r="H340" s="1" t="s">
        <v>4836</v>
      </c>
      <c r="I340" s="1" t="s">
        <v>4837</v>
      </c>
      <c r="J340" s="1" t="s">
        <v>4837</v>
      </c>
      <c r="K340" s="2"/>
      <c r="L340" s="1">
        <v>8.0</v>
      </c>
      <c r="M340" s="1"/>
      <c r="N340" s="1">
        <v>13.61085</v>
      </c>
      <c r="O340" s="1" t="s">
        <v>22</v>
      </c>
      <c r="P340" s="1" t="s">
        <v>4838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E340" s="2"/>
      <c r="AF340" s="2"/>
    </row>
    <row r="341">
      <c r="A341" s="1" t="s">
        <v>24</v>
      </c>
      <c r="B341" s="1" t="s">
        <v>17</v>
      </c>
      <c r="C341" s="1">
        <v>259.2</v>
      </c>
      <c r="D341" s="1">
        <v>0.0</v>
      </c>
      <c r="E341" s="1" t="s">
        <v>25</v>
      </c>
      <c r="F341" s="1" t="s">
        <v>26</v>
      </c>
      <c r="G341" s="1" t="s">
        <v>27</v>
      </c>
      <c r="H341" s="1" t="s">
        <v>4839</v>
      </c>
      <c r="I341" s="1" t="s">
        <v>4840</v>
      </c>
      <c r="J341" s="1" t="s">
        <v>4840</v>
      </c>
      <c r="K341" s="2"/>
      <c r="L341" s="1">
        <v>-5.0</v>
      </c>
      <c r="M341" s="1"/>
      <c r="N341" s="1">
        <v>115.61685</v>
      </c>
      <c r="O341" s="1" t="s">
        <v>3757</v>
      </c>
      <c r="P341" s="1" t="s">
        <v>4129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E341" s="2"/>
      <c r="AF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E342" s="2"/>
      <c r="AF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E343" s="2"/>
      <c r="AF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S344" s="2"/>
      <c r="T344" s="2"/>
      <c r="U344" s="2"/>
      <c r="V344" s="2"/>
      <c r="W344" s="2"/>
      <c r="X344" s="2"/>
      <c r="Y344" s="2"/>
      <c r="Z344" s="2"/>
      <c r="AB344" s="2"/>
      <c r="AC344" s="2"/>
      <c r="AE344" s="2"/>
      <c r="AF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E345" s="2"/>
      <c r="AF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S346" s="2"/>
      <c r="T346" s="2"/>
      <c r="U346" s="2"/>
      <c r="V346" s="2"/>
      <c r="W346" s="2"/>
      <c r="X346" s="2"/>
      <c r="Y346" s="2"/>
      <c r="Z346" s="2"/>
      <c r="AB346" s="2"/>
      <c r="AC346" s="2"/>
      <c r="AE346" s="2"/>
      <c r="AF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E347" s="2"/>
      <c r="AF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S348" s="2"/>
      <c r="T348" s="2"/>
      <c r="U348" s="2"/>
      <c r="V348" s="2"/>
      <c r="W348" s="2"/>
      <c r="X348" s="2"/>
      <c r="Y348" s="2"/>
      <c r="Z348" s="2"/>
      <c r="AB348" s="2"/>
      <c r="AC348" s="2"/>
      <c r="AE348" s="2"/>
      <c r="AF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E349" s="2"/>
      <c r="AF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S350" s="2"/>
      <c r="T350" s="2"/>
      <c r="U350" s="2"/>
      <c r="V350" s="2"/>
      <c r="W350" s="2"/>
      <c r="X350" s="2"/>
      <c r="Y350" s="2"/>
      <c r="Z350" s="2"/>
      <c r="AB350" s="2"/>
      <c r="AC350" s="2"/>
      <c r="AE350" s="2"/>
      <c r="AF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S351" s="2"/>
      <c r="T351" s="2"/>
      <c r="U351" s="2"/>
      <c r="V351" s="2"/>
      <c r="W351" s="2"/>
      <c r="X351" s="2"/>
      <c r="Y351" s="2"/>
      <c r="Z351" s="2"/>
      <c r="AB351" s="2"/>
      <c r="AC351" s="2"/>
      <c r="AE351" s="2"/>
      <c r="AF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E352" s="2"/>
      <c r="AF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S353" s="2"/>
      <c r="T353" s="2"/>
      <c r="U353" s="2"/>
      <c r="V353" s="2"/>
      <c r="W353" s="2"/>
      <c r="X353" s="2"/>
      <c r="Y353" s="2"/>
      <c r="Z353" s="2"/>
      <c r="AB353" s="2"/>
      <c r="AC353" s="2"/>
      <c r="AE353" s="2"/>
      <c r="AF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S354" s="2"/>
      <c r="T354" s="2"/>
      <c r="U354" s="2"/>
      <c r="V354" s="2"/>
      <c r="W354" s="2"/>
      <c r="X354" s="2"/>
      <c r="Y354" s="2"/>
      <c r="Z354" s="2"/>
      <c r="AB354" s="2"/>
      <c r="AC354" s="2"/>
      <c r="AE354" s="2"/>
      <c r="AF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S355" s="2"/>
      <c r="T355" s="2"/>
      <c r="U355" s="2"/>
      <c r="V355" s="2"/>
      <c r="W355" s="2"/>
      <c r="X355" s="2"/>
      <c r="Y355" s="2"/>
      <c r="Z355" s="2"/>
      <c r="AB355" s="2"/>
      <c r="AC355" s="2"/>
      <c r="AE355" s="2"/>
      <c r="AF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S356" s="2"/>
      <c r="T356" s="2"/>
      <c r="U356" s="2"/>
      <c r="V356" s="2"/>
      <c r="W356" s="2"/>
      <c r="X356" s="2"/>
      <c r="Y356" s="2"/>
      <c r="Z356" s="2"/>
      <c r="AB356" s="2"/>
      <c r="AC356" s="2"/>
      <c r="AE356" s="2"/>
      <c r="AF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E357" s="2"/>
      <c r="AF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S358" s="2"/>
      <c r="T358" s="2"/>
      <c r="U358" s="2"/>
      <c r="V358" s="2"/>
      <c r="W358" s="2"/>
      <c r="X358" s="2"/>
      <c r="Y358" s="2"/>
      <c r="Z358" s="2"/>
      <c r="AB358" s="2"/>
      <c r="AC358" s="2"/>
      <c r="AE358" s="2"/>
      <c r="AF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E359" s="2"/>
      <c r="AF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E360" s="2"/>
      <c r="AF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E361" s="2"/>
      <c r="AF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O362" s="2"/>
      <c r="P362" s="2"/>
      <c r="Q362" s="2"/>
      <c r="S362" s="2"/>
      <c r="T362" s="2"/>
      <c r="U362" s="2"/>
      <c r="V362" s="2"/>
      <c r="W362" s="2"/>
      <c r="X362" s="2"/>
      <c r="Y362" s="2"/>
      <c r="Z362" s="2"/>
      <c r="AB362" s="2"/>
      <c r="AC362" s="2"/>
      <c r="AE362" s="2"/>
      <c r="AF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S363" s="2"/>
      <c r="T363" s="2"/>
      <c r="U363" s="2"/>
      <c r="V363" s="2"/>
      <c r="W363" s="2"/>
      <c r="X363" s="2"/>
      <c r="Y363" s="2"/>
      <c r="Z363" s="2"/>
      <c r="AB363" s="2"/>
      <c r="AC363" s="2"/>
      <c r="AE363" s="2"/>
      <c r="AF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S364" s="2"/>
      <c r="T364" s="2"/>
      <c r="U364" s="2"/>
      <c r="V364" s="2"/>
      <c r="W364" s="2"/>
      <c r="X364" s="2"/>
      <c r="Y364" s="2"/>
      <c r="Z364" s="2"/>
      <c r="AB364" s="2"/>
      <c r="AC364" s="2"/>
      <c r="AE364" s="2"/>
      <c r="AF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S365" s="2"/>
      <c r="T365" s="2"/>
      <c r="U365" s="2"/>
      <c r="V365" s="2"/>
      <c r="W365" s="2"/>
      <c r="X365" s="2"/>
      <c r="Y365" s="2"/>
      <c r="Z365" s="2"/>
      <c r="AB365" s="2"/>
      <c r="AC365" s="2"/>
      <c r="AE365" s="2"/>
      <c r="AF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O366" s="2"/>
      <c r="P366" s="2"/>
      <c r="Q366" s="2"/>
      <c r="S366" s="2"/>
      <c r="T366" s="2"/>
      <c r="U366" s="2"/>
      <c r="V366" s="2"/>
      <c r="W366" s="2"/>
      <c r="X366" s="2"/>
      <c r="Y366" s="2"/>
      <c r="Z366" s="2"/>
      <c r="AB366" s="2"/>
      <c r="AC366" s="2"/>
      <c r="AE366" s="2"/>
      <c r="AF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E367" s="2"/>
      <c r="AF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S368" s="2"/>
      <c r="T368" s="2"/>
      <c r="U368" s="2"/>
      <c r="V368" s="2"/>
      <c r="W368" s="2"/>
      <c r="X368" s="2"/>
      <c r="Y368" s="2"/>
      <c r="Z368" s="2"/>
      <c r="AB368" s="2"/>
      <c r="AC368" s="2"/>
      <c r="AE368" s="2"/>
      <c r="AF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E369" s="2"/>
      <c r="AF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E370" s="2"/>
      <c r="AF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S371" s="2"/>
      <c r="T371" s="2"/>
      <c r="U371" s="2"/>
      <c r="V371" s="2"/>
      <c r="W371" s="2"/>
      <c r="X371" s="2"/>
      <c r="Y371" s="2"/>
      <c r="Z371" s="2"/>
      <c r="AB371" s="2"/>
      <c r="AC371" s="2"/>
      <c r="AE371" s="2"/>
      <c r="AF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S372" s="2"/>
      <c r="T372" s="2"/>
      <c r="U372" s="2"/>
      <c r="V372" s="2"/>
      <c r="W372" s="2"/>
      <c r="X372" s="2"/>
      <c r="Y372" s="2"/>
      <c r="Z372" s="2"/>
      <c r="AB372" s="2"/>
      <c r="AC372" s="2"/>
      <c r="AD372" s="2"/>
      <c r="AE372" s="2"/>
      <c r="AF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S374" s="2"/>
      <c r="T374" s="2"/>
      <c r="U374" s="2"/>
      <c r="V374" s="2"/>
      <c r="W374" s="2"/>
      <c r="X374" s="2"/>
      <c r="Y374" s="2"/>
      <c r="Z374" s="2"/>
      <c r="AB374" s="2"/>
      <c r="AC374" s="2"/>
      <c r="AE374" s="2"/>
      <c r="AF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S375" s="2"/>
      <c r="T375" s="2"/>
      <c r="U375" s="2"/>
      <c r="V375" s="2"/>
      <c r="W375" s="2"/>
      <c r="X375" s="2"/>
      <c r="Y375" s="2"/>
      <c r="Z375" s="2"/>
      <c r="AB375" s="2"/>
      <c r="AC375" s="2"/>
      <c r="AE375" s="2"/>
      <c r="AF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S377" s="2"/>
      <c r="T377" s="2"/>
      <c r="U377" s="2"/>
      <c r="V377" s="2"/>
      <c r="W377" s="2"/>
      <c r="X377" s="2"/>
      <c r="Y377" s="2"/>
      <c r="Z377" s="2"/>
      <c r="AB377" s="2"/>
      <c r="AC377" s="2"/>
      <c r="AE377" s="2"/>
      <c r="AF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E378" s="2"/>
      <c r="AF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E379" s="2"/>
      <c r="AF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S380" s="2"/>
      <c r="T380" s="2"/>
      <c r="U380" s="2"/>
      <c r="V380" s="2"/>
      <c r="W380" s="2"/>
      <c r="X380" s="2"/>
      <c r="Y380" s="2"/>
      <c r="Z380" s="2"/>
      <c r="AB380" s="2"/>
      <c r="AC380" s="2"/>
      <c r="AE380" s="2"/>
      <c r="AF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S381" s="2"/>
      <c r="T381" s="2"/>
      <c r="U381" s="2"/>
      <c r="V381" s="2"/>
      <c r="W381" s="2"/>
      <c r="X381" s="2"/>
      <c r="Y381" s="2"/>
      <c r="Z381" s="2"/>
      <c r="AB381" s="2"/>
      <c r="AC381" s="2"/>
      <c r="AE381" s="2"/>
      <c r="AF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S382" s="2"/>
      <c r="T382" s="2"/>
      <c r="U382" s="2"/>
      <c r="V382" s="2"/>
      <c r="W382" s="2"/>
      <c r="X382" s="2"/>
      <c r="Y382" s="2"/>
      <c r="Z382" s="2"/>
      <c r="AB382" s="2"/>
      <c r="AC382" s="2"/>
      <c r="AE382" s="2"/>
      <c r="AF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S384" s="2"/>
      <c r="T384" s="2"/>
      <c r="U384" s="2"/>
      <c r="V384" s="2"/>
      <c r="W384" s="2"/>
      <c r="X384" s="2"/>
      <c r="Y384" s="2"/>
      <c r="Z384" s="2"/>
      <c r="AB384" s="2"/>
      <c r="AC384" s="2"/>
      <c r="AE384" s="2"/>
      <c r="AF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O385" s="2"/>
      <c r="P385" s="2"/>
      <c r="Q385" s="2"/>
      <c r="S385" s="2"/>
      <c r="T385" s="2"/>
      <c r="U385" s="2"/>
      <c r="V385" s="2"/>
      <c r="W385" s="2"/>
      <c r="X385" s="2"/>
      <c r="Y385" s="2"/>
      <c r="Z385" s="2"/>
      <c r="AB385" s="2"/>
      <c r="AC385" s="2"/>
      <c r="AE385" s="2"/>
      <c r="AF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S386" s="2"/>
      <c r="T386" s="2"/>
      <c r="U386" s="2"/>
      <c r="V386" s="2"/>
      <c r="W386" s="2"/>
      <c r="X386" s="2"/>
      <c r="Y386" s="2"/>
      <c r="Z386" s="2"/>
      <c r="AB386" s="2"/>
      <c r="AC386" s="2"/>
      <c r="AE386" s="2"/>
      <c r="AF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S387" s="2"/>
      <c r="T387" s="2"/>
      <c r="U387" s="2"/>
      <c r="V387" s="2"/>
      <c r="W387" s="2"/>
      <c r="X387" s="2"/>
      <c r="Y387" s="2"/>
      <c r="Z387" s="2"/>
      <c r="AB387" s="2"/>
      <c r="AC387" s="2"/>
      <c r="AE387" s="2"/>
      <c r="AF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E388" s="2"/>
      <c r="AF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O389" s="2"/>
      <c r="P389" s="2"/>
      <c r="Q389" s="2"/>
      <c r="S389" s="2"/>
      <c r="T389" s="2"/>
      <c r="U389" s="2"/>
      <c r="V389" s="2"/>
      <c r="W389" s="2"/>
      <c r="X389" s="2"/>
      <c r="Y389" s="2"/>
      <c r="Z389" s="2"/>
      <c r="AB389" s="2"/>
      <c r="AC389" s="2"/>
      <c r="AE389" s="2"/>
      <c r="AF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S390" s="2"/>
      <c r="T390" s="2"/>
      <c r="U390" s="2"/>
      <c r="V390" s="2"/>
      <c r="W390" s="2"/>
      <c r="X390" s="2"/>
      <c r="Y390" s="2"/>
      <c r="Z390" s="2"/>
      <c r="AB390" s="2"/>
      <c r="AC390" s="2"/>
      <c r="AE390" s="2"/>
      <c r="AF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S391" s="2"/>
      <c r="T391" s="2"/>
      <c r="U391" s="2"/>
      <c r="V391" s="2"/>
      <c r="W391" s="2"/>
      <c r="X391" s="2"/>
      <c r="Y391" s="2"/>
      <c r="Z391" s="2"/>
      <c r="AB391" s="2"/>
      <c r="AC391" s="2"/>
      <c r="AE391" s="2"/>
      <c r="AF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E392" s="2"/>
      <c r="AF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S393" s="2"/>
      <c r="T393" s="2"/>
      <c r="U393" s="2"/>
      <c r="V393" s="2"/>
      <c r="W393" s="2"/>
      <c r="X393" s="2"/>
      <c r="Y393" s="2"/>
      <c r="Z393" s="2"/>
      <c r="AB393" s="2"/>
      <c r="AC393" s="2"/>
      <c r="AE393" s="2"/>
      <c r="AF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O394" s="2"/>
      <c r="P394" s="2"/>
      <c r="Q394" s="2"/>
      <c r="S394" s="2"/>
      <c r="T394" s="2"/>
      <c r="U394" s="2"/>
      <c r="V394" s="2"/>
      <c r="W394" s="2"/>
      <c r="X394" s="2"/>
      <c r="Y394" s="2"/>
      <c r="Z394" s="2"/>
      <c r="AB394" s="2"/>
      <c r="AC394" s="2"/>
      <c r="AE394" s="2"/>
      <c r="AF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E395" s="2"/>
      <c r="AF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O396" s="2"/>
      <c r="P396" s="2"/>
      <c r="Q396" s="2"/>
      <c r="S396" s="2"/>
      <c r="T396" s="2"/>
      <c r="U396" s="2"/>
      <c r="V396" s="2"/>
      <c r="W396" s="2"/>
      <c r="X396" s="2"/>
      <c r="Y396" s="2"/>
      <c r="Z396" s="2"/>
      <c r="AB396" s="2"/>
      <c r="AC396" s="2"/>
      <c r="AE396" s="2"/>
      <c r="AF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O397" s="2"/>
      <c r="P397" s="2"/>
      <c r="Q397" s="2"/>
      <c r="S397" s="2"/>
      <c r="T397" s="2"/>
      <c r="U397" s="2"/>
      <c r="V397" s="2"/>
      <c r="W397" s="2"/>
      <c r="X397" s="2"/>
      <c r="Y397" s="2"/>
      <c r="Z397" s="2"/>
      <c r="AB397" s="2"/>
      <c r="AC397" s="2"/>
      <c r="AE397" s="2"/>
      <c r="AF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E398" s="2"/>
      <c r="AF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E399" s="2"/>
      <c r="AF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O400" s="2"/>
      <c r="P400" s="2"/>
      <c r="Q400" s="2"/>
      <c r="S400" s="2"/>
      <c r="T400" s="2"/>
      <c r="U400" s="2"/>
      <c r="V400" s="2"/>
      <c r="W400" s="2"/>
      <c r="X400" s="2"/>
      <c r="Y400" s="2"/>
      <c r="Z400" s="2"/>
      <c r="AB400" s="2"/>
      <c r="AC400" s="2"/>
      <c r="AE400" s="2"/>
      <c r="AF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O401" s="2"/>
      <c r="P401" s="2"/>
      <c r="Q401" s="2"/>
      <c r="S401" s="2"/>
      <c r="T401" s="2"/>
      <c r="U401" s="2"/>
      <c r="V401" s="2"/>
      <c r="W401" s="2"/>
      <c r="X401" s="2"/>
      <c r="Y401" s="2"/>
      <c r="Z401" s="2"/>
      <c r="AB401" s="2"/>
      <c r="AC401" s="2"/>
      <c r="AE401" s="2"/>
      <c r="AF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E402" s="2"/>
      <c r="AF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O403" s="2"/>
      <c r="P403" s="2"/>
      <c r="Q403" s="2"/>
      <c r="S403" s="2"/>
      <c r="T403" s="2"/>
      <c r="U403" s="2"/>
      <c r="V403" s="2"/>
      <c r="W403" s="2"/>
      <c r="X403" s="2"/>
      <c r="Y403" s="2"/>
      <c r="Z403" s="2"/>
      <c r="AB403" s="2"/>
      <c r="AC403" s="2"/>
      <c r="AE403" s="2"/>
      <c r="AF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E404" s="2"/>
      <c r="AF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E405" s="2"/>
      <c r="AF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O406" s="2"/>
      <c r="P406" s="2"/>
      <c r="Q406" s="2"/>
      <c r="S406" s="2"/>
      <c r="T406" s="2"/>
      <c r="U406" s="2"/>
      <c r="V406" s="2"/>
      <c r="W406" s="2"/>
      <c r="X406" s="2"/>
      <c r="Y406" s="2"/>
      <c r="Z406" s="2"/>
      <c r="AB406" s="2"/>
      <c r="AC406" s="2"/>
      <c r="AE406" s="2"/>
      <c r="AF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S407" s="2"/>
      <c r="T407" s="2"/>
      <c r="U407" s="2"/>
      <c r="V407" s="2"/>
      <c r="W407" s="2"/>
      <c r="X407" s="2"/>
      <c r="Y407" s="2"/>
      <c r="Z407" s="2"/>
      <c r="AB407" s="2"/>
      <c r="AC407" s="2"/>
      <c r="AE407" s="2"/>
      <c r="AF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O408" s="2"/>
      <c r="P408" s="2"/>
      <c r="Q408" s="2"/>
      <c r="S408" s="2"/>
      <c r="T408" s="2"/>
      <c r="U408" s="2"/>
      <c r="V408" s="2"/>
      <c r="W408" s="2"/>
      <c r="X408" s="2"/>
      <c r="Y408" s="2"/>
      <c r="Z408" s="2"/>
      <c r="AB408" s="2"/>
      <c r="AC408" s="2"/>
      <c r="AE408" s="2"/>
      <c r="AF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S409" s="2"/>
      <c r="T409" s="2"/>
      <c r="U409" s="2"/>
      <c r="V409" s="2"/>
      <c r="W409" s="2"/>
      <c r="X409" s="2"/>
      <c r="Y409" s="2"/>
      <c r="Z409" s="2"/>
      <c r="AB409" s="2"/>
      <c r="AC409" s="2"/>
      <c r="AE409" s="2"/>
      <c r="AF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E410" s="2"/>
      <c r="AF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S411" s="2"/>
      <c r="T411" s="2"/>
      <c r="U411" s="2"/>
      <c r="V411" s="2"/>
      <c r="W411" s="2"/>
      <c r="X411" s="2"/>
      <c r="Y411" s="2"/>
      <c r="Z411" s="2"/>
      <c r="AB411" s="2"/>
      <c r="AC411" s="2"/>
      <c r="AE411" s="2"/>
      <c r="AF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S412" s="2"/>
      <c r="T412" s="2"/>
      <c r="U412" s="2"/>
      <c r="V412" s="2"/>
      <c r="W412" s="2"/>
      <c r="X412" s="2"/>
      <c r="Y412" s="2"/>
      <c r="Z412" s="2"/>
      <c r="AB412" s="2"/>
      <c r="AC412" s="2"/>
      <c r="AE412" s="2"/>
      <c r="AF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E413" s="2"/>
      <c r="AF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S414" s="2"/>
      <c r="T414" s="2"/>
      <c r="U414" s="2"/>
      <c r="V414" s="2"/>
      <c r="W414" s="2"/>
      <c r="X414" s="2"/>
      <c r="Y414" s="2"/>
      <c r="Z414" s="2"/>
      <c r="AB414" s="2"/>
      <c r="AC414" s="2"/>
      <c r="AE414" s="2"/>
      <c r="AF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E415" s="2"/>
      <c r="AF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E416" s="2"/>
      <c r="AF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E417" s="2"/>
      <c r="AF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E418" s="2"/>
      <c r="AF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O419" s="2"/>
      <c r="P419" s="2"/>
      <c r="Q419" s="2"/>
      <c r="S419" s="2"/>
      <c r="T419" s="2"/>
      <c r="U419" s="2"/>
      <c r="V419" s="2"/>
      <c r="W419" s="2"/>
      <c r="X419" s="2"/>
      <c r="Y419" s="2"/>
      <c r="Z419" s="2"/>
      <c r="AB419" s="2"/>
      <c r="AC419" s="2"/>
      <c r="AE419" s="2"/>
      <c r="AF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S420" s="2"/>
      <c r="T420" s="2"/>
      <c r="U420" s="2"/>
      <c r="V420" s="2"/>
      <c r="W420" s="2"/>
      <c r="X420" s="2"/>
      <c r="Y420" s="2"/>
      <c r="Z420" s="2"/>
      <c r="AB420" s="2"/>
      <c r="AC420" s="2"/>
      <c r="AE420" s="2"/>
      <c r="AF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E421" s="2"/>
      <c r="AF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O423" s="2"/>
      <c r="P423" s="2"/>
      <c r="Q423" s="2"/>
      <c r="S423" s="2"/>
      <c r="T423" s="2"/>
      <c r="U423" s="2"/>
      <c r="V423" s="2"/>
      <c r="W423" s="2"/>
      <c r="X423" s="2"/>
      <c r="Y423" s="2"/>
      <c r="Z423" s="2"/>
      <c r="AB423" s="2"/>
      <c r="AC423" s="2"/>
      <c r="AE423" s="2"/>
      <c r="AF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S424" s="2"/>
      <c r="T424" s="2"/>
      <c r="U424" s="2"/>
      <c r="V424" s="2"/>
      <c r="W424" s="2"/>
      <c r="X424" s="2"/>
      <c r="Y424" s="2"/>
      <c r="Z424" s="2"/>
      <c r="AB424" s="2"/>
      <c r="AC424" s="2"/>
      <c r="AE424" s="2"/>
      <c r="AF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E425" s="2"/>
      <c r="AF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E426" s="2"/>
      <c r="AF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E427" s="2"/>
      <c r="AF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E428" s="2"/>
      <c r="AF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O429" s="2"/>
      <c r="P429" s="2"/>
      <c r="Q429" s="2"/>
      <c r="S429" s="2"/>
      <c r="T429" s="2"/>
      <c r="U429" s="2"/>
      <c r="V429" s="2"/>
      <c r="W429" s="2"/>
      <c r="X429" s="2"/>
      <c r="Y429" s="2"/>
      <c r="Z429" s="2"/>
      <c r="AB429" s="2"/>
      <c r="AC429" s="2"/>
      <c r="AE429" s="2"/>
      <c r="AF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O430" s="2"/>
      <c r="P430" s="2"/>
      <c r="Q430" s="2"/>
      <c r="S430" s="2"/>
      <c r="T430" s="2"/>
      <c r="U430" s="2"/>
      <c r="V430" s="2"/>
      <c r="W430" s="2"/>
      <c r="X430" s="2"/>
      <c r="Y430" s="2"/>
      <c r="Z430" s="2"/>
      <c r="AB430" s="2"/>
      <c r="AC430" s="2"/>
      <c r="AE430" s="2"/>
      <c r="AF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E431" s="2"/>
      <c r="AF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S432" s="2"/>
      <c r="T432" s="2"/>
      <c r="U432" s="2"/>
      <c r="V432" s="2"/>
      <c r="W432" s="2"/>
      <c r="X432" s="2"/>
      <c r="Y432" s="2"/>
      <c r="Z432" s="2"/>
      <c r="AB432" s="2"/>
      <c r="AC432" s="2"/>
      <c r="AE432" s="2"/>
      <c r="AF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S433" s="2"/>
      <c r="T433" s="2"/>
      <c r="U433" s="2"/>
      <c r="V433" s="2"/>
      <c r="W433" s="2"/>
      <c r="X433" s="2"/>
      <c r="Y433" s="2"/>
      <c r="Z433" s="2"/>
      <c r="AB433" s="2"/>
      <c r="AC433" s="2"/>
      <c r="AE433" s="2"/>
      <c r="AF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S434" s="2"/>
      <c r="T434" s="2"/>
      <c r="U434" s="2"/>
      <c r="V434" s="2"/>
      <c r="W434" s="2"/>
      <c r="X434" s="2"/>
      <c r="Y434" s="2"/>
      <c r="Z434" s="2"/>
      <c r="AB434" s="2"/>
      <c r="AC434" s="2"/>
      <c r="AE434" s="2"/>
      <c r="AF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E435" s="2"/>
      <c r="AF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E436" s="2"/>
      <c r="AF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S437" s="2"/>
      <c r="T437" s="2"/>
      <c r="U437" s="2"/>
      <c r="V437" s="2"/>
      <c r="W437" s="2"/>
      <c r="X437" s="2"/>
      <c r="Y437" s="2"/>
      <c r="Z437" s="2"/>
      <c r="AB437" s="2"/>
      <c r="AC437" s="2"/>
      <c r="AE437" s="2"/>
      <c r="AF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E438" s="2"/>
      <c r="AF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S439" s="2"/>
      <c r="T439" s="2"/>
      <c r="U439" s="2"/>
      <c r="V439" s="2"/>
      <c r="W439" s="2"/>
      <c r="X439" s="2"/>
      <c r="Y439" s="2"/>
      <c r="Z439" s="2"/>
      <c r="AB439" s="2"/>
      <c r="AC439" s="2"/>
      <c r="AE439" s="2"/>
      <c r="AF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O440" s="2"/>
      <c r="P440" s="2"/>
      <c r="Q440" s="2"/>
      <c r="S440" s="2"/>
      <c r="T440" s="2"/>
      <c r="U440" s="2"/>
      <c r="V440" s="2"/>
      <c r="W440" s="2"/>
      <c r="X440" s="2"/>
      <c r="Y440" s="2"/>
      <c r="Z440" s="2"/>
      <c r="AB440" s="2"/>
      <c r="AC440" s="2"/>
      <c r="AE440" s="2"/>
      <c r="AF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E441" s="2"/>
      <c r="AF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S442" s="2"/>
      <c r="T442" s="2"/>
      <c r="U442" s="2"/>
      <c r="V442" s="2"/>
      <c r="W442" s="2"/>
      <c r="X442" s="2"/>
      <c r="Y442" s="2"/>
      <c r="Z442" s="2"/>
      <c r="AB442" s="2"/>
      <c r="AC442" s="2"/>
      <c r="AE442" s="2"/>
      <c r="AF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O443" s="2"/>
      <c r="P443" s="2"/>
      <c r="Q443" s="2"/>
      <c r="S443" s="2"/>
      <c r="T443" s="2"/>
      <c r="U443" s="2"/>
      <c r="V443" s="2"/>
      <c r="W443" s="2"/>
      <c r="X443" s="2"/>
      <c r="Y443" s="2"/>
      <c r="Z443" s="2"/>
      <c r="AB443" s="2"/>
      <c r="AC443" s="2"/>
      <c r="AE443" s="2"/>
      <c r="AF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O444" s="2"/>
      <c r="P444" s="2"/>
      <c r="Q444" s="2"/>
      <c r="S444" s="2"/>
      <c r="T444" s="2"/>
      <c r="U444" s="2"/>
      <c r="V444" s="2"/>
      <c r="W444" s="2"/>
      <c r="X444" s="2"/>
      <c r="Y444" s="2"/>
      <c r="Z444" s="2"/>
      <c r="AB444" s="2"/>
      <c r="AC444" s="2"/>
      <c r="AE444" s="2"/>
      <c r="AF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O445" s="2"/>
      <c r="P445" s="2"/>
      <c r="Q445" s="2"/>
      <c r="S445" s="2"/>
      <c r="T445" s="2"/>
      <c r="U445" s="2"/>
      <c r="V445" s="2"/>
      <c r="W445" s="2"/>
      <c r="X445" s="2"/>
      <c r="Y445" s="2"/>
      <c r="Z445" s="2"/>
      <c r="AB445" s="2"/>
      <c r="AC445" s="2"/>
      <c r="AE445" s="2"/>
      <c r="AF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E446" s="2"/>
      <c r="AF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S447" s="2"/>
      <c r="T447" s="2"/>
      <c r="U447" s="2"/>
      <c r="V447" s="2"/>
      <c r="W447" s="2"/>
      <c r="X447" s="2"/>
      <c r="Y447" s="2"/>
      <c r="Z447" s="2"/>
      <c r="AB447" s="2"/>
      <c r="AC447" s="2"/>
      <c r="AE447" s="2"/>
      <c r="AF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S448" s="2"/>
      <c r="T448" s="2"/>
      <c r="U448" s="2"/>
      <c r="V448" s="2"/>
      <c r="W448" s="2"/>
      <c r="X448" s="2"/>
      <c r="Y448" s="2"/>
      <c r="Z448" s="2"/>
      <c r="AB448" s="2"/>
      <c r="AC448" s="2"/>
      <c r="AE448" s="2"/>
      <c r="AF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E449" s="2"/>
      <c r="AF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O450" s="2"/>
      <c r="P450" s="2"/>
      <c r="Q450" s="2"/>
      <c r="S450" s="2"/>
      <c r="T450" s="2"/>
      <c r="U450" s="2"/>
      <c r="V450" s="2"/>
      <c r="W450" s="2"/>
      <c r="X450" s="2"/>
      <c r="Y450" s="2"/>
      <c r="Z450" s="2"/>
      <c r="AB450" s="2"/>
      <c r="AC450" s="2"/>
      <c r="AE450" s="2"/>
      <c r="AF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E451" s="2"/>
      <c r="AF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O452" s="2"/>
      <c r="P452" s="2"/>
      <c r="Q452" s="2"/>
      <c r="S452" s="2"/>
      <c r="T452" s="2"/>
      <c r="U452" s="2"/>
      <c r="V452" s="2"/>
      <c r="W452" s="2"/>
      <c r="X452" s="2"/>
      <c r="Y452" s="2"/>
      <c r="Z452" s="2"/>
      <c r="AB452" s="2"/>
      <c r="AC452" s="2"/>
      <c r="AE452" s="2"/>
      <c r="AF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O453" s="2"/>
      <c r="P453" s="2"/>
      <c r="Q453" s="2"/>
      <c r="S453" s="2"/>
      <c r="T453" s="2"/>
      <c r="U453" s="2"/>
      <c r="V453" s="2"/>
      <c r="W453" s="2"/>
      <c r="X453" s="2"/>
      <c r="Y453" s="2"/>
      <c r="Z453" s="2"/>
      <c r="AB453" s="2"/>
      <c r="AC453" s="2"/>
      <c r="AE453" s="2"/>
      <c r="AF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O454" s="2"/>
      <c r="P454" s="2"/>
      <c r="Q454" s="2"/>
      <c r="S454" s="2"/>
      <c r="T454" s="2"/>
      <c r="U454" s="2"/>
      <c r="V454" s="2"/>
      <c r="W454" s="2"/>
      <c r="X454" s="2"/>
      <c r="Y454" s="2"/>
      <c r="Z454" s="2"/>
      <c r="AB454" s="2"/>
      <c r="AC454" s="2"/>
      <c r="AE454" s="2"/>
      <c r="AF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O455" s="2"/>
      <c r="P455" s="2"/>
      <c r="Q455" s="2"/>
      <c r="S455" s="2"/>
      <c r="T455" s="2"/>
      <c r="U455" s="2"/>
      <c r="V455" s="2"/>
      <c r="W455" s="2"/>
      <c r="X455" s="2"/>
      <c r="Y455" s="2"/>
      <c r="Z455" s="2"/>
      <c r="AB455" s="2"/>
      <c r="AC455" s="2"/>
      <c r="AE455" s="2"/>
      <c r="AF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S456" s="2"/>
      <c r="T456" s="2"/>
      <c r="U456" s="2"/>
      <c r="V456" s="2"/>
      <c r="W456" s="2"/>
      <c r="X456" s="2"/>
      <c r="Y456" s="2"/>
      <c r="Z456" s="2"/>
      <c r="AB456" s="2"/>
      <c r="AC456" s="2"/>
      <c r="AE456" s="2"/>
      <c r="AF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O458" s="2"/>
      <c r="P458" s="2"/>
      <c r="Q458" s="2"/>
      <c r="S458" s="2"/>
      <c r="T458" s="2"/>
      <c r="U458" s="2"/>
      <c r="V458" s="2"/>
      <c r="W458" s="2"/>
      <c r="X458" s="2"/>
      <c r="Y458" s="2"/>
      <c r="Z458" s="2"/>
      <c r="AB458" s="2"/>
      <c r="AC458" s="2"/>
      <c r="AE458" s="2"/>
      <c r="AF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S459" s="2"/>
      <c r="T459" s="2"/>
      <c r="U459" s="2"/>
      <c r="V459" s="2"/>
      <c r="W459" s="2"/>
      <c r="X459" s="2"/>
      <c r="Y459" s="2"/>
      <c r="Z459" s="2"/>
      <c r="AB459" s="2"/>
      <c r="AC459" s="2"/>
      <c r="AE459" s="2"/>
      <c r="AF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O460" s="2"/>
      <c r="P460" s="2"/>
      <c r="Q460" s="2"/>
      <c r="S460" s="2"/>
      <c r="T460" s="2"/>
      <c r="U460" s="2"/>
      <c r="V460" s="2"/>
      <c r="W460" s="2"/>
      <c r="X460" s="2"/>
      <c r="Y460" s="2"/>
      <c r="Z460" s="2"/>
      <c r="AB460" s="2"/>
      <c r="AC460" s="2"/>
      <c r="AE460" s="2"/>
      <c r="AF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O461" s="2"/>
      <c r="P461" s="2"/>
      <c r="Q461" s="2"/>
      <c r="S461" s="2"/>
      <c r="T461" s="2"/>
      <c r="U461" s="2"/>
      <c r="V461" s="2"/>
      <c r="W461" s="2"/>
      <c r="X461" s="2"/>
      <c r="Y461" s="2"/>
      <c r="Z461" s="2"/>
      <c r="AB461" s="2"/>
      <c r="AC461" s="2"/>
      <c r="AE461" s="2"/>
      <c r="AF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O462" s="2"/>
      <c r="P462" s="2"/>
      <c r="Q462" s="2"/>
      <c r="S462" s="2"/>
      <c r="T462" s="2"/>
      <c r="U462" s="2"/>
      <c r="V462" s="2"/>
      <c r="W462" s="2"/>
      <c r="X462" s="2"/>
      <c r="Y462" s="2"/>
      <c r="Z462" s="2"/>
      <c r="AB462" s="2"/>
      <c r="AC462" s="2"/>
      <c r="AE462" s="2"/>
      <c r="AF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S463" s="2"/>
      <c r="T463" s="2"/>
      <c r="U463" s="2"/>
      <c r="V463" s="2"/>
      <c r="W463" s="2"/>
      <c r="X463" s="2"/>
      <c r="Y463" s="2"/>
      <c r="Z463" s="2"/>
      <c r="AB463" s="2"/>
      <c r="AC463" s="2"/>
      <c r="AE463" s="2"/>
      <c r="AF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E464" s="2"/>
      <c r="AF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O465" s="2"/>
      <c r="P465" s="2"/>
      <c r="Q465" s="2"/>
      <c r="S465" s="2"/>
      <c r="T465" s="2"/>
      <c r="U465" s="2"/>
      <c r="V465" s="2"/>
      <c r="W465" s="2"/>
      <c r="X465" s="2"/>
      <c r="Y465" s="2"/>
      <c r="Z465" s="2"/>
      <c r="AB465" s="2"/>
      <c r="AC465" s="2"/>
      <c r="AE465" s="2"/>
      <c r="AF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O466" s="2"/>
      <c r="P466" s="2"/>
      <c r="Q466" s="2"/>
      <c r="S466" s="2"/>
      <c r="T466" s="2"/>
      <c r="U466" s="2"/>
      <c r="V466" s="2"/>
      <c r="W466" s="2"/>
      <c r="X466" s="2"/>
      <c r="Y466" s="2"/>
      <c r="Z466" s="2"/>
      <c r="AB466" s="2"/>
      <c r="AC466" s="2"/>
      <c r="AE466" s="2"/>
      <c r="AF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S467" s="2"/>
      <c r="T467" s="2"/>
      <c r="U467" s="2"/>
      <c r="V467" s="2"/>
      <c r="W467" s="2"/>
      <c r="X467" s="2"/>
      <c r="Y467" s="2"/>
      <c r="Z467" s="2"/>
      <c r="AB467" s="2"/>
      <c r="AC467" s="2"/>
      <c r="AE467" s="2"/>
      <c r="AF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S468" s="2"/>
      <c r="T468" s="2"/>
      <c r="U468" s="2"/>
      <c r="V468" s="2"/>
      <c r="W468" s="2"/>
      <c r="X468" s="2"/>
      <c r="Y468" s="2"/>
      <c r="Z468" s="2"/>
      <c r="AB468" s="2"/>
      <c r="AC468" s="2"/>
      <c r="AE468" s="2"/>
      <c r="AF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E469" s="2"/>
      <c r="AF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O470" s="2"/>
      <c r="P470" s="2"/>
      <c r="Q470" s="2"/>
      <c r="S470" s="2"/>
      <c r="T470" s="2"/>
      <c r="U470" s="2"/>
      <c r="V470" s="2"/>
      <c r="W470" s="2"/>
      <c r="X470" s="2"/>
      <c r="Y470" s="2"/>
      <c r="Z470" s="2"/>
      <c r="AB470" s="2"/>
      <c r="AC470" s="2"/>
      <c r="AE470" s="2"/>
      <c r="AF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S471" s="2"/>
      <c r="T471" s="2"/>
      <c r="U471" s="2"/>
      <c r="V471" s="2"/>
      <c r="W471" s="2"/>
      <c r="X471" s="2"/>
      <c r="Y471" s="2"/>
      <c r="Z471" s="2"/>
      <c r="AB471" s="2"/>
      <c r="AC471" s="2"/>
      <c r="AE471" s="2"/>
      <c r="AF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O472" s="2"/>
      <c r="P472" s="2"/>
      <c r="Q472" s="2"/>
      <c r="S472" s="2"/>
      <c r="T472" s="2"/>
      <c r="U472" s="2"/>
      <c r="V472" s="2"/>
      <c r="W472" s="2"/>
      <c r="X472" s="2"/>
      <c r="Y472" s="2"/>
      <c r="Z472" s="2"/>
      <c r="AB472" s="2"/>
      <c r="AC472" s="2"/>
      <c r="AE472" s="2"/>
      <c r="AF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O473" s="2"/>
      <c r="P473" s="2"/>
      <c r="Q473" s="2"/>
      <c r="S473" s="2"/>
      <c r="T473" s="2"/>
      <c r="U473" s="2"/>
      <c r="V473" s="2"/>
      <c r="W473" s="2"/>
      <c r="X473" s="2"/>
      <c r="Y473" s="2"/>
      <c r="Z473" s="2"/>
      <c r="AB473" s="2"/>
      <c r="AC473" s="2"/>
      <c r="AE473" s="2"/>
      <c r="AF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O474" s="2"/>
      <c r="P474" s="2"/>
      <c r="Q474" s="2"/>
      <c r="S474" s="2"/>
      <c r="T474" s="2"/>
      <c r="U474" s="2"/>
      <c r="V474" s="2"/>
      <c r="W474" s="2"/>
      <c r="X474" s="2"/>
      <c r="Y474" s="2"/>
      <c r="Z474" s="2"/>
      <c r="AB474" s="2"/>
      <c r="AC474" s="2"/>
      <c r="AE474" s="2"/>
      <c r="AF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O475" s="2"/>
      <c r="P475" s="2"/>
      <c r="Q475" s="2"/>
      <c r="S475" s="2"/>
      <c r="T475" s="2"/>
      <c r="U475" s="2"/>
      <c r="V475" s="2"/>
      <c r="W475" s="2"/>
      <c r="X475" s="2"/>
      <c r="Y475" s="2"/>
      <c r="Z475" s="2"/>
      <c r="AB475" s="2"/>
      <c r="AC475" s="2"/>
      <c r="AE475" s="2"/>
      <c r="AF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E476" s="2"/>
      <c r="AF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E477" s="2"/>
      <c r="AF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S478" s="2"/>
      <c r="T478" s="2"/>
      <c r="U478" s="2"/>
      <c r="V478" s="2"/>
      <c r="W478" s="2"/>
      <c r="X478" s="2"/>
      <c r="Y478" s="2"/>
      <c r="Z478" s="2"/>
      <c r="AB478" s="2"/>
      <c r="AC478" s="2"/>
      <c r="AE478" s="2"/>
      <c r="AF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O479" s="2"/>
      <c r="P479" s="2"/>
      <c r="Q479" s="2"/>
      <c r="S479" s="2"/>
      <c r="T479" s="2"/>
      <c r="U479" s="2"/>
      <c r="V479" s="2"/>
      <c r="W479" s="2"/>
      <c r="X479" s="2"/>
      <c r="Y479" s="2"/>
      <c r="Z479" s="2"/>
      <c r="AB479" s="2"/>
      <c r="AC479" s="2"/>
      <c r="AE479" s="2"/>
      <c r="AF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O480" s="2"/>
      <c r="P480" s="2"/>
      <c r="Q480" s="2"/>
      <c r="S480" s="2"/>
      <c r="T480" s="2"/>
      <c r="U480" s="2"/>
      <c r="V480" s="2"/>
      <c r="W480" s="2"/>
      <c r="X480" s="2"/>
      <c r="Y480" s="2"/>
      <c r="Z480" s="2"/>
      <c r="AB480" s="2"/>
      <c r="AC480" s="2"/>
      <c r="AE480" s="2"/>
      <c r="AF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S481" s="2"/>
      <c r="T481" s="2"/>
      <c r="U481" s="2"/>
      <c r="V481" s="2"/>
      <c r="W481" s="2"/>
      <c r="X481" s="2"/>
      <c r="Y481" s="2"/>
      <c r="Z481" s="2"/>
      <c r="AB481" s="2"/>
      <c r="AC481" s="2"/>
      <c r="AE481" s="2"/>
      <c r="AF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E482" s="2"/>
      <c r="AF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S483" s="2"/>
      <c r="T483" s="2"/>
      <c r="U483" s="2"/>
      <c r="V483" s="2"/>
      <c r="W483" s="2"/>
      <c r="X483" s="2"/>
      <c r="Y483" s="2"/>
      <c r="Z483" s="2"/>
      <c r="AB483" s="2"/>
      <c r="AC483" s="2"/>
      <c r="AE483" s="2"/>
      <c r="AF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O484" s="2"/>
      <c r="P484" s="2"/>
      <c r="Q484" s="2"/>
      <c r="S484" s="2"/>
      <c r="T484" s="2"/>
      <c r="U484" s="2"/>
      <c r="V484" s="2"/>
      <c r="W484" s="2"/>
      <c r="X484" s="2"/>
      <c r="Y484" s="2"/>
      <c r="Z484" s="2"/>
      <c r="AB484" s="2"/>
      <c r="AC484" s="2"/>
      <c r="AE484" s="2"/>
      <c r="AF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E485" s="2"/>
      <c r="AF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O486" s="2"/>
      <c r="P486" s="2"/>
      <c r="Q486" s="2"/>
      <c r="S486" s="2"/>
      <c r="T486" s="2"/>
      <c r="U486" s="2"/>
      <c r="V486" s="2"/>
      <c r="W486" s="2"/>
      <c r="X486" s="2"/>
      <c r="Y486" s="2"/>
      <c r="Z486" s="2"/>
      <c r="AB486" s="2"/>
      <c r="AC486" s="2"/>
      <c r="AE486" s="2"/>
      <c r="AF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O487" s="2"/>
      <c r="P487" s="2"/>
      <c r="Q487" s="2"/>
      <c r="S487" s="2"/>
      <c r="T487" s="2"/>
      <c r="U487" s="2"/>
      <c r="V487" s="2"/>
      <c r="W487" s="2"/>
      <c r="X487" s="2"/>
      <c r="Y487" s="2"/>
      <c r="Z487" s="2"/>
      <c r="AB487" s="2"/>
      <c r="AC487" s="2"/>
      <c r="AE487" s="2"/>
      <c r="AF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O488" s="2"/>
      <c r="P488" s="2"/>
      <c r="Q488" s="2"/>
      <c r="S488" s="2"/>
      <c r="T488" s="2"/>
      <c r="U488" s="2"/>
      <c r="V488" s="2"/>
      <c r="W488" s="2"/>
      <c r="X488" s="2"/>
      <c r="Y488" s="2"/>
      <c r="Z488" s="2"/>
      <c r="AB488" s="2"/>
      <c r="AC488" s="2"/>
      <c r="AE488" s="2"/>
      <c r="AF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O489" s="2"/>
      <c r="P489" s="2"/>
      <c r="Q489" s="2"/>
      <c r="S489" s="2"/>
      <c r="T489" s="2"/>
      <c r="U489" s="2"/>
      <c r="V489" s="2"/>
      <c r="W489" s="2"/>
      <c r="X489" s="2"/>
      <c r="Y489" s="2"/>
      <c r="Z489" s="2"/>
      <c r="AB489" s="2"/>
      <c r="AC489" s="2"/>
      <c r="AE489" s="2"/>
      <c r="AF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E490" s="2"/>
      <c r="AF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E491" s="2"/>
      <c r="AF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E492" s="2"/>
      <c r="AF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O493" s="2"/>
      <c r="P493" s="2"/>
      <c r="Q493" s="2"/>
      <c r="S493" s="2"/>
      <c r="T493" s="2"/>
      <c r="U493" s="2"/>
      <c r="V493" s="2"/>
      <c r="W493" s="2"/>
      <c r="X493" s="2"/>
      <c r="Y493" s="2"/>
      <c r="Z493" s="2"/>
      <c r="AB493" s="2"/>
      <c r="AC493" s="2"/>
      <c r="AE493" s="2"/>
      <c r="AF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S494" s="2"/>
      <c r="T494" s="2"/>
      <c r="U494" s="2"/>
      <c r="V494" s="2"/>
      <c r="W494" s="2"/>
      <c r="X494" s="2"/>
      <c r="Y494" s="2"/>
      <c r="Z494" s="2"/>
      <c r="AB494" s="2"/>
      <c r="AC494" s="2"/>
      <c r="AE494" s="2"/>
      <c r="AF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S495" s="2"/>
      <c r="T495" s="2"/>
      <c r="U495" s="2"/>
      <c r="V495" s="2"/>
      <c r="W495" s="2"/>
      <c r="X495" s="2"/>
      <c r="Y495" s="2"/>
      <c r="Z495" s="2"/>
      <c r="AB495" s="2"/>
      <c r="AC495" s="2"/>
      <c r="AE495" s="2"/>
      <c r="AF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O496" s="2"/>
      <c r="P496" s="2"/>
      <c r="Q496" s="2"/>
      <c r="S496" s="2"/>
      <c r="T496" s="2"/>
      <c r="U496" s="2"/>
      <c r="V496" s="2"/>
      <c r="W496" s="2"/>
      <c r="X496" s="2"/>
      <c r="Y496" s="2"/>
      <c r="Z496" s="2"/>
      <c r="AB496" s="2"/>
      <c r="AC496" s="2"/>
      <c r="AE496" s="2"/>
      <c r="AF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E497" s="2"/>
      <c r="AF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O498" s="2"/>
      <c r="P498" s="2"/>
      <c r="Q498" s="2"/>
      <c r="S498" s="2"/>
      <c r="T498" s="2"/>
      <c r="U498" s="2"/>
      <c r="V498" s="2"/>
      <c r="W498" s="2"/>
      <c r="X498" s="2"/>
      <c r="Y498" s="2"/>
      <c r="Z498" s="2"/>
      <c r="AB498" s="2"/>
      <c r="AC498" s="2"/>
      <c r="AE498" s="2"/>
      <c r="AF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O499" s="2"/>
      <c r="P499" s="2"/>
      <c r="Q499" s="2"/>
      <c r="S499" s="2"/>
      <c r="T499" s="2"/>
      <c r="U499" s="2"/>
      <c r="V499" s="2"/>
      <c r="W499" s="2"/>
      <c r="X499" s="2"/>
      <c r="Y499" s="2"/>
      <c r="Z499" s="2"/>
      <c r="AB499" s="2"/>
      <c r="AC499" s="2"/>
      <c r="AE499" s="2"/>
      <c r="AF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E500" s="2"/>
      <c r="AF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S501" s="2"/>
      <c r="T501" s="2"/>
      <c r="U501" s="2"/>
      <c r="V501" s="2"/>
      <c r="W501" s="2"/>
      <c r="X501" s="2"/>
      <c r="Y501" s="2"/>
      <c r="Z501" s="2"/>
      <c r="AB501" s="2"/>
      <c r="AC501" s="2"/>
      <c r="AD501" s="2"/>
      <c r="AE501" s="2"/>
      <c r="AF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O502" s="2"/>
      <c r="P502" s="2"/>
      <c r="Q502" s="2"/>
      <c r="S502" s="2"/>
      <c r="T502" s="2"/>
      <c r="U502" s="2"/>
      <c r="V502" s="2"/>
      <c r="W502" s="2"/>
      <c r="X502" s="2"/>
      <c r="Y502" s="2"/>
      <c r="Z502" s="2"/>
      <c r="AB502" s="2"/>
      <c r="AC502" s="2"/>
      <c r="AE502" s="2"/>
      <c r="AF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O503" s="2"/>
      <c r="P503" s="2"/>
      <c r="Q503" s="2"/>
      <c r="S503" s="2"/>
      <c r="T503" s="2"/>
      <c r="U503" s="2"/>
      <c r="V503" s="2"/>
      <c r="W503" s="2"/>
      <c r="X503" s="2"/>
      <c r="Y503" s="2"/>
      <c r="Z503" s="2"/>
      <c r="AB503" s="2"/>
      <c r="AC503" s="2"/>
      <c r="AE503" s="2"/>
      <c r="AF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O504" s="2"/>
      <c r="P504" s="2"/>
      <c r="Q504" s="2"/>
      <c r="S504" s="2"/>
      <c r="T504" s="2"/>
      <c r="U504" s="2"/>
      <c r="V504" s="2"/>
      <c r="W504" s="2"/>
      <c r="X504" s="2"/>
      <c r="Y504" s="2"/>
      <c r="Z504" s="2"/>
      <c r="AB504" s="2"/>
      <c r="AC504" s="2"/>
      <c r="AE504" s="2"/>
      <c r="AF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S505" s="2"/>
      <c r="T505" s="2"/>
      <c r="U505" s="2"/>
      <c r="V505" s="2"/>
      <c r="W505" s="2"/>
      <c r="X505" s="2"/>
      <c r="Y505" s="2"/>
      <c r="Z505" s="2"/>
      <c r="AB505" s="2"/>
      <c r="AC505" s="2"/>
      <c r="AE505" s="2"/>
      <c r="AF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O506" s="2"/>
      <c r="P506" s="2"/>
      <c r="Q506" s="2"/>
      <c r="S506" s="2"/>
      <c r="T506" s="2"/>
      <c r="U506" s="2"/>
      <c r="V506" s="2"/>
      <c r="W506" s="2"/>
      <c r="X506" s="2"/>
      <c r="Y506" s="2"/>
      <c r="Z506" s="2"/>
      <c r="AB506" s="2"/>
      <c r="AC506" s="2"/>
      <c r="AE506" s="2"/>
      <c r="AF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E507" s="2"/>
      <c r="AF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O508" s="2"/>
      <c r="P508" s="2"/>
      <c r="Q508" s="2"/>
      <c r="S508" s="2"/>
      <c r="T508" s="2"/>
      <c r="U508" s="2"/>
      <c r="V508" s="2"/>
      <c r="W508" s="2"/>
      <c r="X508" s="2"/>
      <c r="Y508" s="2"/>
      <c r="Z508" s="2"/>
      <c r="AB508" s="2"/>
      <c r="AC508" s="2"/>
      <c r="AE508" s="2"/>
      <c r="AF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O509" s="2"/>
      <c r="P509" s="2"/>
      <c r="Q509" s="2"/>
      <c r="S509" s="2"/>
      <c r="T509" s="2"/>
      <c r="U509" s="2"/>
      <c r="V509" s="2"/>
      <c r="W509" s="2"/>
      <c r="X509" s="2"/>
      <c r="Y509" s="2"/>
      <c r="Z509" s="2"/>
      <c r="AB509" s="2"/>
      <c r="AC509" s="2"/>
      <c r="AE509" s="2"/>
      <c r="AF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E510" s="2"/>
      <c r="AF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S511" s="2"/>
      <c r="T511" s="2"/>
      <c r="U511" s="2"/>
      <c r="V511" s="2"/>
      <c r="W511" s="2"/>
      <c r="X511" s="2"/>
      <c r="Y511" s="2"/>
      <c r="Z511" s="2"/>
      <c r="AB511" s="2"/>
      <c r="AC511" s="2"/>
      <c r="AE511" s="2"/>
      <c r="AF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O512" s="2"/>
      <c r="P512" s="2"/>
      <c r="Q512" s="2"/>
      <c r="S512" s="2"/>
      <c r="T512" s="2"/>
      <c r="U512" s="2"/>
      <c r="V512" s="2"/>
      <c r="W512" s="2"/>
      <c r="X512" s="2"/>
      <c r="Y512" s="2"/>
      <c r="Z512" s="2"/>
      <c r="AB512" s="2"/>
      <c r="AC512" s="2"/>
      <c r="AE512" s="2"/>
      <c r="AF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S513" s="2"/>
      <c r="T513" s="2"/>
      <c r="U513" s="2"/>
      <c r="V513" s="2"/>
      <c r="W513" s="2"/>
      <c r="X513" s="2"/>
      <c r="Y513" s="2"/>
      <c r="Z513" s="2"/>
      <c r="AB513" s="2"/>
      <c r="AC513" s="2"/>
      <c r="AE513" s="2"/>
      <c r="AF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E514" s="2"/>
      <c r="AF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O515" s="2"/>
      <c r="P515" s="2"/>
      <c r="Q515" s="2"/>
      <c r="S515" s="2"/>
      <c r="T515" s="2"/>
      <c r="U515" s="2"/>
      <c r="V515" s="2"/>
      <c r="W515" s="2"/>
      <c r="X515" s="2"/>
      <c r="Y515" s="2"/>
      <c r="Z515" s="2"/>
      <c r="AB515" s="2"/>
      <c r="AC515" s="2"/>
      <c r="AE515" s="2"/>
      <c r="AF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O516" s="2"/>
      <c r="P516" s="2"/>
      <c r="Q516" s="2"/>
      <c r="S516" s="2"/>
      <c r="T516" s="2"/>
      <c r="U516" s="2"/>
      <c r="V516" s="2"/>
      <c r="W516" s="2"/>
      <c r="X516" s="2"/>
      <c r="Y516" s="2"/>
      <c r="Z516" s="2"/>
      <c r="AB516" s="2"/>
      <c r="AC516" s="2"/>
      <c r="AE516" s="2"/>
      <c r="AF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S518" s="2"/>
      <c r="T518" s="2"/>
      <c r="U518" s="2"/>
      <c r="V518" s="2"/>
      <c r="W518" s="2"/>
      <c r="X518" s="2"/>
      <c r="Y518" s="2"/>
      <c r="Z518" s="2"/>
      <c r="AB518" s="2"/>
      <c r="AC518" s="2"/>
      <c r="AE518" s="2"/>
      <c r="AF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S519" s="2"/>
      <c r="T519" s="2"/>
      <c r="U519" s="2"/>
      <c r="V519" s="2"/>
      <c r="W519" s="2"/>
      <c r="X519" s="2"/>
      <c r="Y519" s="2"/>
      <c r="Z519" s="2"/>
      <c r="AB519" s="2"/>
      <c r="AC519" s="2"/>
      <c r="AE519" s="2"/>
      <c r="AF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E521" s="2"/>
      <c r="AF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S522" s="2"/>
      <c r="T522" s="2"/>
      <c r="U522" s="2"/>
      <c r="V522" s="2"/>
      <c r="W522" s="2"/>
      <c r="X522" s="2"/>
      <c r="Y522" s="2"/>
      <c r="Z522" s="2"/>
      <c r="AB522" s="2"/>
      <c r="AC522" s="2"/>
      <c r="AE522" s="2"/>
      <c r="AF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E523" s="2"/>
      <c r="AF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S524" s="2"/>
      <c r="T524" s="2"/>
      <c r="U524" s="2"/>
      <c r="V524" s="2"/>
      <c r="W524" s="2"/>
      <c r="X524" s="2"/>
      <c r="Y524" s="2"/>
      <c r="Z524" s="2"/>
      <c r="AB524" s="2"/>
      <c r="AC524" s="2"/>
      <c r="AE524" s="2"/>
      <c r="AF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S525" s="2"/>
      <c r="T525" s="2"/>
      <c r="U525" s="2"/>
      <c r="V525" s="2"/>
      <c r="W525" s="2"/>
      <c r="X525" s="2"/>
      <c r="Y525" s="2"/>
      <c r="Z525" s="2"/>
      <c r="AB525" s="2"/>
      <c r="AC525" s="2"/>
      <c r="AE525" s="2"/>
      <c r="AF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E526" s="2"/>
      <c r="AF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O527" s="2"/>
      <c r="P527" s="2"/>
      <c r="Q527" s="2"/>
      <c r="S527" s="2"/>
      <c r="T527" s="2"/>
      <c r="U527" s="2"/>
      <c r="V527" s="2"/>
      <c r="W527" s="2"/>
      <c r="X527" s="2"/>
      <c r="Y527" s="2"/>
      <c r="Z527" s="2"/>
      <c r="AB527" s="2"/>
      <c r="AC527" s="2"/>
      <c r="AE527" s="2"/>
      <c r="AF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E528" s="2"/>
      <c r="AF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O529" s="2"/>
      <c r="P529" s="2"/>
      <c r="Q529" s="2"/>
      <c r="S529" s="2"/>
      <c r="T529" s="2"/>
      <c r="U529" s="2"/>
      <c r="V529" s="2"/>
      <c r="W529" s="2"/>
      <c r="X529" s="2"/>
      <c r="Y529" s="2"/>
      <c r="Z529" s="2"/>
      <c r="AB529" s="2"/>
      <c r="AC529" s="2"/>
      <c r="AE529" s="2"/>
      <c r="AF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S530" s="2"/>
      <c r="T530" s="2"/>
      <c r="U530" s="2"/>
      <c r="V530" s="2"/>
      <c r="W530" s="2"/>
      <c r="X530" s="2"/>
      <c r="Y530" s="2"/>
      <c r="Z530" s="2"/>
      <c r="AB530" s="2"/>
      <c r="AC530" s="2"/>
      <c r="AE530" s="2"/>
      <c r="AF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O531" s="2"/>
      <c r="P531" s="2"/>
      <c r="Q531" s="2"/>
      <c r="S531" s="2"/>
      <c r="T531" s="2"/>
      <c r="U531" s="2"/>
      <c r="V531" s="2"/>
      <c r="W531" s="2"/>
      <c r="X531" s="2"/>
      <c r="Y531" s="2"/>
      <c r="Z531" s="2"/>
      <c r="AB531" s="2"/>
      <c r="AC531" s="2"/>
      <c r="AE531" s="2"/>
      <c r="AF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O532" s="2"/>
      <c r="P532" s="2"/>
      <c r="Q532" s="2"/>
      <c r="S532" s="2"/>
      <c r="T532" s="2"/>
      <c r="U532" s="2"/>
      <c r="V532" s="2"/>
      <c r="W532" s="2"/>
      <c r="X532" s="2"/>
      <c r="Y532" s="2"/>
      <c r="Z532" s="2"/>
      <c r="AB532" s="2"/>
      <c r="AC532" s="2"/>
      <c r="AE532" s="2"/>
      <c r="AF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O533" s="2"/>
      <c r="P533" s="2"/>
      <c r="Q533" s="2"/>
      <c r="S533" s="2"/>
      <c r="T533" s="2"/>
      <c r="U533" s="2"/>
      <c r="V533" s="2"/>
      <c r="W533" s="2"/>
      <c r="X533" s="2"/>
      <c r="Y533" s="2"/>
      <c r="Z533" s="2"/>
      <c r="AB533" s="2"/>
      <c r="AC533" s="2"/>
      <c r="AE533" s="2"/>
      <c r="AF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O534" s="2"/>
      <c r="P534" s="2"/>
      <c r="Q534" s="2"/>
      <c r="S534" s="2"/>
      <c r="T534" s="2"/>
      <c r="U534" s="2"/>
      <c r="V534" s="2"/>
      <c r="W534" s="2"/>
      <c r="X534" s="2"/>
      <c r="Y534" s="2"/>
      <c r="Z534" s="2"/>
      <c r="AB534" s="2"/>
      <c r="AC534" s="2"/>
      <c r="AE534" s="2"/>
      <c r="AF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O535" s="2"/>
      <c r="P535" s="2"/>
      <c r="Q535" s="2"/>
      <c r="S535" s="2"/>
      <c r="T535" s="2"/>
      <c r="U535" s="2"/>
      <c r="V535" s="2"/>
      <c r="W535" s="2"/>
      <c r="X535" s="2"/>
      <c r="Y535" s="2"/>
      <c r="Z535" s="2"/>
      <c r="AB535" s="2"/>
      <c r="AC535" s="2"/>
      <c r="AE535" s="2"/>
      <c r="AF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O537" s="2"/>
      <c r="P537" s="2"/>
      <c r="Q537" s="2"/>
      <c r="S537" s="2"/>
      <c r="T537" s="2"/>
      <c r="U537" s="2"/>
      <c r="V537" s="2"/>
      <c r="W537" s="2"/>
      <c r="X537" s="2"/>
      <c r="Y537" s="2"/>
      <c r="Z537" s="2"/>
      <c r="AB537" s="2"/>
      <c r="AC537" s="2"/>
      <c r="AE537" s="2"/>
      <c r="AF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O538" s="2"/>
      <c r="P538" s="2"/>
      <c r="Q538" s="2"/>
      <c r="S538" s="2"/>
      <c r="T538" s="2"/>
      <c r="U538" s="2"/>
      <c r="V538" s="2"/>
      <c r="W538" s="2"/>
      <c r="X538" s="2"/>
      <c r="Y538" s="2"/>
      <c r="Z538" s="2"/>
      <c r="AB538" s="2"/>
      <c r="AC538" s="2"/>
      <c r="AE538" s="2"/>
      <c r="AF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O539" s="2"/>
      <c r="P539" s="2"/>
      <c r="Q539" s="2"/>
      <c r="S539" s="2"/>
      <c r="T539" s="2"/>
      <c r="U539" s="2"/>
      <c r="V539" s="2"/>
      <c r="W539" s="2"/>
      <c r="X539" s="2"/>
      <c r="Y539" s="2"/>
      <c r="Z539" s="2"/>
      <c r="AB539" s="2"/>
      <c r="AC539" s="2"/>
      <c r="AE539" s="2"/>
      <c r="AF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S540" s="2"/>
      <c r="T540" s="2"/>
      <c r="U540" s="2"/>
      <c r="V540" s="2"/>
      <c r="W540" s="2"/>
      <c r="X540" s="2"/>
      <c r="Y540" s="2"/>
      <c r="Z540" s="2"/>
      <c r="AB540" s="2"/>
      <c r="AC540" s="2"/>
      <c r="AE540" s="2"/>
      <c r="AF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S541" s="2"/>
      <c r="T541" s="2"/>
      <c r="U541" s="2"/>
      <c r="V541" s="2"/>
      <c r="W541" s="2"/>
      <c r="X541" s="2"/>
      <c r="Y541" s="2"/>
      <c r="Z541" s="2"/>
      <c r="AB541" s="2"/>
      <c r="AC541" s="2"/>
      <c r="AD541" s="2"/>
      <c r="AE541" s="2"/>
      <c r="AF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O542" s="2"/>
      <c r="P542" s="2"/>
      <c r="Q542" s="2"/>
      <c r="S542" s="2"/>
      <c r="T542" s="2"/>
      <c r="U542" s="2"/>
      <c r="V542" s="2"/>
      <c r="W542" s="2"/>
      <c r="X542" s="2"/>
      <c r="Y542" s="2"/>
      <c r="Z542" s="2"/>
      <c r="AB542" s="2"/>
      <c r="AC542" s="2"/>
      <c r="AE542" s="2"/>
      <c r="AF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O543" s="2"/>
      <c r="P543" s="2"/>
      <c r="Q543" s="2"/>
      <c r="S543" s="2"/>
      <c r="T543" s="2"/>
      <c r="U543" s="2"/>
      <c r="V543" s="2"/>
      <c r="W543" s="2"/>
      <c r="X543" s="2"/>
      <c r="Y543" s="2"/>
      <c r="Z543" s="2"/>
      <c r="AB543" s="2"/>
      <c r="AC543" s="2"/>
      <c r="AE543" s="2"/>
      <c r="AF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O544" s="2"/>
      <c r="P544" s="2"/>
      <c r="Q544" s="2"/>
      <c r="S544" s="2"/>
      <c r="T544" s="2"/>
      <c r="U544" s="2"/>
      <c r="V544" s="2"/>
      <c r="W544" s="2"/>
      <c r="X544" s="2"/>
      <c r="Y544" s="2"/>
      <c r="Z544" s="2"/>
      <c r="AB544" s="2"/>
      <c r="AC544" s="2"/>
      <c r="AE544" s="2"/>
      <c r="AF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O545" s="2"/>
      <c r="P545" s="2"/>
      <c r="Q545" s="2"/>
      <c r="S545" s="2"/>
      <c r="T545" s="2"/>
      <c r="U545" s="2"/>
      <c r="V545" s="2"/>
      <c r="W545" s="2"/>
      <c r="X545" s="2"/>
      <c r="Y545" s="2"/>
      <c r="Z545" s="2"/>
      <c r="AB545" s="2"/>
      <c r="AC545" s="2"/>
      <c r="AE545" s="2"/>
      <c r="AF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O546" s="2"/>
      <c r="P546" s="2"/>
      <c r="Q546" s="2"/>
      <c r="S546" s="2"/>
      <c r="T546" s="2"/>
      <c r="U546" s="2"/>
      <c r="V546" s="2"/>
      <c r="W546" s="2"/>
      <c r="X546" s="2"/>
      <c r="Y546" s="2"/>
      <c r="Z546" s="2"/>
      <c r="AB546" s="2"/>
      <c r="AC546" s="2"/>
      <c r="AE546" s="2"/>
      <c r="AF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O547" s="2"/>
      <c r="P547" s="2"/>
      <c r="Q547" s="2"/>
      <c r="S547" s="2"/>
      <c r="T547" s="2"/>
      <c r="U547" s="2"/>
      <c r="V547" s="2"/>
      <c r="W547" s="2"/>
      <c r="X547" s="2"/>
      <c r="Y547" s="2"/>
      <c r="Z547" s="2"/>
      <c r="AB547" s="2"/>
      <c r="AC547" s="2"/>
      <c r="AE547" s="2"/>
      <c r="AF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S548" s="2"/>
      <c r="T548" s="2"/>
      <c r="U548" s="2"/>
      <c r="V548" s="2"/>
      <c r="W548" s="2"/>
      <c r="X548" s="2"/>
      <c r="Y548" s="2"/>
      <c r="Z548" s="2"/>
      <c r="AB548" s="2"/>
      <c r="AC548" s="2"/>
      <c r="AE548" s="2"/>
      <c r="AF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S549" s="2"/>
      <c r="T549" s="2"/>
      <c r="U549" s="2"/>
      <c r="V549" s="2"/>
      <c r="W549" s="2"/>
      <c r="X549" s="2"/>
      <c r="Y549" s="2"/>
      <c r="Z549" s="2"/>
      <c r="AB549" s="2"/>
      <c r="AC549" s="2"/>
      <c r="AE549" s="2"/>
      <c r="AF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S550" s="2"/>
      <c r="T550" s="2"/>
      <c r="U550" s="2"/>
      <c r="V550" s="2"/>
      <c r="W550" s="2"/>
      <c r="X550" s="2"/>
      <c r="Y550" s="2"/>
      <c r="Z550" s="2"/>
      <c r="AB550" s="2"/>
      <c r="AC550" s="2"/>
      <c r="AE550" s="2"/>
      <c r="AF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S551" s="2"/>
      <c r="T551" s="2"/>
      <c r="U551" s="2"/>
      <c r="V551" s="2"/>
      <c r="W551" s="2"/>
      <c r="X551" s="2"/>
      <c r="Y551" s="2"/>
      <c r="Z551" s="2"/>
      <c r="AB551" s="2"/>
      <c r="AC551" s="2"/>
      <c r="AE551" s="2"/>
      <c r="AF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E552" s="2"/>
      <c r="AF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O553" s="2"/>
      <c r="P553" s="2"/>
      <c r="Q553" s="2"/>
      <c r="S553" s="2"/>
      <c r="T553" s="2"/>
      <c r="U553" s="2"/>
      <c r="V553" s="2"/>
      <c r="W553" s="2"/>
      <c r="X553" s="2"/>
      <c r="Y553" s="2"/>
      <c r="Z553" s="2"/>
      <c r="AB553" s="2"/>
      <c r="AC553" s="2"/>
      <c r="AE553" s="2"/>
      <c r="AF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S554" s="2"/>
      <c r="T554" s="2"/>
      <c r="U554" s="2"/>
      <c r="V554" s="2"/>
      <c r="W554" s="2"/>
      <c r="X554" s="2"/>
      <c r="Y554" s="2"/>
      <c r="Z554" s="2"/>
      <c r="AB554" s="2"/>
      <c r="AC554" s="2"/>
      <c r="AE554" s="2"/>
      <c r="AF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O555" s="2"/>
      <c r="P555" s="2"/>
      <c r="Q555" s="2"/>
      <c r="S555" s="2"/>
      <c r="T555" s="2"/>
      <c r="U555" s="2"/>
      <c r="V555" s="2"/>
      <c r="W555" s="2"/>
      <c r="X555" s="2"/>
      <c r="Y555" s="2"/>
      <c r="Z555" s="2"/>
      <c r="AB555" s="2"/>
      <c r="AC555" s="2"/>
      <c r="AE555" s="2"/>
      <c r="AF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O557" s="2"/>
      <c r="P557" s="2"/>
      <c r="Q557" s="2"/>
      <c r="S557" s="2"/>
      <c r="T557" s="2"/>
      <c r="U557" s="2"/>
      <c r="V557" s="2"/>
      <c r="W557" s="2"/>
      <c r="X557" s="2"/>
      <c r="Y557" s="2"/>
      <c r="Z557" s="2"/>
      <c r="AB557" s="2"/>
      <c r="AC557" s="2"/>
      <c r="AE557" s="2"/>
      <c r="AF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S558" s="2"/>
      <c r="T558" s="2"/>
      <c r="U558" s="2"/>
      <c r="V558" s="2"/>
      <c r="W558" s="2"/>
      <c r="X558" s="2"/>
      <c r="Y558" s="2"/>
      <c r="Z558" s="2"/>
      <c r="AB558" s="2"/>
      <c r="AC558" s="2"/>
      <c r="AE558" s="2"/>
      <c r="AF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E559" s="2"/>
      <c r="AF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S560" s="2"/>
      <c r="T560" s="2"/>
      <c r="U560" s="2"/>
      <c r="V560" s="2"/>
      <c r="W560" s="2"/>
      <c r="X560" s="2"/>
      <c r="Y560" s="2"/>
      <c r="Z560" s="2"/>
      <c r="AB560" s="2"/>
      <c r="AC560" s="2"/>
      <c r="AE560" s="2"/>
      <c r="AF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S561" s="2"/>
      <c r="T561" s="2"/>
      <c r="U561" s="2"/>
      <c r="V561" s="2"/>
      <c r="W561" s="2"/>
      <c r="X561" s="2"/>
      <c r="Y561" s="2"/>
      <c r="Z561" s="2"/>
      <c r="AB561" s="2"/>
      <c r="AC561" s="2"/>
      <c r="AE561" s="2"/>
      <c r="AF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O562" s="2"/>
      <c r="P562" s="2"/>
      <c r="Q562" s="2"/>
      <c r="S562" s="2"/>
      <c r="T562" s="2"/>
      <c r="U562" s="2"/>
      <c r="V562" s="2"/>
      <c r="W562" s="2"/>
      <c r="X562" s="2"/>
      <c r="Y562" s="2"/>
      <c r="Z562" s="2"/>
      <c r="AB562" s="2"/>
      <c r="AC562" s="2"/>
      <c r="AE562" s="2"/>
      <c r="AF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O563" s="2"/>
      <c r="P563" s="2"/>
      <c r="Q563" s="2"/>
      <c r="S563" s="2"/>
      <c r="T563" s="2"/>
      <c r="U563" s="2"/>
      <c r="V563" s="2"/>
      <c r="W563" s="2"/>
      <c r="X563" s="2"/>
      <c r="Y563" s="2"/>
      <c r="Z563" s="2"/>
      <c r="AB563" s="2"/>
      <c r="AC563" s="2"/>
      <c r="AE563" s="2"/>
      <c r="AF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E564" s="2"/>
      <c r="AF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E565" s="2"/>
      <c r="AF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O566" s="2"/>
      <c r="P566" s="2"/>
      <c r="Q566" s="2"/>
      <c r="S566" s="2"/>
      <c r="T566" s="2"/>
      <c r="U566" s="2"/>
      <c r="V566" s="2"/>
      <c r="W566" s="2"/>
      <c r="X566" s="2"/>
      <c r="Y566" s="2"/>
      <c r="Z566" s="2"/>
      <c r="AB566" s="2"/>
      <c r="AC566" s="2"/>
      <c r="AE566" s="2"/>
      <c r="AF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S567" s="2"/>
      <c r="T567" s="2"/>
      <c r="U567" s="2"/>
      <c r="V567" s="2"/>
      <c r="W567" s="2"/>
      <c r="X567" s="2"/>
      <c r="Y567" s="2"/>
      <c r="Z567" s="2"/>
      <c r="AB567" s="2"/>
      <c r="AC567" s="2"/>
      <c r="AD567" s="2"/>
      <c r="AE567" s="2"/>
      <c r="AF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S568" s="2"/>
      <c r="T568" s="2"/>
      <c r="U568" s="2"/>
      <c r="V568" s="2"/>
      <c r="W568" s="2"/>
      <c r="X568" s="2"/>
      <c r="Y568" s="2"/>
      <c r="Z568" s="2"/>
      <c r="AB568" s="2"/>
      <c r="AC568" s="2"/>
      <c r="AE568" s="2"/>
      <c r="AF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S569" s="2"/>
      <c r="T569" s="2"/>
      <c r="U569" s="2"/>
      <c r="V569" s="2"/>
      <c r="W569" s="2"/>
      <c r="X569" s="2"/>
      <c r="Y569" s="2"/>
      <c r="Z569" s="2"/>
      <c r="AB569" s="2"/>
      <c r="AC569" s="2"/>
      <c r="AE569" s="2"/>
      <c r="AF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O570" s="2"/>
      <c r="P570" s="2"/>
      <c r="Q570" s="2"/>
      <c r="S570" s="2"/>
      <c r="T570" s="2"/>
      <c r="U570" s="2"/>
      <c r="V570" s="2"/>
      <c r="W570" s="2"/>
      <c r="X570" s="2"/>
      <c r="Y570" s="2"/>
      <c r="Z570" s="2"/>
      <c r="AB570" s="2"/>
      <c r="AC570" s="2"/>
      <c r="AE570" s="2"/>
      <c r="AF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O571" s="2"/>
      <c r="P571" s="2"/>
      <c r="Q571" s="2"/>
      <c r="S571" s="2"/>
      <c r="T571" s="2"/>
      <c r="U571" s="2"/>
      <c r="V571" s="2"/>
      <c r="W571" s="2"/>
      <c r="X571" s="2"/>
      <c r="Y571" s="2"/>
      <c r="Z571" s="2"/>
      <c r="AB571" s="2"/>
      <c r="AC571" s="2"/>
      <c r="AE571" s="2"/>
      <c r="AF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S572" s="2"/>
      <c r="T572" s="2"/>
      <c r="U572" s="2"/>
      <c r="V572" s="2"/>
      <c r="W572" s="2"/>
      <c r="X572" s="2"/>
      <c r="Y572" s="2"/>
      <c r="Z572" s="2"/>
      <c r="AB572" s="2"/>
      <c r="AC572" s="2"/>
      <c r="AE572" s="2"/>
      <c r="AF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O573" s="2"/>
      <c r="P573" s="2"/>
      <c r="Q573" s="2"/>
      <c r="S573" s="2"/>
      <c r="T573" s="2"/>
      <c r="U573" s="2"/>
      <c r="V573" s="2"/>
      <c r="W573" s="2"/>
      <c r="X573" s="2"/>
      <c r="Y573" s="2"/>
      <c r="Z573" s="2"/>
      <c r="AB573" s="2"/>
      <c r="AC573" s="2"/>
      <c r="AE573" s="2"/>
      <c r="AF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E574" s="2"/>
      <c r="AF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O575" s="2"/>
      <c r="P575" s="2"/>
      <c r="Q575" s="2"/>
      <c r="S575" s="2"/>
      <c r="T575" s="2"/>
      <c r="U575" s="2"/>
      <c r="V575" s="2"/>
      <c r="W575" s="2"/>
      <c r="X575" s="2"/>
      <c r="Y575" s="2"/>
      <c r="Z575" s="2"/>
      <c r="AB575" s="2"/>
      <c r="AC575" s="2"/>
      <c r="AE575" s="2"/>
      <c r="AF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S576" s="2"/>
      <c r="T576" s="2"/>
      <c r="U576" s="2"/>
      <c r="V576" s="2"/>
      <c r="W576" s="2"/>
      <c r="X576" s="2"/>
      <c r="Y576" s="2"/>
      <c r="Z576" s="2"/>
      <c r="AB576" s="2"/>
      <c r="AC576" s="2"/>
      <c r="AE576" s="2"/>
      <c r="AF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E577" s="2"/>
      <c r="AF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E579" s="2"/>
      <c r="AF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S580" s="2"/>
      <c r="T580" s="2"/>
      <c r="U580" s="2"/>
      <c r="V580" s="2"/>
      <c r="W580" s="2"/>
      <c r="X580" s="2"/>
      <c r="Y580" s="2"/>
      <c r="Z580" s="2"/>
      <c r="AB580" s="2"/>
      <c r="AC580" s="2"/>
      <c r="AE580" s="2"/>
      <c r="AF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S581" s="2"/>
      <c r="T581" s="2"/>
      <c r="U581" s="2"/>
      <c r="V581" s="2"/>
      <c r="W581" s="2"/>
      <c r="X581" s="2"/>
      <c r="Y581" s="2"/>
      <c r="Z581" s="2"/>
      <c r="AB581" s="2"/>
      <c r="AC581" s="2"/>
      <c r="AE581" s="2"/>
      <c r="AF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S582" s="2"/>
      <c r="T582" s="2"/>
      <c r="U582" s="2"/>
      <c r="V582" s="2"/>
      <c r="W582" s="2"/>
      <c r="X582" s="2"/>
      <c r="Y582" s="2"/>
      <c r="Z582" s="2"/>
      <c r="AB582" s="2"/>
      <c r="AC582" s="2"/>
      <c r="AE582" s="2"/>
      <c r="AF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O583" s="2"/>
      <c r="P583" s="2"/>
      <c r="Q583" s="2"/>
      <c r="S583" s="2"/>
      <c r="T583" s="2"/>
      <c r="U583" s="2"/>
      <c r="V583" s="2"/>
      <c r="W583" s="2"/>
      <c r="X583" s="2"/>
      <c r="Y583" s="2"/>
      <c r="Z583" s="2"/>
      <c r="AB583" s="2"/>
      <c r="AC583" s="2"/>
      <c r="AE583" s="2"/>
      <c r="AF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O584" s="2"/>
      <c r="P584" s="2"/>
      <c r="Q584" s="2"/>
      <c r="S584" s="2"/>
      <c r="T584" s="2"/>
      <c r="U584" s="2"/>
      <c r="V584" s="2"/>
      <c r="W584" s="2"/>
      <c r="X584" s="2"/>
      <c r="Y584" s="2"/>
      <c r="Z584" s="2"/>
      <c r="AB584" s="2"/>
      <c r="AC584" s="2"/>
      <c r="AE584" s="2"/>
      <c r="AF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E585" s="2"/>
      <c r="AF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O586" s="2"/>
      <c r="P586" s="2"/>
      <c r="Q586" s="2"/>
      <c r="S586" s="2"/>
      <c r="T586" s="2"/>
      <c r="U586" s="2"/>
      <c r="V586" s="2"/>
      <c r="W586" s="2"/>
      <c r="X586" s="2"/>
      <c r="Y586" s="2"/>
      <c r="Z586" s="2"/>
      <c r="AB586" s="2"/>
      <c r="AC586" s="2"/>
      <c r="AE586" s="2"/>
      <c r="AF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S587" s="2"/>
      <c r="T587" s="2"/>
      <c r="U587" s="2"/>
      <c r="V587" s="2"/>
      <c r="W587" s="2"/>
      <c r="X587" s="2"/>
      <c r="Y587" s="2"/>
      <c r="Z587" s="2"/>
      <c r="AB587" s="2"/>
      <c r="AC587" s="2"/>
      <c r="AE587" s="2"/>
      <c r="AF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E588" s="2"/>
      <c r="AF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O589" s="2"/>
      <c r="P589" s="2"/>
      <c r="Q589" s="2"/>
      <c r="S589" s="2"/>
      <c r="T589" s="2"/>
      <c r="U589" s="2"/>
      <c r="V589" s="2"/>
      <c r="W589" s="2"/>
      <c r="X589" s="2"/>
      <c r="Y589" s="2"/>
      <c r="Z589" s="2"/>
      <c r="AB589" s="2"/>
      <c r="AC589" s="2"/>
      <c r="AE589" s="2"/>
      <c r="AF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O590" s="2"/>
      <c r="P590" s="2"/>
      <c r="Q590" s="2"/>
      <c r="S590" s="2"/>
      <c r="T590" s="2"/>
      <c r="U590" s="2"/>
      <c r="V590" s="2"/>
      <c r="W590" s="2"/>
      <c r="X590" s="2"/>
      <c r="Y590" s="2"/>
      <c r="Z590" s="2"/>
      <c r="AB590" s="2"/>
      <c r="AC590" s="2"/>
      <c r="AE590" s="2"/>
      <c r="AF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O591" s="2"/>
      <c r="P591" s="2"/>
      <c r="Q591" s="2"/>
      <c r="S591" s="2"/>
      <c r="T591" s="2"/>
      <c r="U591" s="2"/>
      <c r="V591" s="2"/>
      <c r="W591" s="2"/>
      <c r="X591" s="2"/>
      <c r="Y591" s="2"/>
      <c r="Z591" s="2"/>
      <c r="AB591" s="2"/>
      <c r="AC591" s="2"/>
      <c r="AE591" s="2"/>
      <c r="AF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O592" s="2"/>
      <c r="P592" s="2"/>
      <c r="Q592" s="2"/>
      <c r="S592" s="2"/>
      <c r="T592" s="2"/>
      <c r="U592" s="2"/>
      <c r="V592" s="2"/>
      <c r="W592" s="2"/>
      <c r="X592" s="2"/>
      <c r="Y592" s="2"/>
      <c r="Z592" s="2"/>
      <c r="AB592" s="2"/>
      <c r="AC592" s="2"/>
      <c r="AE592" s="2"/>
      <c r="AF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O593" s="2"/>
      <c r="P593" s="2"/>
      <c r="Q593" s="2"/>
      <c r="S593" s="2"/>
      <c r="T593" s="2"/>
      <c r="U593" s="2"/>
      <c r="V593" s="2"/>
      <c r="W593" s="2"/>
      <c r="X593" s="2"/>
      <c r="Y593" s="2"/>
      <c r="Z593" s="2"/>
      <c r="AB593" s="2"/>
      <c r="AC593" s="2"/>
      <c r="AE593" s="2"/>
      <c r="AF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O594" s="2"/>
      <c r="P594" s="2"/>
      <c r="Q594" s="2"/>
      <c r="S594" s="2"/>
      <c r="T594" s="2"/>
      <c r="U594" s="2"/>
      <c r="V594" s="2"/>
      <c r="W594" s="2"/>
      <c r="X594" s="2"/>
      <c r="Y594" s="2"/>
      <c r="Z594" s="2"/>
      <c r="AB594" s="2"/>
      <c r="AC594" s="2"/>
      <c r="AE594" s="2"/>
      <c r="AF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S595" s="2"/>
      <c r="T595" s="2"/>
      <c r="U595" s="2"/>
      <c r="V595" s="2"/>
      <c r="W595" s="2"/>
      <c r="X595" s="2"/>
      <c r="Y595" s="2"/>
      <c r="Z595" s="2"/>
      <c r="AB595" s="2"/>
      <c r="AC595" s="2"/>
      <c r="AE595" s="2"/>
      <c r="AF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O596" s="2"/>
      <c r="P596" s="2"/>
      <c r="Q596" s="2"/>
      <c r="S596" s="2"/>
      <c r="T596" s="2"/>
      <c r="U596" s="2"/>
      <c r="V596" s="2"/>
      <c r="W596" s="2"/>
      <c r="X596" s="2"/>
      <c r="Y596" s="2"/>
      <c r="Z596" s="2"/>
      <c r="AB596" s="2"/>
      <c r="AC596" s="2"/>
      <c r="AE596" s="2"/>
      <c r="AF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E597" s="2"/>
      <c r="AF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E598" s="2"/>
      <c r="AF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S599" s="2"/>
      <c r="T599" s="2"/>
      <c r="U599" s="2"/>
      <c r="V599" s="2"/>
      <c r="W599" s="2"/>
      <c r="X599" s="2"/>
      <c r="Y599" s="2"/>
      <c r="Z599" s="2"/>
      <c r="AB599" s="2"/>
      <c r="AC599" s="2"/>
      <c r="AE599" s="2"/>
      <c r="AF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S600" s="2"/>
      <c r="T600" s="2"/>
      <c r="U600" s="2"/>
      <c r="V600" s="2"/>
      <c r="W600" s="2"/>
      <c r="X600" s="2"/>
      <c r="Y600" s="2"/>
      <c r="Z600" s="2"/>
      <c r="AB600" s="2"/>
      <c r="AC600" s="2"/>
      <c r="AE600" s="2"/>
      <c r="AF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O601" s="2"/>
      <c r="P601" s="2"/>
      <c r="Q601" s="2"/>
      <c r="S601" s="2"/>
      <c r="T601" s="2"/>
      <c r="U601" s="2"/>
      <c r="V601" s="2"/>
      <c r="W601" s="2"/>
      <c r="X601" s="2"/>
      <c r="Y601" s="2"/>
      <c r="Z601" s="2"/>
      <c r="AB601" s="2"/>
      <c r="AC601" s="2"/>
      <c r="AE601" s="2"/>
      <c r="AF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O602" s="2"/>
      <c r="P602" s="2"/>
      <c r="Q602" s="2"/>
      <c r="S602" s="2"/>
      <c r="T602" s="2"/>
      <c r="U602" s="2"/>
      <c r="V602" s="2"/>
      <c r="W602" s="2"/>
      <c r="X602" s="2"/>
      <c r="Y602" s="2"/>
      <c r="Z602" s="2"/>
      <c r="AB602" s="2"/>
      <c r="AC602" s="2"/>
      <c r="AE602" s="2"/>
      <c r="AF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O603" s="2"/>
      <c r="P603" s="2"/>
      <c r="Q603" s="2"/>
      <c r="S603" s="2"/>
      <c r="T603" s="2"/>
      <c r="U603" s="2"/>
      <c r="V603" s="2"/>
      <c r="W603" s="2"/>
      <c r="X603" s="2"/>
      <c r="Y603" s="2"/>
      <c r="Z603" s="2"/>
      <c r="AB603" s="2"/>
      <c r="AC603" s="2"/>
      <c r="AE603" s="2"/>
      <c r="AF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S604" s="2"/>
      <c r="T604" s="2"/>
      <c r="U604" s="2"/>
      <c r="V604" s="2"/>
      <c r="W604" s="2"/>
      <c r="X604" s="2"/>
      <c r="Y604" s="2"/>
      <c r="Z604" s="2"/>
      <c r="AB604" s="2"/>
      <c r="AC604" s="2"/>
      <c r="AE604" s="2"/>
      <c r="AF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S605" s="2"/>
      <c r="T605" s="2"/>
      <c r="U605" s="2"/>
      <c r="V605" s="2"/>
      <c r="W605" s="2"/>
      <c r="X605" s="2"/>
      <c r="Y605" s="2"/>
      <c r="Z605" s="2"/>
      <c r="AB605" s="2"/>
      <c r="AC605" s="2"/>
      <c r="AE605" s="2"/>
      <c r="AF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S606" s="2"/>
      <c r="T606" s="2"/>
      <c r="U606" s="2"/>
      <c r="V606" s="2"/>
      <c r="W606" s="2"/>
      <c r="X606" s="2"/>
      <c r="Y606" s="2"/>
      <c r="Z606" s="2"/>
      <c r="AB606" s="2"/>
      <c r="AC606" s="2"/>
      <c r="AE606" s="2"/>
      <c r="AF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E607" s="2"/>
      <c r="AF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O608" s="2"/>
      <c r="P608" s="2"/>
      <c r="Q608" s="2"/>
      <c r="S608" s="2"/>
      <c r="T608" s="2"/>
      <c r="U608" s="2"/>
      <c r="V608" s="2"/>
      <c r="W608" s="2"/>
      <c r="X608" s="2"/>
      <c r="Y608" s="2"/>
      <c r="Z608" s="2"/>
      <c r="AB608" s="2"/>
      <c r="AC608" s="2"/>
      <c r="AE608" s="2"/>
      <c r="AF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O609" s="2"/>
      <c r="P609" s="2"/>
      <c r="Q609" s="2"/>
      <c r="S609" s="2"/>
      <c r="T609" s="2"/>
      <c r="U609" s="2"/>
      <c r="V609" s="2"/>
      <c r="W609" s="2"/>
      <c r="X609" s="2"/>
      <c r="Y609" s="2"/>
      <c r="Z609" s="2"/>
      <c r="AB609" s="2"/>
      <c r="AC609" s="2"/>
      <c r="AE609" s="2"/>
      <c r="AF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E610" s="2"/>
      <c r="AF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O611" s="2"/>
      <c r="P611" s="2"/>
      <c r="Q611" s="2"/>
      <c r="S611" s="2"/>
      <c r="T611" s="2"/>
      <c r="U611" s="2"/>
      <c r="V611" s="2"/>
      <c r="W611" s="2"/>
      <c r="X611" s="2"/>
      <c r="Y611" s="2"/>
      <c r="Z611" s="2"/>
      <c r="AB611" s="2"/>
      <c r="AC611" s="2"/>
      <c r="AE611" s="2"/>
      <c r="AF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O612" s="2"/>
      <c r="P612" s="2"/>
      <c r="Q612" s="2"/>
      <c r="S612" s="2"/>
      <c r="T612" s="2"/>
      <c r="U612" s="2"/>
      <c r="V612" s="2"/>
      <c r="W612" s="2"/>
      <c r="X612" s="2"/>
      <c r="Y612" s="2"/>
      <c r="Z612" s="2"/>
      <c r="AB612" s="2"/>
      <c r="AC612" s="2"/>
      <c r="AE612" s="2"/>
      <c r="AF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S613" s="2"/>
      <c r="T613" s="2"/>
      <c r="U613" s="2"/>
      <c r="V613" s="2"/>
      <c r="W613" s="2"/>
      <c r="X613" s="2"/>
      <c r="Y613" s="2"/>
      <c r="Z613" s="2"/>
      <c r="AB613" s="2"/>
      <c r="AC613" s="2"/>
      <c r="AE613" s="2"/>
      <c r="AF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O614" s="2"/>
      <c r="P614" s="2"/>
      <c r="Q614" s="2"/>
      <c r="S614" s="2"/>
      <c r="T614" s="2"/>
      <c r="U614" s="2"/>
      <c r="V614" s="2"/>
      <c r="W614" s="2"/>
      <c r="X614" s="2"/>
      <c r="Y614" s="2"/>
      <c r="Z614" s="2"/>
      <c r="AB614" s="2"/>
      <c r="AC614" s="2"/>
      <c r="AE614" s="2"/>
      <c r="AF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O615" s="2"/>
      <c r="P615" s="2"/>
      <c r="Q615" s="2"/>
      <c r="S615" s="2"/>
      <c r="T615" s="2"/>
      <c r="U615" s="2"/>
      <c r="V615" s="2"/>
      <c r="W615" s="2"/>
      <c r="X615" s="2"/>
      <c r="Y615" s="2"/>
      <c r="Z615" s="2"/>
      <c r="AB615" s="2"/>
      <c r="AC615" s="2"/>
      <c r="AE615" s="2"/>
      <c r="AF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E616" s="2"/>
      <c r="AF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S617" s="2"/>
      <c r="T617" s="2"/>
      <c r="U617" s="2"/>
      <c r="V617" s="2"/>
      <c r="W617" s="2"/>
      <c r="X617" s="2"/>
      <c r="Y617" s="2"/>
      <c r="Z617" s="2"/>
      <c r="AB617" s="2"/>
      <c r="AC617" s="2"/>
      <c r="AD617" s="2"/>
      <c r="AE617" s="2"/>
      <c r="AF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O618" s="2"/>
      <c r="P618" s="2"/>
      <c r="Q618" s="2"/>
      <c r="S618" s="2"/>
      <c r="T618" s="2"/>
      <c r="U618" s="2"/>
      <c r="V618" s="2"/>
      <c r="W618" s="2"/>
      <c r="X618" s="2"/>
      <c r="Y618" s="2"/>
      <c r="Z618" s="2"/>
      <c r="AB618" s="2"/>
      <c r="AC618" s="2"/>
      <c r="AE618" s="2"/>
      <c r="AF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S619" s="2"/>
      <c r="T619" s="2"/>
      <c r="U619" s="2"/>
      <c r="V619" s="2"/>
      <c r="W619" s="2"/>
      <c r="X619" s="2"/>
      <c r="Y619" s="2"/>
      <c r="Z619" s="2"/>
      <c r="AB619" s="2"/>
      <c r="AC619" s="2"/>
      <c r="AE619" s="2"/>
      <c r="AF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O620" s="2"/>
      <c r="P620" s="2"/>
      <c r="Q620" s="2"/>
      <c r="S620" s="2"/>
      <c r="T620" s="2"/>
      <c r="U620" s="2"/>
      <c r="V620" s="2"/>
      <c r="W620" s="2"/>
      <c r="X620" s="2"/>
      <c r="Y620" s="2"/>
      <c r="Z620" s="2"/>
      <c r="AB620" s="2"/>
      <c r="AC620" s="2"/>
      <c r="AE620" s="2"/>
      <c r="AF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E621" s="2"/>
      <c r="AF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O622" s="2"/>
      <c r="P622" s="2"/>
      <c r="Q622" s="2"/>
      <c r="S622" s="2"/>
      <c r="T622" s="2"/>
      <c r="U622" s="2"/>
      <c r="V622" s="2"/>
      <c r="W622" s="2"/>
      <c r="X622" s="2"/>
      <c r="Y622" s="2"/>
      <c r="Z622" s="2"/>
      <c r="AB622" s="2"/>
      <c r="AC622" s="2"/>
      <c r="AE622" s="2"/>
      <c r="AF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O623" s="2"/>
      <c r="P623" s="2"/>
      <c r="Q623" s="2"/>
      <c r="S623" s="2"/>
      <c r="T623" s="2"/>
      <c r="U623" s="2"/>
      <c r="V623" s="2"/>
      <c r="W623" s="2"/>
      <c r="X623" s="2"/>
      <c r="Y623" s="2"/>
      <c r="Z623" s="2"/>
      <c r="AB623" s="2"/>
      <c r="AC623" s="2"/>
      <c r="AE623" s="2"/>
      <c r="AF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E624" s="2"/>
      <c r="AF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O625" s="2"/>
      <c r="P625" s="2"/>
      <c r="Q625" s="2"/>
      <c r="S625" s="2"/>
      <c r="T625" s="2"/>
      <c r="U625" s="2"/>
      <c r="V625" s="2"/>
      <c r="W625" s="2"/>
      <c r="X625" s="2"/>
      <c r="Y625" s="2"/>
      <c r="Z625" s="2"/>
      <c r="AB625" s="2"/>
      <c r="AC625" s="2"/>
      <c r="AE625" s="2"/>
      <c r="AF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S626" s="2"/>
      <c r="T626" s="2"/>
      <c r="U626" s="2"/>
      <c r="V626" s="2"/>
      <c r="W626" s="2"/>
      <c r="X626" s="2"/>
      <c r="Y626" s="2"/>
      <c r="Z626" s="2"/>
      <c r="AB626" s="2"/>
      <c r="AC626" s="2"/>
      <c r="AE626" s="2"/>
      <c r="AF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E627" s="2"/>
      <c r="AF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E629" s="2"/>
      <c r="AF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S630" s="2"/>
      <c r="T630" s="2"/>
      <c r="U630" s="2"/>
      <c r="V630" s="2"/>
      <c r="W630" s="2"/>
      <c r="X630" s="2"/>
      <c r="Y630" s="2"/>
      <c r="Z630" s="2"/>
      <c r="AB630" s="2"/>
      <c r="AC630" s="2"/>
      <c r="AE630" s="2"/>
      <c r="AF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S631" s="2"/>
      <c r="T631" s="2"/>
      <c r="U631" s="2"/>
      <c r="V631" s="2"/>
      <c r="W631" s="2"/>
      <c r="X631" s="2"/>
      <c r="Y631" s="2"/>
      <c r="Z631" s="2"/>
      <c r="AB631" s="2"/>
      <c r="AC631" s="2"/>
      <c r="AE631" s="2"/>
      <c r="AF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S633" s="2"/>
      <c r="T633" s="2"/>
      <c r="U633" s="2"/>
      <c r="V633" s="2"/>
      <c r="W633" s="2"/>
      <c r="X633" s="2"/>
      <c r="Y633" s="2"/>
      <c r="Z633" s="2"/>
      <c r="AB633" s="2"/>
      <c r="AC633" s="2"/>
      <c r="AE633" s="2"/>
      <c r="AF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O634" s="2"/>
      <c r="P634" s="2"/>
      <c r="Q634" s="2"/>
      <c r="S634" s="2"/>
      <c r="T634" s="2"/>
      <c r="U634" s="2"/>
      <c r="V634" s="2"/>
      <c r="W634" s="2"/>
      <c r="X634" s="2"/>
      <c r="Y634" s="2"/>
      <c r="Z634" s="2"/>
      <c r="AB634" s="2"/>
      <c r="AC634" s="2"/>
      <c r="AE634" s="2"/>
      <c r="AF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S635" s="2"/>
      <c r="T635" s="2"/>
      <c r="U635" s="2"/>
      <c r="V635" s="2"/>
      <c r="W635" s="2"/>
      <c r="X635" s="2"/>
      <c r="Y635" s="2"/>
      <c r="Z635" s="2"/>
      <c r="AB635" s="2"/>
      <c r="AC635" s="2"/>
      <c r="AE635" s="2"/>
      <c r="AF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O636" s="2"/>
      <c r="P636" s="2"/>
      <c r="Q636" s="2"/>
      <c r="S636" s="2"/>
      <c r="T636" s="2"/>
      <c r="U636" s="2"/>
      <c r="V636" s="2"/>
      <c r="W636" s="2"/>
      <c r="X636" s="2"/>
      <c r="Y636" s="2"/>
      <c r="Z636" s="2"/>
      <c r="AB636" s="2"/>
      <c r="AC636" s="2"/>
      <c r="AE636" s="2"/>
      <c r="AF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O637" s="2"/>
      <c r="P637" s="2"/>
      <c r="Q637" s="2"/>
      <c r="S637" s="2"/>
      <c r="T637" s="2"/>
      <c r="U637" s="2"/>
      <c r="V637" s="2"/>
      <c r="W637" s="2"/>
      <c r="X637" s="2"/>
      <c r="Y637" s="2"/>
      <c r="Z637" s="2"/>
      <c r="AB637" s="2"/>
      <c r="AC637" s="2"/>
      <c r="AE637" s="2"/>
      <c r="AF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E638" s="2"/>
      <c r="AF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E639" s="2"/>
      <c r="AF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O640" s="2"/>
      <c r="P640" s="2"/>
      <c r="Q640" s="2"/>
      <c r="S640" s="2"/>
      <c r="T640" s="2"/>
      <c r="U640" s="2"/>
      <c r="V640" s="2"/>
      <c r="W640" s="2"/>
      <c r="X640" s="2"/>
      <c r="Y640" s="2"/>
      <c r="Z640" s="2"/>
      <c r="AB640" s="2"/>
      <c r="AC640" s="2"/>
      <c r="AE640" s="2"/>
      <c r="AF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E641" s="2"/>
      <c r="AF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E642" s="2"/>
      <c r="AF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S643" s="2"/>
      <c r="T643" s="2"/>
      <c r="U643" s="2"/>
      <c r="V643" s="2"/>
      <c r="W643" s="2"/>
      <c r="X643" s="2"/>
      <c r="Y643" s="2"/>
      <c r="Z643" s="2"/>
      <c r="AB643" s="2"/>
      <c r="AC643" s="2"/>
      <c r="AE643" s="2"/>
      <c r="AF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S645" s="2"/>
      <c r="T645" s="2"/>
      <c r="U645" s="2"/>
      <c r="V645" s="2"/>
      <c r="W645" s="2"/>
      <c r="X645" s="2"/>
      <c r="Y645" s="2"/>
      <c r="Z645" s="2"/>
      <c r="AB645" s="2"/>
      <c r="AC645" s="2"/>
      <c r="AE645" s="2"/>
      <c r="AF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S646" s="2"/>
      <c r="T646" s="2"/>
      <c r="U646" s="2"/>
      <c r="V646" s="2"/>
      <c r="W646" s="2"/>
      <c r="X646" s="2"/>
      <c r="Y646" s="2"/>
      <c r="Z646" s="2"/>
      <c r="AB646" s="2"/>
      <c r="AC646" s="2"/>
      <c r="AE646" s="2"/>
      <c r="AF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O647" s="2"/>
      <c r="P647" s="2"/>
      <c r="Q647" s="2"/>
      <c r="S647" s="2"/>
      <c r="T647" s="2"/>
      <c r="U647" s="2"/>
      <c r="V647" s="2"/>
      <c r="W647" s="2"/>
      <c r="X647" s="2"/>
      <c r="Y647" s="2"/>
      <c r="Z647" s="2"/>
      <c r="AB647" s="2"/>
      <c r="AC647" s="2"/>
      <c r="AE647" s="2"/>
      <c r="AF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O648" s="2"/>
      <c r="P648" s="2"/>
      <c r="Q648" s="2"/>
      <c r="S648" s="2"/>
      <c r="T648" s="2"/>
      <c r="U648" s="2"/>
      <c r="V648" s="2"/>
      <c r="W648" s="2"/>
      <c r="X648" s="2"/>
      <c r="Y648" s="2"/>
      <c r="Z648" s="2"/>
      <c r="AB648" s="2"/>
      <c r="AC648" s="2"/>
      <c r="AE648" s="2"/>
      <c r="AF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S649" s="2"/>
      <c r="T649" s="2"/>
      <c r="U649" s="2"/>
      <c r="V649" s="2"/>
      <c r="W649" s="2"/>
      <c r="X649" s="2"/>
      <c r="Y649" s="2"/>
      <c r="Z649" s="2"/>
      <c r="AB649" s="2"/>
      <c r="AC649" s="2"/>
      <c r="AE649" s="2"/>
      <c r="AF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E650" s="2"/>
      <c r="AF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E651" s="2"/>
      <c r="AF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O652" s="2"/>
      <c r="P652" s="2"/>
      <c r="Q652" s="2"/>
      <c r="S652" s="2"/>
      <c r="T652" s="2"/>
      <c r="U652" s="2"/>
      <c r="V652" s="2"/>
      <c r="W652" s="2"/>
      <c r="X652" s="2"/>
      <c r="Y652" s="2"/>
      <c r="Z652" s="2"/>
      <c r="AB652" s="2"/>
      <c r="AC652" s="2"/>
      <c r="AE652" s="2"/>
      <c r="AF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E653" s="2"/>
      <c r="AF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E654" s="2"/>
      <c r="AF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O655" s="2"/>
      <c r="P655" s="2"/>
      <c r="Q655" s="2"/>
      <c r="S655" s="2"/>
      <c r="T655" s="2"/>
      <c r="U655" s="2"/>
      <c r="V655" s="2"/>
      <c r="W655" s="2"/>
      <c r="X655" s="2"/>
      <c r="Y655" s="2"/>
      <c r="Z655" s="2"/>
      <c r="AB655" s="2"/>
      <c r="AC655" s="2"/>
      <c r="AE655" s="2"/>
      <c r="AF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O656" s="2"/>
      <c r="P656" s="2"/>
      <c r="Q656" s="2"/>
      <c r="S656" s="2"/>
      <c r="T656" s="2"/>
      <c r="U656" s="2"/>
      <c r="V656" s="2"/>
      <c r="W656" s="2"/>
      <c r="X656" s="2"/>
      <c r="Y656" s="2"/>
      <c r="Z656" s="2"/>
      <c r="AB656" s="2"/>
      <c r="AC656" s="2"/>
      <c r="AE656" s="2"/>
      <c r="AF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O657" s="2"/>
      <c r="P657" s="2"/>
      <c r="Q657" s="2"/>
      <c r="S657" s="2"/>
      <c r="T657" s="2"/>
      <c r="U657" s="2"/>
      <c r="V657" s="2"/>
      <c r="W657" s="2"/>
      <c r="X657" s="2"/>
      <c r="Y657" s="2"/>
      <c r="Z657" s="2"/>
      <c r="AB657" s="2"/>
      <c r="AC657" s="2"/>
      <c r="AE657" s="2"/>
      <c r="AF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O659" s="2"/>
      <c r="P659" s="2"/>
      <c r="Q659" s="2"/>
      <c r="S659" s="2"/>
      <c r="T659" s="2"/>
      <c r="U659" s="2"/>
      <c r="V659" s="2"/>
      <c r="W659" s="2"/>
      <c r="X659" s="2"/>
      <c r="Y659" s="2"/>
      <c r="Z659" s="2"/>
      <c r="AB659" s="2"/>
      <c r="AC659" s="2"/>
      <c r="AE659" s="2"/>
      <c r="AF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O660" s="2"/>
      <c r="P660" s="2"/>
      <c r="Q660" s="2"/>
      <c r="S660" s="2"/>
      <c r="T660" s="2"/>
      <c r="U660" s="2"/>
      <c r="V660" s="2"/>
      <c r="W660" s="2"/>
      <c r="X660" s="2"/>
      <c r="Y660" s="2"/>
      <c r="Z660" s="2"/>
      <c r="AB660" s="2"/>
      <c r="AC660" s="2"/>
      <c r="AE660" s="2"/>
      <c r="AF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O661" s="2"/>
      <c r="P661" s="2"/>
      <c r="Q661" s="2"/>
      <c r="S661" s="2"/>
      <c r="T661" s="2"/>
      <c r="U661" s="2"/>
      <c r="V661" s="2"/>
      <c r="W661" s="2"/>
      <c r="X661" s="2"/>
      <c r="Y661" s="2"/>
      <c r="Z661" s="2"/>
      <c r="AB661" s="2"/>
      <c r="AC661" s="2"/>
      <c r="AE661" s="2"/>
      <c r="AF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E662" s="2"/>
      <c r="AF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S663" s="2"/>
      <c r="T663" s="2"/>
      <c r="U663" s="2"/>
      <c r="V663" s="2"/>
      <c r="W663" s="2"/>
      <c r="X663" s="2"/>
      <c r="Y663" s="2"/>
      <c r="Z663" s="2"/>
      <c r="AB663" s="2"/>
      <c r="AC663" s="2"/>
      <c r="AE663" s="2"/>
      <c r="AF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O664" s="2"/>
      <c r="P664" s="2"/>
      <c r="Q664" s="2"/>
      <c r="S664" s="2"/>
      <c r="T664" s="2"/>
      <c r="U664" s="2"/>
      <c r="V664" s="2"/>
      <c r="W664" s="2"/>
      <c r="X664" s="2"/>
      <c r="Y664" s="2"/>
      <c r="Z664" s="2"/>
      <c r="AB664" s="2"/>
      <c r="AC664" s="2"/>
      <c r="AE664" s="2"/>
      <c r="AF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O665" s="2"/>
      <c r="P665" s="2"/>
      <c r="Q665" s="2"/>
      <c r="S665" s="2"/>
      <c r="T665" s="2"/>
      <c r="U665" s="2"/>
      <c r="V665" s="2"/>
      <c r="W665" s="2"/>
      <c r="X665" s="2"/>
      <c r="Y665" s="2"/>
      <c r="Z665" s="2"/>
      <c r="AB665" s="2"/>
      <c r="AC665" s="2"/>
      <c r="AE665" s="2"/>
      <c r="AF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O666" s="2"/>
      <c r="P666" s="2"/>
      <c r="Q666" s="2"/>
      <c r="S666" s="2"/>
      <c r="T666" s="2"/>
      <c r="U666" s="2"/>
      <c r="V666" s="2"/>
      <c r="W666" s="2"/>
      <c r="X666" s="2"/>
      <c r="Y666" s="2"/>
      <c r="Z666" s="2"/>
      <c r="AB666" s="2"/>
      <c r="AC666" s="2"/>
      <c r="AE666" s="2"/>
      <c r="AF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S667" s="2"/>
      <c r="T667" s="2"/>
      <c r="U667" s="2"/>
      <c r="V667" s="2"/>
      <c r="W667" s="2"/>
      <c r="X667" s="2"/>
      <c r="Y667" s="2"/>
      <c r="Z667" s="2"/>
      <c r="AB667" s="2"/>
      <c r="AC667" s="2"/>
      <c r="AE667" s="2"/>
      <c r="AF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E668" s="2"/>
      <c r="AF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S669" s="2"/>
      <c r="T669" s="2"/>
      <c r="U669" s="2"/>
      <c r="V669" s="2"/>
      <c r="W669" s="2"/>
      <c r="X669" s="2"/>
      <c r="Y669" s="2"/>
      <c r="Z669" s="2"/>
      <c r="AB669" s="2"/>
      <c r="AC669" s="2"/>
      <c r="AE669" s="2"/>
      <c r="AF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E670" s="2"/>
      <c r="AF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S671" s="2"/>
      <c r="T671" s="2"/>
      <c r="U671" s="2"/>
      <c r="V671" s="2"/>
      <c r="W671" s="2"/>
      <c r="X671" s="2"/>
      <c r="Y671" s="2"/>
      <c r="Z671" s="2"/>
      <c r="AB671" s="2"/>
      <c r="AC671" s="2"/>
      <c r="AD671" s="2"/>
      <c r="AE671" s="2"/>
      <c r="AF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E672" s="2"/>
      <c r="AF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E673" s="2"/>
      <c r="AF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S674" s="2"/>
      <c r="T674" s="2"/>
      <c r="U674" s="2"/>
      <c r="V674" s="2"/>
      <c r="W674" s="2"/>
      <c r="X674" s="2"/>
      <c r="Y674" s="2"/>
      <c r="Z674" s="2"/>
      <c r="AB674" s="2"/>
      <c r="AC674" s="2"/>
      <c r="AE674" s="2"/>
      <c r="AF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O675" s="2"/>
      <c r="P675" s="2"/>
      <c r="Q675" s="2"/>
      <c r="S675" s="2"/>
      <c r="T675" s="2"/>
      <c r="U675" s="2"/>
      <c r="V675" s="2"/>
      <c r="W675" s="2"/>
      <c r="X675" s="2"/>
      <c r="Y675" s="2"/>
      <c r="Z675" s="2"/>
      <c r="AB675" s="2"/>
      <c r="AC675" s="2"/>
      <c r="AE675" s="2"/>
      <c r="AF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E676" s="2"/>
      <c r="AF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O677" s="2"/>
      <c r="P677" s="2"/>
      <c r="Q677" s="2"/>
      <c r="S677" s="2"/>
      <c r="T677" s="2"/>
      <c r="U677" s="2"/>
      <c r="V677" s="2"/>
      <c r="W677" s="2"/>
      <c r="X677" s="2"/>
      <c r="Y677" s="2"/>
      <c r="Z677" s="2"/>
      <c r="AB677" s="2"/>
      <c r="AC677" s="2"/>
      <c r="AE677" s="2"/>
      <c r="AF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S678" s="2"/>
      <c r="T678" s="2"/>
      <c r="U678" s="2"/>
      <c r="V678" s="2"/>
      <c r="W678" s="2"/>
      <c r="X678" s="2"/>
      <c r="Y678" s="2"/>
      <c r="Z678" s="2"/>
      <c r="AB678" s="2"/>
      <c r="AC678" s="2"/>
      <c r="AE678" s="2"/>
      <c r="AF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S679" s="2"/>
      <c r="T679" s="2"/>
      <c r="U679" s="2"/>
      <c r="V679" s="2"/>
      <c r="W679" s="2"/>
      <c r="X679" s="2"/>
      <c r="Y679" s="2"/>
      <c r="Z679" s="2"/>
      <c r="AB679" s="2"/>
      <c r="AC679" s="2"/>
      <c r="AE679" s="2"/>
      <c r="AF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O680" s="2"/>
      <c r="P680" s="2"/>
      <c r="Q680" s="2"/>
      <c r="S680" s="2"/>
      <c r="T680" s="2"/>
      <c r="U680" s="2"/>
      <c r="V680" s="2"/>
      <c r="W680" s="2"/>
      <c r="X680" s="2"/>
      <c r="Y680" s="2"/>
      <c r="Z680" s="2"/>
      <c r="AB680" s="2"/>
      <c r="AC680" s="2"/>
      <c r="AE680" s="2"/>
      <c r="AF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S681" s="2"/>
      <c r="T681" s="2"/>
      <c r="U681" s="2"/>
      <c r="V681" s="2"/>
      <c r="W681" s="2"/>
      <c r="X681" s="2"/>
      <c r="Y681" s="2"/>
      <c r="Z681" s="2"/>
      <c r="AB681" s="2"/>
      <c r="AC681" s="2"/>
      <c r="AE681" s="2"/>
      <c r="AF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O682" s="2"/>
      <c r="P682" s="2"/>
      <c r="Q682" s="2"/>
      <c r="S682" s="2"/>
      <c r="T682" s="2"/>
      <c r="U682" s="2"/>
      <c r="V682" s="2"/>
      <c r="W682" s="2"/>
      <c r="X682" s="2"/>
      <c r="Y682" s="2"/>
      <c r="Z682" s="2"/>
      <c r="AB682" s="2"/>
      <c r="AC682" s="2"/>
      <c r="AE682" s="2"/>
      <c r="AF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S683" s="2"/>
      <c r="T683" s="2"/>
      <c r="U683" s="2"/>
      <c r="V683" s="2"/>
      <c r="W683" s="2"/>
      <c r="X683" s="2"/>
      <c r="Y683" s="2"/>
      <c r="Z683" s="2"/>
      <c r="AB683" s="2"/>
      <c r="AC683" s="2"/>
      <c r="AE683" s="2"/>
      <c r="AF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S684" s="2"/>
      <c r="T684" s="2"/>
      <c r="U684" s="2"/>
      <c r="V684" s="2"/>
      <c r="W684" s="2"/>
      <c r="X684" s="2"/>
      <c r="Y684" s="2"/>
      <c r="Z684" s="2"/>
      <c r="AB684" s="2"/>
      <c r="AC684" s="2"/>
      <c r="AE684" s="2"/>
      <c r="AF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O685" s="2"/>
      <c r="P685" s="2"/>
      <c r="Q685" s="2"/>
      <c r="S685" s="2"/>
      <c r="T685" s="2"/>
      <c r="U685" s="2"/>
      <c r="V685" s="2"/>
      <c r="W685" s="2"/>
      <c r="X685" s="2"/>
      <c r="Y685" s="2"/>
      <c r="Z685" s="2"/>
      <c r="AB685" s="2"/>
      <c r="AC685" s="2"/>
      <c r="AE685" s="2"/>
      <c r="AF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S686" s="2"/>
      <c r="T686" s="2"/>
      <c r="U686" s="2"/>
      <c r="V686" s="2"/>
      <c r="W686" s="2"/>
      <c r="X686" s="2"/>
      <c r="Y686" s="2"/>
      <c r="Z686" s="2"/>
      <c r="AB686" s="2"/>
      <c r="AC686" s="2"/>
      <c r="AE686" s="2"/>
      <c r="AF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O687" s="2"/>
      <c r="P687" s="2"/>
      <c r="Q687" s="2"/>
      <c r="S687" s="2"/>
      <c r="T687" s="2"/>
      <c r="U687" s="2"/>
      <c r="V687" s="2"/>
      <c r="W687" s="2"/>
      <c r="X687" s="2"/>
      <c r="Y687" s="2"/>
      <c r="Z687" s="2"/>
      <c r="AB687" s="2"/>
      <c r="AC687" s="2"/>
      <c r="AE687" s="2"/>
      <c r="AF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S688" s="2"/>
      <c r="T688" s="2"/>
      <c r="U688" s="2"/>
      <c r="V688" s="2"/>
      <c r="W688" s="2"/>
      <c r="X688" s="2"/>
      <c r="Y688" s="2"/>
      <c r="Z688" s="2"/>
      <c r="AB688" s="2"/>
      <c r="AC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O689" s="2"/>
      <c r="P689" s="2"/>
      <c r="Q689" s="2"/>
      <c r="S689" s="2"/>
      <c r="T689" s="2"/>
      <c r="U689" s="2"/>
      <c r="V689" s="2"/>
      <c r="W689" s="2"/>
      <c r="X689" s="2"/>
      <c r="Y689" s="2"/>
      <c r="Z689" s="2"/>
      <c r="AB689" s="2"/>
      <c r="AC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O690" s="2"/>
      <c r="P690" s="2"/>
      <c r="Q690" s="2"/>
      <c r="S690" s="2"/>
      <c r="T690" s="2"/>
      <c r="U690" s="2"/>
      <c r="V690" s="2"/>
      <c r="W690" s="2"/>
      <c r="X690" s="2"/>
      <c r="Y690" s="2"/>
      <c r="Z690" s="2"/>
      <c r="AB690" s="2"/>
      <c r="AC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S691" s="2"/>
      <c r="T691" s="2"/>
      <c r="U691" s="2"/>
      <c r="V691" s="2"/>
      <c r="W691" s="2"/>
      <c r="X691" s="2"/>
      <c r="Y691" s="2"/>
      <c r="Z691" s="2"/>
      <c r="AB691" s="2"/>
      <c r="AC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S692" s="2"/>
      <c r="T692" s="2"/>
      <c r="U692" s="2"/>
      <c r="V692" s="2"/>
      <c r="W692" s="2"/>
      <c r="X692" s="2"/>
      <c r="Y692" s="2"/>
      <c r="Z692" s="2"/>
      <c r="AB692" s="2"/>
      <c r="AC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S693" s="2"/>
      <c r="T693" s="2"/>
      <c r="U693" s="2"/>
      <c r="V693" s="2"/>
      <c r="W693" s="2"/>
      <c r="X693" s="2"/>
      <c r="Y693" s="2"/>
      <c r="Z693" s="2"/>
      <c r="AB693" s="2"/>
      <c r="AC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O694" s="2"/>
      <c r="P694" s="2"/>
      <c r="Q694" s="2"/>
      <c r="S694" s="2"/>
      <c r="T694" s="2"/>
      <c r="U694" s="2"/>
      <c r="V694" s="2"/>
      <c r="W694" s="2"/>
      <c r="X694" s="2"/>
      <c r="Y694" s="2"/>
      <c r="Z694" s="2"/>
      <c r="AB694" s="2"/>
      <c r="AC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O695" s="2"/>
      <c r="P695" s="2"/>
      <c r="Q695" s="2"/>
      <c r="S695" s="2"/>
      <c r="T695" s="2"/>
      <c r="U695" s="2"/>
      <c r="V695" s="2"/>
      <c r="W695" s="2"/>
      <c r="X695" s="2"/>
      <c r="Y695" s="2"/>
      <c r="Z695" s="2"/>
      <c r="AB695" s="2"/>
      <c r="AC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S696" s="2"/>
      <c r="T696" s="2"/>
      <c r="U696" s="2"/>
      <c r="V696" s="2"/>
      <c r="W696" s="2"/>
      <c r="X696" s="2"/>
      <c r="Y696" s="2"/>
      <c r="Z696" s="2"/>
      <c r="AB696" s="2"/>
      <c r="AC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S697" s="2"/>
      <c r="T697" s="2"/>
      <c r="U697" s="2"/>
      <c r="V697" s="2"/>
      <c r="W697" s="2"/>
      <c r="X697" s="2"/>
      <c r="Y697" s="2"/>
      <c r="Z697" s="2"/>
      <c r="AB697" s="2"/>
      <c r="AC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O698" s="2"/>
      <c r="P698" s="2"/>
      <c r="Q698" s="2"/>
      <c r="S698" s="2"/>
      <c r="T698" s="2"/>
      <c r="U698" s="2"/>
      <c r="V698" s="2"/>
      <c r="W698" s="2"/>
      <c r="X698" s="2"/>
      <c r="Y698" s="2"/>
      <c r="Z698" s="2"/>
      <c r="AB698" s="2"/>
      <c r="AC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O699" s="2"/>
      <c r="P699" s="2"/>
      <c r="Q699" s="2"/>
      <c r="S699" s="2"/>
      <c r="T699" s="2"/>
      <c r="U699" s="2"/>
      <c r="V699" s="2"/>
      <c r="W699" s="2"/>
      <c r="X699" s="2"/>
      <c r="Y699" s="2"/>
      <c r="Z699" s="2"/>
      <c r="AB699" s="2"/>
      <c r="AC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S701" s="2"/>
      <c r="T701" s="2"/>
      <c r="U701" s="2"/>
      <c r="V701" s="2"/>
      <c r="W701" s="2"/>
      <c r="X701" s="2"/>
      <c r="Y701" s="2"/>
      <c r="Z701" s="2"/>
      <c r="AB701" s="2"/>
      <c r="AC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O702" s="2"/>
      <c r="P702" s="2"/>
      <c r="Q702" s="2"/>
      <c r="S702" s="2"/>
      <c r="T702" s="2"/>
      <c r="U702" s="2"/>
      <c r="V702" s="2"/>
      <c r="W702" s="2"/>
      <c r="X702" s="2"/>
      <c r="Y702" s="2"/>
      <c r="Z702" s="2"/>
      <c r="AB702" s="2"/>
      <c r="AC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O703" s="2"/>
      <c r="P703" s="2"/>
      <c r="Q703" s="2"/>
      <c r="S703" s="2"/>
      <c r="T703" s="2"/>
      <c r="U703" s="2"/>
      <c r="V703" s="2"/>
      <c r="W703" s="2"/>
      <c r="X703" s="2"/>
      <c r="Y703" s="2"/>
      <c r="Z703" s="2"/>
      <c r="AB703" s="2"/>
      <c r="AC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O704" s="2"/>
      <c r="P704" s="2"/>
      <c r="Q704" s="2"/>
      <c r="S704" s="2"/>
      <c r="T704" s="2"/>
      <c r="U704" s="2"/>
      <c r="V704" s="2"/>
      <c r="W704" s="2"/>
      <c r="X704" s="2"/>
      <c r="Y704" s="2"/>
      <c r="Z704" s="2"/>
      <c r="AB704" s="2"/>
      <c r="AC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O705" s="2"/>
      <c r="P705" s="2"/>
      <c r="Q705" s="2"/>
      <c r="S705" s="2"/>
      <c r="T705" s="2"/>
      <c r="U705" s="2"/>
      <c r="V705" s="2"/>
      <c r="W705" s="2"/>
      <c r="X705" s="2"/>
      <c r="Y705" s="2"/>
      <c r="Z705" s="2"/>
      <c r="AB705" s="2"/>
      <c r="AC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O707" s="2"/>
      <c r="P707" s="2"/>
      <c r="Q707" s="2"/>
      <c r="S707" s="2"/>
      <c r="T707" s="2"/>
      <c r="U707" s="2"/>
      <c r="V707" s="2"/>
      <c r="W707" s="2"/>
      <c r="X707" s="2"/>
      <c r="Y707" s="2"/>
      <c r="Z707" s="2"/>
      <c r="AB707" s="2"/>
      <c r="AC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O708" s="2"/>
      <c r="P708" s="2"/>
      <c r="Q708" s="2"/>
      <c r="S708" s="2"/>
      <c r="T708" s="2"/>
      <c r="U708" s="2"/>
      <c r="V708" s="2"/>
      <c r="W708" s="2"/>
      <c r="X708" s="2"/>
      <c r="Y708" s="2"/>
      <c r="Z708" s="2"/>
      <c r="AB708" s="2"/>
      <c r="AC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O709" s="2"/>
      <c r="P709" s="2"/>
      <c r="Q709" s="2"/>
      <c r="S709" s="2"/>
      <c r="T709" s="2"/>
      <c r="U709" s="2"/>
      <c r="V709" s="2"/>
      <c r="W709" s="2"/>
      <c r="X709" s="2"/>
      <c r="Y709" s="2"/>
      <c r="Z709" s="2"/>
      <c r="AB709" s="2"/>
      <c r="AC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S711" s="2"/>
      <c r="T711" s="2"/>
      <c r="U711" s="2"/>
      <c r="V711" s="2"/>
      <c r="W711" s="2"/>
      <c r="X711" s="2"/>
      <c r="Y711" s="2"/>
      <c r="Z711" s="2"/>
      <c r="AB711" s="2"/>
      <c r="AC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O712" s="2"/>
      <c r="P712" s="2"/>
      <c r="Q712" s="2"/>
      <c r="S712" s="2"/>
      <c r="T712" s="2"/>
      <c r="U712" s="2"/>
      <c r="V712" s="2"/>
      <c r="W712" s="2"/>
      <c r="X712" s="2"/>
      <c r="Y712" s="2"/>
      <c r="Z712" s="2"/>
      <c r="AB712" s="2"/>
      <c r="AC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S713" s="2"/>
      <c r="T713" s="2"/>
      <c r="U713" s="2"/>
      <c r="V713" s="2"/>
      <c r="W713" s="2"/>
      <c r="X713" s="2"/>
      <c r="Y713" s="2"/>
      <c r="Z713" s="2"/>
      <c r="AB713" s="2"/>
      <c r="AC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S714" s="2"/>
      <c r="T714" s="2"/>
      <c r="U714" s="2"/>
      <c r="V714" s="2"/>
      <c r="W714" s="2"/>
      <c r="X714" s="2"/>
      <c r="Y714" s="2"/>
      <c r="Z714" s="2"/>
      <c r="AB714" s="2"/>
      <c r="AC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O718" s="2"/>
      <c r="P718" s="2"/>
      <c r="Q718" s="2"/>
      <c r="S718" s="2"/>
      <c r="T718" s="2"/>
      <c r="U718" s="2"/>
      <c r="V718" s="2"/>
      <c r="W718" s="2"/>
      <c r="X718" s="2"/>
      <c r="Y718" s="2"/>
      <c r="Z718" s="2"/>
      <c r="AB718" s="2"/>
      <c r="AC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S720" s="2"/>
      <c r="T720" s="2"/>
      <c r="U720" s="2"/>
      <c r="V720" s="2"/>
      <c r="W720" s="2"/>
      <c r="X720" s="2"/>
      <c r="Y720" s="2"/>
      <c r="Z720" s="2"/>
      <c r="AB720" s="2"/>
      <c r="AC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S721" s="2"/>
      <c r="T721" s="2"/>
      <c r="U721" s="2"/>
      <c r="V721" s="2"/>
      <c r="W721" s="2"/>
      <c r="X721" s="2"/>
      <c r="Y721" s="2"/>
      <c r="Z721" s="2"/>
      <c r="AB721" s="2"/>
      <c r="AC721" s="2"/>
      <c r="AE721" s="2"/>
      <c r="AF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O722" s="2"/>
      <c r="P722" s="2"/>
      <c r="Q722" s="2"/>
      <c r="S722" s="2"/>
      <c r="T722" s="2"/>
      <c r="U722" s="2"/>
      <c r="V722" s="2"/>
      <c r="W722" s="2"/>
      <c r="X722" s="2"/>
      <c r="Y722" s="2"/>
      <c r="Z722" s="2"/>
      <c r="AB722" s="2"/>
      <c r="AC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S723" s="2"/>
      <c r="T723" s="2"/>
      <c r="U723" s="2"/>
      <c r="V723" s="2"/>
      <c r="W723" s="2"/>
      <c r="X723" s="2"/>
      <c r="Y723" s="2"/>
      <c r="Z723" s="2"/>
      <c r="AB723" s="2"/>
      <c r="AC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O725" s="2"/>
      <c r="P725" s="2"/>
      <c r="Q725" s="2"/>
      <c r="S725" s="2"/>
      <c r="T725" s="2"/>
      <c r="U725" s="2"/>
      <c r="V725" s="2"/>
      <c r="W725" s="2"/>
      <c r="X725" s="2"/>
      <c r="Y725" s="2"/>
      <c r="Z725" s="2"/>
      <c r="AB725" s="2"/>
      <c r="AC725" s="2"/>
      <c r="AE725" s="2"/>
      <c r="AF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O726" s="2"/>
      <c r="P726" s="2"/>
      <c r="Q726" s="2"/>
      <c r="S726" s="2"/>
      <c r="T726" s="2"/>
      <c r="U726" s="2"/>
      <c r="V726" s="2"/>
      <c r="W726" s="2"/>
      <c r="X726" s="2"/>
      <c r="Y726" s="2"/>
      <c r="Z726" s="2"/>
      <c r="AB726" s="2"/>
      <c r="AC726" s="2"/>
      <c r="AE726" s="2"/>
      <c r="AF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S727" s="2"/>
      <c r="T727" s="2"/>
      <c r="U727" s="2"/>
      <c r="V727" s="2"/>
      <c r="W727" s="2"/>
      <c r="X727" s="2"/>
      <c r="Y727" s="2"/>
      <c r="Z727" s="2"/>
      <c r="AB727" s="2"/>
      <c r="AC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S729" s="2"/>
      <c r="T729" s="2"/>
      <c r="U729" s="2"/>
      <c r="V729" s="2"/>
      <c r="W729" s="2"/>
      <c r="X729" s="2"/>
      <c r="Y729" s="2"/>
      <c r="Z729" s="2"/>
      <c r="AB729" s="2"/>
      <c r="AC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S730" s="2"/>
      <c r="T730" s="2"/>
      <c r="U730" s="2"/>
      <c r="V730" s="2"/>
      <c r="W730" s="2"/>
      <c r="X730" s="2"/>
      <c r="Y730" s="2"/>
      <c r="Z730" s="2"/>
      <c r="AB730" s="2"/>
      <c r="AC730" s="2"/>
      <c r="AE730" s="2"/>
      <c r="AF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O731" s="2"/>
      <c r="P731" s="2"/>
      <c r="Q731" s="2"/>
      <c r="S731" s="2"/>
      <c r="T731" s="2"/>
      <c r="U731" s="2"/>
      <c r="V731" s="2"/>
      <c r="W731" s="2"/>
      <c r="X731" s="2"/>
      <c r="Y731" s="2"/>
      <c r="Z731" s="2"/>
      <c r="AB731" s="2"/>
      <c r="AC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O732" s="2"/>
      <c r="P732" s="2"/>
      <c r="Q732" s="2"/>
      <c r="S732" s="2"/>
      <c r="T732" s="2"/>
      <c r="U732" s="2"/>
      <c r="V732" s="2"/>
      <c r="W732" s="2"/>
      <c r="X732" s="2"/>
      <c r="Y732" s="2"/>
      <c r="Z732" s="2"/>
      <c r="AB732" s="2"/>
      <c r="AC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S734" s="2"/>
      <c r="T734" s="2"/>
      <c r="U734" s="2"/>
      <c r="V734" s="2"/>
      <c r="W734" s="2"/>
      <c r="X734" s="2"/>
      <c r="Y734" s="2"/>
      <c r="Z734" s="2"/>
      <c r="AB734" s="2"/>
      <c r="AC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O735" s="2"/>
      <c r="P735" s="2"/>
      <c r="Q735" s="2"/>
      <c r="S735" s="2"/>
      <c r="T735" s="2"/>
      <c r="U735" s="2"/>
      <c r="V735" s="2"/>
      <c r="W735" s="2"/>
      <c r="X735" s="2"/>
      <c r="Y735" s="2"/>
      <c r="Z735" s="2"/>
      <c r="AB735" s="2"/>
      <c r="AC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O737" s="2"/>
      <c r="P737" s="2"/>
      <c r="Q737" s="2"/>
      <c r="S737" s="2"/>
      <c r="T737" s="2"/>
      <c r="U737" s="2"/>
      <c r="V737" s="2"/>
      <c r="W737" s="2"/>
      <c r="X737" s="2"/>
      <c r="Y737" s="2"/>
      <c r="Z737" s="2"/>
      <c r="AB737" s="2"/>
      <c r="AC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S738" s="2"/>
      <c r="T738" s="2"/>
      <c r="U738" s="2"/>
      <c r="V738" s="2"/>
      <c r="W738" s="2"/>
      <c r="X738" s="2"/>
      <c r="Y738" s="2"/>
      <c r="Z738" s="2"/>
      <c r="AB738" s="2"/>
      <c r="AC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O739" s="2"/>
      <c r="P739" s="2"/>
      <c r="Q739" s="2"/>
      <c r="S739" s="2"/>
      <c r="T739" s="2"/>
      <c r="U739" s="2"/>
      <c r="V739" s="2"/>
      <c r="W739" s="2"/>
      <c r="X739" s="2"/>
      <c r="Y739" s="2"/>
      <c r="Z739" s="2"/>
      <c r="AB739" s="2"/>
      <c r="AC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S742" s="2"/>
      <c r="T742" s="2"/>
      <c r="U742" s="2"/>
      <c r="V742" s="2"/>
      <c r="W742" s="2"/>
      <c r="X742" s="2"/>
      <c r="Y742" s="2"/>
      <c r="Z742" s="2"/>
      <c r="AB742" s="2"/>
      <c r="AC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O743" s="2"/>
      <c r="P743" s="2"/>
      <c r="Q743" s="2"/>
      <c r="S743" s="2"/>
      <c r="T743" s="2"/>
      <c r="U743" s="2"/>
      <c r="V743" s="2"/>
      <c r="W743" s="2"/>
      <c r="X743" s="2"/>
      <c r="Y743" s="2"/>
      <c r="Z743" s="2"/>
      <c r="AB743" s="2"/>
      <c r="AC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O744" s="2"/>
      <c r="P744" s="2"/>
      <c r="Q744" s="2"/>
      <c r="S744" s="2"/>
      <c r="T744" s="2"/>
      <c r="U744" s="2"/>
      <c r="V744" s="2"/>
      <c r="W744" s="2"/>
      <c r="X744" s="2"/>
      <c r="Y744" s="2"/>
      <c r="Z744" s="2"/>
      <c r="AB744" s="2"/>
      <c r="AC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O745" s="2"/>
      <c r="P745" s="2"/>
      <c r="Q745" s="2"/>
      <c r="S745" s="2"/>
      <c r="T745" s="2"/>
      <c r="U745" s="2"/>
      <c r="V745" s="2"/>
      <c r="W745" s="2"/>
      <c r="X745" s="2"/>
      <c r="Y745" s="2"/>
      <c r="Z745" s="2"/>
      <c r="AB745" s="2"/>
      <c r="AC745" s="2"/>
      <c r="AE745" s="2"/>
      <c r="AF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O746" s="2"/>
      <c r="P746" s="2"/>
      <c r="Q746" s="2"/>
      <c r="S746" s="2"/>
      <c r="T746" s="2"/>
      <c r="U746" s="2"/>
      <c r="V746" s="2"/>
      <c r="W746" s="2"/>
      <c r="X746" s="2"/>
      <c r="Y746" s="2"/>
      <c r="Z746" s="2"/>
      <c r="AB746" s="2"/>
      <c r="AC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O747" s="2"/>
      <c r="P747" s="2"/>
      <c r="Q747" s="2"/>
      <c r="S747" s="2"/>
      <c r="T747" s="2"/>
      <c r="U747" s="2"/>
      <c r="V747" s="2"/>
      <c r="W747" s="2"/>
      <c r="X747" s="2"/>
      <c r="Y747" s="2"/>
      <c r="Z747" s="2"/>
      <c r="AB747" s="2"/>
      <c r="AC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S748" s="2"/>
      <c r="T748" s="2"/>
      <c r="U748" s="2"/>
      <c r="V748" s="2"/>
      <c r="W748" s="2"/>
      <c r="X748" s="2"/>
      <c r="Y748" s="2"/>
      <c r="Z748" s="2"/>
      <c r="AB748" s="2"/>
      <c r="AC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O750" s="2"/>
      <c r="P750" s="2"/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O751" s="2"/>
      <c r="P751" s="2"/>
      <c r="Q751" s="2"/>
      <c r="S751" s="2"/>
      <c r="T751" s="2"/>
      <c r="U751" s="2"/>
      <c r="V751" s="2"/>
      <c r="W751" s="2"/>
      <c r="X751" s="2"/>
      <c r="Y751" s="2"/>
      <c r="Z751" s="2"/>
      <c r="AB751" s="2"/>
      <c r="AC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S752" s="2"/>
      <c r="T752" s="2"/>
      <c r="U752" s="2"/>
      <c r="V752" s="2"/>
      <c r="W752" s="2"/>
      <c r="X752" s="2"/>
      <c r="Y752" s="2"/>
      <c r="Z752" s="2"/>
      <c r="AB752" s="2"/>
      <c r="AC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S753" s="2"/>
      <c r="T753" s="2"/>
      <c r="U753" s="2"/>
      <c r="V753" s="2"/>
      <c r="W753" s="2"/>
      <c r="X753" s="2"/>
      <c r="Y753" s="2"/>
      <c r="Z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S754" s="2"/>
      <c r="T754" s="2"/>
      <c r="U754" s="2"/>
      <c r="V754" s="2"/>
      <c r="W754" s="2"/>
      <c r="X754" s="2"/>
      <c r="Y754" s="2"/>
      <c r="Z754" s="2"/>
      <c r="AB754" s="2"/>
      <c r="AC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O755" s="2"/>
      <c r="P755" s="2"/>
      <c r="Q755" s="2"/>
      <c r="S755" s="2"/>
      <c r="T755" s="2"/>
      <c r="U755" s="2"/>
      <c r="V755" s="2"/>
      <c r="W755" s="2"/>
      <c r="X755" s="2"/>
      <c r="Y755" s="2"/>
      <c r="Z755" s="2"/>
      <c r="AB755" s="2"/>
      <c r="AC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O756" s="2"/>
      <c r="P756" s="2"/>
      <c r="Q756" s="2"/>
      <c r="S756" s="2"/>
      <c r="T756" s="2"/>
      <c r="U756" s="2"/>
      <c r="V756" s="2"/>
      <c r="W756" s="2"/>
      <c r="X756" s="2"/>
      <c r="Y756" s="2"/>
      <c r="Z756" s="2"/>
      <c r="AB756" s="2"/>
      <c r="AC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O757" s="2"/>
      <c r="P757" s="2"/>
      <c r="Q757" s="2"/>
      <c r="S757" s="2"/>
      <c r="T757" s="2"/>
      <c r="U757" s="2"/>
      <c r="V757" s="2"/>
      <c r="W757" s="2"/>
      <c r="X757" s="2"/>
      <c r="Y757" s="2"/>
      <c r="Z757" s="2"/>
      <c r="AB757" s="2"/>
      <c r="AC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O759" s="2"/>
      <c r="P759" s="2"/>
      <c r="Q759" s="2"/>
      <c r="S759" s="2"/>
      <c r="T759" s="2"/>
      <c r="U759" s="2"/>
      <c r="V759" s="2"/>
      <c r="W759" s="2"/>
      <c r="X759" s="2"/>
      <c r="Y759" s="2"/>
      <c r="Z759" s="2"/>
      <c r="AB759" s="2"/>
      <c r="AC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O762" s="2"/>
      <c r="P762" s="2"/>
      <c r="Q762" s="2"/>
      <c r="S762" s="2"/>
      <c r="T762" s="2"/>
      <c r="U762" s="2"/>
      <c r="V762" s="2"/>
      <c r="W762" s="2"/>
      <c r="X762" s="2"/>
      <c r="Y762" s="2"/>
      <c r="Z762" s="2"/>
      <c r="AB762" s="2"/>
      <c r="AC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S763" s="2"/>
      <c r="T763" s="2"/>
      <c r="U763" s="2"/>
      <c r="V763" s="2"/>
      <c r="W763" s="2"/>
      <c r="X763" s="2"/>
      <c r="Y763" s="2"/>
      <c r="Z763" s="2"/>
      <c r="AB763" s="2"/>
      <c r="AC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O764" s="2"/>
      <c r="P764" s="2"/>
      <c r="Q764" s="2"/>
      <c r="S764" s="2"/>
      <c r="T764" s="2"/>
      <c r="U764" s="2"/>
      <c r="V764" s="2"/>
      <c r="W764" s="2"/>
      <c r="X764" s="2"/>
      <c r="Y764" s="2"/>
      <c r="Z764" s="2"/>
      <c r="AB764" s="2"/>
      <c r="AC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O765" s="2"/>
      <c r="P765" s="2"/>
      <c r="Q765" s="2"/>
      <c r="S765" s="2"/>
      <c r="T765" s="2"/>
      <c r="U765" s="2"/>
      <c r="V765" s="2"/>
      <c r="W765" s="2"/>
      <c r="X765" s="2"/>
      <c r="Y765" s="2"/>
      <c r="Z765" s="2"/>
      <c r="AB765" s="2"/>
      <c r="AC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O766" s="2"/>
      <c r="P766" s="2"/>
      <c r="Q766" s="2"/>
      <c r="S766" s="2"/>
      <c r="T766" s="2"/>
      <c r="U766" s="2"/>
      <c r="V766" s="2"/>
      <c r="W766" s="2"/>
      <c r="X766" s="2"/>
      <c r="Y766" s="2"/>
      <c r="Z766" s="2"/>
      <c r="AB766" s="2"/>
      <c r="AC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S767" s="2"/>
      <c r="T767" s="2"/>
      <c r="U767" s="2"/>
      <c r="V767" s="2"/>
      <c r="W767" s="2"/>
      <c r="X767" s="2"/>
      <c r="Y767" s="2"/>
      <c r="Z767" s="2"/>
      <c r="AB767" s="2"/>
      <c r="AC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O768" s="2"/>
      <c r="P768" s="2"/>
      <c r="Q768" s="2"/>
      <c r="S768" s="2"/>
      <c r="T768" s="2"/>
      <c r="U768" s="2"/>
      <c r="V768" s="2"/>
      <c r="W768" s="2"/>
      <c r="X768" s="2"/>
      <c r="Y768" s="2"/>
      <c r="Z768" s="2"/>
      <c r="AB768" s="2"/>
      <c r="AC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O769" s="2"/>
      <c r="P769" s="2"/>
      <c r="Q769" s="2"/>
      <c r="S769" s="2"/>
      <c r="T769" s="2"/>
      <c r="U769" s="2"/>
      <c r="V769" s="2"/>
      <c r="W769" s="2"/>
      <c r="X769" s="2"/>
      <c r="Y769" s="2"/>
      <c r="Z769" s="2"/>
      <c r="AB769" s="2"/>
      <c r="AC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O770" s="2"/>
      <c r="P770" s="2"/>
      <c r="Q770" s="2"/>
      <c r="S770" s="2"/>
      <c r="T770" s="2"/>
      <c r="U770" s="2"/>
      <c r="V770" s="2"/>
      <c r="W770" s="2"/>
      <c r="X770" s="2"/>
      <c r="Y770" s="2"/>
      <c r="Z770" s="2"/>
      <c r="AB770" s="2"/>
      <c r="AC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O774" s="2"/>
      <c r="P774" s="2"/>
      <c r="Q774" s="2"/>
      <c r="S774" s="2"/>
      <c r="T774" s="2"/>
      <c r="U774" s="2"/>
      <c r="V774" s="2"/>
      <c r="W774" s="2"/>
      <c r="X774" s="2"/>
      <c r="Y774" s="2"/>
      <c r="Z774" s="2"/>
      <c r="AB774" s="2"/>
      <c r="AC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S778" s="2"/>
      <c r="T778" s="2"/>
      <c r="U778" s="2"/>
      <c r="V778" s="2"/>
      <c r="W778" s="2"/>
      <c r="X778" s="2"/>
      <c r="Y778" s="2"/>
      <c r="Z778" s="2"/>
      <c r="AB778" s="2"/>
      <c r="AC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S780" s="2"/>
      <c r="T780" s="2"/>
      <c r="U780" s="2"/>
      <c r="V780" s="2"/>
      <c r="W780" s="2"/>
      <c r="X780" s="2"/>
      <c r="Y780" s="2"/>
      <c r="Z780" s="2"/>
      <c r="AB780" s="2"/>
      <c r="AC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O781" s="2"/>
      <c r="P781" s="2"/>
      <c r="Q781" s="2"/>
      <c r="S781" s="2"/>
      <c r="T781" s="2"/>
      <c r="U781" s="2"/>
      <c r="V781" s="2"/>
      <c r="W781" s="2"/>
      <c r="X781" s="2"/>
      <c r="Y781" s="2"/>
      <c r="Z781" s="2"/>
      <c r="AB781" s="2"/>
      <c r="AC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O782" s="2"/>
      <c r="P782" s="2"/>
      <c r="Q782" s="2"/>
      <c r="S782" s="2"/>
      <c r="T782" s="2"/>
      <c r="U782" s="2"/>
      <c r="V782" s="2"/>
      <c r="W782" s="2"/>
      <c r="X782" s="2"/>
      <c r="Y782" s="2"/>
      <c r="Z782" s="2"/>
      <c r="AB782" s="2"/>
      <c r="AC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S784" s="2"/>
      <c r="T784" s="2"/>
      <c r="U784" s="2"/>
      <c r="V784" s="2"/>
      <c r="W784" s="2"/>
      <c r="X784" s="2"/>
      <c r="Y784" s="2"/>
      <c r="Z784" s="2"/>
      <c r="AB784" s="2"/>
      <c r="AC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O785" s="2"/>
      <c r="P785" s="2"/>
      <c r="Q785" s="2"/>
      <c r="S785" s="2"/>
      <c r="T785" s="2"/>
      <c r="U785" s="2"/>
      <c r="V785" s="2"/>
      <c r="W785" s="2"/>
      <c r="X785" s="2"/>
      <c r="Y785" s="2"/>
      <c r="Z785" s="2"/>
      <c r="AB785" s="2"/>
      <c r="AC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O789" s="2"/>
      <c r="P789" s="2"/>
      <c r="Q789" s="2"/>
      <c r="S789" s="2"/>
      <c r="T789" s="2"/>
      <c r="U789" s="2"/>
      <c r="V789" s="2"/>
      <c r="W789" s="2"/>
      <c r="X789" s="2"/>
      <c r="Y789" s="2"/>
      <c r="Z789" s="2"/>
      <c r="AB789" s="2"/>
      <c r="AC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O792" s="2"/>
      <c r="P792" s="2"/>
      <c r="Q792" s="2"/>
      <c r="S792" s="2"/>
      <c r="T792" s="2"/>
      <c r="U792" s="2"/>
      <c r="V792" s="2"/>
      <c r="W792" s="2"/>
      <c r="X792" s="2"/>
      <c r="Y792" s="2"/>
      <c r="Z792" s="2"/>
      <c r="AB792" s="2"/>
      <c r="AC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S793" s="2"/>
      <c r="T793" s="2"/>
      <c r="U793" s="2"/>
      <c r="V793" s="2"/>
      <c r="W793" s="2"/>
      <c r="X793" s="2"/>
      <c r="Y793" s="2"/>
      <c r="Z793" s="2"/>
      <c r="AB793" s="2"/>
      <c r="AC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O795" s="2"/>
      <c r="P795" s="2"/>
      <c r="Q795" s="2"/>
      <c r="S795" s="2"/>
      <c r="T795" s="2"/>
      <c r="U795" s="2"/>
      <c r="V795" s="2"/>
      <c r="W795" s="2"/>
      <c r="X795" s="2"/>
      <c r="Y795" s="2"/>
      <c r="Z795" s="2"/>
      <c r="AB795" s="2"/>
      <c r="AC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S796" s="2"/>
      <c r="T796" s="2"/>
      <c r="U796" s="2"/>
      <c r="V796" s="2"/>
      <c r="W796" s="2"/>
      <c r="X796" s="2"/>
      <c r="Y796" s="2"/>
      <c r="Z796" s="2"/>
      <c r="AB796" s="2"/>
      <c r="AC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O799" s="2"/>
      <c r="P799" s="2"/>
      <c r="Q799" s="2"/>
      <c r="S799" s="2"/>
      <c r="T799" s="2"/>
      <c r="U799" s="2"/>
      <c r="V799" s="2"/>
      <c r="W799" s="2"/>
      <c r="X799" s="2"/>
      <c r="Y799" s="2"/>
      <c r="Z799" s="2"/>
      <c r="AB799" s="2"/>
      <c r="AC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O800" s="2"/>
      <c r="P800" s="2"/>
      <c r="Q800" s="2"/>
      <c r="S800" s="2"/>
      <c r="T800" s="2"/>
      <c r="U800" s="2"/>
      <c r="V800" s="2"/>
      <c r="W800" s="2"/>
      <c r="X800" s="2"/>
      <c r="Y800" s="2"/>
      <c r="Z800" s="2"/>
      <c r="AB800" s="2"/>
      <c r="AC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O801" s="2"/>
      <c r="P801" s="2"/>
      <c r="Q801" s="2"/>
      <c r="S801" s="2"/>
      <c r="T801" s="2"/>
      <c r="U801" s="2"/>
      <c r="V801" s="2"/>
      <c r="W801" s="2"/>
      <c r="X801" s="2"/>
      <c r="Y801" s="2"/>
      <c r="Z801" s="2"/>
      <c r="AB801" s="2"/>
      <c r="AC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O802" s="2"/>
      <c r="P802" s="2"/>
      <c r="Q802" s="2"/>
      <c r="S802" s="2"/>
      <c r="T802" s="2"/>
      <c r="U802" s="2"/>
      <c r="V802" s="2"/>
      <c r="W802" s="2"/>
      <c r="X802" s="2"/>
      <c r="Y802" s="2"/>
      <c r="Z802" s="2"/>
      <c r="AB802" s="2"/>
      <c r="AC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S803" s="2"/>
      <c r="T803" s="2"/>
      <c r="U803" s="2"/>
      <c r="V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O808" s="2"/>
      <c r="P808" s="2"/>
      <c r="Q808" s="2"/>
      <c r="S808" s="2"/>
      <c r="T808" s="2"/>
      <c r="U808" s="2"/>
      <c r="V808" s="2"/>
      <c r="W808" s="2"/>
      <c r="X808" s="2"/>
      <c r="Y808" s="2"/>
      <c r="Z808" s="2"/>
      <c r="AB808" s="2"/>
      <c r="AC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O809" s="2"/>
      <c r="P809" s="2"/>
      <c r="Q809" s="2"/>
      <c r="S809" s="2"/>
      <c r="T809" s="2"/>
      <c r="U809" s="2"/>
      <c r="V809" s="2"/>
      <c r="W809" s="2"/>
      <c r="X809" s="2"/>
      <c r="Y809" s="2"/>
      <c r="Z809" s="2"/>
      <c r="AB809" s="2"/>
      <c r="AC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S810" s="2"/>
      <c r="T810" s="2"/>
      <c r="U810" s="2"/>
      <c r="V810" s="2"/>
      <c r="W810" s="2"/>
      <c r="X810" s="2"/>
      <c r="Y810" s="2"/>
      <c r="Z810" s="2"/>
      <c r="AB810" s="2"/>
      <c r="AC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S812" s="2"/>
      <c r="T812" s="2"/>
      <c r="U812" s="2"/>
      <c r="V812" s="2"/>
      <c r="W812" s="2"/>
      <c r="X812" s="2"/>
      <c r="Y812" s="2"/>
      <c r="Z812" s="2"/>
      <c r="AB812" s="2"/>
      <c r="AC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S813" s="2"/>
      <c r="T813" s="2"/>
      <c r="U813" s="2"/>
      <c r="V813" s="2"/>
      <c r="W813" s="2"/>
      <c r="X813" s="2"/>
      <c r="Y813" s="2"/>
      <c r="Z813" s="2"/>
      <c r="AB813" s="2"/>
      <c r="AC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S814" s="2"/>
      <c r="T814" s="2"/>
      <c r="U814" s="2"/>
      <c r="V814" s="2"/>
      <c r="W814" s="2"/>
      <c r="X814" s="2"/>
      <c r="Y814" s="2"/>
      <c r="Z814" s="2"/>
      <c r="AB814" s="2"/>
      <c r="AC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O815" s="2"/>
      <c r="P815" s="2"/>
      <c r="Q815" s="2"/>
      <c r="S815" s="2"/>
      <c r="T815" s="2"/>
      <c r="U815" s="2"/>
      <c r="V815" s="2"/>
      <c r="W815" s="2"/>
      <c r="X815" s="2"/>
      <c r="Y815" s="2"/>
      <c r="Z815" s="2"/>
      <c r="AB815" s="2"/>
      <c r="AC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O817" s="2"/>
      <c r="P817" s="2"/>
      <c r="Q817" s="2"/>
      <c r="S817" s="2"/>
      <c r="T817" s="2"/>
      <c r="U817" s="2"/>
      <c r="V817" s="2"/>
      <c r="W817" s="2"/>
      <c r="X817" s="2"/>
      <c r="Y817" s="2"/>
      <c r="Z817" s="2"/>
      <c r="AB817" s="2"/>
      <c r="AC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O820" s="2"/>
      <c r="P820" s="2"/>
      <c r="Q820" s="2"/>
      <c r="S820" s="2"/>
      <c r="T820" s="2"/>
      <c r="U820" s="2"/>
      <c r="V820" s="2"/>
      <c r="W820" s="2"/>
      <c r="X820" s="2"/>
      <c r="Y820" s="2"/>
      <c r="Z820" s="2"/>
      <c r="AB820" s="2"/>
      <c r="AC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O823" s="2"/>
      <c r="P823" s="2"/>
      <c r="Q823" s="2"/>
      <c r="S823" s="2"/>
      <c r="T823" s="2"/>
      <c r="U823" s="2"/>
      <c r="V823" s="2"/>
      <c r="W823" s="2"/>
      <c r="X823" s="2"/>
      <c r="Y823" s="2"/>
      <c r="Z823" s="2"/>
      <c r="AB823" s="2"/>
      <c r="AC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O824" s="2"/>
      <c r="P824" s="2"/>
      <c r="Q824" s="2"/>
      <c r="S824" s="2"/>
      <c r="T824" s="2"/>
      <c r="U824" s="2"/>
      <c r="V824" s="2"/>
      <c r="W824" s="2"/>
      <c r="X824" s="2"/>
      <c r="Y824" s="2"/>
      <c r="Z824" s="2"/>
      <c r="AB824" s="2"/>
      <c r="AC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O830" s="2"/>
      <c r="P830" s="2"/>
      <c r="Q830" s="2"/>
      <c r="S830" s="2"/>
      <c r="T830" s="2"/>
      <c r="U830" s="2"/>
      <c r="V830" s="2"/>
      <c r="W830" s="2"/>
      <c r="X830" s="2"/>
      <c r="Y830" s="2"/>
      <c r="Z830" s="2"/>
      <c r="AB830" s="2"/>
      <c r="AC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S833" s="2"/>
      <c r="T833" s="2"/>
      <c r="U833" s="2"/>
      <c r="V833" s="2"/>
      <c r="W833" s="2"/>
      <c r="X833" s="2"/>
      <c r="Y833" s="2"/>
      <c r="Z833" s="2"/>
      <c r="AB833" s="2"/>
      <c r="AC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S835" s="2"/>
      <c r="T835" s="2"/>
      <c r="U835" s="2"/>
      <c r="V835" s="2"/>
      <c r="W835" s="2"/>
      <c r="X835" s="2"/>
      <c r="Y835" s="2"/>
      <c r="Z835" s="2"/>
      <c r="AB835" s="2"/>
      <c r="AC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S837" s="2"/>
      <c r="T837" s="2"/>
      <c r="U837" s="2"/>
      <c r="V837" s="2"/>
      <c r="W837" s="2"/>
      <c r="X837" s="2"/>
      <c r="Y837" s="2"/>
      <c r="Z837" s="2"/>
      <c r="AB837" s="2"/>
      <c r="AC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O839" s="2"/>
      <c r="P839" s="2"/>
      <c r="Q839" s="2"/>
      <c r="S839" s="2"/>
      <c r="T839" s="2"/>
      <c r="U839" s="2"/>
      <c r="V839" s="2"/>
      <c r="W839" s="2"/>
      <c r="X839" s="2"/>
      <c r="Y839" s="2"/>
      <c r="Z839" s="2"/>
      <c r="AB839" s="2"/>
      <c r="AC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O840" s="2"/>
      <c r="P840" s="2"/>
      <c r="Q840" s="2"/>
      <c r="S840" s="2"/>
      <c r="T840" s="2"/>
      <c r="U840" s="2"/>
      <c r="V840" s="2"/>
      <c r="W840" s="2"/>
      <c r="X840" s="2"/>
      <c r="Y840" s="2"/>
      <c r="Z840" s="2"/>
      <c r="AB840" s="2"/>
      <c r="AC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S841" s="2"/>
      <c r="T841" s="2"/>
      <c r="U841" s="2"/>
      <c r="V841" s="2"/>
      <c r="W841" s="2"/>
      <c r="X841" s="2"/>
      <c r="Y841" s="2"/>
      <c r="Z841" s="2"/>
      <c r="AB841" s="2"/>
      <c r="AC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O844" s="2"/>
      <c r="P844" s="2"/>
      <c r="Q844" s="2"/>
      <c r="S844" s="2"/>
      <c r="T844" s="2"/>
      <c r="U844" s="2"/>
      <c r="V844" s="2"/>
      <c r="W844" s="2"/>
      <c r="X844" s="2"/>
      <c r="Y844" s="2"/>
      <c r="Z844" s="2"/>
      <c r="AB844" s="2"/>
      <c r="AC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O846" s="2"/>
      <c r="P846" s="2"/>
      <c r="Q846" s="2"/>
      <c r="S846" s="2"/>
      <c r="T846" s="2"/>
      <c r="U846" s="2"/>
      <c r="V846" s="2"/>
      <c r="W846" s="2"/>
      <c r="X846" s="2"/>
      <c r="Y846" s="2"/>
      <c r="Z846" s="2"/>
      <c r="AB846" s="2"/>
      <c r="AC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E848" s="2"/>
      <c r="AF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S853" s="2"/>
      <c r="T853" s="2"/>
      <c r="U853" s="2"/>
      <c r="V853" s="2"/>
      <c r="W853" s="2"/>
      <c r="X853" s="2"/>
      <c r="Y853" s="2"/>
      <c r="Z853" s="2"/>
      <c r="AB853" s="2"/>
      <c r="AC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O854" s="2"/>
      <c r="P854" s="2"/>
      <c r="Q854" s="2"/>
      <c r="S854" s="2"/>
      <c r="T854" s="2"/>
      <c r="U854" s="2"/>
      <c r="V854" s="2"/>
      <c r="W854" s="2"/>
      <c r="X854" s="2"/>
      <c r="Y854" s="2"/>
      <c r="Z854" s="2"/>
      <c r="AB854" s="2"/>
      <c r="AC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S858" s="2"/>
      <c r="T858" s="2"/>
      <c r="U858" s="2"/>
      <c r="V858" s="2"/>
      <c r="W858" s="2"/>
      <c r="X858" s="2"/>
      <c r="Y858" s="2"/>
      <c r="Z858" s="2"/>
      <c r="AB858" s="2"/>
      <c r="AC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O861" s="2"/>
      <c r="P861" s="2"/>
      <c r="Q861" s="2"/>
      <c r="S861" s="2"/>
      <c r="T861" s="2"/>
      <c r="U861" s="2"/>
      <c r="V861" s="2"/>
      <c r="W861" s="2"/>
      <c r="X861" s="2"/>
      <c r="Y861" s="2"/>
      <c r="Z861" s="2"/>
      <c r="AB861" s="2"/>
      <c r="AC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O864" s="2"/>
      <c r="P864" s="2"/>
      <c r="Q864" s="2"/>
      <c r="S864" s="2"/>
      <c r="T864" s="2"/>
      <c r="U864" s="2"/>
      <c r="V864" s="2"/>
      <c r="W864" s="2"/>
      <c r="X864" s="2"/>
      <c r="Y864" s="2"/>
      <c r="Z864" s="2"/>
      <c r="AB864" s="2"/>
      <c r="AC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S866" s="2"/>
      <c r="T866" s="2"/>
      <c r="U866" s="2"/>
      <c r="V866" s="2"/>
      <c r="W866" s="2"/>
      <c r="X866" s="2"/>
      <c r="Y866" s="2"/>
      <c r="Z866" s="2"/>
      <c r="AB866" s="2"/>
      <c r="AC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S869" s="2"/>
      <c r="T869" s="2"/>
      <c r="U869" s="2"/>
      <c r="V869" s="2"/>
      <c r="W869" s="2"/>
      <c r="X869" s="2"/>
      <c r="Y869" s="2"/>
      <c r="Z869" s="2"/>
      <c r="AB869" s="2"/>
      <c r="AC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O872" s="2"/>
      <c r="P872" s="2"/>
      <c r="Q872" s="2"/>
      <c r="S872" s="2"/>
      <c r="T872" s="2"/>
      <c r="U872" s="2"/>
      <c r="V872" s="2"/>
      <c r="W872" s="2"/>
      <c r="X872" s="2"/>
      <c r="Y872" s="2"/>
      <c r="Z872" s="2"/>
      <c r="AB872" s="2"/>
      <c r="AC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S874" s="2"/>
      <c r="T874" s="2"/>
      <c r="U874" s="2"/>
      <c r="V874" s="2"/>
      <c r="W874" s="2"/>
      <c r="X874" s="2"/>
      <c r="Y874" s="2"/>
      <c r="Z874" s="2"/>
      <c r="AB874" s="2"/>
      <c r="AC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S877" s="2"/>
      <c r="T877" s="2"/>
      <c r="U877" s="2"/>
      <c r="V877" s="2"/>
      <c r="W877" s="2"/>
      <c r="X877" s="2"/>
      <c r="Y877" s="2"/>
      <c r="Z877" s="2"/>
      <c r="AB877" s="2"/>
      <c r="AC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S879" s="2"/>
      <c r="T879" s="2"/>
      <c r="U879" s="2"/>
      <c r="V879" s="2"/>
      <c r="W879" s="2"/>
      <c r="X879" s="2"/>
      <c r="Y879" s="2"/>
      <c r="Z879" s="2"/>
      <c r="AB879" s="2"/>
      <c r="AC879" s="2"/>
      <c r="AE879" s="2"/>
      <c r="AF879" s="2"/>
    </row>
    <row r="880">
      <c r="A880" s="2"/>
      <c r="B880" s="2"/>
      <c r="C880" s="4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O882" s="2"/>
      <c r="P882" s="2"/>
      <c r="Q882" s="2"/>
      <c r="S882" s="2"/>
      <c r="T882" s="2"/>
      <c r="U882" s="2"/>
      <c r="V882" s="2"/>
      <c r="W882" s="2"/>
      <c r="X882" s="2"/>
      <c r="Y882" s="2"/>
      <c r="Z882" s="2"/>
      <c r="AB882" s="2"/>
      <c r="AC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S884" s="2"/>
      <c r="T884" s="2"/>
      <c r="U884" s="2"/>
      <c r="V884" s="2"/>
      <c r="W884" s="2"/>
      <c r="X884" s="2"/>
      <c r="Y884" s="2"/>
      <c r="Z884" s="2"/>
      <c r="AB884" s="2"/>
      <c r="AC884" s="2"/>
      <c r="AE884" s="2"/>
      <c r="AF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O886" s="2"/>
      <c r="P886" s="2"/>
      <c r="Q886" s="2"/>
      <c r="S886" s="2"/>
      <c r="T886" s="2"/>
      <c r="U886" s="2"/>
      <c r="V886" s="2"/>
      <c r="W886" s="2"/>
      <c r="X886" s="2"/>
      <c r="Y886" s="2"/>
      <c r="Z886" s="2"/>
      <c r="AB886" s="2"/>
      <c r="AC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O887" s="2"/>
      <c r="P887" s="2"/>
      <c r="Q887" s="2"/>
      <c r="S887" s="2"/>
      <c r="T887" s="2"/>
      <c r="U887" s="2"/>
      <c r="V887" s="2"/>
      <c r="W887" s="2"/>
      <c r="X887" s="2"/>
      <c r="Y887" s="2"/>
      <c r="Z887" s="2"/>
      <c r="AB887" s="2"/>
      <c r="AC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O888" s="2"/>
      <c r="P888" s="2"/>
      <c r="Q888" s="2"/>
      <c r="S888" s="2"/>
      <c r="T888" s="2"/>
      <c r="U888" s="2"/>
      <c r="V888" s="2"/>
      <c r="W888" s="2"/>
      <c r="X888" s="2"/>
      <c r="Y888" s="2"/>
      <c r="Z888" s="2"/>
      <c r="AB888" s="2"/>
      <c r="AC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O889" s="2"/>
      <c r="P889" s="2"/>
      <c r="Q889" s="2"/>
      <c r="S889" s="2"/>
      <c r="T889" s="2"/>
      <c r="U889" s="2"/>
      <c r="V889" s="2"/>
      <c r="W889" s="2"/>
      <c r="X889" s="2"/>
      <c r="Y889" s="2"/>
      <c r="Z889" s="2"/>
      <c r="AB889" s="2"/>
      <c r="AC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S894" s="2"/>
      <c r="T894" s="2"/>
      <c r="U894" s="2"/>
      <c r="V894" s="2"/>
      <c r="W894" s="2"/>
      <c r="X894" s="2"/>
      <c r="Y894" s="2"/>
      <c r="Z894" s="2"/>
      <c r="AB894" s="2"/>
      <c r="AC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S895" s="2"/>
      <c r="T895" s="2"/>
      <c r="U895" s="2"/>
      <c r="V895" s="2"/>
      <c r="W895" s="2"/>
      <c r="X895" s="2"/>
      <c r="Y895" s="2"/>
      <c r="Z895" s="2"/>
      <c r="AB895" s="2"/>
      <c r="AC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O901" s="2"/>
      <c r="P901" s="2"/>
      <c r="Q901" s="2"/>
      <c r="S901" s="2"/>
      <c r="T901" s="2"/>
      <c r="U901" s="2"/>
      <c r="V901" s="2"/>
      <c r="W901" s="2"/>
      <c r="X901" s="2"/>
      <c r="Y901" s="2"/>
      <c r="Z901" s="2"/>
      <c r="AB901" s="2"/>
      <c r="AC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O902" s="2"/>
      <c r="P902" s="2"/>
      <c r="Q902" s="2"/>
      <c r="S902" s="2"/>
      <c r="T902" s="2"/>
      <c r="U902" s="2"/>
      <c r="V902" s="2"/>
      <c r="W902" s="2"/>
      <c r="X902" s="2"/>
      <c r="Y902" s="2"/>
      <c r="Z902" s="2"/>
      <c r="AB902" s="2"/>
      <c r="AC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O903" s="2"/>
      <c r="P903" s="2"/>
      <c r="Q903" s="2"/>
      <c r="S903" s="2"/>
      <c r="T903" s="2"/>
      <c r="U903" s="2"/>
      <c r="V903" s="2"/>
      <c r="W903" s="2"/>
      <c r="X903" s="2"/>
      <c r="Y903" s="2"/>
      <c r="Z903" s="2"/>
      <c r="AB903" s="2"/>
      <c r="AC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S908" s="2"/>
      <c r="T908" s="2"/>
      <c r="U908" s="2"/>
      <c r="V908" s="2"/>
      <c r="W908" s="2"/>
      <c r="X908" s="2"/>
      <c r="Y908" s="2"/>
      <c r="Z908" s="2"/>
      <c r="AB908" s="2"/>
      <c r="AC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O909" s="2"/>
      <c r="P909" s="2"/>
      <c r="Q909" s="2"/>
      <c r="S909" s="2"/>
      <c r="T909" s="2"/>
      <c r="U909" s="2"/>
      <c r="V909" s="2"/>
      <c r="W909" s="2"/>
      <c r="X909" s="2"/>
      <c r="Y909" s="2"/>
      <c r="Z909" s="2"/>
      <c r="AB909" s="2"/>
      <c r="AC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O911" s="2"/>
      <c r="P911" s="2"/>
      <c r="Q911" s="2"/>
      <c r="S911" s="2"/>
      <c r="T911" s="2"/>
      <c r="U911" s="2"/>
      <c r="V911" s="2"/>
      <c r="W911" s="2"/>
      <c r="X911" s="2"/>
      <c r="Y911" s="2"/>
      <c r="Z911" s="2"/>
      <c r="AB911" s="2"/>
      <c r="AC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O915" s="2"/>
      <c r="P915" s="2"/>
      <c r="Q915" s="2"/>
      <c r="S915" s="2"/>
      <c r="T915" s="2"/>
      <c r="U915" s="2"/>
      <c r="V915" s="2"/>
      <c r="W915" s="2"/>
      <c r="X915" s="2"/>
      <c r="Y915" s="2"/>
      <c r="Z915" s="2"/>
      <c r="AB915" s="2"/>
      <c r="AC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O919" s="2"/>
      <c r="P919" s="2"/>
      <c r="Q919" s="2"/>
      <c r="S919" s="2"/>
      <c r="T919" s="2"/>
      <c r="U919" s="2"/>
      <c r="V919" s="2"/>
      <c r="W919" s="2"/>
      <c r="X919" s="2"/>
      <c r="Y919" s="2"/>
      <c r="Z919" s="2"/>
      <c r="AB919" s="2"/>
      <c r="AC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O920" s="2"/>
      <c r="P920" s="2"/>
      <c r="Q920" s="2"/>
      <c r="S920" s="2"/>
      <c r="T920" s="2"/>
      <c r="U920" s="2"/>
      <c r="V920" s="2"/>
      <c r="W920" s="2"/>
      <c r="X920" s="2"/>
      <c r="Y920" s="2"/>
      <c r="Z920" s="2"/>
      <c r="AB920" s="2"/>
      <c r="AC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O926" s="2"/>
      <c r="P926" s="2"/>
      <c r="Q926" s="2"/>
      <c r="S926" s="2"/>
      <c r="T926" s="2"/>
      <c r="U926" s="2"/>
      <c r="V926" s="2"/>
      <c r="W926" s="2"/>
      <c r="X926" s="2"/>
      <c r="Y926" s="2"/>
      <c r="Z926" s="2"/>
      <c r="AB926" s="2"/>
      <c r="AC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S931" s="2"/>
      <c r="T931" s="2"/>
      <c r="U931" s="2"/>
      <c r="V931" s="2"/>
      <c r="W931" s="2"/>
      <c r="X931" s="2"/>
      <c r="Y931" s="2"/>
      <c r="Z931" s="2"/>
      <c r="AB931" s="2"/>
      <c r="AC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S936" s="2"/>
      <c r="T936" s="2"/>
      <c r="U936" s="2"/>
      <c r="V936" s="2"/>
      <c r="W936" s="2"/>
      <c r="X936" s="2"/>
      <c r="Y936" s="2"/>
      <c r="Z936" s="2"/>
      <c r="AB936" s="2"/>
      <c r="AC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O938" s="2"/>
      <c r="P938" s="2"/>
      <c r="Q938" s="2"/>
      <c r="S938" s="2"/>
      <c r="T938" s="2"/>
      <c r="U938" s="2"/>
      <c r="V938" s="2"/>
      <c r="W938" s="2"/>
      <c r="X938" s="2"/>
      <c r="Y938" s="2"/>
      <c r="Z938" s="2"/>
      <c r="AB938" s="2"/>
      <c r="AC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S944" s="2"/>
      <c r="T944" s="2"/>
      <c r="U944" s="2"/>
      <c r="V944" s="2"/>
      <c r="W944" s="2"/>
      <c r="X944" s="2"/>
      <c r="Y944" s="2"/>
      <c r="Z944" s="2"/>
      <c r="AB944" s="2"/>
      <c r="AC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O946" s="2"/>
      <c r="P946" s="2"/>
      <c r="Q946" s="2"/>
      <c r="S946" s="2"/>
      <c r="T946" s="2"/>
      <c r="U946" s="2"/>
      <c r="V946" s="2"/>
      <c r="W946" s="2"/>
      <c r="X946" s="2"/>
      <c r="Y946" s="2"/>
      <c r="Z946" s="2"/>
      <c r="AB946" s="2"/>
      <c r="AC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S947" s="2"/>
      <c r="T947" s="2"/>
      <c r="U947" s="2"/>
      <c r="V947" s="2"/>
      <c r="W947" s="2"/>
      <c r="X947" s="2"/>
      <c r="Y947" s="2"/>
      <c r="Z947" s="2"/>
      <c r="AB947" s="2"/>
      <c r="AC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O949" s="2"/>
      <c r="P949" s="2"/>
      <c r="Q949" s="2"/>
      <c r="S949" s="2"/>
      <c r="T949" s="2"/>
      <c r="U949" s="2"/>
      <c r="V949" s="2"/>
      <c r="W949" s="2"/>
      <c r="X949" s="2"/>
      <c r="Y949" s="2"/>
      <c r="Z949" s="2"/>
      <c r="AB949" s="2"/>
      <c r="AC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S956" s="2"/>
      <c r="T956" s="2"/>
      <c r="U956" s="2"/>
      <c r="V956" s="2"/>
      <c r="W956" s="2"/>
      <c r="X956" s="2"/>
      <c r="Y956" s="2"/>
      <c r="Z956" s="2"/>
      <c r="AB956" s="2"/>
      <c r="AC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S962" s="2"/>
      <c r="T962" s="2"/>
      <c r="U962" s="2"/>
      <c r="V962" s="2"/>
      <c r="W962" s="2"/>
      <c r="X962" s="2"/>
      <c r="Y962" s="2"/>
      <c r="Z962" s="2"/>
      <c r="AB962" s="2"/>
      <c r="AC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O966" s="2"/>
      <c r="P966" s="2"/>
      <c r="Q966" s="2"/>
      <c r="S966" s="2"/>
      <c r="T966" s="2"/>
      <c r="U966" s="2"/>
      <c r="V966" s="2"/>
      <c r="W966" s="2"/>
      <c r="X966" s="2"/>
      <c r="Y966" s="2"/>
      <c r="Z966" s="2"/>
      <c r="AB966" s="2"/>
      <c r="AC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S967" s="2"/>
      <c r="T967" s="2"/>
      <c r="U967" s="2"/>
      <c r="V967" s="2"/>
      <c r="W967" s="2"/>
      <c r="X967" s="2"/>
      <c r="Y967" s="2"/>
      <c r="Z967" s="2"/>
      <c r="AB967" s="2"/>
      <c r="AC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S970" s="2"/>
      <c r="T970" s="2"/>
      <c r="U970" s="2"/>
      <c r="V970" s="2"/>
      <c r="W970" s="2"/>
      <c r="X970" s="2"/>
      <c r="Y970" s="2"/>
      <c r="Z970" s="2"/>
      <c r="AB970" s="2"/>
      <c r="AC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S971" s="2"/>
      <c r="T971" s="2"/>
      <c r="U971" s="2"/>
      <c r="V971" s="2"/>
      <c r="W971" s="2"/>
      <c r="X971" s="2"/>
      <c r="Y971" s="2"/>
      <c r="Z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S976" s="2"/>
      <c r="T976" s="2"/>
      <c r="U976" s="2"/>
      <c r="V976" s="2"/>
      <c r="W976" s="2"/>
      <c r="X976" s="2"/>
      <c r="Y976" s="2"/>
      <c r="Z976" s="2"/>
      <c r="AB976" s="2"/>
      <c r="AC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O977" s="2"/>
      <c r="P977" s="2"/>
      <c r="Q977" s="2"/>
      <c r="S977" s="2"/>
      <c r="T977" s="2"/>
      <c r="U977" s="2"/>
      <c r="V977" s="2"/>
      <c r="W977" s="2"/>
      <c r="X977" s="2"/>
      <c r="Y977" s="2"/>
      <c r="Z977" s="2"/>
      <c r="AB977" s="2"/>
      <c r="AC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S985" s="2"/>
      <c r="T985" s="2"/>
      <c r="U985" s="2"/>
      <c r="V985" s="2"/>
      <c r="W985" s="2"/>
      <c r="X985" s="2"/>
      <c r="Y985" s="2"/>
      <c r="Z985" s="2"/>
      <c r="AB985" s="2"/>
      <c r="AC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O992" s="2"/>
      <c r="P992" s="2"/>
      <c r="Q992" s="2"/>
      <c r="S992" s="2"/>
      <c r="T992" s="2"/>
      <c r="U992" s="2"/>
      <c r="V992" s="2"/>
      <c r="W992" s="2"/>
      <c r="X992" s="2"/>
      <c r="Y992" s="2"/>
      <c r="Z992" s="2"/>
      <c r="AB992" s="2"/>
      <c r="AC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O997" s="2"/>
      <c r="P997" s="2"/>
      <c r="Q997" s="2"/>
      <c r="S997" s="2"/>
      <c r="T997" s="2"/>
      <c r="U997" s="2"/>
      <c r="V997" s="2"/>
      <c r="W997" s="2"/>
      <c r="X997" s="2"/>
      <c r="Y997" s="2"/>
      <c r="Z997" s="2"/>
      <c r="AB997" s="2"/>
      <c r="AC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S1004" s="2"/>
      <c r="T1004" s="2"/>
      <c r="U1004" s="2"/>
      <c r="V1004" s="2"/>
      <c r="W1004" s="2"/>
      <c r="X1004" s="2"/>
      <c r="Y1004" s="2"/>
      <c r="Z1004" s="2"/>
      <c r="AB1004" s="2"/>
      <c r="AC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S1007" s="2"/>
      <c r="T1007" s="2"/>
      <c r="U1007" s="2"/>
      <c r="V1007" s="2"/>
      <c r="W1007" s="2"/>
      <c r="X1007" s="2"/>
      <c r="Y1007" s="2"/>
      <c r="Z1007" s="2"/>
      <c r="AB1007" s="2"/>
      <c r="AC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O1011" s="2"/>
      <c r="P1011" s="2"/>
      <c r="Q1011" s="2"/>
      <c r="S1011" s="2"/>
      <c r="T1011" s="2"/>
      <c r="U1011" s="2"/>
      <c r="V1011" s="2"/>
      <c r="W1011" s="2"/>
      <c r="X1011" s="2"/>
      <c r="Y1011" s="2"/>
      <c r="Z1011" s="2"/>
      <c r="AB1011" s="2"/>
      <c r="AC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O1012" s="2"/>
      <c r="P1012" s="2"/>
      <c r="Q1012" s="2"/>
      <c r="S1012" s="2"/>
      <c r="T1012" s="2"/>
      <c r="U1012" s="2"/>
      <c r="V1012" s="2"/>
      <c r="W1012" s="2"/>
      <c r="X1012" s="2"/>
      <c r="Y1012" s="2"/>
      <c r="Z1012" s="2"/>
      <c r="AB1012" s="2"/>
      <c r="AC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S1015" s="2"/>
      <c r="T1015" s="2"/>
      <c r="U1015" s="2"/>
      <c r="V1015" s="2"/>
      <c r="W1015" s="2"/>
      <c r="X1015" s="2"/>
      <c r="Y1015" s="2"/>
      <c r="Z1015" s="2"/>
      <c r="AB1015" s="2"/>
      <c r="AC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O1016" s="2"/>
      <c r="P1016" s="2"/>
      <c r="Q1016" s="2"/>
      <c r="S1016" s="2"/>
      <c r="T1016" s="2"/>
      <c r="U1016" s="2"/>
      <c r="V1016" s="2"/>
      <c r="W1016" s="2"/>
      <c r="X1016" s="2"/>
      <c r="Y1016" s="2"/>
      <c r="Z1016" s="2"/>
      <c r="AB1016" s="2"/>
      <c r="AC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S1018" s="2"/>
      <c r="T1018" s="2"/>
      <c r="U1018" s="2"/>
      <c r="V1018" s="2"/>
      <c r="W1018" s="2"/>
      <c r="X1018" s="2"/>
      <c r="Y1018" s="2"/>
      <c r="Z1018" s="2"/>
      <c r="AB1018" s="2"/>
      <c r="AC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O1019" s="2"/>
      <c r="P1019" s="2"/>
      <c r="Q1019" s="2"/>
      <c r="S1019" s="2"/>
      <c r="T1019" s="2"/>
      <c r="U1019" s="2"/>
      <c r="V1019" s="2"/>
      <c r="W1019" s="2"/>
      <c r="X1019" s="2"/>
      <c r="Y1019" s="2"/>
      <c r="Z1019" s="2"/>
      <c r="AB1019" s="2"/>
      <c r="AC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O1021" s="2"/>
      <c r="P1021" s="2"/>
      <c r="Q1021" s="2"/>
      <c r="S1021" s="2"/>
      <c r="T1021" s="2"/>
      <c r="U1021" s="2"/>
      <c r="V1021" s="2"/>
      <c r="W1021" s="2"/>
      <c r="X1021" s="2"/>
      <c r="Y1021" s="2"/>
      <c r="Z1021" s="2"/>
      <c r="AB1021" s="2"/>
      <c r="AC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O1025" s="2"/>
      <c r="P1025" s="2"/>
      <c r="Q1025" s="2"/>
      <c r="S1025" s="2"/>
      <c r="T1025" s="2"/>
      <c r="U1025" s="2"/>
      <c r="V1025" s="2"/>
      <c r="W1025" s="2"/>
      <c r="X1025" s="2"/>
      <c r="Y1025" s="2"/>
      <c r="Z1025" s="2"/>
      <c r="AB1025" s="2"/>
      <c r="AC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S1026" s="2"/>
      <c r="T1026" s="2"/>
      <c r="U1026" s="2"/>
      <c r="V1026" s="2"/>
      <c r="W1026" s="2"/>
      <c r="X1026" s="2"/>
      <c r="Y1026" s="2"/>
      <c r="Z1026" s="2"/>
      <c r="AB1026" s="2"/>
      <c r="AC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O1029" s="2"/>
      <c r="P1029" s="2"/>
      <c r="Q1029" s="2"/>
      <c r="S1029" s="2"/>
      <c r="T1029" s="2"/>
      <c r="U1029" s="2"/>
      <c r="V1029" s="2"/>
      <c r="W1029" s="2"/>
      <c r="X1029" s="2"/>
      <c r="Y1029" s="2"/>
      <c r="Z1029" s="2"/>
      <c r="AB1029" s="2"/>
      <c r="AC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O1030" s="2"/>
      <c r="P1030" s="2"/>
      <c r="Q1030" s="2"/>
      <c r="S1030" s="2"/>
      <c r="T1030" s="2"/>
      <c r="U1030" s="2"/>
      <c r="V1030" s="2"/>
      <c r="W1030" s="2"/>
      <c r="X1030" s="2"/>
      <c r="Y1030" s="2"/>
      <c r="Z1030" s="2"/>
      <c r="AB1030" s="2"/>
      <c r="AC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S1033" s="2"/>
      <c r="T1033" s="2"/>
      <c r="U1033" s="2"/>
      <c r="V1033" s="2"/>
      <c r="W1033" s="2"/>
      <c r="X1033" s="2"/>
      <c r="Y1033" s="2"/>
      <c r="Z1033" s="2"/>
      <c r="AB1033" s="2"/>
      <c r="AC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O1035" s="2"/>
      <c r="P1035" s="2"/>
      <c r="Q1035" s="2"/>
      <c r="S1035" s="2"/>
      <c r="T1035" s="2"/>
      <c r="U1035" s="2"/>
      <c r="V1035" s="2"/>
      <c r="W1035" s="2"/>
      <c r="X1035" s="2"/>
      <c r="Y1035" s="2"/>
      <c r="Z1035" s="2"/>
      <c r="AB1035" s="2"/>
      <c r="AC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O1040" s="2"/>
      <c r="P1040" s="2"/>
      <c r="Q1040" s="2"/>
      <c r="S1040" s="2"/>
      <c r="T1040" s="2"/>
      <c r="U1040" s="2"/>
      <c r="V1040" s="2"/>
      <c r="W1040" s="2"/>
      <c r="X1040" s="2"/>
      <c r="Y1040" s="2"/>
      <c r="Z1040" s="2"/>
      <c r="AB1040" s="2"/>
      <c r="AC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O1043" s="2"/>
      <c r="P1043" s="2"/>
      <c r="Q1043" s="2"/>
      <c r="S1043" s="2"/>
      <c r="T1043" s="2"/>
      <c r="U1043" s="2"/>
      <c r="V1043" s="2"/>
      <c r="W1043" s="2"/>
      <c r="X1043" s="2"/>
      <c r="Y1043" s="2"/>
      <c r="Z1043" s="2"/>
      <c r="AB1043" s="2"/>
      <c r="AC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O1046" s="2"/>
      <c r="P1046" s="2"/>
      <c r="Q1046" s="2"/>
      <c r="S1046" s="2"/>
      <c r="T1046" s="2"/>
      <c r="U1046" s="2"/>
      <c r="V1046" s="2"/>
      <c r="W1046" s="2"/>
      <c r="X1046" s="2"/>
      <c r="Y1046" s="2"/>
      <c r="Z1046" s="2"/>
      <c r="AB1046" s="2"/>
      <c r="AC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S1049" s="2"/>
      <c r="T1049" s="2"/>
      <c r="U1049" s="2"/>
      <c r="V1049" s="2"/>
      <c r="W1049" s="2"/>
      <c r="X1049" s="2"/>
      <c r="Y1049" s="2"/>
      <c r="Z1049" s="2"/>
      <c r="AB1049" s="2"/>
      <c r="AC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S1051" s="2"/>
      <c r="T1051" s="2"/>
      <c r="U1051" s="2"/>
      <c r="V1051" s="2"/>
      <c r="W1051" s="2"/>
      <c r="X1051" s="2"/>
      <c r="Y1051" s="2"/>
      <c r="Z1051" s="2"/>
      <c r="AB1051" s="2"/>
      <c r="AC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S1058" s="2"/>
      <c r="T1058" s="2"/>
      <c r="U1058" s="2"/>
      <c r="V1058" s="2"/>
      <c r="W1058" s="2"/>
      <c r="X1058" s="2"/>
      <c r="Y1058" s="2"/>
      <c r="Z1058" s="2"/>
      <c r="AB1058" s="2"/>
      <c r="AC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E1061" s="2"/>
      <c r="AF1061" s="2"/>
    </row>
    <row r="1062">
      <c r="A1062" s="2"/>
      <c r="B1062" s="4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O1064" s="2"/>
      <c r="P1064" s="2"/>
      <c r="Q1064" s="2"/>
      <c r="S1064" s="2"/>
      <c r="T1064" s="2"/>
      <c r="U1064" s="2"/>
      <c r="V1064" s="2"/>
      <c r="W1064" s="2"/>
      <c r="X1064" s="2"/>
      <c r="Y1064" s="2"/>
      <c r="Z1064" s="2"/>
      <c r="AB1064" s="2"/>
      <c r="AC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O1065" s="2"/>
      <c r="P1065" s="2"/>
      <c r="Q1065" s="2"/>
      <c r="S1065" s="2"/>
      <c r="T1065" s="2"/>
      <c r="U1065" s="2"/>
      <c r="V1065" s="2"/>
      <c r="W1065" s="2"/>
      <c r="X1065" s="2"/>
      <c r="Y1065" s="2"/>
      <c r="Z1065" s="2"/>
      <c r="AB1065" s="2"/>
      <c r="AC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O1067" s="2"/>
      <c r="P1067" s="2"/>
      <c r="Q1067" s="2"/>
      <c r="S1067" s="2"/>
      <c r="T1067" s="2"/>
      <c r="U1067" s="2"/>
      <c r="V1067" s="2"/>
      <c r="W1067" s="2"/>
      <c r="X1067" s="2"/>
      <c r="Y1067" s="2"/>
      <c r="Z1067" s="2"/>
      <c r="AB1067" s="2"/>
      <c r="AC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O1068" s="2"/>
      <c r="P1068" s="2"/>
      <c r="Q1068" s="2"/>
      <c r="S1068" s="2"/>
      <c r="T1068" s="2"/>
      <c r="U1068" s="2"/>
      <c r="V1068" s="2"/>
      <c r="W1068" s="2"/>
      <c r="X1068" s="2"/>
      <c r="Y1068" s="2"/>
      <c r="Z1068" s="2"/>
      <c r="AB1068" s="2"/>
      <c r="AC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O1069" s="2"/>
      <c r="P1069" s="2"/>
      <c r="Q1069" s="2"/>
      <c r="S1069" s="2"/>
      <c r="T1069" s="2"/>
      <c r="U1069" s="2"/>
      <c r="V1069" s="2"/>
      <c r="W1069" s="2"/>
      <c r="X1069" s="2"/>
      <c r="Y1069" s="2"/>
      <c r="Z1069" s="2"/>
      <c r="AB1069" s="2"/>
      <c r="AC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S1071" s="2"/>
      <c r="T1071" s="2"/>
      <c r="U1071" s="2"/>
      <c r="V1071" s="2"/>
      <c r="W1071" s="2"/>
      <c r="X1071" s="2"/>
      <c r="Y1071" s="2"/>
      <c r="Z1071" s="2"/>
      <c r="AB1071" s="2"/>
      <c r="AC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S1072" s="2"/>
      <c r="T1072" s="2"/>
      <c r="U1072" s="2"/>
      <c r="V1072" s="2"/>
      <c r="W1072" s="2"/>
      <c r="X1072" s="2"/>
      <c r="Y1072" s="2"/>
      <c r="Z1072" s="2"/>
      <c r="AB1072" s="2"/>
      <c r="AC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O1074" s="2"/>
      <c r="P1074" s="2"/>
      <c r="Q1074" s="2"/>
      <c r="S1074" s="2"/>
      <c r="T1074" s="2"/>
      <c r="U1074" s="2"/>
      <c r="V1074" s="2"/>
      <c r="W1074" s="2"/>
      <c r="X1074" s="2"/>
      <c r="Y1074" s="2"/>
      <c r="Z1074" s="2"/>
      <c r="AB1074" s="2"/>
      <c r="AC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E1077" s="2"/>
      <c r="AF1077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4841</v>
      </c>
      <c r="B1" s="6"/>
      <c r="C1" s="6"/>
      <c r="D1" s="6"/>
      <c r="E1" s="7"/>
      <c r="F1" s="8" t="s">
        <v>3716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3717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46188.0</v>
      </c>
      <c r="B5" s="6"/>
      <c r="C5" s="14" t="s">
        <v>3718</v>
      </c>
      <c r="D5" s="15">
        <v>46194.0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3719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3720</v>
      </c>
      <c r="B10" s="21" t="s">
        <v>3721</v>
      </c>
      <c r="C10" s="22" t="s">
        <v>3722</v>
      </c>
      <c r="D10" s="21" t="s">
        <v>3723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3724</v>
      </c>
      <c r="B11" s="25">
        <v>21177.0</v>
      </c>
      <c r="C11" s="26">
        <v>21177.0</v>
      </c>
      <c r="D11" s="27">
        <f t="shared" ref="D11:D26" si="1">C11-B11</f>
        <v>0</v>
      </c>
      <c r="E11" s="40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3725</v>
      </c>
      <c r="B12" s="29">
        <v>38369.0</v>
      </c>
      <c r="C12" s="26">
        <v>38369.0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3726</v>
      </c>
      <c r="B13" s="29">
        <v>840.0</v>
      </c>
      <c r="C13" s="26">
        <v>840.0</v>
      </c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3727</v>
      </c>
      <c r="B14" s="29">
        <v>2001.0</v>
      </c>
      <c r="C14" s="26">
        <v>2001.0</v>
      </c>
      <c r="D14" s="27">
        <f t="shared" si="1"/>
        <v>0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3729</v>
      </c>
      <c r="B15" s="29">
        <v>45.0</v>
      </c>
      <c r="C15" s="26"/>
      <c r="D15" s="27">
        <f t="shared" si="1"/>
        <v>-45</v>
      </c>
      <c r="E15" s="40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3730</v>
      </c>
      <c r="B16" s="29">
        <v>0.0</v>
      </c>
      <c r="C16" s="26"/>
      <c r="D16" s="27">
        <f t="shared" si="1"/>
        <v>0</v>
      </c>
      <c r="E16" s="28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3732</v>
      </c>
      <c r="B17" s="29">
        <v>1357.0</v>
      </c>
      <c r="C17" s="26">
        <v>1301.0</v>
      </c>
      <c r="D17" s="27">
        <f t="shared" si="1"/>
        <v>-56</v>
      </c>
      <c r="E17" s="28" t="s">
        <v>4842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3734</v>
      </c>
      <c r="B18" s="29">
        <v>6435.0</v>
      </c>
      <c r="C18" s="26">
        <v>6480.0</v>
      </c>
      <c r="D18" s="27">
        <f t="shared" si="1"/>
        <v>45</v>
      </c>
      <c r="E18" s="41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3735</v>
      </c>
      <c r="B19" s="29">
        <v>119066.20000000006</v>
      </c>
      <c r="C19" s="33">
        <f t="array" ref="C19">SUMIFS(INDIRECT(A1 &amp; " Restia!C:C"), INDIRECT(A1 &amp; " Restia!A:A"), A19, INDIRECT(A1 &amp; " Restia!B:B"), "&lt;&gt;canceled")</f>
        <v>119066.2</v>
      </c>
      <c r="D19" s="27">
        <f t="shared" si="1"/>
        <v>-0.0000000004365574569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3736</v>
      </c>
      <c r="B20" s="29">
        <v>37872.0</v>
      </c>
      <c r="C20" s="9">
        <f t="array" ref="C20">SUMIFS( INDIRECT(A1 &amp; " Restia!C:C"), INDIRECT(A1 &amp; " Restia!A:A"), A20, INDIRECT(A1 &amp; " Restia!B:B"), "&lt;&gt;canceled" )</f>
        <v>37872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3737</v>
      </c>
      <c r="B21" s="29">
        <v>114643.0</v>
      </c>
      <c r="C21" s="9">
        <f t="array" ref="C21">SUMIFS( INDIRECT(A1 &amp; " Restia!C:C"), INDIRECT(A1 &amp; " Restia!A:A"), "damejidlo", INDIRECT(A1 &amp; " Restia!G:G"), "online", INDIRECT(A1 &amp; " Restia!B:B"), "&lt;&gt;canceled" )</f>
        <v>114379</v>
      </c>
      <c r="D21" s="27">
        <f t="shared" si="1"/>
        <v>-264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3738</v>
      </c>
      <c r="B22" s="29">
        <v>107011.4</v>
      </c>
      <c r="C22" s="9">
        <f t="array" ref="C22">SUMIFS( INDIRECT(A1 &amp; " Restia!C:C"), INDIRECT(A1 &amp; " Restia!A:A"), "generic", INDIRECT(A1 &amp; " Restia!G:G"), "online", INDIRECT(A1 &amp; " Restia!B:B"), "&lt;&gt;canceled" )</f>
        <v>107011.4</v>
      </c>
      <c r="D22" s="27">
        <f t="shared" si="1"/>
        <v>0</v>
      </c>
      <c r="E22" s="41"/>
      <c r="F22" s="8" t="s">
        <v>3739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3740</v>
      </c>
      <c r="B23" s="29">
        <v>1372.0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1372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3741</v>
      </c>
      <c r="B24" s="29">
        <v>15422.0</v>
      </c>
      <c r="C24" s="9">
        <f t="array" ref="C24">SUMIFS( INDIRECT(A1 &amp; " Restia!C:C"), INDIRECT(A1 &amp; " Restia!A:A"), "damejidlo", INDIRECT(A1 &amp; " Restia!G:G"), "cash", INDIRECT(A1 &amp; " Restia!B:B"), "&lt;&gt;canceled")</f>
        <v>15422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3742</v>
      </c>
      <c r="B25" s="29">
        <v>450170.59999999986</v>
      </c>
      <c r="C25" s="9">
        <f t="array" ref="C25">SUM(INDIRECT(A1 &amp; " Restia!C:C")) - SUMIFS(INDIRECT(A1 &amp; " Restia!C:C"), INDIRECT(A1 &amp; " Restia!B:B"), "canceled")</f>
        <v>449906.6</v>
      </c>
      <c r="D25" s="27">
        <f t="shared" si="1"/>
        <v>-264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3743</v>
      </c>
      <c r="B26" s="42">
        <v>18.000000000261934</v>
      </c>
      <c r="C26" s="43">
        <f>sum(C11:C23)-C25</f>
        <v>-38</v>
      </c>
      <c r="D26" s="44">
        <f t="shared" si="1"/>
        <v>-56</v>
      </c>
      <c r="E26" s="45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4843</v>
      </c>
      <c r="B1" s="6"/>
      <c r="C1" s="6"/>
      <c r="D1" s="6"/>
      <c r="E1" s="7"/>
      <c r="F1" s="8" t="s">
        <v>3716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3717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46188.0</v>
      </c>
      <c r="B5" s="6"/>
      <c r="C5" s="14" t="s">
        <v>3718</v>
      </c>
      <c r="D5" s="15">
        <v>46194.0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3719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3720</v>
      </c>
      <c r="B10" s="21" t="s">
        <v>3721</v>
      </c>
      <c r="C10" s="22" t="s">
        <v>3722</v>
      </c>
      <c r="D10" s="21" t="s">
        <v>3723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3724</v>
      </c>
      <c r="B11" s="25">
        <v>38547.0</v>
      </c>
      <c r="C11" s="26">
        <v>38297.0</v>
      </c>
      <c r="D11" s="27">
        <f t="shared" ref="D11:D26" si="1">C11-B11</f>
        <v>-250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3725</v>
      </c>
      <c r="B12" s="29">
        <v>16068.0</v>
      </c>
      <c r="C12" s="26">
        <v>16068.0</v>
      </c>
      <c r="D12" s="27">
        <f t="shared" si="1"/>
        <v>0</v>
      </c>
      <c r="E12" s="40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3726</v>
      </c>
      <c r="B13" s="25">
        <v>500.0</v>
      </c>
      <c r="C13" s="26">
        <v>500.0</v>
      </c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3727</v>
      </c>
      <c r="B14" s="29">
        <v>0.0</v>
      </c>
      <c r="C14" s="26"/>
      <c r="D14" s="27">
        <f t="shared" si="1"/>
        <v>0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3729</v>
      </c>
      <c r="B15" s="29">
        <v>0.0</v>
      </c>
      <c r="C15" s="26"/>
      <c r="D15" s="27">
        <f t="shared" si="1"/>
        <v>0</v>
      </c>
      <c r="E15" s="40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3730</v>
      </c>
      <c r="B16" s="29">
        <v>0.0</v>
      </c>
      <c r="C16" s="26"/>
      <c r="D16" s="27">
        <f t="shared" si="1"/>
        <v>0</v>
      </c>
      <c r="E16" s="40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3732</v>
      </c>
      <c r="B17" s="29">
        <v>0.0</v>
      </c>
      <c r="C17" s="26">
        <v>250.0</v>
      </c>
      <c r="D17" s="27">
        <f t="shared" si="1"/>
        <v>250</v>
      </c>
      <c r="E17" s="28" t="s">
        <v>4844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3734</v>
      </c>
      <c r="B18" s="29">
        <v>5715.0</v>
      </c>
      <c r="C18" s="26">
        <v>5715.0</v>
      </c>
      <c r="D18" s="27">
        <f t="shared" si="1"/>
        <v>0</v>
      </c>
      <c r="E18" s="40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3735</v>
      </c>
      <c r="B19" s="29">
        <v>125347.90000000005</v>
      </c>
      <c r="C19" s="33">
        <f t="array" ref="C19">SUMIFS(INDIRECT(A1 &amp; " Restia!C:C"), INDIRECT(A1 &amp; " Restia!A:A"), A19, INDIRECT(A1 &amp; " Restia!B:B"), "&lt;&gt;canceled")</f>
        <v>125875.9</v>
      </c>
      <c r="D19" s="27">
        <f t="shared" si="1"/>
        <v>528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3736</v>
      </c>
      <c r="B20" s="29">
        <v>41530.0</v>
      </c>
      <c r="C20" s="9">
        <f t="array" ref="C20">SUMIFS( INDIRECT(A1 &amp; " Restia!C:C"), INDIRECT(A1 &amp; " Restia!A:A"), A20, INDIRECT(A1 &amp; " Restia!B:B"), "&lt;&gt;canceled" )</f>
        <v>41530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3737</v>
      </c>
      <c r="B21" s="29">
        <v>77908.0</v>
      </c>
      <c r="C21" s="9">
        <f t="array" ref="C21">SUMIFS( INDIRECT(A1 &amp; " Restia!C:C"), INDIRECT(A1 &amp; " Restia!A:A"), "damejidlo", INDIRECT(A1 &amp; " Restia!G:G"), "online", INDIRECT(A1 &amp; " Restia!B:B"), "&lt;&gt;canceled" )</f>
        <v>77908</v>
      </c>
      <c r="D21" s="27">
        <f t="shared" si="1"/>
        <v>0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3738</v>
      </c>
      <c r="B22" s="29">
        <v>65721.0</v>
      </c>
      <c r="C22" s="9">
        <f t="array" ref="C22">SUMIFS( INDIRECT(A1 &amp; " Restia!C:C"), INDIRECT(A1 &amp; " Restia!A:A"), "generic", INDIRECT(A1 &amp; " Restia!G:G"), "online", INDIRECT(A1 &amp; " Restia!B:B"), "&lt;&gt;canceled" )</f>
        <v>65721</v>
      </c>
      <c r="D22" s="27">
        <f t="shared" si="1"/>
        <v>0</v>
      </c>
      <c r="E22" s="41"/>
      <c r="F22" s="8" t="s">
        <v>3739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3740</v>
      </c>
      <c r="B23" s="29">
        <v>2388.0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2388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3741</v>
      </c>
      <c r="B24" s="29">
        <v>14010.0</v>
      </c>
      <c r="C24" s="9">
        <f t="array" ref="C24">SUMIFS( INDIRECT(A1 &amp; " Restia!C:C"), INDIRECT(A1 &amp; " Restia!A:A"), "damejidlo", INDIRECT(A1 &amp; " Restia!G:G"), "cash", INDIRECT(A1 &amp; " Restia!B:B"), "&lt;&gt;canceled")</f>
        <v>14010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3742</v>
      </c>
      <c r="B25" s="29">
        <v>375168.6999999999</v>
      </c>
      <c r="C25" s="9">
        <f t="array" ref="C25">SUM(INDIRECT(A1 &amp; " Restia!C:C")) - SUMIFS(INDIRECT(A1 &amp; " Restia!C:C"), INDIRECT(A1 &amp; " Restia!B:B"), "canceled")</f>
        <v>375696.7</v>
      </c>
      <c r="D25" s="27">
        <f t="shared" si="1"/>
        <v>528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3743</v>
      </c>
      <c r="B26" s="42">
        <v>-1443.7999999998428</v>
      </c>
      <c r="C26" s="43">
        <f>sum(C11:C23)-C25</f>
        <v>-1443.8</v>
      </c>
      <c r="D26" s="44">
        <f t="shared" si="1"/>
        <v>-0.000000001600710675</v>
      </c>
      <c r="E26" s="46" t="s">
        <v>4845</v>
      </c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4846</v>
      </c>
      <c r="B1" s="6"/>
      <c r="C1" s="6"/>
      <c r="D1" s="6"/>
      <c r="E1" s="7"/>
      <c r="F1" s="8" t="s">
        <v>3716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3717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46188.0</v>
      </c>
      <c r="B5" s="6"/>
      <c r="C5" s="14" t="s">
        <v>3718</v>
      </c>
      <c r="D5" s="47">
        <v>46194.0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3719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3720</v>
      </c>
      <c r="B10" s="21" t="s">
        <v>3721</v>
      </c>
      <c r="C10" s="22" t="s">
        <v>3722</v>
      </c>
      <c r="D10" s="21" t="s">
        <v>3723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3724</v>
      </c>
      <c r="B11" s="25">
        <v>29461.0</v>
      </c>
      <c r="C11" s="26">
        <v>14631.0</v>
      </c>
      <c r="D11" s="27">
        <f t="shared" ref="D11:D26" si="1">C11-B11</f>
        <v>-14830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3725</v>
      </c>
      <c r="B12" s="29">
        <v>26723.0</v>
      </c>
      <c r="C12" s="26">
        <v>26723.0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3726</v>
      </c>
      <c r="B13" s="29">
        <v>0.0</v>
      </c>
      <c r="C13" s="26"/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3727</v>
      </c>
      <c r="B14" s="29">
        <v>1500.0</v>
      </c>
      <c r="C14" s="26">
        <v>1501.0</v>
      </c>
      <c r="D14" s="27">
        <f t="shared" si="1"/>
        <v>1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3729</v>
      </c>
      <c r="B15" s="29">
        <v>0.0</v>
      </c>
      <c r="C15" s="26"/>
      <c r="D15" s="27">
        <f t="shared" si="1"/>
        <v>0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3730</v>
      </c>
      <c r="B16" s="25">
        <v>0.0</v>
      </c>
      <c r="C16" s="26"/>
      <c r="D16" s="27">
        <f t="shared" si="1"/>
        <v>0</v>
      </c>
      <c r="E16" s="40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3732</v>
      </c>
      <c r="B17" s="29">
        <v>350.0</v>
      </c>
      <c r="C17" s="26">
        <v>15110.0</v>
      </c>
      <c r="D17" s="27">
        <f t="shared" si="1"/>
        <v>14760</v>
      </c>
      <c r="E17" s="28" t="s">
        <v>4847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3734</v>
      </c>
      <c r="B18" s="29">
        <v>1485.0</v>
      </c>
      <c r="C18" s="26">
        <v>1530.0</v>
      </c>
      <c r="D18" s="27">
        <f t="shared" si="1"/>
        <v>45</v>
      </c>
      <c r="E18" s="40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3735</v>
      </c>
      <c r="B19" s="29">
        <v>148633.80000000008</v>
      </c>
      <c r="C19" s="33">
        <f t="array" ref="C19">SUMIFS(INDIRECT(A1 &amp; " Restia!C:C"), INDIRECT(A1 &amp; " Restia!A:A"), A19, INDIRECT(A1 &amp; " Restia!B:B"), "&lt;&gt;canceled")</f>
        <v>148269.8</v>
      </c>
      <c r="D19" s="27">
        <f t="shared" si="1"/>
        <v>-364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3736</v>
      </c>
      <c r="B20" s="29">
        <v>43157.0</v>
      </c>
      <c r="C20" s="9">
        <f t="array" ref="C20">SUMIFS( INDIRECT(A1 &amp; " Restia!C:C"), INDIRECT(A1 &amp; " Restia!A:A"), A20, INDIRECT(A1 &amp; " Restia!B:B"), "&lt;&gt;canceled" )</f>
        <v>43157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3737</v>
      </c>
      <c r="B21" s="29">
        <v>79477.0</v>
      </c>
      <c r="C21" s="9">
        <f t="array" ref="C21">SUMIFS( INDIRECT(A1 &amp; " Restia!C:C"), INDIRECT(A1 &amp; " Restia!A:A"), "damejidlo", INDIRECT(A1 &amp; " Restia!G:G"), "online", INDIRECT(A1 &amp; " Restia!B:B"), "&lt;&gt;canceled" )</f>
        <v>78816</v>
      </c>
      <c r="D21" s="27">
        <f t="shared" si="1"/>
        <v>-661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3738</v>
      </c>
      <c r="B22" s="29">
        <v>70894.0</v>
      </c>
      <c r="C22" s="9">
        <f t="array" ref="C22">SUMIFS( INDIRECT(A1 &amp; " Restia!C:C"), INDIRECT(A1 &amp; " Restia!A:A"), "generic", INDIRECT(A1 &amp; " Restia!G:G"), "online", INDIRECT(A1 &amp; " Restia!B:B"), "&lt;&gt;canceled" )</f>
        <v>70894</v>
      </c>
      <c r="D22" s="27">
        <f t="shared" si="1"/>
        <v>0</v>
      </c>
      <c r="E22" s="41"/>
      <c r="F22" s="8" t="s">
        <v>3739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3740</v>
      </c>
      <c r="B23" s="29">
        <v>5581.0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5581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3741</v>
      </c>
      <c r="B24" s="29">
        <v>13687.0</v>
      </c>
      <c r="C24" s="9">
        <f t="array" ref="C24">SUMIFS( INDIRECT(A1 &amp; " Restia!C:C"), INDIRECT(A1 &amp; " Restia!A:A"), "damejidlo", INDIRECT(A1 &amp; " Restia!G:G"), "cash", INDIRECT(A1 &amp; " Restia!B:B"), "&lt;&gt;canceled")</f>
        <v>13687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3742</v>
      </c>
      <c r="B25" s="29">
        <v>407262.7999999999</v>
      </c>
      <c r="C25" s="9">
        <f t="array" ref="C25">SUM(INDIRECT(A1 &amp; " Restia!C:C")) - SUMIFS(INDIRECT(A1 &amp; " Restia!C:C"), INDIRECT(A1 &amp; " Restia!B:B"), "canceled")</f>
        <v>406237.8</v>
      </c>
      <c r="D25" s="27">
        <f t="shared" si="1"/>
        <v>-1025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3743</v>
      </c>
      <c r="B26" s="42">
        <v>-0.9999999997744453</v>
      </c>
      <c r="C26" s="43">
        <f>sum(C11:C23)-C25</f>
        <v>-25</v>
      </c>
      <c r="D26" s="44">
        <f t="shared" si="1"/>
        <v>-24</v>
      </c>
      <c r="E26" s="45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4848</v>
      </c>
      <c r="B1" s="6"/>
      <c r="C1" s="6"/>
      <c r="D1" s="6"/>
      <c r="E1" s="7"/>
      <c r="F1" s="8" t="s">
        <v>3716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3717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46188.0</v>
      </c>
      <c r="B5" s="6"/>
      <c r="C5" s="14" t="s">
        <v>3718</v>
      </c>
      <c r="D5" s="47">
        <v>46194.0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3719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3720</v>
      </c>
      <c r="B10" s="21" t="s">
        <v>3721</v>
      </c>
      <c r="C10" s="22" t="s">
        <v>3722</v>
      </c>
      <c r="D10" s="21" t="s">
        <v>3723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3724</v>
      </c>
      <c r="B11" s="25">
        <v>8877.0</v>
      </c>
      <c r="C11" s="26">
        <v>8886.0</v>
      </c>
      <c r="D11" s="27">
        <f t="shared" ref="D11:D26" si="1">C11-B11</f>
        <v>9</v>
      </c>
      <c r="E11" s="40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3725</v>
      </c>
      <c r="B12" s="29">
        <v>22691.0</v>
      </c>
      <c r="C12" s="26">
        <v>22691.0</v>
      </c>
      <c r="D12" s="27">
        <f t="shared" si="1"/>
        <v>0</v>
      </c>
      <c r="E12" s="40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3726</v>
      </c>
      <c r="B13" s="29">
        <v>0.0</v>
      </c>
      <c r="C13" s="26"/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3727</v>
      </c>
      <c r="B14" s="25">
        <v>700.0</v>
      </c>
      <c r="C14" s="26">
        <v>700.0</v>
      </c>
      <c r="D14" s="27">
        <f t="shared" si="1"/>
        <v>0</v>
      </c>
      <c r="E14" s="40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3729</v>
      </c>
      <c r="B15" s="25">
        <v>0.0</v>
      </c>
      <c r="C15" s="26"/>
      <c r="D15" s="27">
        <f t="shared" si="1"/>
        <v>0</v>
      </c>
      <c r="E15" s="41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3730</v>
      </c>
      <c r="B16" s="29">
        <v>0.0</v>
      </c>
      <c r="C16" s="26"/>
      <c r="D16" s="27">
        <f t="shared" si="1"/>
        <v>0</v>
      </c>
      <c r="E16" s="40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3732</v>
      </c>
      <c r="B17" s="29">
        <v>2354.0</v>
      </c>
      <c r="C17" s="26">
        <v>2354.0</v>
      </c>
      <c r="D17" s="27">
        <f t="shared" si="1"/>
        <v>0</v>
      </c>
      <c r="E17" s="28" t="s">
        <v>4849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3734</v>
      </c>
      <c r="B18" s="29">
        <v>0.0</v>
      </c>
      <c r="C18" s="26"/>
      <c r="D18" s="27">
        <f t="shared" si="1"/>
        <v>0</v>
      </c>
      <c r="E18" s="28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3735</v>
      </c>
      <c r="B19" s="48">
        <v>116562.40000000005</v>
      </c>
      <c r="C19" s="49">
        <f t="array" ref="C19">SUMIFS(INDIRECT(A1 &amp; " Restia!C:C"), INDIRECT(A1 &amp; " Restia!A:A"), A19, INDIRECT(A1 &amp; " Restia!B:B"), "&lt;&gt;canceled")</f>
        <v>116562.4</v>
      </c>
      <c r="D19" s="37">
        <f t="shared" si="1"/>
        <v>-0.0000000004365574569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3736</v>
      </c>
      <c r="B20" s="29">
        <v>36238.0</v>
      </c>
      <c r="C20" s="9">
        <f t="array" ref="C20">SUMIFS( INDIRECT(A1 &amp; " Restia!C:C"), INDIRECT(A1 &amp; " Restia!A:A"), A20, INDIRECT(A1 &amp; " Restia!B:B"), "&lt;&gt;canceled" )</f>
        <v>36238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3737</v>
      </c>
      <c r="B21" s="29">
        <v>37528.0</v>
      </c>
      <c r="C21" s="9">
        <f t="array" ref="C21">SUMIFS( INDIRECT(A1 &amp; " Restia!C:C"), INDIRECT(A1 &amp; " Restia!A:A"), "damejidlo", INDIRECT(A1 &amp; " Restia!G:G"), "online", INDIRECT(A1 &amp; " Restia!B:B"), "&lt;&gt;canceled" )</f>
        <v>37528</v>
      </c>
      <c r="D21" s="27">
        <f t="shared" si="1"/>
        <v>0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3738</v>
      </c>
      <c r="B22" s="29">
        <v>30308.1</v>
      </c>
      <c r="C22" s="9">
        <f t="array" ref="C22">SUMIFS( INDIRECT(A1 &amp; " Restia!C:C"), INDIRECT(A1 &amp; " Restia!A:A"), "generic", INDIRECT(A1 &amp; " Restia!G:G"), "online", INDIRECT(A1 &amp; " Restia!B:B"), "&lt;&gt;canceled" )</f>
        <v>30308.1</v>
      </c>
      <c r="D22" s="27">
        <f t="shared" si="1"/>
        <v>0</v>
      </c>
      <c r="E22" s="41"/>
      <c r="F22" s="8" t="s">
        <v>3739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3740</v>
      </c>
      <c r="B23" s="29">
        <v>6297.6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6297.6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3741</v>
      </c>
      <c r="B24" s="29">
        <v>0.0</v>
      </c>
      <c r="C24" s="9">
        <f t="array" ref="C24">SUMIFS( INDIRECT(A1 &amp; " Restia!C:C"), INDIRECT(A1 &amp; " Restia!A:A"), "damejidlo", INDIRECT(A1 &amp; " Restia!G:G"), "cash", INDIRECT(A1 &amp; " Restia!B:B"), "&lt;&gt;canceled")</f>
        <v>0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3742</v>
      </c>
      <c r="B25" s="48">
        <v>261556.10000000003</v>
      </c>
      <c r="C25" s="50">
        <f t="array" ref="C25">SUM(INDIRECT(A1 &amp; " Restia!C:C")) - SUMIFS(INDIRECT(A1 &amp; " Restia!C:C"), INDIRECT(A1 &amp; " Restia!B:B"), "canceled")</f>
        <v>261556.1</v>
      </c>
      <c r="D25" s="37">
        <f t="shared" si="1"/>
        <v>0.0000000008731149137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3743</v>
      </c>
      <c r="B26" s="42">
        <v>4.001776687800884E-11</v>
      </c>
      <c r="C26" s="51">
        <f>sum(C11:C23)-C25</f>
        <v>8.999999999</v>
      </c>
      <c r="D26" s="52">
        <f t="shared" si="1"/>
        <v>8.999999999</v>
      </c>
      <c r="E26" s="46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3744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3717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45887.0</v>
      </c>
      <c r="B5" s="6"/>
      <c r="C5" s="53" t="s">
        <v>3718</v>
      </c>
      <c r="D5" s="15">
        <v>45893.0</v>
      </c>
      <c r="E5" s="7"/>
    </row>
    <row r="6" hidden="1">
      <c r="A6" s="10"/>
      <c r="B6" s="11"/>
      <c r="C6" s="16"/>
      <c r="D6" s="11"/>
      <c r="E6" s="12"/>
    </row>
    <row r="7" hidden="1">
      <c r="A7" s="54" t="s">
        <v>4850</v>
      </c>
      <c r="B7" s="7"/>
      <c r="C7" s="16"/>
      <c r="D7" s="55" t="s">
        <v>4851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3719</v>
      </c>
      <c r="B9" s="6"/>
      <c r="C9" s="6"/>
      <c r="D9" s="6"/>
      <c r="E9" s="7"/>
    </row>
    <row r="10" hidden="1">
      <c r="A10" s="20" t="s">
        <v>3720</v>
      </c>
      <c r="B10" s="21" t="s">
        <v>3721</v>
      </c>
      <c r="C10" s="22" t="s">
        <v>3722</v>
      </c>
      <c r="D10" s="21" t="s">
        <v>3723</v>
      </c>
      <c r="E10" s="23" t="s">
        <v>13</v>
      </c>
    </row>
    <row r="11" hidden="1">
      <c r="A11" s="56" t="s">
        <v>3724</v>
      </c>
      <c r="B11" s="25">
        <v>16108.0</v>
      </c>
      <c r="C11" s="26">
        <v>16108.0</v>
      </c>
      <c r="D11" s="27">
        <v>0.0</v>
      </c>
      <c r="E11" s="28"/>
    </row>
    <row r="12" hidden="1">
      <c r="A12" s="56" t="s">
        <v>3725</v>
      </c>
      <c r="B12" s="29">
        <v>19386.0</v>
      </c>
      <c r="C12" s="26">
        <v>19386.0</v>
      </c>
      <c r="D12" s="27">
        <v>0.0</v>
      </c>
      <c r="E12" s="28"/>
    </row>
    <row r="13" hidden="1">
      <c r="A13" s="56" t="s">
        <v>3726</v>
      </c>
      <c r="B13" s="29">
        <v>0.0</v>
      </c>
      <c r="C13" s="26"/>
      <c r="D13" s="27">
        <v>0.0</v>
      </c>
      <c r="E13" s="28"/>
    </row>
    <row r="14" hidden="1">
      <c r="A14" s="56" t="s">
        <v>3727</v>
      </c>
      <c r="B14" s="29">
        <v>0.0</v>
      </c>
      <c r="C14" s="26"/>
      <c r="D14" s="27">
        <v>0.0</v>
      </c>
      <c r="E14" s="28"/>
    </row>
    <row r="15" hidden="1">
      <c r="A15" s="31" t="s">
        <v>3729</v>
      </c>
      <c r="B15" s="29">
        <v>0.0</v>
      </c>
      <c r="C15" s="26"/>
      <c r="D15" s="27">
        <v>0.0</v>
      </c>
      <c r="E15" s="28"/>
    </row>
    <row r="16" hidden="1">
      <c r="A16" s="31" t="s">
        <v>3730</v>
      </c>
      <c r="B16" s="29">
        <v>100.0</v>
      </c>
      <c r="C16" s="26">
        <v>100.0</v>
      </c>
      <c r="D16" s="27">
        <v>0.0</v>
      </c>
      <c r="E16" s="28"/>
    </row>
    <row r="17" hidden="1">
      <c r="A17" s="31" t="s">
        <v>3732</v>
      </c>
      <c r="B17" s="29">
        <v>0.0</v>
      </c>
      <c r="C17" s="26"/>
      <c r="D17" s="27">
        <v>0.0</v>
      </c>
      <c r="E17" s="28"/>
    </row>
    <row r="18" hidden="1">
      <c r="A18" s="31" t="s">
        <v>3734</v>
      </c>
      <c r="B18" s="29">
        <v>240.0</v>
      </c>
      <c r="C18" s="26">
        <v>240.0</v>
      </c>
      <c r="D18" s="27">
        <v>0.0</v>
      </c>
      <c r="E18" s="34"/>
    </row>
    <row r="19" hidden="1">
      <c r="A19" s="57" t="s">
        <v>3735</v>
      </c>
      <c r="B19" s="29">
        <v>1490.0</v>
      </c>
      <c r="C19" s="29">
        <v>1490.0</v>
      </c>
      <c r="D19" s="27">
        <v>0.0</v>
      </c>
      <c r="E19" s="34"/>
    </row>
    <row r="20" hidden="1">
      <c r="A20" s="57" t="s">
        <v>3736</v>
      </c>
      <c r="B20" s="29">
        <v>10624.0</v>
      </c>
      <c r="C20" s="58">
        <v>10624.0</v>
      </c>
      <c r="D20" s="27">
        <v>0.0</v>
      </c>
      <c r="E20" s="34"/>
    </row>
    <row r="21" hidden="1">
      <c r="A21" s="57" t="s">
        <v>3737</v>
      </c>
      <c r="B21" s="29">
        <v>20553.0</v>
      </c>
      <c r="C21" s="58">
        <v>20204.0</v>
      </c>
      <c r="D21" s="27">
        <v>-349.0</v>
      </c>
      <c r="E21" s="34"/>
    </row>
    <row r="22" hidden="1">
      <c r="A22" s="57" t="s">
        <v>3738</v>
      </c>
      <c r="B22" s="29">
        <v>4305.0</v>
      </c>
      <c r="C22" s="58">
        <v>4305.0</v>
      </c>
      <c r="D22" s="27">
        <v>0.0</v>
      </c>
      <c r="E22" s="34"/>
    </row>
    <row r="23" hidden="1">
      <c r="A23" s="57" t="s">
        <v>3740</v>
      </c>
      <c r="B23" s="29">
        <v>0.0</v>
      </c>
      <c r="C23" s="58">
        <v>0.0</v>
      </c>
      <c r="D23" s="27">
        <v>0.0</v>
      </c>
      <c r="E23" s="34"/>
    </row>
    <row r="24" hidden="1">
      <c r="A24" s="57" t="s">
        <v>3741</v>
      </c>
      <c r="B24" s="29">
        <v>2455.0</v>
      </c>
      <c r="C24" s="58">
        <v>2455.0</v>
      </c>
      <c r="D24" s="27">
        <v>0.0</v>
      </c>
      <c r="E24" s="34"/>
    </row>
    <row r="25" hidden="1">
      <c r="A25" s="35" t="s">
        <v>3742</v>
      </c>
      <c r="B25" s="29">
        <v>72793.0</v>
      </c>
      <c r="C25" s="58">
        <v>72801.0</v>
      </c>
      <c r="D25" s="27">
        <v>8.0</v>
      </c>
      <c r="E25" s="34"/>
    </row>
    <row r="26" hidden="1">
      <c r="A26" s="36" t="s">
        <v>3743</v>
      </c>
      <c r="B26" s="37">
        <v>13.0</v>
      </c>
      <c r="C26" s="27">
        <v>-344.0</v>
      </c>
      <c r="D26" s="27">
        <v>-357.0</v>
      </c>
      <c r="E26" s="38"/>
    </row>
    <row r="27" hidden="1"/>
    <row r="28" hidden="1"/>
    <row r="29" hidden="1"/>
    <row r="30" hidden="1">
      <c r="A30" s="5" t="s">
        <v>3744</v>
      </c>
      <c r="B30" s="6"/>
      <c r="C30" s="6"/>
      <c r="D30" s="6"/>
      <c r="E30" s="7"/>
    </row>
    <row r="31" hidden="1">
      <c r="A31" s="10"/>
      <c r="B31" s="11"/>
      <c r="C31" s="11"/>
      <c r="D31" s="11"/>
      <c r="E31" s="12"/>
    </row>
    <row r="32" hidden="1">
      <c r="A32" s="5" t="s">
        <v>3717</v>
      </c>
      <c r="B32" s="6"/>
      <c r="C32" s="6"/>
      <c r="D32" s="6"/>
      <c r="E32" s="7"/>
    </row>
    <row r="33" hidden="1">
      <c r="A33" s="10"/>
      <c r="B33" s="11"/>
      <c r="C33" s="11"/>
      <c r="D33" s="11"/>
      <c r="E33" s="12"/>
    </row>
    <row r="34" hidden="1">
      <c r="A34" s="13">
        <v>45894.0</v>
      </c>
      <c r="B34" s="6"/>
      <c r="C34" s="53" t="s">
        <v>3718</v>
      </c>
      <c r="D34" s="15">
        <v>45900.0</v>
      </c>
      <c r="E34" s="7"/>
    </row>
    <row r="35" hidden="1">
      <c r="A35" s="10"/>
      <c r="B35" s="11"/>
      <c r="C35" s="16"/>
      <c r="D35" s="11"/>
      <c r="E35" s="12"/>
    </row>
    <row r="36" hidden="1">
      <c r="A36" s="54" t="s">
        <v>4850</v>
      </c>
      <c r="B36" s="7"/>
      <c r="C36" s="16"/>
      <c r="D36" s="55" t="s">
        <v>4851</v>
      </c>
      <c r="E36" s="7"/>
    </row>
    <row r="37" hidden="1">
      <c r="A37" s="10"/>
      <c r="B37" s="12"/>
      <c r="C37" s="16"/>
      <c r="D37" s="11"/>
      <c r="E37" s="12"/>
    </row>
    <row r="38" hidden="1">
      <c r="A38" s="19" t="s">
        <v>3719</v>
      </c>
      <c r="B38" s="6"/>
      <c r="C38" s="6"/>
      <c r="D38" s="6"/>
      <c r="E38" s="7"/>
    </row>
    <row r="39" hidden="1">
      <c r="A39" s="20" t="s">
        <v>3720</v>
      </c>
      <c r="B39" s="21" t="s">
        <v>3721</v>
      </c>
      <c r="C39" s="22" t="s">
        <v>3722</v>
      </c>
      <c r="D39" s="21" t="s">
        <v>3723</v>
      </c>
      <c r="E39" s="23" t="s">
        <v>13</v>
      </c>
    </row>
    <row r="40" hidden="1">
      <c r="A40" s="56" t="s">
        <v>3724</v>
      </c>
      <c r="B40" s="25">
        <v>20728.0</v>
      </c>
      <c r="C40" s="26">
        <v>20728.0</v>
      </c>
      <c r="D40" s="27">
        <v>0.0</v>
      </c>
      <c r="E40" s="28"/>
    </row>
    <row r="41" hidden="1">
      <c r="A41" s="56" t="s">
        <v>3725</v>
      </c>
      <c r="B41" s="29">
        <v>20229.0</v>
      </c>
      <c r="C41" s="26">
        <v>20229.0</v>
      </c>
      <c r="D41" s="27">
        <v>0.0</v>
      </c>
      <c r="E41" s="28"/>
    </row>
    <row r="42" hidden="1">
      <c r="A42" s="56" t="s">
        <v>3726</v>
      </c>
      <c r="B42" s="29">
        <v>0.0</v>
      </c>
      <c r="C42" s="26"/>
      <c r="D42" s="27">
        <v>0.0</v>
      </c>
      <c r="E42" s="28"/>
    </row>
    <row r="43" hidden="1">
      <c r="A43" s="56" t="s">
        <v>3727</v>
      </c>
      <c r="B43" s="29">
        <v>0.0</v>
      </c>
      <c r="C43" s="26"/>
      <c r="D43" s="27">
        <v>0.0</v>
      </c>
      <c r="E43" s="28"/>
    </row>
    <row r="44" hidden="1">
      <c r="A44" s="31" t="s">
        <v>3729</v>
      </c>
      <c r="B44" s="29">
        <v>0.0</v>
      </c>
      <c r="C44" s="26"/>
      <c r="D44" s="27">
        <v>0.0</v>
      </c>
      <c r="E44" s="28"/>
    </row>
    <row r="45" hidden="1">
      <c r="A45" s="31" t="s">
        <v>3730</v>
      </c>
      <c r="B45" s="29">
        <v>602.0</v>
      </c>
      <c r="C45" s="26">
        <v>602.0</v>
      </c>
      <c r="D45" s="27">
        <v>0.0</v>
      </c>
      <c r="E45" s="28"/>
    </row>
    <row r="46" hidden="1">
      <c r="A46" s="31" t="s">
        <v>3732</v>
      </c>
      <c r="B46" s="29">
        <v>0.0</v>
      </c>
      <c r="C46" s="26"/>
      <c r="D46" s="27">
        <v>0.0</v>
      </c>
      <c r="E46" s="28"/>
    </row>
    <row r="47" hidden="1">
      <c r="A47" s="31" t="s">
        <v>3734</v>
      </c>
      <c r="B47" s="29">
        <v>320.0</v>
      </c>
      <c r="C47" s="26">
        <v>320.0</v>
      </c>
      <c r="D47" s="27">
        <v>0.0</v>
      </c>
      <c r="E47" s="34"/>
    </row>
    <row r="48" hidden="1">
      <c r="A48" s="57" t="s">
        <v>3735</v>
      </c>
      <c r="B48" s="29">
        <v>5067.0</v>
      </c>
      <c r="C48" s="29">
        <v>5067.0</v>
      </c>
      <c r="D48" s="27">
        <v>0.0</v>
      </c>
      <c r="E48" s="34"/>
    </row>
    <row r="49" hidden="1">
      <c r="A49" s="57" t="s">
        <v>3736</v>
      </c>
      <c r="B49" s="29">
        <v>21008.0</v>
      </c>
      <c r="C49" s="58">
        <v>21008.0</v>
      </c>
      <c r="D49" s="27">
        <v>0.0</v>
      </c>
      <c r="E49" s="34"/>
    </row>
    <row r="50" hidden="1">
      <c r="A50" s="57" t="s">
        <v>3737</v>
      </c>
      <c r="B50" s="29">
        <v>37374.81</v>
      </c>
      <c r="C50" s="58">
        <v>37016.409999999974</v>
      </c>
      <c r="D50" s="27">
        <v>-358.4000000000233</v>
      </c>
      <c r="E50" s="34"/>
    </row>
    <row r="51" hidden="1">
      <c r="A51" s="57" t="s">
        <v>3738</v>
      </c>
      <c r="B51" s="29">
        <v>5660.0</v>
      </c>
      <c r="C51" s="58">
        <v>5660.0</v>
      </c>
      <c r="D51" s="27">
        <v>0.0</v>
      </c>
      <c r="E51" s="34"/>
    </row>
    <row r="52" hidden="1">
      <c r="A52" s="57" t="s">
        <v>3740</v>
      </c>
      <c r="B52" s="29">
        <v>0.0</v>
      </c>
      <c r="C52" s="58">
        <v>0.0</v>
      </c>
      <c r="D52" s="27">
        <v>0.0</v>
      </c>
      <c r="E52" s="34"/>
    </row>
    <row r="53" hidden="1">
      <c r="A53" s="57" t="s">
        <v>3741</v>
      </c>
      <c r="B53" s="29">
        <v>6891.41</v>
      </c>
      <c r="C53" s="58">
        <v>6891.410000000002</v>
      </c>
      <c r="D53" s="27">
        <v>1.8189894035458565E-12</v>
      </c>
      <c r="E53" s="34"/>
    </row>
    <row r="54" hidden="1">
      <c r="A54" s="35" t="s">
        <v>3742</v>
      </c>
      <c r="B54" s="29">
        <v>110969.72</v>
      </c>
      <c r="C54" s="58">
        <v>110292.32000000015</v>
      </c>
      <c r="D54" s="27">
        <v>-677.3999999998487</v>
      </c>
      <c r="E54" s="34"/>
    </row>
    <row r="55" hidden="1">
      <c r="A55" s="36" t="s">
        <v>3743</v>
      </c>
      <c r="B55" s="37">
        <v>19.090000000003783</v>
      </c>
      <c r="C55" s="27">
        <v>338.0899999998219</v>
      </c>
      <c r="D55" s="27">
        <v>318.9999999998181</v>
      </c>
      <c r="E55" s="38"/>
    </row>
    <row r="56" hidden="1"/>
    <row r="57" hidden="1"/>
    <row r="58" hidden="1">
      <c r="A58" s="5" t="s">
        <v>3744</v>
      </c>
      <c r="B58" s="6"/>
      <c r="C58" s="6"/>
      <c r="D58" s="6"/>
      <c r="E58" s="7"/>
    </row>
    <row r="59" hidden="1">
      <c r="A59" s="10"/>
      <c r="B59" s="11"/>
      <c r="C59" s="11"/>
      <c r="D59" s="11"/>
      <c r="E59" s="12"/>
    </row>
    <row r="60" hidden="1">
      <c r="A60" s="5" t="s">
        <v>3717</v>
      </c>
      <c r="B60" s="6"/>
      <c r="C60" s="6"/>
      <c r="D60" s="6"/>
      <c r="E60" s="7"/>
    </row>
    <row r="61" hidden="1">
      <c r="A61" s="10"/>
      <c r="B61" s="11"/>
      <c r="C61" s="11"/>
      <c r="D61" s="11"/>
      <c r="E61" s="12"/>
    </row>
    <row r="62" hidden="1">
      <c r="A62" s="13">
        <v>45901.0</v>
      </c>
      <c r="B62" s="6"/>
      <c r="C62" s="53" t="s">
        <v>3718</v>
      </c>
      <c r="D62" s="15">
        <v>45907.0</v>
      </c>
      <c r="E62" s="7"/>
    </row>
    <row r="63" hidden="1">
      <c r="A63" s="10"/>
      <c r="B63" s="11"/>
      <c r="C63" s="16"/>
      <c r="D63" s="11"/>
      <c r="E63" s="12"/>
    </row>
    <row r="64" hidden="1">
      <c r="A64" s="54" t="s">
        <v>4850</v>
      </c>
      <c r="B64" s="7"/>
      <c r="C64" s="16"/>
      <c r="D64" s="55" t="s">
        <v>4851</v>
      </c>
      <c r="E64" s="7"/>
    </row>
    <row r="65" hidden="1">
      <c r="A65" s="10"/>
      <c r="B65" s="12"/>
      <c r="C65" s="16"/>
      <c r="D65" s="11"/>
      <c r="E65" s="12"/>
    </row>
    <row r="66" hidden="1">
      <c r="A66" s="19" t="s">
        <v>3719</v>
      </c>
      <c r="B66" s="6"/>
      <c r="C66" s="6"/>
      <c r="D66" s="6"/>
      <c r="E66" s="7"/>
    </row>
    <row r="67" hidden="1">
      <c r="A67" s="20" t="s">
        <v>3720</v>
      </c>
      <c r="B67" s="21" t="s">
        <v>3721</v>
      </c>
      <c r="C67" s="22" t="s">
        <v>3722</v>
      </c>
      <c r="D67" s="21" t="s">
        <v>3723</v>
      </c>
      <c r="E67" s="23" t="s">
        <v>13</v>
      </c>
    </row>
    <row r="68" hidden="1">
      <c r="A68" s="56" t="s">
        <v>3724</v>
      </c>
      <c r="B68" s="25">
        <v>20624.0</v>
      </c>
      <c r="C68" s="26">
        <v>20624.0</v>
      </c>
      <c r="D68" s="27">
        <v>0.0</v>
      </c>
      <c r="E68" s="28"/>
    </row>
    <row r="69" hidden="1">
      <c r="A69" s="56" t="s">
        <v>3725</v>
      </c>
      <c r="B69" s="29">
        <v>25434.0</v>
      </c>
      <c r="C69" s="26">
        <v>25434.0</v>
      </c>
      <c r="D69" s="27">
        <v>0.0</v>
      </c>
      <c r="E69" s="28"/>
    </row>
    <row r="70" hidden="1">
      <c r="A70" s="56" t="s">
        <v>3726</v>
      </c>
      <c r="B70" s="29">
        <v>0.0</v>
      </c>
      <c r="C70" s="26"/>
      <c r="D70" s="27">
        <v>0.0</v>
      </c>
      <c r="E70" s="28"/>
    </row>
    <row r="71" hidden="1">
      <c r="A71" s="56" t="s">
        <v>3727</v>
      </c>
      <c r="B71" s="29">
        <v>0.0</v>
      </c>
      <c r="C71" s="26"/>
      <c r="D71" s="27">
        <v>0.0</v>
      </c>
      <c r="E71" s="28"/>
    </row>
    <row r="72" hidden="1">
      <c r="A72" s="31" t="s">
        <v>3729</v>
      </c>
      <c r="B72" s="29">
        <v>0.0</v>
      </c>
      <c r="C72" s="26"/>
      <c r="D72" s="27">
        <v>0.0</v>
      </c>
      <c r="E72" s="28"/>
    </row>
    <row r="73" hidden="1">
      <c r="A73" s="31" t="s">
        <v>3730</v>
      </c>
      <c r="B73" s="29">
        <v>0.0</v>
      </c>
      <c r="C73" s="26"/>
      <c r="D73" s="27">
        <v>0.0</v>
      </c>
      <c r="E73" s="28"/>
    </row>
    <row r="74" hidden="1">
      <c r="A74" s="31" t="s">
        <v>3732</v>
      </c>
      <c r="B74" s="29">
        <v>280.0</v>
      </c>
      <c r="C74" s="26"/>
      <c r="D74" s="27">
        <v>-280.0</v>
      </c>
      <c r="E74" s="28"/>
    </row>
    <row r="75" hidden="1">
      <c r="A75" s="31" t="s">
        <v>3734</v>
      </c>
      <c r="B75" s="29">
        <v>520.0</v>
      </c>
      <c r="C75" s="26">
        <v>720.0</v>
      </c>
      <c r="D75" s="27">
        <v>200.0</v>
      </c>
      <c r="E75" s="34"/>
    </row>
    <row r="76" hidden="1">
      <c r="A76" s="57" t="s">
        <v>3735</v>
      </c>
      <c r="B76" s="29">
        <v>6658.0</v>
      </c>
      <c r="C76" s="29">
        <v>6658.0</v>
      </c>
      <c r="D76" s="27">
        <v>0.0</v>
      </c>
      <c r="E76" s="34"/>
    </row>
    <row r="77" hidden="1">
      <c r="A77" s="57" t="s">
        <v>3736</v>
      </c>
      <c r="B77" s="29">
        <v>37637.0</v>
      </c>
      <c r="C77" s="58">
        <v>37637.0</v>
      </c>
      <c r="D77" s="27">
        <v>0.0</v>
      </c>
      <c r="E77" s="34"/>
    </row>
    <row r="78" hidden="1">
      <c r="A78" s="57" t="s">
        <v>3737</v>
      </c>
      <c r="B78" s="29">
        <v>12705.0</v>
      </c>
      <c r="C78" s="58">
        <v>12705.0</v>
      </c>
      <c r="D78" s="27">
        <v>0.0</v>
      </c>
      <c r="E78" s="34"/>
    </row>
    <row r="79" hidden="1">
      <c r="A79" s="57" t="s">
        <v>3738</v>
      </c>
      <c r="B79" s="29">
        <v>9675.0</v>
      </c>
      <c r="C79" s="58">
        <v>9675.0</v>
      </c>
      <c r="D79" s="27">
        <v>0.0</v>
      </c>
      <c r="E79" s="34"/>
    </row>
    <row r="80" hidden="1">
      <c r="A80" s="57" t="s">
        <v>3740</v>
      </c>
      <c r="B80" s="29">
        <v>0.0</v>
      </c>
      <c r="C80" s="58">
        <v>0.0</v>
      </c>
      <c r="D80" s="27">
        <v>0.0</v>
      </c>
      <c r="E80" s="34"/>
    </row>
    <row r="81" hidden="1">
      <c r="A81" s="57" t="s">
        <v>3741</v>
      </c>
      <c r="B81" s="29">
        <v>3103.0</v>
      </c>
      <c r="C81" s="58">
        <v>3103.0</v>
      </c>
      <c r="D81" s="27">
        <v>0.0</v>
      </c>
      <c r="E81" s="34"/>
    </row>
    <row r="82" hidden="1">
      <c r="A82" s="35" t="s">
        <v>3742</v>
      </c>
      <c r="B82" s="29">
        <v>113533.0</v>
      </c>
      <c r="C82" s="58">
        <v>113533.0</v>
      </c>
      <c r="D82" s="27">
        <v>0.0</v>
      </c>
      <c r="E82" s="34"/>
    </row>
    <row r="83" hidden="1">
      <c r="A83" s="36" t="s">
        <v>3743</v>
      </c>
      <c r="B83" s="37">
        <v>0.0</v>
      </c>
      <c r="C83" s="27">
        <v>-80.0</v>
      </c>
      <c r="D83" s="27">
        <v>-80.0</v>
      </c>
      <c r="E83" s="38"/>
    </row>
    <row r="84" hidden="1"/>
    <row r="85" hidden="1"/>
    <row r="86" hidden="1">
      <c r="A86" s="5" t="s">
        <v>3744</v>
      </c>
      <c r="B86" s="6"/>
      <c r="C86" s="6"/>
      <c r="D86" s="6"/>
      <c r="E86" s="7"/>
    </row>
    <row r="87" hidden="1">
      <c r="A87" s="10"/>
      <c r="B87" s="11"/>
      <c r="C87" s="11"/>
      <c r="D87" s="11"/>
      <c r="E87" s="12"/>
    </row>
    <row r="88" hidden="1">
      <c r="A88" s="5" t="s">
        <v>3717</v>
      </c>
      <c r="B88" s="6"/>
      <c r="C88" s="6"/>
      <c r="D88" s="6"/>
      <c r="E88" s="7"/>
    </row>
    <row r="89" hidden="1">
      <c r="A89" s="10"/>
      <c r="B89" s="11"/>
      <c r="C89" s="11"/>
      <c r="D89" s="11"/>
      <c r="E89" s="12"/>
    </row>
    <row r="90" hidden="1">
      <c r="A90" s="13">
        <v>45908.0</v>
      </c>
      <c r="B90" s="6"/>
      <c r="C90" s="53" t="s">
        <v>3718</v>
      </c>
      <c r="D90" s="15">
        <v>45914.0</v>
      </c>
      <c r="E90" s="7"/>
    </row>
    <row r="91" hidden="1">
      <c r="A91" s="10"/>
      <c r="B91" s="11"/>
      <c r="C91" s="16"/>
      <c r="D91" s="11"/>
      <c r="E91" s="12"/>
    </row>
    <row r="92" hidden="1">
      <c r="A92" s="54" t="s">
        <v>4850</v>
      </c>
      <c r="B92" s="7"/>
      <c r="C92" s="16"/>
      <c r="D92" s="55" t="s">
        <v>4851</v>
      </c>
      <c r="E92" s="7"/>
    </row>
    <row r="93" hidden="1">
      <c r="A93" s="10"/>
      <c r="B93" s="12"/>
      <c r="C93" s="16"/>
      <c r="D93" s="11"/>
      <c r="E93" s="12"/>
    </row>
    <row r="94" hidden="1">
      <c r="A94" s="19" t="s">
        <v>3719</v>
      </c>
      <c r="B94" s="6"/>
      <c r="C94" s="6"/>
      <c r="D94" s="6"/>
      <c r="E94" s="7"/>
    </row>
    <row r="95" hidden="1">
      <c r="A95" s="20" t="s">
        <v>3720</v>
      </c>
      <c r="B95" s="21" t="s">
        <v>3721</v>
      </c>
      <c r="C95" s="22" t="s">
        <v>3722</v>
      </c>
      <c r="D95" s="21" t="s">
        <v>3723</v>
      </c>
      <c r="E95" s="23" t="s">
        <v>13</v>
      </c>
    </row>
    <row r="96" hidden="1">
      <c r="A96" s="56" t="s">
        <v>3724</v>
      </c>
      <c r="B96" s="25">
        <v>17770.0</v>
      </c>
      <c r="C96" s="26">
        <v>17771.0</v>
      </c>
      <c r="D96" s="27">
        <v>1.0</v>
      </c>
      <c r="E96" s="28"/>
    </row>
    <row r="97" hidden="1">
      <c r="A97" s="56" t="s">
        <v>3725</v>
      </c>
      <c r="B97" s="29">
        <v>27030.0</v>
      </c>
      <c r="C97" s="26">
        <v>27030.0</v>
      </c>
      <c r="D97" s="27">
        <v>0.0</v>
      </c>
      <c r="E97" s="28"/>
    </row>
    <row r="98" hidden="1">
      <c r="A98" s="56" t="s">
        <v>3726</v>
      </c>
      <c r="B98" s="29">
        <v>0.0</v>
      </c>
      <c r="C98" s="26"/>
      <c r="D98" s="27">
        <v>0.0</v>
      </c>
      <c r="E98" s="28"/>
    </row>
    <row r="99" hidden="1">
      <c r="A99" s="56" t="s">
        <v>3727</v>
      </c>
      <c r="B99" s="29">
        <v>0.0</v>
      </c>
      <c r="C99" s="26"/>
      <c r="D99" s="27">
        <v>0.0</v>
      </c>
      <c r="E99" s="28"/>
    </row>
    <row r="100" hidden="1">
      <c r="A100" s="31" t="s">
        <v>3729</v>
      </c>
      <c r="B100" s="29">
        <v>0.0</v>
      </c>
      <c r="C100" s="26"/>
      <c r="D100" s="27">
        <v>0.0</v>
      </c>
      <c r="E100" s="28"/>
    </row>
    <row r="101" hidden="1">
      <c r="A101" s="31" t="s">
        <v>3730</v>
      </c>
      <c r="B101" s="29">
        <v>0.0</v>
      </c>
      <c r="C101" s="26"/>
      <c r="D101" s="27">
        <v>0.0</v>
      </c>
      <c r="E101" s="28"/>
    </row>
    <row r="102" hidden="1">
      <c r="A102" s="31" t="s">
        <v>3732</v>
      </c>
      <c r="B102" s="29">
        <v>80.0</v>
      </c>
      <c r="C102" s="26"/>
      <c r="D102" s="27">
        <v>-80.0</v>
      </c>
      <c r="E102" s="28"/>
    </row>
    <row r="103" hidden="1">
      <c r="A103" s="31" t="s">
        <v>3734</v>
      </c>
      <c r="B103" s="29">
        <v>640.0</v>
      </c>
      <c r="C103" s="26">
        <v>720.0</v>
      </c>
      <c r="D103" s="27">
        <v>80.0</v>
      </c>
      <c r="E103" s="34"/>
    </row>
    <row r="104" hidden="1">
      <c r="A104" s="57" t="s">
        <v>3735</v>
      </c>
      <c r="B104" s="29">
        <v>10019.0</v>
      </c>
      <c r="C104" s="29">
        <v>10019.0</v>
      </c>
      <c r="D104" s="27">
        <v>0.0</v>
      </c>
      <c r="E104" s="34"/>
    </row>
    <row r="105" hidden="1">
      <c r="A105" s="57" t="s">
        <v>3736</v>
      </c>
      <c r="B105" s="29">
        <v>34942.0</v>
      </c>
      <c r="C105" s="58">
        <v>34942.0</v>
      </c>
      <c r="D105" s="27">
        <v>0.0</v>
      </c>
      <c r="E105" s="34"/>
    </row>
    <row r="106" hidden="1">
      <c r="A106" s="57" t="s">
        <v>3737</v>
      </c>
      <c r="B106" s="29">
        <v>10957.0</v>
      </c>
      <c r="C106" s="58">
        <v>10957.0</v>
      </c>
      <c r="D106" s="27">
        <v>0.0</v>
      </c>
      <c r="E106" s="34"/>
    </row>
    <row r="107" hidden="1">
      <c r="A107" s="57" t="s">
        <v>3738</v>
      </c>
      <c r="B107" s="29">
        <v>9879.0</v>
      </c>
      <c r="C107" s="58">
        <v>9879.0</v>
      </c>
      <c r="D107" s="27">
        <v>0.0</v>
      </c>
      <c r="E107" s="34"/>
    </row>
    <row r="108" hidden="1">
      <c r="A108" s="57" t="s">
        <v>3740</v>
      </c>
      <c r="B108" s="29">
        <v>1190.0</v>
      </c>
      <c r="C108" s="58">
        <v>1190.0</v>
      </c>
      <c r="D108" s="27">
        <v>0.0</v>
      </c>
      <c r="E108" s="34"/>
    </row>
    <row r="109" hidden="1">
      <c r="A109" s="57" t="s">
        <v>3741</v>
      </c>
      <c r="B109" s="29">
        <v>3604.0</v>
      </c>
      <c r="C109" s="58">
        <v>3604.0</v>
      </c>
      <c r="D109" s="27">
        <v>0.0</v>
      </c>
      <c r="E109" s="34"/>
    </row>
    <row r="110" hidden="1">
      <c r="A110" s="35" t="s">
        <v>3742</v>
      </c>
      <c r="B110" s="29">
        <v>112504.0</v>
      </c>
      <c r="C110" s="58">
        <v>112504.0</v>
      </c>
      <c r="D110" s="27">
        <v>0.0</v>
      </c>
      <c r="E110" s="34"/>
    </row>
    <row r="111" hidden="1">
      <c r="A111" s="36" t="s">
        <v>3743</v>
      </c>
      <c r="B111" s="37">
        <v>3.0</v>
      </c>
      <c r="C111" s="27">
        <v>4.0</v>
      </c>
      <c r="D111" s="27">
        <v>1.0</v>
      </c>
      <c r="E111" s="38"/>
    </row>
    <row r="112" hidden="1"/>
    <row r="113" hidden="1"/>
    <row r="114" hidden="1">
      <c r="A114" s="5" t="s">
        <v>3744</v>
      </c>
      <c r="B114" s="6"/>
      <c r="C114" s="6"/>
      <c r="D114" s="6"/>
      <c r="E114" s="7"/>
    </row>
    <row r="115" hidden="1">
      <c r="A115" s="10"/>
      <c r="B115" s="11"/>
      <c r="C115" s="11"/>
      <c r="D115" s="11"/>
      <c r="E115" s="12"/>
    </row>
    <row r="116" hidden="1">
      <c r="A116" s="5" t="s">
        <v>3717</v>
      </c>
      <c r="B116" s="6"/>
      <c r="C116" s="6"/>
      <c r="D116" s="6"/>
      <c r="E116" s="7"/>
    </row>
    <row r="117" hidden="1">
      <c r="A117" s="10"/>
      <c r="B117" s="11"/>
      <c r="C117" s="11"/>
      <c r="D117" s="11"/>
      <c r="E117" s="12"/>
    </row>
    <row r="118" hidden="1">
      <c r="A118" s="13">
        <v>45915.0</v>
      </c>
      <c r="B118" s="6"/>
      <c r="C118" s="53" t="s">
        <v>3718</v>
      </c>
      <c r="D118" s="15">
        <v>45921.0</v>
      </c>
      <c r="E118" s="7"/>
    </row>
    <row r="119" hidden="1">
      <c r="A119" s="10"/>
      <c r="B119" s="11"/>
      <c r="C119" s="16"/>
      <c r="D119" s="11"/>
      <c r="E119" s="12"/>
    </row>
    <row r="120" hidden="1">
      <c r="A120" s="54" t="s">
        <v>4850</v>
      </c>
      <c r="B120" s="7"/>
      <c r="C120" s="16"/>
      <c r="D120" s="55" t="s">
        <v>4851</v>
      </c>
      <c r="E120" s="7"/>
    </row>
    <row r="121" hidden="1">
      <c r="A121" s="10"/>
      <c r="B121" s="12"/>
      <c r="C121" s="16"/>
      <c r="D121" s="11"/>
      <c r="E121" s="12"/>
    </row>
    <row r="122" hidden="1">
      <c r="A122" s="19" t="s">
        <v>3719</v>
      </c>
      <c r="B122" s="6"/>
      <c r="C122" s="6"/>
      <c r="D122" s="6"/>
      <c r="E122" s="7"/>
    </row>
    <row r="123" hidden="1">
      <c r="A123" s="20" t="s">
        <v>3720</v>
      </c>
      <c r="B123" s="21" t="s">
        <v>3721</v>
      </c>
      <c r="C123" s="22" t="s">
        <v>3722</v>
      </c>
      <c r="D123" s="21" t="s">
        <v>3723</v>
      </c>
      <c r="E123" s="23" t="s">
        <v>13</v>
      </c>
    </row>
    <row r="124" hidden="1">
      <c r="A124" s="56" t="s">
        <v>3724</v>
      </c>
      <c r="B124" s="25">
        <v>14052.0</v>
      </c>
      <c r="C124" s="26">
        <v>14052.0</v>
      </c>
      <c r="D124" s="27">
        <v>0.0</v>
      </c>
      <c r="E124" s="28"/>
    </row>
    <row r="125" hidden="1">
      <c r="A125" s="56" t="s">
        <v>3725</v>
      </c>
      <c r="B125" s="29">
        <v>17405.0</v>
      </c>
      <c r="C125" s="26">
        <v>17405.0</v>
      </c>
      <c r="D125" s="27">
        <v>0.0</v>
      </c>
      <c r="E125" s="28"/>
    </row>
    <row r="126" hidden="1">
      <c r="A126" s="56" t="s">
        <v>3726</v>
      </c>
      <c r="B126" s="29">
        <v>0.0</v>
      </c>
      <c r="C126" s="26"/>
      <c r="D126" s="27">
        <v>0.0</v>
      </c>
      <c r="E126" s="28"/>
    </row>
    <row r="127" hidden="1">
      <c r="A127" s="56" t="s">
        <v>3727</v>
      </c>
      <c r="B127" s="29">
        <v>0.0</v>
      </c>
      <c r="C127" s="26"/>
      <c r="D127" s="27">
        <v>0.0</v>
      </c>
      <c r="E127" s="28"/>
    </row>
    <row r="128" hidden="1">
      <c r="A128" s="31" t="s">
        <v>3729</v>
      </c>
      <c r="B128" s="29">
        <v>0.0</v>
      </c>
      <c r="C128" s="26"/>
      <c r="D128" s="27">
        <v>0.0</v>
      </c>
      <c r="E128" s="28"/>
    </row>
    <row r="129" hidden="1">
      <c r="A129" s="31" t="s">
        <v>3730</v>
      </c>
      <c r="B129" s="29">
        <v>170.0</v>
      </c>
      <c r="C129" s="26">
        <v>170.0</v>
      </c>
      <c r="D129" s="27">
        <v>0.0</v>
      </c>
      <c r="E129" s="28"/>
    </row>
    <row r="130" hidden="1">
      <c r="A130" s="31" t="s">
        <v>3732</v>
      </c>
      <c r="B130" s="29">
        <v>1198.0</v>
      </c>
      <c r="C130" s="26">
        <v>1198.0</v>
      </c>
      <c r="D130" s="27">
        <v>0.0</v>
      </c>
      <c r="E130" s="28"/>
    </row>
    <row r="131" hidden="1">
      <c r="A131" s="31" t="s">
        <v>3734</v>
      </c>
      <c r="B131" s="29">
        <v>440.0</v>
      </c>
      <c r="C131" s="26">
        <v>440.0</v>
      </c>
      <c r="D131" s="27">
        <v>0.0</v>
      </c>
      <c r="E131" s="34"/>
    </row>
    <row r="132" hidden="1">
      <c r="A132" s="57" t="s">
        <v>3735</v>
      </c>
      <c r="B132" s="29">
        <v>7597.0</v>
      </c>
      <c r="C132" s="29">
        <v>8793.0</v>
      </c>
      <c r="D132" s="27">
        <v>1196.0</v>
      </c>
      <c r="E132" s="34"/>
    </row>
    <row r="133" hidden="1">
      <c r="A133" s="57" t="s">
        <v>3736</v>
      </c>
      <c r="B133" s="29">
        <v>31625.0</v>
      </c>
      <c r="C133" s="58">
        <v>31625.0</v>
      </c>
      <c r="D133" s="27">
        <v>0.0</v>
      </c>
      <c r="E133" s="34"/>
    </row>
    <row r="134" hidden="1">
      <c r="A134" s="57" t="s">
        <v>3737</v>
      </c>
      <c r="B134" s="29">
        <v>11625.82</v>
      </c>
      <c r="C134" s="58">
        <v>11625.819999999998</v>
      </c>
      <c r="D134" s="27">
        <v>-1.8189894035458565E-12</v>
      </c>
      <c r="E134" s="34"/>
    </row>
    <row r="135" hidden="1">
      <c r="A135" s="57" t="s">
        <v>3738</v>
      </c>
      <c r="B135" s="29">
        <v>5969.0</v>
      </c>
      <c r="C135" s="58">
        <v>5969.0</v>
      </c>
      <c r="D135" s="27">
        <v>0.0</v>
      </c>
      <c r="E135" s="34"/>
    </row>
    <row r="136" hidden="1">
      <c r="A136" s="57" t="s">
        <v>3740</v>
      </c>
      <c r="B136" s="29">
        <v>543.0</v>
      </c>
      <c r="C136" s="58">
        <v>543.0</v>
      </c>
      <c r="D136" s="27">
        <v>0.0</v>
      </c>
      <c r="E136" s="34"/>
    </row>
    <row r="137" hidden="1">
      <c r="A137" s="57" t="s">
        <v>3741</v>
      </c>
      <c r="B137" s="29">
        <v>4415.0</v>
      </c>
      <c r="C137" s="58">
        <v>4415.0</v>
      </c>
      <c r="D137" s="27">
        <v>0.0</v>
      </c>
      <c r="E137" s="34"/>
    </row>
    <row r="138" hidden="1">
      <c r="A138" s="35" t="s">
        <v>3742</v>
      </c>
      <c r="B138" s="29">
        <v>90624.82</v>
      </c>
      <c r="C138" s="58">
        <v>90624.81999999998</v>
      </c>
      <c r="D138" s="27">
        <v>-2.9103830456733704E-11</v>
      </c>
      <c r="E138" s="34"/>
    </row>
    <row r="139" hidden="1">
      <c r="A139" s="36" t="s">
        <v>3743</v>
      </c>
      <c r="B139" s="37">
        <v>-5.4569682106375694E-12</v>
      </c>
      <c r="C139" s="27">
        <v>1196.0000000000146</v>
      </c>
      <c r="D139" s="27">
        <v>1196.00000000002</v>
      </c>
      <c r="E139" s="38"/>
    </row>
    <row r="140" hidden="1"/>
    <row r="141" hidden="1"/>
    <row r="142" hidden="1">
      <c r="A142" s="5" t="s">
        <v>3744</v>
      </c>
      <c r="B142" s="6"/>
      <c r="C142" s="6"/>
      <c r="D142" s="6"/>
      <c r="E142" s="7"/>
    </row>
    <row r="143" hidden="1">
      <c r="A143" s="10"/>
      <c r="B143" s="11"/>
      <c r="C143" s="11"/>
      <c r="D143" s="11"/>
      <c r="E143" s="12"/>
    </row>
    <row r="144" hidden="1">
      <c r="A144" s="5" t="s">
        <v>3717</v>
      </c>
      <c r="B144" s="6"/>
      <c r="C144" s="6"/>
      <c r="D144" s="6"/>
      <c r="E144" s="7"/>
    </row>
    <row r="145" hidden="1">
      <c r="A145" s="10"/>
      <c r="B145" s="11"/>
      <c r="C145" s="11"/>
      <c r="D145" s="11"/>
      <c r="E145" s="12"/>
    </row>
    <row r="146" hidden="1">
      <c r="A146" s="13">
        <v>45922.0</v>
      </c>
      <c r="B146" s="6"/>
      <c r="C146" s="53" t="s">
        <v>3718</v>
      </c>
      <c r="D146" s="15">
        <v>45928.0</v>
      </c>
      <c r="E146" s="7"/>
    </row>
    <row r="147" hidden="1">
      <c r="A147" s="10"/>
      <c r="B147" s="11"/>
      <c r="C147" s="16"/>
      <c r="D147" s="11"/>
      <c r="E147" s="12"/>
    </row>
    <row r="148" hidden="1">
      <c r="A148" s="54" t="s">
        <v>4850</v>
      </c>
      <c r="B148" s="7"/>
      <c r="C148" s="16"/>
      <c r="D148" s="55" t="s">
        <v>4851</v>
      </c>
      <c r="E148" s="7"/>
    </row>
    <row r="149" hidden="1">
      <c r="A149" s="10"/>
      <c r="B149" s="12"/>
      <c r="C149" s="16"/>
      <c r="D149" s="11"/>
      <c r="E149" s="12"/>
    </row>
    <row r="150" hidden="1">
      <c r="A150" s="19" t="s">
        <v>3719</v>
      </c>
      <c r="B150" s="6"/>
      <c r="C150" s="6"/>
      <c r="D150" s="6"/>
      <c r="E150" s="7"/>
    </row>
    <row r="151" hidden="1">
      <c r="A151" s="20" t="s">
        <v>3720</v>
      </c>
      <c r="B151" s="21" t="s">
        <v>3721</v>
      </c>
      <c r="C151" s="22" t="s">
        <v>3722</v>
      </c>
      <c r="D151" s="21" t="s">
        <v>3723</v>
      </c>
      <c r="E151" s="23" t="s">
        <v>13</v>
      </c>
    </row>
    <row r="152" hidden="1">
      <c r="A152" s="56" t="s">
        <v>3724</v>
      </c>
      <c r="B152" s="25">
        <v>9461.0</v>
      </c>
      <c r="C152" s="26">
        <v>9461.0</v>
      </c>
      <c r="D152" s="27">
        <v>0.0</v>
      </c>
      <c r="E152" s="28"/>
    </row>
    <row r="153" hidden="1">
      <c r="A153" s="56" t="s">
        <v>3725</v>
      </c>
      <c r="B153" s="29">
        <v>21614.0</v>
      </c>
      <c r="C153" s="26">
        <v>21614.0</v>
      </c>
      <c r="D153" s="27">
        <v>0.0</v>
      </c>
      <c r="E153" s="28"/>
    </row>
    <row r="154" hidden="1">
      <c r="A154" s="56" t="s">
        <v>3726</v>
      </c>
      <c r="B154" s="29">
        <v>0.0</v>
      </c>
      <c r="C154" s="26"/>
      <c r="D154" s="27">
        <v>0.0</v>
      </c>
      <c r="E154" s="28"/>
    </row>
    <row r="155" hidden="1">
      <c r="A155" s="56" t="s">
        <v>3727</v>
      </c>
      <c r="B155" s="29">
        <v>0.0</v>
      </c>
      <c r="C155" s="26"/>
      <c r="D155" s="27">
        <v>0.0</v>
      </c>
      <c r="E155" s="28"/>
    </row>
    <row r="156" hidden="1">
      <c r="A156" s="31" t="s">
        <v>3729</v>
      </c>
      <c r="B156" s="29">
        <v>0.0</v>
      </c>
      <c r="C156" s="26"/>
      <c r="D156" s="27">
        <v>0.0</v>
      </c>
      <c r="E156" s="28"/>
    </row>
    <row r="157" hidden="1">
      <c r="A157" s="31" t="s">
        <v>3730</v>
      </c>
      <c r="B157" s="29">
        <v>0.0</v>
      </c>
      <c r="C157" s="26"/>
      <c r="D157" s="27">
        <v>0.0</v>
      </c>
      <c r="E157" s="28"/>
    </row>
    <row r="158" hidden="1">
      <c r="A158" s="31" t="s">
        <v>3732</v>
      </c>
      <c r="B158" s="29">
        <v>1508.0</v>
      </c>
      <c r="C158" s="26">
        <v>1508.0</v>
      </c>
      <c r="D158" s="27">
        <v>0.0</v>
      </c>
      <c r="E158" s="28"/>
    </row>
    <row r="159" hidden="1">
      <c r="A159" s="31" t="s">
        <v>3734</v>
      </c>
      <c r="B159" s="29">
        <v>440.0</v>
      </c>
      <c r="C159" s="26">
        <v>360.0</v>
      </c>
      <c r="D159" s="27">
        <v>-80.0</v>
      </c>
      <c r="E159" s="34"/>
    </row>
    <row r="160" hidden="1">
      <c r="A160" s="57" t="s">
        <v>3735</v>
      </c>
      <c r="B160" s="29">
        <v>12768.0</v>
      </c>
      <c r="C160" s="29">
        <v>12768.0</v>
      </c>
      <c r="D160" s="27">
        <v>0.0</v>
      </c>
      <c r="E160" s="34"/>
    </row>
    <row r="161" hidden="1">
      <c r="A161" s="57" t="s">
        <v>3736</v>
      </c>
      <c r="B161" s="29">
        <v>7081.0</v>
      </c>
      <c r="C161" s="58">
        <v>7081.0</v>
      </c>
      <c r="D161" s="27">
        <v>0.0</v>
      </c>
      <c r="E161" s="34"/>
    </row>
    <row r="162" hidden="1">
      <c r="A162" s="57" t="s">
        <v>3737</v>
      </c>
      <c r="B162" s="29">
        <v>16783.3</v>
      </c>
      <c r="C162" s="58">
        <v>16783.300000000003</v>
      </c>
      <c r="D162" s="27">
        <v>3.637978807091713E-12</v>
      </c>
      <c r="E162" s="34"/>
    </row>
    <row r="163" hidden="1">
      <c r="A163" s="57" t="s">
        <v>3738</v>
      </c>
      <c r="B163" s="29">
        <v>4510.0</v>
      </c>
      <c r="C163" s="58">
        <v>4510.0</v>
      </c>
      <c r="D163" s="27">
        <v>0.0</v>
      </c>
      <c r="E163" s="34"/>
    </row>
    <row r="164" hidden="1">
      <c r="A164" s="57" t="s">
        <v>3740</v>
      </c>
      <c r="B164" s="29">
        <v>857.0</v>
      </c>
      <c r="C164" s="58">
        <v>857.0</v>
      </c>
      <c r="D164" s="27">
        <v>0.0</v>
      </c>
      <c r="E164" s="34"/>
    </row>
    <row r="165" hidden="1">
      <c r="A165" s="57" t="s">
        <v>3741</v>
      </c>
      <c r="B165" s="29">
        <v>1608.6</v>
      </c>
      <c r="C165" s="58">
        <v>1608.6</v>
      </c>
      <c r="D165" s="27">
        <v>0.0</v>
      </c>
      <c r="E165" s="34"/>
    </row>
    <row r="166" hidden="1">
      <c r="A166" s="35" t="s">
        <v>3742</v>
      </c>
      <c r="B166" s="29">
        <v>75011.40000000001</v>
      </c>
      <c r="C166" s="58">
        <v>75011.4</v>
      </c>
      <c r="D166" s="27">
        <v>-1.4551915228366852E-11</v>
      </c>
      <c r="E166" s="34"/>
    </row>
    <row r="167" hidden="1">
      <c r="A167" s="36" t="s">
        <v>3743</v>
      </c>
      <c r="B167" s="37">
        <v>10.899999999997817</v>
      </c>
      <c r="C167" s="27">
        <v>-69.09999999999127</v>
      </c>
      <c r="D167" s="27">
        <v>-79.99999999998909</v>
      </c>
      <c r="E167" s="38"/>
    </row>
    <row r="168" hidden="1"/>
    <row r="169" hidden="1"/>
    <row r="170" hidden="1">
      <c r="A170" s="5" t="s">
        <v>3744</v>
      </c>
      <c r="B170" s="6"/>
      <c r="C170" s="6"/>
      <c r="D170" s="6"/>
      <c r="E170" s="7"/>
    </row>
    <row r="171" hidden="1">
      <c r="A171" s="10"/>
      <c r="B171" s="11"/>
      <c r="C171" s="11"/>
      <c r="D171" s="11"/>
      <c r="E171" s="12"/>
    </row>
    <row r="172" hidden="1">
      <c r="A172" s="5" t="s">
        <v>3717</v>
      </c>
      <c r="B172" s="6"/>
      <c r="C172" s="6"/>
      <c r="D172" s="6"/>
      <c r="E172" s="7"/>
    </row>
    <row r="173" hidden="1">
      <c r="A173" s="10"/>
      <c r="B173" s="11"/>
      <c r="C173" s="11"/>
      <c r="D173" s="11"/>
      <c r="E173" s="12"/>
    </row>
    <row r="174" hidden="1">
      <c r="A174" s="13">
        <v>45929.0</v>
      </c>
      <c r="B174" s="6"/>
      <c r="C174" s="53" t="s">
        <v>3718</v>
      </c>
      <c r="D174" s="15">
        <v>45930.0</v>
      </c>
      <c r="E174" s="7"/>
    </row>
    <row r="175" hidden="1">
      <c r="A175" s="10"/>
      <c r="B175" s="11"/>
      <c r="C175" s="16"/>
      <c r="D175" s="11"/>
      <c r="E175" s="12"/>
    </row>
    <row r="176" hidden="1">
      <c r="A176" s="54" t="s">
        <v>4850</v>
      </c>
      <c r="B176" s="7"/>
      <c r="C176" s="16"/>
      <c r="D176" s="55" t="s">
        <v>4852</v>
      </c>
      <c r="E176" s="7"/>
    </row>
    <row r="177" hidden="1">
      <c r="A177" s="10"/>
      <c r="B177" s="12"/>
      <c r="C177" s="16"/>
      <c r="D177" s="11"/>
      <c r="E177" s="12"/>
    </row>
    <row r="178" hidden="1">
      <c r="A178" s="19" t="s">
        <v>3719</v>
      </c>
      <c r="B178" s="6"/>
      <c r="C178" s="6"/>
      <c r="D178" s="6"/>
      <c r="E178" s="7"/>
    </row>
    <row r="179" hidden="1">
      <c r="A179" s="20" t="s">
        <v>3720</v>
      </c>
      <c r="B179" s="21" t="s">
        <v>3721</v>
      </c>
      <c r="C179" s="22" t="s">
        <v>3722</v>
      </c>
      <c r="D179" s="21" t="s">
        <v>3723</v>
      </c>
      <c r="E179" s="23" t="s">
        <v>13</v>
      </c>
    </row>
    <row r="180" hidden="1">
      <c r="A180" s="56" t="s">
        <v>3724</v>
      </c>
      <c r="B180" s="25">
        <v>3302.0</v>
      </c>
      <c r="C180" s="26">
        <v>3302.0</v>
      </c>
      <c r="D180" s="27">
        <v>0.0</v>
      </c>
      <c r="E180" s="28"/>
    </row>
    <row r="181" hidden="1">
      <c r="A181" s="56" t="s">
        <v>3725</v>
      </c>
      <c r="B181" s="29">
        <v>6220.0</v>
      </c>
      <c r="C181" s="26">
        <v>6220.0</v>
      </c>
      <c r="D181" s="27">
        <v>0.0</v>
      </c>
      <c r="E181" s="28"/>
    </row>
    <row r="182" hidden="1">
      <c r="A182" s="56" t="s">
        <v>3726</v>
      </c>
      <c r="B182" s="29">
        <v>0.0</v>
      </c>
      <c r="C182" s="26"/>
      <c r="D182" s="27">
        <v>0.0</v>
      </c>
      <c r="E182" s="28"/>
    </row>
    <row r="183" hidden="1">
      <c r="A183" s="56" t="s">
        <v>3727</v>
      </c>
      <c r="B183" s="29">
        <v>0.0</v>
      </c>
      <c r="C183" s="26"/>
      <c r="D183" s="27">
        <v>0.0</v>
      </c>
      <c r="E183" s="28"/>
    </row>
    <row r="184" hidden="1">
      <c r="A184" s="31" t="s">
        <v>3729</v>
      </c>
      <c r="B184" s="29">
        <v>0.0</v>
      </c>
      <c r="C184" s="26"/>
      <c r="D184" s="27">
        <v>0.0</v>
      </c>
      <c r="E184" s="28"/>
    </row>
    <row r="185" hidden="1">
      <c r="A185" s="31" t="s">
        <v>3730</v>
      </c>
      <c r="B185" s="29">
        <v>0.0</v>
      </c>
      <c r="C185" s="26"/>
      <c r="D185" s="27">
        <v>0.0</v>
      </c>
      <c r="E185" s="28"/>
    </row>
    <row r="186" hidden="1">
      <c r="A186" s="31" t="s">
        <v>3732</v>
      </c>
      <c r="B186" s="29">
        <v>0.0</v>
      </c>
      <c r="C186" s="26"/>
      <c r="D186" s="27">
        <v>0.0</v>
      </c>
      <c r="E186" s="28"/>
    </row>
    <row r="187" hidden="1">
      <c r="A187" s="31" t="s">
        <v>3734</v>
      </c>
      <c r="B187" s="29">
        <v>80.0</v>
      </c>
      <c r="C187" s="26">
        <v>80.0</v>
      </c>
      <c r="D187" s="27">
        <v>0.0</v>
      </c>
      <c r="E187" s="34"/>
    </row>
    <row r="188" hidden="1">
      <c r="A188" s="57" t="s">
        <v>3735</v>
      </c>
      <c r="B188" s="29">
        <v>1520.0</v>
      </c>
      <c r="C188" s="29">
        <v>1520.0</v>
      </c>
      <c r="D188" s="27">
        <v>0.0</v>
      </c>
      <c r="E188" s="34"/>
    </row>
    <row r="189" hidden="1">
      <c r="A189" s="57" t="s">
        <v>3736</v>
      </c>
      <c r="B189" s="29">
        <v>1400.0</v>
      </c>
      <c r="C189" s="58">
        <v>1400.0</v>
      </c>
      <c r="D189" s="27">
        <v>0.0</v>
      </c>
      <c r="E189" s="34"/>
    </row>
    <row r="190" hidden="1">
      <c r="A190" s="57" t="s">
        <v>3737</v>
      </c>
      <c r="B190" s="29">
        <v>5420.0</v>
      </c>
      <c r="C190" s="58">
        <v>5420.0</v>
      </c>
      <c r="D190" s="27">
        <v>0.0</v>
      </c>
      <c r="E190" s="34"/>
    </row>
    <row r="191" hidden="1">
      <c r="A191" s="57" t="s">
        <v>3738</v>
      </c>
      <c r="B191" s="29">
        <v>1764.0</v>
      </c>
      <c r="C191" s="58">
        <v>1764.0</v>
      </c>
      <c r="D191" s="27">
        <v>0.0</v>
      </c>
      <c r="E191" s="34"/>
    </row>
    <row r="192" hidden="1">
      <c r="A192" s="57" t="s">
        <v>3740</v>
      </c>
      <c r="B192" s="29">
        <v>658.0</v>
      </c>
      <c r="C192" s="58">
        <v>658.0</v>
      </c>
      <c r="D192" s="27">
        <v>0.0</v>
      </c>
      <c r="E192" s="34"/>
    </row>
    <row r="193" hidden="1">
      <c r="A193" s="57" t="s">
        <v>3741</v>
      </c>
      <c r="B193" s="29">
        <v>1426.0</v>
      </c>
      <c r="C193" s="58">
        <v>1426.0</v>
      </c>
      <c r="D193" s="27">
        <v>0.0</v>
      </c>
      <c r="E193" s="34"/>
    </row>
    <row r="194" hidden="1">
      <c r="A194" s="35" t="s">
        <v>3742</v>
      </c>
      <c r="B194" s="29">
        <v>20364.0</v>
      </c>
      <c r="C194" s="58">
        <v>20364.0</v>
      </c>
      <c r="D194" s="27">
        <v>0.0</v>
      </c>
      <c r="E194" s="34"/>
    </row>
    <row r="195" hidden="1">
      <c r="A195" s="36" t="s">
        <v>3743</v>
      </c>
      <c r="B195" s="37">
        <v>0.0</v>
      </c>
      <c r="C195" s="27">
        <v>0.0</v>
      </c>
      <c r="D195" s="27">
        <v>0.0</v>
      </c>
      <c r="E195" s="38"/>
    </row>
    <row r="196" hidden="1"/>
    <row r="197" hidden="1"/>
    <row r="198" hidden="1">
      <c r="A198" s="5" t="s">
        <v>3744</v>
      </c>
      <c r="B198" s="6"/>
      <c r="C198" s="6"/>
      <c r="D198" s="6"/>
      <c r="E198" s="7"/>
    </row>
    <row r="199" hidden="1">
      <c r="A199" s="10"/>
      <c r="B199" s="11"/>
      <c r="C199" s="11"/>
      <c r="D199" s="11"/>
      <c r="E199" s="12"/>
    </row>
    <row r="200" hidden="1">
      <c r="A200" s="5" t="s">
        <v>3717</v>
      </c>
      <c r="B200" s="6"/>
      <c r="C200" s="6"/>
      <c r="D200" s="6"/>
      <c r="E200" s="7"/>
    </row>
    <row r="201" hidden="1">
      <c r="A201" s="10"/>
      <c r="B201" s="11"/>
      <c r="C201" s="11"/>
      <c r="D201" s="11"/>
      <c r="E201" s="12"/>
    </row>
    <row r="202" hidden="1">
      <c r="A202" s="13">
        <v>45931.0</v>
      </c>
      <c r="B202" s="6"/>
      <c r="C202" s="53" t="s">
        <v>3718</v>
      </c>
      <c r="D202" s="15">
        <v>45935.0</v>
      </c>
      <c r="E202" s="7"/>
    </row>
    <row r="203" hidden="1">
      <c r="A203" s="10"/>
      <c r="B203" s="11"/>
      <c r="C203" s="16"/>
      <c r="D203" s="11"/>
      <c r="E203" s="12"/>
    </row>
    <row r="204" hidden="1">
      <c r="A204" s="54" t="s">
        <v>4853</v>
      </c>
      <c r="B204" s="7"/>
      <c r="C204" s="16"/>
      <c r="D204" s="55" t="s">
        <v>4851</v>
      </c>
      <c r="E204" s="7"/>
    </row>
    <row r="205" hidden="1">
      <c r="A205" s="10"/>
      <c r="B205" s="12"/>
      <c r="C205" s="16"/>
      <c r="D205" s="11"/>
      <c r="E205" s="12"/>
    </row>
    <row r="206" hidden="1">
      <c r="A206" s="19" t="s">
        <v>3719</v>
      </c>
      <c r="B206" s="6"/>
      <c r="C206" s="6"/>
      <c r="D206" s="6"/>
      <c r="E206" s="7"/>
    </row>
    <row r="207" hidden="1">
      <c r="A207" s="20" t="s">
        <v>3720</v>
      </c>
      <c r="B207" s="21" t="s">
        <v>3721</v>
      </c>
      <c r="C207" s="22" t="s">
        <v>3722</v>
      </c>
      <c r="D207" s="21" t="s">
        <v>3723</v>
      </c>
      <c r="E207" s="23" t="s">
        <v>13</v>
      </c>
    </row>
    <row r="208" hidden="1">
      <c r="A208" s="56" t="s">
        <v>3724</v>
      </c>
      <c r="B208" s="25">
        <v>12386.0</v>
      </c>
      <c r="C208" s="26">
        <v>12386.0</v>
      </c>
      <c r="D208" s="27">
        <v>0.0</v>
      </c>
      <c r="E208" s="28"/>
    </row>
    <row r="209" hidden="1">
      <c r="A209" s="56" t="s">
        <v>3725</v>
      </c>
      <c r="B209" s="29">
        <v>17704.0</v>
      </c>
      <c r="C209" s="26">
        <v>17704.0</v>
      </c>
      <c r="D209" s="27">
        <v>0.0</v>
      </c>
      <c r="E209" s="28"/>
    </row>
    <row r="210" hidden="1">
      <c r="A210" s="56" t="s">
        <v>3726</v>
      </c>
      <c r="B210" s="29">
        <v>0.0</v>
      </c>
      <c r="C210" s="26"/>
      <c r="D210" s="27">
        <v>0.0</v>
      </c>
      <c r="E210" s="28"/>
    </row>
    <row r="211" hidden="1">
      <c r="A211" s="56" t="s">
        <v>3727</v>
      </c>
      <c r="B211" s="29">
        <v>0.0</v>
      </c>
      <c r="C211" s="26"/>
      <c r="D211" s="27">
        <v>0.0</v>
      </c>
      <c r="E211" s="28"/>
    </row>
    <row r="212" hidden="1">
      <c r="A212" s="31" t="s">
        <v>3729</v>
      </c>
      <c r="B212" s="29">
        <v>0.0</v>
      </c>
      <c r="C212" s="26"/>
      <c r="D212" s="27">
        <v>0.0</v>
      </c>
      <c r="E212" s="28"/>
    </row>
    <row r="213" hidden="1">
      <c r="A213" s="31" t="s">
        <v>3730</v>
      </c>
      <c r="B213" s="29">
        <v>3312.0</v>
      </c>
      <c r="C213" s="26">
        <v>3312.0</v>
      </c>
      <c r="D213" s="27">
        <v>0.0</v>
      </c>
      <c r="E213" s="28"/>
    </row>
    <row r="214" hidden="1">
      <c r="A214" s="31" t="s">
        <v>3732</v>
      </c>
      <c r="B214" s="29">
        <v>0.0</v>
      </c>
      <c r="C214" s="26"/>
      <c r="D214" s="27">
        <v>0.0</v>
      </c>
      <c r="E214" s="28"/>
    </row>
    <row r="215" hidden="1">
      <c r="A215" s="31" t="s">
        <v>3734</v>
      </c>
      <c r="B215" s="29">
        <v>600.0</v>
      </c>
      <c r="C215" s="26">
        <v>640.0</v>
      </c>
      <c r="D215" s="27">
        <v>40.0</v>
      </c>
      <c r="E215" s="34"/>
    </row>
    <row r="216" hidden="1">
      <c r="A216" s="57" t="s">
        <v>3735</v>
      </c>
      <c r="B216" s="29">
        <v>7479.0</v>
      </c>
      <c r="C216" s="29">
        <v>7479.0</v>
      </c>
      <c r="D216" s="27">
        <v>0.0</v>
      </c>
      <c r="E216" s="34"/>
    </row>
    <row r="217" hidden="1">
      <c r="A217" s="57" t="s">
        <v>3736</v>
      </c>
      <c r="B217" s="29">
        <v>2679.0</v>
      </c>
      <c r="C217" s="58">
        <v>2679.0</v>
      </c>
      <c r="D217" s="27">
        <v>0.0</v>
      </c>
      <c r="E217" s="34"/>
    </row>
    <row r="218" hidden="1">
      <c r="A218" s="57" t="s">
        <v>3737</v>
      </c>
      <c r="B218" s="29">
        <v>24085.0</v>
      </c>
      <c r="C218" s="58">
        <v>24085.0</v>
      </c>
      <c r="D218" s="27">
        <v>0.0</v>
      </c>
      <c r="E218" s="34"/>
    </row>
    <row r="219" hidden="1">
      <c r="A219" s="57" t="s">
        <v>3738</v>
      </c>
      <c r="B219" s="29">
        <v>5022.0</v>
      </c>
      <c r="C219" s="58">
        <v>5022.0</v>
      </c>
      <c r="D219" s="27">
        <v>0.0</v>
      </c>
      <c r="E219" s="34"/>
    </row>
    <row r="220" hidden="1">
      <c r="A220" s="57" t="s">
        <v>3740</v>
      </c>
      <c r="B220" s="29">
        <v>1106.0</v>
      </c>
      <c r="C220" s="58">
        <v>1106.0</v>
      </c>
      <c r="D220" s="27">
        <v>0.0</v>
      </c>
      <c r="E220" s="34"/>
    </row>
    <row r="221" hidden="1">
      <c r="A221" s="57" t="s">
        <v>3741</v>
      </c>
      <c r="B221" s="29">
        <v>4434.0</v>
      </c>
      <c r="C221" s="58">
        <v>4434.0</v>
      </c>
      <c r="D221" s="27">
        <v>0.0</v>
      </c>
      <c r="E221" s="34"/>
    </row>
    <row r="222" hidden="1">
      <c r="A222" s="35" t="s">
        <v>3742</v>
      </c>
      <c r="B222" s="29">
        <v>74372.5</v>
      </c>
      <c r="C222" s="58">
        <v>74372.5</v>
      </c>
      <c r="D222" s="27">
        <v>0.0</v>
      </c>
      <c r="E222" s="34"/>
    </row>
    <row r="223" hidden="1">
      <c r="A223" s="36" t="s">
        <v>3743</v>
      </c>
      <c r="B223" s="37">
        <v>0.5</v>
      </c>
      <c r="C223" s="27">
        <v>40.5</v>
      </c>
      <c r="D223" s="27">
        <v>40.0</v>
      </c>
      <c r="E223" s="38"/>
    </row>
    <row r="224" hidden="1"/>
    <row r="225" hidden="1"/>
    <row r="226" hidden="1">
      <c r="A226" s="5" t="s">
        <v>3744</v>
      </c>
      <c r="B226" s="6"/>
      <c r="C226" s="6"/>
      <c r="D226" s="6"/>
      <c r="E226" s="7"/>
    </row>
    <row r="227" hidden="1">
      <c r="A227" s="10"/>
      <c r="B227" s="11"/>
      <c r="C227" s="11"/>
      <c r="D227" s="11"/>
      <c r="E227" s="12"/>
    </row>
    <row r="228" hidden="1">
      <c r="A228" s="5" t="s">
        <v>3717</v>
      </c>
      <c r="B228" s="6"/>
      <c r="C228" s="6"/>
      <c r="D228" s="6"/>
      <c r="E228" s="7"/>
    </row>
    <row r="229" hidden="1">
      <c r="A229" s="10"/>
      <c r="B229" s="11"/>
      <c r="C229" s="11"/>
      <c r="D229" s="11"/>
      <c r="E229" s="12"/>
    </row>
    <row r="230" hidden="1">
      <c r="A230" s="13">
        <v>45936.0</v>
      </c>
      <c r="B230" s="6"/>
      <c r="C230" s="53" t="s">
        <v>3718</v>
      </c>
      <c r="D230" s="15">
        <v>45942.0</v>
      </c>
      <c r="E230" s="7"/>
    </row>
    <row r="231" hidden="1">
      <c r="A231" s="10"/>
      <c r="B231" s="11"/>
      <c r="C231" s="16"/>
      <c r="D231" s="11"/>
      <c r="E231" s="12"/>
    </row>
    <row r="232" hidden="1">
      <c r="A232" s="54" t="s">
        <v>4850</v>
      </c>
      <c r="B232" s="7"/>
      <c r="C232" s="16"/>
      <c r="D232" s="55" t="s">
        <v>4851</v>
      </c>
      <c r="E232" s="7"/>
    </row>
    <row r="233" hidden="1">
      <c r="A233" s="10"/>
      <c r="B233" s="12"/>
      <c r="C233" s="16"/>
      <c r="D233" s="11"/>
      <c r="E233" s="12"/>
    </row>
    <row r="234" hidden="1">
      <c r="A234" s="19" t="s">
        <v>3719</v>
      </c>
      <c r="B234" s="6"/>
      <c r="C234" s="6"/>
      <c r="D234" s="6"/>
      <c r="E234" s="7"/>
    </row>
    <row r="235" hidden="1">
      <c r="A235" s="20" t="s">
        <v>3720</v>
      </c>
      <c r="B235" s="21" t="s">
        <v>3721</v>
      </c>
      <c r="C235" s="22" t="s">
        <v>3722</v>
      </c>
      <c r="D235" s="21" t="s">
        <v>3723</v>
      </c>
      <c r="E235" s="23" t="s">
        <v>13</v>
      </c>
    </row>
    <row r="236" hidden="1">
      <c r="A236" s="56" t="s">
        <v>3724</v>
      </c>
      <c r="B236" s="25">
        <v>11792.0</v>
      </c>
      <c r="C236" s="26">
        <v>12392.0</v>
      </c>
      <c r="D236" s="27">
        <v>600.0</v>
      </c>
      <c r="E236" s="28" t="s">
        <v>4854</v>
      </c>
    </row>
    <row r="237" hidden="1">
      <c r="A237" s="56" t="s">
        <v>3725</v>
      </c>
      <c r="B237" s="29">
        <v>33534.0</v>
      </c>
      <c r="C237" s="26">
        <v>33534.0</v>
      </c>
      <c r="D237" s="27">
        <v>0.0</v>
      </c>
      <c r="E237" s="28"/>
    </row>
    <row r="238" hidden="1">
      <c r="A238" s="56" t="s">
        <v>3726</v>
      </c>
      <c r="B238" s="29">
        <v>0.0</v>
      </c>
      <c r="C238" s="26"/>
      <c r="D238" s="27">
        <v>0.0</v>
      </c>
      <c r="E238" s="28"/>
    </row>
    <row r="239" hidden="1">
      <c r="A239" s="56" t="s">
        <v>3727</v>
      </c>
      <c r="B239" s="29">
        <v>0.0</v>
      </c>
      <c r="C239" s="26"/>
      <c r="D239" s="27">
        <v>0.0</v>
      </c>
      <c r="E239" s="28"/>
    </row>
    <row r="240" hidden="1">
      <c r="A240" s="31" t="s">
        <v>3729</v>
      </c>
      <c r="B240" s="29">
        <v>0.0</v>
      </c>
      <c r="C240" s="26"/>
      <c r="D240" s="27">
        <v>0.0</v>
      </c>
      <c r="E240" s="28"/>
    </row>
    <row r="241" hidden="1">
      <c r="A241" s="31" t="s">
        <v>3730</v>
      </c>
      <c r="B241" s="29">
        <v>0.0</v>
      </c>
      <c r="C241" s="26"/>
      <c r="D241" s="27">
        <v>0.0</v>
      </c>
      <c r="E241" s="28"/>
    </row>
    <row r="242" hidden="1">
      <c r="A242" s="31" t="s">
        <v>3732</v>
      </c>
      <c r="B242" s="29">
        <v>300.0</v>
      </c>
      <c r="C242" s="26">
        <v>300.0</v>
      </c>
      <c r="D242" s="27">
        <v>0.0</v>
      </c>
      <c r="E242" s="28" t="s">
        <v>24</v>
      </c>
    </row>
    <row r="243" hidden="1">
      <c r="A243" s="31" t="s">
        <v>3734</v>
      </c>
      <c r="B243" s="29">
        <v>720.0</v>
      </c>
      <c r="C243" s="26">
        <v>800.0</v>
      </c>
      <c r="D243" s="27">
        <v>80.0</v>
      </c>
      <c r="E243" s="34"/>
    </row>
    <row r="244" hidden="1">
      <c r="A244" s="57" t="s">
        <v>3735</v>
      </c>
      <c r="B244" s="29">
        <v>10460.0</v>
      </c>
      <c r="C244" s="29">
        <v>10460.0</v>
      </c>
      <c r="D244" s="27">
        <v>0.0</v>
      </c>
      <c r="E244" s="34"/>
    </row>
    <row r="245" hidden="1">
      <c r="A245" s="57" t="s">
        <v>3736</v>
      </c>
      <c r="B245" s="29">
        <v>1305.0</v>
      </c>
      <c r="C245" s="58">
        <v>1305.0</v>
      </c>
      <c r="D245" s="27">
        <v>0.0</v>
      </c>
      <c r="E245" s="34"/>
    </row>
    <row r="246" hidden="1">
      <c r="A246" s="57" t="s">
        <v>3737</v>
      </c>
      <c r="B246" s="29">
        <v>16167.0</v>
      </c>
      <c r="C246" s="58">
        <v>16167.0</v>
      </c>
      <c r="D246" s="27">
        <v>0.0</v>
      </c>
      <c r="E246" s="34"/>
    </row>
    <row r="247" hidden="1">
      <c r="A247" s="57" t="s">
        <v>3738</v>
      </c>
      <c r="B247" s="29">
        <v>6594.0</v>
      </c>
      <c r="C247" s="58">
        <v>6594.0</v>
      </c>
      <c r="D247" s="27">
        <v>0.0</v>
      </c>
      <c r="E247" s="34"/>
    </row>
    <row r="248" hidden="1">
      <c r="A248" s="57" t="s">
        <v>3740</v>
      </c>
      <c r="B248" s="29">
        <v>329.0</v>
      </c>
      <c r="C248" s="58">
        <v>329.0</v>
      </c>
      <c r="D248" s="27">
        <v>0.0</v>
      </c>
      <c r="E248" s="34"/>
    </row>
    <row r="249" hidden="1">
      <c r="A249" s="57" t="s">
        <v>3741</v>
      </c>
      <c r="B249" s="29">
        <v>1577.0</v>
      </c>
      <c r="C249" s="58">
        <v>1577.0</v>
      </c>
      <c r="D249" s="27">
        <v>0.0</v>
      </c>
      <c r="E249" s="34"/>
    </row>
    <row r="250" hidden="1">
      <c r="A250" s="35" t="s">
        <v>3742</v>
      </c>
      <c r="B250" s="29">
        <v>81239.0</v>
      </c>
      <c r="C250" s="58">
        <v>81816.0</v>
      </c>
      <c r="D250" s="27">
        <v>577.0</v>
      </c>
      <c r="E250" s="34"/>
    </row>
    <row r="251" hidden="1">
      <c r="A251" s="36" t="s">
        <v>3743</v>
      </c>
      <c r="B251" s="37">
        <v>-38.0</v>
      </c>
      <c r="C251" s="27">
        <v>65.0</v>
      </c>
      <c r="D251" s="27">
        <v>103.0</v>
      </c>
      <c r="E251" s="38"/>
    </row>
    <row r="252" hidden="1"/>
    <row r="253" hidden="1"/>
    <row r="254" hidden="1">
      <c r="A254" s="5" t="s">
        <v>3744</v>
      </c>
      <c r="B254" s="6"/>
      <c r="C254" s="6"/>
      <c r="D254" s="6"/>
      <c r="E254" s="7"/>
    </row>
    <row r="255" hidden="1">
      <c r="A255" s="10"/>
      <c r="B255" s="11"/>
      <c r="C255" s="11"/>
      <c r="D255" s="11"/>
      <c r="E255" s="12"/>
    </row>
    <row r="256" hidden="1">
      <c r="A256" s="5" t="s">
        <v>3717</v>
      </c>
      <c r="B256" s="6"/>
      <c r="C256" s="6"/>
      <c r="D256" s="6"/>
      <c r="E256" s="7"/>
    </row>
    <row r="257" hidden="1">
      <c r="A257" s="10"/>
      <c r="B257" s="11"/>
      <c r="C257" s="11"/>
      <c r="D257" s="11"/>
      <c r="E257" s="12"/>
    </row>
    <row r="258" hidden="1">
      <c r="A258" s="13">
        <v>45943.0</v>
      </c>
      <c r="B258" s="6"/>
      <c r="C258" s="53" t="s">
        <v>3718</v>
      </c>
      <c r="D258" s="15">
        <v>45949.0</v>
      </c>
      <c r="E258" s="7"/>
    </row>
    <row r="259" hidden="1">
      <c r="A259" s="10"/>
      <c r="B259" s="11"/>
      <c r="C259" s="16"/>
      <c r="D259" s="11"/>
      <c r="E259" s="12"/>
    </row>
    <row r="260" hidden="1">
      <c r="A260" s="54" t="s">
        <v>4850</v>
      </c>
      <c r="B260" s="7"/>
      <c r="C260" s="16"/>
      <c r="D260" s="55" t="s">
        <v>4851</v>
      </c>
      <c r="E260" s="7"/>
    </row>
    <row r="261" hidden="1">
      <c r="A261" s="10"/>
      <c r="B261" s="12"/>
      <c r="C261" s="16"/>
      <c r="D261" s="11"/>
      <c r="E261" s="12"/>
    </row>
    <row r="262" hidden="1">
      <c r="A262" s="19" t="s">
        <v>3719</v>
      </c>
      <c r="B262" s="6"/>
      <c r="C262" s="6"/>
      <c r="D262" s="6"/>
      <c r="E262" s="7"/>
    </row>
    <row r="263" hidden="1">
      <c r="A263" s="20" t="s">
        <v>3720</v>
      </c>
      <c r="B263" s="21" t="s">
        <v>3721</v>
      </c>
      <c r="C263" s="22" t="s">
        <v>3722</v>
      </c>
      <c r="D263" s="21" t="s">
        <v>3723</v>
      </c>
      <c r="E263" s="23" t="s">
        <v>13</v>
      </c>
    </row>
    <row r="264" hidden="1">
      <c r="A264" s="56" t="s">
        <v>3724</v>
      </c>
      <c r="B264" s="25">
        <v>18657.0</v>
      </c>
      <c r="C264" s="26">
        <v>18189.0</v>
      </c>
      <c r="D264" s="27">
        <v>-468.0</v>
      </c>
      <c r="E264" s="28"/>
    </row>
    <row r="265" hidden="1">
      <c r="A265" s="56" t="s">
        <v>3725</v>
      </c>
      <c r="B265" s="29">
        <v>24931.0</v>
      </c>
      <c r="C265" s="26">
        <v>24931.0</v>
      </c>
      <c r="D265" s="27">
        <v>0.0</v>
      </c>
      <c r="E265" s="28"/>
    </row>
    <row r="266" hidden="1">
      <c r="A266" s="56" t="s">
        <v>3726</v>
      </c>
      <c r="B266" s="29">
        <v>0.0</v>
      </c>
      <c r="C266" s="26"/>
      <c r="D266" s="27">
        <v>0.0</v>
      </c>
      <c r="E266" s="28"/>
    </row>
    <row r="267" hidden="1">
      <c r="A267" s="56" t="s">
        <v>3727</v>
      </c>
      <c r="B267" s="29">
        <v>0.0</v>
      </c>
      <c r="C267" s="26"/>
      <c r="D267" s="27">
        <v>0.0</v>
      </c>
      <c r="E267" s="28"/>
    </row>
    <row r="268" hidden="1">
      <c r="A268" s="31" t="s">
        <v>3729</v>
      </c>
      <c r="B268" s="29">
        <v>0.0</v>
      </c>
      <c r="C268" s="26"/>
      <c r="D268" s="27">
        <v>0.0</v>
      </c>
      <c r="E268" s="28"/>
    </row>
    <row r="269" hidden="1">
      <c r="A269" s="31" t="s">
        <v>3730</v>
      </c>
      <c r="B269" s="29">
        <v>0.0</v>
      </c>
      <c r="C269" s="26"/>
      <c r="D269" s="27">
        <v>0.0</v>
      </c>
      <c r="E269" s="28"/>
    </row>
    <row r="270" hidden="1">
      <c r="A270" s="31" t="s">
        <v>3732</v>
      </c>
      <c r="B270" s="29">
        <v>936.0</v>
      </c>
      <c r="C270" s="26">
        <v>816.0</v>
      </c>
      <c r="D270" s="27">
        <v>-120.0</v>
      </c>
      <c r="E270" s="28"/>
    </row>
    <row r="271" hidden="1">
      <c r="A271" s="31" t="s">
        <v>3734</v>
      </c>
      <c r="B271" s="29">
        <v>640.0</v>
      </c>
      <c r="C271" s="26">
        <v>760.0</v>
      </c>
      <c r="D271" s="27">
        <v>120.0</v>
      </c>
      <c r="E271" s="34"/>
    </row>
    <row r="272" hidden="1">
      <c r="A272" s="57" t="s">
        <v>3735</v>
      </c>
      <c r="B272" s="29">
        <v>11915.0</v>
      </c>
      <c r="C272" s="29">
        <v>11915.0</v>
      </c>
      <c r="D272" s="27">
        <v>0.0</v>
      </c>
      <c r="E272" s="34"/>
    </row>
    <row r="273" hidden="1">
      <c r="A273" s="57" t="s">
        <v>3736</v>
      </c>
      <c r="B273" s="29">
        <v>924.0</v>
      </c>
      <c r="C273" s="58">
        <v>924.0</v>
      </c>
      <c r="D273" s="27">
        <v>0.0</v>
      </c>
      <c r="E273" s="34"/>
    </row>
    <row r="274" hidden="1">
      <c r="A274" s="57" t="s">
        <v>3737</v>
      </c>
      <c r="B274" s="29">
        <v>17862.0</v>
      </c>
      <c r="C274" s="58">
        <v>17478.0</v>
      </c>
      <c r="D274" s="27">
        <v>-384.0</v>
      </c>
      <c r="E274" s="34"/>
    </row>
    <row r="275" hidden="1">
      <c r="A275" s="57" t="s">
        <v>3738</v>
      </c>
      <c r="B275" s="29">
        <v>6643.0</v>
      </c>
      <c r="C275" s="58">
        <v>6643.0</v>
      </c>
      <c r="D275" s="27">
        <v>0.0</v>
      </c>
      <c r="E275" s="34"/>
    </row>
    <row r="276" hidden="1">
      <c r="A276" s="57" t="s">
        <v>3740</v>
      </c>
      <c r="B276" s="29">
        <v>508.0</v>
      </c>
      <c r="C276" s="58">
        <v>508.0</v>
      </c>
      <c r="D276" s="27">
        <v>0.0</v>
      </c>
      <c r="E276" s="34"/>
    </row>
    <row r="277" hidden="1">
      <c r="A277" s="57" t="s">
        <v>3741</v>
      </c>
      <c r="B277" s="29">
        <v>4882.0</v>
      </c>
      <c r="C277" s="58">
        <v>4882.0</v>
      </c>
      <c r="D277" s="27">
        <v>0.0</v>
      </c>
      <c r="E277" s="34"/>
    </row>
    <row r="278" hidden="1">
      <c r="A278" s="35" t="s">
        <v>3742</v>
      </c>
      <c r="B278" s="29">
        <v>83009.5</v>
      </c>
      <c r="C278" s="58">
        <v>82625.5</v>
      </c>
      <c r="D278" s="27">
        <v>-384.0</v>
      </c>
      <c r="E278" s="34"/>
    </row>
    <row r="279" hidden="1">
      <c r="A279" s="36" t="s">
        <v>3743</v>
      </c>
      <c r="B279" s="37">
        <v>6.5</v>
      </c>
      <c r="C279" s="27">
        <v>-461.5</v>
      </c>
      <c r="D279" s="27">
        <v>-468.0</v>
      </c>
      <c r="E279" s="38"/>
    </row>
    <row r="280" hidden="1"/>
    <row r="281" hidden="1"/>
    <row r="282" hidden="1">
      <c r="A282" s="5" t="s">
        <v>3744</v>
      </c>
      <c r="B282" s="6"/>
      <c r="C282" s="6"/>
      <c r="D282" s="6"/>
      <c r="E282" s="7"/>
    </row>
    <row r="283" hidden="1">
      <c r="A283" s="10"/>
      <c r="B283" s="11"/>
      <c r="C283" s="11"/>
      <c r="D283" s="11"/>
      <c r="E283" s="12"/>
    </row>
    <row r="284" hidden="1">
      <c r="A284" s="5" t="s">
        <v>3717</v>
      </c>
      <c r="B284" s="6"/>
      <c r="C284" s="6"/>
      <c r="D284" s="6"/>
      <c r="E284" s="7"/>
    </row>
    <row r="285" hidden="1">
      <c r="A285" s="10"/>
      <c r="B285" s="11"/>
      <c r="C285" s="11"/>
      <c r="D285" s="11"/>
      <c r="E285" s="12"/>
    </row>
    <row r="286" hidden="1">
      <c r="A286" s="13">
        <v>45943.0</v>
      </c>
      <c r="B286" s="6"/>
      <c r="C286" s="53" t="s">
        <v>3718</v>
      </c>
      <c r="D286" s="15">
        <v>45949.0</v>
      </c>
      <c r="E286" s="7"/>
    </row>
    <row r="287" hidden="1">
      <c r="A287" s="10"/>
      <c r="B287" s="11"/>
      <c r="C287" s="16"/>
      <c r="D287" s="11"/>
      <c r="E287" s="12"/>
    </row>
    <row r="288" hidden="1">
      <c r="A288" s="54" t="s">
        <v>4850</v>
      </c>
      <c r="B288" s="7"/>
      <c r="C288" s="16"/>
      <c r="D288" s="55" t="s">
        <v>4851</v>
      </c>
      <c r="E288" s="7"/>
    </row>
    <row r="289" hidden="1">
      <c r="A289" s="10"/>
      <c r="B289" s="12"/>
      <c r="C289" s="16"/>
      <c r="D289" s="11"/>
      <c r="E289" s="12"/>
    </row>
    <row r="290" hidden="1">
      <c r="A290" s="19" t="s">
        <v>3719</v>
      </c>
      <c r="B290" s="6"/>
      <c r="C290" s="6"/>
      <c r="D290" s="6"/>
      <c r="E290" s="7"/>
    </row>
    <row r="291" hidden="1">
      <c r="A291" s="20" t="s">
        <v>3720</v>
      </c>
      <c r="B291" s="21" t="s">
        <v>3721</v>
      </c>
      <c r="C291" s="22" t="s">
        <v>3722</v>
      </c>
      <c r="D291" s="21" t="s">
        <v>3723</v>
      </c>
      <c r="E291" s="23" t="s">
        <v>13</v>
      </c>
    </row>
    <row r="292" hidden="1">
      <c r="A292" s="56" t="s">
        <v>3724</v>
      </c>
      <c r="B292" s="25">
        <v>18657.0</v>
      </c>
      <c r="C292" s="26">
        <v>18189.0</v>
      </c>
      <c r="D292" s="27">
        <v>-468.0</v>
      </c>
      <c r="E292" s="28"/>
    </row>
    <row r="293" hidden="1">
      <c r="A293" s="56" t="s">
        <v>3725</v>
      </c>
      <c r="B293" s="29">
        <v>24931.0</v>
      </c>
      <c r="C293" s="26">
        <v>24931.0</v>
      </c>
      <c r="D293" s="27">
        <v>0.0</v>
      </c>
      <c r="E293" s="28"/>
    </row>
    <row r="294" hidden="1">
      <c r="A294" s="56" t="s">
        <v>3726</v>
      </c>
      <c r="B294" s="29">
        <v>0.0</v>
      </c>
      <c r="C294" s="26"/>
      <c r="D294" s="27">
        <v>0.0</v>
      </c>
      <c r="E294" s="28"/>
    </row>
    <row r="295" hidden="1">
      <c r="A295" s="56" t="s">
        <v>3727</v>
      </c>
      <c r="B295" s="29">
        <v>0.0</v>
      </c>
      <c r="C295" s="26"/>
      <c r="D295" s="27">
        <v>0.0</v>
      </c>
      <c r="E295" s="28"/>
    </row>
    <row r="296" hidden="1">
      <c r="A296" s="31" t="s">
        <v>3729</v>
      </c>
      <c r="B296" s="29">
        <v>0.0</v>
      </c>
      <c r="C296" s="26"/>
      <c r="D296" s="27">
        <v>0.0</v>
      </c>
      <c r="E296" s="28"/>
    </row>
    <row r="297" hidden="1">
      <c r="A297" s="31" t="s">
        <v>3730</v>
      </c>
      <c r="B297" s="29">
        <v>0.0</v>
      </c>
      <c r="C297" s="26"/>
      <c r="D297" s="27">
        <v>0.0</v>
      </c>
      <c r="E297" s="28"/>
    </row>
    <row r="298" hidden="1">
      <c r="A298" s="31" t="s">
        <v>3732</v>
      </c>
      <c r="B298" s="29">
        <v>936.0</v>
      </c>
      <c r="C298" s="26">
        <v>816.0</v>
      </c>
      <c r="D298" s="27">
        <v>-120.0</v>
      </c>
      <c r="E298" s="28"/>
    </row>
    <row r="299" hidden="1">
      <c r="A299" s="31" t="s">
        <v>3734</v>
      </c>
      <c r="B299" s="29">
        <v>640.0</v>
      </c>
      <c r="C299" s="26">
        <v>760.0</v>
      </c>
      <c r="D299" s="27">
        <v>120.0</v>
      </c>
      <c r="E299" s="34"/>
    </row>
    <row r="300" hidden="1">
      <c r="A300" s="57" t="s">
        <v>3735</v>
      </c>
      <c r="B300" s="29">
        <v>11915.0</v>
      </c>
      <c r="C300" s="29">
        <v>11915.0</v>
      </c>
      <c r="D300" s="27">
        <v>0.0</v>
      </c>
      <c r="E300" s="34"/>
    </row>
    <row r="301" hidden="1">
      <c r="A301" s="57" t="s">
        <v>3736</v>
      </c>
      <c r="B301" s="29">
        <v>924.0</v>
      </c>
      <c r="C301" s="58">
        <v>924.0</v>
      </c>
      <c r="D301" s="27">
        <v>0.0</v>
      </c>
      <c r="E301" s="34"/>
    </row>
    <row r="302" hidden="1">
      <c r="A302" s="57" t="s">
        <v>3737</v>
      </c>
      <c r="B302" s="29">
        <v>17862.0</v>
      </c>
      <c r="C302" s="58">
        <v>17478.0</v>
      </c>
      <c r="D302" s="27">
        <v>-384.0</v>
      </c>
      <c r="E302" s="34"/>
    </row>
    <row r="303" hidden="1">
      <c r="A303" s="57" t="s">
        <v>3738</v>
      </c>
      <c r="B303" s="29">
        <v>6643.0</v>
      </c>
      <c r="C303" s="58">
        <v>6643.0</v>
      </c>
      <c r="D303" s="27">
        <v>0.0</v>
      </c>
      <c r="E303" s="34"/>
    </row>
    <row r="304" hidden="1">
      <c r="A304" s="57" t="s">
        <v>3740</v>
      </c>
      <c r="B304" s="29">
        <v>508.0</v>
      </c>
      <c r="C304" s="58">
        <v>508.0</v>
      </c>
      <c r="D304" s="27">
        <v>0.0</v>
      </c>
      <c r="E304" s="34"/>
    </row>
    <row r="305" hidden="1">
      <c r="A305" s="57" t="s">
        <v>3741</v>
      </c>
      <c r="B305" s="29">
        <v>4882.0</v>
      </c>
      <c r="C305" s="58">
        <v>4882.0</v>
      </c>
      <c r="D305" s="27">
        <v>0.0</v>
      </c>
      <c r="E305" s="34"/>
    </row>
    <row r="306" hidden="1">
      <c r="A306" s="35" t="s">
        <v>3742</v>
      </c>
      <c r="B306" s="29">
        <v>83009.5</v>
      </c>
      <c r="C306" s="58">
        <v>82625.5</v>
      </c>
      <c r="D306" s="27">
        <v>-384.0</v>
      </c>
      <c r="E306" s="34"/>
    </row>
    <row r="307" hidden="1">
      <c r="A307" s="36" t="s">
        <v>3743</v>
      </c>
      <c r="B307" s="37">
        <v>6.5</v>
      </c>
      <c r="C307" s="27">
        <v>-461.5</v>
      </c>
      <c r="D307" s="27">
        <v>-468.0</v>
      </c>
      <c r="E307" s="38"/>
    </row>
    <row r="308" hidden="1"/>
    <row r="309" hidden="1"/>
    <row r="310" hidden="1">
      <c r="A310" s="5" t="s">
        <v>3744</v>
      </c>
      <c r="B310" s="6"/>
      <c r="C310" s="6"/>
      <c r="D310" s="6"/>
      <c r="E310" s="7"/>
    </row>
    <row r="311" hidden="1">
      <c r="A311" s="10"/>
      <c r="B311" s="11"/>
      <c r="C311" s="11"/>
      <c r="D311" s="11"/>
      <c r="E311" s="12"/>
    </row>
    <row r="312" hidden="1">
      <c r="A312" s="5" t="s">
        <v>3717</v>
      </c>
      <c r="B312" s="6"/>
      <c r="C312" s="6"/>
      <c r="D312" s="6"/>
      <c r="E312" s="7"/>
    </row>
    <row r="313" hidden="1">
      <c r="A313" s="10"/>
      <c r="B313" s="11"/>
      <c r="C313" s="11"/>
      <c r="D313" s="11"/>
      <c r="E313" s="12"/>
    </row>
    <row r="314" hidden="1">
      <c r="A314" s="13">
        <v>45950.0</v>
      </c>
      <c r="B314" s="6"/>
      <c r="C314" s="53" t="s">
        <v>3718</v>
      </c>
      <c r="D314" s="15">
        <v>45956.0</v>
      </c>
      <c r="E314" s="7"/>
    </row>
    <row r="315" hidden="1">
      <c r="A315" s="10"/>
      <c r="B315" s="11"/>
      <c r="C315" s="16"/>
      <c r="D315" s="11"/>
      <c r="E315" s="12"/>
    </row>
    <row r="316" hidden="1">
      <c r="A316" s="54" t="s">
        <v>4850</v>
      </c>
      <c r="B316" s="7"/>
      <c r="C316" s="16"/>
      <c r="D316" s="55" t="s">
        <v>4851</v>
      </c>
      <c r="E316" s="7"/>
    </row>
    <row r="317" hidden="1">
      <c r="A317" s="10"/>
      <c r="B317" s="12"/>
      <c r="C317" s="16"/>
      <c r="D317" s="11"/>
      <c r="E317" s="12"/>
    </row>
    <row r="318" hidden="1">
      <c r="A318" s="19" t="s">
        <v>3719</v>
      </c>
      <c r="B318" s="6"/>
      <c r="C318" s="6"/>
      <c r="D318" s="6"/>
      <c r="E318" s="7"/>
    </row>
    <row r="319" hidden="1">
      <c r="A319" s="20" t="s">
        <v>3720</v>
      </c>
      <c r="B319" s="21" t="s">
        <v>3721</v>
      </c>
      <c r="C319" s="22" t="s">
        <v>3722</v>
      </c>
      <c r="D319" s="21" t="s">
        <v>3723</v>
      </c>
      <c r="E319" s="23" t="s">
        <v>13</v>
      </c>
    </row>
    <row r="320" hidden="1">
      <c r="A320" s="56" t="s">
        <v>3724</v>
      </c>
      <c r="B320" s="25">
        <v>19230.0</v>
      </c>
      <c r="C320" s="26">
        <v>14650.0</v>
      </c>
      <c r="D320" s="27">
        <v>-4580.0</v>
      </c>
      <c r="E320" s="28" t="s">
        <v>4855</v>
      </c>
    </row>
    <row r="321" hidden="1">
      <c r="A321" s="56" t="s">
        <v>3725</v>
      </c>
      <c r="B321" s="29">
        <v>25930.0</v>
      </c>
      <c r="C321" s="26">
        <v>25930.0</v>
      </c>
      <c r="D321" s="27">
        <v>0.0</v>
      </c>
      <c r="E321" s="28"/>
    </row>
    <row r="322" hidden="1">
      <c r="A322" s="56" t="s">
        <v>3726</v>
      </c>
      <c r="B322" s="29">
        <v>240.0</v>
      </c>
      <c r="C322" s="26">
        <v>240.0</v>
      </c>
      <c r="D322" s="27">
        <v>0.0</v>
      </c>
      <c r="E322" s="28"/>
    </row>
    <row r="323" hidden="1">
      <c r="A323" s="56" t="s">
        <v>3727</v>
      </c>
      <c r="B323" s="29">
        <v>0.0</v>
      </c>
      <c r="C323" s="26"/>
      <c r="D323" s="27">
        <v>0.0</v>
      </c>
      <c r="E323" s="28"/>
    </row>
    <row r="324" hidden="1">
      <c r="A324" s="31" t="s">
        <v>3729</v>
      </c>
      <c r="B324" s="29">
        <v>0.0</v>
      </c>
      <c r="C324" s="26"/>
      <c r="D324" s="27">
        <v>0.0</v>
      </c>
      <c r="E324" s="28"/>
    </row>
    <row r="325" hidden="1">
      <c r="A325" s="31" t="s">
        <v>3730</v>
      </c>
      <c r="B325" s="29">
        <v>128.0</v>
      </c>
      <c r="C325" s="26">
        <v>128.0</v>
      </c>
      <c r="D325" s="27">
        <v>0.0</v>
      </c>
      <c r="E325" s="28"/>
    </row>
    <row r="326" hidden="1">
      <c r="A326" s="31" t="s">
        <v>3732</v>
      </c>
      <c r="B326" s="29">
        <v>300.0</v>
      </c>
      <c r="C326" s="26">
        <v>4800.0</v>
      </c>
      <c r="D326" s="27">
        <v>4500.0</v>
      </c>
      <c r="E326" s="28" t="s">
        <v>4856</v>
      </c>
    </row>
    <row r="327" hidden="1">
      <c r="A327" s="31" t="s">
        <v>3734</v>
      </c>
      <c r="B327" s="29">
        <v>680.0</v>
      </c>
      <c r="C327" s="26">
        <v>760.0</v>
      </c>
      <c r="D327" s="27">
        <v>80.0</v>
      </c>
      <c r="E327" s="34"/>
    </row>
    <row r="328" hidden="1">
      <c r="A328" s="57" t="s">
        <v>3735</v>
      </c>
      <c r="B328" s="29">
        <v>11815.0</v>
      </c>
      <c r="C328" s="29">
        <v>12089.0</v>
      </c>
      <c r="D328" s="27">
        <v>274.0</v>
      </c>
      <c r="E328" s="34"/>
    </row>
    <row r="329" hidden="1">
      <c r="A329" s="57" t="s">
        <v>3736</v>
      </c>
      <c r="B329" s="29">
        <v>887.0</v>
      </c>
      <c r="C329" s="58">
        <v>887.0</v>
      </c>
      <c r="D329" s="27">
        <v>0.0</v>
      </c>
      <c r="E329" s="34"/>
    </row>
    <row r="330" hidden="1">
      <c r="A330" s="57" t="s">
        <v>3737</v>
      </c>
      <c r="B330" s="29">
        <v>14631.0</v>
      </c>
      <c r="C330" s="58">
        <v>14631.0</v>
      </c>
      <c r="D330" s="27">
        <v>0.0</v>
      </c>
      <c r="E330" s="34"/>
    </row>
    <row r="331" hidden="1">
      <c r="A331" s="57" t="s">
        <v>3738</v>
      </c>
      <c r="B331" s="29">
        <v>7459.0</v>
      </c>
      <c r="C331" s="58">
        <v>7459.0</v>
      </c>
      <c r="D331" s="27">
        <v>0.0</v>
      </c>
      <c r="E331" s="34"/>
    </row>
    <row r="332" hidden="1">
      <c r="A332" s="57" t="s">
        <v>3740</v>
      </c>
      <c r="B332" s="29">
        <v>777.0</v>
      </c>
      <c r="C332" s="58">
        <v>777.0</v>
      </c>
      <c r="D332" s="27">
        <v>0.0</v>
      </c>
      <c r="E332" s="34"/>
    </row>
    <row r="333" hidden="1">
      <c r="A333" s="57" t="s">
        <v>3741</v>
      </c>
      <c r="B333" s="29">
        <v>3161.0</v>
      </c>
      <c r="C333" s="58">
        <v>3161.0</v>
      </c>
      <c r="D333" s="27">
        <v>0.0</v>
      </c>
      <c r="E333" s="34"/>
    </row>
    <row r="334" hidden="1">
      <c r="A334" s="35" t="s">
        <v>3742</v>
      </c>
      <c r="B334" s="29">
        <v>82070.0</v>
      </c>
      <c r="C334" s="58">
        <v>81722.0</v>
      </c>
      <c r="D334" s="27">
        <v>-348.0</v>
      </c>
      <c r="E334" s="34"/>
    </row>
    <row r="335" hidden="1">
      <c r="A335" s="36" t="s">
        <v>3743</v>
      </c>
      <c r="B335" s="37">
        <v>7.0</v>
      </c>
      <c r="C335" s="27">
        <v>629.0</v>
      </c>
      <c r="D335" s="27">
        <v>622.0</v>
      </c>
      <c r="E335" s="38"/>
    </row>
    <row r="336" hidden="1"/>
    <row r="337" hidden="1"/>
    <row r="338" hidden="1">
      <c r="A338" s="5" t="s">
        <v>3744</v>
      </c>
      <c r="B338" s="6"/>
      <c r="C338" s="6"/>
      <c r="D338" s="6"/>
      <c r="E338" s="7"/>
    </row>
    <row r="339" hidden="1">
      <c r="A339" s="10"/>
      <c r="B339" s="11"/>
      <c r="C339" s="11"/>
      <c r="D339" s="11"/>
      <c r="E339" s="12"/>
    </row>
    <row r="340" hidden="1">
      <c r="A340" s="5" t="s">
        <v>3717</v>
      </c>
      <c r="B340" s="6"/>
      <c r="C340" s="6"/>
      <c r="D340" s="6"/>
      <c r="E340" s="7"/>
    </row>
    <row r="341" hidden="1">
      <c r="A341" s="10"/>
      <c r="B341" s="11"/>
      <c r="C341" s="11"/>
      <c r="D341" s="11"/>
      <c r="E341" s="12"/>
    </row>
    <row r="342" hidden="1">
      <c r="A342" s="13">
        <v>45957.0</v>
      </c>
      <c r="B342" s="6"/>
      <c r="C342" s="53" t="s">
        <v>3718</v>
      </c>
      <c r="D342" s="15">
        <v>45961.0</v>
      </c>
      <c r="E342" s="7"/>
    </row>
    <row r="343" hidden="1">
      <c r="A343" s="10"/>
      <c r="B343" s="11"/>
      <c r="C343" s="16"/>
      <c r="D343" s="11"/>
      <c r="E343" s="12"/>
    </row>
    <row r="344" hidden="1">
      <c r="A344" s="54" t="s">
        <v>4850</v>
      </c>
      <c r="B344" s="7"/>
      <c r="C344" s="16"/>
      <c r="D344" s="55" t="s">
        <v>4857</v>
      </c>
      <c r="E344" s="7"/>
    </row>
    <row r="345" hidden="1">
      <c r="A345" s="10"/>
      <c r="B345" s="12"/>
      <c r="C345" s="16"/>
      <c r="D345" s="11"/>
      <c r="E345" s="12"/>
    </row>
    <row r="346" hidden="1">
      <c r="A346" s="19" t="s">
        <v>3719</v>
      </c>
      <c r="B346" s="6"/>
      <c r="C346" s="6"/>
      <c r="D346" s="6"/>
      <c r="E346" s="7"/>
    </row>
    <row r="347" hidden="1">
      <c r="A347" s="20" t="s">
        <v>3720</v>
      </c>
      <c r="B347" s="21" t="s">
        <v>3721</v>
      </c>
      <c r="C347" s="22" t="s">
        <v>3722</v>
      </c>
      <c r="D347" s="21" t="s">
        <v>3723</v>
      </c>
      <c r="E347" s="23" t="s">
        <v>13</v>
      </c>
    </row>
    <row r="348" hidden="1">
      <c r="A348" s="56" t="s">
        <v>3724</v>
      </c>
      <c r="B348" s="25">
        <v>10499.0</v>
      </c>
      <c r="C348" s="26"/>
      <c r="D348" s="27">
        <v>-10499.0</v>
      </c>
      <c r="E348" s="28"/>
      <c r="F348" s="1" t="s">
        <v>4858</v>
      </c>
    </row>
    <row r="349" hidden="1">
      <c r="A349" s="56" t="s">
        <v>3725</v>
      </c>
      <c r="B349" s="29">
        <v>10012.0</v>
      </c>
      <c r="C349" s="26">
        <v>10012.0</v>
      </c>
      <c r="D349" s="27">
        <v>0.0</v>
      </c>
      <c r="E349" s="28"/>
    </row>
    <row r="350" hidden="1">
      <c r="A350" s="56" t="s">
        <v>3726</v>
      </c>
      <c r="B350" s="29">
        <v>300.0</v>
      </c>
      <c r="C350" s="26">
        <v>300.0</v>
      </c>
      <c r="D350" s="27">
        <v>0.0</v>
      </c>
      <c r="E350" s="28"/>
    </row>
    <row r="351" hidden="1">
      <c r="A351" s="56" t="s">
        <v>3727</v>
      </c>
      <c r="B351" s="29">
        <v>0.0</v>
      </c>
      <c r="C351" s="26"/>
      <c r="D351" s="27">
        <v>0.0</v>
      </c>
      <c r="E351" s="28"/>
    </row>
    <row r="352" hidden="1">
      <c r="A352" s="31" t="s">
        <v>3729</v>
      </c>
      <c r="B352" s="29">
        <v>0.0</v>
      </c>
      <c r="C352" s="26"/>
      <c r="D352" s="27">
        <v>0.0</v>
      </c>
      <c r="E352" s="28"/>
    </row>
    <row r="353" hidden="1">
      <c r="A353" s="31" t="s">
        <v>3730</v>
      </c>
      <c r="B353" s="29">
        <v>0.0</v>
      </c>
      <c r="C353" s="26"/>
      <c r="D353" s="27">
        <v>0.0</v>
      </c>
      <c r="E353" s="28"/>
    </row>
    <row r="354" hidden="1">
      <c r="A354" s="31" t="s">
        <v>3732</v>
      </c>
      <c r="B354" s="29">
        <v>359.0</v>
      </c>
      <c r="C354" s="26">
        <v>359.0</v>
      </c>
      <c r="D354" s="27">
        <v>0.0</v>
      </c>
      <c r="E354" s="28"/>
    </row>
    <row r="355" hidden="1">
      <c r="A355" s="31" t="s">
        <v>3734</v>
      </c>
      <c r="B355" s="29">
        <v>600.0</v>
      </c>
      <c r="C355" s="26">
        <v>600.0</v>
      </c>
      <c r="D355" s="27">
        <v>0.0</v>
      </c>
      <c r="E355" s="34"/>
    </row>
    <row r="356" hidden="1">
      <c r="A356" s="57" t="s">
        <v>3735</v>
      </c>
      <c r="B356" s="29">
        <v>6435.0</v>
      </c>
      <c r="C356" s="29">
        <v>6435.0</v>
      </c>
      <c r="D356" s="27">
        <v>0.0</v>
      </c>
      <c r="E356" s="34"/>
    </row>
    <row r="357" hidden="1">
      <c r="A357" s="57" t="s">
        <v>3736</v>
      </c>
      <c r="B357" s="29">
        <v>1831.0</v>
      </c>
      <c r="C357" s="58">
        <v>1831.0</v>
      </c>
      <c r="D357" s="27">
        <v>0.0</v>
      </c>
      <c r="E357" s="34"/>
    </row>
    <row r="358" hidden="1">
      <c r="A358" s="57" t="s">
        <v>3737</v>
      </c>
      <c r="B358" s="29">
        <v>14863.0</v>
      </c>
      <c r="C358" s="58">
        <v>14863.0</v>
      </c>
      <c r="D358" s="27">
        <v>0.0</v>
      </c>
      <c r="E358" s="34"/>
    </row>
    <row r="359" hidden="1">
      <c r="A359" s="57" t="s">
        <v>3738</v>
      </c>
      <c r="B359" s="29">
        <v>5896.0</v>
      </c>
      <c r="C359" s="58">
        <v>5896.0</v>
      </c>
      <c r="D359" s="27">
        <v>0.0</v>
      </c>
      <c r="E359" s="34"/>
    </row>
    <row r="360" hidden="1">
      <c r="A360" s="57" t="s">
        <v>3740</v>
      </c>
      <c r="B360" s="29">
        <v>588.0</v>
      </c>
      <c r="C360" s="58">
        <v>588.0</v>
      </c>
      <c r="D360" s="27">
        <v>0.0</v>
      </c>
      <c r="E360" s="34"/>
    </row>
    <row r="361" hidden="1">
      <c r="A361" s="57" t="s">
        <v>3741</v>
      </c>
      <c r="B361" s="29">
        <v>1191.0</v>
      </c>
      <c r="C361" s="58">
        <v>1191.0</v>
      </c>
      <c r="D361" s="27">
        <v>0.0</v>
      </c>
      <c r="E361" s="34"/>
    </row>
    <row r="362" hidden="1">
      <c r="A362" s="35" t="s">
        <v>3742</v>
      </c>
      <c r="B362" s="29">
        <v>51374.0</v>
      </c>
      <c r="C362" s="58">
        <v>51374.0</v>
      </c>
      <c r="D362" s="27">
        <v>0.0</v>
      </c>
      <c r="E362" s="34"/>
    </row>
    <row r="363" hidden="1">
      <c r="A363" s="36" t="s">
        <v>3743</v>
      </c>
      <c r="B363" s="37">
        <v>9.0</v>
      </c>
      <c r="C363" s="27">
        <v>-10490.0</v>
      </c>
      <c r="D363" s="27">
        <v>-10499.0</v>
      </c>
      <c r="E363" s="38"/>
    </row>
    <row r="364" hidden="1"/>
    <row r="365" hidden="1"/>
    <row r="366" hidden="1">
      <c r="A366" s="5" t="s">
        <v>3744</v>
      </c>
      <c r="B366" s="6"/>
      <c r="C366" s="6"/>
      <c r="D366" s="6"/>
      <c r="E366" s="7"/>
    </row>
    <row r="367" hidden="1">
      <c r="A367" s="10"/>
      <c r="B367" s="11"/>
      <c r="C367" s="11"/>
      <c r="D367" s="11"/>
      <c r="E367" s="12"/>
    </row>
    <row r="368" hidden="1">
      <c r="A368" s="5" t="s">
        <v>3717</v>
      </c>
      <c r="B368" s="6"/>
      <c r="C368" s="6"/>
      <c r="D368" s="6"/>
      <c r="E368" s="7"/>
    </row>
    <row r="369" hidden="1">
      <c r="A369" s="10"/>
      <c r="B369" s="11"/>
      <c r="C369" s="11"/>
      <c r="D369" s="11"/>
      <c r="E369" s="12"/>
    </row>
    <row r="370" hidden="1">
      <c r="A370" s="13">
        <v>45957.0</v>
      </c>
      <c r="B370" s="6"/>
      <c r="C370" s="53" t="s">
        <v>3718</v>
      </c>
      <c r="D370" s="15">
        <v>45961.0</v>
      </c>
      <c r="E370" s="7"/>
    </row>
    <row r="371" hidden="1">
      <c r="A371" s="10"/>
      <c r="B371" s="11"/>
      <c r="C371" s="16"/>
      <c r="D371" s="11"/>
      <c r="E371" s="12"/>
    </row>
    <row r="372" hidden="1">
      <c r="A372" s="54" t="s">
        <v>4850</v>
      </c>
      <c r="B372" s="7"/>
      <c r="C372" s="16"/>
      <c r="D372" s="55" t="s">
        <v>4857</v>
      </c>
      <c r="E372" s="7"/>
    </row>
    <row r="373" hidden="1">
      <c r="A373" s="10"/>
      <c r="B373" s="12"/>
      <c r="C373" s="16"/>
      <c r="D373" s="11"/>
      <c r="E373" s="12"/>
    </row>
    <row r="374" hidden="1">
      <c r="A374" s="19" t="s">
        <v>3719</v>
      </c>
      <c r="B374" s="6"/>
      <c r="C374" s="6"/>
      <c r="D374" s="6"/>
      <c r="E374" s="7"/>
    </row>
    <row r="375" hidden="1">
      <c r="A375" s="20" t="s">
        <v>3720</v>
      </c>
      <c r="B375" s="21" t="s">
        <v>3721</v>
      </c>
      <c r="C375" s="22" t="s">
        <v>3722</v>
      </c>
      <c r="D375" s="21" t="s">
        <v>3723</v>
      </c>
      <c r="E375" s="23" t="s">
        <v>13</v>
      </c>
    </row>
    <row r="376" hidden="1">
      <c r="A376" s="56" t="s">
        <v>3724</v>
      </c>
      <c r="B376" s="25">
        <v>10499.0</v>
      </c>
      <c r="C376" s="26">
        <v>10600.0</v>
      </c>
      <c r="D376" s="27">
        <v>101.0</v>
      </c>
      <c r="E376" s="28"/>
    </row>
    <row r="377" hidden="1">
      <c r="A377" s="56" t="s">
        <v>3725</v>
      </c>
      <c r="B377" s="29">
        <v>10012.0</v>
      </c>
      <c r="C377" s="26">
        <v>10012.0</v>
      </c>
      <c r="D377" s="27">
        <v>0.0</v>
      </c>
      <c r="E377" s="28"/>
    </row>
    <row r="378" hidden="1">
      <c r="A378" s="56" t="s">
        <v>3726</v>
      </c>
      <c r="B378" s="29">
        <v>300.0</v>
      </c>
      <c r="C378" s="26">
        <v>300.0</v>
      </c>
      <c r="D378" s="27">
        <v>0.0</v>
      </c>
      <c r="E378" s="28"/>
    </row>
    <row r="379" hidden="1">
      <c r="A379" s="56" t="s">
        <v>3727</v>
      </c>
      <c r="B379" s="29">
        <v>0.0</v>
      </c>
      <c r="C379" s="26"/>
      <c r="D379" s="27">
        <v>0.0</v>
      </c>
      <c r="E379" s="28"/>
    </row>
    <row r="380" hidden="1">
      <c r="A380" s="31" t="s">
        <v>3729</v>
      </c>
      <c r="B380" s="29">
        <v>0.0</v>
      </c>
      <c r="C380" s="26"/>
      <c r="D380" s="27">
        <v>0.0</v>
      </c>
      <c r="E380" s="28"/>
    </row>
    <row r="381" hidden="1">
      <c r="A381" s="31" t="s">
        <v>3730</v>
      </c>
      <c r="B381" s="29">
        <v>0.0</v>
      </c>
      <c r="C381" s="26"/>
      <c r="D381" s="27">
        <v>0.0</v>
      </c>
      <c r="E381" s="28"/>
    </row>
    <row r="382" hidden="1">
      <c r="A382" s="31" t="s">
        <v>3732</v>
      </c>
      <c r="B382" s="29">
        <v>359.0</v>
      </c>
      <c r="C382" s="26">
        <v>359.0</v>
      </c>
      <c r="D382" s="27">
        <v>0.0</v>
      </c>
      <c r="E382" s="28"/>
    </row>
    <row r="383" hidden="1">
      <c r="A383" s="31" t="s">
        <v>3734</v>
      </c>
      <c r="B383" s="29">
        <v>600.0</v>
      </c>
      <c r="C383" s="26">
        <v>600.0</v>
      </c>
      <c r="D383" s="27">
        <v>0.0</v>
      </c>
      <c r="E383" s="34"/>
    </row>
    <row r="384" hidden="1">
      <c r="A384" s="57" t="s">
        <v>3735</v>
      </c>
      <c r="B384" s="29">
        <v>6435.0</v>
      </c>
      <c r="C384" s="29">
        <v>6435.0</v>
      </c>
      <c r="D384" s="27">
        <v>0.0</v>
      </c>
      <c r="E384" s="34"/>
    </row>
    <row r="385" hidden="1">
      <c r="A385" s="57" t="s">
        <v>3736</v>
      </c>
      <c r="B385" s="29">
        <v>1831.0</v>
      </c>
      <c r="C385" s="58">
        <v>1831.0</v>
      </c>
      <c r="D385" s="27">
        <v>0.0</v>
      </c>
      <c r="E385" s="34"/>
    </row>
    <row r="386" hidden="1">
      <c r="A386" s="57" t="s">
        <v>3737</v>
      </c>
      <c r="B386" s="29">
        <v>14863.0</v>
      </c>
      <c r="C386" s="58">
        <v>14863.0</v>
      </c>
      <c r="D386" s="27">
        <v>0.0</v>
      </c>
      <c r="E386" s="34"/>
    </row>
    <row r="387" hidden="1">
      <c r="A387" s="57" t="s">
        <v>3738</v>
      </c>
      <c r="B387" s="29">
        <v>5896.0</v>
      </c>
      <c r="C387" s="58">
        <v>5896.0</v>
      </c>
      <c r="D387" s="27">
        <v>0.0</v>
      </c>
      <c r="E387" s="34"/>
    </row>
    <row r="388" hidden="1">
      <c r="A388" s="57" t="s">
        <v>3740</v>
      </c>
      <c r="B388" s="29">
        <v>588.0</v>
      </c>
      <c r="C388" s="58">
        <v>588.0</v>
      </c>
      <c r="D388" s="27">
        <v>0.0</v>
      </c>
      <c r="E388" s="34"/>
    </row>
    <row r="389" hidden="1">
      <c r="A389" s="57" t="s">
        <v>3741</v>
      </c>
      <c r="B389" s="29">
        <v>1191.0</v>
      </c>
      <c r="C389" s="58">
        <v>1191.0</v>
      </c>
      <c r="D389" s="27">
        <v>0.0</v>
      </c>
      <c r="E389" s="34"/>
    </row>
    <row r="390" hidden="1">
      <c r="A390" s="35" t="s">
        <v>3742</v>
      </c>
      <c r="B390" s="29">
        <v>51374.0</v>
      </c>
      <c r="C390" s="58">
        <v>51374.0</v>
      </c>
      <c r="D390" s="27">
        <v>0.0</v>
      </c>
      <c r="E390" s="34"/>
    </row>
    <row r="391" hidden="1">
      <c r="A391" s="36" t="s">
        <v>3743</v>
      </c>
      <c r="B391" s="37">
        <v>9.0</v>
      </c>
      <c r="C391" s="27">
        <v>110.0</v>
      </c>
      <c r="D391" s="27">
        <v>101.0</v>
      </c>
      <c r="E391" s="38"/>
    </row>
    <row r="392" hidden="1"/>
    <row r="393" hidden="1"/>
    <row r="394" hidden="1">
      <c r="A394" s="5" t="s">
        <v>3744</v>
      </c>
      <c r="B394" s="6"/>
      <c r="C394" s="6"/>
      <c r="D394" s="6"/>
      <c r="E394" s="7"/>
    </row>
    <row r="395" hidden="1">
      <c r="A395" s="10"/>
      <c r="B395" s="11"/>
      <c r="C395" s="11"/>
      <c r="D395" s="11"/>
      <c r="E395" s="12"/>
    </row>
    <row r="396" hidden="1">
      <c r="A396" s="5" t="s">
        <v>3717</v>
      </c>
      <c r="B396" s="6"/>
      <c r="C396" s="6"/>
      <c r="D396" s="6"/>
      <c r="E396" s="7"/>
    </row>
    <row r="397" hidden="1">
      <c r="A397" s="10"/>
      <c r="B397" s="11"/>
      <c r="C397" s="11"/>
      <c r="D397" s="11"/>
      <c r="E397" s="12"/>
    </row>
    <row r="398" hidden="1">
      <c r="A398" s="13">
        <v>45962.0</v>
      </c>
      <c r="B398" s="6"/>
      <c r="C398" s="53" t="s">
        <v>3718</v>
      </c>
      <c r="D398" s="15">
        <v>45963.0</v>
      </c>
      <c r="E398" s="7"/>
    </row>
    <row r="399" hidden="1">
      <c r="A399" s="10"/>
      <c r="B399" s="11"/>
      <c r="C399" s="16"/>
      <c r="D399" s="11"/>
      <c r="E399" s="12"/>
    </row>
    <row r="400" hidden="1">
      <c r="A400" s="54" t="s">
        <v>4859</v>
      </c>
      <c r="B400" s="7"/>
      <c r="C400" s="16"/>
      <c r="D400" s="55" t="s">
        <v>4851</v>
      </c>
      <c r="E400" s="7"/>
    </row>
    <row r="401" hidden="1">
      <c r="A401" s="10"/>
      <c r="B401" s="12"/>
      <c r="C401" s="16"/>
      <c r="D401" s="11"/>
      <c r="E401" s="12"/>
    </row>
    <row r="402" hidden="1">
      <c r="A402" s="19" t="s">
        <v>3719</v>
      </c>
      <c r="B402" s="6"/>
      <c r="C402" s="6"/>
      <c r="D402" s="6"/>
      <c r="E402" s="7"/>
    </row>
    <row r="403" hidden="1">
      <c r="A403" s="20" t="s">
        <v>3720</v>
      </c>
      <c r="B403" s="21" t="s">
        <v>3721</v>
      </c>
      <c r="C403" s="22" t="s">
        <v>3722</v>
      </c>
      <c r="D403" s="21" t="s">
        <v>3723</v>
      </c>
      <c r="E403" s="23" t="s">
        <v>13</v>
      </c>
    </row>
    <row r="404" hidden="1">
      <c r="A404" s="56" t="s">
        <v>3724</v>
      </c>
      <c r="B404" s="25">
        <v>3590.0</v>
      </c>
      <c r="C404" s="26">
        <v>3589.0</v>
      </c>
      <c r="D404" s="27">
        <v>-1.0</v>
      </c>
      <c r="E404" s="28"/>
    </row>
    <row r="405" hidden="1">
      <c r="A405" s="56" t="s">
        <v>3725</v>
      </c>
      <c r="B405" s="29">
        <v>2035.0</v>
      </c>
      <c r="C405" s="26">
        <v>2034.0</v>
      </c>
      <c r="D405" s="27">
        <v>-1.0</v>
      </c>
      <c r="E405" s="28"/>
    </row>
    <row r="406" hidden="1">
      <c r="A406" s="56" t="s">
        <v>3726</v>
      </c>
      <c r="B406" s="29">
        <v>0.0</v>
      </c>
      <c r="C406" s="26"/>
      <c r="D406" s="27">
        <v>0.0</v>
      </c>
      <c r="E406" s="28"/>
    </row>
    <row r="407" hidden="1">
      <c r="A407" s="56" t="s">
        <v>3727</v>
      </c>
      <c r="B407" s="29">
        <v>0.0</v>
      </c>
      <c r="C407" s="26"/>
      <c r="D407" s="27">
        <v>0.0</v>
      </c>
      <c r="E407" s="28"/>
    </row>
    <row r="408" hidden="1">
      <c r="A408" s="31" t="s">
        <v>3729</v>
      </c>
      <c r="B408" s="29">
        <v>0.0</v>
      </c>
      <c r="C408" s="26"/>
      <c r="D408" s="27">
        <v>0.0</v>
      </c>
      <c r="E408" s="28"/>
    </row>
    <row r="409" hidden="1">
      <c r="A409" s="31" t="s">
        <v>3730</v>
      </c>
      <c r="B409" s="29">
        <v>0.0</v>
      </c>
      <c r="C409" s="26"/>
      <c r="D409" s="27">
        <v>0.0</v>
      </c>
      <c r="E409" s="28"/>
    </row>
    <row r="410" hidden="1">
      <c r="A410" s="31" t="s">
        <v>3732</v>
      </c>
      <c r="B410" s="29">
        <v>0.0</v>
      </c>
      <c r="C410" s="26"/>
      <c r="D410" s="27">
        <v>0.0</v>
      </c>
      <c r="E410" s="28"/>
    </row>
    <row r="411" hidden="1">
      <c r="A411" s="31" t="s">
        <v>3734</v>
      </c>
      <c r="B411" s="29">
        <v>240.0</v>
      </c>
      <c r="C411" s="26">
        <v>240.0</v>
      </c>
      <c r="D411" s="27">
        <v>0.0</v>
      </c>
      <c r="E411" s="34"/>
    </row>
    <row r="412" hidden="1">
      <c r="A412" s="57" t="s">
        <v>3735</v>
      </c>
      <c r="B412" s="29">
        <v>2238.0</v>
      </c>
      <c r="C412" s="29">
        <v>2238.0</v>
      </c>
      <c r="D412" s="27">
        <v>0.0</v>
      </c>
      <c r="E412" s="34"/>
    </row>
    <row r="413" hidden="1">
      <c r="A413" s="57" t="s">
        <v>3736</v>
      </c>
      <c r="B413" s="29">
        <v>735.0</v>
      </c>
      <c r="C413" s="58">
        <v>735.0</v>
      </c>
      <c r="D413" s="27">
        <v>0.0</v>
      </c>
      <c r="E413" s="34"/>
    </row>
    <row r="414" hidden="1">
      <c r="A414" s="57" t="s">
        <v>3737</v>
      </c>
      <c r="B414" s="29">
        <v>3806.0</v>
      </c>
      <c r="C414" s="58">
        <v>3806.0</v>
      </c>
      <c r="D414" s="27">
        <v>0.0</v>
      </c>
      <c r="E414" s="34"/>
    </row>
    <row r="415" hidden="1">
      <c r="A415" s="57" t="s">
        <v>3738</v>
      </c>
      <c r="B415" s="29">
        <v>1652.0</v>
      </c>
      <c r="C415" s="58">
        <v>1652.0</v>
      </c>
      <c r="D415" s="27">
        <v>0.0</v>
      </c>
      <c r="E415" s="34"/>
    </row>
    <row r="416" hidden="1">
      <c r="A416" s="57" t="s">
        <v>3740</v>
      </c>
      <c r="B416" s="29">
        <v>0.0</v>
      </c>
      <c r="C416" s="58">
        <v>0.0</v>
      </c>
      <c r="D416" s="27">
        <v>0.0</v>
      </c>
      <c r="E416" s="34"/>
    </row>
    <row r="417" hidden="1">
      <c r="A417" s="57" t="s">
        <v>3741</v>
      </c>
      <c r="B417" s="29">
        <v>1071.0</v>
      </c>
      <c r="C417" s="58">
        <v>1071.0</v>
      </c>
      <c r="D417" s="27">
        <v>0.0</v>
      </c>
      <c r="E417" s="34"/>
    </row>
    <row r="418" hidden="1">
      <c r="A418" s="35" t="s">
        <v>3742</v>
      </c>
      <c r="B418" s="29">
        <v>14308.5</v>
      </c>
      <c r="C418" s="58">
        <v>13974.5</v>
      </c>
      <c r="D418" s="27">
        <v>-334.0</v>
      </c>
      <c r="E418" s="34"/>
    </row>
    <row r="419" hidden="1">
      <c r="A419" s="36" t="s">
        <v>3743</v>
      </c>
      <c r="B419" s="37">
        <v>-12.5</v>
      </c>
      <c r="C419" s="27">
        <v>319.5</v>
      </c>
      <c r="D419" s="27">
        <v>332.0</v>
      </c>
      <c r="E419" s="38"/>
    </row>
    <row r="420" hidden="1"/>
    <row r="421" hidden="1"/>
    <row r="422" hidden="1">
      <c r="A422" s="5" t="s">
        <v>3744</v>
      </c>
      <c r="B422" s="6"/>
      <c r="C422" s="6"/>
      <c r="D422" s="6"/>
      <c r="E422" s="7"/>
    </row>
    <row r="423" hidden="1">
      <c r="A423" s="10"/>
      <c r="B423" s="11"/>
      <c r="C423" s="11"/>
      <c r="D423" s="11"/>
      <c r="E423" s="12"/>
    </row>
    <row r="424" hidden="1">
      <c r="A424" s="5" t="s">
        <v>3717</v>
      </c>
      <c r="B424" s="6"/>
      <c r="C424" s="6"/>
      <c r="D424" s="6"/>
      <c r="E424" s="7"/>
    </row>
    <row r="425" hidden="1">
      <c r="A425" s="10"/>
      <c r="B425" s="11"/>
      <c r="C425" s="11"/>
      <c r="D425" s="11"/>
      <c r="E425" s="12"/>
    </row>
    <row r="426" hidden="1">
      <c r="A426" s="13">
        <v>45964.0</v>
      </c>
      <c r="B426" s="6"/>
      <c r="C426" s="53" t="s">
        <v>3718</v>
      </c>
      <c r="D426" s="15">
        <v>45970.0</v>
      </c>
      <c r="E426" s="7"/>
    </row>
    <row r="427" hidden="1">
      <c r="A427" s="10"/>
      <c r="B427" s="11"/>
      <c r="C427" s="16"/>
      <c r="D427" s="11"/>
      <c r="E427" s="12"/>
    </row>
    <row r="428" hidden="1">
      <c r="A428" s="54" t="s">
        <v>4850</v>
      </c>
      <c r="B428" s="7"/>
      <c r="C428" s="16"/>
      <c r="D428" s="55" t="s">
        <v>4851</v>
      </c>
      <c r="E428" s="7"/>
    </row>
    <row r="429" hidden="1">
      <c r="A429" s="10"/>
      <c r="B429" s="12"/>
      <c r="C429" s="16"/>
      <c r="D429" s="11"/>
      <c r="E429" s="12"/>
    </row>
    <row r="430" hidden="1">
      <c r="A430" s="19" t="s">
        <v>3719</v>
      </c>
      <c r="B430" s="6"/>
      <c r="C430" s="6"/>
      <c r="D430" s="6"/>
      <c r="E430" s="7"/>
    </row>
    <row r="431" hidden="1">
      <c r="A431" s="20" t="s">
        <v>3720</v>
      </c>
      <c r="B431" s="21" t="s">
        <v>3721</v>
      </c>
      <c r="C431" s="22" t="s">
        <v>3722</v>
      </c>
      <c r="D431" s="21" t="s">
        <v>3723</v>
      </c>
      <c r="E431" s="23" t="s">
        <v>13</v>
      </c>
    </row>
    <row r="432" hidden="1">
      <c r="A432" s="56" t="s">
        <v>3724</v>
      </c>
      <c r="B432" s="25">
        <v>16852.0</v>
      </c>
      <c r="C432" s="26">
        <v>16852.0</v>
      </c>
      <c r="D432" s="27">
        <v>0.0</v>
      </c>
      <c r="E432" s="28"/>
    </row>
    <row r="433" hidden="1">
      <c r="A433" s="56" t="s">
        <v>3725</v>
      </c>
      <c r="B433" s="29">
        <v>21684.0</v>
      </c>
      <c r="C433" s="26">
        <v>21684.0</v>
      </c>
      <c r="D433" s="27">
        <v>0.0</v>
      </c>
      <c r="E433" s="28"/>
    </row>
    <row r="434" hidden="1">
      <c r="A434" s="56" t="s">
        <v>3726</v>
      </c>
      <c r="B434" s="29">
        <v>200.0</v>
      </c>
      <c r="C434" s="26">
        <v>200.0</v>
      </c>
      <c r="D434" s="27">
        <v>0.0</v>
      </c>
      <c r="E434" s="28"/>
    </row>
    <row r="435" hidden="1">
      <c r="A435" s="56" t="s">
        <v>3727</v>
      </c>
      <c r="B435" s="29">
        <v>0.0</v>
      </c>
      <c r="C435" s="26"/>
      <c r="D435" s="27">
        <v>0.0</v>
      </c>
      <c r="E435" s="28"/>
    </row>
    <row r="436" hidden="1">
      <c r="A436" s="31" t="s">
        <v>3729</v>
      </c>
      <c r="B436" s="29">
        <v>0.0</v>
      </c>
      <c r="C436" s="26"/>
      <c r="D436" s="27">
        <v>0.0</v>
      </c>
      <c r="E436" s="28"/>
    </row>
    <row r="437" hidden="1">
      <c r="A437" s="31" t="s">
        <v>3730</v>
      </c>
      <c r="B437" s="29">
        <v>0.0</v>
      </c>
      <c r="C437" s="26"/>
      <c r="D437" s="27">
        <v>0.0</v>
      </c>
      <c r="E437" s="28"/>
    </row>
    <row r="438" hidden="1">
      <c r="A438" s="31" t="s">
        <v>3732</v>
      </c>
      <c r="B438" s="29">
        <v>340.0</v>
      </c>
      <c r="C438" s="26">
        <v>300.0</v>
      </c>
      <c r="D438" s="27">
        <v>-40.0</v>
      </c>
      <c r="E438" s="28" t="s">
        <v>4860</v>
      </c>
    </row>
    <row r="439" hidden="1">
      <c r="A439" s="31" t="s">
        <v>3734</v>
      </c>
      <c r="B439" s="29">
        <v>680.0</v>
      </c>
      <c r="C439" s="26">
        <v>720.0</v>
      </c>
      <c r="D439" s="27">
        <v>40.0</v>
      </c>
      <c r="E439" s="34"/>
    </row>
    <row r="440" hidden="1">
      <c r="A440" s="57" t="s">
        <v>3735</v>
      </c>
      <c r="B440" s="29">
        <v>7615.0</v>
      </c>
      <c r="C440" s="29">
        <v>7988.0</v>
      </c>
      <c r="D440" s="27">
        <v>373.0</v>
      </c>
      <c r="E440" s="34"/>
    </row>
    <row r="441" hidden="1">
      <c r="A441" s="57" t="s">
        <v>3736</v>
      </c>
      <c r="B441" s="29">
        <v>3400.0</v>
      </c>
      <c r="C441" s="58">
        <v>3400.0</v>
      </c>
      <c r="D441" s="27">
        <v>0.0</v>
      </c>
      <c r="E441" s="34"/>
    </row>
    <row r="442" hidden="1">
      <c r="A442" s="57" t="s">
        <v>3737</v>
      </c>
      <c r="B442" s="29">
        <v>14181.0</v>
      </c>
      <c r="C442" s="58">
        <v>14181.0</v>
      </c>
      <c r="D442" s="27">
        <v>0.0</v>
      </c>
      <c r="E442" s="34"/>
    </row>
    <row r="443" hidden="1">
      <c r="A443" s="57" t="s">
        <v>3738</v>
      </c>
      <c r="B443" s="29">
        <v>6322.0</v>
      </c>
      <c r="C443" s="58">
        <v>6322.0</v>
      </c>
      <c r="D443" s="27">
        <v>0.0</v>
      </c>
      <c r="E443" s="34"/>
    </row>
    <row r="444" hidden="1">
      <c r="A444" s="57" t="s">
        <v>3740</v>
      </c>
      <c r="B444" s="29">
        <v>588.0</v>
      </c>
      <c r="C444" s="58">
        <v>588.0</v>
      </c>
      <c r="D444" s="27">
        <v>0.0</v>
      </c>
      <c r="E444" s="34"/>
    </row>
    <row r="445" hidden="1">
      <c r="A445" s="57" t="s">
        <v>3741</v>
      </c>
      <c r="B445" s="29">
        <v>1770.0</v>
      </c>
      <c r="C445" s="58">
        <v>1770.0</v>
      </c>
      <c r="D445" s="27">
        <v>0.0</v>
      </c>
      <c r="E445" s="34"/>
    </row>
    <row r="446" hidden="1">
      <c r="A446" s="35" t="s">
        <v>3742</v>
      </c>
      <c r="B446" s="29">
        <v>71854.5</v>
      </c>
      <c r="C446" s="58">
        <v>71854.5</v>
      </c>
      <c r="D446" s="27">
        <v>0.0</v>
      </c>
      <c r="E446" s="34"/>
    </row>
    <row r="447" hidden="1">
      <c r="A447" s="36" t="s">
        <v>3743</v>
      </c>
      <c r="B447" s="37">
        <v>7.5</v>
      </c>
      <c r="C447" s="27">
        <v>380.5</v>
      </c>
      <c r="D447" s="27">
        <v>373.0</v>
      </c>
      <c r="E447" s="38"/>
    </row>
    <row r="448" hidden="1"/>
    <row r="449" hidden="1"/>
    <row r="450" hidden="1">
      <c r="A450" s="5" t="s">
        <v>3744</v>
      </c>
      <c r="B450" s="6"/>
      <c r="C450" s="6"/>
      <c r="D450" s="6"/>
      <c r="E450" s="7"/>
    </row>
    <row r="451" hidden="1">
      <c r="A451" s="10"/>
      <c r="B451" s="11"/>
      <c r="C451" s="11"/>
      <c r="D451" s="11"/>
      <c r="E451" s="12"/>
    </row>
    <row r="452" hidden="1">
      <c r="A452" s="5" t="s">
        <v>3717</v>
      </c>
      <c r="B452" s="6"/>
      <c r="C452" s="6"/>
      <c r="D452" s="6"/>
      <c r="E452" s="7"/>
    </row>
    <row r="453" hidden="1">
      <c r="A453" s="10"/>
      <c r="B453" s="11"/>
      <c r="C453" s="11"/>
      <c r="D453" s="11"/>
      <c r="E453" s="12"/>
    </row>
    <row r="454" hidden="1">
      <c r="A454" s="13">
        <v>45971.0</v>
      </c>
      <c r="B454" s="6"/>
      <c r="C454" s="53" t="s">
        <v>3718</v>
      </c>
      <c r="D454" s="15">
        <v>45977.0</v>
      </c>
      <c r="E454" s="7"/>
    </row>
    <row r="455" hidden="1">
      <c r="A455" s="10"/>
      <c r="B455" s="11"/>
      <c r="C455" s="16"/>
      <c r="D455" s="11"/>
      <c r="E455" s="12"/>
    </row>
    <row r="456" hidden="1">
      <c r="A456" s="54" t="s">
        <v>4850</v>
      </c>
      <c r="B456" s="7"/>
      <c r="C456" s="16"/>
      <c r="D456" s="55" t="s">
        <v>4851</v>
      </c>
      <c r="E456" s="7"/>
    </row>
    <row r="457" hidden="1">
      <c r="A457" s="10"/>
      <c r="B457" s="12"/>
      <c r="C457" s="16"/>
      <c r="D457" s="11"/>
      <c r="E457" s="12"/>
    </row>
    <row r="458" hidden="1">
      <c r="A458" s="19" t="s">
        <v>3719</v>
      </c>
      <c r="B458" s="6"/>
      <c r="C458" s="6"/>
      <c r="D458" s="6"/>
      <c r="E458" s="7"/>
    </row>
    <row r="459" hidden="1">
      <c r="A459" s="20" t="s">
        <v>3720</v>
      </c>
      <c r="B459" s="21" t="s">
        <v>3721</v>
      </c>
      <c r="C459" s="22" t="s">
        <v>3722</v>
      </c>
      <c r="D459" s="21" t="s">
        <v>3723</v>
      </c>
      <c r="E459" s="23" t="s">
        <v>13</v>
      </c>
    </row>
    <row r="460" hidden="1">
      <c r="A460" s="56" t="s">
        <v>3724</v>
      </c>
      <c r="B460" s="25">
        <v>14745.0</v>
      </c>
      <c r="C460" s="26">
        <v>15745.0</v>
      </c>
      <c r="D460" s="27">
        <v>1000.0</v>
      </c>
      <c r="E460" s="28"/>
    </row>
    <row r="461" hidden="1">
      <c r="A461" s="56" t="s">
        <v>3725</v>
      </c>
      <c r="B461" s="29">
        <v>25476.0</v>
      </c>
      <c r="C461" s="26">
        <v>25476.0</v>
      </c>
      <c r="D461" s="27">
        <v>0.0</v>
      </c>
      <c r="E461" s="28"/>
    </row>
    <row r="462" hidden="1">
      <c r="A462" s="56" t="s">
        <v>3726</v>
      </c>
      <c r="B462" s="29">
        <v>0.0</v>
      </c>
      <c r="C462" s="26"/>
      <c r="D462" s="27">
        <v>0.0</v>
      </c>
      <c r="E462" s="28"/>
    </row>
    <row r="463" hidden="1">
      <c r="A463" s="56" t="s">
        <v>3727</v>
      </c>
      <c r="B463" s="29">
        <v>0.0</v>
      </c>
      <c r="C463" s="26"/>
      <c r="D463" s="27">
        <v>0.0</v>
      </c>
      <c r="E463" s="28"/>
    </row>
    <row r="464" hidden="1">
      <c r="A464" s="31" t="s">
        <v>3729</v>
      </c>
      <c r="B464" s="29">
        <v>0.0</v>
      </c>
      <c r="C464" s="26"/>
      <c r="D464" s="27">
        <v>0.0</v>
      </c>
      <c r="E464" s="28"/>
    </row>
    <row r="465" hidden="1">
      <c r="A465" s="31" t="s">
        <v>3730</v>
      </c>
      <c r="B465" s="29">
        <v>80.0</v>
      </c>
      <c r="C465" s="26">
        <v>80.0</v>
      </c>
      <c r="D465" s="27">
        <v>0.0</v>
      </c>
      <c r="E465" s="28"/>
    </row>
    <row r="466" hidden="1">
      <c r="A466" s="31" t="s">
        <v>3732</v>
      </c>
      <c r="B466" s="29">
        <v>383.0</v>
      </c>
      <c r="C466" s="26">
        <v>303.0</v>
      </c>
      <c r="D466" s="27">
        <v>-80.0</v>
      </c>
      <c r="E466" s="28" t="s">
        <v>4861</v>
      </c>
    </row>
    <row r="467" hidden="1">
      <c r="A467" s="31" t="s">
        <v>3734</v>
      </c>
      <c r="B467" s="29">
        <v>520.0</v>
      </c>
      <c r="C467" s="26">
        <v>600.0</v>
      </c>
      <c r="D467" s="27">
        <v>80.0</v>
      </c>
      <c r="E467" s="34"/>
    </row>
    <row r="468" hidden="1">
      <c r="A468" s="57" t="s">
        <v>3735</v>
      </c>
      <c r="B468" s="29">
        <v>10641.0</v>
      </c>
      <c r="C468" s="29">
        <v>10641.0</v>
      </c>
      <c r="D468" s="27">
        <v>0.0</v>
      </c>
      <c r="E468" s="34"/>
    </row>
    <row r="469" hidden="1">
      <c r="A469" s="57" t="s">
        <v>3736</v>
      </c>
      <c r="B469" s="29">
        <v>6696.0</v>
      </c>
      <c r="C469" s="58">
        <v>6696.0</v>
      </c>
      <c r="D469" s="27">
        <v>0.0</v>
      </c>
      <c r="E469" s="34"/>
    </row>
    <row r="470" hidden="1">
      <c r="A470" s="57" t="s">
        <v>3737</v>
      </c>
      <c r="B470" s="29">
        <v>14191.0</v>
      </c>
      <c r="C470" s="58">
        <v>14191.0</v>
      </c>
      <c r="D470" s="27">
        <v>0.0</v>
      </c>
      <c r="E470" s="34"/>
    </row>
    <row r="471" hidden="1">
      <c r="A471" s="57" t="s">
        <v>3738</v>
      </c>
      <c r="B471" s="29">
        <v>7973.0</v>
      </c>
      <c r="C471" s="58">
        <v>7973.0</v>
      </c>
      <c r="D471" s="27">
        <v>0.0</v>
      </c>
      <c r="E471" s="34"/>
    </row>
    <row r="472" hidden="1">
      <c r="A472" s="57" t="s">
        <v>3740</v>
      </c>
      <c r="B472" s="29">
        <v>1483.0</v>
      </c>
      <c r="C472" s="58">
        <v>1483.0</v>
      </c>
      <c r="D472" s="27">
        <v>0.0</v>
      </c>
      <c r="E472" s="34"/>
    </row>
    <row r="473" hidden="1">
      <c r="A473" s="57" t="s">
        <v>3741</v>
      </c>
      <c r="B473" s="29">
        <v>3590.0</v>
      </c>
      <c r="C473" s="58">
        <v>3590.0</v>
      </c>
      <c r="D473" s="27">
        <v>0.0</v>
      </c>
      <c r="E473" s="34"/>
    </row>
    <row r="474" hidden="1">
      <c r="A474" s="35" t="s">
        <v>3742</v>
      </c>
      <c r="B474" s="29">
        <v>82185.75</v>
      </c>
      <c r="C474" s="58">
        <v>82185.75</v>
      </c>
      <c r="D474" s="27">
        <v>0.0</v>
      </c>
      <c r="E474" s="34"/>
    </row>
    <row r="475" hidden="1">
      <c r="A475" s="36" t="s">
        <v>3743</v>
      </c>
      <c r="B475" s="37">
        <v>2.25</v>
      </c>
      <c r="C475" s="27">
        <v>1002.25</v>
      </c>
      <c r="D475" s="27">
        <v>1000.0</v>
      </c>
      <c r="E475" s="38"/>
    </row>
    <row r="476" hidden="1"/>
    <row r="477" hidden="1"/>
    <row r="478" hidden="1">
      <c r="A478" s="5" t="s">
        <v>3744</v>
      </c>
      <c r="B478" s="6"/>
      <c r="C478" s="6"/>
      <c r="D478" s="6"/>
      <c r="E478" s="7"/>
    </row>
    <row r="479" hidden="1">
      <c r="A479" s="10"/>
      <c r="B479" s="11"/>
      <c r="C479" s="11"/>
      <c r="D479" s="11"/>
      <c r="E479" s="12"/>
    </row>
    <row r="480" hidden="1">
      <c r="A480" s="5" t="s">
        <v>3717</v>
      </c>
      <c r="B480" s="6"/>
      <c r="C480" s="6"/>
      <c r="D480" s="6"/>
      <c r="E480" s="7"/>
    </row>
    <row r="481" hidden="1">
      <c r="A481" s="10"/>
      <c r="B481" s="11"/>
      <c r="C481" s="11"/>
      <c r="D481" s="11"/>
      <c r="E481" s="12"/>
    </row>
    <row r="482" hidden="1">
      <c r="A482" s="13">
        <v>45978.0</v>
      </c>
      <c r="B482" s="6"/>
      <c r="C482" s="53" t="s">
        <v>3718</v>
      </c>
      <c r="D482" s="15">
        <v>45984.0</v>
      </c>
      <c r="E482" s="7"/>
    </row>
    <row r="483" hidden="1">
      <c r="A483" s="10"/>
      <c r="B483" s="11"/>
      <c r="C483" s="16"/>
      <c r="D483" s="11"/>
      <c r="E483" s="12"/>
    </row>
    <row r="484" hidden="1">
      <c r="A484" s="54" t="s">
        <v>4850</v>
      </c>
      <c r="B484" s="7"/>
      <c r="C484" s="16"/>
      <c r="D484" s="55" t="s">
        <v>4851</v>
      </c>
      <c r="E484" s="7"/>
    </row>
    <row r="485" hidden="1">
      <c r="A485" s="10"/>
      <c r="B485" s="12"/>
      <c r="C485" s="16"/>
      <c r="D485" s="11"/>
      <c r="E485" s="12"/>
    </row>
    <row r="486" hidden="1">
      <c r="A486" s="19" t="s">
        <v>3719</v>
      </c>
      <c r="B486" s="6"/>
      <c r="C486" s="6"/>
      <c r="D486" s="6"/>
      <c r="E486" s="7"/>
    </row>
    <row r="487" hidden="1">
      <c r="A487" s="20" t="s">
        <v>3720</v>
      </c>
      <c r="B487" s="21" t="s">
        <v>3721</v>
      </c>
      <c r="C487" s="22" t="s">
        <v>3722</v>
      </c>
      <c r="D487" s="21" t="s">
        <v>3723</v>
      </c>
      <c r="E487" s="23" t="s">
        <v>13</v>
      </c>
    </row>
    <row r="488" hidden="1">
      <c r="A488" s="56" t="s">
        <v>3724</v>
      </c>
      <c r="B488" s="25">
        <v>17769.6</v>
      </c>
      <c r="C488" s="26">
        <v>17770.0</v>
      </c>
      <c r="D488" s="27">
        <v>0.4000000000014552</v>
      </c>
      <c r="E488" s="28"/>
    </row>
    <row r="489" hidden="1">
      <c r="A489" s="56" t="s">
        <v>3725</v>
      </c>
      <c r="B489" s="29">
        <v>22178.0</v>
      </c>
      <c r="C489" s="26">
        <v>22178.0</v>
      </c>
      <c r="D489" s="27">
        <v>0.0</v>
      </c>
      <c r="E489" s="28"/>
    </row>
    <row r="490" hidden="1">
      <c r="A490" s="56" t="s">
        <v>3726</v>
      </c>
      <c r="B490" s="29">
        <v>140.0</v>
      </c>
      <c r="C490" s="26">
        <v>140.0</v>
      </c>
      <c r="D490" s="27">
        <v>0.0</v>
      </c>
      <c r="E490" s="28"/>
    </row>
    <row r="491" hidden="1">
      <c r="A491" s="56" t="s">
        <v>3727</v>
      </c>
      <c r="B491" s="29">
        <v>0.0</v>
      </c>
      <c r="C491" s="26"/>
      <c r="D491" s="27">
        <v>0.0</v>
      </c>
      <c r="E491" s="28"/>
    </row>
    <row r="492" hidden="1">
      <c r="A492" s="31" t="s">
        <v>3729</v>
      </c>
      <c r="B492" s="29">
        <v>0.0</v>
      </c>
      <c r="C492" s="26"/>
      <c r="D492" s="27">
        <v>0.0</v>
      </c>
      <c r="E492" s="28"/>
    </row>
    <row r="493" hidden="1">
      <c r="A493" s="31" t="s">
        <v>3730</v>
      </c>
      <c r="B493" s="29">
        <v>0.0</v>
      </c>
      <c r="C493" s="26"/>
      <c r="D493" s="27">
        <v>0.0</v>
      </c>
      <c r="E493" s="28"/>
    </row>
    <row r="494" hidden="1">
      <c r="A494" s="31" t="s">
        <v>3732</v>
      </c>
      <c r="B494" s="29">
        <v>0.0</v>
      </c>
      <c r="C494" s="26"/>
      <c r="D494" s="27">
        <v>0.0</v>
      </c>
      <c r="E494" s="28"/>
    </row>
    <row r="495" hidden="1">
      <c r="A495" s="31" t="s">
        <v>3734</v>
      </c>
      <c r="B495" s="29">
        <v>1080.0</v>
      </c>
      <c r="C495" s="26">
        <v>1080.0</v>
      </c>
      <c r="D495" s="27">
        <v>0.0</v>
      </c>
      <c r="E495" s="34"/>
    </row>
    <row r="496" hidden="1">
      <c r="A496" s="57" t="s">
        <v>3735</v>
      </c>
      <c r="B496" s="29">
        <v>10839.0</v>
      </c>
      <c r="C496" s="29">
        <v>11301.0</v>
      </c>
      <c r="D496" s="27">
        <v>462.0</v>
      </c>
      <c r="E496" s="34"/>
    </row>
    <row r="497" hidden="1">
      <c r="A497" s="57" t="s">
        <v>3736</v>
      </c>
      <c r="B497" s="29">
        <v>11455.0</v>
      </c>
      <c r="C497" s="58">
        <v>10925.0</v>
      </c>
      <c r="D497" s="27">
        <v>-530.0</v>
      </c>
      <c r="E497" s="34"/>
    </row>
    <row r="498" hidden="1">
      <c r="A498" s="57" t="s">
        <v>3737</v>
      </c>
      <c r="B498" s="29">
        <v>18074.0</v>
      </c>
      <c r="C498" s="58">
        <v>18074.0</v>
      </c>
      <c r="D498" s="27">
        <v>0.0</v>
      </c>
      <c r="E498" s="34"/>
    </row>
    <row r="499" hidden="1">
      <c r="A499" s="57" t="s">
        <v>3738</v>
      </c>
      <c r="B499" s="29">
        <v>9175.0</v>
      </c>
      <c r="C499" s="58">
        <v>9175.0</v>
      </c>
      <c r="D499" s="27">
        <v>0.0</v>
      </c>
      <c r="E499" s="34"/>
    </row>
    <row r="500" hidden="1">
      <c r="A500" s="57" t="s">
        <v>3740</v>
      </c>
      <c r="B500" s="29">
        <v>0.0</v>
      </c>
      <c r="C500" s="58">
        <v>0.0</v>
      </c>
      <c r="D500" s="27">
        <v>0.0</v>
      </c>
      <c r="E500" s="34"/>
    </row>
    <row r="501" hidden="1">
      <c r="A501" s="57" t="s">
        <v>3741</v>
      </c>
      <c r="B501" s="29">
        <v>4359.0</v>
      </c>
      <c r="C501" s="58">
        <v>4359.0</v>
      </c>
      <c r="D501" s="27">
        <v>0.0</v>
      </c>
      <c r="E501" s="34"/>
    </row>
    <row r="502" hidden="1">
      <c r="A502" s="35" t="s">
        <v>3742</v>
      </c>
      <c r="B502" s="29">
        <v>90709.7</v>
      </c>
      <c r="C502" s="58">
        <v>90641.7</v>
      </c>
      <c r="D502" s="27">
        <v>-68.0</v>
      </c>
      <c r="E502" s="34"/>
    </row>
    <row r="503" hidden="1">
      <c r="A503" s="36" t="s">
        <v>3743</v>
      </c>
      <c r="B503" s="37">
        <v>0.8999999999996362</v>
      </c>
      <c r="C503" s="27">
        <v>1.3000000000029104</v>
      </c>
      <c r="D503" s="27">
        <v>0.4000000000032742</v>
      </c>
      <c r="E503" s="38"/>
    </row>
    <row r="504" hidden="1"/>
    <row r="505" hidden="1"/>
    <row r="506" hidden="1">
      <c r="A506" s="5" t="s">
        <v>3744</v>
      </c>
      <c r="B506" s="6"/>
      <c r="C506" s="6"/>
      <c r="D506" s="6"/>
      <c r="E506" s="7"/>
    </row>
    <row r="507" hidden="1">
      <c r="A507" s="10"/>
      <c r="B507" s="11"/>
      <c r="C507" s="11"/>
      <c r="D507" s="11"/>
      <c r="E507" s="12"/>
    </row>
    <row r="508" hidden="1">
      <c r="A508" s="5" t="s">
        <v>3717</v>
      </c>
      <c r="B508" s="6"/>
      <c r="C508" s="6"/>
      <c r="D508" s="6"/>
      <c r="E508" s="7"/>
    </row>
    <row r="509" hidden="1">
      <c r="A509" s="10"/>
      <c r="B509" s="11"/>
      <c r="C509" s="11"/>
      <c r="D509" s="11"/>
      <c r="E509" s="12"/>
    </row>
    <row r="510" hidden="1">
      <c r="A510" s="13">
        <v>45985.0</v>
      </c>
      <c r="B510" s="6"/>
      <c r="C510" s="53" t="s">
        <v>3718</v>
      </c>
      <c r="D510" s="15">
        <v>45991.0</v>
      </c>
      <c r="E510" s="7"/>
    </row>
    <row r="511" hidden="1">
      <c r="A511" s="10"/>
      <c r="B511" s="11"/>
      <c r="C511" s="16"/>
      <c r="D511" s="11"/>
      <c r="E511" s="12"/>
    </row>
    <row r="512" hidden="1">
      <c r="A512" s="54" t="s">
        <v>4850</v>
      </c>
      <c r="B512" s="7"/>
      <c r="C512" s="16"/>
      <c r="D512" s="55" t="s">
        <v>4851</v>
      </c>
      <c r="E512" s="7"/>
    </row>
    <row r="513" hidden="1">
      <c r="A513" s="10"/>
      <c r="B513" s="12"/>
      <c r="C513" s="16"/>
      <c r="D513" s="11"/>
      <c r="E513" s="12"/>
    </row>
    <row r="514" hidden="1">
      <c r="A514" s="19" t="s">
        <v>3719</v>
      </c>
      <c r="B514" s="6"/>
      <c r="C514" s="6"/>
      <c r="D514" s="6"/>
      <c r="E514" s="7"/>
    </row>
    <row r="515" hidden="1">
      <c r="A515" s="20" t="s">
        <v>3720</v>
      </c>
      <c r="B515" s="21" t="s">
        <v>3721</v>
      </c>
      <c r="C515" s="22" t="s">
        <v>3722</v>
      </c>
      <c r="D515" s="21" t="s">
        <v>3723</v>
      </c>
      <c r="E515" s="23" t="s">
        <v>13</v>
      </c>
    </row>
    <row r="516" hidden="1">
      <c r="A516" s="56" t="s">
        <v>3724</v>
      </c>
      <c r="B516" s="25">
        <v>17915.0</v>
      </c>
      <c r="C516" s="26">
        <v>17915.0</v>
      </c>
      <c r="D516" s="27">
        <v>0.0</v>
      </c>
      <c r="E516" s="28"/>
    </row>
    <row r="517" hidden="1">
      <c r="A517" s="56" t="s">
        <v>3725</v>
      </c>
      <c r="B517" s="29">
        <v>26588.0</v>
      </c>
      <c r="C517" s="26">
        <v>26588.0</v>
      </c>
      <c r="D517" s="27">
        <v>0.0</v>
      </c>
      <c r="E517" s="28"/>
    </row>
    <row r="518" hidden="1">
      <c r="A518" s="56" t="s">
        <v>3726</v>
      </c>
      <c r="B518" s="29">
        <v>0.0</v>
      </c>
      <c r="C518" s="26"/>
      <c r="D518" s="27">
        <v>0.0</v>
      </c>
      <c r="E518" s="28"/>
    </row>
    <row r="519" hidden="1">
      <c r="A519" s="56" t="s">
        <v>3727</v>
      </c>
      <c r="B519" s="29">
        <v>0.0</v>
      </c>
      <c r="C519" s="26"/>
      <c r="D519" s="27">
        <v>0.0</v>
      </c>
      <c r="E519" s="28"/>
    </row>
    <row r="520" hidden="1">
      <c r="A520" s="31" t="s">
        <v>3729</v>
      </c>
      <c r="B520" s="29">
        <v>0.0</v>
      </c>
      <c r="C520" s="26"/>
      <c r="D520" s="27">
        <v>0.0</v>
      </c>
      <c r="E520" s="28"/>
    </row>
    <row r="521" hidden="1">
      <c r="A521" s="31" t="s">
        <v>3730</v>
      </c>
      <c r="B521" s="29">
        <v>879.0</v>
      </c>
      <c r="C521" s="26"/>
      <c r="D521" s="27">
        <v>-879.0</v>
      </c>
      <c r="E521" s="28"/>
    </row>
    <row r="522" hidden="1">
      <c r="A522" s="31" t="s">
        <v>3732</v>
      </c>
      <c r="B522" s="29">
        <v>2625.0</v>
      </c>
      <c r="C522" s="26">
        <v>3510.0</v>
      </c>
      <c r="D522" s="27">
        <v>885.0</v>
      </c>
      <c r="E522" s="28" t="s">
        <v>4862</v>
      </c>
    </row>
    <row r="523" hidden="1">
      <c r="A523" s="31" t="s">
        <v>3734</v>
      </c>
      <c r="B523" s="29">
        <v>960.0</v>
      </c>
      <c r="C523" s="26">
        <v>1040.0</v>
      </c>
      <c r="D523" s="27">
        <v>80.0</v>
      </c>
      <c r="E523" s="34"/>
    </row>
    <row r="524" hidden="1">
      <c r="A524" s="57" t="s">
        <v>3735</v>
      </c>
      <c r="B524" s="29">
        <v>8026.0</v>
      </c>
      <c r="C524" s="29">
        <v>9322.0</v>
      </c>
      <c r="D524" s="27">
        <v>1296.0</v>
      </c>
      <c r="E524" s="34"/>
    </row>
    <row r="525" hidden="1">
      <c r="A525" s="57" t="s">
        <v>3736</v>
      </c>
      <c r="B525" s="29">
        <v>4213.0</v>
      </c>
      <c r="C525" s="58">
        <v>4213.0</v>
      </c>
      <c r="D525" s="27">
        <v>0.0</v>
      </c>
      <c r="E525" s="34"/>
    </row>
    <row r="526" hidden="1">
      <c r="A526" s="57" t="s">
        <v>3737</v>
      </c>
      <c r="B526" s="29">
        <v>15872.0</v>
      </c>
      <c r="C526" s="58">
        <v>15872.0</v>
      </c>
      <c r="D526" s="27">
        <v>0.0</v>
      </c>
      <c r="E526" s="34"/>
    </row>
    <row r="527" hidden="1">
      <c r="A527" s="57" t="s">
        <v>3738</v>
      </c>
      <c r="B527" s="29">
        <v>6720.0</v>
      </c>
      <c r="C527" s="58">
        <v>6720.0</v>
      </c>
      <c r="D527" s="27">
        <v>0.0</v>
      </c>
      <c r="E527" s="34"/>
    </row>
    <row r="528" hidden="1">
      <c r="A528" s="57" t="s">
        <v>3740</v>
      </c>
      <c r="B528" s="29">
        <v>284.0</v>
      </c>
      <c r="C528" s="58">
        <v>284.0</v>
      </c>
      <c r="D528" s="27">
        <v>0.0</v>
      </c>
      <c r="E528" s="34"/>
    </row>
    <row r="529" hidden="1">
      <c r="A529" s="57" t="s">
        <v>3741</v>
      </c>
      <c r="B529" s="29">
        <v>4212.0</v>
      </c>
      <c r="C529" s="58">
        <v>4212.0</v>
      </c>
      <c r="D529" s="27">
        <v>0.0</v>
      </c>
      <c r="E529" s="34"/>
    </row>
    <row r="530" hidden="1">
      <c r="A530" s="35" t="s">
        <v>3742</v>
      </c>
      <c r="B530" s="29">
        <v>84070.0</v>
      </c>
      <c r="C530" s="58">
        <v>83796.0</v>
      </c>
      <c r="D530" s="27">
        <v>-274.0</v>
      </c>
      <c r="E530" s="34"/>
    </row>
    <row r="531" hidden="1">
      <c r="A531" s="36" t="s">
        <v>3743</v>
      </c>
      <c r="B531" s="37">
        <v>12.0</v>
      </c>
      <c r="C531" s="27">
        <v>1668.0</v>
      </c>
      <c r="D531" s="27">
        <v>1656.0</v>
      </c>
      <c r="E531" s="38"/>
    </row>
    <row r="532" hidden="1"/>
    <row r="533" hidden="1"/>
    <row r="534" hidden="1">
      <c r="A534" s="5" t="s">
        <v>3744</v>
      </c>
      <c r="B534" s="6"/>
      <c r="C534" s="6"/>
      <c r="D534" s="6"/>
      <c r="E534" s="7"/>
    </row>
    <row r="535" hidden="1">
      <c r="A535" s="10"/>
      <c r="B535" s="11"/>
      <c r="C535" s="11"/>
      <c r="D535" s="11"/>
      <c r="E535" s="12"/>
    </row>
    <row r="536" hidden="1">
      <c r="A536" s="5" t="s">
        <v>3717</v>
      </c>
      <c r="B536" s="6"/>
      <c r="C536" s="6"/>
      <c r="D536" s="6"/>
      <c r="E536" s="7"/>
    </row>
    <row r="537" hidden="1">
      <c r="A537" s="10"/>
      <c r="B537" s="11"/>
      <c r="C537" s="11"/>
      <c r="D537" s="11"/>
      <c r="E537" s="12"/>
    </row>
    <row r="538" hidden="1">
      <c r="A538" s="13">
        <v>45992.0</v>
      </c>
      <c r="B538" s="6"/>
      <c r="C538" s="53" t="s">
        <v>3718</v>
      </c>
      <c r="D538" s="15">
        <v>45998.0</v>
      </c>
      <c r="E538" s="7"/>
    </row>
    <row r="539" hidden="1">
      <c r="A539" s="10"/>
      <c r="B539" s="11"/>
      <c r="C539" s="16"/>
      <c r="D539" s="11"/>
      <c r="E539" s="12"/>
    </row>
    <row r="540" hidden="1">
      <c r="A540" s="54" t="s">
        <v>4850</v>
      </c>
      <c r="B540" s="7"/>
      <c r="C540" s="16"/>
      <c r="D540" s="55" t="s">
        <v>4851</v>
      </c>
      <c r="E540" s="7"/>
    </row>
    <row r="541" hidden="1">
      <c r="A541" s="10"/>
      <c r="B541" s="12"/>
      <c r="C541" s="16"/>
      <c r="D541" s="11"/>
      <c r="E541" s="12"/>
    </row>
    <row r="542" hidden="1">
      <c r="A542" s="19" t="s">
        <v>3719</v>
      </c>
      <c r="B542" s="6"/>
      <c r="C542" s="6"/>
      <c r="D542" s="6"/>
      <c r="E542" s="7"/>
    </row>
    <row r="543" hidden="1">
      <c r="A543" s="20" t="s">
        <v>3720</v>
      </c>
      <c r="B543" s="21" t="s">
        <v>3721</v>
      </c>
      <c r="C543" s="22" t="s">
        <v>3722</v>
      </c>
      <c r="D543" s="21" t="s">
        <v>3723</v>
      </c>
      <c r="E543" s="23" t="s">
        <v>13</v>
      </c>
    </row>
    <row r="544" hidden="1">
      <c r="A544" s="56" t="s">
        <v>3724</v>
      </c>
      <c r="B544" s="25">
        <v>22744.6</v>
      </c>
      <c r="C544" s="26">
        <v>22745.0</v>
      </c>
      <c r="D544" s="27">
        <v>0.4000000000014552</v>
      </c>
      <c r="E544" s="28"/>
    </row>
    <row r="545" hidden="1">
      <c r="A545" s="56" t="s">
        <v>3725</v>
      </c>
      <c r="B545" s="29">
        <v>28722.0</v>
      </c>
      <c r="C545" s="26">
        <v>28722.0</v>
      </c>
      <c r="D545" s="27">
        <v>0.0</v>
      </c>
      <c r="E545" s="28"/>
    </row>
    <row r="546" hidden="1">
      <c r="A546" s="56" t="s">
        <v>3726</v>
      </c>
      <c r="B546" s="29">
        <v>0.0</v>
      </c>
      <c r="C546" s="26"/>
      <c r="D546" s="27">
        <v>0.0</v>
      </c>
      <c r="E546" s="28"/>
    </row>
    <row r="547" hidden="1">
      <c r="A547" s="56" t="s">
        <v>3727</v>
      </c>
      <c r="B547" s="29">
        <v>0.0</v>
      </c>
      <c r="C547" s="26"/>
      <c r="D547" s="27">
        <v>0.0</v>
      </c>
      <c r="E547" s="28"/>
    </row>
    <row r="548" hidden="1">
      <c r="A548" s="31" t="s">
        <v>3729</v>
      </c>
      <c r="B548" s="29">
        <v>0.0</v>
      </c>
      <c r="C548" s="26"/>
      <c r="D548" s="27">
        <v>0.0</v>
      </c>
      <c r="E548" s="28"/>
    </row>
    <row r="549" hidden="1">
      <c r="A549" s="31" t="s">
        <v>3730</v>
      </c>
      <c r="B549" s="29">
        <v>0.0</v>
      </c>
      <c r="C549" s="26"/>
      <c r="D549" s="27">
        <v>0.0</v>
      </c>
      <c r="E549" s="28"/>
    </row>
    <row r="550" hidden="1">
      <c r="A550" s="31" t="s">
        <v>3732</v>
      </c>
      <c r="B550" s="29">
        <v>200.0</v>
      </c>
      <c r="C550" s="26">
        <v>200.0</v>
      </c>
      <c r="D550" s="27">
        <v>0.0</v>
      </c>
      <c r="E550" s="28" t="s">
        <v>4863</v>
      </c>
    </row>
    <row r="551" hidden="1">
      <c r="A551" s="31" t="s">
        <v>3734</v>
      </c>
      <c r="B551" s="29">
        <v>920.0</v>
      </c>
      <c r="C551" s="26">
        <v>920.0</v>
      </c>
      <c r="D551" s="27">
        <v>0.0</v>
      </c>
      <c r="E551" s="34"/>
    </row>
    <row r="552" hidden="1">
      <c r="A552" s="57" t="s">
        <v>3735</v>
      </c>
      <c r="B552" s="29">
        <v>11227.0</v>
      </c>
      <c r="C552" s="29">
        <v>11227.0</v>
      </c>
      <c r="D552" s="27">
        <v>0.0</v>
      </c>
      <c r="E552" s="34"/>
    </row>
    <row r="553" hidden="1">
      <c r="A553" s="57" t="s">
        <v>3736</v>
      </c>
      <c r="B553" s="29">
        <v>6488.0</v>
      </c>
      <c r="C553" s="58">
        <v>6488.0</v>
      </c>
      <c r="D553" s="27">
        <v>0.0</v>
      </c>
      <c r="E553" s="34"/>
    </row>
    <row r="554" hidden="1">
      <c r="A554" s="57" t="s">
        <v>3737</v>
      </c>
      <c r="B554" s="29">
        <v>20182.25</v>
      </c>
      <c r="C554" s="58">
        <v>20182.25</v>
      </c>
      <c r="D554" s="27">
        <v>0.0</v>
      </c>
      <c r="E554" s="34"/>
    </row>
    <row r="555" hidden="1">
      <c r="A555" s="57" t="s">
        <v>3738</v>
      </c>
      <c r="B555" s="29">
        <v>10014.0</v>
      </c>
      <c r="C555" s="58">
        <v>10014.0</v>
      </c>
      <c r="D555" s="27">
        <v>0.0</v>
      </c>
      <c r="E555" s="34"/>
    </row>
    <row r="556" hidden="1">
      <c r="A556" s="57" t="s">
        <v>3740</v>
      </c>
      <c r="B556" s="29">
        <v>636.0</v>
      </c>
      <c r="C556" s="58">
        <v>636.0</v>
      </c>
      <c r="D556" s="27">
        <v>0.0</v>
      </c>
      <c r="E556" s="34"/>
    </row>
    <row r="557" hidden="1">
      <c r="A557" s="57" t="s">
        <v>3741</v>
      </c>
      <c r="B557" s="29">
        <v>3007.75</v>
      </c>
      <c r="C557" s="58">
        <v>3007.75</v>
      </c>
      <c r="D557" s="27">
        <v>0.0</v>
      </c>
      <c r="E557" s="34"/>
    </row>
    <row r="558" hidden="1">
      <c r="A558" s="35" t="s">
        <v>3742</v>
      </c>
      <c r="B558" s="29">
        <v>101131.40000000001</v>
      </c>
      <c r="C558" s="58">
        <v>100782.4</v>
      </c>
      <c r="D558" s="27">
        <v>-349.00000000001455</v>
      </c>
      <c r="E558" s="34"/>
    </row>
    <row r="559" hidden="1">
      <c r="A559" s="36" t="s">
        <v>3743</v>
      </c>
      <c r="B559" s="37">
        <v>2.4499999999861757</v>
      </c>
      <c r="C559" s="27">
        <v>351.8500000000058</v>
      </c>
      <c r="D559" s="27">
        <v>349.40000000001965</v>
      </c>
      <c r="E559" s="38"/>
    </row>
    <row r="560" hidden="1"/>
    <row r="561" hidden="1"/>
    <row r="562" hidden="1">
      <c r="A562" s="5" t="s">
        <v>3744</v>
      </c>
      <c r="B562" s="6"/>
      <c r="C562" s="6"/>
      <c r="D562" s="6"/>
      <c r="E562" s="7"/>
    </row>
    <row r="563" hidden="1">
      <c r="A563" s="10"/>
      <c r="B563" s="11"/>
      <c r="C563" s="11"/>
      <c r="D563" s="11"/>
      <c r="E563" s="12"/>
    </row>
    <row r="564" hidden="1">
      <c r="A564" s="5" t="s">
        <v>3717</v>
      </c>
      <c r="B564" s="6"/>
      <c r="C564" s="6"/>
      <c r="D564" s="6"/>
      <c r="E564" s="7"/>
    </row>
    <row r="565" hidden="1">
      <c r="A565" s="10"/>
      <c r="B565" s="11"/>
      <c r="C565" s="11"/>
      <c r="D565" s="11"/>
      <c r="E565" s="12"/>
    </row>
    <row r="566" hidden="1">
      <c r="A566" s="13">
        <v>45999.0</v>
      </c>
      <c r="B566" s="6"/>
      <c r="C566" s="53" t="s">
        <v>3718</v>
      </c>
      <c r="D566" s="15">
        <v>46005.0</v>
      </c>
      <c r="E566" s="7"/>
    </row>
    <row r="567" hidden="1">
      <c r="A567" s="10"/>
      <c r="B567" s="11"/>
      <c r="C567" s="16"/>
      <c r="D567" s="11"/>
      <c r="E567" s="12"/>
    </row>
    <row r="568" hidden="1">
      <c r="A568" s="54" t="s">
        <v>4850</v>
      </c>
      <c r="B568" s="7"/>
      <c r="C568" s="16"/>
      <c r="D568" s="55" t="s">
        <v>4851</v>
      </c>
      <c r="E568" s="7"/>
    </row>
    <row r="569" hidden="1">
      <c r="A569" s="10"/>
      <c r="B569" s="12"/>
      <c r="C569" s="16"/>
      <c r="D569" s="11"/>
      <c r="E569" s="12"/>
    </row>
    <row r="570" hidden="1">
      <c r="A570" s="19" t="s">
        <v>3719</v>
      </c>
      <c r="B570" s="6"/>
      <c r="C570" s="6"/>
      <c r="D570" s="6"/>
      <c r="E570" s="7"/>
    </row>
    <row r="571" hidden="1">
      <c r="A571" s="20" t="s">
        <v>3720</v>
      </c>
      <c r="B571" s="21" t="s">
        <v>3721</v>
      </c>
      <c r="C571" s="22" t="s">
        <v>3722</v>
      </c>
      <c r="D571" s="21" t="s">
        <v>3723</v>
      </c>
      <c r="E571" s="23" t="s">
        <v>13</v>
      </c>
    </row>
    <row r="572" hidden="1">
      <c r="A572" s="56" t="s">
        <v>3724</v>
      </c>
      <c r="B572" s="25">
        <v>16420.0</v>
      </c>
      <c r="C572" s="26">
        <v>16418.0</v>
      </c>
      <c r="D572" s="27">
        <v>-2.0</v>
      </c>
      <c r="E572" s="28"/>
    </row>
    <row r="573" hidden="1">
      <c r="A573" s="56" t="s">
        <v>3725</v>
      </c>
      <c r="B573" s="29">
        <v>19641.0</v>
      </c>
      <c r="C573" s="26">
        <v>19641.0</v>
      </c>
      <c r="D573" s="27">
        <v>0.0</v>
      </c>
      <c r="E573" s="28"/>
    </row>
    <row r="574" hidden="1">
      <c r="A574" s="56" t="s">
        <v>3726</v>
      </c>
      <c r="B574" s="29">
        <v>0.0</v>
      </c>
      <c r="C574" s="26"/>
      <c r="D574" s="27">
        <v>0.0</v>
      </c>
      <c r="E574" s="28"/>
    </row>
    <row r="575" hidden="1">
      <c r="A575" s="56" t="s">
        <v>3727</v>
      </c>
      <c r="B575" s="29">
        <v>0.0</v>
      </c>
      <c r="C575" s="26"/>
      <c r="D575" s="27">
        <v>0.0</v>
      </c>
      <c r="E575" s="28"/>
    </row>
    <row r="576" hidden="1">
      <c r="A576" s="31" t="s">
        <v>3729</v>
      </c>
      <c r="B576" s="29">
        <v>0.0</v>
      </c>
      <c r="C576" s="26"/>
      <c r="D576" s="27">
        <v>0.0</v>
      </c>
      <c r="E576" s="28"/>
    </row>
    <row r="577" hidden="1">
      <c r="A577" s="31" t="s">
        <v>3730</v>
      </c>
      <c r="B577" s="29">
        <v>0.0</v>
      </c>
      <c r="C577" s="26"/>
      <c r="D577" s="27">
        <v>0.0</v>
      </c>
      <c r="E577" s="28"/>
    </row>
    <row r="578" hidden="1">
      <c r="A578" s="31" t="s">
        <v>3732</v>
      </c>
      <c r="B578" s="29">
        <v>0.0</v>
      </c>
      <c r="C578" s="26"/>
      <c r="D578" s="27">
        <v>0.0</v>
      </c>
      <c r="E578" s="28"/>
    </row>
    <row r="579" hidden="1">
      <c r="A579" s="31" t="s">
        <v>3734</v>
      </c>
      <c r="B579" s="29">
        <v>1080.0</v>
      </c>
      <c r="C579" s="26">
        <v>1080.0</v>
      </c>
      <c r="D579" s="27">
        <v>0.0</v>
      </c>
      <c r="E579" s="34"/>
    </row>
    <row r="580" hidden="1">
      <c r="A580" s="57" t="s">
        <v>3735</v>
      </c>
      <c r="B580" s="29">
        <v>20528.199999999997</v>
      </c>
      <c r="C580" s="29">
        <v>20528.199999999997</v>
      </c>
      <c r="D580" s="27">
        <v>0.0</v>
      </c>
      <c r="E580" s="34"/>
    </row>
    <row r="581" hidden="1">
      <c r="A581" s="57" t="s">
        <v>3736</v>
      </c>
      <c r="B581" s="29">
        <v>7401.0</v>
      </c>
      <c r="C581" s="58">
        <v>7401.0</v>
      </c>
      <c r="D581" s="27">
        <v>0.0</v>
      </c>
      <c r="E581" s="34"/>
    </row>
    <row r="582" hidden="1">
      <c r="A582" s="57" t="s">
        <v>3737</v>
      </c>
      <c r="B582" s="29">
        <v>17423.0</v>
      </c>
      <c r="C582" s="58">
        <v>17423.0</v>
      </c>
      <c r="D582" s="27">
        <v>0.0</v>
      </c>
      <c r="E582" s="34"/>
    </row>
    <row r="583" hidden="1">
      <c r="A583" s="57" t="s">
        <v>3738</v>
      </c>
      <c r="B583" s="29">
        <v>7723.0</v>
      </c>
      <c r="C583" s="58">
        <v>7723.0</v>
      </c>
      <c r="D583" s="27">
        <v>0.0</v>
      </c>
      <c r="E583" s="34"/>
    </row>
    <row r="584" hidden="1">
      <c r="A584" s="57" t="s">
        <v>3740</v>
      </c>
      <c r="B584" s="29">
        <v>463.0</v>
      </c>
      <c r="C584" s="58">
        <v>463.0</v>
      </c>
      <c r="D584" s="27">
        <v>0.0</v>
      </c>
      <c r="E584" s="34"/>
    </row>
    <row r="585" hidden="1">
      <c r="A585" s="57" t="s">
        <v>3741</v>
      </c>
      <c r="B585" s="29">
        <v>3582.25</v>
      </c>
      <c r="C585" s="58">
        <v>3582.25</v>
      </c>
      <c r="D585" s="27">
        <v>0.0</v>
      </c>
      <c r="E585" s="34"/>
    </row>
    <row r="586" hidden="1">
      <c r="A586" s="35" t="s">
        <v>3742</v>
      </c>
      <c r="B586" s="29">
        <v>90679.65000000001</v>
      </c>
      <c r="C586" s="58">
        <v>90679.65000000004</v>
      </c>
      <c r="D586" s="27">
        <v>2.9103830456733704E-11</v>
      </c>
      <c r="E586" s="34"/>
    </row>
    <row r="587" hidden="1">
      <c r="A587" s="36" t="s">
        <v>3743</v>
      </c>
      <c r="B587" s="37">
        <v>-0.45000000000982254</v>
      </c>
      <c r="C587" s="27">
        <v>-2.4500000000407454</v>
      </c>
      <c r="D587" s="27">
        <v>-2.000000000030923</v>
      </c>
      <c r="E587" s="38"/>
    </row>
    <row r="588" hidden="1"/>
    <row r="589" hidden="1"/>
    <row r="590" hidden="1">
      <c r="A590" s="5" t="s">
        <v>3744</v>
      </c>
      <c r="B590" s="6"/>
      <c r="C590" s="6"/>
      <c r="D590" s="6"/>
      <c r="E590" s="7"/>
    </row>
    <row r="591" hidden="1">
      <c r="A591" s="10"/>
      <c r="B591" s="11"/>
      <c r="C591" s="11"/>
      <c r="D591" s="11"/>
      <c r="E591" s="12"/>
    </row>
    <row r="592" hidden="1">
      <c r="A592" s="5" t="s">
        <v>3717</v>
      </c>
      <c r="B592" s="6"/>
      <c r="C592" s="6"/>
      <c r="D592" s="6"/>
      <c r="E592" s="7"/>
    </row>
    <row r="593" hidden="1">
      <c r="A593" s="10"/>
      <c r="B593" s="11"/>
      <c r="C593" s="11"/>
      <c r="D593" s="11"/>
      <c r="E593" s="12"/>
    </row>
    <row r="594" hidden="1">
      <c r="A594" s="13">
        <v>46006.0</v>
      </c>
      <c r="B594" s="6"/>
      <c r="C594" s="53" t="s">
        <v>3718</v>
      </c>
      <c r="D594" s="15">
        <v>46012.0</v>
      </c>
      <c r="E594" s="7"/>
    </row>
    <row r="595" hidden="1">
      <c r="A595" s="10"/>
      <c r="B595" s="11"/>
      <c r="C595" s="16"/>
      <c r="D595" s="11"/>
      <c r="E595" s="12"/>
    </row>
    <row r="596" hidden="1">
      <c r="A596" s="54" t="s">
        <v>4850</v>
      </c>
      <c r="B596" s="7"/>
      <c r="C596" s="16"/>
      <c r="D596" s="55" t="s">
        <v>4851</v>
      </c>
      <c r="E596" s="7"/>
    </row>
    <row r="597" hidden="1">
      <c r="A597" s="10"/>
      <c r="B597" s="12"/>
      <c r="C597" s="16"/>
      <c r="D597" s="11"/>
      <c r="E597" s="12"/>
    </row>
    <row r="598" hidden="1">
      <c r="A598" s="19" t="s">
        <v>3719</v>
      </c>
      <c r="B598" s="6"/>
      <c r="C598" s="6"/>
      <c r="D598" s="6"/>
      <c r="E598" s="7"/>
    </row>
    <row r="599" hidden="1">
      <c r="A599" s="20" t="s">
        <v>3720</v>
      </c>
      <c r="B599" s="21" t="s">
        <v>3721</v>
      </c>
      <c r="C599" s="22" t="s">
        <v>3722</v>
      </c>
      <c r="D599" s="21" t="s">
        <v>3723</v>
      </c>
      <c r="E599" s="23" t="s">
        <v>13</v>
      </c>
    </row>
    <row r="600" hidden="1">
      <c r="A600" s="56" t="s">
        <v>3724</v>
      </c>
      <c r="B600" s="25">
        <v>20848.0</v>
      </c>
      <c r="C600" s="26">
        <v>20805.0</v>
      </c>
      <c r="D600" s="27">
        <v>-43.0</v>
      </c>
      <c r="E600" s="28"/>
    </row>
    <row r="601" hidden="1">
      <c r="A601" s="56" t="s">
        <v>3725</v>
      </c>
      <c r="B601" s="29">
        <v>21529.0</v>
      </c>
      <c r="C601" s="26">
        <v>21529.0</v>
      </c>
      <c r="D601" s="27">
        <v>0.0</v>
      </c>
      <c r="E601" s="28"/>
    </row>
    <row r="602" hidden="1">
      <c r="A602" s="56" t="s">
        <v>3726</v>
      </c>
      <c r="B602" s="29">
        <v>160.0</v>
      </c>
      <c r="C602" s="26">
        <v>160.0</v>
      </c>
      <c r="D602" s="27">
        <v>0.0</v>
      </c>
      <c r="E602" s="28"/>
    </row>
    <row r="603" hidden="1">
      <c r="A603" s="56" t="s">
        <v>3727</v>
      </c>
      <c r="B603" s="29">
        <v>0.0</v>
      </c>
      <c r="C603" s="26"/>
      <c r="D603" s="27">
        <v>0.0</v>
      </c>
      <c r="E603" s="28"/>
    </row>
    <row r="604" hidden="1">
      <c r="A604" s="31" t="s">
        <v>3729</v>
      </c>
      <c r="B604" s="29">
        <v>0.0</v>
      </c>
      <c r="C604" s="26"/>
      <c r="D604" s="27">
        <v>0.0</v>
      </c>
      <c r="E604" s="28"/>
    </row>
    <row r="605" hidden="1">
      <c r="A605" s="31" t="s">
        <v>3730</v>
      </c>
      <c r="B605" s="29">
        <v>0.0</v>
      </c>
      <c r="C605" s="26"/>
      <c r="D605" s="27">
        <v>0.0</v>
      </c>
      <c r="E605" s="28"/>
    </row>
    <row r="606" hidden="1">
      <c r="A606" s="31" t="s">
        <v>3732</v>
      </c>
      <c r="B606" s="29">
        <v>529.0</v>
      </c>
      <c r="C606" s="26">
        <v>529.0</v>
      </c>
      <c r="D606" s="27">
        <v>0.0</v>
      </c>
      <c r="E606" s="28" t="s">
        <v>4864</v>
      </c>
    </row>
    <row r="607" hidden="1">
      <c r="A607" s="31" t="s">
        <v>3734</v>
      </c>
      <c r="B607" s="29">
        <v>1240.0</v>
      </c>
      <c r="C607" s="26">
        <v>1120.0</v>
      </c>
      <c r="D607" s="27">
        <v>-120.0</v>
      </c>
      <c r="E607" s="34"/>
    </row>
    <row r="608" hidden="1">
      <c r="A608" s="57" t="s">
        <v>3735</v>
      </c>
      <c r="B608" s="29">
        <v>12677.0</v>
      </c>
      <c r="C608" s="29">
        <v>12677.0</v>
      </c>
      <c r="D608" s="27">
        <v>0.0</v>
      </c>
      <c r="E608" s="34"/>
    </row>
    <row r="609" hidden="1">
      <c r="A609" s="57" t="s">
        <v>3736</v>
      </c>
      <c r="B609" s="29">
        <v>5849.0</v>
      </c>
      <c r="C609" s="58">
        <v>5849.0</v>
      </c>
      <c r="D609" s="27">
        <v>0.0</v>
      </c>
      <c r="E609" s="34"/>
    </row>
    <row r="610" hidden="1">
      <c r="A610" s="57" t="s">
        <v>3737</v>
      </c>
      <c r="B610" s="29">
        <v>13814.75</v>
      </c>
      <c r="C610" s="58">
        <v>13814.75</v>
      </c>
      <c r="D610" s="27">
        <v>0.0</v>
      </c>
      <c r="E610" s="34"/>
    </row>
    <row r="611" hidden="1">
      <c r="A611" s="57" t="s">
        <v>3738</v>
      </c>
      <c r="B611" s="29">
        <v>8305.0</v>
      </c>
      <c r="C611" s="58">
        <v>8305.0</v>
      </c>
      <c r="D611" s="27">
        <v>0.0</v>
      </c>
      <c r="E611" s="34"/>
    </row>
    <row r="612" hidden="1">
      <c r="A612" s="57" t="s">
        <v>3740</v>
      </c>
      <c r="B612" s="29">
        <v>737.0</v>
      </c>
      <c r="C612" s="58">
        <v>737.0</v>
      </c>
      <c r="D612" s="27">
        <v>0.0</v>
      </c>
      <c r="E612" s="34"/>
    </row>
    <row r="613" hidden="1">
      <c r="A613" s="57" t="s">
        <v>3741</v>
      </c>
      <c r="B613" s="29">
        <v>5229.0</v>
      </c>
      <c r="C613" s="58">
        <v>5229.0</v>
      </c>
      <c r="D613" s="27">
        <v>0.0</v>
      </c>
      <c r="E613" s="34"/>
    </row>
    <row r="614" hidden="1">
      <c r="A614" s="35" t="s">
        <v>3742</v>
      </c>
      <c r="B614" s="29">
        <v>85675.25</v>
      </c>
      <c r="C614" s="58">
        <v>85675.25</v>
      </c>
      <c r="D614" s="27">
        <v>0.0</v>
      </c>
      <c r="E614" s="34"/>
    </row>
    <row r="615" hidden="1">
      <c r="A615" s="36" t="s">
        <v>3743</v>
      </c>
      <c r="B615" s="37">
        <v>13.5</v>
      </c>
      <c r="C615" s="27">
        <v>-149.5</v>
      </c>
      <c r="D615" s="27">
        <v>-163.0</v>
      </c>
      <c r="E615" s="38"/>
    </row>
    <row r="616" hidden="1"/>
    <row r="617" hidden="1"/>
    <row r="618" hidden="1">
      <c r="A618" s="5" t="s">
        <v>3744</v>
      </c>
      <c r="B618" s="6"/>
      <c r="C618" s="6"/>
      <c r="D618" s="6"/>
      <c r="E618" s="7"/>
    </row>
    <row r="619" hidden="1">
      <c r="A619" s="10"/>
      <c r="B619" s="11"/>
      <c r="C619" s="11"/>
      <c r="D619" s="11"/>
      <c r="E619" s="12"/>
    </row>
    <row r="620" hidden="1">
      <c r="A620" s="5" t="s">
        <v>3717</v>
      </c>
      <c r="B620" s="6"/>
      <c r="C620" s="6"/>
      <c r="D620" s="6"/>
      <c r="E620" s="7"/>
    </row>
    <row r="621" hidden="1">
      <c r="A621" s="10"/>
      <c r="B621" s="11"/>
      <c r="C621" s="11"/>
      <c r="D621" s="11"/>
      <c r="E621" s="12"/>
    </row>
    <row r="622" hidden="1">
      <c r="A622" s="13">
        <v>46013.0</v>
      </c>
      <c r="B622" s="6"/>
      <c r="C622" s="53" t="s">
        <v>3718</v>
      </c>
      <c r="D622" s="15">
        <v>46019.0</v>
      </c>
      <c r="E622" s="7"/>
    </row>
    <row r="623" hidden="1">
      <c r="A623" s="10"/>
      <c r="B623" s="11"/>
      <c r="C623" s="16"/>
      <c r="D623" s="11"/>
      <c r="E623" s="12"/>
    </row>
    <row r="624" hidden="1">
      <c r="A624" s="54" t="s">
        <v>4850</v>
      </c>
      <c r="B624" s="7"/>
      <c r="C624" s="16"/>
      <c r="D624" s="55" t="s">
        <v>4851</v>
      </c>
      <c r="E624" s="7"/>
    </row>
    <row r="625" hidden="1">
      <c r="A625" s="10"/>
      <c r="B625" s="12"/>
      <c r="C625" s="16"/>
      <c r="D625" s="11"/>
      <c r="E625" s="12"/>
    </row>
    <row r="626" hidden="1">
      <c r="A626" s="19" t="s">
        <v>3719</v>
      </c>
      <c r="B626" s="6"/>
      <c r="C626" s="6"/>
      <c r="D626" s="6"/>
      <c r="E626" s="7"/>
    </row>
    <row r="627" hidden="1">
      <c r="A627" s="20" t="s">
        <v>3720</v>
      </c>
      <c r="B627" s="21" t="s">
        <v>3721</v>
      </c>
      <c r="C627" s="22" t="s">
        <v>3722</v>
      </c>
      <c r="D627" s="21" t="s">
        <v>3723</v>
      </c>
      <c r="E627" s="23" t="s">
        <v>13</v>
      </c>
    </row>
    <row r="628" hidden="1">
      <c r="A628" s="56" t="s">
        <v>3724</v>
      </c>
      <c r="B628" s="25">
        <v>11944.0</v>
      </c>
      <c r="C628" s="26">
        <v>11944.0</v>
      </c>
      <c r="D628" s="27">
        <v>0.0</v>
      </c>
      <c r="E628" s="28"/>
    </row>
    <row r="629" hidden="1">
      <c r="A629" s="56" t="s">
        <v>3725</v>
      </c>
      <c r="B629" s="29">
        <v>8951.0</v>
      </c>
      <c r="C629" s="26">
        <v>8951.0</v>
      </c>
      <c r="D629" s="27">
        <v>0.0</v>
      </c>
      <c r="E629" s="28"/>
    </row>
    <row r="630" hidden="1">
      <c r="A630" s="56" t="s">
        <v>3726</v>
      </c>
      <c r="B630" s="29">
        <v>0.0</v>
      </c>
      <c r="C630" s="26"/>
      <c r="D630" s="27">
        <v>0.0</v>
      </c>
      <c r="E630" s="28"/>
    </row>
    <row r="631" hidden="1">
      <c r="A631" s="56" t="s">
        <v>3727</v>
      </c>
      <c r="B631" s="29">
        <v>0.0</v>
      </c>
      <c r="C631" s="26"/>
      <c r="D631" s="27">
        <v>0.0</v>
      </c>
      <c r="E631" s="28"/>
    </row>
    <row r="632" hidden="1">
      <c r="A632" s="31" t="s">
        <v>3729</v>
      </c>
      <c r="B632" s="29">
        <v>0.0</v>
      </c>
      <c r="C632" s="26"/>
      <c r="D632" s="27">
        <v>0.0</v>
      </c>
      <c r="E632" s="28"/>
    </row>
    <row r="633" hidden="1">
      <c r="A633" s="31" t="s">
        <v>3730</v>
      </c>
      <c r="B633" s="29">
        <v>0.0</v>
      </c>
      <c r="C633" s="26"/>
      <c r="D633" s="27">
        <v>0.0</v>
      </c>
      <c r="E633" s="28"/>
    </row>
    <row r="634" hidden="1">
      <c r="A634" s="31" t="s">
        <v>3732</v>
      </c>
      <c r="B634" s="29">
        <v>0.0</v>
      </c>
      <c r="C634" s="26"/>
      <c r="D634" s="27">
        <v>0.0</v>
      </c>
      <c r="E634" s="28"/>
    </row>
    <row r="635" hidden="1">
      <c r="A635" s="31" t="s">
        <v>3734</v>
      </c>
      <c r="B635" s="29">
        <v>720.0</v>
      </c>
      <c r="C635" s="26">
        <v>720.0</v>
      </c>
      <c r="D635" s="27">
        <v>0.0</v>
      </c>
      <c r="E635" s="34"/>
    </row>
    <row r="636" hidden="1">
      <c r="A636" s="57" t="s">
        <v>3735</v>
      </c>
      <c r="B636" s="29">
        <v>4207.0</v>
      </c>
      <c r="C636" s="29">
        <v>4207.0</v>
      </c>
      <c r="D636" s="27">
        <v>0.0</v>
      </c>
      <c r="E636" s="34"/>
    </row>
    <row r="637" hidden="1">
      <c r="A637" s="57" t="s">
        <v>3736</v>
      </c>
      <c r="B637" s="29">
        <v>5328.0</v>
      </c>
      <c r="C637" s="58">
        <v>5328.0</v>
      </c>
      <c r="D637" s="27">
        <v>0.0</v>
      </c>
      <c r="E637" s="34"/>
    </row>
    <row r="638" hidden="1">
      <c r="A638" s="57" t="s">
        <v>3737</v>
      </c>
      <c r="B638" s="29">
        <v>8582.25</v>
      </c>
      <c r="C638" s="58">
        <v>8931.25</v>
      </c>
      <c r="D638" s="27">
        <v>349.0</v>
      </c>
      <c r="E638" s="34"/>
    </row>
    <row r="639" hidden="1">
      <c r="A639" s="57" t="s">
        <v>3738</v>
      </c>
      <c r="B639" s="29">
        <v>5313.0</v>
      </c>
      <c r="C639" s="58">
        <v>5313.0</v>
      </c>
      <c r="D639" s="27">
        <v>0.0</v>
      </c>
      <c r="E639" s="34"/>
    </row>
    <row r="640" hidden="1">
      <c r="A640" s="57" t="s">
        <v>3740</v>
      </c>
      <c r="B640" s="29">
        <v>0.0</v>
      </c>
      <c r="C640" s="58">
        <v>0.0</v>
      </c>
      <c r="D640" s="27">
        <v>0.0</v>
      </c>
      <c r="E640" s="34"/>
    </row>
    <row r="641" hidden="1">
      <c r="A641" s="57" t="s">
        <v>3741</v>
      </c>
      <c r="B641" s="29">
        <v>1955.0</v>
      </c>
      <c r="C641" s="58">
        <v>1955.0</v>
      </c>
      <c r="D641" s="27">
        <v>0.0</v>
      </c>
      <c r="E641" s="34"/>
    </row>
    <row r="642" hidden="1">
      <c r="A642" s="35" t="s">
        <v>3742</v>
      </c>
      <c r="B642" s="29">
        <v>45044.65</v>
      </c>
      <c r="C642" s="58">
        <v>45393.65</v>
      </c>
      <c r="D642" s="27">
        <v>349.0</v>
      </c>
      <c r="E642" s="34"/>
    </row>
    <row r="643" hidden="1">
      <c r="A643" s="36" t="s">
        <v>3743</v>
      </c>
      <c r="B643" s="37">
        <v>0.6000000000003638</v>
      </c>
      <c r="C643" s="27">
        <v>0.5999999999985448</v>
      </c>
      <c r="D643" s="27">
        <v>-1.8189894035458565E-12</v>
      </c>
      <c r="E643" s="38"/>
    </row>
    <row r="644" hidden="1"/>
    <row r="645" hidden="1"/>
    <row r="646" hidden="1">
      <c r="A646" s="5" t="s">
        <v>3744</v>
      </c>
      <c r="B646" s="6"/>
      <c r="C646" s="6"/>
      <c r="D646" s="6"/>
      <c r="E646" s="7"/>
    </row>
    <row r="647" hidden="1">
      <c r="A647" s="10"/>
      <c r="B647" s="11"/>
      <c r="C647" s="11"/>
      <c r="D647" s="11"/>
      <c r="E647" s="12"/>
    </row>
    <row r="648" hidden="1">
      <c r="A648" s="5" t="s">
        <v>3717</v>
      </c>
      <c r="B648" s="6"/>
      <c r="C648" s="6"/>
      <c r="D648" s="6"/>
      <c r="E648" s="7"/>
    </row>
    <row r="649" hidden="1">
      <c r="A649" s="10"/>
      <c r="B649" s="11"/>
      <c r="C649" s="11"/>
      <c r="D649" s="11"/>
      <c r="E649" s="12"/>
    </row>
    <row r="650" hidden="1">
      <c r="A650" s="13">
        <v>46020.0</v>
      </c>
      <c r="B650" s="6"/>
      <c r="C650" s="53" t="s">
        <v>3718</v>
      </c>
      <c r="D650" s="15">
        <v>46022.0</v>
      </c>
      <c r="E650" s="7"/>
    </row>
    <row r="651" hidden="1">
      <c r="A651" s="10"/>
      <c r="B651" s="11"/>
      <c r="C651" s="16"/>
      <c r="D651" s="11"/>
      <c r="E651" s="12"/>
    </row>
    <row r="652" hidden="1">
      <c r="A652" s="54" t="s">
        <v>4850</v>
      </c>
      <c r="B652" s="7"/>
      <c r="C652" s="16"/>
      <c r="D652" s="55" t="s">
        <v>4853</v>
      </c>
      <c r="E652" s="7"/>
    </row>
    <row r="653" hidden="1">
      <c r="A653" s="10"/>
      <c r="B653" s="12"/>
      <c r="C653" s="16"/>
      <c r="D653" s="11"/>
      <c r="E653" s="12"/>
    </row>
    <row r="654" hidden="1">
      <c r="A654" s="19" t="s">
        <v>3719</v>
      </c>
      <c r="B654" s="6"/>
      <c r="C654" s="6"/>
      <c r="D654" s="6"/>
      <c r="E654" s="7"/>
    </row>
    <row r="655" hidden="1">
      <c r="A655" s="20" t="s">
        <v>3720</v>
      </c>
      <c r="B655" s="21" t="s">
        <v>3721</v>
      </c>
      <c r="C655" s="22" t="s">
        <v>3722</v>
      </c>
      <c r="D655" s="21" t="s">
        <v>3723</v>
      </c>
      <c r="E655" s="23" t="s">
        <v>13</v>
      </c>
    </row>
    <row r="656" hidden="1">
      <c r="A656" s="56" t="s">
        <v>3724</v>
      </c>
      <c r="B656" s="25">
        <v>9518.0</v>
      </c>
      <c r="C656" s="26">
        <v>9518.0</v>
      </c>
      <c r="D656" s="27">
        <v>0.0</v>
      </c>
      <c r="E656" s="28"/>
    </row>
    <row r="657" hidden="1">
      <c r="A657" s="56" t="s">
        <v>3725</v>
      </c>
      <c r="B657" s="29">
        <v>4558.0</v>
      </c>
      <c r="C657" s="26">
        <v>4558.0</v>
      </c>
      <c r="D657" s="27">
        <v>0.0</v>
      </c>
      <c r="E657" s="28"/>
    </row>
    <row r="658" hidden="1">
      <c r="A658" s="56" t="s">
        <v>3726</v>
      </c>
      <c r="B658" s="29">
        <v>0.0</v>
      </c>
      <c r="C658" s="26"/>
      <c r="D658" s="27">
        <v>0.0</v>
      </c>
      <c r="E658" s="28"/>
    </row>
    <row r="659" hidden="1">
      <c r="A659" s="56" t="s">
        <v>3727</v>
      </c>
      <c r="B659" s="29">
        <v>0.0</v>
      </c>
      <c r="C659" s="26"/>
      <c r="D659" s="27">
        <v>0.0</v>
      </c>
      <c r="E659" s="28"/>
    </row>
    <row r="660" hidden="1">
      <c r="A660" s="31" t="s">
        <v>3729</v>
      </c>
      <c r="B660" s="29">
        <v>0.0</v>
      </c>
      <c r="C660" s="26"/>
      <c r="D660" s="27">
        <v>0.0</v>
      </c>
      <c r="E660" s="28"/>
    </row>
    <row r="661" hidden="1">
      <c r="A661" s="31" t="s">
        <v>3730</v>
      </c>
      <c r="B661" s="29">
        <v>0.0</v>
      </c>
      <c r="C661" s="26"/>
      <c r="D661" s="27">
        <v>0.0</v>
      </c>
      <c r="E661" s="28"/>
    </row>
    <row r="662" hidden="1">
      <c r="A662" s="31" t="s">
        <v>3732</v>
      </c>
      <c r="B662" s="29">
        <v>0.0</v>
      </c>
      <c r="C662" s="26"/>
      <c r="D662" s="27">
        <v>0.0</v>
      </c>
      <c r="E662" s="28"/>
    </row>
    <row r="663" hidden="1">
      <c r="A663" s="31" t="s">
        <v>3734</v>
      </c>
      <c r="B663" s="29">
        <v>680.0</v>
      </c>
      <c r="C663" s="26">
        <v>600.0</v>
      </c>
      <c r="D663" s="27">
        <v>-80.0</v>
      </c>
      <c r="E663" s="34"/>
    </row>
    <row r="664" hidden="1">
      <c r="A664" s="57" t="s">
        <v>3735</v>
      </c>
      <c r="B664" s="29">
        <v>6242.0</v>
      </c>
      <c r="C664" s="29">
        <v>6242.0</v>
      </c>
      <c r="D664" s="27">
        <v>0.0</v>
      </c>
      <c r="E664" s="34"/>
    </row>
    <row r="665" hidden="1">
      <c r="A665" s="57" t="s">
        <v>3736</v>
      </c>
      <c r="B665" s="29">
        <v>3153.0</v>
      </c>
      <c r="C665" s="58">
        <v>3153.0</v>
      </c>
      <c r="D665" s="27">
        <v>0.0</v>
      </c>
      <c r="E665" s="34"/>
    </row>
    <row r="666" hidden="1">
      <c r="A666" s="57" t="s">
        <v>3737</v>
      </c>
      <c r="B666" s="29">
        <v>8528.0</v>
      </c>
      <c r="C666" s="58">
        <v>8528.0</v>
      </c>
      <c r="D666" s="27">
        <v>0.0</v>
      </c>
      <c r="E666" s="34"/>
    </row>
    <row r="667" hidden="1">
      <c r="A667" s="57" t="s">
        <v>3738</v>
      </c>
      <c r="B667" s="29">
        <v>4074.0</v>
      </c>
      <c r="C667" s="58">
        <v>4074.0</v>
      </c>
      <c r="D667" s="27">
        <v>0.0</v>
      </c>
      <c r="E667" s="34"/>
    </row>
    <row r="668" hidden="1">
      <c r="A668" s="57" t="s">
        <v>3740</v>
      </c>
      <c r="B668" s="29">
        <v>940.0</v>
      </c>
      <c r="C668" s="58">
        <v>940.0</v>
      </c>
      <c r="D668" s="27">
        <v>0.0</v>
      </c>
      <c r="E668" s="34"/>
    </row>
    <row r="669" hidden="1">
      <c r="A669" s="57" t="s">
        <v>3741</v>
      </c>
      <c r="B669" s="29">
        <v>1164.0</v>
      </c>
      <c r="C669" s="58">
        <v>1164.0</v>
      </c>
      <c r="D669" s="27">
        <v>0.0</v>
      </c>
      <c r="E669" s="34"/>
    </row>
    <row r="670" hidden="1">
      <c r="A670" s="35" t="s">
        <v>3742</v>
      </c>
      <c r="B670" s="29">
        <v>37693.0</v>
      </c>
      <c r="C670" s="58">
        <v>37693.0</v>
      </c>
      <c r="D670" s="27">
        <v>0.0</v>
      </c>
      <c r="E670" s="34"/>
    </row>
    <row r="671" hidden="1">
      <c r="A671" s="36" t="s">
        <v>3743</v>
      </c>
      <c r="B671" s="37">
        <v>0.0</v>
      </c>
      <c r="C671" s="27">
        <v>-80.0</v>
      </c>
      <c r="D671" s="27">
        <v>-80.0</v>
      </c>
      <c r="E671" s="38"/>
    </row>
    <row r="672" hidden="1"/>
    <row r="673" hidden="1"/>
    <row r="674" hidden="1">
      <c r="A674" s="5" t="s">
        <v>3744</v>
      </c>
      <c r="B674" s="6"/>
      <c r="C674" s="6"/>
      <c r="D674" s="6"/>
      <c r="E674" s="7"/>
    </row>
    <row r="675" hidden="1">
      <c r="A675" s="10"/>
      <c r="B675" s="11"/>
      <c r="C675" s="11"/>
      <c r="D675" s="11"/>
      <c r="E675" s="12"/>
    </row>
    <row r="676" hidden="1">
      <c r="A676" s="5" t="s">
        <v>3717</v>
      </c>
      <c r="B676" s="6"/>
      <c r="C676" s="6"/>
      <c r="D676" s="6"/>
      <c r="E676" s="7"/>
    </row>
    <row r="677" hidden="1">
      <c r="A677" s="10"/>
      <c r="B677" s="11"/>
      <c r="C677" s="11"/>
      <c r="D677" s="11"/>
      <c r="E677" s="12"/>
    </row>
    <row r="678" hidden="1">
      <c r="A678" s="13">
        <v>46023.0</v>
      </c>
      <c r="B678" s="6"/>
      <c r="C678" s="53" t="s">
        <v>3718</v>
      </c>
      <c r="D678" s="15">
        <v>46026.0</v>
      </c>
      <c r="E678" s="7"/>
    </row>
    <row r="679" hidden="1">
      <c r="A679" s="10"/>
      <c r="B679" s="11"/>
      <c r="C679" s="16"/>
      <c r="D679" s="11"/>
      <c r="E679" s="12"/>
    </row>
    <row r="680" hidden="1">
      <c r="A680" s="54" t="s">
        <v>4865</v>
      </c>
      <c r="B680" s="7"/>
      <c r="C680" s="16"/>
      <c r="D680" s="55" t="s">
        <v>4851</v>
      </c>
      <c r="E680" s="7"/>
    </row>
    <row r="681" hidden="1">
      <c r="A681" s="10"/>
      <c r="B681" s="12"/>
      <c r="C681" s="16"/>
      <c r="D681" s="11"/>
      <c r="E681" s="12"/>
    </row>
    <row r="682" hidden="1">
      <c r="A682" s="19" t="s">
        <v>3719</v>
      </c>
      <c r="B682" s="6"/>
      <c r="C682" s="6"/>
      <c r="D682" s="6"/>
      <c r="E682" s="7"/>
    </row>
    <row r="683" hidden="1">
      <c r="A683" s="20" t="s">
        <v>3720</v>
      </c>
      <c r="B683" s="21" t="s">
        <v>3721</v>
      </c>
      <c r="C683" s="22" t="s">
        <v>3722</v>
      </c>
      <c r="D683" s="21" t="s">
        <v>3723</v>
      </c>
      <c r="E683" s="23" t="s">
        <v>13</v>
      </c>
    </row>
    <row r="684" hidden="1">
      <c r="A684" s="56" t="s">
        <v>3724</v>
      </c>
      <c r="B684" s="25">
        <v>9158.0</v>
      </c>
      <c r="C684" s="26">
        <v>9158.0</v>
      </c>
      <c r="D684" s="27">
        <v>0.0</v>
      </c>
      <c r="E684" s="28"/>
    </row>
    <row r="685" hidden="1">
      <c r="A685" s="56" t="s">
        <v>3725</v>
      </c>
      <c r="B685" s="29">
        <v>2619.5</v>
      </c>
      <c r="C685" s="26">
        <v>2619.5</v>
      </c>
      <c r="D685" s="27">
        <v>0.0</v>
      </c>
      <c r="E685" s="28"/>
    </row>
    <row r="686" hidden="1">
      <c r="A686" s="56" t="s">
        <v>3726</v>
      </c>
      <c r="B686" s="29">
        <v>0.0</v>
      </c>
      <c r="C686" s="26"/>
      <c r="D686" s="27">
        <v>0.0</v>
      </c>
      <c r="E686" s="28"/>
    </row>
    <row r="687" hidden="1">
      <c r="A687" s="56" t="s">
        <v>3727</v>
      </c>
      <c r="B687" s="29">
        <v>0.0</v>
      </c>
      <c r="C687" s="26"/>
      <c r="D687" s="27">
        <v>0.0</v>
      </c>
      <c r="E687" s="28"/>
    </row>
    <row r="688" hidden="1">
      <c r="A688" s="31" t="s">
        <v>3729</v>
      </c>
      <c r="B688" s="29">
        <v>0.0</v>
      </c>
      <c r="C688" s="26"/>
      <c r="D688" s="27">
        <v>0.0</v>
      </c>
      <c r="E688" s="28"/>
    </row>
    <row r="689" hidden="1">
      <c r="A689" s="31" t="s">
        <v>3730</v>
      </c>
      <c r="B689" s="29">
        <v>0.0</v>
      </c>
      <c r="C689" s="26"/>
      <c r="D689" s="27">
        <v>0.0</v>
      </c>
      <c r="E689" s="28"/>
    </row>
    <row r="690" hidden="1">
      <c r="A690" s="31" t="s">
        <v>3732</v>
      </c>
      <c r="B690" s="29">
        <v>0.0</v>
      </c>
      <c r="C690" s="26"/>
      <c r="D690" s="27">
        <v>0.0</v>
      </c>
      <c r="E690" s="28"/>
    </row>
    <row r="691" hidden="1">
      <c r="A691" s="31" t="s">
        <v>3734</v>
      </c>
      <c r="B691" s="29">
        <v>600.0</v>
      </c>
      <c r="C691" s="26">
        <v>600.0</v>
      </c>
      <c r="D691" s="27">
        <v>0.0</v>
      </c>
      <c r="E691" s="34"/>
    </row>
    <row r="692" hidden="1">
      <c r="A692" s="57" t="s">
        <v>3735</v>
      </c>
      <c r="B692" s="29">
        <v>3437.0</v>
      </c>
      <c r="C692" s="29">
        <v>3437.0</v>
      </c>
      <c r="D692" s="27">
        <v>0.0</v>
      </c>
      <c r="E692" s="34"/>
    </row>
    <row r="693" hidden="1">
      <c r="A693" s="57" t="s">
        <v>3736</v>
      </c>
      <c r="B693" s="29">
        <v>4499.0</v>
      </c>
      <c r="C693" s="58">
        <v>4499.0</v>
      </c>
      <c r="D693" s="27">
        <v>0.0</v>
      </c>
      <c r="E693" s="34"/>
    </row>
    <row r="694" hidden="1">
      <c r="A694" s="57" t="s">
        <v>3737</v>
      </c>
      <c r="B694" s="29">
        <v>13528.0</v>
      </c>
      <c r="C694" s="58">
        <v>13528.0</v>
      </c>
      <c r="D694" s="27">
        <v>0.0</v>
      </c>
      <c r="E694" s="34"/>
    </row>
    <row r="695" hidden="1">
      <c r="A695" s="57" t="s">
        <v>3738</v>
      </c>
      <c r="B695" s="29">
        <v>8031.0</v>
      </c>
      <c r="C695" s="58">
        <v>8031.0</v>
      </c>
      <c r="D695" s="27">
        <v>0.0</v>
      </c>
      <c r="E695" s="34"/>
    </row>
    <row r="696" hidden="1">
      <c r="A696" s="57" t="s">
        <v>3740</v>
      </c>
      <c r="B696" s="29">
        <v>0.0</v>
      </c>
      <c r="C696" s="58">
        <v>0.0</v>
      </c>
      <c r="D696" s="27">
        <v>0.0</v>
      </c>
      <c r="E696" s="34"/>
    </row>
    <row r="697" hidden="1">
      <c r="A697" s="57" t="s">
        <v>3741</v>
      </c>
      <c r="B697" s="29">
        <v>3193.0</v>
      </c>
      <c r="C697" s="58">
        <v>3193.0</v>
      </c>
      <c r="D697" s="27">
        <v>0.0</v>
      </c>
      <c r="E697" s="34"/>
    </row>
    <row r="698" hidden="1">
      <c r="A698" s="35" t="s">
        <v>3742</v>
      </c>
      <c r="B698" s="29">
        <v>41864.5</v>
      </c>
      <c r="C698" s="58">
        <v>42123.5</v>
      </c>
      <c r="D698" s="27">
        <v>259.0</v>
      </c>
      <c r="E698" s="34"/>
    </row>
    <row r="699" hidden="1">
      <c r="A699" s="36" t="s">
        <v>3743</v>
      </c>
      <c r="B699" s="37">
        <v>8.0</v>
      </c>
      <c r="C699" s="27">
        <v>-251.0</v>
      </c>
      <c r="D699" s="27">
        <v>-259.0</v>
      </c>
      <c r="E699" s="38"/>
    </row>
    <row r="700" hidden="1"/>
    <row r="701" hidden="1"/>
    <row r="702" hidden="1">
      <c r="A702" s="5" t="s">
        <v>3744</v>
      </c>
      <c r="B702" s="6"/>
      <c r="C702" s="6"/>
      <c r="D702" s="6"/>
      <c r="E702" s="7"/>
    </row>
    <row r="703" hidden="1">
      <c r="A703" s="10"/>
      <c r="B703" s="11"/>
      <c r="C703" s="11"/>
      <c r="D703" s="11"/>
      <c r="E703" s="12"/>
    </row>
    <row r="704" hidden="1">
      <c r="A704" s="5" t="s">
        <v>3717</v>
      </c>
      <c r="B704" s="6"/>
      <c r="C704" s="6"/>
      <c r="D704" s="6"/>
      <c r="E704" s="7"/>
    </row>
    <row r="705" hidden="1">
      <c r="A705" s="10"/>
      <c r="B705" s="11"/>
      <c r="C705" s="11"/>
      <c r="D705" s="11"/>
      <c r="E705" s="12"/>
    </row>
    <row r="706" hidden="1">
      <c r="A706" s="13">
        <v>46027.0</v>
      </c>
      <c r="B706" s="6"/>
      <c r="C706" s="53" t="s">
        <v>3718</v>
      </c>
      <c r="D706" s="15">
        <v>46033.0</v>
      </c>
      <c r="E706" s="7"/>
    </row>
    <row r="707" hidden="1">
      <c r="A707" s="10"/>
      <c r="B707" s="11"/>
      <c r="C707" s="16"/>
      <c r="D707" s="11"/>
      <c r="E707" s="12"/>
    </row>
    <row r="708" hidden="1">
      <c r="A708" s="54" t="s">
        <v>4850</v>
      </c>
      <c r="B708" s="7"/>
      <c r="C708" s="16"/>
      <c r="D708" s="55" t="s">
        <v>4851</v>
      </c>
      <c r="E708" s="7"/>
    </row>
    <row r="709" hidden="1">
      <c r="A709" s="10"/>
      <c r="B709" s="12"/>
      <c r="C709" s="16"/>
      <c r="D709" s="11"/>
      <c r="E709" s="12"/>
    </row>
    <row r="710" hidden="1">
      <c r="A710" s="19" t="s">
        <v>3719</v>
      </c>
      <c r="B710" s="6"/>
      <c r="C710" s="6"/>
      <c r="D710" s="6"/>
      <c r="E710" s="7"/>
    </row>
    <row r="711" hidden="1">
      <c r="A711" s="20" t="s">
        <v>3720</v>
      </c>
      <c r="B711" s="21" t="s">
        <v>3721</v>
      </c>
      <c r="C711" s="22" t="s">
        <v>3722</v>
      </c>
      <c r="D711" s="21" t="s">
        <v>3723</v>
      </c>
      <c r="E711" s="23" t="s">
        <v>13</v>
      </c>
    </row>
    <row r="712" hidden="1">
      <c r="A712" s="56" t="s">
        <v>3724</v>
      </c>
      <c r="B712" s="25">
        <v>13984.0</v>
      </c>
      <c r="C712" s="26">
        <v>13984.0</v>
      </c>
      <c r="D712" s="27">
        <v>0.0</v>
      </c>
      <c r="E712" s="28"/>
    </row>
    <row r="713" hidden="1">
      <c r="A713" s="56" t="s">
        <v>3725</v>
      </c>
      <c r="B713" s="29">
        <v>16914.0</v>
      </c>
      <c r="C713" s="26">
        <v>16914.0</v>
      </c>
      <c r="D713" s="27">
        <v>0.0</v>
      </c>
      <c r="E713" s="28"/>
    </row>
    <row r="714" hidden="1">
      <c r="A714" s="56" t="s">
        <v>3726</v>
      </c>
      <c r="B714" s="29">
        <v>0.0</v>
      </c>
      <c r="C714" s="26"/>
      <c r="D714" s="27">
        <v>0.0</v>
      </c>
      <c r="E714" s="28"/>
    </row>
    <row r="715" hidden="1">
      <c r="A715" s="56" t="s">
        <v>3727</v>
      </c>
      <c r="B715" s="29">
        <v>0.0</v>
      </c>
      <c r="C715" s="26"/>
      <c r="D715" s="27">
        <v>0.0</v>
      </c>
      <c r="E715" s="28"/>
    </row>
    <row r="716" hidden="1">
      <c r="A716" s="31" t="s">
        <v>3729</v>
      </c>
      <c r="B716" s="29">
        <v>0.0</v>
      </c>
      <c r="C716" s="26"/>
      <c r="D716" s="27">
        <v>0.0</v>
      </c>
      <c r="E716" s="28"/>
    </row>
    <row r="717" hidden="1">
      <c r="A717" s="31" t="s">
        <v>3730</v>
      </c>
      <c r="B717" s="29">
        <v>0.0</v>
      </c>
      <c r="C717" s="26"/>
      <c r="D717" s="27">
        <v>0.0</v>
      </c>
      <c r="E717" s="28"/>
    </row>
    <row r="718" hidden="1">
      <c r="A718" s="31" t="s">
        <v>3732</v>
      </c>
      <c r="B718" s="29">
        <v>115.0</v>
      </c>
      <c r="C718" s="26">
        <v>115.0</v>
      </c>
      <c r="D718" s="27">
        <v>0.0</v>
      </c>
      <c r="E718" s="28" t="s">
        <v>4866</v>
      </c>
    </row>
    <row r="719" hidden="1">
      <c r="A719" s="31" t="s">
        <v>3734</v>
      </c>
      <c r="B719" s="29">
        <v>800.0</v>
      </c>
      <c r="C719" s="26">
        <v>800.0</v>
      </c>
      <c r="D719" s="27">
        <v>0.0</v>
      </c>
      <c r="E719" s="34"/>
    </row>
    <row r="720" hidden="1">
      <c r="A720" s="57" t="s">
        <v>3735</v>
      </c>
      <c r="B720" s="29">
        <v>11470.0</v>
      </c>
      <c r="C720" s="29">
        <v>11470.0</v>
      </c>
      <c r="D720" s="27">
        <v>0.0</v>
      </c>
      <c r="E720" s="34"/>
    </row>
    <row r="721" hidden="1">
      <c r="A721" s="57" t="s">
        <v>3736</v>
      </c>
      <c r="B721" s="29">
        <v>3732.0</v>
      </c>
      <c r="C721" s="58">
        <v>3732.0</v>
      </c>
      <c r="D721" s="27">
        <v>0.0</v>
      </c>
      <c r="E721" s="34"/>
    </row>
    <row r="722" hidden="1">
      <c r="A722" s="57" t="s">
        <v>3737</v>
      </c>
      <c r="B722" s="29">
        <v>19046.0</v>
      </c>
      <c r="C722" s="58">
        <v>19046.0</v>
      </c>
      <c r="D722" s="27">
        <v>0.0</v>
      </c>
      <c r="E722" s="34"/>
    </row>
    <row r="723" hidden="1">
      <c r="A723" s="57" t="s">
        <v>3738</v>
      </c>
      <c r="B723" s="29">
        <v>7613.0</v>
      </c>
      <c r="C723" s="58">
        <v>7613.0</v>
      </c>
      <c r="D723" s="27">
        <v>0.0</v>
      </c>
      <c r="E723" s="34"/>
    </row>
    <row r="724" hidden="1">
      <c r="A724" s="57" t="s">
        <v>3740</v>
      </c>
      <c r="B724" s="29">
        <v>0.0</v>
      </c>
      <c r="C724" s="58">
        <v>0.0</v>
      </c>
      <c r="D724" s="27">
        <v>0.0</v>
      </c>
      <c r="E724" s="34"/>
    </row>
    <row r="725" hidden="1">
      <c r="A725" s="57" t="s">
        <v>3741</v>
      </c>
      <c r="B725" s="29">
        <v>2792.0</v>
      </c>
      <c r="C725" s="58">
        <v>2792.0</v>
      </c>
      <c r="D725" s="27">
        <v>0.0</v>
      </c>
      <c r="E725" s="34"/>
    </row>
    <row r="726" hidden="1">
      <c r="A726" s="35" t="s">
        <v>3742</v>
      </c>
      <c r="B726" s="29">
        <v>73673.79999999999</v>
      </c>
      <c r="C726" s="58">
        <v>73673.8</v>
      </c>
      <c r="D726" s="27">
        <v>1.4551915228366852E-11</v>
      </c>
      <c r="E726" s="34"/>
    </row>
    <row r="727" hidden="1">
      <c r="A727" s="36" t="s">
        <v>3743</v>
      </c>
      <c r="B727" s="37">
        <v>0.1999999999989086</v>
      </c>
      <c r="C727" s="27">
        <v>0.19999999999708962</v>
      </c>
      <c r="D727" s="27">
        <v>-1.8189894035458565E-12</v>
      </c>
      <c r="E727" s="38"/>
    </row>
    <row r="728" hidden="1"/>
    <row r="729" hidden="1"/>
    <row r="730" hidden="1">
      <c r="A730" s="5" t="s">
        <v>3744</v>
      </c>
      <c r="B730" s="6"/>
      <c r="C730" s="6"/>
      <c r="D730" s="6"/>
      <c r="E730" s="7"/>
    </row>
    <row r="731" hidden="1">
      <c r="A731" s="10"/>
      <c r="B731" s="11"/>
      <c r="C731" s="11"/>
      <c r="D731" s="11"/>
      <c r="E731" s="12"/>
    </row>
    <row r="732" hidden="1">
      <c r="A732" s="5" t="s">
        <v>3717</v>
      </c>
      <c r="B732" s="6"/>
      <c r="C732" s="6"/>
      <c r="D732" s="6"/>
      <c r="E732" s="7"/>
    </row>
    <row r="733" hidden="1">
      <c r="A733" s="10"/>
      <c r="B733" s="11"/>
      <c r="C733" s="11"/>
      <c r="D733" s="11"/>
      <c r="E733" s="12"/>
    </row>
    <row r="734" hidden="1">
      <c r="A734" s="13">
        <v>46034.0</v>
      </c>
      <c r="B734" s="6"/>
      <c r="C734" s="53" t="s">
        <v>3718</v>
      </c>
      <c r="D734" s="15">
        <v>46040.0</v>
      </c>
      <c r="E734" s="7"/>
    </row>
    <row r="735" hidden="1">
      <c r="A735" s="10"/>
      <c r="B735" s="11"/>
      <c r="C735" s="16"/>
      <c r="D735" s="11"/>
      <c r="E735" s="12"/>
    </row>
    <row r="736" hidden="1">
      <c r="A736" s="54" t="s">
        <v>4850</v>
      </c>
      <c r="B736" s="7"/>
      <c r="C736" s="16"/>
      <c r="D736" s="55" t="s">
        <v>4851</v>
      </c>
      <c r="E736" s="7"/>
    </row>
    <row r="737" hidden="1">
      <c r="A737" s="10"/>
      <c r="B737" s="12"/>
      <c r="C737" s="16"/>
      <c r="D737" s="11"/>
      <c r="E737" s="12"/>
    </row>
    <row r="738" hidden="1">
      <c r="A738" s="19" t="s">
        <v>3719</v>
      </c>
      <c r="B738" s="6"/>
      <c r="C738" s="6"/>
      <c r="D738" s="6"/>
      <c r="E738" s="7"/>
    </row>
    <row r="739" hidden="1">
      <c r="A739" s="20" t="s">
        <v>3720</v>
      </c>
      <c r="B739" s="21" t="s">
        <v>3721</v>
      </c>
      <c r="C739" s="22" t="s">
        <v>3722</v>
      </c>
      <c r="D739" s="21" t="s">
        <v>3723</v>
      </c>
      <c r="E739" s="23" t="s">
        <v>13</v>
      </c>
    </row>
    <row r="740" hidden="1">
      <c r="A740" s="56" t="s">
        <v>3724</v>
      </c>
      <c r="B740" s="25">
        <v>16370.0</v>
      </c>
      <c r="C740" s="26">
        <v>16370.0</v>
      </c>
      <c r="D740" s="27">
        <v>0.0</v>
      </c>
      <c r="E740" s="28"/>
    </row>
    <row r="741" hidden="1">
      <c r="A741" s="56" t="s">
        <v>3725</v>
      </c>
      <c r="B741" s="29">
        <v>22290.0</v>
      </c>
      <c r="C741" s="26">
        <v>22290.0</v>
      </c>
      <c r="D741" s="27">
        <v>0.0</v>
      </c>
      <c r="E741" s="28"/>
    </row>
    <row r="742" hidden="1">
      <c r="A742" s="56" t="s">
        <v>3726</v>
      </c>
      <c r="B742" s="29">
        <v>0.0</v>
      </c>
      <c r="C742" s="26"/>
      <c r="D742" s="27">
        <v>0.0</v>
      </c>
      <c r="E742" s="28"/>
    </row>
    <row r="743" hidden="1">
      <c r="A743" s="56" t="s">
        <v>3727</v>
      </c>
      <c r="B743" s="29">
        <v>0.0</v>
      </c>
      <c r="C743" s="26"/>
      <c r="D743" s="27">
        <v>0.0</v>
      </c>
      <c r="E743" s="28"/>
    </row>
    <row r="744" hidden="1">
      <c r="A744" s="31" t="s">
        <v>3729</v>
      </c>
      <c r="B744" s="29">
        <v>0.0</v>
      </c>
      <c r="C744" s="26"/>
      <c r="D744" s="27">
        <v>0.0</v>
      </c>
      <c r="E744" s="28"/>
    </row>
    <row r="745" hidden="1">
      <c r="A745" s="31" t="s">
        <v>3730</v>
      </c>
      <c r="B745" s="29">
        <v>0.0</v>
      </c>
      <c r="C745" s="26"/>
      <c r="D745" s="27">
        <v>0.0</v>
      </c>
      <c r="E745" s="28"/>
    </row>
    <row r="746" hidden="1">
      <c r="A746" s="31" t="s">
        <v>3732</v>
      </c>
      <c r="B746" s="29">
        <v>0.0</v>
      </c>
      <c r="C746" s="26"/>
      <c r="D746" s="27">
        <v>0.0</v>
      </c>
      <c r="E746" s="28"/>
    </row>
    <row r="747" hidden="1">
      <c r="A747" s="31" t="s">
        <v>3734</v>
      </c>
      <c r="B747" s="29">
        <v>520.0</v>
      </c>
      <c r="C747" s="26">
        <v>520.0</v>
      </c>
      <c r="D747" s="27">
        <v>0.0</v>
      </c>
      <c r="E747" s="34"/>
    </row>
    <row r="748" hidden="1">
      <c r="A748" s="57" t="s">
        <v>3735</v>
      </c>
      <c r="B748" s="29">
        <v>17007.78</v>
      </c>
      <c r="C748" s="29">
        <v>17007.780000000002</v>
      </c>
      <c r="D748" s="27">
        <v>3.637978807091713E-12</v>
      </c>
      <c r="E748" s="34"/>
    </row>
    <row r="749" hidden="1">
      <c r="A749" s="57" t="s">
        <v>3736</v>
      </c>
      <c r="B749" s="29">
        <v>2647.0</v>
      </c>
      <c r="C749" s="58">
        <v>2647.0</v>
      </c>
      <c r="D749" s="27">
        <v>0.0</v>
      </c>
      <c r="E749" s="34"/>
    </row>
    <row r="750" hidden="1">
      <c r="A750" s="57" t="s">
        <v>3737</v>
      </c>
      <c r="B750" s="29">
        <v>18368.0</v>
      </c>
      <c r="C750" s="58">
        <v>17715.0</v>
      </c>
      <c r="D750" s="27">
        <v>-653.0</v>
      </c>
      <c r="E750" s="34"/>
    </row>
    <row r="751" hidden="1">
      <c r="A751" s="57" t="s">
        <v>3738</v>
      </c>
      <c r="B751" s="29">
        <v>8682.0</v>
      </c>
      <c r="C751" s="58">
        <v>8682.0</v>
      </c>
      <c r="D751" s="27">
        <v>0.0</v>
      </c>
      <c r="E751" s="34"/>
    </row>
    <row r="752" hidden="1">
      <c r="A752" s="57" t="s">
        <v>3740</v>
      </c>
      <c r="B752" s="29">
        <v>518.0</v>
      </c>
      <c r="C752" s="58">
        <v>518.0</v>
      </c>
      <c r="D752" s="27">
        <v>0.0</v>
      </c>
      <c r="E752" s="34"/>
    </row>
    <row r="753" hidden="1">
      <c r="A753" s="57" t="s">
        <v>3741</v>
      </c>
      <c r="B753" s="29">
        <v>2892.0</v>
      </c>
      <c r="C753" s="58">
        <v>2892.0</v>
      </c>
      <c r="D753" s="27">
        <v>0.0</v>
      </c>
      <c r="E753" s="34"/>
    </row>
    <row r="754" hidden="1">
      <c r="A754" s="35" t="s">
        <v>3742</v>
      </c>
      <c r="B754" s="29">
        <v>86398.68</v>
      </c>
      <c r="C754" s="58">
        <v>85745.68000000002</v>
      </c>
      <c r="D754" s="27">
        <v>-652.9999999999709</v>
      </c>
      <c r="E754" s="34"/>
    </row>
    <row r="755" hidden="1">
      <c r="A755" s="36" t="s">
        <v>3743</v>
      </c>
      <c r="B755" s="37">
        <v>4.100000000002183</v>
      </c>
      <c r="C755" s="27">
        <v>4.099999999976717</v>
      </c>
      <c r="D755" s="27">
        <v>-2.546585164964199E-11</v>
      </c>
      <c r="E755" s="38"/>
    </row>
    <row r="756" hidden="1"/>
    <row r="757" hidden="1"/>
    <row r="758" hidden="1">
      <c r="A758" s="5" t="s">
        <v>3744</v>
      </c>
      <c r="B758" s="6"/>
      <c r="C758" s="6"/>
      <c r="D758" s="6"/>
      <c r="E758" s="7"/>
    </row>
    <row r="759" hidden="1">
      <c r="A759" s="10"/>
      <c r="B759" s="11"/>
      <c r="C759" s="11"/>
      <c r="D759" s="11"/>
      <c r="E759" s="12"/>
    </row>
    <row r="760" hidden="1">
      <c r="A760" s="5" t="s">
        <v>3717</v>
      </c>
      <c r="B760" s="6"/>
      <c r="C760" s="6"/>
      <c r="D760" s="6"/>
      <c r="E760" s="7"/>
    </row>
    <row r="761" hidden="1">
      <c r="A761" s="10"/>
      <c r="B761" s="11"/>
      <c r="C761" s="11"/>
      <c r="D761" s="11"/>
      <c r="E761" s="12"/>
    </row>
    <row r="762" hidden="1">
      <c r="A762" s="13">
        <v>46041.0</v>
      </c>
      <c r="B762" s="6"/>
      <c r="C762" s="53" t="s">
        <v>3718</v>
      </c>
      <c r="D762" s="15">
        <v>46047.0</v>
      </c>
      <c r="E762" s="7"/>
    </row>
    <row r="763" hidden="1">
      <c r="A763" s="10"/>
      <c r="B763" s="11"/>
      <c r="C763" s="16"/>
      <c r="D763" s="11"/>
      <c r="E763" s="12"/>
    </row>
    <row r="764" hidden="1">
      <c r="A764" s="54" t="s">
        <v>4850</v>
      </c>
      <c r="B764" s="7"/>
      <c r="C764" s="16"/>
      <c r="D764" s="55" t="s">
        <v>4851</v>
      </c>
      <c r="E764" s="7"/>
    </row>
    <row r="765" hidden="1">
      <c r="A765" s="10"/>
      <c r="B765" s="12"/>
      <c r="C765" s="16"/>
      <c r="D765" s="11"/>
      <c r="E765" s="12"/>
    </row>
    <row r="766" hidden="1">
      <c r="A766" s="19" t="s">
        <v>3719</v>
      </c>
      <c r="B766" s="6"/>
      <c r="C766" s="6"/>
      <c r="D766" s="6"/>
      <c r="E766" s="7"/>
    </row>
    <row r="767" hidden="1">
      <c r="A767" s="20" t="s">
        <v>3720</v>
      </c>
      <c r="B767" s="21" t="s">
        <v>3721</v>
      </c>
      <c r="C767" s="22" t="s">
        <v>3722</v>
      </c>
      <c r="D767" s="21" t="s">
        <v>3723</v>
      </c>
      <c r="E767" s="23" t="s">
        <v>13</v>
      </c>
    </row>
    <row r="768" hidden="1">
      <c r="A768" s="56" t="s">
        <v>3724</v>
      </c>
      <c r="B768" s="25">
        <v>16946.0</v>
      </c>
      <c r="C768" s="26">
        <v>16946.0</v>
      </c>
      <c r="D768" s="27">
        <v>0.0</v>
      </c>
      <c r="E768" s="28"/>
    </row>
    <row r="769" hidden="1">
      <c r="A769" s="56" t="s">
        <v>3725</v>
      </c>
      <c r="B769" s="29">
        <v>25128.0</v>
      </c>
      <c r="C769" s="26">
        <v>25128.0</v>
      </c>
      <c r="D769" s="27">
        <v>0.0</v>
      </c>
      <c r="E769" s="28"/>
    </row>
    <row r="770" hidden="1">
      <c r="A770" s="56" t="s">
        <v>3726</v>
      </c>
      <c r="B770" s="29">
        <v>0.0</v>
      </c>
      <c r="C770" s="26"/>
      <c r="D770" s="27">
        <v>0.0</v>
      </c>
      <c r="E770" s="28"/>
    </row>
    <row r="771" hidden="1">
      <c r="A771" s="56" t="s">
        <v>3727</v>
      </c>
      <c r="B771" s="29">
        <v>0.0</v>
      </c>
      <c r="C771" s="26"/>
      <c r="D771" s="27">
        <v>0.0</v>
      </c>
      <c r="E771" s="28"/>
    </row>
    <row r="772" hidden="1">
      <c r="A772" s="31" t="s">
        <v>3729</v>
      </c>
      <c r="B772" s="29">
        <v>0.0</v>
      </c>
      <c r="C772" s="26"/>
      <c r="D772" s="27">
        <v>0.0</v>
      </c>
      <c r="E772" s="28"/>
    </row>
    <row r="773" hidden="1">
      <c r="A773" s="31" t="s">
        <v>3730</v>
      </c>
      <c r="B773" s="29">
        <v>0.0</v>
      </c>
      <c r="C773" s="26"/>
      <c r="D773" s="27">
        <v>0.0</v>
      </c>
      <c r="E773" s="28"/>
    </row>
    <row r="774" hidden="1">
      <c r="A774" s="31" t="s">
        <v>3732</v>
      </c>
      <c r="B774" s="29">
        <v>0.0</v>
      </c>
      <c r="C774" s="26"/>
      <c r="D774" s="27">
        <v>0.0</v>
      </c>
      <c r="E774" s="28"/>
    </row>
    <row r="775" hidden="1">
      <c r="A775" s="31" t="s">
        <v>3734</v>
      </c>
      <c r="B775" s="29">
        <v>680.0</v>
      </c>
      <c r="C775" s="26">
        <v>680.0</v>
      </c>
      <c r="D775" s="27">
        <v>0.0</v>
      </c>
      <c r="E775" s="34"/>
    </row>
    <row r="776" hidden="1">
      <c r="A776" s="57" t="s">
        <v>3735</v>
      </c>
      <c r="B776" s="29">
        <v>33000.98</v>
      </c>
      <c r="C776" s="29">
        <v>33000.979999999996</v>
      </c>
      <c r="D776" s="27">
        <v>-7.275957614183426E-12</v>
      </c>
      <c r="E776" s="34"/>
    </row>
    <row r="777" hidden="1">
      <c r="A777" s="57" t="s">
        <v>3736</v>
      </c>
      <c r="B777" s="29">
        <v>6326.0</v>
      </c>
      <c r="C777" s="58">
        <v>6326.0</v>
      </c>
      <c r="D777" s="27">
        <v>0.0</v>
      </c>
      <c r="E777" s="34"/>
    </row>
    <row r="778" hidden="1">
      <c r="A778" s="57" t="s">
        <v>3737</v>
      </c>
      <c r="B778" s="29">
        <v>15051.0</v>
      </c>
      <c r="C778" s="58">
        <v>15051.0</v>
      </c>
      <c r="D778" s="27">
        <v>0.0</v>
      </c>
      <c r="E778" s="34"/>
    </row>
    <row r="779" hidden="1">
      <c r="A779" s="57" t="s">
        <v>3738</v>
      </c>
      <c r="B779" s="29">
        <v>10480.0</v>
      </c>
      <c r="C779" s="58">
        <v>10480.0</v>
      </c>
      <c r="D779" s="27">
        <v>0.0</v>
      </c>
      <c r="E779" s="34"/>
    </row>
    <row r="780" hidden="1">
      <c r="A780" s="57" t="s">
        <v>3740</v>
      </c>
      <c r="B780" s="29">
        <v>1280.0</v>
      </c>
      <c r="C780" s="58">
        <v>1280.0</v>
      </c>
      <c r="D780" s="27">
        <v>0.0</v>
      </c>
      <c r="E780" s="34"/>
    </row>
    <row r="781" hidden="1">
      <c r="A781" s="57" t="s">
        <v>3741</v>
      </c>
      <c r="B781" s="29">
        <v>2712.0</v>
      </c>
      <c r="C781" s="58">
        <v>2712.0</v>
      </c>
      <c r="D781" s="27">
        <v>0.0</v>
      </c>
      <c r="E781" s="34"/>
    </row>
    <row r="782" hidden="1">
      <c r="A782" s="35" t="s">
        <v>3742</v>
      </c>
      <c r="B782" s="29">
        <v>108893.18</v>
      </c>
      <c r="C782" s="58">
        <v>108893.1800000001</v>
      </c>
      <c r="D782" s="27">
        <v>1.0186340659856796E-10</v>
      </c>
      <c r="E782" s="34"/>
    </row>
    <row r="783" hidden="1">
      <c r="A783" s="36" t="s">
        <v>3743</v>
      </c>
      <c r="B783" s="37">
        <v>-1.2000000000025466</v>
      </c>
      <c r="C783" s="27">
        <v>-1.200000000098953</v>
      </c>
      <c r="D783" s="27">
        <v>-9.640643838793039E-11</v>
      </c>
      <c r="E783" s="38"/>
    </row>
    <row r="784" hidden="1"/>
    <row r="785" hidden="1"/>
    <row r="786" hidden="1">
      <c r="A786" s="5" t="s">
        <v>3744</v>
      </c>
      <c r="B786" s="6"/>
      <c r="C786" s="6"/>
      <c r="D786" s="6"/>
      <c r="E786" s="7"/>
    </row>
    <row r="787" hidden="1">
      <c r="A787" s="10"/>
      <c r="B787" s="11"/>
      <c r="C787" s="11"/>
      <c r="D787" s="11"/>
      <c r="E787" s="12"/>
    </row>
    <row r="788" hidden="1">
      <c r="A788" s="5" t="s">
        <v>3717</v>
      </c>
      <c r="B788" s="6"/>
      <c r="C788" s="6"/>
      <c r="D788" s="6"/>
      <c r="E788" s="7"/>
    </row>
    <row r="789" hidden="1">
      <c r="A789" s="10"/>
      <c r="B789" s="11"/>
      <c r="C789" s="11"/>
      <c r="D789" s="11"/>
      <c r="E789" s="12"/>
    </row>
    <row r="790" hidden="1">
      <c r="A790" s="13">
        <v>46048.0</v>
      </c>
      <c r="B790" s="6"/>
      <c r="C790" s="53" t="s">
        <v>3718</v>
      </c>
      <c r="D790" s="15">
        <v>46053.0</v>
      </c>
      <c r="E790" s="7"/>
    </row>
    <row r="791" hidden="1">
      <c r="A791" s="10"/>
      <c r="B791" s="11"/>
      <c r="C791" s="16"/>
      <c r="D791" s="11"/>
      <c r="E791" s="12"/>
    </row>
    <row r="792" hidden="1">
      <c r="A792" s="54" t="s">
        <v>4850</v>
      </c>
      <c r="B792" s="7"/>
      <c r="C792" s="16"/>
      <c r="D792" s="55" t="s">
        <v>4859</v>
      </c>
      <c r="E792" s="7"/>
    </row>
    <row r="793" hidden="1">
      <c r="A793" s="10"/>
      <c r="B793" s="12"/>
      <c r="C793" s="16"/>
      <c r="D793" s="11"/>
      <c r="E793" s="12"/>
    </row>
    <row r="794" hidden="1">
      <c r="A794" s="19" t="s">
        <v>3719</v>
      </c>
      <c r="B794" s="6"/>
      <c r="C794" s="6"/>
      <c r="D794" s="6"/>
      <c r="E794" s="7"/>
    </row>
    <row r="795" hidden="1">
      <c r="A795" s="20" t="s">
        <v>3720</v>
      </c>
      <c r="B795" s="21" t="s">
        <v>3721</v>
      </c>
      <c r="C795" s="22" t="s">
        <v>3722</v>
      </c>
      <c r="D795" s="21" t="s">
        <v>3723</v>
      </c>
      <c r="E795" s="23" t="s">
        <v>13</v>
      </c>
    </row>
    <row r="796" hidden="1">
      <c r="A796" s="56" t="s">
        <v>3724</v>
      </c>
      <c r="B796" s="25">
        <v>11657.0</v>
      </c>
      <c r="C796" s="26">
        <v>11657.0</v>
      </c>
      <c r="D796" s="27">
        <v>0.0</v>
      </c>
      <c r="E796" s="28"/>
    </row>
    <row r="797" hidden="1">
      <c r="A797" s="56" t="s">
        <v>3725</v>
      </c>
      <c r="B797" s="29">
        <v>17145.0</v>
      </c>
      <c r="C797" s="26">
        <v>17145.0</v>
      </c>
      <c r="D797" s="27">
        <v>0.0</v>
      </c>
      <c r="E797" s="28"/>
    </row>
    <row r="798" hidden="1">
      <c r="A798" s="56" t="s">
        <v>3726</v>
      </c>
      <c r="B798" s="29">
        <v>300.0</v>
      </c>
      <c r="C798" s="26">
        <v>300.0</v>
      </c>
      <c r="D798" s="27">
        <v>0.0</v>
      </c>
      <c r="E798" s="28"/>
    </row>
    <row r="799" hidden="1">
      <c r="A799" s="56" t="s">
        <v>3727</v>
      </c>
      <c r="B799" s="29">
        <v>0.0</v>
      </c>
      <c r="C799" s="26"/>
      <c r="D799" s="27">
        <v>0.0</v>
      </c>
      <c r="E799" s="28"/>
    </row>
    <row r="800" hidden="1">
      <c r="A800" s="31" t="s">
        <v>3729</v>
      </c>
      <c r="B800" s="29">
        <v>0.0</v>
      </c>
      <c r="C800" s="26"/>
      <c r="D800" s="27">
        <v>0.0</v>
      </c>
      <c r="E800" s="28"/>
    </row>
    <row r="801" hidden="1">
      <c r="A801" s="31" t="s">
        <v>3730</v>
      </c>
      <c r="B801" s="29">
        <v>0.0</v>
      </c>
      <c r="C801" s="26"/>
      <c r="D801" s="27">
        <v>0.0</v>
      </c>
      <c r="E801" s="28"/>
    </row>
    <row r="802" hidden="1">
      <c r="A802" s="31" t="s">
        <v>3732</v>
      </c>
      <c r="B802" s="29">
        <v>0.0</v>
      </c>
      <c r="C802" s="26"/>
      <c r="D802" s="27">
        <v>0.0</v>
      </c>
      <c r="E802" s="28"/>
    </row>
    <row r="803" hidden="1">
      <c r="A803" s="31" t="s">
        <v>3734</v>
      </c>
      <c r="B803" s="29">
        <v>480.0</v>
      </c>
      <c r="C803" s="26">
        <v>480.0</v>
      </c>
      <c r="D803" s="27">
        <v>0.0</v>
      </c>
      <c r="E803" s="34"/>
    </row>
    <row r="804" hidden="1">
      <c r="A804" s="57" t="s">
        <v>3735</v>
      </c>
      <c r="B804" s="29">
        <v>17898.41</v>
      </c>
      <c r="C804" s="29">
        <v>17898.41</v>
      </c>
      <c r="D804" s="27">
        <v>0.0</v>
      </c>
      <c r="E804" s="34"/>
    </row>
    <row r="805" hidden="1">
      <c r="A805" s="57" t="s">
        <v>3736</v>
      </c>
      <c r="B805" s="29">
        <v>4165.0</v>
      </c>
      <c r="C805" s="58">
        <v>4165.0</v>
      </c>
      <c r="D805" s="27">
        <v>0.0</v>
      </c>
      <c r="E805" s="34"/>
    </row>
    <row r="806" hidden="1">
      <c r="A806" s="57" t="s">
        <v>3737</v>
      </c>
      <c r="B806" s="29">
        <v>8798.0</v>
      </c>
      <c r="C806" s="58">
        <v>8798.0</v>
      </c>
      <c r="D806" s="27">
        <v>0.0</v>
      </c>
      <c r="E806" s="34"/>
    </row>
    <row r="807" hidden="1">
      <c r="A807" s="57" t="s">
        <v>3738</v>
      </c>
      <c r="B807" s="29">
        <v>3522.0</v>
      </c>
      <c r="C807" s="58">
        <v>3522.0</v>
      </c>
      <c r="D807" s="27">
        <v>0.0</v>
      </c>
      <c r="E807" s="34"/>
    </row>
    <row r="808" hidden="1">
      <c r="A808" s="57" t="s">
        <v>3740</v>
      </c>
      <c r="B808" s="29">
        <v>329.0</v>
      </c>
      <c r="C808" s="58">
        <v>329.0</v>
      </c>
      <c r="D808" s="27">
        <v>0.0</v>
      </c>
      <c r="E808" s="34"/>
    </row>
    <row r="809" hidden="1">
      <c r="A809" s="57" t="s">
        <v>3741</v>
      </c>
      <c r="B809" s="29">
        <v>2419.0</v>
      </c>
      <c r="C809" s="58">
        <v>2419.0</v>
      </c>
      <c r="D809" s="27">
        <v>0.0</v>
      </c>
      <c r="E809" s="34"/>
    </row>
    <row r="810" hidden="1">
      <c r="A810" s="35" t="s">
        <v>3742</v>
      </c>
      <c r="B810" s="29">
        <v>64294.01</v>
      </c>
      <c r="C810" s="58">
        <v>64294.01000000004</v>
      </c>
      <c r="D810" s="37">
        <v>3.637978807091713E-11</v>
      </c>
      <c r="E810" s="34"/>
    </row>
    <row r="811" hidden="1">
      <c r="A811" s="36" t="s">
        <v>3743</v>
      </c>
      <c r="B811" s="37">
        <v>0.3999999999978172</v>
      </c>
      <c r="C811" s="27">
        <v>0.3999999999650754</v>
      </c>
      <c r="D811" s="27">
        <v>-3.2741809263825417E-11</v>
      </c>
      <c r="E811" s="38"/>
    </row>
    <row r="812" hidden="1"/>
    <row r="813" hidden="1"/>
    <row r="814" hidden="1">
      <c r="A814" s="5" t="s">
        <v>3744</v>
      </c>
      <c r="B814" s="6"/>
      <c r="C814" s="6"/>
      <c r="D814" s="6"/>
      <c r="E814" s="7"/>
    </row>
    <row r="815" hidden="1">
      <c r="A815" s="10"/>
      <c r="B815" s="11"/>
      <c r="C815" s="11"/>
      <c r="D815" s="11"/>
      <c r="E815" s="12"/>
    </row>
    <row r="816" hidden="1">
      <c r="A816" s="5" t="s">
        <v>3717</v>
      </c>
      <c r="B816" s="6"/>
      <c r="C816" s="6"/>
      <c r="D816" s="6"/>
      <c r="E816" s="7"/>
    </row>
    <row r="817" hidden="1">
      <c r="A817" s="10"/>
      <c r="B817" s="11"/>
      <c r="C817" s="11"/>
      <c r="D817" s="11"/>
      <c r="E817" s="12"/>
    </row>
    <row r="818" hidden="1">
      <c r="A818" s="13">
        <v>46054.0</v>
      </c>
      <c r="B818" s="6"/>
      <c r="C818" s="53" t="s">
        <v>3718</v>
      </c>
      <c r="D818" s="15">
        <v>46054.0</v>
      </c>
      <c r="E818" s="7"/>
    </row>
    <row r="819" hidden="1">
      <c r="A819" s="10"/>
      <c r="B819" s="11"/>
      <c r="C819" s="16"/>
      <c r="D819" s="11"/>
      <c r="E819" s="12"/>
    </row>
    <row r="820" hidden="1">
      <c r="A820" s="54" t="s">
        <v>4851</v>
      </c>
      <c r="B820" s="7"/>
      <c r="C820" s="16"/>
      <c r="D820" s="55" t="s">
        <v>4851</v>
      </c>
      <c r="E820" s="7"/>
    </row>
    <row r="821" hidden="1">
      <c r="A821" s="10"/>
      <c r="B821" s="12"/>
      <c r="C821" s="16"/>
      <c r="D821" s="11"/>
      <c r="E821" s="12"/>
    </row>
    <row r="822" hidden="1">
      <c r="A822" s="19" t="s">
        <v>3719</v>
      </c>
      <c r="B822" s="6"/>
      <c r="C822" s="6"/>
      <c r="D822" s="6"/>
      <c r="E822" s="7"/>
    </row>
    <row r="823" hidden="1">
      <c r="A823" s="20" t="s">
        <v>3720</v>
      </c>
      <c r="B823" s="21" t="s">
        <v>3721</v>
      </c>
      <c r="C823" s="22" t="s">
        <v>3722</v>
      </c>
      <c r="D823" s="21" t="s">
        <v>3723</v>
      </c>
      <c r="E823" s="23" t="s">
        <v>13</v>
      </c>
    </row>
    <row r="824" hidden="1">
      <c r="A824" s="56" t="s">
        <v>3724</v>
      </c>
      <c r="B824" s="25">
        <v>954.0</v>
      </c>
      <c r="C824" s="26">
        <v>954.0</v>
      </c>
      <c r="D824" s="27">
        <v>0.0</v>
      </c>
      <c r="E824" s="28"/>
    </row>
    <row r="825" hidden="1">
      <c r="A825" s="56" t="s">
        <v>3725</v>
      </c>
      <c r="B825" s="29">
        <v>972.0</v>
      </c>
      <c r="C825" s="26">
        <v>972.0</v>
      </c>
      <c r="D825" s="27">
        <v>0.0</v>
      </c>
      <c r="E825" s="28"/>
    </row>
    <row r="826" hidden="1">
      <c r="A826" s="56" t="s">
        <v>3726</v>
      </c>
      <c r="B826" s="29">
        <v>0.0</v>
      </c>
      <c r="C826" s="26"/>
      <c r="D826" s="27">
        <v>0.0</v>
      </c>
      <c r="E826" s="28"/>
    </row>
    <row r="827" hidden="1">
      <c r="A827" s="56" t="s">
        <v>3727</v>
      </c>
      <c r="B827" s="29">
        <v>0.0</v>
      </c>
      <c r="C827" s="26"/>
      <c r="D827" s="27">
        <v>0.0</v>
      </c>
      <c r="E827" s="28"/>
    </row>
    <row r="828" hidden="1">
      <c r="A828" s="31" t="s">
        <v>3729</v>
      </c>
      <c r="B828" s="29">
        <v>0.0</v>
      </c>
      <c r="C828" s="26"/>
      <c r="D828" s="27">
        <v>0.0</v>
      </c>
      <c r="E828" s="28"/>
    </row>
    <row r="829" hidden="1">
      <c r="A829" s="31" t="s">
        <v>3730</v>
      </c>
      <c r="B829" s="29">
        <v>0.0</v>
      </c>
      <c r="C829" s="26"/>
      <c r="D829" s="27">
        <v>0.0</v>
      </c>
      <c r="E829" s="28"/>
    </row>
    <row r="830" hidden="1">
      <c r="A830" s="31" t="s">
        <v>3732</v>
      </c>
      <c r="B830" s="29">
        <v>0.0</v>
      </c>
      <c r="C830" s="26"/>
      <c r="D830" s="27">
        <v>0.0</v>
      </c>
      <c r="E830" s="28"/>
    </row>
    <row r="831" hidden="1">
      <c r="A831" s="31" t="s">
        <v>3734</v>
      </c>
      <c r="B831" s="29">
        <v>40.0</v>
      </c>
      <c r="C831" s="26">
        <v>40.0</v>
      </c>
      <c r="D831" s="27">
        <v>0.0</v>
      </c>
      <c r="E831" s="34"/>
    </row>
    <row r="832" hidden="1">
      <c r="A832" s="57" t="s">
        <v>3735</v>
      </c>
      <c r="B832" s="29">
        <v>2579.21</v>
      </c>
      <c r="C832" s="29">
        <v>2579.21</v>
      </c>
      <c r="D832" s="27">
        <v>0.0</v>
      </c>
      <c r="E832" s="34"/>
    </row>
    <row r="833" hidden="1">
      <c r="A833" s="57" t="s">
        <v>3736</v>
      </c>
      <c r="B833" s="29">
        <v>274.0</v>
      </c>
      <c r="C833" s="58">
        <v>274.0</v>
      </c>
      <c r="D833" s="27">
        <v>0.0</v>
      </c>
      <c r="E833" s="34"/>
    </row>
    <row r="834" hidden="1">
      <c r="A834" s="57" t="s">
        <v>3737</v>
      </c>
      <c r="B834" s="29">
        <v>2142.0</v>
      </c>
      <c r="C834" s="58">
        <v>2142.0</v>
      </c>
      <c r="D834" s="27">
        <v>0.0</v>
      </c>
      <c r="E834" s="34"/>
    </row>
    <row r="835" hidden="1">
      <c r="A835" s="57" t="s">
        <v>3738</v>
      </c>
      <c r="B835" s="29">
        <v>1216.0</v>
      </c>
      <c r="C835" s="58">
        <v>1216.0</v>
      </c>
      <c r="D835" s="27">
        <v>0.0</v>
      </c>
      <c r="E835" s="34"/>
    </row>
    <row r="836" hidden="1">
      <c r="A836" s="57" t="s">
        <v>3740</v>
      </c>
      <c r="B836" s="29">
        <v>364.0</v>
      </c>
      <c r="C836" s="58">
        <v>364.0</v>
      </c>
      <c r="D836" s="27">
        <v>0.0</v>
      </c>
      <c r="E836" s="34"/>
    </row>
    <row r="837" hidden="1">
      <c r="A837" s="57" t="s">
        <v>3741</v>
      </c>
      <c r="B837" s="29">
        <v>0.0</v>
      </c>
      <c r="C837" s="58">
        <v>0.0</v>
      </c>
      <c r="D837" s="27">
        <v>0.0</v>
      </c>
      <c r="E837" s="34"/>
    </row>
    <row r="838" hidden="1">
      <c r="A838" s="35" t="s">
        <v>3742</v>
      </c>
      <c r="B838" s="29">
        <v>8541.21</v>
      </c>
      <c r="C838" s="58">
        <v>8541.21</v>
      </c>
      <c r="D838" s="37">
        <v>0.0</v>
      </c>
      <c r="E838" s="34"/>
    </row>
    <row r="839" hidden="1">
      <c r="A839" s="36" t="s">
        <v>3743</v>
      </c>
      <c r="B839" s="37">
        <v>0.0</v>
      </c>
      <c r="C839" s="27">
        <v>0.0</v>
      </c>
      <c r="D839" s="27">
        <v>0.0</v>
      </c>
      <c r="E839" s="38"/>
    </row>
    <row r="840" hidden="1"/>
    <row r="841" hidden="1"/>
    <row r="842" hidden="1">
      <c r="A842" s="5" t="s">
        <v>3744</v>
      </c>
      <c r="B842" s="6"/>
      <c r="C842" s="6"/>
      <c r="D842" s="6"/>
      <c r="E842" s="7"/>
    </row>
    <row r="843" hidden="1">
      <c r="A843" s="10"/>
      <c r="B843" s="11"/>
      <c r="C843" s="11"/>
      <c r="D843" s="11"/>
      <c r="E843" s="12"/>
    </row>
    <row r="844" hidden="1">
      <c r="A844" s="5" t="s">
        <v>3717</v>
      </c>
      <c r="B844" s="6"/>
      <c r="C844" s="6"/>
      <c r="D844" s="6"/>
      <c r="E844" s="7"/>
    </row>
    <row r="845" hidden="1">
      <c r="A845" s="10"/>
      <c r="B845" s="11"/>
      <c r="C845" s="11"/>
      <c r="D845" s="11"/>
      <c r="E845" s="12"/>
    </row>
    <row r="846" hidden="1">
      <c r="A846" s="13">
        <v>46054.0</v>
      </c>
      <c r="B846" s="6"/>
      <c r="C846" s="53" t="s">
        <v>3718</v>
      </c>
      <c r="D846" s="15">
        <v>46054.0</v>
      </c>
      <c r="E846" s="7"/>
    </row>
    <row r="847" hidden="1">
      <c r="A847" s="10"/>
      <c r="B847" s="11"/>
      <c r="C847" s="16"/>
      <c r="D847" s="11"/>
      <c r="E847" s="12"/>
    </row>
    <row r="848" hidden="1">
      <c r="A848" s="54" t="s">
        <v>4851</v>
      </c>
      <c r="B848" s="7"/>
      <c r="C848" s="16"/>
      <c r="D848" s="55" t="s">
        <v>4851</v>
      </c>
      <c r="E848" s="7"/>
    </row>
    <row r="849" hidden="1">
      <c r="A849" s="10"/>
      <c r="B849" s="12"/>
      <c r="C849" s="16"/>
      <c r="D849" s="11"/>
      <c r="E849" s="12"/>
    </row>
    <row r="850" hidden="1">
      <c r="A850" s="19" t="s">
        <v>3719</v>
      </c>
      <c r="B850" s="6"/>
      <c r="C850" s="6"/>
      <c r="D850" s="6"/>
      <c r="E850" s="7"/>
    </row>
    <row r="851" hidden="1">
      <c r="A851" s="20" t="s">
        <v>3720</v>
      </c>
      <c r="B851" s="21" t="s">
        <v>3721</v>
      </c>
      <c r="C851" s="22" t="s">
        <v>3722</v>
      </c>
      <c r="D851" s="21" t="s">
        <v>3723</v>
      </c>
      <c r="E851" s="23" t="s">
        <v>13</v>
      </c>
    </row>
    <row r="852" hidden="1">
      <c r="A852" s="56" t="s">
        <v>3724</v>
      </c>
      <c r="B852" s="25">
        <v>954.0</v>
      </c>
      <c r="C852" s="26">
        <v>954.0</v>
      </c>
      <c r="D852" s="27">
        <v>0.0</v>
      </c>
      <c r="E852" s="28"/>
    </row>
    <row r="853" hidden="1">
      <c r="A853" s="56" t="s">
        <v>3725</v>
      </c>
      <c r="B853" s="29">
        <v>972.0</v>
      </c>
      <c r="C853" s="26">
        <v>972.0</v>
      </c>
      <c r="D853" s="27">
        <v>0.0</v>
      </c>
      <c r="E853" s="28"/>
    </row>
    <row r="854" hidden="1">
      <c r="A854" s="56" t="s">
        <v>3726</v>
      </c>
      <c r="B854" s="29">
        <v>0.0</v>
      </c>
      <c r="C854" s="26"/>
      <c r="D854" s="27">
        <v>0.0</v>
      </c>
      <c r="E854" s="28"/>
    </row>
    <row r="855" hidden="1">
      <c r="A855" s="56" t="s">
        <v>3727</v>
      </c>
      <c r="B855" s="29">
        <v>0.0</v>
      </c>
      <c r="C855" s="26"/>
      <c r="D855" s="27">
        <v>0.0</v>
      </c>
      <c r="E855" s="28"/>
    </row>
    <row r="856" hidden="1">
      <c r="A856" s="31" t="s">
        <v>3729</v>
      </c>
      <c r="B856" s="29">
        <v>0.0</v>
      </c>
      <c r="C856" s="26"/>
      <c r="D856" s="27">
        <v>0.0</v>
      </c>
      <c r="E856" s="28"/>
    </row>
    <row r="857" hidden="1">
      <c r="A857" s="31" t="s">
        <v>3730</v>
      </c>
      <c r="B857" s="29">
        <v>0.0</v>
      </c>
      <c r="C857" s="26"/>
      <c r="D857" s="27">
        <v>0.0</v>
      </c>
      <c r="E857" s="28"/>
    </row>
    <row r="858" hidden="1">
      <c r="A858" s="31" t="s">
        <v>3732</v>
      </c>
      <c r="B858" s="29">
        <v>0.0</v>
      </c>
      <c r="C858" s="26"/>
      <c r="D858" s="27">
        <v>0.0</v>
      </c>
      <c r="E858" s="28"/>
    </row>
    <row r="859" hidden="1">
      <c r="A859" s="31" t="s">
        <v>3734</v>
      </c>
      <c r="B859" s="29">
        <v>40.0</v>
      </c>
      <c r="C859" s="26">
        <v>40.0</v>
      </c>
      <c r="D859" s="27">
        <v>0.0</v>
      </c>
      <c r="E859" s="34"/>
    </row>
    <row r="860" hidden="1">
      <c r="A860" s="57" t="s">
        <v>3735</v>
      </c>
      <c r="B860" s="29">
        <v>2579.21</v>
      </c>
      <c r="C860" s="29">
        <v>2579.21</v>
      </c>
      <c r="D860" s="27">
        <v>0.0</v>
      </c>
      <c r="E860" s="34"/>
    </row>
    <row r="861" hidden="1">
      <c r="A861" s="57" t="s">
        <v>3736</v>
      </c>
      <c r="B861" s="29">
        <v>274.0</v>
      </c>
      <c r="C861" s="58">
        <v>274.0</v>
      </c>
      <c r="D861" s="27">
        <v>0.0</v>
      </c>
      <c r="E861" s="34"/>
    </row>
    <row r="862" hidden="1">
      <c r="A862" s="57" t="s">
        <v>3737</v>
      </c>
      <c r="B862" s="29">
        <v>2142.0</v>
      </c>
      <c r="C862" s="58">
        <v>2142.0</v>
      </c>
      <c r="D862" s="27">
        <v>0.0</v>
      </c>
      <c r="E862" s="34"/>
    </row>
    <row r="863" hidden="1">
      <c r="A863" s="57" t="s">
        <v>3738</v>
      </c>
      <c r="B863" s="29">
        <v>1216.0</v>
      </c>
      <c r="C863" s="58">
        <v>1216.0</v>
      </c>
      <c r="D863" s="27">
        <v>0.0</v>
      </c>
      <c r="E863" s="34"/>
    </row>
    <row r="864" hidden="1">
      <c r="A864" s="57" t="s">
        <v>3740</v>
      </c>
      <c r="B864" s="29">
        <v>364.0</v>
      </c>
      <c r="C864" s="58">
        <v>364.0</v>
      </c>
      <c r="D864" s="27">
        <v>0.0</v>
      </c>
      <c r="E864" s="34"/>
    </row>
    <row r="865" hidden="1">
      <c r="A865" s="57" t="s">
        <v>3741</v>
      </c>
      <c r="B865" s="29">
        <v>0.0</v>
      </c>
      <c r="C865" s="58">
        <v>0.0</v>
      </c>
      <c r="D865" s="27">
        <v>0.0</v>
      </c>
      <c r="E865" s="34"/>
    </row>
    <row r="866" hidden="1">
      <c r="A866" s="35" t="s">
        <v>3742</v>
      </c>
      <c r="B866" s="29">
        <v>8541.21</v>
      </c>
      <c r="C866" s="58">
        <v>8541.21</v>
      </c>
      <c r="D866" s="37">
        <v>0.0</v>
      </c>
      <c r="E866" s="34"/>
    </row>
    <row r="867" hidden="1">
      <c r="A867" s="36" t="s">
        <v>3743</v>
      </c>
      <c r="B867" s="37">
        <v>0.0</v>
      </c>
      <c r="C867" s="27">
        <v>0.0</v>
      </c>
      <c r="D867" s="27">
        <v>0.0</v>
      </c>
      <c r="E867" s="38"/>
    </row>
    <row r="868" hidden="1"/>
    <row r="869" hidden="1"/>
    <row r="870" hidden="1">
      <c r="A870" s="5" t="s">
        <v>3744</v>
      </c>
      <c r="B870" s="6"/>
      <c r="C870" s="6"/>
      <c r="D870" s="6"/>
      <c r="E870" s="7"/>
    </row>
    <row r="871" hidden="1">
      <c r="A871" s="10"/>
      <c r="B871" s="11"/>
      <c r="C871" s="11"/>
      <c r="D871" s="11"/>
      <c r="E871" s="12"/>
    </row>
    <row r="872" hidden="1">
      <c r="A872" s="5" t="s">
        <v>3717</v>
      </c>
      <c r="B872" s="6"/>
      <c r="C872" s="6"/>
      <c r="D872" s="6"/>
      <c r="E872" s="7"/>
    </row>
    <row r="873" hidden="1">
      <c r="A873" s="10"/>
      <c r="B873" s="11"/>
      <c r="C873" s="11"/>
      <c r="D873" s="11"/>
      <c r="E873" s="12"/>
    </row>
    <row r="874" hidden="1">
      <c r="A874" s="13">
        <v>46055.0</v>
      </c>
      <c r="B874" s="6"/>
      <c r="C874" s="53" t="s">
        <v>3718</v>
      </c>
      <c r="D874" s="15">
        <v>46061.0</v>
      </c>
      <c r="E874" s="7"/>
    </row>
    <row r="875" hidden="1">
      <c r="A875" s="10"/>
      <c r="B875" s="11"/>
      <c r="C875" s="16"/>
      <c r="D875" s="11"/>
      <c r="E875" s="12"/>
    </row>
    <row r="876" hidden="1">
      <c r="A876" s="54" t="s">
        <v>4850</v>
      </c>
      <c r="B876" s="7"/>
      <c r="C876" s="16"/>
      <c r="D876" s="55" t="s">
        <v>4851</v>
      </c>
      <c r="E876" s="7"/>
    </row>
    <row r="877" hidden="1">
      <c r="A877" s="10"/>
      <c r="B877" s="12"/>
      <c r="C877" s="16"/>
      <c r="D877" s="11"/>
      <c r="E877" s="12"/>
    </row>
    <row r="878" hidden="1">
      <c r="A878" s="19" t="s">
        <v>3719</v>
      </c>
      <c r="B878" s="6"/>
      <c r="C878" s="6"/>
      <c r="D878" s="6"/>
      <c r="E878" s="7"/>
    </row>
    <row r="879" hidden="1">
      <c r="A879" s="20" t="s">
        <v>3720</v>
      </c>
      <c r="B879" s="21" t="s">
        <v>3721</v>
      </c>
      <c r="C879" s="22" t="s">
        <v>3722</v>
      </c>
      <c r="D879" s="21" t="s">
        <v>3723</v>
      </c>
      <c r="E879" s="23" t="s">
        <v>13</v>
      </c>
    </row>
    <row r="880" hidden="1">
      <c r="A880" s="56" t="s">
        <v>3724</v>
      </c>
      <c r="B880" s="25">
        <v>20402.0</v>
      </c>
      <c r="C880" s="26">
        <v>20402.0</v>
      </c>
      <c r="D880" s="27">
        <v>0.0</v>
      </c>
      <c r="E880" s="28"/>
    </row>
    <row r="881" hidden="1">
      <c r="A881" s="56" t="s">
        <v>3725</v>
      </c>
      <c r="B881" s="29">
        <v>23580.0</v>
      </c>
      <c r="C881" s="26">
        <v>23580.0</v>
      </c>
      <c r="D881" s="27">
        <v>0.0</v>
      </c>
      <c r="E881" s="28"/>
    </row>
    <row r="882" hidden="1">
      <c r="A882" s="56" t="s">
        <v>3726</v>
      </c>
      <c r="B882" s="29">
        <v>0.0</v>
      </c>
      <c r="C882" s="26"/>
      <c r="D882" s="27">
        <v>0.0</v>
      </c>
      <c r="E882" s="28"/>
    </row>
    <row r="883" hidden="1">
      <c r="A883" s="56" t="s">
        <v>3727</v>
      </c>
      <c r="B883" s="29">
        <v>0.0</v>
      </c>
      <c r="C883" s="26"/>
      <c r="D883" s="27">
        <v>0.0</v>
      </c>
      <c r="E883" s="28"/>
    </row>
    <row r="884" hidden="1">
      <c r="A884" s="31" t="s">
        <v>3729</v>
      </c>
      <c r="B884" s="29">
        <v>0.0</v>
      </c>
      <c r="C884" s="26"/>
      <c r="D884" s="27">
        <v>0.0</v>
      </c>
      <c r="E884" s="28"/>
    </row>
    <row r="885" hidden="1">
      <c r="A885" s="31" t="s">
        <v>3730</v>
      </c>
      <c r="B885" s="29">
        <v>0.0</v>
      </c>
      <c r="C885" s="26"/>
      <c r="D885" s="27">
        <v>0.0</v>
      </c>
      <c r="E885" s="28"/>
    </row>
    <row r="886" hidden="1">
      <c r="A886" s="31" t="s">
        <v>3732</v>
      </c>
      <c r="B886" s="29">
        <v>2000.0</v>
      </c>
      <c r="C886" s="26">
        <v>2000.0</v>
      </c>
      <c r="D886" s="27">
        <v>0.0</v>
      </c>
      <c r="E886" s="28" t="s">
        <v>4867</v>
      </c>
    </row>
    <row r="887" hidden="1">
      <c r="A887" s="31" t="s">
        <v>3734</v>
      </c>
      <c r="B887" s="29">
        <v>760.0</v>
      </c>
      <c r="C887" s="26">
        <v>760.0</v>
      </c>
      <c r="D887" s="27">
        <v>0.0</v>
      </c>
      <c r="E887" s="34"/>
    </row>
    <row r="888" hidden="1">
      <c r="A888" s="57" t="s">
        <v>3735</v>
      </c>
      <c r="B888" s="29">
        <v>14881.689999999999</v>
      </c>
      <c r="C888" s="29">
        <v>14881.689999999999</v>
      </c>
      <c r="D888" s="27">
        <v>0.0</v>
      </c>
      <c r="E888" s="34"/>
    </row>
    <row r="889" hidden="1">
      <c r="A889" s="57" t="s">
        <v>3736</v>
      </c>
      <c r="B889" s="29">
        <v>5856.0</v>
      </c>
      <c r="C889" s="58">
        <v>5856.0</v>
      </c>
      <c r="D889" s="27">
        <v>0.0</v>
      </c>
      <c r="E889" s="34"/>
    </row>
    <row r="890" hidden="1">
      <c r="A890" s="57" t="s">
        <v>3737</v>
      </c>
      <c r="B890" s="29">
        <v>28203.0</v>
      </c>
      <c r="C890" s="58">
        <v>27919.0</v>
      </c>
      <c r="D890" s="27">
        <v>-284.0</v>
      </c>
      <c r="E890" s="34"/>
    </row>
    <row r="891" hidden="1">
      <c r="A891" s="57" t="s">
        <v>3738</v>
      </c>
      <c r="B891" s="29">
        <v>5518.0</v>
      </c>
      <c r="C891" s="58">
        <v>5518.0</v>
      </c>
      <c r="D891" s="27">
        <v>0.0</v>
      </c>
      <c r="E891" s="34"/>
    </row>
    <row r="892" hidden="1">
      <c r="A892" s="57" t="s">
        <v>3740</v>
      </c>
      <c r="B892" s="29">
        <v>1803.0</v>
      </c>
      <c r="C892" s="58">
        <v>1803.0</v>
      </c>
      <c r="D892" s="27">
        <v>0.0</v>
      </c>
      <c r="E892" s="34"/>
    </row>
    <row r="893" hidden="1">
      <c r="A893" s="57" t="s">
        <v>3741</v>
      </c>
      <c r="B893" s="29">
        <v>3815.0</v>
      </c>
      <c r="C893" s="58">
        <v>3815.0</v>
      </c>
      <c r="D893" s="27">
        <v>0.0</v>
      </c>
      <c r="E893" s="34"/>
    </row>
    <row r="894" hidden="1">
      <c r="A894" s="35" t="s">
        <v>3742</v>
      </c>
      <c r="B894" s="29">
        <v>102996.29</v>
      </c>
      <c r="C894" s="58">
        <v>102294.29000000002</v>
      </c>
      <c r="D894" s="37">
        <v>-701.9999999999709</v>
      </c>
      <c r="E894" s="34"/>
    </row>
    <row r="895" hidden="1">
      <c r="A895" s="36" t="s">
        <v>3743</v>
      </c>
      <c r="B895" s="37">
        <v>7.400000000001455</v>
      </c>
      <c r="C895" s="27">
        <v>425.3999999999796</v>
      </c>
      <c r="D895" s="27">
        <v>417.9999999999782</v>
      </c>
      <c r="E895" s="38"/>
    </row>
    <row r="896" hidden="1"/>
    <row r="897" hidden="1"/>
    <row r="898" hidden="1">
      <c r="A898" s="5" t="s">
        <v>3744</v>
      </c>
      <c r="B898" s="6"/>
      <c r="C898" s="6"/>
      <c r="D898" s="6"/>
      <c r="E898" s="7"/>
    </row>
    <row r="899" hidden="1">
      <c r="A899" s="10"/>
      <c r="B899" s="11"/>
      <c r="C899" s="11"/>
      <c r="D899" s="11"/>
      <c r="E899" s="12"/>
    </row>
    <row r="900" hidden="1">
      <c r="A900" s="5" t="s">
        <v>3717</v>
      </c>
      <c r="B900" s="6"/>
      <c r="C900" s="6"/>
      <c r="D900" s="6"/>
      <c r="E900" s="7"/>
    </row>
    <row r="901" hidden="1">
      <c r="A901" s="10"/>
      <c r="B901" s="11"/>
      <c r="C901" s="11"/>
      <c r="D901" s="11"/>
      <c r="E901" s="12"/>
    </row>
    <row r="902" hidden="1">
      <c r="A902" s="13">
        <v>46055.0</v>
      </c>
      <c r="B902" s="6"/>
      <c r="C902" s="53" t="s">
        <v>3718</v>
      </c>
      <c r="D902" s="15">
        <v>46061.0</v>
      </c>
      <c r="E902" s="7"/>
    </row>
    <row r="903" hidden="1">
      <c r="A903" s="10"/>
      <c r="B903" s="11"/>
      <c r="C903" s="16"/>
      <c r="D903" s="11"/>
      <c r="E903" s="12"/>
    </row>
    <row r="904" hidden="1">
      <c r="A904" s="54" t="s">
        <v>4850</v>
      </c>
      <c r="B904" s="7"/>
      <c r="C904" s="16"/>
      <c r="D904" s="55" t="s">
        <v>4851</v>
      </c>
      <c r="E904" s="7"/>
    </row>
    <row r="905" hidden="1">
      <c r="A905" s="10"/>
      <c r="B905" s="12"/>
      <c r="C905" s="16"/>
      <c r="D905" s="11"/>
      <c r="E905" s="12"/>
    </row>
    <row r="906" hidden="1">
      <c r="A906" s="19" t="s">
        <v>3719</v>
      </c>
      <c r="B906" s="6"/>
      <c r="C906" s="6"/>
      <c r="D906" s="6"/>
      <c r="E906" s="7"/>
    </row>
    <row r="907" hidden="1">
      <c r="A907" s="20" t="s">
        <v>3720</v>
      </c>
      <c r="B907" s="21" t="s">
        <v>3721</v>
      </c>
      <c r="C907" s="22" t="s">
        <v>3722</v>
      </c>
      <c r="D907" s="21" t="s">
        <v>3723</v>
      </c>
      <c r="E907" s="23" t="s">
        <v>13</v>
      </c>
    </row>
    <row r="908" hidden="1">
      <c r="A908" s="56" t="s">
        <v>3724</v>
      </c>
      <c r="B908" s="25">
        <v>20402.0</v>
      </c>
      <c r="C908" s="26">
        <v>20402.0</v>
      </c>
      <c r="D908" s="27">
        <v>0.0</v>
      </c>
      <c r="E908" s="28"/>
    </row>
    <row r="909" hidden="1">
      <c r="A909" s="56" t="s">
        <v>3725</v>
      </c>
      <c r="B909" s="29">
        <v>23580.0</v>
      </c>
      <c r="C909" s="26">
        <v>23580.0</v>
      </c>
      <c r="D909" s="27">
        <v>0.0</v>
      </c>
      <c r="E909" s="28"/>
    </row>
    <row r="910" hidden="1">
      <c r="A910" s="56" t="s">
        <v>3726</v>
      </c>
      <c r="B910" s="29">
        <v>0.0</v>
      </c>
      <c r="C910" s="26"/>
      <c r="D910" s="27">
        <v>0.0</v>
      </c>
      <c r="E910" s="28"/>
    </row>
    <row r="911" hidden="1">
      <c r="A911" s="56" t="s">
        <v>3727</v>
      </c>
      <c r="B911" s="29">
        <v>0.0</v>
      </c>
      <c r="C911" s="26"/>
      <c r="D911" s="27">
        <v>0.0</v>
      </c>
      <c r="E911" s="28"/>
    </row>
    <row r="912" hidden="1">
      <c r="A912" s="31" t="s">
        <v>3729</v>
      </c>
      <c r="B912" s="29">
        <v>0.0</v>
      </c>
      <c r="C912" s="26"/>
      <c r="D912" s="27">
        <v>0.0</v>
      </c>
      <c r="E912" s="28"/>
    </row>
    <row r="913" hidden="1">
      <c r="A913" s="31" t="s">
        <v>3730</v>
      </c>
      <c r="B913" s="29">
        <v>0.0</v>
      </c>
      <c r="C913" s="26"/>
      <c r="D913" s="27">
        <v>0.0</v>
      </c>
      <c r="E913" s="28"/>
    </row>
    <row r="914" hidden="1">
      <c r="A914" s="31" t="s">
        <v>3732</v>
      </c>
      <c r="B914" s="29">
        <v>2000.0</v>
      </c>
      <c r="C914" s="26">
        <v>2000.0</v>
      </c>
      <c r="D914" s="27">
        <v>0.0</v>
      </c>
      <c r="E914" s="28" t="s">
        <v>4867</v>
      </c>
    </row>
    <row r="915" hidden="1">
      <c r="A915" s="31" t="s">
        <v>3734</v>
      </c>
      <c r="B915" s="29">
        <v>760.0</v>
      </c>
      <c r="C915" s="26">
        <v>760.0</v>
      </c>
      <c r="D915" s="27">
        <v>0.0</v>
      </c>
      <c r="E915" s="34"/>
    </row>
    <row r="916" hidden="1">
      <c r="A916" s="57" t="s">
        <v>3735</v>
      </c>
      <c r="B916" s="29">
        <v>14881.689999999999</v>
      </c>
      <c r="C916" s="29">
        <v>14881.689999999999</v>
      </c>
      <c r="D916" s="27">
        <v>0.0</v>
      </c>
      <c r="E916" s="34"/>
    </row>
    <row r="917" hidden="1">
      <c r="A917" s="57" t="s">
        <v>3736</v>
      </c>
      <c r="B917" s="29">
        <v>5856.0</v>
      </c>
      <c r="C917" s="58">
        <v>5856.0</v>
      </c>
      <c r="D917" s="27">
        <v>0.0</v>
      </c>
      <c r="E917" s="34"/>
    </row>
    <row r="918" hidden="1">
      <c r="A918" s="57" t="s">
        <v>3737</v>
      </c>
      <c r="B918" s="29">
        <v>28203.0</v>
      </c>
      <c r="C918" s="58">
        <v>27919.0</v>
      </c>
      <c r="D918" s="27">
        <v>-284.0</v>
      </c>
      <c r="E918" s="34"/>
    </row>
    <row r="919" hidden="1">
      <c r="A919" s="57" t="s">
        <v>3738</v>
      </c>
      <c r="B919" s="29">
        <v>5518.0</v>
      </c>
      <c r="C919" s="58">
        <v>5518.0</v>
      </c>
      <c r="D919" s="27">
        <v>0.0</v>
      </c>
      <c r="E919" s="34"/>
    </row>
    <row r="920" hidden="1">
      <c r="A920" s="57" t="s">
        <v>3740</v>
      </c>
      <c r="B920" s="29">
        <v>1803.0</v>
      </c>
      <c r="C920" s="58">
        <v>1803.0</v>
      </c>
      <c r="D920" s="27">
        <v>0.0</v>
      </c>
      <c r="E920" s="34"/>
    </row>
    <row r="921" hidden="1">
      <c r="A921" s="57" t="s">
        <v>3741</v>
      </c>
      <c r="B921" s="29">
        <v>3815.0</v>
      </c>
      <c r="C921" s="58">
        <v>3815.0</v>
      </c>
      <c r="D921" s="27">
        <v>0.0</v>
      </c>
      <c r="E921" s="34"/>
    </row>
    <row r="922" hidden="1">
      <c r="A922" s="35" t="s">
        <v>3742</v>
      </c>
      <c r="B922" s="29">
        <v>102996.29</v>
      </c>
      <c r="C922" s="58">
        <v>102294.29000000002</v>
      </c>
      <c r="D922" s="37">
        <v>-701.9999999999709</v>
      </c>
      <c r="E922" s="34"/>
    </row>
    <row r="923" hidden="1">
      <c r="A923" s="36" t="s">
        <v>3743</v>
      </c>
      <c r="B923" s="37">
        <v>7.400000000001455</v>
      </c>
      <c r="C923" s="27">
        <v>425.3999999999796</v>
      </c>
      <c r="D923" s="27">
        <v>417.9999999999782</v>
      </c>
      <c r="E923" s="38"/>
    </row>
    <row r="924" hidden="1"/>
    <row r="925" hidden="1"/>
    <row r="926" hidden="1">
      <c r="A926" s="5" t="s">
        <v>3744</v>
      </c>
      <c r="B926" s="6"/>
      <c r="C926" s="6"/>
      <c r="D926" s="6"/>
      <c r="E926" s="7"/>
    </row>
    <row r="927" hidden="1">
      <c r="A927" s="10"/>
      <c r="B927" s="11"/>
      <c r="C927" s="11"/>
      <c r="D927" s="11"/>
      <c r="E927" s="12"/>
    </row>
    <row r="928" hidden="1">
      <c r="A928" s="5" t="s">
        <v>3717</v>
      </c>
      <c r="B928" s="6"/>
      <c r="C928" s="6"/>
      <c r="D928" s="6"/>
      <c r="E928" s="7"/>
    </row>
    <row r="929" hidden="1">
      <c r="A929" s="10"/>
      <c r="B929" s="11"/>
      <c r="C929" s="11"/>
      <c r="D929" s="11"/>
      <c r="E929" s="12"/>
    </row>
    <row r="930" hidden="1">
      <c r="A930" s="13">
        <v>46062.0</v>
      </c>
      <c r="B930" s="6"/>
      <c r="C930" s="53" t="s">
        <v>3718</v>
      </c>
      <c r="D930" s="15">
        <v>46068.0</v>
      </c>
      <c r="E930" s="7"/>
    </row>
    <row r="931" hidden="1">
      <c r="A931" s="10"/>
      <c r="B931" s="11"/>
      <c r="C931" s="16"/>
      <c r="D931" s="11"/>
      <c r="E931" s="12"/>
    </row>
    <row r="932" hidden="1">
      <c r="A932" s="54" t="s">
        <v>4850</v>
      </c>
      <c r="B932" s="7"/>
      <c r="C932" s="16"/>
      <c r="D932" s="55" t="s">
        <v>4851</v>
      </c>
      <c r="E932" s="7"/>
    </row>
    <row r="933" hidden="1">
      <c r="A933" s="10"/>
      <c r="B933" s="12"/>
      <c r="C933" s="16"/>
      <c r="D933" s="11"/>
      <c r="E933" s="12"/>
    </row>
    <row r="934" hidden="1">
      <c r="A934" s="19" t="s">
        <v>3719</v>
      </c>
      <c r="B934" s="6"/>
      <c r="C934" s="6"/>
      <c r="D934" s="6"/>
      <c r="E934" s="7"/>
    </row>
    <row r="935" hidden="1">
      <c r="A935" s="20" t="s">
        <v>3720</v>
      </c>
      <c r="B935" s="21" t="s">
        <v>3721</v>
      </c>
      <c r="C935" s="22" t="s">
        <v>3722</v>
      </c>
      <c r="D935" s="21" t="s">
        <v>3723</v>
      </c>
      <c r="E935" s="23" t="s">
        <v>13</v>
      </c>
    </row>
    <row r="936" hidden="1">
      <c r="A936" s="56" t="s">
        <v>3724</v>
      </c>
      <c r="B936" s="25">
        <v>15151.0</v>
      </c>
      <c r="C936" s="26">
        <v>15151.0</v>
      </c>
      <c r="D936" s="27">
        <v>0.0</v>
      </c>
      <c r="E936" s="28"/>
    </row>
    <row r="937" hidden="1">
      <c r="A937" s="56" t="s">
        <v>3725</v>
      </c>
      <c r="B937" s="29">
        <v>27139.0</v>
      </c>
      <c r="C937" s="26">
        <v>27139.0</v>
      </c>
      <c r="D937" s="27">
        <v>0.0</v>
      </c>
      <c r="E937" s="28"/>
    </row>
    <row r="938" hidden="1">
      <c r="A938" s="56" t="s">
        <v>3726</v>
      </c>
      <c r="B938" s="29">
        <v>0.0</v>
      </c>
      <c r="C938" s="26"/>
      <c r="D938" s="27">
        <v>0.0</v>
      </c>
      <c r="E938" s="28"/>
    </row>
    <row r="939" hidden="1">
      <c r="A939" s="56" t="s">
        <v>3727</v>
      </c>
      <c r="B939" s="29">
        <v>0.0</v>
      </c>
      <c r="C939" s="26"/>
      <c r="D939" s="27">
        <v>0.0</v>
      </c>
      <c r="E939" s="28"/>
    </row>
    <row r="940" hidden="1">
      <c r="A940" s="31" t="s">
        <v>3729</v>
      </c>
      <c r="B940" s="29">
        <v>0.0</v>
      </c>
      <c r="C940" s="26"/>
      <c r="D940" s="27">
        <v>0.0</v>
      </c>
      <c r="E940" s="28"/>
    </row>
    <row r="941" hidden="1">
      <c r="A941" s="31" t="s">
        <v>3730</v>
      </c>
      <c r="B941" s="29">
        <v>0.0</v>
      </c>
      <c r="C941" s="26"/>
      <c r="D941" s="27">
        <v>0.0</v>
      </c>
      <c r="E941" s="28"/>
    </row>
    <row r="942" hidden="1">
      <c r="A942" s="31" t="s">
        <v>3732</v>
      </c>
      <c r="B942" s="29">
        <v>1218.0</v>
      </c>
      <c r="C942" s="26">
        <v>1218.0</v>
      </c>
      <c r="D942" s="27">
        <v>0.0</v>
      </c>
      <c r="E942" s="28" t="s">
        <v>4868</v>
      </c>
    </row>
    <row r="943" hidden="1">
      <c r="A943" s="31" t="s">
        <v>3734</v>
      </c>
      <c r="B943" s="29">
        <v>680.0</v>
      </c>
      <c r="C943" s="26">
        <v>680.0</v>
      </c>
      <c r="D943" s="27">
        <v>0.0</v>
      </c>
      <c r="E943" s="34"/>
    </row>
    <row r="944" hidden="1">
      <c r="A944" s="57" t="s">
        <v>3735</v>
      </c>
      <c r="B944" s="29">
        <v>2054.0</v>
      </c>
      <c r="C944" s="29">
        <v>2054.0</v>
      </c>
      <c r="D944" s="27">
        <v>0.0</v>
      </c>
      <c r="E944" s="34"/>
    </row>
    <row r="945" hidden="1">
      <c r="A945" s="57" t="s">
        <v>3736</v>
      </c>
      <c r="B945" s="29">
        <v>6077.0</v>
      </c>
      <c r="C945" s="58">
        <v>6077.0</v>
      </c>
      <c r="D945" s="27">
        <v>0.0</v>
      </c>
      <c r="E945" s="34"/>
    </row>
    <row r="946" hidden="1">
      <c r="A946" s="57" t="s">
        <v>3737</v>
      </c>
      <c r="B946" s="29">
        <v>30321.0</v>
      </c>
      <c r="C946" s="58">
        <v>30321.0</v>
      </c>
      <c r="D946" s="27">
        <v>0.0</v>
      </c>
      <c r="E946" s="34"/>
    </row>
    <row r="947" hidden="1">
      <c r="A947" s="57" t="s">
        <v>3738</v>
      </c>
      <c r="B947" s="29">
        <v>12201.0</v>
      </c>
      <c r="C947" s="58">
        <v>12201.0</v>
      </c>
      <c r="D947" s="27">
        <v>0.0</v>
      </c>
      <c r="E947" s="34"/>
    </row>
    <row r="948" hidden="1">
      <c r="A948" s="57" t="s">
        <v>3740</v>
      </c>
      <c r="B948" s="29">
        <v>259.0</v>
      </c>
      <c r="C948" s="58">
        <v>259.0</v>
      </c>
      <c r="D948" s="27">
        <v>0.0</v>
      </c>
      <c r="E948" s="34"/>
    </row>
    <row r="949" hidden="1">
      <c r="A949" s="57" t="s">
        <v>3741</v>
      </c>
      <c r="B949" s="29">
        <v>2180.0</v>
      </c>
      <c r="C949" s="58">
        <v>2180.0</v>
      </c>
      <c r="D949" s="27">
        <v>0.0</v>
      </c>
      <c r="E949" s="34"/>
    </row>
    <row r="950" hidden="1">
      <c r="A950" s="35" t="s">
        <v>3742</v>
      </c>
      <c r="B950" s="29">
        <v>95100.2</v>
      </c>
      <c r="C950" s="58">
        <v>95100.19999999998</v>
      </c>
      <c r="D950" s="37">
        <v>-1.4551915228366852E-11</v>
      </c>
      <c r="E950" s="34"/>
    </row>
    <row r="951" hidden="1">
      <c r="A951" s="36" t="s">
        <v>3743</v>
      </c>
      <c r="B951" s="37">
        <v>-0.20000000000436557</v>
      </c>
      <c r="C951" s="27">
        <v>-0.1999999999825377</v>
      </c>
      <c r="D951" s="27">
        <v>2.1827872842550278E-11</v>
      </c>
      <c r="E951" s="38"/>
    </row>
    <row r="952" hidden="1"/>
    <row r="953" hidden="1"/>
    <row r="954" hidden="1">
      <c r="A954" s="5" t="s">
        <v>3744</v>
      </c>
      <c r="B954" s="6"/>
      <c r="C954" s="6"/>
      <c r="D954" s="6"/>
      <c r="E954" s="7"/>
    </row>
    <row r="955" hidden="1">
      <c r="A955" s="10"/>
      <c r="B955" s="11"/>
      <c r="C955" s="11"/>
      <c r="D955" s="11"/>
      <c r="E955" s="12"/>
    </row>
    <row r="956" hidden="1">
      <c r="A956" s="5" t="s">
        <v>3717</v>
      </c>
      <c r="B956" s="6"/>
      <c r="C956" s="6"/>
      <c r="D956" s="6"/>
      <c r="E956" s="7"/>
    </row>
    <row r="957" hidden="1">
      <c r="A957" s="10"/>
      <c r="B957" s="11"/>
      <c r="C957" s="11"/>
      <c r="D957" s="11"/>
      <c r="E957" s="12"/>
    </row>
    <row r="958" hidden="1">
      <c r="A958" s="13">
        <v>46062.0</v>
      </c>
      <c r="B958" s="6"/>
      <c r="C958" s="53" t="s">
        <v>3718</v>
      </c>
      <c r="D958" s="15">
        <v>46068.0</v>
      </c>
      <c r="E958" s="7"/>
    </row>
    <row r="959" hidden="1">
      <c r="A959" s="10"/>
      <c r="B959" s="11"/>
      <c r="C959" s="16"/>
      <c r="D959" s="11"/>
      <c r="E959" s="12"/>
    </row>
    <row r="960" hidden="1">
      <c r="A960" s="54" t="s">
        <v>4850</v>
      </c>
      <c r="B960" s="7"/>
      <c r="C960" s="16"/>
      <c r="D960" s="55" t="s">
        <v>4851</v>
      </c>
      <c r="E960" s="7"/>
    </row>
    <row r="961" hidden="1">
      <c r="A961" s="10"/>
      <c r="B961" s="12"/>
      <c r="C961" s="16"/>
      <c r="D961" s="11"/>
      <c r="E961" s="12"/>
    </row>
    <row r="962" hidden="1">
      <c r="A962" s="19" t="s">
        <v>3719</v>
      </c>
      <c r="B962" s="6"/>
      <c r="C962" s="6"/>
      <c r="D962" s="6"/>
      <c r="E962" s="7"/>
    </row>
    <row r="963" hidden="1">
      <c r="A963" s="20" t="s">
        <v>3720</v>
      </c>
      <c r="B963" s="21" t="s">
        <v>3721</v>
      </c>
      <c r="C963" s="22" t="s">
        <v>3722</v>
      </c>
      <c r="D963" s="21" t="s">
        <v>3723</v>
      </c>
      <c r="E963" s="23" t="s">
        <v>13</v>
      </c>
    </row>
    <row r="964" hidden="1">
      <c r="A964" s="56" t="s">
        <v>3724</v>
      </c>
      <c r="B964" s="25">
        <v>15151.0</v>
      </c>
      <c r="C964" s="26">
        <v>15151.0</v>
      </c>
      <c r="D964" s="27">
        <v>0.0</v>
      </c>
      <c r="E964" s="28"/>
    </row>
    <row r="965" hidden="1">
      <c r="A965" s="56" t="s">
        <v>3725</v>
      </c>
      <c r="B965" s="29">
        <v>27139.0</v>
      </c>
      <c r="C965" s="26">
        <v>27139.0</v>
      </c>
      <c r="D965" s="27">
        <v>0.0</v>
      </c>
      <c r="E965" s="28"/>
    </row>
    <row r="966" hidden="1">
      <c r="A966" s="56" t="s">
        <v>3726</v>
      </c>
      <c r="B966" s="29">
        <v>0.0</v>
      </c>
      <c r="C966" s="26"/>
      <c r="D966" s="27">
        <v>0.0</v>
      </c>
      <c r="E966" s="28"/>
    </row>
    <row r="967" hidden="1">
      <c r="A967" s="56" t="s">
        <v>3727</v>
      </c>
      <c r="B967" s="29">
        <v>0.0</v>
      </c>
      <c r="C967" s="26"/>
      <c r="D967" s="27">
        <v>0.0</v>
      </c>
      <c r="E967" s="28"/>
    </row>
    <row r="968" hidden="1">
      <c r="A968" s="31" t="s">
        <v>3729</v>
      </c>
      <c r="B968" s="29">
        <v>0.0</v>
      </c>
      <c r="C968" s="26"/>
      <c r="D968" s="27">
        <v>0.0</v>
      </c>
      <c r="E968" s="28"/>
    </row>
    <row r="969" hidden="1">
      <c r="A969" s="31" t="s">
        <v>3730</v>
      </c>
      <c r="B969" s="29">
        <v>0.0</v>
      </c>
      <c r="C969" s="26"/>
      <c r="D969" s="27">
        <v>0.0</v>
      </c>
      <c r="E969" s="28"/>
    </row>
    <row r="970" hidden="1">
      <c r="A970" s="31" t="s">
        <v>3732</v>
      </c>
      <c r="B970" s="29">
        <v>1218.0</v>
      </c>
      <c r="C970" s="26">
        <v>1218.0</v>
      </c>
      <c r="D970" s="27">
        <v>0.0</v>
      </c>
      <c r="E970" s="28" t="s">
        <v>4868</v>
      </c>
    </row>
    <row r="971" hidden="1">
      <c r="A971" s="31" t="s">
        <v>3734</v>
      </c>
      <c r="B971" s="29">
        <v>680.0</v>
      </c>
      <c r="C971" s="26">
        <v>680.0</v>
      </c>
      <c r="D971" s="27">
        <v>0.0</v>
      </c>
      <c r="E971" s="34"/>
    </row>
    <row r="972" hidden="1">
      <c r="A972" s="57" t="s">
        <v>3735</v>
      </c>
      <c r="B972" s="29">
        <v>2054.0</v>
      </c>
      <c r="C972" s="29">
        <v>2054.0</v>
      </c>
      <c r="D972" s="27">
        <v>0.0</v>
      </c>
      <c r="E972" s="34"/>
    </row>
    <row r="973" hidden="1">
      <c r="A973" s="57" t="s">
        <v>3736</v>
      </c>
      <c r="B973" s="29">
        <v>6077.0</v>
      </c>
      <c r="C973" s="58">
        <v>6077.0</v>
      </c>
      <c r="D973" s="27">
        <v>0.0</v>
      </c>
      <c r="E973" s="34"/>
    </row>
    <row r="974" hidden="1">
      <c r="A974" s="57" t="s">
        <v>3737</v>
      </c>
      <c r="B974" s="29">
        <v>30321.0</v>
      </c>
      <c r="C974" s="58">
        <v>30321.0</v>
      </c>
      <c r="D974" s="27">
        <v>0.0</v>
      </c>
      <c r="E974" s="34"/>
    </row>
    <row r="975" hidden="1">
      <c r="A975" s="57" t="s">
        <v>3738</v>
      </c>
      <c r="B975" s="29">
        <v>12201.0</v>
      </c>
      <c r="C975" s="58">
        <v>12201.0</v>
      </c>
      <c r="D975" s="27">
        <v>0.0</v>
      </c>
      <c r="E975" s="34"/>
    </row>
    <row r="976" hidden="1">
      <c r="A976" s="57" t="s">
        <v>3740</v>
      </c>
      <c r="B976" s="29">
        <v>259.0</v>
      </c>
      <c r="C976" s="58">
        <v>259.0</v>
      </c>
      <c r="D976" s="27">
        <v>0.0</v>
      </c>
      <c r="E976" s="34"/>
    </row>
    <row r="977" hidden="1">
      <c r="A977" s="57" t="s">
        <v>3741</v>
      </c>
      <c r="B977" s="29">
        <v>2180.0</v>
      </c>
      <c r="C977" s="58">
        <v>2180.0</v>
      </c>
      <c r="D977" s="27">
        <v>0.0</v>
      </c>
      <c r="E977" s="34"/>
    </row>
    <row r="978" hidden="1">
      <c r="A978" s="35" t="s">
        <v>3742</v>
      </c>
      <c r="B978" s="29">
        <v>95100.2</v>
      </c>
      <c r="C978" s="58">
        <v>95100.19999999998</v>
      </c>
      <c r="D978" s="37">
        <v>-1.4551915228366852E-11</v>
      </c>
      <c r="E978" s="34"/>
    </row>
    <row r="979" hidden="1">
      <c r="A979" s="36" t="s">
        <v>3743</v>
      </c>
      <c r="B979" s="37">
        <v>-0.20000000000436557</v>
      </c>
      <c r="C979" s="27">
        <v>-0.1999999999825377</v>
      </c>
      <c r="D979" s="27">
        <v>2.1827872842550278E-11</v>
      </c>
      <c r="E979" s="38"/>
    </row>
    <row r="980" hidden="1">
      <c r="A980" s="39"/>
      <c r="B980" s="59"/>
      <c r="C980" s="60"/>
      <c r="D980" s="60"/>
      <c r="E980" s="61"/>
    </row>
    <row r="981" hidden="1">
      <c r="A981" s="39"/>
      <c r="B981" s="59"/>
      <c r="C981" s="60"/>
      <c r="D981" s="60"/>
      <c r="E981" s="61"/>
    </row>
    <row r="982" hidden="1">
      <c r="A982" s="5" t="s">
        <v>3744</v>
      </c>
      <c r="B982" s="6"/>
      <c r="C982" s="6"/>
      <c r="D982" s="6"/>
      <c r="E982" s="7"/>
    </row>
    <row r="983" hidden="1">
      <c r="A983" s="10"/>
      <c r="B983" s="11"/>
      <c r="C983" s="11"/>
      <c r="D983" s="11"/>
      <c r="E983" s="12"/>
    </row>
    <row r="984" hidden="1">
      <c r="A984" s="5" t="s">
        <v>3717</v>
      </c>
      <c r="B984" s="6"/>
      <c r="C984" s="6"/>
      <c r="D984" s="6"/>
      <c r="E984" s="7"/>
    </row>
    <row r="985" hidden="1">
      <c r="A985" s="10"/>
      <c r="B985" s="11"/>
      <c r="C985" s="11"/>
      <c r="D985" s="11"/>
      <c r="E985" s="12"/>
    </row>
    <row r="986" hidden="1">
      <c r="A986" s="13">
        <v>46069.0</v>
      </c>
      <c r="B986" s="6"/>
      <c r="C986" s="53" t="s">
        <v>3718</v>
      </c>
      <c r="D986" s="15">
        <v>46075.0</v>
      </c>
      <c r="E986" s="7"/>
    </row>
    <row r="987" hidden="1">
      <c r="A987" s="10"/>
      <c r="B987" s="11"/>
      <c r="C987" s="16"/>
      <c r="D987" s="11"/>
      <c r="E987" s="12"/>
    </row>
    <row r="988" hidden="1">
      <c r="A988" s="54" t="s">
        <v>4850</v>
      </c>
      <c r="B988" s="7"/>
      <c r="C988" s="16"/>
      <c r="D988" s="55" t="s">
        <v>4851</v>
      </c>
      <c r="E988" s="7"/>
    </row>
    <row r="989" hidden="1">
      <c r="A989" s="10"/>
      <c r="B989" s="12"/>
      <c r="C989" s="16"/>
      <c r="D989" s="11"/>
      <c r="E989" s="12"/>
    </row>
    <row r="990" hidden="1">
      <c r="A990" s="19" t="s">
        <v>3719</v>
      </c>
      <c r="B990" s="6"/>
      <c r="C990" s="6"/>
      <c r="D990" s="6"/>
      <c r="E990" s="7"/>
    </row>
    <row r="991" hidden="1">
      <c r="A991" s="20" t="s">
        <v>3720</v>
      </c>
      <c r="B991" s="21" t="s">
        <v>3721</v>
      </c>
      <c r="C991" s="22" t="s">
        <v>3722</v>
      </c>
      <c r="D991" s="21" t="s">
        <v>3723</v>
      </c>
      <c r="E991" s="23" t="s">
        <v>13</v>
      </c>
    </row>
    <row r="992" hidden="1">
      <c r="A992" s="56" t="s">
        <v>3724</v>
      </c>
      <c r="B992" s="25">
        <v>16224.0</v>
      </c>
      <c r="C992" s="26">
        <v>15724.0</v>
      </c>
      <c r="D992" s="27">
        <v>-500.0</v>
      </c>
      <c r="E992" s="28"/>
    </row>
    <row r="993" hidden="1">
      <c r="A993" s="56" t="s">
        <v>3725</v>
      </c>
      <c r="B993" s="29">
        <v>20505.0</v>
      </c>
      <c r="C993" s="26">
        <v>20505.0</v>
      </c>
      <c r="D993" s="27">
        <v>0.0</v>
      </c>
      <c r="E993" s="28"/>
    </row>
    <row r="994" hidden="1">
      <c r="A994" s="56" t="s">
        <v>3726</v>
      </c>
      <c r="B994" s="29">
        <v>0.0</v>
      </c>
      <c r="C994" s="26"/>
      <c r="D994" s="27">
        <v>0.0</v>
      </c>
      <c r="E994" s="28"/>
    </row>
    <row r="995" hidden="1">
      <c r="A995" s="56" t="s">
        <v>3727</v>
      </c>
      <c r="B995" s="29">
        <v>0.0</v>
      </c>
      <c r="C995" s="26"/>
      <c r="D995" s="27">
        <v>0.0</v>
      </c>
      <c r="E995" s="28"/>
    </row>
    <row r="996" hidden="1">
      <c r="A996" s="31" t="s">
        <v>3729</v>
      </c>
      <c r="B996" s="29">
        <v>0.0</v>
      </c>
      <c r="C996" s="26"/>
      <c r="D996" s="27">
        <v>0.0</v>
      </c>
      <c r="E996" s="28"/>
    </row>
    <row r="997" hidden="1">
      <c r="A997" s="31" t="s">
        <v>3730</v>
      </c>
      <c r="B997" s="29">
        <v>0.0</v>
      </c>
      <c r="C997" s="26"/>
      <c r="D997" s="27">
        <v>0.0</v>
      </c>
      <c r="E997" s="28"/>
    </row>
    <row r="998" hidden="1">
      <c r="A998" s="31" t="s">
        <v>3732</v>
      </c>
      <c r="B998" s="29">
        <v>0.0</v>
      </c>
      <c r="C998" s="26">
        <v>500.0</v>
      </c>
      <c r="D998" s="27">
        <v>500.0</v>
      </c>
      <c r="E998" s="28" t="s">
        <v>4869</v>
      </c>
    </row>
    <row r="999" hidden="1">
      <c r="A999" s="31" t="s">
        <v>3734</v>
      </c>
      <c r="B999" s="29">
        <v>760.0</v>
      </c>
      <c r="C999" s="26">
        <v>760.0</v>
      </c>
      <c r="D999" s="27">
        <v>0.0</v>
      </c>
      <c r="E999" s="34"/>
    </row>
    <row r="1000" hidden="1">
      <c r="A1000" s="57" t="s">
        <v>3735</v>
      </c>
      <c r="B1000" s="29">
        <v>0.0</v>
      </c>
      <c r="C1000" s="29">
        <v>0.0</v>
      </c>
      <c r="D1000" s="27">
        <v>0.0</v>
      </c>
      <c r="E1000" s="34"/>
    </row>
    <row r="1001" hidden="1">
      <c r="A1001" s="57" t="s">
        <v>3736</v>
      </c>
      <c r="B1001" s="29">
        <v>7508.0</v>
      </c>
      <c r="C1001" s="58">
        <v>7508.0</v>
      </c>
      <c r="D1001" s="27">
        <v>0.0</v>
      </c>
      <c r="E1001" s="34"/>
    </row>
    <row r="1002" hidden="1">
      <c r="A1002" s="57" t="s">
        <v>3737</v>
      </c>
      <c r="B1002" s="29">
        <v>25769.0</v>
      </c>
      <c r="C1002" s="58">
        <v>25769.0</v>
      </c>
      <c r="D1002" s="27">
        <v>0.0</v>
      </c>
      <c r="E1002" s="34"/>
    </row>
    <row r="1003" hidden="1">
      <c r="A1003" s="57" t="s">
        <v>3738</v>
      </c>
      <c r="B1003" s="29">
        <v>10226.0</v>
      </c>
      <c r="C1003" s="58">
        <v>10226.0</v>
      </c>
      <c r="D1003" s="27">
        <v>0.0</v>
      </c>
      <c r="E1003" s="34"/>
    </row>
    <row r="1004" hidden="1">
      <c r="A1004" s="57" t="s">
        <v>3740</v>
      </c>
      <c r="B1004" s="29">
        <v>1194.0</v>
      </c>
      <c r="C1004" s="58">
        <v>1194.0</v>
      </c>
      <c r="D1004" s="27">
        <v>0.0</v>
      </c>
      <c r="E1004" s="34"/>
    </row>
    <row r="1005" hidden="1">
      <c r="A1005" s="57" t="s">
        <v>3741</v>
      </c>
      <c r="B1005" s="29">
        <v>1862.0</v>
      </c>
      <c r="C1005" s="58">
        <v>1862.0</v>
      </c>
      <c r="D1005" s="27">
        <v>0.0</v>
      </c>
      <c r="E1005" s="34"/>
    </row>
    <row r="1006" hidden="1">
      <c r="A1006" s="35" t="s">
        <v>3742</v>
      </c>
      <c r="B1006" s="29">
        <v>82174.6</v>
      </c>
      <c r="C1006" s="58">
        <v>82174.59999999999</v>
      </c>
      <c r="D1006" s="37">
        <v>-1.4551915228366852E-11</v>
      </c>
      <c r="E1006" s="34"/>
    </row>
    <row r="1007" hidden="1">
      <c r="A1007" s="36" t="s">
        <v>3743</v>
      </c>
      <c r="B1007" s="37">
        <v>11.399999999997817</v>
      </c>
      <c r="C1007" s="27">
        <v>11.400000000008731</v>
      </c>
      <c r="D1007" s="27">
        <v>1.0913936421275139E-11</v>
      </c>
      <c r="E1007" s="38"/>
    </row>
    <row r="1008" hidden="1">
      <c r="A1008" s="39"/>
      <c r="B1008" s="59"/>
      <c r="C1008" s="60"/>
      <c r="D1008" s="60"/>
      <c r="E1008" s="61"/>
    </row>
    <row r="1009" hidden="1">
      <c r="A1009" s="39"/>
      <c r="B1009" s="59"/>
      <c r="C1009" s="60"/>
      <c r="D1009" s="60"/>
      <c r="E1009" s="61"/>
    </row>
    <row r="1010" hidden="1">
      <c r="A1010" s="5" t="s">
        <v>3744</v>
      </c>
      <c r="B1010" s="6"/>
      <c r="C1010" s="6"/>
      <c r="D1010" s="6"/>
      <c r="E1010" s="7"/>
    </row>
    <row r="1011" hidden="1">
      <c r="A1011" s="10"/>
      <c r="B1011" s="11"/>
      <c r="C1011" s="11"/>
      <c r="D1011" s="11"/>
      <c r="E1011" s="12"/>
    </row>
    <row r="1012" hidden="1">
      <c r="A1012" s="5" t="s">
        <v>3717</v>
      </c>
      <c r="B1012" s="6"/>
      <c r="C1012" s="6"/>
      <c r="D1012" s="6"/>
      <c r="E1012" s="7"/>
    </row>
    <row r="1013" hidden="1">
      <c r="A1013" s="10"/>
      <c r="B1013" s="11"/>
      <c r="C1013" s="11"/>
      <c r="D1013" s="11"/>
      <c r="E1013" s="12"/>
    </row>
    <row r="1014" hidden="1">
      <c r="A1014" s="13">
        <v>46076.0</v>
      </c>
      <c r="B1014" s="6"/>
      <c r="C1014" s="53" t="s">
        <v>3718</v>
      </c>
      <c r="D1014" s="15">
        <v>46081.0</v>
      </c>
      <c r="E1014" s="7"/>
    </row>
    <row r="1015" hidden="1">
      <c r="A1015" s="10"/>
      <c r="B1015" s="11"/>
      <c r="C1015" s="16"/>
      <c r="D1015" s="11"/>
      <c r="E1015" s="12"/>
    </row>
    <row r="1016" hidden="1">
      <c r="A1016" s="54" t="s">
        <v>4850</v>
      </c>
      <c r="B1016" s="7"/>
      <c r="C1016" s="16"/>
      <c r="D1016" s="55" t="s">
        <v>4859</v>
      </c>
      <c r="E1016" s="7"/>
    </row>
    <row r="1017" hidden="1">
      <c r="A1017" s="10"/>
      <c r="B1017" s="12"/>
      <c r="C1017" s="16"/>
      <c r="D1017" s="11"/>
      <c r="E1017" s="12"/>
    </row>
    <row r="1018" hidden="1">
      <c r="A1018" s="19" t="s">
        <v>3719</v>
      </c>
      <c r="B1018" s="6"/>
      <c r="C1018" s="6"/>
      <c r="D1018" s="6"/>
      <c r="E1018" s="7"/>
    </row>
    <row r="1019" hidden="1">
      <c r="A1019" s="20" t="s">
        <v>3720</v>
      </c>
      <c r="B1019" s="21" t="s">
        <v>3721</v>
      </c>
      <c r="C1019" s="22" t="s">
        <v>3722</v>
      </c>
      <c r="D1019" s="21" t="s">
        <v>3723</v>
      </c>
      <c r="E1019" s="23" t="s">
        <v>13</v>
      </c>
    </row>
    <row r="1020" hidden="1">
      <c r="A1020" s="56" t="s">
        <v>3724</v>
      </c>
      <c r="B1020" s="25">
        <v>8241.0</v>
      </c>
      <c r="C1020" s="26">
        <v>7741.0</v>
      </c>
      <c r="D1020" s="27">
        <v>-500.0</v>
      </c>
      <c r="E1020" s="28"/>
    </row>
    <row r="1021" hidden="1">
      <c r="A1021" s="56" t="s">
        <v>3725</v>
      </c>
      <c r="B1021" s="29">
        <v>16793.0</v>
      </c>
      <c r="C1021" s="26">
        <v>16793.0</v>
      </c>
      <c r="D1021" s="27">
        <v>0.0</v>
      </c>
      <c r="E1021" s="28"/>
    </row>
    <row r="1022" hidden="1">
      <c r="A1022" s="56" t="s">
        <v>3726</v>
      </c>
      <c r="B1022" s="29">
        <v>0.0</v>
      </c>
      <c r="C1022" s="26"/>
      <c r="D1022" s="27">
        <v>0.0</v>
      </c>
      <c r="E1022" s="28"/>
    </row>
    <row r="1023" hidden="1">
      <c r="A1023" s="56" t="s">
        <v>3727</v>
      </c>
      <c r="B1023" s="29">
        <v>0.0</v>
      </c>
      <c r="C1023" s="26"/>
      <c r="D1023" s="27">
        <v>0.0</v>
      </c>
      <c r="E1023" s="28"/>
    </row>
    <row r="1024" hidden="1">
      <c r="A1024" s="31" t="s">
        <v>3729</v>
      </c>
      <c r="B1024" s="29">
        <v>0.0</v>
      </c>
      <c r="C1024" s="26"/>
      <c r="D1024" s="27">
        <v>0.0</v>
      </c>
      <c r="E1024" s="28"/>
    </row>
    <row r="1025" hidden="1">
      <c r="A1025" s="31" t="s">
        <v>3730</v>
      </c>
      <c r="B1025" s="29">
        <v>0.0</v>
      </c>
      <c r="C1025" s="26"/>
      <c r="D1025" s="27">
        <v>0.0</v>
      </c>
      <c r="E1025" s="28"/>
    </row>
    <row r="1026" hidden="1">
      <c r="A1026" s="31" t="s">
        <v>3732</v>
      </c>
      <c r="B1026" s="29">
        <v>544.0</v>
      </c>
      <c r="C1026" s="26">
        <v>1044.0</v>
      </c>
      <c r="D1026" s="27">
        <v>500.0</v>
      </c>
      <c r="E1026" s="28" t="s">
        <v>4870</v>
      </c>
    </row>
    <row r="1027" hidden="1">
      <c r="A1027" s="31" t="s">
        <v>3734</v>
      </c>
      <c r="B1027" s="29">
        <v>560.0</v>
      </c>
      <c r="C1027" s="26">
        <v>480.0</v>
      </c>
      <c r="D1027" s="27">
        <v>-80.0</v>
      </c>
      <c r="E1027" s="34"/>
    </row>
    <row r="1028" hidden="1">
      <c r="A1028" s="57" t="s">
        <v>3735</v>
      </c>
      <c r="B1028" s="29">
        <v>0.0</v>
      </c>
      <c r="C1028" s="29">
        <v>0.0</v>
      </c>
      <c r="D1028" s="27">
        <v>0.0</v>
      </c>
      <c r="E1028" s="34"/>
    </row>
    <row r="1029" hidden="1">
      <c r="A1029" s="57" t="s">
        <v>3736</v>
      </c>
      <c r="B1029" s="29">
        <v>3763.0</v>
      </c>
      <c r="C1029" s="58">
        <v>3763.0</v>
      </c>
      <c r="D1029" s="27">
        <v>0.0</v>
      </c>
      <c r="E1029" s="34"/>
    </row>
    <row r="1030" hidden="1">
      <c r="A1030" s="57" t="s">
        <v>3737</v>
      </c>
      <c r="B1030" s="29">
        <v>18956.0</v>
      </c>
      <c r="C1030" s="58">
        <v>18956.0</v>
      </c>
      <c r="D1030" s="27">
        <v>0.0</v>
      </c>
      <c r="E1030" s="34"/>
    </row>
    <row r="1031" hidden="1">
      <c r="A1031" s="57" t="s">
        <v>3738</v>
      </c>
      <c r="B1031" s="29">
        <v>6025.0</v>
      </c>
      <c r="C1031" s="58">
        <v>6025.0</v>
      </c>
      <c r="D1031" s="27">
        <v>0.0</v>
      </c>
      <c r="E1031" s="34"/>
    </row>
    <row r="1032" hidden="1">
      <c r="A1032" s="57" t="s">
        <v>3740</v>
      </c>
      <c r="B1032" s="29">
        <v>737.0</v>
      </c>
      <c r="C1032" s="58">
        <v>737.0</v>
      </c>
      <c r="D1032" s="27">
        <v>0.0</v>
      </c>
      <c r="E1032" s="34"/>
    </row>
    <row r="1033" hidden="1">
      <c r="A1033" s="57" t="s">
        <v>3741</v>
      </c>
      <c r="B1033" s="29">
        <v>2131.0</v>
      </c>
      <c r="C1033" s="58">
        <v>2131.0</v>
      </c>
      <c r="D1033" s="27">
        <v>0.0</v>
      </c>
      <c r="E1033" s="34"/>
    </row>
    <row r="1034" hidden="1">
      <c r="A1034" s="35" t="s">
        <v>3742</v>
      </c>
      <c r="B1034" s="29">
        <v>55618.8</v>
      </c>
      <c r="C1034" s="58">
        <v>55618.79999999999</v>
      </c>
      <c r="D1034" s="37">
        <v>-1.4551915228366852E-11</v>
      </c>
      <c r="E1034" s="34"/>
    </row>
    <row r="1035" hidden="1">
      <c r="A1035" s="36" t="s">
        <v>3743</v>
      </c>
      <c r="B1035" s="37">
        <v>0.2000000000016371</v>
      </c>
      <c r="C1035" s="27">
        <v>-79.79999999998836</v>
      </c>
      <c r="D1035" s="27">
        <v>-79.99999999999</v>
      </c>
      <c r="E1035" s="38"/>
    </row>
    <row r="1036" hidden="1">
      <c r="A1036" s="39"/>
      <c r="B1036" s="59"/>
      <c r="C1036" s="60"/>
      <c r="D1036" s="60"/>
      <c r="E1036" s="61"/>
    </row>
    <row r="1037" hidden="1">
      <c r="A1037" s="39"/>
      <c r="B1037" s="59"/>
      <c r="C1037" s="60"/>
      <c r="D1037" s="60"/>
      <c r="E1037" s="61"/>
    </row>
    <row r="1038" hidden="1">
      <c r="A1038" s="5" t="s">
        <v>3744</v>
      </c>
      <c r="B1038" s="6"/>
      <c r="C1038" s="6"/>
      <c r="D1038" s="6"/>
      <c r="E1038" s="7"/>
    </row>
    <row r="1039" hidden="1">
      <c r="A1039" s="10"/>
      <c r="B1039" s="11"/>
      <c r="C1039" s="11"/>
      <c r="D1039" s="11"/>
      <c r="E1039" s="12"/>
    </row>
    <row r="1040" hidden="1">
      <c r="A1040" s="5" t="s">
        <v>3717</v>
      </c>
      <c r="B1040" s="6"/>
      <c r="C1040" s="6"/>
      <c r="D1040" s="6"/>
      <c r="E1040" s="7"/>
    </row>
    <row r="1041" hidden="1">
      <c r="A1041" s="10"/>
      <c r="B1041" s="11"/>
      <c r="C1041" s="11"/>
      <c r="D1041" s="11"/>
      <c r="E1041" s="12"/>
    </row>
    <row r="1042" hidden="1">
      <c r="A1042" s="13">
        <v>46082.0</v>
      </c>
      <c r="B1042" s="6"/>
      <c r="C1042" s="53" t="s">
        <v>3718</v>
      </c>
      <c r="D1042" s="15">
        <v>46082.0</v>
      </c>
      <c r="E1042" s="7"/>
    </row>
    <row r="1043" hidden="1">
      <c r="A1043" s="10"/>
      <c r="B1043" s="11"/>
      <c r="C1043" s="16"/>
      <c r="D1043" s="11"/>
      <c r="E1043" s="12"/>
    </row>
    <row r="1044" hidden="1">
      <c r="A1044" s="54" t="s">
        <v>4851</v>
      </c>
      <c r="B1044" s="7"/>
      <c r="C1044" s="16"/>
      <c r="D1044" s="55" t="s">
        <v>4851</v>
      </c>
      <c r="E1044" s="7"/>
    </row>
    <row r="1045" hidden="1">
      <c r="A1045" s="10"/>
      <c r="B1045" s="12"/>
      <c r="C1045" s="16"/>
      <c r="D1045" s="11"/>
      <c r="E1045" s="12"/>
    </row>
    <row r="1046" hidden="1">
      <c r="A1046" s="19" t="s">
        <v>3719</v>
      </c>
      <c r="B1046" s="6"/>
      <c r="C1046" s="6"/>
      <c r="D1046" s="6"/>
      <c r="E1046" s="7"/>
    </row>
    <row r="1047" hidden="1">
      <c r="A1047" s="20" t="s">
        <v>3720</v>
      </c>
      <c r="B1047" s="21" t="s">
        <v>3721</v>
      </c>
      <c r="C1047" s="22" t="s">
        <v>3722</v>
      </c>
      <c r="D1047" s="21" t="s">
        <v>3723</v>
      </c>
      <c r="E1047" s="23" t="s">
        <v>13</v>
      </c>
    </row>
    <row r="1048" hidden="1">
      <c r="A1048" s="56" t="s">
        <v>3724</v>
      </c>
      <c r="B1048" s="25">
        <v>244.0</v>
      </c>
      <c r="C1048" s="26">
        <v>244.0</v>
      </c>
      <c r="D1048" s="27">
        <v>0.0</v>
      </c>
      <c r="E1048" s="28"/>
    </row>
    <row r="1049" hidden="1">
      <c r="A1049" s="56" t="s">
        <v>3725</v>
      </c>
      <c r="B1049" s="29">
        <v>1647.0</v>
      </c>
      <c r="C1049" s="26">
        <v>1647.0</v>
      </c>
      <c r="D1049" s="27">
        <v>0.0</v>
      </c>
      <c r="E1049" s="28"/>
    </row>
    <row r="1050" hidden="1">
      <c r="A1050" s="56" t="s">
        <v>3726</v>
      </c>
      <c r="B1050" s="29">
        <v>0.0</v>
      </c>
      <c r="C1050" s="26"/>
      <c r="D1050" s="27">
        <v>0.0</v>
      </c>
      <c r="E1050" s="28"/>
    </row>
    <row r="1051" hidden="1">
      <c r="A1051" s="56" t="s">
        <v>3727</v>
      </c>
      <c r="B1051" s="29">
        <v>0.0</v>
      </c>
      <c r="C1051" s="26"/>
      <c r="D1051" s="27">
        <v>0.0</v>
      </c>
      <c r="E1051" s="28"/>
    </row>
    <row r="1052" hidden="1">
      <c r="A1052" s="31" t="s">
        <v>3729</v>
      </c>
      <c r="B1052" s="29">
        <v>0.0</v>
      </c>
      <c r="C1052" s="26"/>
      <c r="D1052" s="27">
        <v>0.0</v>
      </c>
      <c r="E1052" s="28"/>
    </row>
    <row r="1053" hidden="1">
      <c r="A1053" s="31" t="s">
        <v>3730</v>
      </c>
      <c r="B1053" s="29">
        <v>0.0</v>
      </c>
      <c r="C1053" s="26"/>
      <c r="D1053" s="27">
        <v>0.0</v>
      </c>
      <c r="E1053" s="28"/>
    </row>
    <row r="1054" hidden="1">
      <c r="A1054" s="31" t="s">
        <v>3732</v>
      </c>
      <c r="B1054" s="29">
        <v>0.0</v>
      </c>
      <c r="C1054" s="26"/>
      <c r="D1054" s="27">
        <v>0.0</v>
      </c>
      <c r="E1054" s="28"/>
    </row>
    <row r="1055" hidden="1">
      <c r="A1055" s="31" t="s">
        <v>3734</v>
      </c>
      <c r="B1055" s="29">
        <v>80.0</v>
      </c>
      <c r="C1055" s="26">
        <v>80.0</v>
      </c>
      <c r="D1055" s="27">
        <v>0.0</v>
      </c>
      <c r="E1055" s="34"/>
    </row>
    <row r="1056" hidden="1">
      <c r="A1056" s="57" t="s">
        <v>3735</v>
      </c>
      <c r="B1056" s="29">
        <v>0.0</v>
      </c>
      <c r="C1056" s="29">
        <v>0.0</v>
      </c>
      <c r="D1056" s="27">
        <v>0.0</v>
      </c>
      <c r="E1056" s="34"/>
    </row>
    <row r="1057" hidden="1">
      <c r="A1057" s="57" t="s">
        <v>3736</v>
      </c>
      <c r="B1057" s="29">
        <v>408.0</v>
      </c>
      <c r="C1057" s="58">
        <v>408.0</v>
      </c>
      <c r="D1057" s="27">
        <v>0.0</v>
      </c>
      <c r="E1057" s="34"/>
    </row>
    <row r="1058" hidden="1">
      <c r="A1058" s="57" t="s">
        <v>3737</v>
      </c>
      <c r="B1058" s="29">
        <v>971.0</v>
      </c>
      <c r="C1058" s="58">
        <v>971.0</v>
      </c>
      <c r="D1058" s="27">
        <v>0.0</v>
      </c>
      <c r="E1058" s="34"/>
    </row>
    <row r="1059" hidden="1">
      <c r="A1059" s="57" t="s">
        <v>3738</v>
      </c>
      <c r="B1059" s="29">
        <v>657.0</v>
      </c>
      <c r="C1059" s="58">
        <v>657.0</v>
      </c>
      <c r="D1059" s="27">
        <v>0.0</v>
      </c>
      <c r="E1059" s="34"/>
    </row>
    <row r="1060" hidden="1">
      <c r="A1060" s="57" t="s">
        <v>3740</v>
      </c>
      <c r="B1060" s="29">
        <v>0.0</v>
      </c>
      <c r="C1060" s="58">
        <v>0.0</v>
      </c>
      <c r="D1060" s="27">
        <v>0.0</v>
      </c>
      <c r="E1060" s="34"/>
    </row>
    <row r="1061" hidden="1">
      <c r="A1061" s="57" t="s">
        <v>3741</v>
      </c>
      <c r="B1061" s="29">
        <v>0.0</v>
      </c>
      <c r="C1061" s="58">
        <v>0.0</v>
      </c>
      <c r="D1061" s="27">
        <v>0.0</v>
      </c>
      <c r="E1061" s="34"/>
    </row>
    <row r="1062" hidden="1">
      <c r="A1062" s="35" t="s">
        <v>3742</v>
      </c>
      <c r="B1062" s="29">
        <v>4007.0</v>
      </c>
      <c r="C1062" s="58">
        <v>4007.0</v>
      </c>
      <c r="D1062" s="37">
        <v>0.0</v>
      </c>
      <c r="E1062" s="34"/>
    </row>
    <row r="1063" hidden="1">
      <c r="A1063" s="36" t="s">
        <v>3743</v>
      </c>
      <c r="B1063" s="37">
        <v>0.0</v>
      </c>
      <c r="C1063" s="27">
        <v>0.0</v>
      </c>
      <c r="D1063" s="27">
        <v>0.0</v>
      </c>
      <c r="E1063" s="38"/>
    </row>
    <row r="1064" hidden="1">
      <c r="A1064" s="39"/>
      <c r="B1064" s="59"/>
      <c r="C1064" s="60"/>
      <c r="D1064" s="60"/>
      <c r="E1064" s="61"/>
    </row>
    <row r="1065" hidden="1">
      <c r="A1065" s="39"/>
      <c r="B1065" s="59"/>
      <c r="C1065" s="60"/>
      <c r="D1065" s="60"/>
      <c r="E1065" s="61"/>
    </row>
    <row r="1066" hidden="1">
      <c r="A1066" s="5" t="s">
        <v>3744</v>
      </c>
      <c r="B1066" s="6"/>
      <c r="C1066" s="6"/>
      <c r="D1066" s="6"/>
      <c r="E1066" s="7"/>
    </row>
    <row r="1067" hidden="1">
      <c r="A1067" s="10"/>
      <c r="B1067" s="11"/>
      <c r="C1067" s="11"/>
      <c r="D1067" s="11"/>
      <c r="E1067" s="12"/>
    </row>
    <row r="1068" hidden="1">
      <c r="A1068" s="5" t="s">
        <v>3717</v>
      </c>
      <c r="B1068" s="6"/>
      <c r="C1068" s="6"/>
      <c r="D1068" s="6"/>
      <c r="E1068" s="7"/>
    </row>
    <row r="1069" hidden="1">
      <c r="A1069" s="10"/>
      <c r="B1069" s="11"/>
      <c r="C1069" s="11"/>
      <c r="D1069" s="11"/>
      <c r="E1069" s="12"/>
    </row>
    <row r="1070" hidden="1">
      <c r="A1070" s="13">
        <v>46083.0</v>
      </c>
      <c r="B1070" s="6"/>
      <c r="C1070" s="53" t="s">
        <v>3718</v>
      </c>
      <c r="D1070" s="15">
        <v>46089.0</v>
      </c>
      <c r="E1070" s="7"/>
    </row>
    <row r="1071" hidden="1">
      <c r="A1071" s="10"/>
      <c r="B1071" s="11"/>
      <c r="C1071" s="16"/>
      <c r="D1071" s="11"/>
      <c r="E1071" s="12"/>
    </row>
    <row r="1072" hidden="1">
      <c r="A1072" s="54" t="s">
        <v>4850</v>
      </c>
      <c r="B1072" s="7"/>
      <c r="C1072" s="16"/>
      <c r="D1072" s="55" t="s">
        <v>4851</v>
      </c>
      <c r="E1072" s="7"/>
    </row>
    <row r="1073" hidden="1">
      <c r="A1073" s="10"/>
      <c r="B1073" s="12"/>
      <c r="C1073" s="16"/>
      <c r="D1073" s="11"/>
      <c r="E1073" s="12"/>
    </row>
    <row r="1074" hidden="1">
      <c r="A1074" s="19" t="s">
        <v>3719</v>
      </c>
      <c r="B1074" s="6"/>
      <c r="C1074" s="6"/>
      <c r="D1074" s="6"/>
      <c r="E1074" s="7"/>
    </row>
    <row r="1075" hidden="1">
      <c r="A1075" s="20" t="s">
        <v>3720</v>
      </c>
      <c r="B1075" s="21" t="s">
        <v>3721</v>
      </c>
      <c r="C1075" s="22" t="s">
        <v>3722</v>
      </c>
      <c r="D1075" s="21" t="s">
        <v>3723</v>
      </c>
      <c r="E1075" s="23" t="s">
        <v>13</v>
      </c>
    </row>
    <row r="1076" hidden="1">
      <c r="A1076" s="56" t="s">
        <v>3724</v>
      </c>
      <c r="B1076" s="25">
        <v>13856.0</v>
      </c>
      <c r="C1076" s="26">
        <v>13356.0</v>
      </c>
      <c r="D1076" s="27">
        <v>-500.0</v>
      </c>
      <c r="E1076" s="28"/>
    </row>
    <row r="1077" hidden="1">
      <c r="A1077" s="56" t="s">
        <v>3725</v>
      </c>
      <c r="B1077" s="29">
        <v>12310.0</v>
      </c>
      <c r="C1077" s="26">
        <v>12310.0</v>
      </c>
      <c r="D1077" s="27">
        <v>0.0</v>
      </c>
      <c r="E1077" s="28"/>
    </row>
    <row r="1078" hidden="1">
      <c r="A1078" s="56" t="s">
        <v>3726</v>
      </c>
      <c r="B1078" s="29">
        <v>0.0</v>
      </c>
      <c r="C1078" s="26"/>
      <c r="D1078" s="27">
        <v>0.0</v>
      </c>
      <c r="E1078" s="28"/>
    </row>
    <row r="1079" hidden="1">
      <c r="A1079" s="56" t="s">
        <v>3727</v>
      </c>
      <c r="B1079" s="29">
        <v>0.0</v>
      </c>
      <c r="C1079" s="26"/>
      <c r="D1079" s="27">
        <v>0.0</v>
      </c>
      <c r="E1079" s="28"/>
    </row>
    <row r="1080" hidden="1">
      <c r="A1080" s="31" t="s">
        <v>3729</v>
      </c>
      <c r="B1080" s="29">
        <v>0.0</v>
      </c>
      <c r="C1080" s="26"/>
      <c r="D1080" s="27">
        <v>0.0</v>
      </c>
      <c r="E1080" s="28"/>
    </row>
    <row r="1081" hidden="1">
      <c r="A1081" s="31" t="s">
        <v>3730</v>
      </c>
      <c r="B1081" s="29">
        <v>0.0</v>
      </c>
      <c r="C1081" s="26"/>
      <c r="D1081" s="27">
        <v>0.0</v>
      </c>
      <c r="E1081" s="28"/>
    </row>
    <row r="1082" hidden="1">
      <c r="A1082" s="31" t="s">
        <v>3732</v>
      </c>
      <c r="B1082" s="25">
        <v>0.0</v>
      </c>
      <c r="C1082" s="26">
        <v>500.0</v>
      </c>
      <c r="D1082" s="27">
        <v>500.0</v>
      </c>
      <c r="E1082" s="28" t="s">
        <v>4871</v>
      </c>
    </row>
    <row r="1083" hidden="1">
      <c r="A1083" s="31" t="s">
        <v>3734</v>
      </c>
      <c r="B1083" s="29">
        <v>1200.0</v>
      </c>
      <c r="C1083" s="26">
        <v>1080.0</v>
      </c>
      <c r="D1083" s="27">
        <v>-120.0</v>
      </c>
      <c r="E1083" s="34"/>
    </row>
    <row r="1084" hidden="1">
      <c r="A1084" s="57" t="s">
        <v>3735</v>
      </c>
      <c r="B1084" s="29">
        <v>0.0</v>
      </c>
      <c r="C1084" s="29">
        <v>0.0</v>
      </c>
      <c r="D1084" s="27">
        <v>0.0</v>
      </c>
      <c r="E1084" s="34"/>
    </row>
    <row r="1085" hidden="1">
      <c r="A1085" s="57" t="s">
        <v>3736</v>
      </c>
      <c r="B1085" s="29">
        <v>5146.0</v>
      </c>
      <c r="C1085" s="58">
        <v>5146.0</v>
      </c>
      <c r="D1085" s="27">
        <v>0.0</v>
      </c>
      <c r="E1085" s="34"/>
    </row>
    <row r="1086" hidden="1">
      <c r="A1086" s="57" t="s">
        <v>3737</v>
      </c>
      <c r="B1086" s="29">
        <v>38530.42</v>
      </c>
      <c r="C1086" s="58">
        <v>38530.419999999984</v>
      </c>
      <c r="D1086" s="27">
        <v>-1.4551915228366852E-11</v>
      </c>
      <c r="E1086" s="34"/>
    </row>
    <row r="1087" hidden="1">
      <c r="A1087" s="57" t="s">
        <v>3738</v>
      </c>
      <c r="B1087" s="29">
        <v>9454.0</v>
      </c>
      <c r="C1087" s="58">
        <v>9454.0</v>
      </c>
      <c r="D1087" s="27">
        <v>0.0</v>
      </c>
      <c r="E1087" s="34"/>
    </row>
    <row r="1088" hidden="1">
      <c r="A1088" s="57" t="s">
        <v>3740</v>
      </c>
      <c r="B1088" s="29">
        <v>0.0</v>
      </c>
      <c r="C1088" s="58">
        <v>0.0</v>
      </c>
      <c r="D1088" s="27">
        <v>0.0</v>
      </c>
      <c r="E1088" s="34"/>
    </row>
    <row r="1089" hidden="1">
      <c r="A1089" s="57" t="s">
        <v>3741</v>
      </c>
      <c r="B1089" s="29">
        <v>2629.2</v>
      </c>
      <c r="C1089" s="58">
        <v>2629.2000000000003</v>
      </c>
      <c r="D1089" s="27">
        <v>4.547473508864641E-13</v>
      </c>
      <c r="E1089" s="34"/>
    </row>
    <row r="1090" hidden="1">
      <c r="A1090" s="35" t="s">
        <v>3742</v>
      </c>
      <c r="B1090" s="29">
        <v>80495.91999999998</v>
      </c>
      <c r="C1090" s="58">
        <v>80495.92000000003</v>
      </c>
      <c r="D1090" s="37">
        <v>4.3655745685100555E-11</v>
      </c>
      <c r="E1090" s="34"/>
    </row>
    <row r="1091" hidden="1">
      <c r="A1091" s="36" t="s">
        <v>3743</v>
      </c>
      <c r="B1091" s="37">
        <v>0.49999999999454303</v>
      </c>
      <c r="C1091" s="27">
        <v>-119.50000000004366</v>
      </c>
      <c r="D1091" s="27">
        <v>-120.0000000000382</v>
      </c>
      <c r="E1091" s="38"/>
    </row>
    <row r="1092" hidden="1">
      <c r="A1092" s="39"/>
      <c r="B1092" s="59"/>
      <c r="C1092" s="60"/>
      <c r="D1092" s="60"/>
      <c r="E1092" s="61"/>
    </row>
    <row r="1093" hidden="1">
      <c r="A1093" s="39"/>
      <c r="B1093" s="59"/>
      <c r="C1093" s="60"/>
      <c r="D1093" s="60"/>
      <c r="E1093" s="61"/>
    </row>
    <row r="1094" hidden="1">
      <c r="A1094" s="5" t="s">
        <v>3744</v>
      </c>
      <c r="B1094" s="6"/>
      <c r="C1094" s="6"/>
      <c r="D1094" s="6"/>
      <c r="E1094" s="7"/>
    </row>
    <row r="1095" hidden="1">
      <c r="A1095" s="10"/>
      <c r="B1095" s="11"/>
      <c r="C1095" s="11"/>
      <c r="D1095" s="11"/>
      <c r="E1095" s="12"/>
    </row>
    <row r="1096" hidden="1">
      <c r="A1096" s="5" t="s">
        <v>3717</v>
      </c>
      <c r="B1096" s="6"/>
      <c r="C1096" s="6"/>
      <c r="D1096" s="6"/>
      <c r="E1096" s="7"/>
    </row>
    <row r="1097" hidden="1">
      <c r="A1097" s="10"/>
      <c r="B1097" s="11"/>
      <c r="C1097" s="11"/>
      <c r="D1097" s="11"/>
      <c r="E1097" s="12"/>
    </row>
    <row r="1098" hidden="1">
      <c r="A1098" s="13">
        <v>46090.0</v>
      </c>
      <c r="B1098" s="6"/>
      <c r="C1098" s="53" t="s">
        <v>3718</v>
      </c>
      <c r="D1098" s="15">
        <v>46096.0</v>
      </c>
      <c r="E1098" s="7"/>
    </row>
    <row r="1099" hidden="1">
      <c r="A1099" s="10"/>
      <c r="B1099" s="11"/>
      <c r="C1099" s="16"/>
      <c r="D1099" s="11"/>
      <c r="E1099" s="12"/>
    </row>
    <row r="1100" hidden="1">
      <c r="A1100" s="54" t="s">
        <v>4850</v>
      </c>
      <c r="B1100" s="7"/>
      <c r="C1100" s="16"/>
      <c r="D1100" s="55" t="s">
        <v>4851</v>
      </c>
      <c r="E1100" s="7"/>
    </row>
    <row r="1101" hidden="1">
      <c r="A1101" s="10"/>
      <c r="B1101" s="12"/>
      <c r="C1101" s="16"/>
      <c r="D1101" s="11"/>
      <c r="E1101" s="12"/>
    </row>
    <row r="1102" hidden="1">
      <c r="A1102" s="19" t="s">
        <v>3719</v>
      </c>
      <c r="B1102" s="6"/>
      <c r="C1102" s="6"/>
      <c r="D1102" s="6"/>
      <c r="E1102" s="7"/>
    </row>
    <row r="1103" hidden="1">
      <c r="A1103" s="20" t="s">
        <v>3720</v>
      </c>
      <c r="B1103" s="21" t="s">
        <v>3721</v>
      </c>
      <c r="C1103" s="22" t="s">
        <v>3722</v>
      </c>
      <c r="D1103" s="21" t="s">
        <v>3723</v>
      </c>
      <c r="E1103" s="23" t="s">
        <v>13</v>
      </c>
    </row>
    <row r="1104" hidden="1">
      <c r="A1104" s="56" t="s">
        <v>3724</v>
      </c>
      <c r="B1104" s="25">
        <v>10608.0</v>
      </c>
      <c r="C1104" s="26">
        <v>10608.0</v>
      </c>
      <c r="D1104" s="27">
        <v>0.0</v>
      </c>
      <c r="E1104" s="28"/>
    </row>
    <row r="1105" hidden="1">
      <c r="A1105" s="56" t="s">
        <v>3725</v>
      </c>
      <c r="B1105" s="29">
        <v>30751.0</v>
      </c>
      <c r="C1105" s="26">
        <v>30751.0</v>
      </c>
      <c r="D1105" s="27">
        <v>0.0</v>
      </c>
      <c r="E1105" s="28"/>
    </row>
    <row r="1106" hidden="1">
      <c r="A1106" s="56" t="s">
        <v>3726</v>
      </c>
      <c r="B1106" s="29">
        <v>0.0</v>
      </c>
      <c r="C1106" s="26"/>
      <c r="D1106" s="27">
        <v>0.0</v>
      </c>
      <c r="E1106" s="28"/>
    </row>
    <row r="1107" hidden="1">
      <c r="A1107" s="56" t="s">
        <v>3727</v>
      </c>
      <c r="B1107" s="29">
        <v>0.0</v>
      </c>
      <c r="C1107" s="26"/>
      <c r="D1107" s="27">
        <v>0.0</v>
      </c>
      <c r="E1107" s="28"/>
    </row>
    <row r="1108" hidden="1">
      <c r="A1108" s="31" t="s">
        <v>3729</v>
      </c>
      <c r="B1108" s="29">
        <v>0.0</v>
      </c>
      <c r="C1108" s="26"/>
      <c r="D1108" s="27">
        <v>0.0</v>
      </c>
      <c r="E1108" s="28"/>
    </row>
    <row r="1109" hidden="1">
      <c r="A1109" s="31" t="s">
        <v>3730</v>
      </c>
      <c r="B1109" s="29">
        <v>0.0</v>
      </c>
      <c r="C1109" s="26">
        <v>241.0</v>
      </c>
      <c r="D1109" s="27">
        <v>241.0</v>
      </c>
      <c r="E1109" s="28" t="s">
        <v>4872</v>
      </c>
    </row>
    <row r="1110" hidden="1">
      <c r="A1110" s="31" t="s">
        <v>3732</v>
      </c>
      <c r="B1110" s="25">
        <v>1406.0</v>
      </c>
      <c r="C1110" s="26">
        <v>1165.0</v>
      </c>
      <c r="D1110" s="27">
        <v>-241.0</v>
      </c>
      <c r="E1110" s="28" t="s">
        <v>4873</v>
      </c>
    </row>
    <row r="1111" hidden="1">
      <c r="A1111" s="31" t="s">
        <v>3734</v>
      </c>
      <c r="B1111" s="29">
        <v>760.0</v>
      </c>
      <c r="C1111" s="26">
        <v>760.0</v>
      </c>
      <c r="D1111" s="27">
        <v>0.0</v>
      </c>
      <c r="E1111" s="34"/>
    </row>
    <row r="1112" hidden="1">
      <c r="A1112" s="57" t="s">
        <v>3735</v>
      </c>
      <c r="B1112" s="29">
        <v>0.0</v>
      </c>
      <c r="C1112" s="29">
        <v>0.0</v>
      </c>
      <c r="D1112" s="27">
        <v>0.0</v>
      </c>
      <c r="E1112" s="34"/>
    </row>
    <row r="1113" hidden="1">
      <c r="A1113" s="57" t="s">
        <v>3736</v>
      </c>
      <c r="B1113" s="29">
        <v>5350.0</v>
      </c>
      <c r="C1113" s="58">
        <v>5350.0</v>
      </c>
      <c r="D1113" s="27">
        <v>0.0</v>
      </c>
      <c r="E1113" s="34"/>
    </row>
    <row r="1114" hidden="1">
      <c r="A1114" s="57" t="s">
        <v>3737</v>
      </c>
      <c r="B1114" s="29">
        <v>30488.0</v>
      </c>
      <c r="C1114" s="58">
        <v>30488.0</v>
      </c>
      <c r="D1114" s="27">
        <v>0.0</v>
      </c>
      <c r="E1114" s="34"/>
    </row>
    <row r="1115" hidden="1">
      <c r="A1115" s="57" t="s">
        <v>3738</v>
      </c>
      <c r="B1115" s="29">
        <v>11457.0</v>
      </c>
      <c r="C1115" s="58">
        <v>11457.0</v>
      </c>
      <c r="D1115" s="27">
        <v>0.0</v>
      </c>
      <c r="E1115" s="34"/>
    </row>
    <row r="1116" hidden="1">
      <c r="A1116" s="57" t="s">
        <v>3740</v>
      </c>
      <c r="B1116" s="29">
        <v>0.0</v>
      </c>
      <c r="C1116" s="58">
        <v>0.0</v>
      </c>
      <c r="D1116" s="27">
        <v>0.0</v>
      </c>
      <c r="E1116" s="34"/>
    </row>
    <row r="1117" hidden="1">
      <c r="A1117" s="57" t="s">
        <v>3741</v>
      </c>
      <c r="B1117" s="29">
        <v>2571.0</v>
      </c>
      <c r="C1117" s="58">
        <v>2571.0</v>
      </c>
      <c r="D1117" s="27">
        <v>0.0</v>
      </c>
      <c r="E1117" s="34"/>
    </row>
    <row r="1118" hidden="1">
      <c r="A1118" s="35" t="s">
        <v>3742</v>
      </c>
      <c r="B1118" s="29">
        <v>90820.6</v>
      </c>
      <c r="C1118" s="58">
        <v>90820.59999999999</v>
      </c>
      <c r="D1118" s="37">
        <v>-1.4551915228366852E-11</v>
      </c>
      <c r="E1118" s="34"/>
    </row>
    <row r="1119" hidden="1">
      <c r="A1119" s="36" t="s">
        <v>3743</v>
      </c>
      <c r="B1119" s="37">
        <v>-0.6000000000012733</v>
      </c>
      <c r="C1119" s="27">
        <v>-0.5999999999912689</v>
      </c>
      <c r="D1119" s="27">
        <v>1.000444171950221E-11</v>
      </c>
      <c r="E1119" s="38"/>
    </row>
    <row r="1120" hidden="1">
      <c r="A1120" s="39"/>
      <c r="B1120" s="59"/>
      <c r="C1120" s="60"/>
      <c r="D1120" s="60"/>
      <c r="E1120" s="61"/>
    </row>
    <row r="1121" hidden="1">
      <c r="A1121" s="39"/>
      <c r="B1121" s="59"/>
      <c r="C1121" s="60"/>
      <c r="D1121" s="60"/>
      <c r="E1121" s="61"/>
    </row>
    <row r="1122" hidden="1">
      <c r="A1122" s="5" t="s">
        <v>3744</v>
      </c>
      <c r="B1122" s="6"/>
      <c r="C1122" s="6"/>
      <c r="D1122" s="6"/>
      <c r="E1122" s="7"/>
    </row>
    <row r="1123" hidden="1">
      <c r="A1123" s="10"/>
      <c r="B1123" s="11"/>
      <c r="C1123" s="11"/>
      <c r="D1123" s="11"/>
      <c r="E1123" s="12"/>
    </row>
    <row r="1124" hidden="1">
      <c r="A1124" s="5" t="s">
        <v>3717</v>
      </c>
      <c r="B1124" s="6"/>
      <c r="C1124" s="6"/>
      <c r="D1124" s="6"/>
      <c r="E1124" s="7"/>
    </row>
    <row r="1125" hidden="1">
      <c r="A1125" s="10"/>
      <c r="B1125" s="11"/>
      <c r="C1125" s="11"/>
      <c r="D1125" s="11"/>
      <c r="E1125" s="12"/>
    </row>
    <row r="1126" hidden="1">
      <c r="A1126" s="13">
        <v>46097.0</v>
      </c>
      <c r="B1126" s="6"/>
      <c r="C1126" s="53" t="s">
        <v>3718</v>
      </c>
      <c r="D1126" s="15">
        <v>46103.0</v>
      </c>
      <c r="E1126" s="7"/>
    </row>
    <row r="1127" hidden="1">
      <c r="A1127" s="10"/>
      <c r="B1127" s="11"/>
      <c r="C1127" s="16"/>
      <c r="D1127" s="11"/>
      <c r="E1127" s="12"/>
    </row>
    <row r="1128" hidden="1">
      <c r="A1128" s="54" t="s">
        <v>4850</v>
      </c>
      <c r="B1128" s="7"/>
      <c r="C1128" s="16"/>
      <c r="D1128" s="55" t="s">
        <v>4851</v>
      </c>
      <c r="E1128" s="7"/>
    </row>
    <row r="1129" hidden="1">
      <c r="A1129" s="10"/>
      <c r="B1129" s="12"/>
      <c r="C1129" s="16"/>
      <c r="D1129" s="11"/>
      <c r="E1129" s="12"/>
    </row>
    <row r="1130" hidden="1">
      <c r="A1130" s="19" t="s">
        <v>3719</v>
      </c>
      <c r="B1130" s="6"/>
      <c r="C1130" s="6"/>
      <c r="D1130" s="6"/>
      <c r="E1130" s="7"/>
    </row>
    <row r="1131" hidden="1">
      <c r="A1131" s="20" t="s">
        <v>3720</v>
      </c>
      <c r="B1131" s="21" t="s">
        <v>3721</v>
      </c>
      <c r="C1131" s="22" t="s">
        <v>3722</v>
      </c>
      <c r="D1131" s="21" t="s">
        <v>3723</v>
      </c>
      <c r="E1131" s="23" t="s">
        <v>13</v>
      </c>
    </row>
    <row r="1132" hidden="1">
      <c r="A1132" s="56" t="s">
        <v>3724</v>
      </c>
      <c r="B1132" s="25">
        <v>22578.0</v>
      </c>
      <c r="C1132" s="26">
        <v>22578.0</v>
      </c>
      <c r="D1132" s="27">
        <v>0.0</v>
      </c>
      <c r="E1132" s="28"/>
    </row>
    <row r="1133" hidden="1">
      <c r="A1133" s="56" t="s">
        <v>3725</v>
      </c>
      <c r="B1133" s="29">
        <v>19336.0</v>
      </c>
      <c r="C1133" s="26">
        <v>19336.0</v>
      </c>
      <c r="D1133" s="27">
        <v>0.0</v>
      </c>
      <c r="E1133" s="28"/>
    </row>
    <row r="1134" hidden="1">
      <c r="A1134" s="56" t="s">
        <v>3726</v>
      </c>
      <c r="B1134" s="29">
        <v>500.0</v>
      </c>
      <c r="C1134" s="26">
        <v>500.0</v>
      </c>
      <c r="D1134" s="27">
        <v>0.0</v>
      </c>
      <c r="E1134" s="28"/>
    </row>
    <row r="1135" hidden="1">
      <c r="A1135" s="56" t="s">
        <v>3727</v>
      </c>
      <c r="B1135" s="29">
        <v>0.0</v>
      </c>
      <c r="C1135" s="26"/>
      <c r="D1135" s="27">
        <v>0.0</v>
      </c>
      <c r="E1135" s="28"/>
    </row>
    <row r="1136" hidden="1">
      <c r="A1136" s="31" t="s">
        <v>3729</v>
      </c>
      <c r="B1136" s="29">
        <v>0.0</v>
      </c>
      <c r="C1136" s="26"/>
      <c r="D1136" s="27">
        <v>0.0</v>
      </c>
      <c r="E1136" s="28"/>
    </row>
    <row r="1137" hidden="1">
      <c r="A1137" s="31" t="s">
        <v>3730</v>
      </c>
      <c r="B1137" s="29">
        <v>0.0</v>
      </c>
      <c r="C1137" s="26"/>
      <c r="D1137" s="27">
        <v>0.0</v>
      </c>
      <c r="E1137" s="28"/>
    </row>
    <row r="1138" hidden="1">
      <c r="A1138" s="31" t="s">
        <v>3732</v>
      </c>
      <c r="B1138" s="25">
        <v>0.0</v>
      </c>
      <c r="C1138" s="26"/>
      <c r="D1138" s="27">
        <v>0.0</v>
      </c>
      <c r="E1138" s="28"/>
    </row>
    <row r="1139" hidden="1">
      <c r="A1139" s="31" t="s">
        <v>3734</v>
      </c>
      <c r="B1139" s="29">
        <v>1200.0</v>
      </c>
      <c r="C1139" s="26">
        <v>1240.0</v>
      </c>
      <c r="D1139" s="27">
        <v>40.0</v>
      </c>
      <c r="E1139" s="34"/>
    </row>
    <row r="1140" hidden="1">
      <c r="A1140" s="57" t="s">
        <v>3735</v>
      </c>
      <c r="B1140" s="29">
        <v>0.0</v>
      </c>
      <c r="C1140" s="29">
        <v>0.0</v>
      </c>
      <c r="D1140" s="27">
        <v>0.0</v>
      </c>
      <c r="E1140" s="34"/>
    </row>
    <row r="1141" hidden="1">
      <c r="A1141" s="57" t="s">
        <v>3736</v>
      </c>
      <c r="B1141" s="29">
        <v>10112.0</v>
      </c>
      <c r="C1141" s="58">
        <v>10112.0</v>
      </c>
      <c r="D1141" s="27">
        <v>0.0</v>
      </c>
      <c r="E1141" s="34"/>
    </row>
    <row r="1142" hidden="1">
      <c r="A1142" s="57" t="s">
        <v>3737</v>
      </c>
      <c r="B1142" s="29">
        <v>30061.5</v>
      </c>
      <c r="C1142" s="58">
        <v>30061.5</v>
      </c>
      <c r="D1142" s="27">
        <v>0.0</v>
      </c>
      <c r="E1142" s="34"/>
    </row>
    <row r="1143" hidden="1">
      <c r="A1143" s="57" t="s">
        <v>3738</v>
      </c>
      <c r="B1143" s="29">
        <v>7294.0</v>
      </c>
      <c r="C1143" s="58">
        <v>7553.0</v>
      </c>
      <c r="D1143" s="27">
        <v>259.0</v>
      </c>
      <c r="E1143" s="34"/>
    </row>
    <row r="1144" hidden="1">
      <c r="A1144" s="57" t="s">
        <v>3740</v>
      </c>
      <c r="B1144" s="29">
        <v>0.0</v>
      </c>
      <c r="C1144" s="58">
        <v>0.0</v>
      </c>
      <c r="D1144" s="27">
        <v>0.0</v>
      </c>
      <c r="E1144" s="34"/>
    </row>
    <row r="1145" hidden="1">
      <c r="A1145" s="57" t="s">
        <v>3741</v>
      </c>
      <c r="B1145" s="29">
        <v>2883.0</v>
      </c>
      <c r="C1145" s="58">
        <v>2883.0</v>
      </c>
      <c r="D1145" s="27">
        <v>0.0</v>
      </c>
      <c r="E1145" s="34"/>
    </row>
    <row r="1146" hidden="1">
      <c r="A1146" s="35" t="s">
        <v>3742</v>
      </c>
      <c r="B1146" s="29">
        <v>91082.09999999999</v>
      </c>
      <c r="C1146" s="58">
        <v>91341.09999999999</v>
      </c>
      <c r="D1146" s="37">
        <v>259.0</v>
      </c>
      <c r="E1146" s="34"/>
    </row>
    <row r="1147" hidden="1">
      <c r="A1147" s="36" t="s">
        <v>3743</v>
      </c>
      <c r="B1147" s="37">
        <v>-0.6000000000003638</v>
      </c>
      <c r="C1147" s="27">
        <v>39.40000000000873</v>
      </c>
      <c r="D1147" s="27">
        <v>40.000000000009095</v>
      </c>
      <c r="E1147" s="38"/>
    </row>
    <row r="1148" hidden="1">
      <c r="A1148" s="39"/>
      <c r="B1148" s="59"/>
      <c r="C1148" s="60"/>
      <c r="D1148" s="60"/>
      <c r="E1148" s="61"/>
    </row>
    <row r="1149" hidden="1">
      <c r="A1149" s="39"/>
      <c r="B1149" s="59"/>
      <c r="C1149" s="60"/>
      <c r="D1149" s="60"/>
      <c r="E1149" s="61"/>
    </row>
    <row r="1150" hidden="1">
      <c r="A1150" s="5" t="s">
        <v>3744</v>
      </c>
      <c r="B1150" s="6"/>
      <c r="C1150" s="6"/>
      <c r="D1150" s="6"/>
      <c r="E1150" s="7"/>
    </row>
    <row r="1151" hidden="1">
      <c r="A1151" s="10"/>
      <c r="B1151" s="11"/>
      <c r="C1151" s="11"/>
      <c r="D1151" s="11"/>
      <c r="E1151" s="12"/>
    </row>
    <row r="1152" hidden="1">
      <c r="A1152" s="5" t="s">
        <v>3717</v>
      </c>
      <c r="B1152" s="6"/>
      <c r="C1152" s="6"/>
      <c r="D1152" s="6"/>
      <c r="E1152" s="7"/>
    </row>
    <row r="1153" hidden="1">
      <c r="A1153" s="10"/>
      <c r="B1153" s="11"/>
      <c r="C1153" s="11"/>
      <c r="D1153" s="11"/>
      <c r="E1153" s="12"/>
    </row>
    <row r="1154" hidden="1">
      <c r="A1154" s="13">
        <v>46104.0</v>
      </c>
      <c r="B1154" s="6"/>
      <c r="C1154" s="53" t="s">
        <v>3718</v>
      </c>
      <c r="D1154" s="15">
        <v>46110.0</v>
      </c>
      <c r="E1154" s="7"/>
    </row>
    <row r="1155" hidden="1">
      <c r="A1155" s="10"/>
      <c r="B1155" s="11"/>
      <c r="C1155" s="16"/>
      <c r="D1155" s="11"/>
      <c r="E1155" s="12"/>
    </row>
    <row r="1156" hidden="1">
      <c r="A1156" s="54" t="s">
        <v>4850</v>
      </c>
      <c r="B1156" s="7"/>
      <c r="C1156" s="16"/>
      <c r="D1156" s="55" t="s">
        <v>4851</v>
      </c>
      <c r="E1156" s="7"/>
    </row>
    <row r="1157" hidden="1">
      <c r="A1157" s="10"/>
      <c r="B1157" s="12"/>
      <c r="C1157" s="16"/>
      <c r="D1157" s="11"/>
      <c r="E1157" s="12"/>
    </row>
    <row r="1158" hidden="1">
      <c r="A1158" s="19" t="s">
        <v>3719</v>
      </c>
      <c r="B1158" s="6"/>
      <c r="C1158" s="6"/>
      <c r="D1158" s="6"/>
      <c r="E1158" s="7"/>
    </row>
    <row r="1159" hidden="1">
      <c r="A1159" s="20" t="s">
        <v>3720</v>
      </c>
      <c r="B1159" s="21" t="s">
        <v>3721</v>
      </c>
      <c r="C1159" s="22" t="s">
        <v>3722</v>
      </c>
      <c r="D1159" s="21" t="s">
        <v>3723</v>
      </c>
      <c r="E1159" s="23" t="s">
        <v>13</v>
      </c>
    </row>
    <row r="1160" hidden="1">
      <c r="A1160" s="56" t="s">
        <v>3724</v>
      </c>
      <c r="B1160" s="25">
        <v>18228.0</v>
      </c>
      <c r="C1160" s="26">
        <v>14725.0</v>
      </c>
      <c r="D1160" s="27">
        <v>-3503.0</v>
      </c>
      <c r="E1160" s="28"/>
    </row>
    <row r="1161" hidden="1">
      <c r="A1161" s="56" t="s">
        <v>3725</v>
      </c>
      <c r="B1161" s="29">
        <v>21867.0</v>
      </c>
      <c r="C1161" s="26">
        <v>25471.0</v>
      </c>
      <c r="D1161" s="27">
        <v>3604.0</v>
      </c>
      <c r="E1161" s="28"/>
    </row>
    <row r="1162" hidden="1">
      <c r="A1162" s="56" t="s">
        <v>3726</v>
      </c>
      <c r="B1162" s="29">
        <v>0.0</v>
      </c>
      <c r="C1162" s="26"/>
      <c r="D1162" s="27">
        <v>0.0</v>
      </c>
      <c r="E1162" s="28"/>
    </row>
    <row r="1163" hidden="1">
      <c r="A1163" s="56" t="s">
        <v>3727</v>
      </c>
      <c r="B1163" s="29">
        <v>0.0</v>
      </c>
      <c r="C1163" s="26"/>
      <c r="D1163" s="27">
        <v>0.0</v>
      </c>
      <c r="E1163" s="28"/>
    </row>
    <row r="1164" hidden="1">
      <c r="A1164" s="31" t="s">
        <v>3729</v>
      </c>
      <c r="B1164" s="29">
        <v>0.0</v>
      </c>
      <c r="C1164" s="26"/>
      <c r="D1164" s="27">
        <v>0.0</v>
      </c>
      <c r="E1164" s="28"/>
    </row>
    <row r="1165" hidden="1">
      <c r="A1165" s="31" t="s">
        <v>3730</v>
      </c>
      <c r="B1165" s="29">
        <v>0.0</v>
      </c>
      <c r="C1165" s="26"/>
      <c r="D1165" s="27">
        <v>0.0</v>
      </c>
      <c r="E1165" s="28"/>
    </row>
    <row r="1166" hidden="1">
      <c r="A1166" s="31" t="s">
        <v>3732</v>
      </c>
      <c r="B1166" s="25">
        <v>0.0</v>
      </c>
      <c r="C1166" s="26"/>
      <c r="D1166" s="27">
        <v>0.0</v>
      </c>
      <c r="E1166" s="28"/>
    </row>
    <row r="1167" hidden="1">
      <c r="A1167" s="31" t="s">
        <v>3734</v>
      </c>
      <c r="B1167" s="29">
        <v>965.0</v>
      </c>
      <c r="C1167" s="26">
        <v>965.0</v>
      </c>
      <c r="D1167" s="27">
        <v>0.0</v>
      </c>
      <c r="E1167" s="34"/>
    </row>
    <row r="1168" hidden="1">
      <c r="A1168" s="57" t="s">
        <v>3735</v>
      </c>
      <c r="B1168" s="29">
        <v>0.0</v>
      </c>
      <c r="C1168" s="29">
        <v>0.0</v>
      </c>
      <c r="D1168" s="27">
        <v>0.0</v>
      </c>
      <c r="E1168" s="34"/>
    </row>
    <row r="1169" hidden="1">
      <c r="A1169" s="57" t="s">
        <v>3736</v>
      </c>
      <c r="B1169" s="29">
        <v>4026.0</v>
      </c>
      <c r="C1169" s="58">
        <v>4026.0</v>
      </c>
      <c r="D1169" s="27">
        <v>0.0</v>
      </c>
      <c r="E1169" s="34"/>
    </row>
    <row r="1170" hidden="1">
      <c r="A1170" s="57" t="s">
        <v>3737</v>
      </c>
      <c r="B1170" s="29">
        <v>27192.25</v>
      </c>
      <c r="C1170" s="58">
        <v>27192.25</v>
      </c>
      <c r="D1170" s="27">
        <v>0.0</v>
      </c>
      <c r="E1170" s="34"/>
    </row>
    <row r="1171" hidden="1">
      <c r="A1171" s="57" t="s">
        <v>3738</v>
      </c>
      <c r="B1171" s="29">
        <v>7822.0</v>
      </c>
      <c r="C1171" s="58">
        <v>7822.0</v>
      </c>
      <c r="D1171" s="27">
        <v>0.0</v>
      </c>
      <c r="E1171" s="34"/>
    </row>
    <row r="1172" hidden="1">
      <c r="A1172" s="57" t="s">
        <v>3740</v>
      </c>
      <c r="B1172" s="29">
        <v>0.0</v>
      </c>
      <c r="C1172" s="58">
        <v>0.0</v>
      </c>
      <c r="D1172" s="27">
        <v>0.0</v>
      </c>
      <c r="E1172" s="34"/>
    </row>
    <row r="1173" hidden="1">
      <c r="A1173" s="57" t="s">
        <v>3741</v>
      </c>
      <c r="B1173" s="29">
        <v>881.0</v>
      </c>
      <c r="C1173" s="58">
        <v>881.0</v>
      </c>
      <c r="D1173" s="27">
        <v>0.0</v>
      </c>
      <c r="E1173" s="34"/>
    </row>
    <row r="1174" hidden="1">
      <c r="A1174" s="35" t="s">
        <v>3742</v>
      </c>
      <c r="B1174" s="29">
        <v>80203.05</v>
      </c>
      <c r="C1174" s="58">
        <v>80203.04999999999</v>
      </c>
      <c r="D1174" s="37">
        <v>-1.4551915228366852E-11</v>
      </c>
      <c r="E1174" s="34"/>
    </row>
    <row r="1175" hidden="1">
      <c r="A1175" s="36" t="s">
        <v>3743</v>
      </c>
      <c r="B1175" s="37">
        <v>-102.80000000000018</v>
      </c>
      <c r="C1175" s="27">
        <v>-1.7999999999883585</v>
      </c>
      <c r="D1175" s="27">
        <v>101.00000000001182</v>
      </c>
      <c r="E1175" s="38"/>
    </row>
    <row r="1176" hidden="1">
      <c r="A1176" s="39"/>
      <c r="B1176" s="59"/>
      <c r="C1176" s="60"/>
      <c r="D1176" s="60"/>
      <c r="E1176" s="61"/>
    </row>
    <row r="1177" hidden="1">
      <c r="A1177" s="39"/>
      <c r="B1177" s="59"/>
      <c r="C1177" s="60"/>
      <c r="D1177" s="60"/>
      <c r="E1177" s="61"/>
    </row>
    <row r="1178" hidden="1">
      <c r="A1178" s="5" t="s">
        <v>3744</v>
      </c>
      <c r="B1178" s="6"/>
      <c r="C1178" s="6"/>
      <c r="D1178" s="6"/>
      <c r="E1178" s="7"/>
    </row>
    <row r="1179" hidden="1">
      <c r="A1179" s="10"/>
      <c r="B1179" s="11"/>
      <c r="C1179" s="11"/>
      <c r="D1179" s="11"/>
      <c r="E1179" s="12"/>
    </row>
    <row r="1180" hidden="1">
      <c r="A1180" s="5" t="s">
        <v>3717</v>
      </c>
      <c r="B1180" s="6"/>
      <c r="C1180" s="6"/>
      <c r="D1180" s="6"/>
      <c r="E1180" s="7"/>
    </row>
    <row r="1181" hidden="1">
      <c r="A1181" s="10"/>
      <c r="B1181" s="11"/>
      <c r="C1181" s="11"/>
      <c r="D1181" s="11"/>
      <c r="E1181" s="12"/>
    </row>
    <row r="1182" hidden="1">
      <c r="A1182" s="13">
        <v>46111.0</v>
      </c>
      <c r="B1182" s="6"/>
      <c r="C1182" s="53" t="s">
        <v>3718</v>
      </c>
      <c r="D1182" s="15">
        <v>46112.0</v>
      </c>
      <c r="E1182" s="7"/>
    </row>
    <row r="1183" hidden="1">
      <c r="A1183" s="10"/>
      <c r="B1183" s="11"/>
      <c r="C1183" s="16"/>
      <c r="D1183" s="11"/>
      <c r="E1183" s="12"/>
    </row>
    <row r="1184" hidden="1">
      <c r="A1184" s="54" t="s">
        <v>4850</v>
      </c>
      <c r="B1184" s="7"/>
      <c r="C1184" s="16"/>
      <c r="D1184" s="55" t="s">
        <v>4852</v>
      </c>
      <c r="E1184" s="7"/>
    </row>
    <row r="1185" hidden="1">
      <c r="A1185" s="10"/>
      <c r="B1185" s="12"/>
      <c r="C1185" s="16"/>
      <c r="D1185" s="11"/>
      <c r="E1185" s="12"/>
    </row>
    <row r="1186" hidden="1">
      <c r="A1186" s="19" t="s">
        <v>3719</v>
      </c>
      <c r="B1186" s="6"/>
      <c r="C1186" s="6"/>
      <c r="D1186" s="6"/>
      <c r="E1186" s="7"/>
    </row>
    <row r="1187" hidden="1">
      <c r="A1187" s="20" t="s">
        <v>3720</v>
      </c>
      <c r="B1187" s="21" t="s">
        <v>3721</v>
      </c>
      <c r="C1187" s="22" t="s">
        <v>3722</v>
      </c>
      <c r="D1187" s="21" t="s">
        <v>3723</v>
      </c>
      <c r="E1187" s="23" t="s">
        <v>13</v>
      </c>
    </row>
    <row r="1188" hidden="1">
      <c r="A1188" s="56" t="s">
        <v>3724</v>
      </c>
      <c r="B1188" s="25">
        <v>2319.0</v>
      </c>
      <c r="C1188" s="26">
        <v>4597.0</v>
      </c>
      <c r="D1188" s="27">
        <v>2278.0</v>
      </c>
      <c r="E1188" s="28" t="s">
        <v>4874</v>
      </c>
    </row>
    <row r="1189" hidden="1">
      <c r="A1189" s="56" t="s">
        <v>3725</v>
      </c>
      <c r="B1189" s="29">
        <v>5203.0</v>
      </c>
      <c r="C1189" s="26">
        <v>5203.0</v>
      </c>
      <c r="D1189" s="27">
        <v>0.0</v>
      </c>
      <c r="E1189" s="28"/>
    </row>
    <row r="1190" hidden="1">
      <c r="A1190" s="56" t="s">
        <v>3726</v>
      </c>
      <c r="B1190" s="29">
        <v>0.0</v>
      </c>
      <c r="C1190" s="26"/>
      <c r="D1190" s="27">
        <v>0.0</v>
      </c>
      <c r="E1190" s="28"/>
    </row>
    <row r="1191" hidden="1">
      <c r="A1191" s="56" t="s">
        <v>3727</v>
      </c>
      <c r="B1191" s="29">
        <v>0.0</v>
      </c>
      <c r="C1191" s="26"/>
      <c r="D1191" s="27">
        <v>0.0</v>
      </c>
      <c r="E1191" s="28"/>
    </row>
    <row r="1192" hidden="1">
      <c r="A1192" s="31" t="s">
        <v>3729</v>
      </c>
      <c r="B1192" s="29">
        <v>0.0</v>
      </c>
      <c r="C1192" s="26"/>
      <c r="D1192" s="27">
        <v>0.0</v>
      </c>
      <c r="E1192" s="28"/>
    </row>
    <row r="1193" hidden="1">
      <c r="A1193" s="31" t="s">
        <v>3730</v>
      </c>
      <c r="B1193" s="29">
        <v>0.0</v>
      </c>
      <c r="C1193" s="26"/>
      <c r="D1193" s="27">
        <v>0.0</v>
      </c>
      <c r="E1193" s="28"/>
    </row>
    <row r="1194" hidden="1">
      <c r="A1194" s="31" t="s">
        <v>3732</v>
      </c>
      <c r="B1194" s="25">
        <v>0.0</v>
      </c>
      <c r="C1194" s="26"/>
      <c r="D1194" s="27">
        <v>0.0</v>
      </c>
      <c r="E1194" s="28"/>
    </row>
    <row r="1195" hidden="1">
      <c r="A1195" s="31" t="s">
        <v>3734</v>
      </c>
      <c r="B1195" s="29">
        <v>360.0</v>
      </c>
      <c r="C1195" s="26">
        <v>360.0</v>
      </c>
      <c r="D1195" s="27">
        <v>0.0</v>
      </c>
      <c r="E1195" s="34"/>
    </row>
    <row r="1196" hidden="1">
      <c r="A1196" s="57" t="s">
        <v>3735</v>
      </c>
      <c r="B1196" s="29">
        <v>0.0</v>
      </c>
      <c r="C1196" s="29">
        <v>0.0</v>
      </c>
      <c r="D1196" s="27">
        <v>0.0</v>
      </c>
      <c r="E1196" s="34"/>
    </row>
    <row r="1197" hidden="1">
      <c r="A1197" s="57" t="s">
        <v>3736</v>
      </c>
      <c r="B1197" s="29">
        <v>349.0</v>
      </c>
      <c r="C1197" s="58">
        <v>349.0</v>
      </c>
      <c r="D1197" s="27">
        <v>0.0</v>
      </c>
      <c r="E1197" s="34"/>
    </row>
    <row r="1198" hidden="1">
      <c r="A1198" s="57" t="s">
        <v>3737</v>
      </c>
      <c r="B1198" s="29">
        <v>7263.0</v>
      </c>
      <c r="C1198" s="58">
        <v>7263.0</v>
      </c>
      <c r="D1198" s="27">
        <v>0.0</v>
      </c>
      <c r="E1198" s="34"/>
    </row>
    <row r="1199" hidden="1">
      <c r="A1199" s="57" t="s">
        <v>3738</v>
      </c>
      <c r="B1199" s="29">
        <v>1694.0</v>
      </c>
      <c r="C1199" s="58">
        <v>1694.0</v>
      </c>
      <c r="D1199" s="27">
        <v>0.0</v>
      </c>
      <c r="E1199" s="34"/>
    </row>
    <row r="1200" hidden="1">
      <c r="A1200" s="57" t="s">
        <v>3740</v>
      </c>
      <c r="B1200" s="29">
        <v>0.0</v>
      </c>
      <c r="C1200" s="58">
        <v>0.0</v>
      </c>
      <c r="D1200" s="27">
        <v>0.0</v>
      </c>
      <c r="E1200" s="34"/>
    </row>
    <row r="1201" hidden="1">
      <c r="A1201" s="57" t="s">
        <v>3741</v>
      </c>
      <c r="B1201" s="29">
        <v>496.0</v>
      </c>
      <c r="C1201" s="58">
        <v>496.0</v>
      </c>
      <c r="D1201" s="27">
        <v>0.0</v>
      </c>
      <c r="E1201" s="34"/>
    </row>
    <row r="1202" hidden="1">
      <c r="A1202" s="35" t="s">
        <v>3742</v>
      </c>
      <c r="B1202" s="29">
        <v>19466.0</v>
      </c>
      <c r="C1202" s="58">
        <v>19466.0</v>
      </c>
      <c r="D1202" s="37">
        <v>0.0</v>
      </c>
      <c r="E1202" s="34"/>
    </row>
    <row r="1203" hidden="1">
      <c r="A1203" s="36" t="s">
        <v>3743</v>
      </c>
      <c r="B1203" s="37">
        <v>-2278.0</v>
      </c>
      <c r="C1203" s="27">
        <v>0.0</v>
      </c>
      <c r="D1203" s="27">
        <v>2278.0</v>
      </c>
      <c r="E1203" s="38"/>
    </row>
    <row r="1204" hidden="1">
      <c r="A1204" s="39"/>
      <c r="B1204" s="59"/>
      <c r="C1204" s="60"/>
      <c r="D1204" s="60"/>
      <c r="E1204" s="61"/>
    </row>
    <row r="1205" hidden="1">
      <c r="A1205" s="39"/>
      <c r="B1205" s="59"/>
      <c r="C1205" s="60"/>
      <c r="D1205" s="60"/>
      <c r="E1205" s="61"/>
    </row>
    <row r="1206" hidden="1">
      <c r="A1206" s="5" t="s">
        <v>3744</v>
      </c>
      <c r="B1206" s="6"/>
      <c r="C1206" s="6"/>
      <c r="D1206" s="6"/>
      <c r="E1206" s="7"/>
    </row>
    <row r="1207" hidden="1">
      <c r="A1207" s="10"/>
      <c r="B1207" s="11"/>
      <c r="C1207" s="11"/>
      <c r="D1207" s="11"/>
      <c r="E1207" s="12"/>
    </row>
    <row r="1208" hidden="1">
      <c r="A1208" s="5" t="s">
        <v>3717</v>
      </c>
      <c r="B1208" s="6"/>
      <c r="C1208" s="6"/>
      <c r="D1208" s="6"/>
      <c r="E1208" s="7"/>
    </row>
    <row r="1209" hidden="1">
      <c r="A1209" s="10"/>
      <c r="B1209" s="11"/>
      <c r="C1209" s="11"/>
      <c r="D1209" s="11"/>
      <c r="E1209" s="12"/>
    </row>
    <row r="1210" hidden="1">
      <c r="A1210" s="13">
        <v>46113.0</v>
      </c>
      <c r="B1210" s="6"/>
      <c r="C1210" s="53" t="s">
        <v>3718</v>
      </c>
      <c r="D1210" s="15">
        <v>46117.0</v>
      </c>
      <c r="E1210" s="7"/>
    </row>
    <row r="1211" hidden="1">
      <c r="A1211" s="10"/>
      <c r="B1211" s="11"/>
      <c r="C1211" s="16"/>
      <c r="D1211" s="11"/>
      <c r="E1211" s="12"/>
    </row>
    <row r="1212" hidden="1">
      <c r="A1212" s="54" t="s">
        <v>4853</v>
      </c>
      <c r="B1212" s="7"/>
      <c r="C1212" s="16"/>
      <c r="D1212" s="55" t="s">
        <v>4851</v>
      </c>
      <c r="E1212" s="7"/>
    </row>
    <row r="1213" hidden="1">
      <c r="A1213" s="10"/>
      <c r="B1213" s="12"/>
      <c r="C1213" s="16"/>
      <c r="D1213" s="11"/>
      <c r="E1213" s="12"/>
    </row>
    <row r="1214" hidden="1">
      <c r="A1214" s="19" t="s">
        <v>3719</v>
      </c>
      <c r="B1214" s="6"/>
      <c r="C1214" s="6"/>
      <c r="D1214" s="6"/>
      <c r="E1214" s="7"/>
    </row>
    <row r="1215" hidden="1">
      <c r="A1215" s="20" t="s">
        <v>3720</v>
      </c>
      <c r="B1215" s="21" t="s">
        <v>3721</v>
      </c>
      <c r="C1215" s="22" t="s">
        <v>3722</v>
      </c>
      <c r="D1215" s="21" t="s">
        <v>3723</v>
      </c>
      <c r="E1215" s="23" t="s">
        <v>13</v>
      </c>
    </row>
    <row r="1216" hidden="1">
      <c r="A1216" s="56" t="s">
        <v>3724</v>
      </c>
      <c r="B1216" s="25">
        <v>12604.0</v>
      </c>
      <c r="C1216" s="26">
        <v>12604.0</v>
      </c>
      <c r="D1216" s="27">
        <v>0.0</v>
      </c>
      <c r="E1216" s="28"/>
    </row>
    <row r="1217" hidden="1">
      <c r="A1217" s="56" t="s">
        <v>3725</v>
      </c>
      <c r="B1217" s="29">
        <v>13811.0</v>
      </c>
      <c r="C1217" s="26">
        <v>13811.0</v>
      </c>
      <c r="D1217" s="27">
        <v>0.0</v>
      </c>
      <c r="E1217" s="28"/>
    </row>
    <row r="1218" hidden="1">
      <c r="A1218" s="56" t="s">
        <v>3726</v>
      </c>
      <c r="B1218" s="29">
        <v>0.0</v>
      </c>
      <c r="C1218" s="26"/>
      <c r="D1218" s="27">
        <v>0.0</v>
      </c>
      <c r="E1218" s="28"/>
    </row>
    <row r="1219" hidden="1">
      <c r="A1219" s="56" t="s">
        <v>3727</v>
      </c>
      <c r="B1219" s="29">
        <v>0.0</v>
      </c>
      <c r="C1219" s="26"/>
      <c r="D1219" s="27">
        <v>0.0</v>
      </c>
      <c r="E1219" s="28"/>
    </row>
    <row r="1220" hidden="1">
      <c r="A1220" s="31" t="s">
        <v>3729</v>
      </c>
      <c r="B1220" s="29">
        <v>0.0</v>
      </c>
      <c r="C1220" s="26"/>
      <c r="D1220" s="27">
        <v>0.0</v>
      </c>
      <c r="E1220" s="28"/>
    </row>
    <row r="1221" hidden="1">
      <c r="A1221" s="31" t="s">
        <v>3730</v>
      </c>
      <c r="B1221" s="29">
        <v>0.0</v>
      </c>
      <c r="C1221" s="26"/>
      <c r="D1221" s="27">
        <v>0.0</v>
      </c>
      <c r="E1221" s="28"/>
    </row>
    <row r="1222" hidden="1">
      <c r="A1222" s="31" t="s">
        <v>3732</v>
      </c>
      <c r="B1222" s="25">
        <v>74.0</v>
      </c>
      <c r="C1222" s="26">
        <v>74.0</v>
      </c>
      <c r="D1222" s="27">
        <v>0.0</v>
      </c>
      <c r="E1222" s="28" t="s">
        <v>4872</v>
      </c>
    </row>
    <row r="1223" hidden="1">
      <c r="A1223" s="31" t="s">
        <v>3734</v>
      </c>
      <c r="B1223" s="29">
        <v>1170.0</v>
      </c>
      <c r="C1223" s="26">
        <v>1170.0</v>
      </c>
      <c r="D1223" s="27">
        <v>0.0</v>
      </c>
      <c r="E1223" s="34"/>
    </row>
    <row r="1224" hidden="1">
      <c r="A1224" s="57" t="s">
        <v>3735</v>
      </c>
      <c r="B1224" s="29">
        <v>0.0</v>
      </c>
      <c r="C1224" s="29">
        <v>0.0</v>
      </c>
      <c r="D1224" s="27">
        <v>0.0</v>
      </c>
      <c r="E1224" s="34"/>
    </row>
    <row r="1225" hidden="1">
      <c r="A1225" s="57" t="s">
        <v>3736</v>
      </c>
      <c r="B1225" s="29">
        <v>6190.0</v>
      </c>
      <c r="C1225" s="58">
        <v>6190.0</v>
      </c>
      <c r="D1225" s="27">
        <v>0.0</v>
      </c>
      <c r="E1225" s="34"/>
    </row>
    <row r="1226" hidden="1">
      <c r="A1226" s="57" t="s">
        <v>3737</v>
      </c>
      <c r="B1226" s="29">
        <v>16719.0</v>
      </c>
      <c r="C1226" s="58">
        <v>16719.0</v>
      </c>
      <c r="D1226" s="27">
        <v>0.0</v>
      </c>
      <c r="E1226" s="34"/>
    </row>
    <row r="1227" hidden="1">
      <c r="A1227" s="57" t="s">
        <v>3738</v>
      </c>
      <c r="B1227" s="29">
        <v>7198.0</v>
      </c>
      <c r="C1227" s="58">
        <v>7198.0</v>
      </c>
      <c r="D1227" s="27">
        <v>0.0</v>
      </c>
      <c r="E1227" s="34"/>
    </row>
    <row r="1228" hidden="1">
      <c r="A1228" s="57" t="s">
        <v>3740</v>
      </c>
      <c r="B1228" s="29">
        <v>0.0</v>
      </c>
      <c r="C1228" s="58">
        <v>0.0</v>
      </c>
      <c r="D1228" s="27">
        <v>0.0</v>
      </c>
      <c r="E1228" s="34"/>
    </row>
    <row r="1229" hidden="1">
      <c r="A1229" s="57" t="s">
        <v>3741</v>
      </c>
      <c r="B1229" s="29">
        <v>2270.0</v>
      </c>
      <c r="C1229" s="58">
        <v>2270.0</v>
      </c>
      <c r="D1229" s="27">
        <v>0.0</v>
      </c>
      <c r="E1229" s="34"/>
    </row>
    <row r="1230" hidden="1">
      <c r="A1230" s="35" t="s">
        <v>3742</v>
      </c>
      <c r="B1230" s="29">
        <v>57765.0</v>
      </c>
      <c r="C1230" s="58">
        <v>57765.0</v>
      </c>
      <c r="D1230" s="37">
        <v>0.0</v>
      </c>
      <c r="E1230" s="34"/>
    </row>
    <row r="1231" hidden="1">
      <c r="A1231" s="36" t="s">
        <v>3743</v>
      </c>
      <c r="B1231" s="37">
        <v>1.0</v>
      </c>
      <c r="C1231" s="27">
        <v>1.0</v>
      </c>
      <c r="D1231" s="27">
        <v>0.0</v>
      </c>
      <c r="E1231" s="38"/>
    </row>
    <row r="1232" hidden="1">
      <c r="A1232" s="39"/>
      <c r="B1232" s="59"/>
      <c r="C1232" s="60"/>
      <c r="D1232" s="60"/>
      <c r="E1232" s="61"/>
    </row>
    <row r="1233" hidden="1">
      <c r="A1233" s="39"/>
      <c r="B1233" s="59"/>
      <c r="C1233" s="60"/>
      <c r="D1233" s="60"/>
      <c r="E1233" s="61"/>
    </row>
    <row r="1234" hidden="1">
      <c r="A1234" s="5" t="s">
        <v>3744</v>
      </c>
      <c r="B1234" s="6"/>
      <c r="C1234" s="6"/>
      <c r="D1234" s="6"/>
      <c r="E1234" s="7"/>
    </row>
    <row r="1235" hidden="1">
      <c r="A1235" s="10"/>
      <c r="B1235" s="11"/>
      <c r="C1235" s="11"/>
      <c r="D1235" s="11"/>
      <c r="E1235" s="12"/>
    </row>
    <row r="1236" hidden="1">
      <c r="A1236" s="5" t="s">
        <v>3717</v>
      </c>
      <c r="B1236" s="6"/>
      <c r="C1236" s="6"/>
      <c r="D1236" s="6"/>
      <c r="E1236" s="7"/>
    </row>
    <row r="1237" hidden="1">
      <c r="A1237" s="10"/>
      <c r="B1237" s="11"/>
      <c r="C1237" s="11"/>
      <c r="D1237" s="11"/>
      <c r="E1237" s="12"/>
    </row>
    <row r="1238" hidden="1">
      <c r="A1238" s="13">
        <v>46118.0</v>
      </c>
      <c r="B1238" s="6"/>
      <c r="C1238" s="53" t="s">
        <v>3718</v>
      </c>
      <c r="D1238" s="15">
        <v>46124.0</v>
      </c>
      <c r="E1238" s="7"/>
    </row>
    <row r="1239" hidden="1">
      <c r="A1239" s="10"/>
      <c r="B1239" s="11"/>
      <c r="C1239" s="16"/>
      <c r="D1239" s="11"/>
      <c r="E1239" s="12"/>
    </row>
    <row r="1240" hidden="1">
      <c r="A1240" s="54" t="s">
        <v>4850</v>
      </c>
      <c r="B1240" s="7"/>
      <c r="C1240" s="16"/>
      <c r="D1240" s="55" t="s">
        <v>4851</v>
      </c>
      <c r="E1240" s="7"/>
    </row>
    <row r="1241" hidden="1">
      <c r="A1241" s="10"/>
      <c r="B1241" s="12"/>
      <c r="C1241" s="16"/>
      <c r="D1241" s="11"/>
      <c r="E1241" s="12"/>
    </row>
    <row r="1242" hidden="1">
      <c r="A1242" s="19" t="s">
        <v>3719</v>
      </c>
      <c r="B1242" s="6"/>
      <c r="C1242" s="6"/>
      <c r="D1242" s="6"/>
      <c r="E1242" s="7"/>
    </row>
    <row r="1243" hidden="1">
      <c r="A1243" s="20" t="s">
        <v>3720</v>
      </c>
      <c r="B1243" s="21" t="s">
        <v>3721</v>
      </c>
      <c r="C1243" s="22" t="s">
        <v>3722</v>
      </c>
      <c r="D1243" s="21" t="s">
        <v>3723</v>
      </c>
      <c r="E1243" s="23" t="s">
        <v>13</v>
      </c>
    </row>
    <row r="1244" hidden="1">
      <c r="A1244" s="56" t="s">
        <v>3724</v>
      </c>
      <c r="B1244" s="25">
        <v>15739.0</v>
      </c>
      <c r="C1244" s="26">
        <v>15739.0</v>
      </c>
      <c r="D1244" s="27">
        <v>0.0</v>
      </c>
      <c r="E1244" s="28"/>
    </row>
    <row r="1245" hidden="1">
      <c r="A1245" s="56" t="s">
        <v>3725</v>
      </c>
      <c r="B1245" s="29">
        <v>19024.0</v>
      </c>
      <c r="C1245" s="26">
        <v>19024.0</v>
      </c>
      <c r="D1245" s="27">
        <v>0.0</v>
      </c>
      <c r="E1245" s="28"/>
    </row>
    <row r="1246" hidden="1">
      <c r="A1246" s="56" t="s">
        <v>3726</v>
      </c>
      <c r="B1246" s="29">
        <v>0.0</v>
      </c>
      <c r="C1246" s="26"/>
      <c r="D1246" s="27">
        <v>0.0</v>
      </c>
      <c r="E1246" s="28"/>
    </row>
    <row r="1247" hidden="1">
      <c r="A1247" s="56" t="s">
        <v>3727</v>
      </c>
      <c r="B1247" s="29">
        <v>1000.0</v>
      </c>
      <c r="C1247" s="26">
        <v>1000.0</v>
      </c>
      <c r="D1247" s="27">
        <v>0.0</v>
      </c>
      <c r="E1247" s="28"/>
    </row>
    <row r="1248" hidden="1">
      <c r="A1248" s="31" t="s">
        <v>3729</v>
      </c>
      <c r="B1248" s="29">
        <v>0.0</v>
      </c>
      <c r="C1248" s="26"/>
      <c r="D1248" s="27">
        <v>0.0</v>
      </c>
      <c r="E1248" s="28"/>
    </row>
    <row r="1249" hidden="1">
      <c r="A1249" s="31" t="s">
        <v>3730</v>
      </c>
      <c r="B1249" s="29">
        <v>0.0</v>
      </c>
      <c r="C1249" s="26"/>
      <c r="D1249" s="27">
        <v>0.0</v>
      </c>
      <c r="E1249" s="28"/>
    </row>
    <row r="1250" hidden="1">
      <c r="A1250" s="31" t="s">
        <v>3732</v>
      </c>
      <c r="B1250" s="25">
        <v>180.0</v>
      </c>
      <c r="C1250" s="26"/>
      <c r="D1250" s="27">
        <v>-180.0</v>
      </c>
      <c r="E1250" s="28"/>
    </row>
    <row r="1251" hidden="1">
      <c r="A1251" s="31" t="s">
        <v>3734</v>
      </c>
      <c r="B1251" s="29">
        <v>1215.0</v>
      </c>
      <c r="C1251" s="26">
        <v>1350.0</v>
      </c>
      <c r="D1251" s="27">
        <v>135.0</v>
      </c>
      <c r="E1251" s="34"/>
    </row>
    <row r="1252" hidden="1">
      <c r="A1252" s="57" t="s">
        <v>3735</v>
      </c>
      <c r="B1252" s="29">
        <v>0.0</v>
      </c>
      <c r="C1252" s="29">
        <v>0.0</v>
      </c>
      <c r="D1252" s="27">
        <v>0.0</v>
      </c>
      <c r="E1252" s="34"/>
    </row>
    <row r="1253" hidden="1">
      <c r="A1253" s="57" t="s">
        <v>3736</v>
      </c>
      <c r="B1253" s="29">
        <v>4241.0</v>
      </c>
      <c r="C1253" s="58">
        <v>4241.0</v>
      </c>
      <c r="D1253" s="27">
        <v>0.0</v>
      </c>
      <c r="E1253" s="34"/>
    </row>
    <row r="1254" hidden="1">
      <c r="A1254" s="57" t="s">
        <v>3737</v>
      </c>
      <c r="B1254" s="29">
        <v>20071.0</v>
      </c>
      <c r="C1254" s="58">
        <v>20071.0</v>
      </c>
      <c r="D1254" s="27">
        <v>0.0</v>
      </c>
      <c r="E1254" s="34"/>
    </row>
    <row r="1255" hidden="1">
      <c r="A1255" s="57" t="s">
        <v>3738</v>
      </c>
      <c r="B1255" s="29">
        <v>8498.0</v>
      </c>
      <c r="C1255" s="58">
        <v>8498.0</v>
      </c>
      <c r="D1255" s="27">
        <v>0.0</v>
      </c>
      <c r="E1255" s="34"/>
    </row>
    <row r="1256" hidden="1">
      <c r="A1256" s="57" t="s">
        <v>3740</v>
      </c>
      <c r="B1256" s="29">
        <v>0.0</v>
      </c>
      <c r="C1256" s="58">
        <v>0.0</v>
      </c>
      <c r="D1256" s="27">
        <v>0.0</v>
      </c>
      <c r="E1256" s="34"/>
    </row>
    <row r="1257" hidden="1">
      <c r="A1257" s="57" t="s">
        <v>3741</v>
      </c>
      <c r="B1257" s="29">
        <v>5394.0</v>
      </c>
      <c r="C1257" s="58">
        <v>5394.0</v>
      </c>
      <c r="D1257" s="27">
        <v>0.0</v>
      </c>
      <c r="E1257" s="34"/>
    </row>
    <row r="1258" hidden="1">
      <c r="A1258" s="35" t="s">
        <v>3742</v>
      </c>
      <c r="B1258" s="29">
        <v>69968.2</v>
      </c>
      <c r="C1258" s="58">
        <v>69968.19999999998</v>
      </c>
      <c r="D1258" s="37">
        <v>-1.4551915228366852E-11</v>
      </c>
      <c r="E1258" s="34"/>
    </row>
    <row r="1259" hidden="1">
      <c r="A1259" s="36" t="s">
        <v>3743</v>
      </c>
      <c r="B1259" s="37">
        <v>-0.20000000000436557</v>
      </c>
      <c r="C1259" s="27">
        <v>-45.19999999998254</v>
      </c>
      <c r="D1259" s="27">
        <v>-44.99999999997817</v>
      </c>
      <c r="E1259" s="38"/>
    </row>
    <row r="1260" hidden="1">
      <c r="A1260" s="39"/>
      <c r="B1260" s="59"/>
      <c r="C1260" s="60"/>
      <c r="D1260" s="60"/>
      <c r="E1260" s="61"/>
    </row>
    <row r="1261" hidden="1">
      <c r="A1261" s="39"/>
      <c r="B1261" s="59"/>
      <c r="C1261" s="60"/>
      <c r="D1261" s="60"/>
      <c r="E1261" s="61"/>
    </row>
    <row r="1262" hidden="1">
      <c r="A1262" s="5" t="s">
        <v>3744</v>
      </c>
      <c r="B1262" s="6"/>
      <c r="C1262" s="6"/>
      <c r="D1262" s="6"/>
      <c r="E1262" s="7"/>
    </row>
    <row r="1263" hidden="1">
      <c r="A1263" s="10"/>
      <c r="B1263" s="11"/>
      <c r="C1263" s="11"/>
      <c r="D1263" s="11"/>
      <c r="E1263" s="12"/>
    </row>
    <row r="1264" hidden="1">
      <c r="A1264" s="5" t="s">
        <v>3717</v>
      </c>
      <c r="B1264" s="6"/>
      <c r="C1264" s="6"/>
      <c r="D1264" s="6"/>
      <c r="E1264" s="7"/>
    </row>
    <row r="1265" hidden="1">
      <c r="A1265" s="10"/>
      <c r="B1265" s="11"/>
      <c r="C1265" s="11"/>
      <c r="D1265" s="11"/>
      <c r="E1265" s="12"/>
    </row>
    <row r="1266" hidden="1">
      <c r="A1266" s="13">
        <v>46125.0</v>
      </c>
      <c r="B1266" s="6"/>
      <c r="C1266" s="53" t="s">
        <v>3718</v>
      </c>
      <c r="D1266" s="15">
        <v>46131.0</v>
      </c>
      <c r="E1266" s="7"/>
    </row>
    <row r="1267" hidden="1">
      <c r="A1267" s="10"/>
      <c r="B1267" s="11"/>
      <c r="C1267" s="16"/>
      <c r="D1267" s="11"/>
      <c r="E1267" s="12"/>
    </row>
    <row r="1268" hidden="1">
      <c r="A1268" s="54" t="s">
        <v>4850</v>
      </c>
      <c r="B1268" s="7"/>
      <c r="C1268" s="16"/>
      <c r="D1268" s="55" t="s">
        <v>4851</v>
      </c>
      <c r="E1268" s="7"/>
    </row>
    <row r="1269" hidden="1">
      <c r="A1269" s="10"/>
      <c r="B1269" s="12"/>
      <c r="C1269" s="16"/>
      <c r="D1269" s="11"/>
      <c r="E1269" s="12"/>
    </row>
    <row r="1270" hidden="1">
      <c r="A1270" s="19" t="s">
        <v>3719</v>
      </c>
      <c r="B1270" s="6"/>
      <c r="C1270" s="6"/>
      <c r="D1270" s="6"/>
      <c r="E1270" s="7"/>
    </row>
    <row r="1271" hidden="1">
      <c r="A1271" s="20" t="s">
        <v>3720</v>
      </c>
      <c r="B1271" s="21" t="s">
        <v>3721</v>
      </c>
      <c r="C1271" s="22" t="s">
        <v>3722</v>
      </c>
      <c r="D1271" s="21" t="s">
        <v>3723</v>
      </c>
      <c r="E1271" s="23" t="s">
        <v>13</v>
      </c>
    </row>
    <row r="1272" hidden="1">
      <c r="A1272" s="56" t="s">
        <v>3724</v>
      </c>
      <c r="B1272" s="25">
        <v>14059.0</v>
      </c>
      <c r="C1272" s="26">
        <v>14059.0</v>
      </c>
      <c r="D1272" s="27">
        <v>0.0</v>
      </c>
      <c r="E1272" s="28"/>
    </row>
    <row r="1273" hidden="1">
      <c r="A1273" s="56" t="s">
        <v>3725</v>
      </c>
      <c r="B1273" s="29">
        <v>23025.0</v>
      </c>
      <c r="C1273" s="26">
        <v>23025.0</v>
      </c>
      <c r="D1273" s="27">
        <v>0.0</v>
      </c>
      <c r="E1273" s="28"/>
    </row>
    <row r="1274" hidden="1">
      <c r="A1274" s="56" t="s">
        <v>3726</v>
      </c>
      <c r="B1274" s="29">
        <v>0.0</v>
      </c>
      <c r="C1274" s="26"/>
      <c r="D1274" s="27">
        <v>0.0</v>
      </c>
      <c r="E1274" s="28"/>
    </row>
    <row r="1275" hidden="1">
      <c r="A1275" s="56" t="s">
        <v>3727</v>
      </c>
      <c r="B1275" s="29">
        <v>0.0</v>
      </c>
      <c r="C1275" s="26"/>
      <c r="D1275" s="27">
        <v>0.0</v>
      </c>
      <c r="E1275" s="28"/>
    </row>
    <row r="1276" hidden="1">
      <c r="A1276" s="31" t="s">
        <v>3729</v>
      </c>
      <c r="B1276" s="29">
        <v>0.0</v>
      </c>
      <c r="C1276" s="26"/>
      <c r="D1276" s="27">
        <v>0.0</v>
      </c>
      <c r="E1276" s="28"/>
    </row>
    <row r="1277" hidden="1">
      <c r="A1277" s="31" t="s">
        <v>3730</v>
      </c>
      <c r="B1277" s="29">
        <v>0.0</v>
      </c>
      <c r="C1277" s="26"/>
      <c r="D1277" s="27">
        <v>0.0</v>
      </c>
      <c r="E1277" s="28"/>
    </row>
    <row r="1278" hidden="1">
      <c r="A1278" s="31" t="s">
        <v>3732</v>
      </c>
      <c r="B1278" s="25">
        <v>190.0</v>
      </c>
      <c r="C1278" s="26">
        <v>100.0</v>
      </c>
      <c r="D1278" s="27">
        <v>-90.0</v>
      </c>
      <c r="E1278" s="28" t="s">
        <v>4875</v>
      </c>
    </row>
    <row r="1279" hidden="1">
      <c r="A1279" s="31" t="s">
        <v>3734</v>
      </c>
      <c r="B1279" s="29">
        <v>1170.0</v>
      </c>
      <c r="C1279" s="26">
        <v>1260.0</v>
      </c>
      <c r="D1279" s="27">
        <v>90.0</v>
      </c>
      <c r="E1279" s="34"/>
    </row>
    <row r="1280" hidden="1">
      <c r="A1280" s="57" t="s">
        <v>3735</v>
      </c>
      <c r="B1280" s="29">
        <v>0.0</v>
      </c>
      <c r="C1280" s="29">
        <v>0.0</v>
      </c>
      <c r="D1280" s="27">
        <v>0.0</v>
      </c>
      <c r="E1280" s="34"/>
    </row>
    <row r="1281" hidden="1">
      <c r="A1281" s="57" t="s">
        <v>3736</v>
      </c>
      <c r="B1281" s="29">
        <v>5003.0</v>
      </c>
      <c r="C1281" s="58">
        <v>5003.0</v>
      </c>
      <c r="D1281" s="27">
        <v>0.0</v>
      </c>
      <c r="E1281" s="34"/>
    </row>
    <row r="1282" hidden="1">
      <c r="A1282" s="57" t="s">
        <v>3737</v>
      </c>
      <c r="B1282" s="29">
        <v>30232.000000000004</v>
      </c>
      <c r="C1282" s="58">
        <v>30232.0</v>
      </c>
      <c r="D1282" s="27">
        <v>-3.637978807091713E-12</v>
      </c>
      <c r="E1282" s="34"/>
    </row>
    <row r="1283" hidden="1">
      <c r="A1283" s="57" t="s">
        <v>3738</v>
      </c>
      <c r="B1283" s="29">
        <v>5968.0</v>
      </c>
      <c r="C1283" s="58">
        <v>5968.0</v>
      </c>
      <c r="D1283" s="27">
        <v>0.0</v>
      </c>
      <c r="E1283" s="34"/>
    </row>
    <row r="1284" hidden="1">
      <c r="A1284" s="57" t="s">
        <v>3740</v>
      </c>
      <c r="B1284" s="29">
        <v>0.0</v>
      </c>
      <c r="C1284" s="58">
        <v>0.0</v>
      </c>
      <c r="D1284" s="27">
        <v>0.0</v>
      </c>
      <c r="E1284" s="34"/>
    </row>
    <row r="1285" hidden="1">
      <c r="A1285" s="57" t="s">
        <v>3741</v>
      </c>
      <c r="B1285" s="29">
        <v>1757.8</v>
      </c>
      <c r="C1285" s="58">
        <v>1757.8</v>
      </c>
      <c r="D1285" s="27">
        <v>0.0</v>
      </c>
      <c r="E1285" s="34"/>
    </row>
    <row r="1286" hidden="1">
      <c r="A1286" s="35" t="s">
        <v>3742</v>
      </c>
      <c r="B1286" s="29">
        <v>79645.79999999999</v>
      </c>
      <c r="C1286" s="58">
        <v>79645.79999999997</v>
      </c>
      <c r="D1286" s="37">
        <v>-1.4551915228366852E-11</v>
      </c>
      <c r="E1286" s="34"/>
    </row>
    <row r="1287" hidden="1">
      <c r="A1287" s="36" t="s">
        <v>3743</v>
      </c>
      <c r="B1287" s="37">
        <v>1.2000000000043656</v>
      </c>
      <c r="C1287" s="27">
        <v>1.2000000000261934</v>
      </c>
      <c r="D1287" s="27">
        <v>2.1827872842550278E-11</v>
      </c>
      <c r="E1287" s="38"/>
    </row>
    <row r="1288" hidden="1">
      <c r="A1288" s="39"/>
      <c r="B1288" s="59"/>
      <c r="C1288" s="60"/>
      <c r="D1288" s="60"/>
      <c r="E1288" s="61"/>
    </row>
    <row r="1289" hidden="1">
      <c r="A1289" s="39"/>
      <c r="B1289" s="59"/>
      <c r="C1289" s="60"/>
      <c r="D1289" s="60"/>
      <c r="E1289" s="61"/>
    </row>
    <row r="1290" hidden="1">
      <c r="A1290" s="5" t="s">
        <v>3744</v>
      </c>
      <c r="B1290" s="6"/>
      <c r="C1290" s="6"/>
      <c r="D1290" s="6"/>
      <c r="E1290" s="7"/>
    </row>
    <row r="1291" hidden="1">
      <c r="A1291" s="10"/>
      <c r="B1291" s="11"/>
      <c r="C1291" s="11"/>
      <c r="D1291" s="11"/>
      <c r="E1291" s="12"/>
    </row>
    <row r="1292" hidden="1">
      <c r="A1292" s="5" t="s">
        <v>3717</v>
      </c>
      <c r="B1292" s="6"/>
      <c r="C1292" s="6"/>
      <c r="D1292" s="6"/>
      <c r="E1292" s="7"/>
    </row>
    <row r="1293" hidden="1">
      <c r="A1293" s="10"/>
      <c r="B1293" s="11"/>
      <c r="C1293" s="11"/>
      <c r="D1293" s="11"/>
      <c r="E1293" s="12"/>
    </row>
    <row r="1294" hidden="1">
      <c r="A1294" s="13">
        <v>46132.0</v>
      </c>
      <c r="B1294" s="6"/>
      <c r="C1294" s="53" t="s">
        <v>3718</v>
      </c>
      <c r="D1294" s="15">
        <v>46138.0</v>
      </c>
      <c r="E1294" s="7"/>
    </row>
    <row r="1295" hidden="1">
      <c r="A1295" s="10"/>
      <c r="B1295" s="11"/>
      <c r="C1295" s="16"/>
      <c r="D1295" s="11"/>
      <c r="E1295" s="12"/>
    </row>
    <row r="1296" hidden="1">
      <c r="A1296" s="54" t="s">
        <v>4850</v>
      </c>
      <c r="B1296" s="7"/>
      <c r="C1296" s="16"/>
      <c r="D1296" s="55" t="s">
        <v>4851</v>
      </c>
      <c r="E1296" s="7"/>
    </row>
    <row r="1297" hidden="1">
      <c r="A1297" s="10"/>
      <c r="B1297" s="12"/>
      <c r="C1297" s="16"/>
      <c r="D1297" s="11"/>
      <c r="E1297" s="12"/>
    </row>
    <row r="1298" hidden="1">
      <c r="A1298" s="19" t="s">
        <v>3719</v>
      </c>
      <c r="B1298" s="6"/>
      <c r="C1298" s="6"/>
      <c r="D1298" s="6"/>
      <c r="E1298" s="7"/>
    </row>
    <row r="1299" hidden="1">
      <c r="A1299" s="20" t="s">
        <v>3720</v>
      </c>
      <c r="B1299" s="21" t="s">
        <v>3721</v>
      </c>
      <c r="C1299" s="22" t="s">
        <v>3722</v>
      </c>
      <c r="D1299" s="21" t="s">
        <v>3723</v>
      </c>
      <c r="E1299" s="23" t="s">
        <v>13</v>
      </c>
    </row>
    <row r="1300" hidden="1">
      <c r="A1300" s="56" t="s">
        <v>3724</v>
      </c>
      <c r="B1300" s="25">
        <v>12766.0</v>
      </c>
      <c r="C1300" s="26">
        <v>19540.0</v>
      </c>
      <c r="D1300" s="27">
        <v>6774.0</v>
      </c>
      <c r="E1300" s="28"/>
    </row>
    <row r="1301" hidden="1">
      <c r="A1301" s="56" t="s">
        <v>3725</v>
      </c>
      <c r="B1301" s="29">
        <v>27480.0</v>
      </c>
      <c r="C1301" s="26">
        <v>20796.0</v>
      </c>
      <c r="D1301" s="27">
        <v>-6684.0</v>
      </c>
      <c r="E1301" s="28"/>
    </row>
    <row r="1302" hidden="1">
      <c r="A1302" s="56" t="s">
        <v>3726</v>
      </c>
      <c r="B1302" s="29">
        <v>300.0</v>
      </c>
      <c r="C1302" s="26">
        <v>300.0</v>
      </c>
      <c r="D1302" s="27">
        <v>0.0</v>
      </c>
      <c r="E1302" s="28"/>
    </row>
    <row r="1303" hidden="1">
      <c r="A1303" s="56" t="s">
        <v>3727</v>
      </c>
      <c r="B1303" s="29">
        <v>0.0</v>
      </c>
      <c r="C1303" s="26"/>
      <c r="D1303" s="27">
        <v>0.0</v>
      </c>
      <c r="E1303" s="28"/>
    </row>
    <row r="1304" hidden="1">
      <c r="A1304" s="31" t="s">
        <v>3729</v>
      </c>
      <c r="B1304" s="29">
        <v>0.0</v>
      </c>
      <c r="C1304" s="26"/>
      <c r="D1304" s="27">
        <v>0.0</v>
      </c>
      <c r="E1304" s="28"/>
    </row>
    <row r="1305" hidden="1">
      <c r="A1305" s="31" t="s">
        <v>3730</v>
      </c>
      <c r="B1305" s="29">
        <v>0.0</v>
      </c>
      <c r="C1305" s="26">
        <v>96.0</v>
      </c>
      <c r="D1305" s="27">
        <v>96.0</v>
      </c>
      <c r="E1305" s="28" t="s">
        <v>4876</v>
      </c>
    </row>
    <row r="1306" hidden="1">
      <c r="A1306" s="31" t="s">
        <v>3732</v>
      </c>
      <c r="B1306" s="25">
        <v>280.0</v>
      </c>
      <c r="C1306" s="26">
        <v>184.0</v>
      </c>
      <c r="D1306" s="27">
        <v>-96.0</v>
      </c>
      <c r="E1306" s="28" t="s">
        <v>4877</v>
      </c>
    </row>
    <row r="1307" hidden="1">
      <c r="A1307" s="31" t="s">
        <v>3734</v>
      </c>
      <c r="B1307" s="29">
        <v>1620.0</v>
      </c>
      <c r="C1307" s="26">
        <v>1620.0</v>
      </c>
      <c r="D1307" s="27">
        <v>0.0</v>
      </c>
      <c r="E1307" s="34"/>
    </row>
    <row r="1308" hidden="1">
      <c r="A1308" s="57" t="s">
        <v>3735</v>
      </c>
      <c r="B1308" s="29">
        <v>12561.4</v>
      </c>
      <c r="C1308" s="29">
        <v>12561.399999999996</v>
      </c>
      <c r="D1308" s="27">
        <v>-3.637978807091713E-12</v>
      </c>
      <c r="E1308" s="34"/>
    </row>
    <row r="1309" hidden="1">
      <c r="A1309" s="57" t="s">
        <v>3736</v>
      </c>
      <c r="B1309" s="29">
        <v>7794.0</v>
      </c>
      <c r="C1309" s="58">
        <v>7794.0</v>
      </c>
      <c r="D1309" s="27">
        <v>0.0</v>
      </c>
      <c r="E1309" s="34"/>
    </row>
    <row r="1310" hidden="1">
      <c r="A1310" s="57" t="s">
        <v>3737</v>
      </c>
      <c r="B1310" s="29">
        <v>34701.020000000004</v>
      </c>
      <c r="C1310" s="58">
        <v>34701.01999999999</v>
      </c>
      <c r="D1310" s="27">
        <v>-1.4551915228366852E-11</v>
      </c>
      <c r="E1310" s="34"/>
    </row>
    <row r="1311" hidden="1">
      <c r="A1311" s="57" t="s">
        <v>3738</v>
      </c>
      <c r="B1311" s="29">
        <v>12560.0</v>
      </c>
      <c r="C1311" s="58">
        <v>12560.0</v>
      </c>
      <c r="D1311" s="27">
        <v>0.0</v>
      </c>
      <c r="E1311" s="34"/>
    </row>
    <row r="1312" hidden="1">
      <c r="A1312" s="57" t="s">
        <v>3740</v>
      </c>
      <c r="B1312" s="29">
        <v>0.0</v>
      </c>
      <c r="C1312" s="58">
        <v>0.0</v>
      </c>
      <c r="D1312" s="27">
        <v>0.0</v>
      </c>
      <c r="E1312" s="34"/>
    </row>
    <row r="1313" hidden="1">
      <c r="A1313" s="57" t="s">
        <v>3741</v>
      </c>
      <c r="B1313" s="29">
        <v>2524.6</v>
      </c>
      <c r="C1313" s="58">
        <v>2524.6</v>
      </c>
      <c r="D1313" s="27">
        <v>0.0</v>
      </c>
      <c r="E1313" s="34"/>
    </row>
    <row r="1314" hidden="1">
      <c r="A1314" s="35" t="s">
        <v>3742</v>
      </c>
      <c r="B1314" s="29">
        <v>110063.21999999999</v>
      </c>
      <c r="C1314" s="58">
        <v>110063.22</v>
      </c>
      <c r="D1314" s="37">
        <v>1.4551915228366852E-11</v>
      </c>
      <c r="E1314" s="34"/>
    </row>
    <row r="1315" hidden="1">
      <c r="A1315" s="36" t="s">
        <v>3743</v>
      </c>
      <c r="B1315" s="37">
        <v>-0.7999999999992724</v>
      </c>
      <c r="C1315" s="27">
        <v>89.19999999998254</v>
      </c>
      <c r="D1315" s="27">
        <v>89.99999999998181</v>
      </c>
      <c r="E1315" s="38"/>
    </row>
    <row r="1316" hidden="1">
      <c r="A1316" s="39"/>
      <c r="B1316" s="59"/>
      <c r="C1316" s="60"/>
      <c r="D1316" s="60"/>
      <c r="E1316" s="61"/>
    </row>
    <row r="1317" hidden="1">
      <c r="A1317" s="39"/>
      <c r="B1317" s="59"/>
      <c r="C1317" s="60"/>
      <c r="D1317" s="60"/>
      <c r="E1317" s="61"/>
    </row>
    <row r="1318" hidden="1">
      <c r="A1318" s="5" t="s">
        <v>3744</v>
      </c>
      <c r="B1318" s="6"/>
      <c r="C1318" s="6"/>
      <c r="D1318" s="6"/>
      <c r="E1318" s="7"/>
    </row>
    <row r="1319" hidden="1">
      <c r="A1319" s="10"/>
      <c r="B1319" s="11"/>
      <c r="C1319" s="11"/>
      <c r="D1319" s="11"/>
      <c r="E1319" s="12"/>
    </row>
    <row r="1320" hidden="1">
      <c r="A1320" s="5" t="s">
        <v>3717</v>
      </c>
      <c r="B1320" s="6"/>
      <c r="C1320" s="6"/>
      <c r="D1320" s="6"/>
      <c r="E1320" s="7"/>
    </row>
    <row r="1321" hidden="1">
      <c r="A1321" s="10"/>
      <c r="B1321" s="11"/>
      <c r="C1321" s="11"/>
      <c r="D1321" s="11"/>
      <c r="E1321" s="12"/>
    </row>
    <row r="1322" hidden="1">
      <c r="A1322" s="13">
        <v>46139.0</v>
      </c>
      <c r="B1322" s="6"/>
      <c r="C1322" s="53" t="s">
        <v>3718</v>
      </c>
      <c r="D1322" s="15">
        <v>46142.0</v>
      </c>
      <c r="E1322" s="7"/>
    </row>
    <row r="1323" hidden="1">
      <c r="A1323" s="10"/>
      <c r="B1323" s="11"/>
      <c r="C1323" s="16"/>
      <c r="D1323" s="11"/>
      <c r="E1323" s="12"/>
    </row>
    <row r="1324" hidden="1">
      <c r="A1324" s="54" t="s">
        <v>4850</v>
      </c>
      <c r="B1324" s="7"/>
      <c r="C1324" s="16"/>
      <c r="D1324" s="55" t="s">
        <v>4865</v>
      </c>
      <c r="E1324" s="7"/>
    </row>
    <row r="1325" hidden="1">
      <c r="A1325" s="10"/>
      <c r="B1325" s="12"/>
      <c r="C1325" s="16"/>
      <c r="D1325" s="11"/>
      <c r="E1325" s="12"/>
    </row>
    <row r="1326" hidden="1">
      <c r="A1326" s="19" t="s">
        <v>3719</v>
      </c>
      <c r="B1326" s="6"/>
      <c r="C1326" s="6"/>
      <c r="D1326" s="6"/>
      <c r="E1326" s="7"/>
    </row>
    <row r="1327" hidden="1">
      <c r="A1327" s="20" t="s">
        <v>3720</v>
      </c>
      <c r="B1327" s="21" t="s">
        <v>3721</v>
      </c>
      <c r="C1327" s="22" t="s">
        <v>3722</v>
      </c>
      <c r="D1327" s="21" t="s">
        <v>3723</v>
      </c>
      <c r="E1327" s="23" t="s">
        <v>13</v>
      </c>
    </row>
    <row r="1328" hidden="1">
      <c r="A1328" s="56" t="s">
        <v>3724</v>
      </c>
      <c r="B1328" s="25">
        <v>9542.0</v>
      </c>
      <c r="C1328" s="26">
        <v>9542.0</v>
      </c>
      <c r="D1328" s="27">
        <v>0.0</v>
      </c>
      <c r="E1328" s="28"/>
    </row>
    <row r="1329" hidden="1">
      <c r="A1329" s="56" t="s">
        <v>3725</v>
      </c>
      <c r="B1329" s="29">
        <v>12641.0</v>
      </c>
      <c r="C1329" s="26">
        <v>12641.0</v>
      </c>
      <c r="D1329" s="27">
        <v>0.0</v>
      </c>
      <c r="E1329" s="28"/>
    </row>
    <row r="1330" hidden="1">
      <c r="A1330" s="56" t="s">
        <v>3726</v>
      </c>
      <c r="B1330" s="29">
        <v>0.0</v>
      </c>
      <c r="C1330" s="26"/>
      <c r="D1330" s="27">
        <v>0.0</v>
      </c>
      <c r="E1330" s="28"/>
    </row>
    <row r="1331" hidden="1">
      <c r="A1331" s="56" t="s">
        <v>3727</v>
      </c>
      <c r="B1331" s="29">
        <v>0.0</v>
      </c>
      <c r="C1331" s="26"/>
      <c r="D1331" s="27">
        <v>0.0</v>
      </c>
      <c r="E1331" s="28"/>
    </row>
    <row r="1332" hidden="1">
      <c r="A1332" s="31" t="s">
        <v>3729</v>
      </c>
      <c r="B1332" s="29">
        <v>0.0</v>
      </c>
      <c r="C1332" s="26"/>
      <c r="D1332" s="27">
        <v>0.0</v>
      </c>
      <c r="E1332" s="28"/>
    </row>
    <row r="1333" hidden="1">
      <c r="A1333" s="31" t="s">
        <v>3730</v>
      </c>
      <c r="B1333" s="29">
        <v>0.0</v>
      </c>
      <c r="C1333" s="26"/>
      <c r="D1333" s="27">
        <v>0.0</v>
      </c>
      <c r="E1333" s="28"/>
    </row>
    <row r="1334" hidden="1">
      <c r="A1334" s="31" t="s">
        <v>3732</v>
      </c>
      <c r="B1334" s="25">
        <v>0.0</v>
      </c>
      <c r="C1334" s="26"/>
      <c r="D1334" s="27">
        <v>0.0</v>
      </c>
      <c r="E1334" s="28"/>
    </row>
    <row r="1335" hidden="1">
      <c r="A1335" s="31" t="s">
        <v>3734</v>
      </c>
      <c r="B1335" s="29">
        <v>945.0</v>
      </c>
      <c r="C1335" s="26">
        <v>935.0</v>
      </c>
      <c r="D1335" s="27">
        <v>-10.0</v>
      </c>
      <c r="E1335" s="34"/>
    </row>
    <row r="1336" hidden="1">
      <c r="A1336" s="57" t="s">
        <v>3735</v>
      </c>
      <c r="B1336" s="29">
        <v>12357.850000000002</v>
      </c>
      <c r="C1336" s="29">
        <v>12357.849999999997</v>
      </c>
      <c r="D1336" s="27">
        <v>-5.4569682106375694E-12</v>
      </c>
      <c r="E1336" s="34"/>
    </row>
    <row r="1337" hidden="1">
      <c r="A1337" s="57" t="s">
        <v>3736</v>
      </c>
      <c r="B1337" s="29">
        <v>3500.0</v>
      </c>
      <c r="C1337" s="58">
        <v>3500.0</v>
      </c>
      <c r="D1337" s="27">
        <v>0.0</v>
      </c>
      <c r="E1337" s="34"/>
    </row>
    <row r="1338" hidden="1">
      <c r="A1338" s="57" t="s">
        <v>3737</v>
      </c>
      <c r="B1338" s="29">
        <v>14877.21</v>
      </c>
      <c r="C1338" s="58">
        <v>14877.21</v>
      </c>
      <c r="D1338" s="27">
        <v>0.0</v>
      </c>
      <c r="E1338" s="34"/>
    </row>
    <row r="1339" hidden="1">
      <c r="A1339" s="57" t="s">
        <v>3738</v>
      </c>
      <c r="B1339" s="29">
        <v>2919.0</v>
      </c>
      <c r="C1339" s="58">
        <v>2919.0</v>
      </c>
      <c r="D1339" s="27">
        <v>0.0</v>
      </c>
      <c r="E1339" s="34"/>
    </row>
    <row r="1340" hidden="1">
      <c r="A1340" s="57" t="s">
        <v>3740</v>
      </c>
      <c r="B1340" s="29">
        <v>0.0</v>
      </c>
      <c r="C1340" s="58">
        <v>0.0</v>
      </c>
      <c r="D1340" s="27">
        <v>0.0</v>
      </c>
      <c r="E1340" s="34"/>
    </row>
    <row r="1341" hidden="1">
      <c r="A1341" s="57" t="s">
        <v>3741</v>
      </c>
      <c r="B1341" s="29">
        <v>4501.9</v>
      </c>
      <c r="C1341" s="58">
        <v>4501.900000000001</v>
      </c>
      <c r="D1341" s="27">
        <v>9.094947017729282E-13</v>
      </c>
      <c r="E1341" s="34"/>
    </row>
    <row r="1342" hidden="1">
      <c r="A1342" s="35" t="s">
        <v>3742</v>
      </c>
      <c r="B1342" s="29">
        <v>56781.759999999995</v>
      </c>
      <c r="C1342" s="58">
        <v>56781.76000000002</v>
      </c>
      <c r="D1342" s="37">
        <v>2.1827872842550278E-11</v>
      </c>
      <c r="E1342" s="34"/>
    </row>
    <row r="1343" hidden="1">
      <c r="A1343" s="36" t="s">
        <v>3743</v>
      </c>
      <c r="B1343" s="37">
        <v>0.3000000000029104</v>
      </c>
      <c r="C1343" s="27">
        <v>-9.700000000018917</v>
      </c>
      <c r="D1343" s="27">
        <v>-10.000000000021828</v>
      </c>
      <c r="E1343" s="38"/>
    </row>
    <row r="1344" hidden="1">
      <c r="A1344" s="39"/>
      <c r="B1344" s="59"/>
      <c r="C1344" s="60"/>
      <c r="D1344" s="60"/>
      <c r="E1344" s="61"/>
    </row>
    <row r="1345" hidden="1">
      <c r="A1345" s="39"/>
      <c r="B1345" s="59"/>
      <c r="C1345" s="60"/>
      <c r="D1345" s="60"/>
      <c r="E1345" s="61"/>
    </row>
    <row r="1346" hidden="1">
      <c r="A1346" s="5" t="s">
        <v>3744</v>
      </c>
      <c r="B1346" s="6"/>
      <c r="C1346" s="6"/>
      <c r="D1346" s="6"/>
      <c r="E1346" s="7"/>
    </row>
    <row r="1347" hidden="1">
      <c r="A1347" s="10"/>
      <c r="B1347" s="11"/>
      <c r="C1347" s="11"/>
      <c r="D1347" s="11"/>
      <c r="E1347" s="12"/>
    </row>
    <row r="1348" hidden="1">
      <c r="A1348" s="5" t="s">
        <v>3717</v>
      </c>
      <c r="B1348" s="6"/>
      <c r="C1348" s="6"/>
      <c r="D1348" s="6"/>
      <c r="E1348" s="7"/>
    </row>
    <row r="1349" hidden="1">
      <c r="A1349" s="10"/>
      <c r="B1349" s="11"/>
      <c r="C1349" s="11"/>
      <c r="D1349" s="11"/>
      <c r="E1349" s="12"/>
    </row>
    <row r="1350" hidden="1">
      <c r="A1350" s="13">
        <v>46143.0</v>
      </c>
      <c r="B1350" s="6"/>
      <c r="C1350" s="53" t="s">
        <v>3718</v>
      </c>
      <c r="D1350" s="15">
        <v>46145.0</v>
      </c>
      <c r="E1350" s="7"/>
    </row>
    <row r="1351" hidden="1">
      <c r="A1351" s="10"/>
      <c r="B1351" s="11"/>
      <c r="C1351" s="16"/>
      <c r="D1351" s="11"/>
      <c r="E1351" s="12"/>
    </row>
    <row r="1352" hidden="1">
      <c r="A1352" s="54" t="s">
        <v>4857</v>
      </c>
      <c r="B1352" s="7"/>
      <c r="C1352" s="16"/>
      <c r="D1352" s="55" t="s">
        <v>4851</v>
      </c>
      <c r="E1352" s="7"/>
    </row>
    <row r="1353" hidden="1">
      <c r="A1353" s="10"/>
      <c r="B1353" s="12"/>
      <c r="C1353" s="16"/>
      <c r="D1353" s="11"/>
      <c r="E1353" s="12"/>
    </row>
    <row r="1354" hidden="1">
      <c r="A1354" s="19" t="s">
        <v>3719</v>
      </c>
      <c r="B1354" s="6"/>
      <c r="C1354" s="6"/>
      <c r="D1354" s="6"/>
      <c r="E1354" s="7"/>
    </row>
    <row r="1355" hidden="1">
      <c r="A1355" s="20" t="s">
        <v>3720</v>
      </c>
      <c r="B1355" s="21" t="s">
        <v>3721</v>
      </c>
      <c r="C1355" s="22" t="s">
        <v>3722</v>
      </c>
      <c r="D1355" s="21" t="s">
        <v>3723</v>
      </c>
      <c r="E1355" s="23" t="s">
        <v>13</v>
      </c>
    </row>
    <row r="1356" hidden="1">
      <c r="A1356" s="56" t="s">
        <v>3724</v>
      </c>
      <c r="B1356" s="25">
        <v>4373.0</v>
      </c>
      <c r="C1356" s="26">
        <v>4373.0</v>
      </c>
      <c r="D1356" s="27">
        <v>0.0</v>
      </c>
      <c r="E1356" s="28"/>
    </row>
    <row r="1357" hidden="1">
      <c r="A1357" s="56" t="s">
        <v>3725</v>
      </c>
      <c r="B1357" s="29">
        <v>3130.0</v>
      </c>
      <c r="C1357" s="26">
        <v>3130.0</v>
      </c>
      <c r="D1357" s="27">
        <v>0.0</v>
      </c>
      <c r="E1357" s="28"/>
    </row>
    <row r="1358" hidden="1">
      <c r="A1358" s="56" t="s">
        <v>3726</v>
      </c>
      <c r="B1358" s="29">
        <v>0.0</v>
      </c>
      <c r="C1358" s="26"/>
      <c r="D1358" s="27">
        <v>0.0</v>
      </c>
      <c r="E1358" s="28"/>
    </row>
    <row r="1359" hidden="1">
      <c r="A1359" s="56" t="s">
        <v>3727</v>
      </c>
      <c r="B1359" s="29">
        <v>0.0</v>
      </c>
      <c r="C1359" s="26"/>
      <c r="D1359" s="27">
        <v>0.0</v>
      </c>
      <c r="E1359" s="28"/>
    </row>
    <row r="1360" hidden="1">
      <c r="A1360" s="31" t="s">
        <v>3729</v>
      </c>
      <c r="B1360" s="29">
        <v>0.0</v>
      </c>
      <c r="C1360" s="26"/>
      <c r="D1360" s="27">
        <v>0.0</v>
      </c>
      <c r="E1360" s="28"/>
    </row>
    <row r="1361" hidden="1">
      <c r="A1361" s="31" t="s">
        <v>3730</v>
      </c>
      <c r="B1361" s="29">
        <v>0.0</v>
      </c>
      <c r="C1361" s="26"/>
      <c r="D1361" s="27">
        <v>0.0</v>
      </c>
      <c r="E1361" s="28"/>
    </row>
    <row r="1362" hidden="1">
      <c r="A1362" s="31" t="s">
        <v>3732</v>
      </c>
      <c r="B1362" s="25">
        <v>50.0</v>
      </c>
      <c r="C1362" s="26">
        <v>50.0</v>
      </c>
      <c r="D1362" s="27">
        <v>0.0</v>
      </c>
      <c r="E1362" s="28" t="s">
        <v>4878</v>
      </c>
    </row>
    <row r="1363" hidden="1">
      <c r="A1363" s="31" t="s">
        <v>3734</v>
      </c>
      <c r="B1363" s="29">
        <v>630.0</v>
      </c>
      <c r="C1363" s="26">
        <v>630.0</v>
      </c>
      <c r="D1363" s="27">
        <v>0.0</v>
      </c>
      <c r="E1363" s="34"/>
    </row>
    <row r="1364" hidden="1">
      <c r="A1364" s="57" t="s">
        <v>3735</v>
      </c>
      <c r="B1364" s="29">
        <v>5801.0</v>
      </c>
      <c r="C1364" s="29">
        <v>5801.0</v>
      </c>
      <c r="D1364" s="27">
        <v>0.0</v>
      </c>
      <c r="E1364" s="34"/>
    </row>
    <row r="1365" hidden="1">
      <c r="A1365" s="57" t="s">
        <v>3736</v>
      </c>
      <c r="B1365" s="29">
        <v>3809.0</v>
      </c>
      <c r="C1365" s="58">
        <v>3809.0</v>
      </c>
      <c r="D1365" s="27">
        <v>0.0</v>
      </c>
      <c r="E1365" s="34"/>
    </row>
    <row r="1366" hidden="1">
      <c r="A1366" s="57" t="s">
        <v>3737</v>
      </c>
      <c r="B1366" s="29">
        <v>10298.0</v>
      </c>
      <c r="C1366" s="58">
        <v>10298.0</v>
      </c>
      <c r="D1366" s="27">
        <v>0.0</v>
      </c>
      <c r="E1366" s="34"/>
    </row>
    <row r="1367" hidden="1">
      <c r="A1367" s="57" t="s">
        <v>3738</v>
      </c>
      <c r="B1367" s="29">
        <v>3776.0</v>
      </c>
      <c r="C1367" s="58">
        <v>3776.0</v>
      </c>
      <c r="D1367" s="27">
        <v>0.0</v>
      </c>
      <c r="E1367" s="34"/>
    </row>
    <row r="1368" hidden="1">
      <c r="A1368" s="57" t="s">
        <v>3740</v>
      </c>
      <c r="B1368" s="29">
        <v>0.0</v>
      </c>
      <c r="C1368" s="58">
        <v>0.0</v>
      </c>
      <c r="D1368" s="27">
        <v>0.0</v>
      </c>
      <c r="E1368" s="34"/>
    </row>
    <row r="1369" hidden="1">
      <c r="A1369" s="57" t="s">
        <v>3741</v>
      </c>
      <c r="B1369" s="29">
        <v>1662.0</v>
      </c>
      <c r="C1369" s="58">
        <v>1662.0</v>
      </c>
      <c r="D1369" s="27">
        <v>0.0</v>
      </c>
      <c r="E1369" s="34"/>
    </row>
    <row r="1370" hidden="1">
      <c r="A1370" s="35" t="s">
        <v>3742</v>
      </c>
      <c r="B1370" s="29">
        <v>31864.0</v>
      </c>
      <c r="C1370" s="58">
        <v>31864.0</v>
      </c>
      <c r="D1370" s="37">
        <v>0.0</v>
      </c>
      <c r="E1370" s="34"/>
    </row>
    <row r="1371" hidden="1">
      <c r="A1371" s="36" t="s">
        <v>3743</v>
      </c>
      <c r="B1371" s="37">
        <v>3.0</v>
      </c>
      <c r="C1371" s="27">
        <v>3.0</v>
      </c>
      <c r="D1371" s="27">
        <v>0.0</v>
      </c>
      <c r="E1371" s="38"/>
    </row>
    <row r="1372" hidden="1">
      <c r="A1372" s="39"/>
      <c r="B1372" s="59"/>
      <c r="C1372" s="60"/>
      <c r="D1372" s="60"/>
      <c r="E1372" s="61"/>
    </row>
    <row r="1373" hidden="1">
      <c r="A1373" s="39"/>
      <c r="B1373" s="59"/>
      <c r="C1373" s="60"/>
      <c r="D1373" s="60"/>
      <c r="E1373" s="61"/>
    </row>
    <row r="1374" hidden="1">
      <c r="A1374" s="5" t="s">
        <v>3744</v>
      </c>
      <c r="B1374" s="6"/>
      <c r="C1374" s="6"/>
      <c r="D1374" s="6"/>
      <c r="E1374" s="7"/>
    </row>
    <row r="1375" hidden="1">
      <c r="A1375" s="10"/>
      <c r="B1375" s="11"/>
      <c r="C1375" s="11"/>
      <c r="D1375" s="11"/>
      <c r="E1375" s="12"/>
    </row>
    <row r="1376" hidden="1">
      <c r="A1376" s="5" t="s">
        <v>3717</v>
      </c>
      <c r="B1376" s="6"/>
      <c r="C1376" s="6"/>
      <c r="D1376" s="6"/>
      <c r="E1376" s="7"/>
    </row>
    <row r="1377" hidden="1">
      <c r="A1377" s="10"/>
      <c r="B1377" s="11"/>
      <c r="C1377" s="11"/>
      <c r="D1377" s="11"/>
      <c r="E1377" s="12"/>
    </row>
    <row r="1378" hidden="1">
      <c r="A1378" s="13">
        <v>46146.0</v>
      </c>
      <c r="B1378" s="6"/>
      <c r="C1378" s="53" t="s">
        <v>3718</v>
      </c>
      <c r="D1378" s="15">
        <v>46152.0</v>
      </c>
      <c r="E1378" s="7"/>
    </row>
    <row r="1379" hidden="1">
      <c r="A1379" s="10"/>
      <c r="B1379" s="11"/>
      <c r="C1379" s="16"/>
      <c r="D1379" s="11"/>
      <c r="E1379" s="12"/>
    </row>
    <row r="1380" hidden="1">
      <c r="A1380" s="54" t="s">
        <v>4850</v>
      </c>
      <c r="B1380" s="7"/>
      <c r="C1380" s="16"/>
      <c r="D1380" s="55" t="s">
        <v>4851</v>
      </c>
      <c r="E1380" s="7"/>
    </row>
    <row r="1381" hidden="1">
      <c r="A1381" s="10"/>
      <c r="B1381" s="12"/>
      <c r="C1381" s="16"/>
      <c r="D1381" s="11"/>
      <c r="E1381" s="12"/>
    </row>
    <row r="1382" hidden="1">
      <c r="A1382" s="19" t="s">
        <v>3719</v>
      </c>
      <c r="B1382" s="6"/>
      <c r="C1382" s="6"/>
      <c r="D1382" s="6"/>
      <c r="E1382" s="7"/>
    </row>
    <row r="1383" hidden="1">
      <c r="A1383" s="20" t="s">
        <v>3720</v>
      </c>
      <c r="B1383" s="21" t="s">
        <v>3721</v>
      </c>
      <c r="C1383" s="22" t="s">
        <v>3722</v>
      </c>
      <c r="D1383" s="21" t="s">
        <v>3723</v>
      </c>
      <c r="E1383" s="23" t="s">
        <v>13</v>
      </c>
    </row>
    <row r="1384" hidden="1">
      <c r="A1384" s="56" t="s">
        <v>3724</v>
      </c>
      <c r="B1384" s="25">
        <v>19086.0</v>
      </c>
      <c r="C1384" s="26">
        <v>19087.0</v>
      </c>
      <c r="D1384" s="27">
        <v>1.0</v>
      </c>
      <c r="E1384" s="28"/>
    </row>
    <row r="1385" hidden="1">
      <c r="A1385" s="56" t="s">
        <v>3725</v>
      </c>
      <c r="B1385" s="29">
        <v>16998.0</v>
      </c>
      <c r="C1385" s="26">
        <v>16998.0</v>
      </c>
      <c r="D1385" s="27">
        <v>0.0</v>
      </c>
      <c r="E1385" s="28"/>
    </row>
    <row r="1386" hidden="1">
      <c r="A1386" s="56" t="s">
        <v>3726</v>
      </c>
      <c r="B1386" s="29">
        <v>0.0</v>
      </c>
      <c r="C1386" s="26"/>
      <c r="D1386" s="27">
        <v>0.0</v>
      </c>
      <c r="E1386" s="28"/>
    </row>
    <row r="1387" hidden="1">
      <c r="A1387" s="56" t="s">
        <v>3727</v>
      </c>
      <c r="B1387" s="29">
        <v>0.0</v>
      </c>
      <c r="C1387" s="26"/>
      <c r="D1387" s="27">
        <v>0.0</v>
      </c>
      <c r="E1387" s="28"/>
    </row>
    <row r="1388" hidden="1">
      <c r="A1388" s="31" t="s">
        <v>3729</v>
      </c>
      <c r="B1388" s="29">
        <v>0.0</v>
      </c>
      <c r="C1388" s="26"/>
      <c r="D1388" s="27">
        <v>0.0</v>
      </c>
      <c r="E1388" s="28"/>
    </row>
    <row r="1389" hidden="1">
      <c r="A1389" s="31" t="s">
        <v>3730</v>
      </c>
      <c r="B1389" s="29">
        <v>0.0</v>
      </c>
      <c r="C1389" s="26"/>
      <c r="D1389" s="27">
        <v>0.0</v>
      </c>
      <c r="E1389" s="28"/>
    </row>
    <row r="1390" hidden="1">
      <c r="A1390" s="31" t="s">
        <v>3732</v>
      </c>
      <c r="B1390" s="25">
        <v>0.0</v>
      </c>
      <c r="C1390" s="26"/>
      <c r="D1390" s="27">
        <v>0.0</v>
      </c>
      <c r="E1390" s="28"/>
    </row>
    <row r="1391" hidden="1">
      <c r="A1391" s="31" t="s">
        <v>3734</v>
      </c>
      <c r="B1391" s="29">
        <v>1980.0</v>
      </c>
      <c r="C1391" s="26">
        <v>1980.0</v>
      </c>
      <c r="D1391" s="27">
        <v>0.0</v>
      </c>
      <c r="E1391" s="34"/>
    </row>
    <row r="1392" hidden="1">
      <c r="A1392" s="57" t="s">
        <v>3735</v>
      </c>
      <c r="B1392" s="29">
        <v>13308.0</v>
      </c>
      <c r="C1392" s="29">
        <v>13308.0</v>
      </c>
      <c r="D1392" s="27">
        <v>0.0</v>
      </c>
      <c r="E1392" s="34"/>
    </row>
    <row r="1393" hidden="1">
      <c r="A1393" s="57" t="s">
        <v>3736</v>
      </c>
      <c r="B1393" s="29">
        <v>3712.0</v>
      </c>
      <c r="C1393" s="58">
        <v>3712.0</v>
      </c>
      <c r="D1393" s="27">
        <v>0.0</v>
      </c>
      <c r="E1393" s="34"/>
    </row>
    <row r="1394" hidden="1">
      <c r="A1394" s="57" t="s">
        <v>3737</v>
      </c>
      <c r="B1394" s="29">
        <v>33413.72</v>
      </c>
      <c r="C1394" s="58">
        <v>33413.719999999994</v>
      </c>
      <c r="D1394" s="27">
        <v>-7.275957614183426E-12</v>
      </c>
      <c r="E1394" s="34"/>
    </row>
    <row r="1395" hidden="1">
      <c r="A1395" s="57" t="s">
        <v>3738</v>
      </c>
      <c r="B1395" s="29">
        <v>10852.0</v>
      </c>
      <c r="C1395" s="58">
        <v>10852.0</v>
      </c>
      <c r="D1395" s="27">
        <v>0.0</v>
      </c>
      <c r="E1395" s="34"/>
    </row>
    <row r="1396" hidden="1">
      <c r="A1396" s="57" t="s">
        <v>3740</v>
      </c>
      <c r="B1396" s="29">
        <v>0.0</v>
      </c>
      <c r="C1396" s="58">
        <v>0.0</v>
      </c>
      <c r="D1396" s="27">
        <v>0.0</v>
      </c>
      <c r="E1396" s="34"/>
    </row>
    <row r="1397" hidden="1">
      <c r="A1397" s="57" t="s">
        <v>3741</v>
      </c>
      <c r="B1397" s="29">
        <v>6560.509999999999</v>
      </c>
      <c r="C1397" s="58">
        <v>6560.509999999999</v>
      </c>
      <c r="D1397" s="27">
        <v>0.0</v>
      </c>
      <c r="E1397" s="34"/>
    </row>
    <row r="1398" hidden="1">
      <c r="A1398" s="35" t="s">
        <v>3742</v>
      </c>
      <c r="B1398" s="29">
        <v>99349.63</v>
      </c>
      <c r="C1398" s="58">
        <v>99349.63000000002</v>
      </c>
      <c r="D1398" s="37">
        <v>1.4551915228366852E-11</v>
      </c>
      <c r="E1398" s="34"/>
    </row>
    <row r="1399" hidden="1">
      <c r="A1399" s="36" t="s">
        <v>3743</v>
      </c>
      <c r="B1399" s="37">
        <v>0.09000000000014552</v>
      </c>
      <c r="C1399" s="27">
        <v>1.0899999999819556</v>
      </c>
      <c r="D1399" s="27">
        <v>0.9999999999818101</v>
      </c>
      <c r="E1399" s="38"/>
    </row>
    <row r="1400" hidden="1">
      <c r="A1400" s="39"/>
      <c r="B1400" s="59"/>
      <c r="C1400" s="60"/>
      <c r="D1400" s="60"/>
      <c r="E1400" s="61"/>
    </row>
    <row r="1401" hidden="1">
      <c r="A1401" s="39"/>
      <c r="B1401" s="59"/>
      <c r="C1401" s="60"/>
      <c r="D1401" s="60"/>
      <c r="E1401" s="61"/>
    </row>
    <row r="1402" hidden="1">
      <c r="A1402" s="5" t="s">
        <v>3744</v>
      </c>
      <c r="B1402" s="6"/>
      <c r="C1402" s="6"/>
      <c r="D1402" s="6"/>
      <c r="E1402" s="7"/>
    </row>
    <row r="1403" hidden="1">
      <c r="A1403" s="10"/>
      <c r="B1403" s="11"/>
      <c r="C1403" s="11"/>
      <c r="D1403" s="11"/>
      <c r="E1403" s="12"/>
    </row>
    <row r="1404" hidden="1">
      <c r="A1404" s="5" t="s">
        <v>3717</v>
      </c>
      <c r="B1404" s="6"/>
      <c r="C1404" s="6"/>
      <c r="D1404" s="6"/>
      <c r="E1404" s="7"/>
    </row>
    <row r="1405" hidden="1">
      <c r="A1405" s="10"/>
      <c r="B1405" s="11"/>
      <c r="C1405" s="11"/>
      <c r="D1405" s="11"/>
      <c r="E1405" s="12"/>
    </row>
    <row r="1406" hidden="1">
      <c r="A1406" s="13">
        <v>46153.0</v>
      </c>
      <c r="B1406" s="6"/>
      <c r="C1406" s="53" t="s">
        <v>3718</v>
      </c>
      <c r="D1406" s="15">
        <v>46159.0</v>
      </c>
      <c r="E1406" s="7"/>
    </row>
    <row r="1407" hidden="1">
      <c r="A1407" s="10"/>
      <c r="B1407" s="11"/>
      <c r="C1407" s="16"/>
      <c r="D1407" s="11"/>
      <c r="E1407" s="12"/>
    </row>
    <row r="1408" hidden="1">
      <c r="A1408" s="54" t="s">
        <v>4850</v>
      </c>
      <c r="B1408" s="7"/>
      <c r="C1408" s="16"/>
      <c r="D1408" s="55" t="s">
        <v>4851</v>
      </c>
      <c r="E1408" s="7"/>
    </row>
    <row r="1409" hidden="1">
      <c r="A1409" s="10"/>
      <c r="B1409" s="12"/>
      <c r="C1409" s="16"/>
      <c r="D1409" s="11"/>
      <c r="E1409" s="12"/>
    </row>
    <row r="1410" hidden="1">
      <c r="A1410" s="19" t="s">
        <v>3719</v>
      </c>
      <c r="B1410" s="6"/>
      <c r="C1410" s="6"/>
      <c r="D1410" s="6"/>
      <c r="E1410" s="7"/>
    </row>
    <row r="1411" hidden="1">
      <c r="A1411" s="20" t="s">
        <v>3720</v>
      </c>
      <c r="B1411" s="21" t="s">
        <v>3721</v>
      </c>
      <c r="C1411" s="22" t="s">
        <v>3722</v>
      </c>
      <c r="D1411" s="21" t="s">
        <v>3723</v>
      </c>
      <c r="E1411" s="23" t="s">
        <v>13</v>
      </c>
    </row>
    <row r="1412" hidden="1">
      <c r="A1412" s="56" t="s">
        <v>3724</v>
      </c>
      <c r="B1412" s="25">
        <v>17668.0</v>
      </c>
      <c r="C1412" s="26">
        <v>17668.0</v>
      </c>
      <c r="D1412" s="27">
        <v>0.0</v>
      </c>
      <c r="E1412" s="28"/>
    </row>
    <row r="1413" hidden="1">
      <c r="A1413" s="56" t="s">
        <v>3725</v>
      </c>
      <c r="B1413" s="29">
        <v>24165.0</v>
      </c>
      <c r="C1413" s="26">
        <v>24165.0</v>
      </c>
      <c r="D1413" s="27">
        <v>0.0</v>
      </c>
      <c r="E1413" s="28"/>
    </row>
    <row r="1414" hidden="1">
      <c r="A1414" s="56" t="s">
        <v>3726</v>
      </c>
      <c r="B1414" s="29">
        <v>0.0</v>
      </c>
      <c r="C1414" s="26"/>
      <c r="D1414" s="27">
        <v>0.0</v>
      </c>
      <c r="E1414" s="28"/>
    </row>
    <row r="1415" hidden="1">
      <c r="A1415" s="56" t="s">
        <v>3727</v>
      </c>
      <c r="B1415" s="29">
        <v>0.0</v>
      </c>
      <c r="C1415" s="26"/>
      <c r="D1415" s="27">
        <v>0.0</v>
      </c>
      <c r="E1415" s="28"/>
    </row>
    <row r="1416" hidden="1">
      <c r="A1416" s="31" t="s">
        <v>3729</v>
      </c>
      <c r="B1416" s="29">
        <v>0.0</v>
      </c>
      <c r="C1416" s="26"/>
      <c r="D1416" s="27">
        <v>0.0</v>
      </c>
      <c r="E1416" s="28"/>
    </row>
    <row r="1417" hidden="1">
      <c r="A1417" s="31" t="s">
        <v>3730</v>
      </c>
      <c r="B1417" s="29">
        <v>0.0</v>
      </c>
      <c r="C1417" s="26"/>
      <c r="D1417" s="27">
        <v>0.0</v>
      </c>
      <c r="E1417" s="28"/>
    </row>
    <row r="1418" hidden="1">
      <c r="A1418" s="31" t="s">
        <v>3732</v>
      </c>
      <c r="B1418" s="25">
        <v>236.0</v>
      </c>
      <c r="C1418" s="26">
        <v>236.0</v>
      </c>
      <c r="D1418" s="27">
        <v>0.0</v>
      </c>
      <c r="E1418" s="28" t="s">
        <v>4879</v>
      </c>
    </row>
    <row r="1419" hidden="1">
      <c r="A1419" s="31" t="s">
        <v>3734</v>
      </c>
      <c r="B1419" s="29">
        <v>2250.0</v>
      </c>
      <c r="C1419" s="26">
        <v>2250.0</v>
      </c>
      <c r="D1419" s="27">
        <v>0.0</v>
      </c>
      <c r="E1419" s="34"/>
    </row>
    <row r="1420" hidden="1">
      <c r="A1420" s="57" t="s">
        <v>3735</v>
      </c>
      <c r="B1420" s="29">
        <v>28812.66</v>
      </c>
      <c r="C1420" s="29">
        <v>28812.65999999998</v>
      </c>
      <c r="D1420" s="27">
        <v>-1.8189894035458565E-11</v>
      </c>
      <c r="E1420" s="34"/>
    </row>
    <row r="1421" hidden="1">
      <c r="A1421" s="57" t="s">
        <v>3736</v>
      </c>
      <c r="B1421" s="29">
        <v>9207.0</v>
      </c>
      <c r="C1421" s="58">
        <v>9207.0</v>
      </c>
      <c r="D1421" s="27">
        <v>0.0</v>
      </c>
      <c r="E1421" s="34"/>
    </row>
    <row r="1422" hidden="1">
      <c r="A1422" s="57" t="s">
        <v>3737</v>
      </c>
      <c r="B1422" s="29">
        <v>25690.5</v>
      </c>
      <c r="C1422" s="58">
        <v>25690.5</v>
      </c>
      <c r="D1422" s="27">
        <v>0.0</v>
      </c>
      <c r="E1422" s="34"/>
    </row>
    <row r="1423" hidden="1">
      <c r="A1423" s="57" t="s">
        <v>3738</v>
      </c>
      <c r="B1423" s="29">
        <v>9872.0</v>
      </c>
      <c r="C1423" s="58">
        <v>9872.0</v>
      </c>
      <c r="D1423" s="27">
        <v>0.0</v>
      </c>
      <c r="E1423" s="34"/>
    </row>
    <row r="1424" hidden="1">
      <c r="A1424" s="57" t="s">
        <v>3740</v>
      </c>
      <c r="B1424" s="29">
        <v>0.0</v>
      </c>
      <c r="C1424" s="58">
        <v>0.0</v>
      </c>
      <c r="D1424" s="27">
        <v>0.0</v>
      </c>
      <c r="E1424" s="34"/>
    </row>
    <row r="1425" hidden="1">
      <c r="A1425" s="57" t="s">
        <v>3741</v>
      </c>
      <c r="B1425" s="29">
        <v>7095.25</v>
      </c>
      <c r="C1425" s="58">
        <v>7095.25</v>
      </c>
      <c r="D1425" s="27">
        <v>0.0</v>
      </c>
      <c r="E1425" s="34"/>
    </row>
    <row r="1426" hidden="1">
      <c r="A1426" s="35" t="s">
        <v>3742</v>
      </c>
      <c r="B1426" s="29">
        <v>117900.91</v>
      </c>
      <c r="C1426" s="58">
        <v>117900.91000000005</v>
      </c>
      <c r="D1426" s="37">
        <v>4.3655745685100555E-11</v>
      </c>
      <c r="E1426" s="34"/>
    </row>
    <row r="1427" hidden="1">
      <c r="A1427" s="36" t="s">
        <v>3743</v>
      </c>
      <c r="B1427" s="37">
        <v>0.250000000003638</v>
      </c>
      <c r="C1427" s="27">
        <v>0.24999999992724042</v>
      </c>
      <c r="D1427" s="27">
        <v>-7.639755494892597E-11</v>
      </c>
      <c r="E1427" s="38"/>
    </row>
    <row r="1428" hidden="1">
      <c r="A1428" s="39"/>
      <c r="B1428" s="59"/>
      <c r="C1428" s="60"/>
      <c r="D1428" s="60"/>
      <c r="E1428" s="61"/>
    </row>
    <row r="1429" hidden="1">
      <c r="A1429" s="39"/>
      <c r="B1429" s="59"/>
      <c r="C1429" s="60"/>
      <c r="D1429" s="60"/>
      <c r="E1429" s="61"/>
    </row>
    <row r="1430" hidden="1">
      <c r="A1430" s="5" t="s">
        <v>3744</v>
      </c>
      <c r="B1430" s="6"/>
      <c r="C1430" s="6"/>
      <c r="D1430" s="6"/>
      <c r="E1430" s="7"/>
    </row>
    <row r="1431" hidden="1">
      <c r="A1431" s="10"/>
      <c r="B1431" s="11"/>
      <c r="C1431" s="11"/>
      <c r="D1431" s="11"/>
      <c r="E1431" s="12"/>
    </row>
    <row r="1432" hidden="1">
      <c r="A1432" s="5" t="s">
        <v>3717</v>
      </c>
      <c r="B1432" s="6"/>
      <c r="C1432" s="6"/>
      <c r="D1432" s="6"/>
      <c r="E1432" s="7"/>
    </row>
    <row r="1433" hidden="1">
      <c r="A1433" s="10"/>
      <c r="B1433" s="11"/>
      <c r="C1433" s="11"/>
      <c r="D1433" s="11"/>
      <c r="E1433" s="12"/>
    </row>
    <row r="1434" hidden="1">
      <c r="A1434" s="13">
        <v>46160.0</v>
      </c>
      <c r="B1434" s="6"/>
      <c r="C1434" s="53" t="s">
        <v>3718</v>
      </c>
      <c r="D1434" s="15">
        <v>46166.0</v>
      </c>
      <c r="E1434" s="7"/>
    </row>
    <row r="1435" hidden="1">
      <c r="A1435" s="10"/>
      <c r="B1435" s="11"/>
      <c r="C1435" s="16"/>
      <c r="D1435" s="11"/>
      <c r="E1435" s="12"/>
    </row>
    <row r="1436" hidden="1">
      <c r="A1436" s="54" t="s">
        <v>4850</v>
      </c>
      <c r="B1436" s="7"/>
      <c r="C1436" s="16"/>
      <c r="D1436" s="55" t="s">
        <v>4851</v>
      </c>
      <c r="E1436" s="7"/>
    </row>
    <row r="1437" hidden="1">
      <c r="A1437" s="10"/>
      <c r="B1437" s="12"/>
      <c r="C1437" s="16"/>
      <c r="D1437" s="11"/>
      <c r="E1437" s="12"/>
    </row>
    <row r="1438" hidden="1">
      <c r="A1438" s="19" t="s">
        <v>3719</v>
      </c>
      <c r="B1438" s="6"/>
      <c r="C1438" s="6"/>
      <c r="D1438" s="6"/>
      <c r="E1438" s="7"/>
    </row>
    <row r="1439" hidden="1">
      <c r="A1439" s="20" t="s">
        <v>3720</v>
      </c>
      <c r="B1439" s="21" t="s">
        <v>3721</v>
      </c>
      <c r="C1439" s="22" t="s">
        <v>3722</v>
      </c>
      <c r="D1439" s="21" t="s">
        <v>3723</v>
      </c>
      <c r="E1439" s="23" t="s">
        <v>13</v>
      </c>
    </row>
    <row r="1440" hidden="1">
      <c r="A1440" s="56" t="s">
        <v>3724</v>
      </c>
      <c r="B1440" s="25">
        <v>16088.0</v>
      </c>
      <c r="C1440" s="26">
        <v>16088.0</v>
      </c>
      <c r="D1440" s="27">
        <v>0.0</v>
      </c>
      <c r="E1440" s="28"/>
    </row>
    <row r="1441" hidden="1">
      <c r="A1441" s="56" t="s">
        <v>3725</v>
      </c>
      <c r="B1441" s="29">
        <v>19887.0</v>
      </c>
      <c r="C1441" s="26">
        <v>19887.0</v>
      </c>
      <c r="D1441" s="27">
        <v>0.0</v>
      </c>
      <c r="E1441" s="28"/>
    </row>
    <row r="1442" hidden="1">
      <c r="A1442" s="56" t="s">
        <v>3726</v>
      </c>
      <c r="B1442" s="29">
        <v>0.0</v>
      </c>
      <c r="C1442" s="26"/>
      <c r="D1442" s="27">
        <v>0.0</v>
      </c>
      <c r="E1442" s="28"/>
    </row>
    <row r="1443" hidden="1">
      <c r="A1443" s="56" t="s">
        <v>3727</v>
      </c>
      <c r="B1443" s="29">
        <v>0.0</v>
      </c>
      <c r="C1443" s="26"/>
      <c r="D1443" s="27">
        <v>0.0</v>
      </c>
      <c r="E1443" s="28"/>
    </row>
    <row r="1444" hidden="1">
      <c r="A1444" s="31" t="s">
        <v>3729</v>
      </c>
      <c r="B1444" s="29">
        <v>0.0</v>
      </c>
      <c r="C1444" s="26"/>
      <c r="D1444" s="27">
        <v>0.0</v>
      </c>
      <c r="E1444" s="28"/>
    </row>
    <row r="1445" hidden="1">
      <c r="A1445" s="31" t="s">
        <v>3730</v>
      </c>
      <c r="B1445" s="29">
        <v>0.0</v>
      </c>
      <c r="C1445" s="26"/>
      <c r="D1445" s="27">
        <v>0.0</v>
      </c>
      <c r="E1445" s="28"/>
    </row>
    <row r="1446" hidden="1">
      <c r="A1446" s="31" t="s">
        <v>3732</v>
      </c>
      <c r="B1446" s="25">
        <v>311.0</v>
      </c>
      <c r="C1446" s="26">
        <v>311.0</v>
      </c>
      <c r="D1446" s="27">
        <v>0.0</v>
      </c>
      <c r="E1446" s="28" t="s">
        <v>4880</v>
      </c>
    </row>
    <row r="1447" hidden="1">
      <c r="A1447" s="31" t="s">
        <v>3734</v>
      </c>
      <c r="B1447" s="29">
        <v>2160.0</v>
      </c>
      <c r="C1447" s="26">
        <v>2115.0</v>
      </c>
      <c r="D1447" s="27">
        <v>-45.0</v>
      </c>
      <c r="E1447" s="34"/>
    </row>
    <row r="1448" hidden="1">
      <c r="A1448" s="57" t="s">
        <v>3735</v>
      </c>
      <c r="B1448" s="29">
        <v>41004.14</v>
      </c>
      <c r="C1448" s="29">
        <v>41004.139999999956</v>
      </c>
      <c r="D1448" s="27">
        <v>-4.3655745685100555E-11</v>
      </c>
      <c r="E1448" s="34"/>
    </row>
    <row r="1449" hidden="1">
      <c r="A1449" s="57" t="s">
        <v>3736</v>
      </c>
      <c r="B1449" s="29">
        <v>8549.0</v>
      </c>
      <c r="C1449" s="58">
        <v>8549.0</v>
      </c>
      <c r="D1449" s="27">
        <v>0.0</v>
      </c>
      <c r="E1449" s="34"/>
    </row>
    <row r="1450" hidden="1">
      <c r="A1450" s="57" t="s">
        <v>3737</v>
      </c>
      <c r="B1450" s="29">
        <v>22932.25</v>
      </c>
      <c r="C1450" s="58">
        <v>22932.25</v>
      </c>
      <c r="D1450" s="27">
        <v>0.0</v>
      </c>
      <c r="E1450" s="34"/>
    </row>
    <row r="1451" hidden="1">
      <c r="A1451" s="57" t="s">
        <v>3738</v>
      </c>
      <c r="B1451" s="29">
        <v>9688.0</v>
      </c>
      <c r="C1451" s="58">
        <v>9688.0</v>
      </c>
      <c r="D1451" s="27">
        <v>0.0</v>
      </c>
      <c r="E1451" s="34"/>
    </row>
    <row r="1452" hidden="1">
      <c r="A1452" s="57" t="s">
        <v>3740</v>
      </c>
      <c r="B1452" s="29">
        <v>0.0</v>
      </c>
      <c r="C1452" s="58">
        <v>0.0</v>
      </c>
      <c r="D1452" s="27">
        <v>0.0</v>
      </c>
      <c r="E1452" s="34"/>
    </row>
    <row r="1453" hidden="1">
      <c r="A1453" s="57" t="s">
        <v>3741</v>
      </c>
      <c r="B1453" s="29">
        <v>3932.75</v>
      </c>
      <c r="C1453" s="58">
        <v>3932.75</v>
      </c>
      <c r="D1453" s="27">
        <v>0.0</v>
      </c>
      <c r="E1453" s="34"/>
    </row>
    <row r="1454" hidden="1">
      <c r="A1454" s="35" t="s">
        <v>3742</v>
      </c>
      <c r="B1454" s="29">
        <v>120618.83999999998</v>
      </c>
      <c r="C1454" s="58">
        <v>120618.84000000005</v>
      </c>
      <c r="D1454" s="37">
        <v>7.275957614183426E-11</v>
      </c>
      <c r="E1454" s="34"/>
    </row>
    <row r="1455" hidden="1">
      <c r="A1455" s="36" t="s">
        <v>3743</v>
      </c>
      <c r="B1455" s="37">
        <v>0.5500000000101863</v>
      </c>
      <c r="C1455" s="27">
        <v>-44.45000000009895</v>
      </c>
      <c r="D1455" s="27">
        <v>-45.00000000010914</v>
      </c>
      <c r="E1455" s="38"/>
    </row>
    <row r="1456" hidden="1">
      <c r="A1456" s="39"/>
      <c r="B1456" s="59"/>
      <c r="C1456" s="60"/>
      <c r="D1456" s="60"/>
      <c r="E1456" s="61"/>
    </row>
    <row r="1457" hidden="1">
      <c r="A1457" s="39"/>
      <c r="B1457" s="59"/>
      <c r="C1457" s="60"/>
      <c r="D1457" s="60"/>
      <c r="E1457" s="61"/>
    </row>
    <row r="1458" hidden="1">
      <c r="A1458" s="5" t="s">
        <v>3744</v>
      </c>
      <c r="B1458" s="6"/>
      <c r="C1458" s="6"/>
      <c r="D1458" s="6"/>
      <c r="E1458" s="7"/>
    </row>
    <row r="1459" hidden="1">
      <c r="A1459" s="10"/>
      <c r="B1459" s="11"/>
      <c r="C1459" s="11"/>
      <c r="D1459" s="11"/>
      <c r="E1459" s="12"/>
    </row>
    <row r="1460" hidden="1">
      <c r="A1460" s="5" t="s">
        <v>3717</v>
      </c>
      <c r="B1460" s="6"/>
      <c r="C1460" s="6"/>
      <c r="D1460" s="6"/>
      <c r="E1460" s="7"/>
    </row>
    <row r="1461" hidden="1">
      <c r="A1461" s="10"/>
      <c r="B1461" s="11"/>
      <c r="C1461" s="11"/>
      <c r="D1461" s="11"/>
      <c r="E1461" s="12"/>
    </row>
    <row r="1462" hidden="1">
      <c r="A1462" s="13">
        <v>46167.0</v>
      </c>
      <c r="B1462" s="6"/>
      <c r="C1462" s="53" t="s">
        <v>3718</v>
      </c>
      <c r="D1462" s="15">
        <v>46173.0</v>
      </c>
      <c r="E1462" s="7"/>
    </row>
    <row r="1463" hidden="1">
      <c r="A1463" s="10"/>
      <c r="B1463" s="11"/>
      <c r="C1463" s="16"/>
      <c r="D1463" s="11"/>
      <c r="E1463" s="12"/>
    </row>
    <row r="1464" hidden="1">
      <c r="A1464" s="54" t="s">
        <v>4850</v>
      </c>
      <c r="B1464" s="7"/>
      <c r="C1464" s="16"/>
      <c r="D1464" s="55" t="s">
        <v>4851</v>
      </c>
      <c r="E1464" s="7"/>
    </row>
    <row r="1465" hidden="1">
      <c r="A1465" s="10"/>
      <c r="B1465" s="12"/>
      <c r="C1465" s="16"/>
      <c r="D1465" s="11"/>
      <c r="E1465" s="12"/>
    </row>
    <row r="1466" hidden="1">
      <c r="A1466" s="19" t="s">
        <v>3719</v>
      </c>
      <c r="B1466" s="6"/>
      <c r="C1466" s="6"/>
      <c r="D1466" s="6"/>
      <c r="E1466" s="7"/>
    </row>
    <row r="1467" hidden="1">
      <c r="A1467" s="20" t="s">
        <v>3720</v>
      </c>
      <c r="B1467" s="21" t="s">
        <v>3721</v>
      </c>
      <c r="C1467" s="22" t="s">
        <v>3722</v>
      </c>
      <c r="D1467" s="21" t="s">
        <v>3723</v>
      </c>
      <c r="E1467" s="23" t="s">
        <v>13</v>
      </c>
    </row>
    <row r="1468" hidden="1">
      <c r="A1468" s="56" t="s">
        <v>3724</v>
      </c>
      <c r="B1468" s="25">
        <v>12157.0</v>
      </c>
      <c r="C1468" s="26">
        <v>12158.0</v>
      </c>
      <c r="D1468" s="27">
        <v>1.0</v>
      </c>
      <c r="E1468" s="28"/>
    </row>
    <row r="1469" hidden="1">
      <c r="A1469" s="56" t="s">
        <v>3725</v>
      </c>
      <c r="B1469" s="29">
        <v>21357.0</v>
      </c>
      <c r="C1469" s="26">
        <v>21357.0</v>
      </c>
      <c r="D1469" s="27">
        <v>0.0</v>
      </c>
      <c r="E1469" s="28"/>
    </row>
    <row r="1470" hidden="1">
      <c r="A1470" s="56" t="s">
        <v>3726</v>
      </c>
      <c r="B1470" s="29">
        <v>0.0</v>
      </c>
      <c r="C1470" s="26"/>
      <c r="D1470" s="27">
        <v>0.0</v>
      </c>
      <c r="E1470" s="28"/>
    </row>
    <row r="1471" hidden="1">
      <c r="A1471" s="56" t="s">
        <v>3727</v>
      </c>
      <c r="B1471" s="29">
        <v>0.0</v>
      </c>
      <c r="C1471" s="26"/>
      <c r="D1471" s="27">
        <v>0.0</v>
      </c>
      <c r="E1471" s="28"/>
    </row>
    <row r="1472" hidden="1">
      <c r="A1472" s="31" t="s">
        <v>3729</v>
      </c>
      <c r="B1472" s="29">
        <v>0.0</v>
      </c>
      <c r="C1472" s="26"/>
      <c r="D1472" s="27">
        <v>0.0</v>
      </c>
      <c r="E1472" s="28"/>
    </row>
    <row r="1473" hidden="1">
      <c r="A1473" s="31" t="s">
        <v>3730</v>
      </c>
      <c r="B1473" s="29">
        <v>0.0</v>
      </c>
      <c r="C1473" s="26">
        <v>124.0</v>
      </c>
      <c r="D1473" s="27">
        <v>124.0</v>
      </c>
      <c r="E1473" s="28" t="s">
        <v>4872</v>
      </c>
    </row>
    <row r="1474" hidden="1">
      <c r="A1474" s="31" t="s">
        <v>3732</v>
      </c>
      <c r="B1474" s="25">
        <v>920.0</v>
      </c>
      <c r="C1474" s="26">
        <v>796.0</v>
      </c>
      <c r="D1474" s="27">
        <v>-124.0</v>
      </c>
      <c r="E1474" s="28" t="s">
        <v>4881</v>
      </c>
    </row>
    <row r="1475" hidden="1">
      <c r="A1475" s="31" t="s">
        <v>3734</v>
      </c>
      <c r="B1475" s="29">
        <v>2430.0</v>
      </c>
      <c r="C1475" s="26">
        <v>2430.0</v>
      </c>
      <c r="D1475" s="27">
        <v>0.0</v>
      </c>
      <c r="E1475" s="34"/>
    </row>
    <row r="1476" hidden="1">
      <c r="A1476" s="57" t="s">
        <v>3735</v>
      </c>
      <c r="B1476" s="29">
        <v>41148.37999999999</v>
      </c>
      <c r="C1476" s="29">
        <v>41148.37999999998</v>
      </c>
      <c r="D1476" s="27">
        <v>-7.275957614183426E-12</v>
      </c>
      <c r="E1476" s="34"/>
    </row>
    <row r="1477" hidden="1">
      <c r="A1477" s="57" t="s">
        <v>3736</v>
      </c>
      <c r="B1477" s="29">
        <v>8479.0</v>
      </c>
      <c r="C1477" s="58">
        <v>8479.0</v>
      </c>
      <c r="D1477" s="27">
        <v>0.0</v>
      </c>
      <c r="E1477" s="34"/>
    </row>
    <row r="1478" hidden="1">
      <c r="A1478" s="57" t="s">
        <v>3737</v>
      </c>
      <c r="B1478" s="29">
        <v>23214.5</v>
      </c>
      <c r="C1478" s="58">
        <v>23214.5</v>
      </c>
      <c r="D1478" s="27">
        <v>0.0</v>
      </c>
      <c r="E1478" s="34"/>
    </row>
    <row r="1479" hidden="1">
      <c r="A1479" s="57" t="s">
        <v>3738</v>
      </c>
      <c r="B1479" s="29">
        <v>11110.099999999999</v>
      </c>
      <c r="C1479" s="58">
        <v>11110.1</v>
      </c>
      <c r="D1479" s="27">
        <v>1.8189894035458565E-12</v>
      </c>
      <c r="E1479" s="34"/>
    </row>
    <row r="1480" hidden="1">
      <c r="A1480" s="57" t="s">
        <v>3740</v>
      </c>
      <c r="B1480" s="29">
        <v>0.0</v>
      </c>
      <c r="C1480" s="58">
        <v>0.0</v>
      </c>
      <c r="D1480" s="27">
        <v>0.0</v>
      </c>
      <c r="E1480" s="34"/>
    </row>
    <row r="1481" hidden="1">
      <c r="A1481" s="57" t="s">
        <v>3741</v>
      </c>
      <c r="B1481" s="29">
        <v>2013.5</v>
      </c>
      <c r="C1481" s="58">
        <v>2013.5</v>
      </c>
      <c r="D1481" s="27">
        <v>0.0</v>
      </c>
      <c r="E1481" s="34"/>
    </row>
    <row r="1482" hidden="1">
      <c r="A1482" s="35" t="s">
        <v>3742</v>
      </c>
      <c r="B1482" s="29">
        <v>120803.68</v>
      </c>
      <c r="C1482" s="58">
        <v>120823.68000000017</v>
      </c>
      <c r="D1482" s="37">
        <v>20.000000000174623</v>
      </c>
      <c r="E1482" s="34"/>
    </row>
    <row r="1483" hidden="1">
      <c r="A1483" s="36" t="s">
        <v>3743</v>
      </c>
      <c r="B1483" s="37">
        <v>12.300000000013824</v>
      </c>
      <c r="C1483" s="27">
        <v>-6.7000000001862645</v>
      </c>
      <c r="D1483" s="27">
        <v>-19.00000000020009</v>
      </c>
      <c r="E1483" s="38"/>
    </row>
    <row r="1484" hidden="1">
      <c r="A1484" s="39"/>
      <c r="B1484" s="59"/>
      <c r="C1484" s="60"/>
      <c r="D1484" s="60"/>
      <c r="E1484" s="61"/>
    </row>
    <row r="1485" hidden="1">
      <c r="A1485" s="39"/>
      <c r="B1485" s="59"/>
      <c r="C1485" s="60"/>
      <c r="D1485" s="60"/>
      <c r="E1485" s="61"/>
    </row>
    <row r="1486" hidden="1">
      <c r="A1486" s="5" t="s">
        <v>3744</v>
      </c>
      <c r="B1486" s="6"/>
      <c r="C1486" s="6"/>
      <c r="D1486" s="6"/>
      <c r="E1486" s="7"/>
    </row>
    <row r="1487" hidden="1">
      <c r="A1487" s="10"/>
      <c r="B1487" s="11"/>
      <c r="C1487" s="11"/>
      <c r="D1487" s="11"/>
      <c r="E1487" s="12"/>
    </row>
    <row r="1488" hidden="1">
      <c r="A1488" s="5" t="s">
        <v>3717</v>
      </c>
      <c r="B1488" s="6"/>
      <c r="C1488" s="6"/>
      <c r="D1488" s="6"/>
      <c r="E1488" s="7"/>
    </row>
    <row r="1489" hidden="1">
      <c r="A1489" s="10"/>
      <c r="B1489" s="11"/>
      <c r="C1489" s="11"/>
      <c r="D1489" s="11"/>
      <c r="E1489" s="12"/>
    </row>
    <row r="1490" hidden="1">
      <c r="A1490" s="13">
        <v>46174.0</v>
      </c>
      <c r="B1490" s="6"/>
      <c r="C1490" s="53" t="s">
        <v>3718</v>
      </c>
      <c r="D1490" s="15">
        <v>46180.0</v>
      </c>
      <c r="E1490" s="7"/>
    </row>
    <row r="1491" hidden="1">
      <c r="A1491" s="10"/>
      <c r="B1491" s="11"/>
      <c r="C1491" s="16"/>
      <c r="D1491" s="11"/>
      <c r="E1491" s="12"/>
    </row>
    <row r="1492" hidden="1">
      <c r="A1492" s="54" t="s">
        <v>4850</v>
      </c>
      <c r="B1492" s="7"/>
      <c r="C1492" s="16"/>
      <c r="D1492" s="55" t="s">
        <v>4851</v>
      </c>
      <c r="E1492" s="7"/>
    </row>
    <row r="1493" hidden="1">
      <c r="A1493" s="10"/>
      <c r="B1493" s="12"/>
      <c r="C1493" s="16"/>
      <c r="D1493" s="11"/>
      <c r="E1493" s="12"/>
    </row>
    <row r="1494" hidden="1">
      <c r="A1494" s="19" t="s">
        <v>3719</v>
      </c>
      <c r="B1494" s="6"/>
      <c r="C1494" s="6"/>
      <c r="D1494" s="6"/>
      <c r="E1494" s="7"/>
    </row>
    <row r="1495" hidden="1">
      <c r="A1495" s="20" t="s">
        <v>3720</v>
      </c>
      <c r="B1495" s="21" t="s">
        <v>3721</v>
      </c>
      <c r="C1495" s="22" t="s">
        <v>3722</v>
      </c>
      <c r="D1495" s="21" t="s">
        <v>3723</v>
      </c>
      <c r="E1495" s="23" t="s">
        <v>13</v>
      </c>
    </row>
    <row r="1496" hidden="1">
      <c r="A1496" s="56" t="s">
        <v>3724</v>
      </c>
      <c r="B1496" s="25">
        <v>11749.0</v>
      </c>
      <c r="C1496" s="26">
        <v>11805.0</v>
      </c>
      <c r="D1496" s="27">
        <v>56.0</v>
      </c>
      <c r="E1496" s="28"/>
    </row>
    <row r="1497" hidden="1">
      <c r="A1497" s="56" t="s">
        <v>3725</v>
      </c>
      <c r="B1497" s="29">
        <v>29011.0</v>
      </c>
      <c r="C1497" s="26">
        <v>29011.0</v>
      </c>
      <c r="D1497" s="27">
        <v>0.0</v>
      </c>
      <c r="E1497" s="28"/>
    </row>
    <row r="1498" hidden="1">
      <c r="A1498" s="56" t="s">
        <v>3726</v>
      </c>
      <c r="B1498" s="29">
        <v>0.0</v>
      </c>
      <c r="C1498" s="26"/>
      <c r="D1498" s="27">
        <v>0.0</v>
      </c>
      <c r="E1498" s="28"/>
    </row>
    <row r="1499" hidden="1">
      <c r="A1499" s="56" t="s">
        <v>3727</v>
      </c>
      <c r="B1499" s="29">
        <v>0.0</v>
      </c>
      <c r="C1499" s="26"/>
      <c r="D1499" s="27">
        <v>0.0</v>
      </c>
      <c r="E1499" s="28"/>
    </row>
    <row r="1500" hidden="1">
      <c r="A1500" s="31" t="s">
        <v>3729</v>
      </c>
      <c r="B1500" s="29">
        <v>0.0</v>
      </c>
      <c r="C1500" s="26"/>
      <c r="D1500" s="27">
        <v>0.0</v>
      </c>
      <c r="E1500" s="28"/>
    </row>
    <row r="1501" hidden="1">
      <c r="A1501" s="31" t="s">
        <v>3730</v>
      </c>
      <c r="B1501" s="29">
        <v>0.0</v>
      </c>
      <c r="C1501" s="26">
        <v>2216.0</v>
      </c>
      <c r="D1501" s="27">
        <v>2216.0</v>
      </c>
      <c r="E1501" s="28" t="s">
        <v>4882</v>
      </c>
    </row>
    <row r="1502" hidden="1">
      <c r="A1502" s="31" t="s">
        <v>3732</v>
      </c>
      <c r="B1502" s="25">
        <v>2766.0</v>
      </c>
      <c r="C1502" s="26">
        <v>495.0</v>
      </c>
      <c r="D1502" s="27">
        <v>-2271.0</v>
      </c>
      <c r="E1502" s="28" t="s">
        <v>4883</v>
      </c>
    </row>
    <row r="1503" hidden="1">
      <c r="A1503" s="31" t="s">
        <v>3734</v>
      </c>
      <c r="B1503" s="29">
        <v>2375.0</v>
      </c>
      <c r="C1503" s="26">
        <v>2385.0</v>
      </c>
      <c r="D1503" s="27">
        <v>10.0</v>
      </c>
      <c r="E1503" s="34"/>
    </row>
    <row r="1504" hidden="1">
      <c r="A1504" s="57" t="s">
        <v>3735</v>
      </c>
      <c r="B1504" s="29">
        <v>20414.0</v>
      </c>
      <c r="C1504" s="29">
        <v>20414.0</v>
      </c>
      <c r="D1504" s="27">
        <v>0.0</v>
      </c>
      <c r="E1504" s="34"/>
    </row>
    <row r="1505" hidden="1">
      <c r="A1505" s="57" t="s">
        <v>3736</v>
      </c>
      <c r="B1505" s="29">
        <v>9631.0</v>
      </c>
      <c r="C1505" s="58">
        <v>9631.0</v>
      </c>
      <c r="D1505" s="27">
        <v>0.0</v>
      </c>
      <c r="E1505" s="34"/>
    </row>
    <row r="1506" hidden="1">
      <c r="A1506" s="57" t="s">
        <v>3737</v>
      </c>
      <c r="B1506" s="29">
        <v>29341.359999999997</v>
      </c>
      <c r="C1506" s="58">
        <v>29341.359999999997</v>
      </c>
      <c r="D1506" s="27">
        <v>0.0</v>
      </c>
      <c r="E1506" s="34"/>
    </row>
    <row r="1507" hidden="1">
      <c r="A1507" s="57" t="s">
        <v>3738</v>
      </c>
      <c r="B1507" s="29">
        <v>11589.0</v>
      </c>
      <c r="C1507" s="58">
        <v>11589.0</v>
      </c>
      <c r="D1507" s="27">
        <v>0.0</v>
      </c>
      <c r="E1507" s="34"/>
    </row>
    <row r="1508" hidden="1">
      <c r="A1508" s="57" t="s">
        <v>3740</v>
      </c>
      <c r="B1508" s="29">
        <v>0.0</v>
      </c>
      <c r="C1508" s="58">
        <v>0.0</v>
      </c>
      <c r="D1508" s="27">
        <v>0.0</v>
      </c>
      <c r="E1508" s="34"/>
    </row>
    <row r="1509" hidden="1">
      <c r="A1509" s="57" t="s">
        <v>3741</v>
      </c>
      <c r="B1509" s="29">
        <v>2511.48</v>
      </c>
      <c r="C1509" s="58">
        <v>2511.48</v>
      </c>
      <c r="D1509" s="27">
        <v>0.0</v>
      </c>
      <c r="E1509" s="34"/>
    </row>
    <row r="1510" hidden="1">
      <c r="A1510" s="35" t="s">
        <v>3742</v>
      </c>
      <c r="B1510" s="29">
        <v>116873.46</v>
      </c>
      <c r="C1510" s="58">
        <v>116873.45999999996</v>
      </c>
      <c r="D1510" s="37">
        <v>-4.3655745685100555E-11</v>
      </c>
      <c r="E1510" s="34"/>
    </row>
    <row r="1511" hidden="1">
      <c r="A1511" s="36" t="s">
        <v>3743</v>
      </c>
      <c r="B1511" s="37">
        <v>2.8999999999850843</v>
      </c>
      <c r="C1511" s="27">
        <v>13.900000000037835</v>
      </c>
      <c r="D1511" s="27">
        <v>11.00000000005275</v>
      </c>
      <c r="E1511" s="38"/>
    </row>
    <row r="1512" hidden="1">
      <c r="A1512" s="39"/>
      <c r="B1512" s="59"/>
      <c r="C1512" s="60"/>
      <c r="D1512" s="60"/>
      <c r="E1512" s="61"/>
    </row>
    <row r="1513" hidden="1">
      <c r="A1513" s="39"/>
      <c r="B1513" s="59"/>
      <c r="C1513" s="60"/>
      <c r="D1513" s="60"/>
      <c r="E1513" s="61"/>
    </row>
    <row r="1514">
      <c r="A1514" s="5" t="s">
        <v>3744</v>
      </c>
      <c r="B1514" s="6"/>
      <c r="C1514" s="6"/>
      <c r="D1514" s="6"/>
      <c r="E1514" s="7"/>
    </row>
    <row r="1515">
      <c r="A1515" s="10"/>
      <c r="B1515" s="11"/>
      <c r="C1515" s="11"/>
      <c r="D1515" s="11"/>
      <c r="E1515" s="12"/>
    </row>
    <row r="1516">
      <c r="A1516" s="5" t="s">
        <v>3717</v>
      </c>
      <c r="B1516" s="6"/>
      <c r="C1516" s="6"/>
      <c r="D1516" s="6"/>
      <c r="E1516" s="7"/>
    </row>
    <row r="1517">
      <c r="A1517" s="10"/>
      <c r="B1517" s="11"/>
      <c r="C1517" s="11"/>
      <c r="D1517" s="11"/>
      <c r="E1517" s="12"/>
    </row>
    <row r="1518">
      <c r="A1518" s="13">
        <v>46181.0</v>
      </c>
      <c r="B1518" s="6"/>
      <c r="C1518" s="53" t="s">
        <v>3718</v>
      </c>
      <c r="D1518" s="15">
        <v>46187.0</v>
      </c>
      <c r="E1518" s="7"/>
    </row>
    <row r="1519">
      <c r="A1519" s="10"/>
      <c r="B1519" s="11"/>
      <c r="C1519" s="16"/>
      <c r="D1519" s="11"/>
      <c r="E1519" s="12"/>
    </row>
    <row r="1520">
      <c r="A1520" s="54" t="s">
        <v>4850</v>
      </c>
      <c r="B1520" s="7"/>
      <c r="C1520" s="16"/>
      <c r="D1520" s="55" t="s">
        <v>4851</v>
      </c>
      <c r="E1520" s="7"/>
    </row>
    <row r="1521">
      <c r="A1521" s="10"/>
      <c r="B1521" s="12"/>
      <c r="C1521" s="16"/>
      <c r="D1521" s="11"/>
      <c r="E1521" s="12"/>
    </row>
    <row r="1522">
      <c r="A1522" s="19" t="s">
        <v>3719</v>
      </c>
      <c r="B1522" s="6"/>
      <c r="C1522" s="6"/>
      <c r="D1522" s="6"/>
      <c r="E1522" s="7"/>
    </row>
    <row r="1523">
      <c r="A1523" s="20" t="s">
        <v>3720</v>
      </c>
      <c r="B1523" s="21" t="s">
        <v>3721</v>
      </c>
      <c r="C1523" s="22" t="s">
        <v>3722</v>
      </c>
      <c r="D1523" s="21" t="s">
        <v>3723</v>
      </c>
      <c r="E1523" s="23" t="s">
        <v>13</v>
      </c>
    </row>
    <row r="1524">
      <c r="A1524" s="56" t="s">
        <v>3724</v>
      </c>
      <c r="B1524" s="25">
        <v>16115.0</v>
      </c>
      <c r="C1524" s="26">
        <v>16135.0</v>
      </c>
      <c r="D1524" s="27">
        <v>20.0</v>
      </c>
      <c r="E1524" s="28"/>
    </row>
    <row r="1525">
      <c r="A1525" s="56" t="s">
        <v>3725</v>
      </c>
      <c r="B1525" s="29">
        <v>22869.0</v>
      </c>
      <c r="C1525" s="26">
        <v>22869.0</v>
      </c>
      <c r="D1525" s="27">
        <v>0.0</v>
      </c>
      <c r="E1525" s="28"/>
    </row>
    <row r="1526">
      <c r="A1526" s="56" t="s">
        <v>3726</v>
      </c>
      <c r="B1526" s="29">
        <v>0.0</v>
      </c>
      <c r="C1526" s="26"/>
      <c r="D1526" s="27">
        <v>0.0</v>
      </c>
      <c r="E1526" s="28"/>
    </row>
    <row r="1527">
      <c r="A1527" s="56" t="s">
        <v>3727</v>
      </c>
      <c r="B1527" s="29">
        <v>0.0</v>
      </c>
      <c r="C1527" s="26"/>
      <c r="D1527" s="27">
        <v>0.0</v>
      </c>
      <c r="E1527" s="28"/>
    </row>
    <row r="1528">
      <c r="A1528" s="31" t="s">
        <v>3729</v>
      </c>
      <c r="B1528" s="29">
        <v>0.0</v>
      </c>
      <c r="C1528" s="26"/>
      <c r="D1528" s="27">
        <v>0.0</v>
      </c>
      <c r="E1528" s="28"/>
    </row>
    <row r="1529">
      <c r="A1529" s="31" t="s">
        <v>3730</v>
      </c>
      <c r="B1529" s="29">
        <v>0.0</v>
      </c>
      <c r="C1529" s="26"/>
      <c r="D1529" s="27">
        <v>0.0</v>
      </c>
      <c r="E1529" s="28"/>
    </row>
    <row r="1530">
      <c r="A1530" s="31" t="s">
        <v>3732</v>
      </c>
      <c r="B1530" s="25">
        <v>2570.0</v>
      </c>
      <c r="C1530" s="26">
        <v>2570.0</v>
      </c>
      <c r="D1530" s="27">
        <v>0.0</v>
      </c>
      <c r="E1530" s="28" t="s">
        <v>4884</v>
      </c>
    </row>
    <row r="1531">
      <c r="A1531" s="31" t="s">
        <v>3734</v>
      </c>
      <c r="B1531" s="29">
        <v>1935.0</v>
      </c>
      <c r="C1531" s="26">
        <v>1890.0</v>
      </c>
      <c r="D1531" s="27">
        <v>-45.0</v>
      </c>
      <c r="E1531" s="34"/>
    </row>
    <row r="1532">
      <c r="A1532" s="57" t="s">
        <v>3735</v>
      </c>
      <c r="B1532" s="29">
        <v>41469.19999999999</v>
      </c>
      <c r="C1532" s="29">
        <v>41667.40000000001</v>
      </c>
      <c r="D1532" s="27">
        <v>198.20000000001892</v>
      </c>
      <c r="E1532" s="34"/>
    </row>
    <row r="1533">
      <c r="A1533" s="57" t="s">
        <v>3736</v>
      </c>
      <c r="B1533" s="29">
        <v>10724.0</v>
      </c>
      <c r="C1533" s="58">
        <v>10724.0</v>
      </c>
      <c r="D1533" s="27">
        <v>0.0</v>
      </c>
      <c r="E1533" s="34"/>
    </row>
    <row r="1534">
      <c r="A1534" s="57" t="s">
        <v>3737</v>
      </c>
      <c r="B1534" s="29">
        <v>23596.75</v>
      </c>
      <c r="C1534" s="58">
        <v>23596.75</v>
      </c>
      <c r="D1534" s="27">
        <v>0.0</v>
      </c>
      <c r="E1534" s="34"/>
    </row>
    <row r="1535">
      <c r="A1535" s="57" t="s">
        <v>3738</v>
      </c>
      <c r="B1535" s="29">
        <v>10522.0</v>
      </c>
      <c r="C1535" s="58">
        <v>10522.0</v>
      </c>
      <c r="D1535" s="27">
        <v>0.0</v>
      </c>
      <c r="E1535" s="34"/>
    </row>
    <row r="1536">
      <c r="A1536" s="57" t="s">
        <v>3740</v>
      </c>
      <c r="B1536" s="29">
        <v>0.0</v>
      </c>
      <c r="C1536" s="58">
        <v>0.0</v>
      </c>
      <c r="D1536" s="27">
        <v>0.0</v>
      </c>
      <c r="E1536" s="34"/>
    </row>
    <row r="1537">
      <c r="A1537" s="57" t="s">
        <v>3741</v>
      </c>
      <c r="B1537" s="29">
        <v>3415.25</v>
      </c>
      <c r="C1537" s="58">
        <v>3415.25</v>
      </c>
      <c r="D1537" s="27">
        <v>0.0</v>
      </c>
      <c r="E1537" s="34"/>
    </row>
    <row r="1538">
      <c r="A1538" s="35" t="s">
        <v>3742</v>
      </c>
      <c r="B1538" s="29">
        <v>129772.40000000002</v>
      </c>
      <c r="C1538" s="58">
        <v>129970.5999999998</v>
      </c>
      <c r="D1538" s="37">
        <v>198.1999999997788</v>
      </c>
      <c r="E1538" s="34"/>
    </row>
    <row r="1539">
      <c r="A1539" s="36" t="s">
        <v>3743</v>
      </c>
      <c r="B1539" s="37">
        <v>28.549999999962893</v>
      </c>
      <c r="C1539" s="27">
        <v>3.550000000206637</v>
      </c>
      <c r="D1539" s="27">
        <v>-24.999999999756255</v>
      </c>
      <c r="E1539" s="38"/>
    </row>
    <row r="1540">
      <c r="A1540" s="39"/>
      <c r="B1540" s="59"/>
      <c r="C1540" s="60"/>
      <c r="D1540" s="60"/>
      <c r="E1540" s="61"/>
    </row>
    <row r="1541">
      <c r="A1541" s="39"/>
      <c r="B1541" s="59"/>
      <c r="C1541" s="60"/>
      <c r="D1541" s="60"/>
      <c r="E1541" s="61"/>
    </row>
    <row r="1542">
      <c r="A1542" s="5" t="s">
        <v>3744</v>
      </c>
      <c r="B1542" s="6"/>
      <c r="C1542" s="6"/>
      <c r="D1542" s="6"/>
      <c r="E1542" s="7"/>
    </row>
    <row r="1543">
      <c r="A1543" s="10"/>
      <c r="B1543" s="11"/>
      <c r="C1543" s="11"/>
      <c r="D1543" s="11"/>
      <c r="E1543" s="12"/>
    </row>
    <row r="1544">
      <c r="A1544" s="5" t="s">
        <v>3717</v>
      </c>
      <c r="B1544" s="6"/>
      <c r="C1544" s="6"/>
      <c r="D1544" s="6"/>
      <c r="E1544" s="7"/>
    </row>
    <row r="1545">
      <c r="A1545" s="10"/>
      <c r="B1545" s="11"/>
      <c r="C1545" s="11"/>
      <c r="D1545" s="11"/>
      <c r="E1545" s="12"/>
    </row>
    <row r="1546">
      <c r="A1546" s="13">
        <v>46188.0</v>
      </c>
      <c r="B1546" s="6"/>
      <c r="C1546" s="53" t="s">
        <v>3718</v>
      </c>
      <c r="D1546" s="15">
        <v>46194.0</v>
      </c>
      <c r="E1546" s="7"/>
    </row>
    <row r="1547">
      <c r="A1547" s="10"/>
      <c r="B1547" s="11"/>
      <c r="C1547" s="16"/>
      <c r="D1547" s="11"/>
      <c r="E1547" s="12"/>
    </row>
    <row r="1548">
      <c r="A1548" s="54" t="s">
        <v>4850</v>
      </c>
      <c r="B1548" s="7"/>
      <c r="C1548" s="16"/>
      <c r="D1548" s="55" t="s">
        <v>4851</v>
      </c>
      <c r="E1548" s="7"/>
    </row>
    <row r="1549">
      <c r="A1549" s="10"/>
      <c r="B1549" s="12"/>
      <c r="C1549" s="16"/>
      <c r="D1549" s="11"/>
      <c r="E1549" s="12"/>
    </row>
    <row r="1550">
      <c r="A1550" s="19" t="s">
        <v>3719</v>
      </c>
      <c r="B1550" s="6"/>
      <c r="C1550" s="6"/>
      <c r="D1550" s="6"/>
      <c r="E1550" s="7"/>
    </row>
    <row r="1551">
      <c r="A1551" s="20" t="s">
        <v>3720</v>
      </c>
      <c r="B1551" s="21" t="s">
        <v>3721</v>
      </c>
      <c r="C1551" s="22" t="s">
        <v>3722</v>
      </c>
      <c r="D1551" s="21" t="s">
        <v>3723</v>
      </c>
      <c r="E1551" s="23" t="s">
        <v>13</v>
      </c>
    </row>
    <row r="1552">
      <c r="A1552" s="56" t="s">
        <v>3724</v>
      </c>
      <c r="B1552" s="25">
        <v>13857.0</v>
      </c>
      <c r="C1552" s="26">
        <v>13857.0</v>
      </c>
      <c r="D1552" s="27">
        <v>0.0</v>
      </c>
      <c r="E1552" s="28"/>
    </row>
    <row r="1553">
      <c r="A1553" s="56" t="s">
        <v>3725</v>
      </c>
      <c r="B1553" s="29">
        <v>16741.2</v>
      </c>
      <c r="C1553" s="26">
        <v>16741.2</v>
      </c>
      <c r="D1553" s="27">
        <v>0.0</v>
      </c>
      <c r="E1553" s="28"/>
    </row>
    <row r="1554">
      <c r="A1554" s="56" t="s">
        <v>3726</v>
      </c>
      <c r="B1554" s="29">
        <v>0.0</v>
      </c>
      <c r="C1554" s="26"/>
      <c r="D1554" s="27">
        <v>0.0</v>
      </c>
      <c r="E1554" s="28"/>
    </row>
    <row r="1555">
      <c r="A1555" s="56" t="s">
        <v>3727</v>
      </c>
      <c r="B1555" s="29">
        <v>0.0</v>
      </c>
      <c r="C1555" s="26"/>
      <c r="D1555" s="27">
        <v>0.0</v>
      </c>
      <c r="E1555" s="28"/>
    </row>
    <row r="1556">
      <c r="A1556" s="31" t="s">
        <v>3729</v>
      </c>
      <c r="B1556" s="29">
        <v>0.0</v>
      </c>
      <c r="C1556" s="26"/>
      <c r="D1556" s="27">
        <v>0.0</v>
      </c>
      <c r="E1556" s="28"/>
    </row>
    <row r="1557">
      <c r="A1557" s="31" t="s">
        <v>3730</v>
      </c>
      <c r="B1557" s="29">
        <v>0.0</v>
      </c>
      <c r="C1557" s="26"/>
      <c r="D1557" s="27">
        <v>0.0</v>
      </c>
      <c r="E1557" s="28"/>
    </row>
    <row r="1558">
      <c r="A1558" s="31" t="s">
        <v>3732</v>
      </c>
      <c r="B1558" s="25">
        <v>1366.0</v>
      </c>
      <c r="C1558" s="26">
        <v>1366.0</v>
      </c>
      <c r="D1558" s="27">
        <v>0.0</v>
      </c>
      <c r="E1558" s="28" t="s">
        <v>3745</v>
      </c>
    </row>
    <row r="1559">
      <c r="A1559" s="31" t="s">
        <v>3734</v>
      </c>
      <c r="B1559" s="29">
        <v>2160.0</v>
      </c>
      <c r="C1559" s="26">
        <v>2160.0</v>
      </c>
      <c r="D1559" s="27">
        <v>0.0</v>
      </c>
      <c r="E1559" s="34"/>
    </row>
    <row r="1560">
      <c r="A1560" s="57" t="s">
        <v>3735</v>
      </c>
      <c r="B1560" s="29">
        <v>46377.59999999999</v>
      </c>
      <c r="C1560" s="29">
        <v>46377.59999999999</v>
      </c>
      <c r="D1560" s="27">
        <v>0.0</v>
      </c>
      <c r="E1560" s="34"/>
    </row>
    <row r="1561">
      <c r="A1561" s="57" t="s">
        <v>3736</v>
      </c>
      <c r="B1561" s="29">
        <v>6575.0</v>
      </c>
      <c r="C1561" s="58">
        <v>6575.0</v>
      </c>
      <c r="D1561" s="27">
        <v>0.0</v>
      </c>
      <c r="E1561" s="34"/>
    </row>
    <row r="1562">
      <c r="A1562" s="57" t="s">
        <v>3737</v>
      </c>
      <c r="B1562" s="29">
        <v>19219.75</v>
      </c>
      <c r="C1562" s="58">
        <v>19219.75</v>
      </c>
      <c r="D1562" s="27">
        <v>0.0</v>
      </c>
      <c r="E1562" s="34"/>
    </row>
    <row r="1563">
      <c r="A1563" s="57" t="s">
        <v>3738</v>
      </c>
      <c r="B1563" s="29">
        <v>13200.0</v>
      </c>
      <c r="C1563" s="58">
        <v>13200.0</v>
      </c>
      <c r="D1563" s="27">
        <v>0.0</v>
      </c>
      <c r="E1563" s="34"/>
    </row>
    <row r="1564">
      <c r="A1564" s="57" t="s">
        <v>3740</v>
      </c>
      <c r="B1564" s="29">
        <v>0.0</v>
      </c>
      <c r="C1564" s="58">
        <v>0.0</v>
      </c>
      <c r="D1564" s="27">
        <v>0.0</v>
      </c>
      <c r="E1564" s="34"/>
    </row>
    <row r="1565">
      <c r="A1565" s="57" t="s">
        <v>3741</v>
      </c>
      <c r="B1565" s="29">
        <v>3884.75</v>
      </c>
      <c r="C1565" s="58">
        <v>3884.75</v>
      </c>
      <c r="D1565" s="27">
        <v>0.0</v>
      </c>
      <c r="E1565" s="34"/>
    </row>
    <row r="1566">
      <c r="A1566" s="35" t="s">
        <v>3742</v>
      </c>
      <c r="B1566" s="29">
        <v>119496.75</v>
      </c>
      <c r="C1566" s="58">
        <v>119496.74999999981</v>
      </c>
      <c r="D1566" s="37">
        <v>-1.8917489796876907E-10</v>
      </c>
      <c r="E1566" s="34"/>
    </row>
    <row r="1567">
      <c r="A1567" s="36" t="s">
        <v>3743</v>
      </c>
      <c r="B1567" s="37">
        <v>-0.20000000002255547</v>
      </c>
      <c r="C1567" s="27">
        <v>-0.19999999982246663</v>
      </c>
      <c r="D1567" s="27">
        <v>2.000888343900442E-10</v>
      </c>
      <c r="E1567" s="38"/>
    </row>
    <row r="1568">
      <c r="A1568" s="39"/>
      <c r="B1568" s="59"/>
      <c r="C1568" s="60"/>
      <c r="D1568" s="60"/>
      <c r="E1568" s="61"/>
    </row>
    <row r="1569">
      <c r="A1569" s="39"/>
      <c r="B1569" s="59"/>
      <c r="C1569" s="60"/>
      <c r="D1569" s="60"/>
      <c r="E1569" s="61"/>
    </row>
    <row r="1570">
      <c r="A1570" s="5" t="s">
        <v>3744</v>
      </c>
      <c r="B1570" s="6"/>
      <c r="C1570" s="6"/>
      <c r="D1570" s="6"/>
      <c r="E1570" s="7"/>
    </row>
    <row r="1571">
      <c r="A1571" s="10"/>
      <c r="B1571" s="11"/>
      <c r="C1571" s="11"/>
      <c r="D1571" s="11"/>
      <c r="E1571" s="12"/>
    </row>
    <row r="1572">
      <c r="A1572" s="5" t="s">
        <v>3717</v>
      </c>
      <c r="B1572" s="6"/>
      <c r="C1572" s="6"/>
      <c r="D1572" s="6"/>
      <c r="E1572" s="7"/>
    </row>
    <row r="1573">
      <c r="A1573" s="10"/>
      <c r="B1573" s="11"/>
      <c r="C1573" s="11"/>
      <c r="D1573" s="11"/>
      <c r="E1573" s="12"/>
    </row>
    <row r="1574">
      <c r="A1574" s="13">
        <v>46188.0</v>
      </c>
      <c r="B1574" s="6"/>
      <c r="C1574" s="53" t="s">
        <v>3718</v>
      </c>
      <c r="D1574" s="15">
        <v>46194.0</v>
      </c>
      <c r="E1574" s="7"/>
    </row>
    <row r="1575">
      <c r="A1575" s="10"/>
      <c r="B1575" s="11"/>
      <c r="C1575" s="16"/>
      <c r="D1575" s="11"/>
      <c r="E1575" s="12"/>
    </row>
    <row r="1576">
      <c r="A1576" s="54" t="s">
        <v>4850</v>
      </c>
      <c r="B1576" s="7"/>
      <c r="C1576" s="16"/>
      <c r="D1576" s="55" t="s">
        <v>4851</v>
      </c>
      <c r="E1576" s="7"/>
    </row>
    <row r="1577">
      <c r="A1577" s="10"/>
      <c r="B1577" s="12"/>
      <c r="C1577" s="16"/>
      <c r="D1577" s="11"/>
      <c r="E1577" s="12"/>
    </row>
    <row r="1578">
      <c r="A1578" s="19" t="s">
        <v>3719</v>
      </c>
      <c r="B1578" s="6"/>
      <c r="C1578" s="6"/>
      <c r="D1578" s="6"/>
      <c r="E1578" s="7"/>
    </row>
    <row r="1579">
      <c r="A1579" s="20" t="s">
        <v>3720</v>
      </c>
      <c r="B1579" s="21" t="s">
        <v>3721</v>
      </c>
      <c r="C1579" s="22" t="s">
        <v>3722</v>
      </c>
      <c r="D1579" s="21" t="s">
        <v>3723</v>
      </c>
      <c r="E1579" s="23" t="s">
        <v>13</v>
      </c>
    </row>
    <row r="1580">
      <c r="A1580" s="56" t="s">
        <v>3724</v>
      </c>
      <c r="B1580" s="25">
        <v>13857.0</v>
      </c>
      <c r="C1580" s="26">
        <v>13857.0</v>
      </c>
      <c r="D1580" s="27">
        <v>0.0</v>
      </c>
      <c r="E1580" s="28"/>
    </row>
    <row r="1581">
      <c r="A1581" s="56" t="s">
        <v>3725</v>
      </c>
      <c r="B1581" s="29">
        <v>16741.2</v>
      </c>
      <c r="C1581" s="26">
        <v>16741.2</v>
      </c>
      <c r="D1581" s="27">
        <v>0.0</v>
      </c>
      <c r="E1581" s="28"/>
    </row>
    <row r="1582">
      <c r="A1582" s="56" t="s">
        <v>3726</v>
      </c>
      <c r="B1582" s="29">
        <v>0.0</v>
      </c>
      <c r="C1582" s="26"/>
      <c r="D1582" s="27">
        <v>0.0</v>
      </c>
      <c r="E1582" s="28"/>
    </row>
    <row r="1583">
      <c r="A1583" s="56" t="s">
        <v>3727</v>
      </c>
      <c r="B1583" s="29">
        <v>0.0</v>
      </c>
      <c r="C1583" s="26"/>
      <c r="D1583" s="27">
        <v>0.0</v>
      </c>
      <c r="E1583" s="28"/>
    </row>
    <row r="1584">
      <c r="A1584" s="31" t="s">
        <v>3729</v>
      </c>
      <c r="B1584" s="29">
        <v>0.0</v>
      </c>
      <c r="C1584" s="26"/>
      <c r="D1584" s="27">
        <v>0.0</v>
      </c>
      <c r="E1584" s="28"/>
    </row>
    <row r="1585">
      <c r="A1585" s="31" t="s">
        <v>3730</v>
      </c>
      <c r="B1585" s="29">
        <v>0.0</v>
      </c>
      <c r="C1585" s="26"/>
      <c r="D1585" s="27">
        <v>0.0</v>
      </c>
      <c r="E1585" s="28"/>
    </row>
    <row r="1586">
      <c r="A1586" s="31" t="s">
        <v>3732</v>
      </c>
      <c r="B1586" s="25">
        <v>1366.0</v>
      </c>
      <c r="C1586" s="26">
        <v>1366.0</v>
      </c>
      <c r="D1586" s="27">
        <v>0.0</v>
      </c>
      <c r="E1586" s="28" t="s">
        <v>3745</v>
      </c>
    </row>
    <row r="1587">
      <c r="A1587" s="31" t="s">
        <v>3734</v>
      </c>
      <c r="B1587" s="29">
        <v>2160.0</v>
      </c>
      <c r="C1587" s="26">
        <v>2160.0</v>
      </c>
      <c r="D1587" s="27">
        <v>0.0</v>
      </c>
      <c r="E1587" s="34"/>
    </row>
    <row r="1588">
      <c r="A1588" s="57" t="s">
        <v>3735</v>
      </c>
      <c r="B1588" s="29">
        <v>46377.59999999999</v>
      </c>
      <c r="C1588" s="29">
        <v>46377.59999999999</v>
      </c>
      <c r="D1588" s="27">
        <v>0.0</v>
      </c>
      <c r="E1588" s="34"/>
    </row>
    <row r="1589">
      <c r="A1589" s="57" t="s">
        <v>3736</v>
      </c>
      <c r="B1589" s="29">
        <v>6575.0</v>
      </c>
      <c r="C1589" s="58">
        <v>6575.0</v>
      </c>
      <c r="D1589" s="27">
        <v>0.0</v>
      </c>
      <c r="E1589" s="34"/>
    </row>
    <row r="1590">
      <c r="A1590" s="57" t="s">
        <v>3737</v>
      </c>
      <c r="B1590" s="29">
        <v>19219.75</v>
      </c>
      <c r="C1590" s="58">
        <v>19219.75</v>
      </c>
      <c r="D1590" s="27">
        <v>0.0</v>
      </c>
      <c r="E1590" s="34"/>
    </row>
    <row r="1591">
      <c r="A1591" s="57" t="s">
        <v>3738</v>
      </c>
      <c r="B1591" s="29">
        <v>13200.0</v>
      </c>
      <c r="C1591" s="58">
        <v>13200.0</v>
      </c>
      <c r="D1591" s="27">
        <v>0.0</v>
      </c>
      <c r="E1591" s="34"/>
    </row>
    <row r="1592">
      <c r="A1592" s="57" t="s">
        <v>3740</v>
      </c>
      <c r="B1592" s="29">
        <v>0.0</v>
      </c>
      <c r="C1592" s="58">
        <v>0.0</v>
      </c>
      <c r="D1592" s="27">
        <v>0.0</v>
      </c>
      <c r="E1592" s="34"/>
    </row>
    <row r="1593">
      <c r="A1593" s="57" t="s">
        <v>3741</v>
      </c>
      <c r="B1593" s="29">
        <v>3884.75</v>
      </c>
      <c r="C1593" s="58">
        <v>3884.75</v>
      </c>
      <c r="D1593" s="27">
        <v>0.0</v>
      </c>
      <c r="E1593" s="34"/>
    </row>
    <row r="1594">
      <c r="A1594" s="35" t="s">
        <v>3742</v>
      </c>
      <c r="B1594" s="29">
        <v>119496.75</v>
      </c>
      <c r="C1594" s="58">
        <v>119496.74999999981</v>
      </c>
      <c r="D1594" s="37">
        <v>-1.8917489796876907E-10</v>
      </c>
      <c r="E1594" s="34"/>
    </row>
    <row r="1595">
      <c r="A1595" s="36" t="s">
        <v>3743</v>
      </c>
      <c r="B1595" s="37">
        <v>-0.20000000002255547</v>
      </c>
      <c r="C1595" s="27">
        <v>-0.19999999982246663</v>
      </c>
      <c r="D1595" s="27">
        <v>2.000888343900442E-10</v>
      </c>
      <c r="E1595" s="38"/>
    </row>
    <row r="1596">
      <c r="A1596" s="39"/>
      <c r="B1596" s="59"/>
      <c r="C1596" s="60"/>
      <c r="D1596" s="60"/>
      <c r="E1596" s="61"/>
    </row>
    <row r="1597">
      <c r="A1597" s="39"/>
      <c r="B1597" s="59"/>
      <c r="C1597" s="60"/>
      <c r="D1597" s="60"/>
      <c r="E1597" s="61"/>
    </row>
    <row r="1598">
      <c r="A1598" s="39"/>
      <c r="B1598" s="59"/>
      <c r="C1598" s="60"/>
      <c r="D1598" s="60"/>
      <c r="E1598" s="61"/>
    </row>
    <row r="1599">
      <c r="A1599" s="39"/>
      <c r="B1599" s="59"/>
      <c r="C1599" s="60"/>
      <c r="D1599" s="60"/>
      <c r="E1599" s="61"/>
    </row>
    <row r="1600">
      <c r="A1600" s="39"/>
      <c r="B1600" s="59"/>
      <c r="C1600" s="60"/>
      <c r="D1600" s="60"/>
      <c r="E1600" s="61"/>
    </row>
    <row r="1601">
      <c r="A1601" s="39"/>
      <c r="B1601" s="59"/>
      <c r="C1601" s="60"/>
      <c r="D1601" s="60"/>
      <c r="E1601" s="61"/>
    </row>
  </sheetData>
  <mergeCells count="456">
    <mergeCell ref="A1:E2"/>
    <mergeCell ref="A3:E4"/>
    <mergeCell ref="A5:B6"/>
    <mergeCell ref="C5:C8"/>
    <mergeCell ref="D5:E6"/>
    <mergeCell ref="A7:B8"/>
    <mergeCell ref="D7:E8"/>
    <mergeCell ref="A9:E9"/>
    <mergeCell ref="A30:E31"/>
    <mergeCell ref="A32:E33"/>
    <mergeCell ref="A34:B35"/>
    <mergeCell ref="C34:C37"/>
    <mergeCell ref="D34:E35"/>
    <mergeCell ref="A36:B37"/>
    <mergeCell ref="D62:E63"/>
    <mergeCell ref="D64:E65"/>
    <mergeCell ref="D36:E37"/>
    <mergeCell ref="A38:E38"/>
    <mergeCell ref="A58:E59"/>
    <mergeCell ref="A60:E61"/>
    <mergeCell ref="A62:B63"/>
    <mergeCell ref="C62:C65"/>
    <mergeCell ref="A64:B65"/>
    <mergeCell ref="A66:E66"/>
    <mergeCell ref="A86:E87"/>
    <mergeCell ref="A88:E89"/>
    <mergeCell ref="A90:B91"/>
    <mergeCell ref="C90:C93"/>
    <mergeCell ref="D90:E91"/>
    <mergeCell ref="A92:B93"/>
    <mergeCell ref="D118:E119"/>
    <mergeCell ref="D120:E121"/>
    <mergeCell ref="D92:E93"/>
    <mergeCell ref="A94:E94"/>
    <mergeCell ref="A114:E115"/>
    <mergeCell ref="A116:E117"/>
    <mergeCell ref="A118:B119"/>
    <mergeCell ref="C118:C121"/>
    <mergeCell ref="A120:B121"/>
    <mergeCell ref="A234:E234"/>
    <mergeCell ref="A254:E255"/>
    <mergeCell ref="A256:E257"/>
    <mergeCell ref="A258:B259"/>
    <mergeCell ref="C258:C261"/>
    <mergeCell ref="D258:E259"/>
    <mergeCell ref="A260:B261"/>
    <mergeCell ref="D260:E261"/>
    <mergeCell ref="A262:E262"/>
    <mergeCell ref="A282:E283"/>
    <mergeCell ref="A284:E285"/>
    <mergeCell ref="A286:B287"/>
    <mergeCell ref="C286:C289"/>
    <mergeCell ref="A288:B289"/>
    <mergeCell ref="A122:E122"/>
    <mergeCell ref="A142:E143"/>
    <mergeCell ref="A144:E145"/>
    <mergeCell ref="A146:B147"/>
    <mergeCell ref="C146:C149"/>
    <mergeCell ref="D146:E147"/>
    <mergeCell ref="A148:B149"/>
    <mergeCell ref="D174:E175"/>
    <mergeCell ref="D176:E177"/>
    <mergeCell ref="D148:E149"/>
    <mergeCell ref="A150:E150"/>
    <mergeCell ref="A170:E171"/>
    <mergeCell ref="A172:E173"/>
    <mergeCell ref="A174:B175"/>
    <mergeCell ref="C174:C177"/>
    <mergeCell ref="A176:B177"/>
    <mergeCell ref="A178:E178"/>
    <mergeCell ref="A198:E199"/>
    <mergeCell ref="A200:E201"/>
    <mergeCell ref="A202:B203"/>
    <mergeCell ref="C202:C205"/>
    <mergeCell ref="D202:E203"/>
    <mergeCell ref="A204:B205"/>
    <mergeCell ref="D230:E231"/>
    <mergeCell ref="D232:E233"/>
    <mergeCell ref="D204:E205"/>
    <mergeCell ref="A206:E206"/>
    <mergeCell ref="A226:E227"/>
    <mergeCell ref="A228:E229"/>
    <mergeCell ref="A230:B231"/>
    <mergeCell ref="C230:C233"/>
    <mergeCell ref="A232:B233"/>
    <mergeCell ref="A314:B315"/>
    <mergeCell ref="A316:B317"/>
    <mergeCell ref="A402:E402"/>
    <mergeCell ref="A422:E423"/>
    <mergeCell ref="A424:E425"/>
    <mergeCell ref="A426:B427"/>
    <mergeCell ref="C426:C429"/>
    <mergeCell ref="D426:E427"/>
    <mergeCell ref="A428:B429"/>
    <mergeCell ref="D428:E429"/>
    <mergeCell ref="A430:E430"/>
    <mergeCell ref="A450:E451"/>
    <mergeCell ref="A452:E453"/>
    <mergeCell ref="A454:B455"/>
    <mergeCell ref="C454:C457"/>
    <mergeCell ref="A456:B457"/>
    <mergeCell ref="D286:E287"/>
    <mergeCell ref="D288:E289"/>
    <mergeCell ref="A290:E290"/>
    <mergeCell ref="A310:E311"/>
    <mergeCell ref="A312:E313"/>
    <mergeCell ref="C314:C317"/>
    <mergeCell ref="D314:E315"/>
    <mergeCell ref="D342:E343"/>
    <mergeCell ref="D344:E345"/>
    <mergeCell ref="D316:E317"/>
    <mergeCell ref="A318:E318"/>
    <mergeCell ref="A338:E339"/>
    <mergeCell ref="A340:E341"/>
    <mergeCell ref="A342:B343"/>
    <mergeCell ref="C342:C345"/>
    <mergeCell ref="A344:B345"/>
    <mergeCell ref="A346:E346"/>
    <mergeCell ref="A366:E367"/>
    <mergeCell ref="A368:E369"/>
    <mergeCell ref="A370:B371"/>
    <mergeCell ref="C370:C373"/>
    <mergeCell ref="D370:E371"/>
    <mergeCell ref="A372:B373"/>
    <mergeCell ref="D398:E399"/>
    <mergeCell ref="D400:E401"/>
    <mergeCell ref="D372:E373"/>
    <mergeCell ref="A374:E374"/>
    <mergeCell ref="A394:E395"/>
    <mergeCell ref="A396:E397"/>
    <mergeCell ref="A398:B399"/>
    <mergeCell ref="C398:C401"/>
    <mergeCell ref="A400:B401"/>
    <mergeCell ref="A482:B483"/>
    <mergeCell ref="A484:B485"/>
    <mergeCell ref="A570:E570"/>
    <mergeCell ref="A590:E591"/>
    <mergeCell ref="A592:E593"/>
    <mergeCell ref="A594:B595"/>
    <mergeCell ref="C594:C597"/>
    <mergeCell ref="D594:E595"/>
    <mergeCell ref="A596:B597"/>
    <mergeCell ref="D596:E597"/>
    <mergeCell ref="A598:E598"/>
    <mergeCell ref="A618:E619"/>
    <mergeCell ref="A620:E621"/>
    <mergeCell ref="A622:B623"/>
    <mergeCell ref="C622:C625"/>
    <mergeCell ref="A624:B625"/>
    <mergeCell ref="D454:E455"/>
    <mergeCell ref="D456:E457"/>
    <mergeCell ref="A458:E458"/>
    <mergeCell ref="A478:E479"/>
    <mergeCell ref="A480:E481"/>
    <mergeCell ref="C482:C485"/>
    <mergeCell ref="D482:E483"/>
    <mergeCell ref="D510:E511"/>
    <mergeCell ref="D512:E513"/>
    <mergeCell ref="D484:E485"/>
    <mergeCell ref="A486:E486"/>
    <mergeCell ref="A506:E507"/>
    <mergeCell ref="A508:E509"/>
    <mergeCell ref="A510:B511"/>
    <mergeCell ref="C510:C513"/>
    <mergeCell ref="A512:B513"/>
    <mergeCell ref="A514:E514"/>
    <mergeCell ref="A534:E535"/>
    <mergeCell ref="A536:E537"/>
    <mergeCell ref="A538:B539"/>
    <mergeCell ref="C538:C541"/>
    <mergeCell ref="D538:E539"/>
    <mergeCell ref="A540:B541"/>
    <mergeCell ref="D566:E567"/>
    <mergeCell ref="D568:E569"/>
    <mergeCell ref="D540:E541"/>
    <mergeCell ref="A542:E542"/>
    <mergeCell ref="A562:E563"/>
    <mergeCell ref="A564:E565"/>
    <mergeCell ref="A566:B567"/>
    <mergeCell ref="C566:C569"/>
    <mergeCell ref="A568:B569"/>
    <mergeCell ref="A650:B651"/>
    <mergeCell ref="A652:B653"/>
    <mergeCell ref="A1242:E1242"/>
    <mergeCell ref="A1262:E1263"/>
    <mergeCell ref="A1264:E1265"/>
    <mergeCell ref="A1266:B1267"/>
    <mergeCell ref="C1266:C1269"/>
    <mergeCell ref="D1266:E1267"/>
    <mergeCell ref="A1268:B1269"/>
    <mergeCell ref="D1268:E1269"/>
    <mergeCell ref="A1270:E1270"/>
    <mergeCell ref="A1290:E1291"/>
    <mergeCell ref="A1292:E1293"/>
    <mergeCell ref="A1294:B1295"/>
    <mergeCell ref="C1294:C1297"/>
    <mergeCell ref="A1296:B1297"/>
    <mergeCell ref="D1126:E1127"/>
    <mergeCell ref="D1128:E1129"/>
    <mergeCell ref="A1130:E1130"/>
    <mergeCell ref="A1150:E1151"/>
    <mergeCell ref="A1152:E1153"/>
    <mergeCell ref="C1154:C1157"/>
    <mergeCell ref="D1154:E1155"/>
    <mergeCell ref="D1182:E1183"/>
    <mergeCell ref="D1184:E1185"/>
    <mergeCell ref="D1156:E1157"/>
    <mergeCell ref="A1158:E1158"/>
    <mergeCell ref="A1178:E1179"/>
    <mergeCell ref="A1180:E1181"/>
    <mergeCell ref="A1182:B1183"/>
    <mergeCell ref="C1182:C1185"/>
    <mergeCell ref="A1184:B1185"/>
    <mergeCell ref="A1186:E1186"/>
    <mergeCell ref="A1206:E1207"/>
    <mergeCell ref="A1208:E1209"/>
    <mergeCell ref="A1210:B1211"/>
    <mergeCell ref="C1210:C1213"/>
    <mergeCell ref="D1210:E1211"/>
    <mergeCell ref="A1212:B1213"/>
    <mergeCell ref="D1238:E1239"/>
    <mergeCell ref="D1240:E1241"/>
    <mergeCell ref="D1212:E1213"/>
    <mergeCell ref="A1214:E1214"/>
    <mergeCell ref="A1234:E1235"/>
    <mergeCell ref="A1236:E1237"/>
    <mergeCell ref="A1238:B1239"/>
    <mergeCell ref="C1238:C1241"/>
    <mergeCell ref="A1240:B1241"/>
    <mergeCell ref="A1322:B1323"/>
    <mergeCell ref="A1324:B1325"/>
    <mergeCell ref="A1410:E1410"/>
    <mergeCell ref="A1430:E1431"/>
    <mergeCell ref="A1432:E1433"/>
    <mergeCell ref="A1434:B1435"/>
    <mergeCell ref="C1434:C1437"/>
    <mergeCell ref="D1434:E1435"/>
    <mergeCell ref="A1436:B1437"/>
    <mergeCell ref="D1436:E1437"/>
    <mergeCell ref="A1438:E1438"/>
    <mergeCell ref="A1458:E1459"/>
    <mergeCell ref="A1460:E1461"/>
    <mergeCell ref="A1462:B1463"/>
    <mergeCell ref="C1462:C1465"/>
    <mergeCell ref="A1464:B1465"/>
    <mergeCell ref="D1294:E1295"/>
    <mergeCell ref="D1296:E1297"/>
    <mergeCell ref="A1298:E1298"/>
    <mergeCell ref="A1318:E1319"/>
    <mergeCell ref="A1320:E1321"/>
    <mergeCell ref="C1322:C1325"/>
    <mergeCell ref="D1322:E1323"/>
    <mergeCell ref="D1350:E1351"/>
    <mergeCell ref="D1352:E1353"/>
    <mergeCell ref="D1324:E1325"/>
    <mergeCell ref="A1326:E1326"/>
    <mergeCell ref="A1346:E1347"/>
    <mergeCell ref="A1348:E1349"/>
    <mergeCell ref="A1350:B1351"/>
    <mergeCell ref="C1350:C1353"/>
    <mergeCell ref="A1352:B1353"/>
    <mergeCell ref="A1354:E1354"/>
    <mergeCell ref="A1374:E1375"/>
    <mergeCell ref="A1376:E1377"/>
    <mergeCell ref="A1378:B1379"/>
    <mergeCell ref="C1378:C1381"/>
    <mergeCell ref="D1378:E1379"/>
    <mergeCell ref="A1380:B1381"/>
    <mergeCell ref="D1406:E1407"/>
    <mergeCell ref="D1408:E1409"/>
    <mergeCell ref="D1380:E1381"/>
    <mergeCell ref="A1382:E1382"/>
    <mergeCell ref="A1402:E1403"/>
    <mergeCell ref="A1404:E1405"/>
    <mergeCell ref="A1406:B1407"/>
    <mergeCell ref="C1406:C1409"/>
    <mergeCell ref="A1408:B1409"/>
    <mergeCell ref="A1490:B1491"/>
    <mergeCell ref="A1492:B1493"/>
    <mergeCell ref="A738:E738"/>
    <mergeCell ref="A758:E759"/>
    <mergeCell ref="A760:E761"/>
    <mergeCell ref="A762:B763"/>
    <mergeCell ref="C762:C765"/>
    <mergeCell ref="D762:E763"/>
    <mergeCell ref="A764:B765"/>
    <mergeCell ref="D764:E765"/>
    <mergeCell ref="A766:E766"/>
    <mergeCell ref="A786:E787"/>
    <mergeCell ref="A788:E789"/>
    <mergeCell ref="A790:B791"/>
    <mergeCell ref="C790:C793"/>
    <mergeCell ref="A792:B793"/>
    <mergeCell ref="D622:E623"/>
    <mergeCell ref="D624:E625"/>
    <mergeCell ref="A626:E626"/>
    <mergeCell ref="A646:E647"/>
    <mergeCell ref="A648:E649"/>
    <mergeCell ref="C650:C653"/>
    <mergeCell ref="D650:E651"/>
    <mergeCell ref="D678:E679"/>
    <mergeCell ref="D680:E681"/>
    <mergeCell ref="D652:E653"/>
    <mergeCell ref="A654:E654"/>
    <mergeCell ref="A674:E675"/>
    <mergeCell ref="A676:E677"/>
    <mergeCell ref="A678:B679"/>
    <mergeCell ref="C678:C681"/>
    <mergeCell ref="A680:B681"/>
    <mergeCell ref="A682:E682"/>
    <mergeCell ref="A702:E703"/>
    <mergeCell ref="A704:E705"/>
    <mergeCell ref="A706:B707"/>
    <mergeCell ref="C706:C709"/>
    <mergeCell ref="D706:E707"/>
    <mergeCell ref="A708:B709"/>
    <mergeCell ref="D734:E735"/>
    <mergeCell ref="D736:E737"/>
    <mergeCell ref="D708:E709"/>
    <mergeCell ref="A710:E710"/>
    <mergeCell ref="A730:E731"/>
    <mergeCell ref="A732:E733"/>
    <mergeCell ref="A734:B735"/>
    <mergeCell ref="C734:C737"/>
    <mergeCell ref="A736:B737"/>
    <mergeCell ref="A818:B819"/>
    <mergeCell ref="A820:B821"/>
    <mergeCell ref="A906:E906"/>
    <mergeCell ref="A926:E927"/>
    <mergeCell ref="A928:E929"/>
    <mergeCell ref="A930:B931"/>
    <mergeCell ref="C930:C933"/>
    <mergeCell ref="D930:E931"/>
    <mergeCell ref="A932:B933"/>
    <mergeCell ref="D932:E933"/>
    <mergeCell ref="A934:E934"/>
    <mergeCell ref="A954:E955"/>
    <mergeCell ref="A956:E957"/>
    <mergeCell ref="A958:B959"/>
    <mergeCell ref="C958:C961"/>
    <mergeCell ref="A960:B961"/>
    <mergeCell ref="D790:E791"/>
    <mergeCell ref="D792:E793"/>
    <mergeCell ref="A794:E794"/>
    <mergeCell ref="A814:E815"/>
    <mergeCell ref="A816:E817"/>
    <mergeCell ref="C818:C821"/>
    <mergeCell ref="D818:E819"/>
    <mergeCell ref="D846:E847"/>
    <mergeCell ref="D848:E849"/>
    <mergeCell ref="D820:E821"/>
    <mergeCell ref="A822:E822"/>
    <mergeCell ref="A842:E843"/>
    <mergeCell ref="A844:E845"/>
    <mergeCell ref="A846:B847"/>
    <mergeCell ref="C846:C849"/>
    <mergeCell ref="A848:B849"/>
    <mergeCell ref="A850:E850"/>
    <mergeCell ref="A870:E871"/>
    <mergeCell ref="A872:E873"/>
    <mergeCell ref="A874:B875"/>
    <mergeCell ref="C874:C877"/>
    <mergeCell ref="D874:E875"/>
    <mergeCell ref="A876:B877"/>
    <mergeCell ref="D902:E903"/>
    <mergeCell ref="D904:E905"/>
    <mergeCell ref="D876:E877"/>
    <mergeCell ref="A878:E878"/>
    <mergeCell ref="A898:E899"/>
    <mergeCell ref="A900:E901"/>
    <mergeCell ref="A902:B903"/>
    <mergeCell ref="C902:C905"/>
    <mergeCell ref="A904:B905"/>
    <mergeCell ref="A986:B987"/>
    <mergeCell ref="A988:B989"/>
    <mergeCell ref="A1074:E1074"/>
    <mergeCell ref="A1094:E1095"/>
    <mergeCell ref="A1096:E1097"/>
    <mergeCell ref="A1098:B1099"/>
    <mergeCell ref="C1098:C1101"/>
    <mergeCell ref="D1098:E1099"/>
    <mergeCell ref="A1100:B1101"/>
    <mergeCell ref="D1100:E1101"/>
    <mergeCell ref="A1102:E1102"/>
    <mergeCell ref="A1122:E1123"/>
    <mergeCell ref="A1124:E1125"/>
    <mergeCell ref="A1126:B1127"/>
    <mergeCell ref="C1126:C1129"/>
    <mergeCell ref="A1128:B1129"/>
    <mergeCell ref="D958:E959"/>
    <mergeCell ref="D960:E961"/>
    <mergeCell ref="A962:E962"/>
    <mergeCell ref="A982:E983"/>
    <mergeCell ref="A984:E985"/>
    <mergeCell ref="C986:C989"/>
    <mergeCell ref="D986:E987"/>
    <mergeCell ref="D1014:E1015"/>
    <mergeCell ref="D1016:E1017"/>
    <mergeCell ref="D988:E989"/>
    <mergeCell ref="A990:E990"/>
    <mergeCell ref="A1010:E1011"/>
    <mergeCell ref="A1012:E1013"/>
    <mergeCell ref="A1014:B1015"/>
    <mergeCell ref="C1014:C1017"/>
    <mergeCell ref="A1016:B1017"/>
    <mergeCell ref="A1018:E1018"/>
    <mergeCell ref="A1038:E1039"/>
    <mergeCell ref="A1040:E1041"/>
    <mergeCell ref="A1042:B1043"/>
    <mergeCell ref="C1042:C1045"/>
    <mergeCell ref="D1042:E1043"/>
    <mergeCell ref="A1044:B1045"/>
    <mergeCell ref="D1070:E1071"/>
    <mergeCell ref="D1072:E1073"/>
    <mergeCell ref="D1044:E1045"/>
    <mergeCell ref="A1046:E1046"/>
    <mergeCell ref="A1066:E1067"/>
    <mergeCell ref="A1068:E1069"/>
    <mergeCell ref="A1070:B1071"/>
    <mergeCell ref="C1070:C1073"/>
    <mergeCell ref="A1072:B1073"/>
    <mergeCell ref="A1154:B1155"/>
    <mergeCell ref="A1156:B1157"/>
    <mergeCell ref="D1462:E1463"/>
    <mergeCell ref="D1464:E1465"/>
    <mergeCell ref="A1466:E1466"/>
    <mergeCell ref="A1486:E1487"/>
    <mergeCell ref="A1488:E1489"/>
    <mergeCell ref="C1490:C1493"/>
    <mergeCell ref="D1490:E1491"/>
    <mergeCell ref="D1518:E1519"/>
    <mergeCell ref="D1520:E1521"/>
    <mergeCell ref="D1492:E1493"/>
    <mergeCell ref="A1494:E1494"/>
    <mergeCell ref="A1514:E1515"/>
    <mergeCell ref="A1516:E1517"/>
    <mergeCell ref="A1518:B1519"/>
    <mergeCell ref="C1518:C1521"/>
    <mergeCell ref="A1520:B1521"/>
    <mergeCell ref="A1522:E1522"/>
    <mergeCell ref="A1542:E1543"/>
    <mergeCell ref="A1544:E1545"/>
    <mergeCell ref="A1546:B1547"/>
    <mergeCell ref="C1546:C1549"/>
    <mergeCell ref="D1546:E1547"/>
    <mergeCell ref="A1548:B1549"/>
    <mergeCell ref="D1574:E1575"/>
    <mergeCell ref="D1576:E1577"/>
    <mergeCell ref="D1548:E1549"/>
    <mergeCell ref="A1550:E1550"/>
    <mergeCell ref="A1570:E1571"/>
    <mergeCell ref="A1572:E1573"/>
    <mergeCell ref="A1574:B1575"/>
    <mergeCell ref="C1574:C1577"/>
    <mergeCell ref="A1576:B1577"/>
    <mergeCell ref="A1578:E1578"/>
  </mergeCells>
  <conditionalFormatting sqref="D11:D26 B26:C26 D40:D55 B55:C55 D68:D83 B83:C83 D96:D111 B111:C111 D124:D139 B139:C139 D152:D167 B167:C167 D180:D195 B195:C195 D208:D223 B223:C223 D236:D251 B251:C251 D264:D279 B279:C279 D292:D307 B307:C307 D320:D335 B335:C335 D348:D363 B363:C363 D376:D391 B391:C391 D404:D419 B419:C419 D432:D447 B447:C447 D460:D475 B475:C475 D488:D503 B503:C503 D516:D531 B531:C531 D544:D559 B559:C559 D572:D587 B587:C587 D600:D615 B615:C615 D628:D643 B643:C643 D656:D671 B671:C671 D684:D699 B699:C699 D712:D727 B727:C727 D740:D755 B755:C755 D768:D783 B783:C783 D796:D811 B811:C811 D824:D839 B839:C839 D852:D867 B867:C867 D880:D895 B895:C895 D908:D923 B923:C923 D936:D951 B951:C951 D964:D981 B979:C981 C986:D989 B991:D1009 C1014:D1017 B1019:D1037 C1042:D1045 B1047:D1065 C1070:D1073 B1075:D1093 C1098:D1101 B1103:D1121 C1126:D1129 B1131:D1149 C1154:D1157 B1159:D1177 C1182:D1185 B1187:D1205 C1210:D1213 B1215:D1233 C1238:D1241 B1243:D1261 C1266:D1269 B1271:D1289 C1294:D1297 B1299:D1317 C1322:D1325 B1327:D1345 C1350:D1353 B1355:D1373 C1378:D1381 B1383:D1401 C1406:D1409 B1411:D1429 C1434:D1437 B1439:D1457 C1462:D1465 B1467:D1485 C1490:D1493 B1495:D1513 C1518:D1521 B1523:D1541 C1546:D1549 B1551:D1569 C1574:D1575 C1576:D1577 B1579:D1601">
    <cfRule type="cellIs" dxfId="0" priority="1" operator="lessThan">
      <formula>0</formula>
    </cfRule>
  </conditionalFormatting>
  <conditionalFormatting sqref="A7:B8 A36:B37 A64:B65 A92:B93 A120:B121 A148:B149 A176:B177 A204:B205 A232:B233 A260:B261 A288:B289 A316:B317 A344:B345 A372:B373 A400:B401 A428:B429 A456:B457 A484:B485 A512:B513 A540:B541 A568:B569 A596:B597 A624:B625 A652:B653 A680:B681 A708:B709 A736:B737 A764:B765 A792:B793 A820:B821 A848:B849 A876:B877 A904:B905 A932:B933 A960:B961 A988:B989 A1016:B1017 A1044:B1045 A1072:B1073 A1100:B1101 A1128:B1129 A1156:B1157 A1184:B1185 A1212:B1213 A1240:B1241 A1268:B1269 A1296:B1297 A1324:B1325 A1352:B1353 A1380:B1381 A1408:B1409 A1436:B1437 A1464:B1465 A1492:B1493 A1520:B1521 A1548:B1549 A1576:B1577">
    <cfRule type="cellIs" dxfId="1" priority="2" operator="notEqual">
      <formula>"Pondělí"</formula>
    </cfRule>
  </conditionalFormatting>
  <conditionalFormatting sqref="D7:E8 D36:E37 D64:E65 D92:E93 D120:E121 D148:E149 D176:E177 D204:E205 D232:E233 D260:E261 D288:E289 D316:E317 D344:E345 D372:E373 D400:E401 D428:E429 D456:E457 D484:E485 D512:E513 D540:E541 D568:E569 D596:E597 D624:E625 D652:E653 D680:E681 D708:E709 D736:E737 D764:E765 D792:E793 D820:E821 D848:E849 D876:E877 D904:E905 D932:E933 D960:E961 D988:E989 D1016:E1017 D1044:E1045 D1072:E1073 D1100:E1101 D1128:E1129 D1156:E1157 D1184:E1185 D1212:E1213 D1240:E1241 D1268:E1269 D1296:E1297 D1324:E1325 D1352:E1353 D1380:E1381 D1408:E1409 D1436:E1437 D1464:E1465 D1492:E1493 D1520:E1521 D1548:E1549 D1576:E1577">
    <cfRule type="cellIs" dxfId="1" priority="3" operator="notEqual">
      <formula>"Neděle"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3715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3717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3718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3719</v>
      </c>
      <c r="B9" s="6"/>
      <c r="C9" s="6"/>
      <c r="D9" s="6"/>
      <c r="E9" s="7"/>
    </row>
    <row r="10" hidden="1">
      <c r="A10" s="20" t="s">
        <v>3720</v>
      </c>
      <c r="B10" s="21" t="s">
        <v>3721</v>
      </c>
      <c r="C10" s="22" t="s">
        <v>3722</v>
      </c>
      <c r="D10" s="21" t="s">
        <v>3723</v>
      </c>
      <c r="E10" s="23" t="s">
        <v>13</v>
      </c>
    </row>
    <row r="11" hidden="1">
      <c r="A11" s="24" t="s">
        <v>3724</v>
      </c>
      <c r="B11" s="25">
        <v>8432.0</v>
      </c>
      <c r="C11" s="26">
        <v>8432.0</v>
      </c>
      <c r="D11" s="27">
        <f t="shared" ref="D11:D26" si="1">C11-B11</f>
        <v>0</v>
      </c>
      <c r="E11" s="41"/>
    </row>
    <row r="12" hidden="1">
      <c r="A12" s="24" t="s">
        <v>3725</v>
      </c>
      <c r="B12" s="29">
        <v>2900.0</v>
      </c>
      <c r="C12" s="26">
        <v>2899.0</v>
      </c>
      <c r="D12" s="27">
        <f t="shared" si="1"/>
        <v>-1</v>
      </c>
      <c r="E12" s="41"/>
    </row>
    <row r="13" hidden="1">
      <c r="A13" s="24" t="s">
        <v>3726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3727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3729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3730</v>
      </c>
      <c r="B16" s="29">
        <v>0.0</v>
      </c>
      <c r="C16" s="26"/>
      <c r="D16" s="27">
        <f t="shared" si="1"/>
        <v>0</v>
      </c>
      <c r="E16" s="40"/>
    </row>
    <row r="17" hidden="1">
      <c r="A17" s="30" t="s">
        <v>3732</v>
      </c>
      <c r="B17" s="29">
        <v>0.0</v>
      </c>
      <c r="C17" s="62"/>
      <c r="D17" s="27">
        <f t="shared" si="1"/>
        <v>0</v>
      </c>
      <c r="E17" s="41"/>
    </row>
    <row r="18" hidden="1">
      <c r="A18" s="31" t="s">
        <v>3734</v>
      </c>
      <c r="B18" s="29">
        <v>920.0</v>
      </c>
      <c r="C18" s="26">
        <v>920.0</v>
      </c>
      <c r="D18" s="27">
        <f t="shared" si="1"/>
        <v>0</v>
      </c>
      <c r="E18" s="41"/>
    </row>
    <row r="19" hidden="1">
      <c r="A19" s="32" t="s">
        <v>3735</v>
      </c>
      <c r="B19" s="29">
        <v>5755.0</v>
      </c>
      <c r="C19" s="33">
        <f t="array" ref="C19">SUMIFS(INDIRECT(A1 &amp; " Restia!C:C"), INDIRECT(A1 &amp; " Restia!A:A"), A19, INDIRECT(A1 &amp; " Restia!B:B"), "&lt;&gt;canceled")</f>
        <v>112211.07</v>
      </c>
      <c r="D19" s="27">
        <f t="shared" si="1"/>
        <v>106456.07</v>
      </c>
      <c r="E19" s="41"/>
    </row>
    <row r="20" hidden="1">
      <c r="A20" s="32" t="s">
        <v>3736</v>
      </c>
      <c r="B20" s="29">
        <v>3381.0</v>
      </c>
      <c r="C20" s="9">
        <f t="array" ref="C20">SUMIFS( INDIRECT(A1 &amp; " Restia!C:C"), INDIRECT(A1 &amp; " Restia!A:A"), A20, INDIRECT(A1 &amp; " Restia!B:B"), "&lt;&gt;canceled" )</f>
        <v>41499</v>
      </c>
      <c r="D20" s="27">
        <f t="shared" si="1"/>
        <v>38118</v>
      </c>
      <c r="E20" s="41"/>
    </row>
    <row r="21" hidden="1">
      <c r="A21" s="32" t="s">
        <v>3737</v>
      </c>
      <c r="B21" s="29">
        <v>9974.0</v>
      </c>
      <c r="C21" s="9">
        <f t="array" ref="C21">SUMIFS( INDIRECT(A1 &amp; " Restia!C:C"), INDIRECT(A1 &amp; " Restia!A:A"), "damejidlo", INDIRECT(A1 &amp; " Restia!G:G"), "online", INDIRECT(A1 &amp; " Restia!B:B"), "&lt;&gt;canceled" )</f>
        <v>76050</v>
      </c>
      <c r="D21" s="27">
        <f t="shared" si="1"/>
        <v>66076</v>
      </c>
      <c r="E21" s="41"/>
    </row>
    <row r="22" hidden="1">
      <c r="A22" s="32" t="s">
        <v>3738</v>
      </c>
      <c r="B22" s="29">
        <v>15597.0</v>
      </c>
      <c r="C22" s="9">
        <f t="array" ref="C22">SUMIFS( INDIRECT(A1 &amp; " Restia!C:C"), INDIRECT(A1 &amp; " Restia!A:A"), "generic", INDIRECT(A1 &amp; " Restia!G:G"), "online", INDIRECT(A1 &amp; " Restia!B:B"), "&lt;&gt;canceled" )</f>
        <v>107434</v>
      </c>
      <c r="D22" s="27">
        <f t="shared" si="1"/>
        <v>91837</v>
      </c>
      <c r="E22" s="41"/>
    </row>
    <row r="23" hidden="1">
      <c r="A23" s="32" t="s">
        <v>3740</v>
      </c>
      <c r="B23" s="29">
        <v>1831.0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2254</v>
      </c>
      <c r="D23" s="27">
        <f t="shared" si="1"/>
        <v>423</v>
      </c>
      <c r="E23" s="41"/>
    </row>
    <row r="24" hidden="1">
      <c r="A24" s="32" t="s">
        <v>3741</v>
      </c>
      <c r="B24" s="29">
        <v>3356.0</v>
      </c>
      <c r="C24" s="9">
        <f t="array" ref="C24">SUMIFS( INDIRECT(A1 &amp; " Restia!C:C"), INDIRECT(A1 &amp; " Restia!A:A"), "damejidlo", INDIRECT(A1 &amp; " Restia!G:G"), "cash", INDIRECT(A1 &amp; " Restia!B:B"), "&lt;&gt;canceled")</f>
        <v>15597</v>
      </c>
      <c r="D24" s="27">
        <f t="shared" si="1"/>
        <v>12241</v>
      </c>
      <c r="E24" s="41"/>
    </row>
    <row r="25" hidden="1">
      <c r="A25" s="35" t="s">
        <v>3742</v>
      </c>
      <c r="B25" s="29">
        <v>48789.5</v>
      </c>
      <c r="C25" s="9">
        <f t="array" ref="C25">SUM(INDIRECT(A1 &amp; " Restia!C:C")) - SUMIFS(INDIRECT(A1 &amp; " Restia!C:C"), INDIRECT(A1 &amp; " Restia!B:B"), "canceled")</f>
        <v>427753.07</v>
      </c>
      <c r="D25" s="27">
        <f t="shared" si="1"/>
        <v>378963.57</v>
      </c>
      <c r="E25" s="41"/>
    </row>
    <row r="26" hidden="1">
      <c r="A26" s="36" t="s">
        <v>3743</v>
      </c>
      <c r="B26" s="37">
        <v>0.5</v>
      </c>
      <c r="C26" s="27">
        <f>sum(C11:C23)-C25</f>
        <v>-76054</v>
      </c>
      <c r="D26" s="37">
        <f t="shared" si="1"/>
        <v>-76054.5</v>
      </c>
      <c r="E26" s="45"/>
    </row>
    <row r="27" hidden="1"/>
    <row r="28" hidden="1"/>
    <row r="29" hidden="1">
      <c r="A29" s="5" t="s">
        <v>3715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3717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3718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3719</v>
      </c>
      <c r="B37" s="6"/>
      <c r="C37" s="6"/>
      <c r="D37" s="6"/>
      <c r="E37" s="7"/>
    </row>
    <row r="38" hidden="1">
      <c r="A38" s="20" t="s">
        <v>3720</v>
      </c>
      <c r="B38" s="21" t="s">
        <v>3721</v>
      </c>
      <c r="C38" s="22" t="s">
        <v>3722</v>
      </c>
      <c r="D38" s="21" t="s">
        <v>3723</v>
      </c>
      <c r="E38" s="23" t="s">
        <v>13</v>
      </c>
    </row>
    <row r="39" hidden="1">
      <c r="A39" s="24" t="s">
        <v>3724</v>
      </c>
      <c r="B39" s="25">
        <v>34345.0</v>
      </c>
      <c r="C39" s="26">
        <f>(1000*1)+(500*11)+(200*28)+(100*8)+(50*3)+(20*3)+(10*3)+(5*2)+(2*1)</f>
        <v>13152</v>
      </c>
      <c r="D39" s="27">
        <f t="shared" ref="D39:D54" si="2">C39-B39</f>
        <v>-21193</v>
      </c>
      <c r="E39" s="40" t="s">
        <v>4885</v>
      </c>
    </row>
    <row r="40" hidden="1">
      <c r="A40" s="24" t="s">
        <v>3725</v>
      </c>
      <c r="B40" s="29">
        <v>26280.0</v>
      </c>
      <c r="C40" s="26">
        <f>3155+4486+4117+3254+2199+3317+5752</f>
        <v>26280</v>
      </c>
      <c r="D40" s="27">
        <f t="shared" si="2"/>
        <v>0</v>
      </c>
      <c r="E40" s="41"/>
    </row>
    <row r="41" hidden="1">
      <c r="A41" s="24" t="s">
        <v>3726</v>
      </c>
      <c r="B41" s="29">
        <v>270.0</v>
      </c>
      <c r="C41" s="26">
        <f>90*3</f>
        <v>270</v>
      </c>
      <c r="D41" s="27">
        <f t="shared" si="2"/>
        <v>0</v>
      </c>
      <c r="E41" s="41"/>
    </row>
    <row r="42" hidden="1">
      <c r="A42" s="24" t="s">
        <v>3727</v>
      </c>
      <c r="B42" s="29">
        <v>4100.0</v>
      </c>
      <c r="C42" s="26">
        <f>500+2000+500+500+600</f>
        <v>4100</v>
      </c>
      <c r="D42" s="27">
        <f t="shared" si="2"/>
        <v>0</v>
      </c>
      <c r="E42" s="41"/>
    </row>
    <row r="43" hidden="1">
      <c r="A43" s="30" t="s">
        <v>3729</v>
      </c>
      <c r="B43" s="29">
        <v>1000.0</v>
      </c>
      <c r="C43" s="26"/>
      <c r="D43" s="27">
        <f t="shared" si="2"/>
        <v>-1000</v>
      </c>
      <c r="E43" s="41"/>
    </row>
    <row r="44" hidden="1">
      <c r="A44" s="30" t="s">
        <v>3730</v>
      </c>
      <c r="B44" s="29">
        <v>0.0</v>
      </c>
      <c r="C44" s="26"/>
      <c r="D44" s="27">
        <f t="shared" si="2"/>
        <v>0</v>
      </c>
      <c r="E44" s="40"/>
    </row>
    <row r="45" hidden="1">
      <c r="A45" s="30" t="s">
        <v>3732</v>
      </c>
      <c r="B45" s="29">
        <v>2110.0</v>
      </c>
      <c r="C45" s="62">
        <f>2000+70+40</f>
        <v>2110</v>
      </c>
      <c r="D45" s="27">
        <f t="shared" si="2"/>
        <v>0</v>
      </c>
      <c r="E45" s="40" t="s">
        <v>4886</v>
      </c>
    </row>
    <row r="46" hidden="1">
      <c r="A46" s="31" t="s">
        <v>3734</v>
      </c>
      <c r="B46" s="29">
        <v>4000.0</v>
      </c>
      <c r="C46" s="26">
        <f>440+480+600+200+320+400+120+560+480+160+280+400+400+480</f>
        <v>5320</v>
      </c>
      <c r="D46" s="27">
        <f t="shared" si="2"/>
        <v>1320</v>
      </c>
      <c r="E46" s="41"/>
    </row>
    <row r="47" hidden="1">
      <c r="A47" s="32" t="s">
        <v>3735</v>
      </c>
      <c r="B47" s="29">
        <v>54998.0</v>
      </c>
      <c r="C47" s="33">
        <f t="array" ref="C47">SUMIFS(INDIRECT(A29 &amp; " Restia!C:C"), INDIRECT(A29 &amp; " Restia!A:A"), A47, INDIRECT(A29 &amp; " Restia!B:B"), "&lt;&gt;canceled")</f>
        <v>112211.07</v>
      </c>
      <c r="D47" s="27">
        <f t="shared" si="2"/>
        <v>57213.07</v>
      </c>
      <c r="E47" s="41"/>
    </row>
    <row r="48" hidden="1">
      <c r="A48" s="32" t="s">
        <v>3736</v>
      </c>
      <c r="B48" s="29">
        <v>32672.0</v>
      </c>
      <c r="C48" s="9">
        <f t="array" ref="C48">SUMIFS( INDIRECT(A29 &amp; " Restia!C:C"), INDIRECT(A29 &amp; " Restia!A:A"), A48, INDIRECT(A29 &amp; " Restia!B:B"), "&lt;&gt;canceled" )</f>
        <v>41499</v>
      </c>
      <c r="D48" s="27">
        <f t="shared" si="2"/>
        <v>8827</v>
      </c>
      <c r="E48" s="41"/>
    </row>
    <row r="49" hidden="1">
      <c r="A49" s="32" t="s">
        <v>3737</v>
      </c>
      <c r="B49" s="29">
        <v>91925.0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76050</v>
      </c>
      <c r="D49" s="27">
        <f t="shared" si="2"/>
        <v>-15875</v>
      </c>
      <c r="E49" s="41"/>
    </row>
    <row r="50" hidden="1">
      <c r="A50" s="32" t="s">
        <v>3738</v>
      </c>
      <c r="B50" s="29">
        <v>65923.0</v>
      </c>
      <c r="C50" s="9">
        <f t="array" ref="C50">SUMIFS( INDIRECT(A29 &amp; " Restia!C:C"), INDIRECT(A29 &amp; " Restia!A:A"), "generic", INDIRECT(A29 &amp; " Restia!G:G"), "online", INDIRECT(A29 &amp; " Restia!B:B"), "&lt;&gt;canceled" )</f>
        <v>107434</v>
      </c>
      <c r="D50" s="27">
        <f t="shared" si="2"/>
        <v>41511</v>
      </c>
      <c r="E50" s="41"/>
    </row>
    <row r="51" hidden="1">
      <c r="A51" s="32" t="s">
        <v>3740</v>
      </c>
      <c r="B51" s="29">
        <v>4360.0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2254</v>
      </c>
      <c r="D51" s="27">
        <f t="shared" si="2"/>
        <v>-2106</v>
      </c>
      <c r="E51" s="41"/>
    </row>
    <row r="52" hidden="1">
      <c r="A52" s="32" t="s">
        <v>3741</v>
      </c>
      <c r="B52" s="29">
        <v>13802.0</v>
      </c>
      <c r="C52" s="9">
        <f t="array" ref="C52">SUMIFS( INDIRECT(A29 &amp; " Restia!C:C"), INDIRECT(A29 &amp; " Restia!A:A"), "damejidlo", INDIRECT(A29 &amp; " Restia!G:G"), "cash", INDIRECT(A29 &amp; " Restia!B:B"), "&lt;&gt;canceled")</f>
        <v>15597</v>
      </c>
      <c r="D52" s="27">
        <f t="shared" si="2"/>
        <v>1795</v>
      </c>
      <c r="E52" s="41"/>
    </row>
    <row r="53" hidden="1">
      <c r="A53" s="35" t="s">
        <v>3742</v>
      </c>
      <c r="B53" s="29">
        <v>322294.0</v>
      </c>
      <c r="C53" s="9">
        <f t="array" ref="C53">SUM(INDIRECT(A29 &amp; " Restia!C:C")) - SUMIFS(INDIRECT(A29 &amp; " Restia!C:C"), INDIRECT(A29 &amp; " Restia!B:B"), "canceled")</f>
        <v>427753.07</v>
      </c>
      <c r="D53" s="27">
        <f t="shared" si="2"/>
        <v>105459.07</v>
      </c>
      <c r="E53" s="41"/>
    </row>
    <row r="54" hidden="1">
      <c r="A54" s="36" t="s">
        <v>3743</v>
      </c>
      <c r="B54" s="37">
        <v>8.5</v>
      </c>
      <c r="C54" s="27">
        <f>sum(C39:C51)-C53</f>
        <v>-37073</v>
      </c>
      <c r="D54" s="37">
        <f t="shared" si="2"/>
        <v>-37081.5</v>
      </c>
      <c r="E54" s="45"/>
    </row>
    <row r="55" hidden="1"/>
    <row r="56" hidden="1"/>
    <row r="57" hidden="1">
      <c r="A57" s="5" t="s">
        <v>3715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3717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45537.0</v>
      </c>
      <c r="B61" s="6"/>
      <c r="C61" s="14" t="s">
        <v>3718</v>
      </c>
      <c r="D61" s="15">
        <v>45543.0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3719</v>
      </c>
      <c r="B65" s="6"/>
      <c r="C65" s="6"/>
      <c r="D65" s="6"/>
      <c r="E65" s="7"/>
    </row>
    <row r="66" hidden="1">
      <c r="A66" s="20" t="s">
        <v>3720</v>
      </c>
      <c r="B66" s="21" t="s">
        <v>3721</v>
      </c>
      <c r="C66" s="22" t="s">
        <v>3722</v>
      </c>
      <c r="D66" s="21" t="s">
        <v>3723</v>
      </c>
      <c r="E66" s="23" t="s">
        <v>13</v>
      </c>
    </row>
    <row r="67" hidden="1">
      <c r="A67" s="24" t="s">
        <v>3724</v>
      </c>
      <c r="B67" s="25">
        <v>34345.0</v>
      </c>
      <c r="C67" s="26">
        <f>(1000*1)+(500*11)+(200*28)+(100*8)+(50*3)+(20*3)+(10*3)+(5*2)+(2*1)</f>
        <v>13152</v>
      </c>
      <c r="D67" s="27">
        <f t="shared" ref="D67:D82" si="3">C67-B67</f>
        <v>-21193</v>
      </c>
      <c r="E67" s="40" t="s">
        <v>4885</v>
      </c>
    </row>
    <row r="68" hidden="1">
      <c r="A68" s="24" t="s">
        <v>3725</v>
      </c>
      <c r="B68" s="29">
        <v>26280.0</v>
      </c>
      <c r="C68" s="26">
        <f>3155+4486+4117+3254+2199+3317+5752</f>
        <v>26280</v>
      </c>
      <c r="D68" s="27">
        <f t="shared" si="3"/>
        <v>0</v>
      </c>
      <c r="E68" s="41"/>
    </row>
    <row r="69" hidden="1">
      <c r="A69" s="24" t="s">
        <v>3726</v>
      </c>
      <c r="B69" s="29">
        <v>270.0</v>
      </c>
      <c r="C69" s="26">
        <f>90*3</f>
        <v>270</v>
      </c>
      <c r="D69" s="27">
        <f t="shared" si="3"/>
        <v>0</v>
      </c>
      <c r="E69" s="41"/>
    </row>
    <row r="70" hidden="1">
      <c r="A70" s="24" t="s">
        <v>3727</v>
      </c>
      <c r="B70" s="29">
        <v>4100.0</v>
      </c>
      <c r="C70" s="26">
        <f>500+2000+500+500+600</f>
        <v>4100</v>
      </c>
      <c r="D70" s="27">
        <f t="shared" si="3"/>
        <v>0</v>
      </c>
      <c r="E70" s="41"/>
    </row>
    <row r="71" hidden="1">
      <c r="A71" s="30" t="s">
        <v>3729</v>
      </c>
      <c r="B71" s="29">
        <v>1000.0</v>
      </c>
      <c r="C71" s="26"/>
      <c r="D71" s="27">
        <f t="shared" si="3"/>
        <v>-1000</v>
      </c>
      <c r="E71" s="41"/>
    </row>
    <row r="72" hidden="1">
      <c r="A72" s="30" t="s">
        <v>3730</v>
      </c>
      <c r="B72" s="29">
        <v>0.0</v>
      </c>
      <c r="C72" s="26"/>
      <c r="D72" s="27">
        <f t="shared" si="3"/>
        <v>0</v>
      </c>
      <c r="E72" s="40"/>
    </row>
    <row r="73" hidden="1">
      <c r="A73" s="30" t="s">
        <v>3732</v>
      </c>
      <c r="B73" s="29">
        <v>2110.0</v>
      </c>
      <c r="C73" s="62">
        <f>2000+70+40</f>
        <v>2110</v>
      </c>
      <c r="D73" s="27">
        <f t="shared" si="3"/>
        <v>0</v>
      </c>
      <c r="E73" s="40" t="s">
        <v>4886</v>
      </c>
    </row>
    <row r="74" hidden="1">
      <c r="A74" s="31" t="s">
        <v>3734</v>
      </c>
      <c r="B74" s="29">
        <v>4000.0</v>
      </c>
      <c r="C74" s="26">
        <f>440+480+600+200+320+400+120+560+480+160+280+400+400+480</f>
        <v>5320</v>
      </c>
      <c r="D74" s="27">
        <f t="shared" si="3"/>
        <v>1320</v>
      </c>
      <c r="E74" s="41"/>
    </row>
    <row r="75" hidden="1">
      <c r="A75" s="32" t="s">
        <v>3735</v>
      </c>
      <c r="B75" s="29">
        <v>54998.0</v>
      </c>
      <c r="C75" s="33">
        <f t="array" ref="C75">SUMIFS(INDIRECT(A57 &amp; " Restia!C:C"), INDIRECT(A57 &amp; " Restia!A:A"), A75, INDIRECT(A57 &amp; " Restia!B:B"), "&lt;&gt;canceled")</f>
        <v>112211.07</v>
      </c>
      <c r="D75" s="27">
        <f t="shared" si="3"/>
        <v>57213.07</v>
      </c>
      <c r="E75" s="41"/>
    </row>
    <row r="76" hidden="1">
      <c r="A76" s="32" t="s">
        <v>3736</v>
      </c>
      <c r="B76" s="29">
        <v>32672.0</v>
      </c>
      <c r="C76" s="9">
        <f t="array" ref="C76">SUMIFS( INDIRECT(A57 &amp; " Restia!C:C"), INDIRECT(A57 &amp; " Restia!A:A"), A76, INDIRECT(A57 &amp; " Restia!B:B"), "&lt;&gt;canceled" )</f>
        <v>41499</v>
      </c>
      <c r="D76" s="27">
        <f t="shared" si="3"/>
        <v>8827</v>
      </c>
      <c r="E76" s="41"/>
    </row>
    <row r="77" hidden="1">
      <c r="A77" s="32" t="s">
        <v>3737</v>
      </c>
      <c r="B77" s="29">
        <v>91925.0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76050</v>
      </c>
      <c r="D77" s="27">
        <f t="shared" si="3"/>
        <v>-15875</v>
      </c>
      <c r="E77" s="41"/>
    </row>
    <row r="78" hidden="1">
      <c r="A78" s="32" t="s">
        <v>3738</v>
      </c>
      <c r="B78" s="29">
        <v>65923.0</v>
      </c>
      <c r="C78" s="9">
        <f t="array" ref="C78">SUMIFS( INDIRECT(A57 &amp; " Restia!C:C"), INDIRECT(A57 &amp; " Restia!A:A"), "generic", INDIRECT(A57 &amp; " Restia!G:G"), "online", INDIRECT(A57 &amp; " Restia!B:B"), "&lt;&gt;canceled" )</f>
        <v>107434</v>
      </c>
      <c r="D78" s="27">
        <f t="shared" si="3"/>
        <v>41511</v>
      </c>
      <c r="E78" s="41"/>
    </row>
    <row r="79" hidden="1">
      <c r="A79" s="32" t="s">
        <v>3740</v>
      </c>
      <c r="B79" s="29">
        <v>4360.0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2254</v>
      </c>
      <c r="D79" s="27">
        <f t="shared" si="3"/>
        <v>-2106</v>
      </c>
      <c r="E79" s="41"/>
    </row>
    <row r="80" hidden="1">
      <c r="A80" s="32" t="s">
        <v>3741</v>
      </c>
      <c r="B80" s="29">
        <v>13802.0</v>
      </c>
      <c r="C80" s="9">
        <f t="array" ref="C80">SUMIFS( INDIRECT(A57 &amp; " Restia!C:C"), INDIRECT(A57 &amp; " Restia!A:A"), "damejidlo", INDIRECT(A57 &amp; " Restia!G:G"), "cash", INDIRECT(A57 &amp; " Restia!B:B"), "&lt;&gt;canceled")</f>
        <v>15597</v>
      </c>
      <c r="D80" s="27">
        <f t="shared" si="3"/>
        <v>1795</v>
      </c>
      <c r="E80" s="41"/>
    </row>
    <row r="81" hidden="1">
      <c r="A81" s="35" t="s">
        <v>3742</v>
      </c>
      <c r="B81" s="29">
        <v>322294.0</v>
      </c>
      <c r="C81" s="9">
        <f t="array" ref="C81">SUM(INDIRECT(A57 &amp; " Restia!C:C")) - SUMIFS(INDIRECT(A57 &amp; " Restia!C:C"), INDIRECT(A57 &amp; " Restia!B:B"), "canceled")</f>
        <v>427753.07</v>
      </c>
      <c r="D81" s="27">
        <f t="shared" si="3"/>
        <v>105459.07</v>
      </c>
      <c r="E81" s="41"/>
    </row>
    <row r="82" hidden="1">
      <c r="A82" s="36" t="s">
        <v>3743</v>
      </c>
      <c r="B82" s="37">
        <v>8.5</v>
      </c>
      <c r="C82" s="27">
        <f>sum(C67:C79)-C81</f>
        <v>-37073</v>
      </c>
      <c r="D82" s="37">
        <f t="shared" si="3"/>
        <v>-37081.5</v>
      </c>
      <c r="E82" s="45"/>
    </row>
    <row r="83" hidden="1"/>
    <row r="84" hidden="1">
      <c r="A84" s="35" t="s">
        <v>3742</v>
      </c>
      <c r="B84" s="29">
        <v>322294.0</v>
      </c>
      <c r="C84" s="9" t="str">
        <f t="array" ref="C84">SUM(INDIRECT(#REF! &amp; " Restia!C:C")) - SUMIFS(INDIRECT(#REF! &amp; " Restia!C:C"), INDIRECT(#REF! &amp; " Restia!B:B"), "canceled")</f>
        <v>#REF!</v>
      </c>
      <c r="D84" s="27" t="str">
        <f t="shared" ref="D84:D85" si="4">C84-B84</f>
        <v>#REF!</v>
      </c>
      <c r="E84" s="41"/>
    </row>
    <row r="85" hidden="1">
      <c r="A85" s="36" t="s">
        <v>3743</v>
      </c>
      <c r="B85" s="37">
        <v>8.5</v>
      </c>
      <c r="C85" s="27" t="str">
        <f>sum(#REF!)-C84</f>
        <v>#REF!</v>
      </c>
      <c r="D85" s="27" t="str">
        <f t="shared" si="4"/>
        <v>#REF!</v>
      </c>
      <c r="E85" s="45"/>
    </row>
    <row r="86" hidden="1"/>
    <row r="87" hidden="1"/>
    <row r="88" hidden="1">
      <c r="A88" s="5" t="s">
        <v>3715</v>
      </c>
      <c r="B88" s="6"/>
      <c r="C88" s="6"/>
      <c r="D88" s="6"/>
      <c r="E88" s="7"/>
    </row>
    <row r="89" hidden="1">
      <c r="A89" s="10"/>
      <c r="B89" s="11"/>
      <c r="C89" s="11"/>
      <c r="D89" s="11"/>
      <c r="E89" s="12"/>
    </row>
    <row r="90" hidden="1">
      <c r="A90" s="5" t="s">
        <v>3717</v>
      </c>
      <c r="B90" s="6"/>
      <c r="C90" s="6"/>
      <c r="D90" s="6"/>
      <c r="E90" s="7"/>
    </row>
    <row r="91" hidden="1">
      <c r="A91" s="10"/>
      <c r="B91" s="11"/>
      <c r="C91" s="11"/>
      <c r="D91" s="11"/>
      <c r="E91" s="12"/>
    </row>
    <row r="92" hidden="1">
      <c r="A92" s="13">
        <v>45544.0</v>
      </c>
      <c r="B92" s="6"/>
      <c r="C92" s="14" t="s">
        <v>3718</v>
      </c>
      <c r="D92" s="15">
        <v>45550.0</v>
      </c>
      <c r="E92" s="7"/>
    </row>
    <row r="93" hidden="1">
      <c r="A93" s="10"/>
      <c r="B93" s="11"/>
      <c r="C93" s="16"/>
      <c r="D93" s="11"/>
      <c r="E93" s="12"/>
    </row>
    <row r="94" hidden="1">
      <c r="A94" s="17" t="str">
        <f>CHOOSE(WEEKDAY(A92), "Neděle", "Pondělí", "Úterý", "Středa", "Čtvrtek", "Pátek", "Sobota")</f>
        <v>Pondělí</v>
      </c>
      <c r="B94" s="7"/>
      <c r="C94" s="16"/>
      <c r="D94" s="18" t="str">
        <f>CHOOSE(WEEKDAY(D92), "Neděle", "Pondělí", "Úterý", "Středa", "Čtvrtek", "Pátek", "Sobota")</f>
        <v>Neděle</v>
      </c>
      <c r="E94" s="7"/>
    </row>
    <row r="95" hidden="1">
      <c r="A95" s="10"/>
      <c r="B95" s="12"/>
      <c r="C95" s="16"/>
      <c r="D95" s="11"/>
      <c r="E95" s="12"/>
    </row>
    <row r="96" hidden="1">
      <c r="A96" s="19" t="s">
        <v>3719</v>
      </c>
      <c r="B96" s="6"/>
      <c r="C96" s="6"/>
      <c r="D96" s="6"/>
      <c r="E96" s="7"/>
    </row>
    <row r="97" hidden="1">
      <c r="A97" s="20" t="s">
        <v>3720</v>
      </c>
      <c r="B97" s="21" t="s">
        <v>3721</v>
      </c>
      <c r="C97" s="22" t="s">
        <v>3722</v>
      </c>
      <c r="D97" s="21" t="s">
        <v>3723</v>
      </c>
      <c r="E97" s="23" t="s">
        <v>13</v>
      </c>
    </row>
    <row r="98" hidden="1">
      <c r="A98" s="24" t="s">
        <v>3724</v>
      </c>
      <c r="B98" s="25">
        <v>41465.0</v>
      </c>
      <c r="C98" s="26">
        <f>(1000*16)+(500*26)+(200*17)+(100*8)+(50*5)+(20*4)+(10*2)+(5*3)+(2*2)+(1*2)+5597+5597</f>
        <v>44765</v>
      </c>
      <c r="D98" s="27">
        <f t="shared" ref="D98:D113" si="5">C98-B98</f>
        <v>3300</v>
      </c>
      <c r="E98" s="28"/>
    </row>
    <row r="99" hidden="1">
      <c r="A99" s="24" t="s">
        <v>3725</v>
      </c>
      <c r="B99" s="29">
        <v>21875.0</v>
      </c>
      <c r="C99" s="26">
        <f>1284+4483+7792+2274+4855+1187</f>
        <v>21875</v>
      </c>
      <c r="D99" s="27">
        <f t="shared" si="5"/>
        <v>0</v>
      </c>
      <c r="E99" s="34"/>
    </row>
    <row r="100" hidden="1">
      <c r="A100" s="24" t="s">
        <v>3726</v>
      </c>
      <c r="B100" s="29">
        <v>480.0</v>
      </c>
      <c r="C100" s="26">
        <f>160+160+160</f>
        <v>480</v>
      </c>
      <c r="D100" s="27">
        <f t="shared" si="5"/>
        <v>0</v>
      </c>
      <c r="E100" s="34"/>
    </row>
    <row r="101" hidden="1">
      <c r="A101" s="24" t="s">
        <v>3727</v>
      </c>
      <c r="B101" s="29">
        <v>1500.0</v>
      </c>
      <c r="C101" s="26">
        <f>500+500+500</f>
        <v>1500</v>
      </c>
      <c r="D101" s="27">
        <f t="shared" si="5"/>
        <v>0</v>
      </c>
      <c r="E101" s="34"/>
    </row>
    <row r="102" hidden="1">
      <c r="A102" s="30" t="s">
        <v>3729</v>
      </c>
      <c r="B102" s="29">
        <v>600.0</v>
      </c>
      <c r="C102" s="26"/>
      <c r="D102" s="27">
        <f t="shared" si="5"/>
        <v>-600</v>
      </c>
      <c r="E102" s="34"/>
    </row>
    <row r="103" hidden="1">
      <c r="A103" s="30" t="s">
        <v>3730</v>
      </c>
      <c r="B103" s="29">
        <v>254.0</v>
      </c>
      <c r="C103" s="26">
        <f>100+154</f>
        <v>254</v>
      </c>
      <c r="D103" s="27">
        <f t="shared" si="5"/>
        <v>0</v>
      </c>
      <c r="E103" s="28"/>
    </row>
    <row r="104" hidden="1">
      <c r="A104" s="30" t="s">
        <v>3732</v>
      </c>
      <c r="B104" s="29">
        <v>960.0</v>
      </c>
      <c r="C104" s="62">
        <f>200</f>
        <v>200</v>
      </c>
      <c r="D104" s="27">
        <f t="shared" si="5"/>
        <v>-760</v>
      </c>
      <c r="E104" s="28"/>
    </row>
    <row r="105" hidden="1">
      <c r="A105" s="31" t="s">
        <v>3734</v>
      </c>
      <c r="B105" s="29">
        <v>5440.0</v>
      </c>
      <c r="C105" s="26">
        <f>400+360+600+600+720+400+560+680+240+640+520+440+480+280+400</f>
        <v>7320</v>
      </c>
      <c r="D105" s="27">
        <f t="shared" si="5"/>
        <v>1880</v>
      </c>
      <c r="E105" s="34"/>
    </row>
    <row r="106" hidden="1">
      <c r="A106" s="32" t="s">
        <v>3735</v>
      </c>
      <c r="B106" s="29">
        <v>95494.0</v>
      </c>
      <c r="C106" s="33">
        <f t="array" ref="C106">SUMIFS(INDIRECT(A88 &amp; " Restia!C:C"), INDIRECT(A88 &amp; " Restia!A:A"), A106, INDIRECT(A88 &amp; " Restia!B:B"), "&lt;&gt;canceled")</f>
        <v>112211.07</v>
      </c>
      <c r="D106" s="27">
        <f t="shared" si="5"/>
        <v>16717.07</v>
      </c>
      <c r="E106" s="34"/>
    </row>
    <row r="107" hidden="1">
      <c r="A107" s="32" t="s">
        <v>3736</v>
      </c>
      <c r="B107" s="29">
        <v>25176.0</v>
      </c>
      <c r="C107" s="9">
        <f t="array" ref="C107">SUMIFS( INDIRECT(A88 &amp; " Restia!C:C"), INDIRECT(A88 &amp; " Restia!A:A"), A107, INDIRECT(A88 &amp; " Restia!B:B"), "&lt;&gt;canceled" )</f>
        <v>41499</v>
      </c>
      <c r="D107" s="27">
        <f t="shared" si="5"/>
        <v>16323</v>
      </c>
      <c r="E107" s="34"/>
    </row>
    <row r="108" hidden="1">
      <c r="A108" s="32" t="s">
        <v>3737</v>
      </c>
      <c r="B108" s="29">
        <v>95265.0</v>
      </c>
      <c r="C108" s="9">
        <f t="array" ref="C108">SUMIFS( INDIRECT(A88 &amp; " Restia!C:C"), INDIRECT(A88 &amp; " Restia!A:A"), "damejidlo", INDIRECT(A88 &amp; " Restia!G:G"), "online", INDIRECT(A88 &amp; " Restia!B:B"), "&lt;&gt;canceled" )</f>
        <v>76050</v>
      </c>
      <c r="D108" s="27">
        <f t="shared" si="5"/>
        <v>-19215</v>
      </c>
      <c r="E108" s="34"/>
    </row>
    <row r="109" hidden="1">
      <c r="A109" s="32" t="s">
        <v>3738</v>
      </c>
      <c r="B109" s="29">
        <v>92779.0</v>
      </c>
      <c r="C109" s="9">
        <f t="array" ref="C109">SUMIFS( INDIRECT(A88 &amp; " Restia!C:C"), INDIRECT(A88 &amp; " Restia!A:A"), "generic", INDIRECT(A88 &amp; " Restia!G:G"), "online", INDIRECT(A88 &amp; " Restia!B:B"), "&lt;&gt;canceled" )</f>
        <v>107434</v>
      </c>
      <c r="D109" s="27">
        <f t="shared" si="5"/>
        <v>14655</v>
      </c>
      <c r="E109" s="34"/>
    </row>
    <row r="110" hidden="1">
      <c r="A110" s="32" t="s">
        <v>3740</v>
      </c>
      <c r="B110" s="29">
        <v>2705.0</v>
      </c>
      <c r="C110" s="9">
        <f t="array" ref="C110">SUMIFS( INDIRECT(A88 &amp; " Restia!C:C"), INDIRECT(A88 &amp; " Restia!E:E"), "wolt kurýr", INDIRECT(A88 &amp; " Restia!A:A"), "&lt;&gt;wolt", INDIRECT(A88 &amp; " Restia!G:G"), "cash", INDIRECT(A88 &amp; " Restia!B:B"), "&lt;&gt;canceled" )</f>
        <v>2254</v>
      </c>
      <c r="D110" s="27">
        <f t="shared" si="5"/>
        <v>-451</v>
      </c>
      <c r="E110" s="34"/>
    </row>
    <row r="111" hidden="1">
      <c r="A111" s="32" t="s">
        <v>3741</v>
      </c>
      <c r="B111" s="29">
        <v>15680.0</v>
      </c>
      <c r="C111" s="9">
        <f t="array" ref="C111">SUMIFS( INDIRECT(A88 &amp; " Restia!C:C"), INDIRECT(A88 &amp; " Restia!A:A"), "damejidlo", INDIRECT(A88 &amp; " Restia!G:G"), "cash", INDIRECT(A88 &amp; " Restia!B:B"), "&lt;&gt;canceled")</f>
        <v>15597</v>
      </c>
      <c r="D111" s="27">
        <f t="shared" si="5"/>
        <v>-83</v>
      </c>
      <c r="E111" s="34"/>
    </row>
    <row r="112" hidden="1">
      <c r="A112" s="35" t="s">
        <v>3742</v>
      </c>
      <c r="B112" s="29">
        <v>387304.5</v>
      </c>
      <c r="C112" s="9">
        <f t="array" ref="C112">SUM(INDIRECT(A88 &amp; " Restia!C:C")) - SUMIFS(INDIRECT(A88 &amp; " Restia!C:C"), INDIRECT(A88 &amp; " Restia!B:B"), "canceled")</f>
        <v>427753.07</v>
      </c>
      <c r="D112" s="27">
        <f t="shared" si="5"/>
        <v>40448.57</v>
      </c>
      <c r="E112" s="34"/>
    </row>
    <row r="113" hidden="1">
      <c r="A113" s="36" t="s">
        <v>3743</v>
      </c>
      <c r="B113" s="37">
        <v>1.5</v>
      </c>
      <c r="C113" s="27">
        <f>sum(C98:C110)-C112</f>
        <v>-11911</v>
      </c>
      <c r="D113" s="37">
        <f t="shared" si="5"/>
        <v>-11912.5</v>
      </c>
      <c r="E113" s="63"/>
    </row>
    <row r="114" hidden="1"/>
    <row r="115" hidden="1"/>
    <row r="116" hidden="1">
      <c r="A116" s="5" t="s">
        <v>3715</v>
      </c>
      <c r="B116" s="6"/>
      <c r="C116" s="6"/>
      <c r="D116" s="6"/>
      <c r="E116" s="7"/>
    </row>
    <row r="117" hidden="1">
      <c r="A117" s="10"/>
      <c r="B117" s="11"/>
      <c r="C117" s="11"/>
      <c r="D117" s="11"/>
      <c r="E117" s="12"/>
    </row>
    <row r="118" hidden="1">
      <c r="A118" s="5" t="s">
        <v>3717</v>
      </c>
      <c r="B118" s="6"/>
      <c r="C118" s="6"/>
      <c r="D118" s="6"/>
      <c r="E118" s="7"/>
    </row>
    <row r="119" hidden="1">
      <c r="A119" s="10"/>
      <c r="B119" s="11"/>
      <c r="C119" s="11"/>
      <c r="D119" s="11"/>
      <c r="E119" s="12"/>
    </row>
    <row r="120" hidden="1">
      <c r="A120" s="13">
        <v>45551.0</v>
      </c>
      <c r="B120" s="6"/>
      <c r="C120" s="14" t="s">
        <v>3718</v>
      </c>
      <c r="D120" s="15">
        <v>45557.0</v>
      </c>
      <c r="E120" s="7"/>
    </row>
    <row r="121" hidden="1">
      <c r="A121" s="10"/>
      <c r="B121" s="11"/>
      <c r="C121" s="16"/>
      <c r="D121" s="11"/>
      <c r="E121" s="12"/>
    </row>
    <row r="122" hidden="1">
      <c r="A122" s="17" t="str">
        <f>CHOOSE(WEEKDAY(A120), "Neděle", "Pondělí", "Úterý", "Středa", "Čtvrtek", "Pátek", "Sobota")</f>
        <v>Pondělí</v>
      </c>
      <c r="B122" s="7"/>
      <c r="C122" s="16"/>
      <c r="D122" s="18" t="str">
        <f>CHOOSE(WEEKDAY(D120), "Neděle", "Pondělí", "Úterý", "Středa", "Čtvrtek", "Pátek", "Sobota")</f>
        <v>Neděle</v>
      </c>
      <c r="E122" s="7"/>
    </row>
    <row r="123" hidden="1">
      <c r="A123" s="10"/>
      <c r="B123" s="12"/>
      <c r="C123" s="16"/>
      <c r="D123" s="11"/>
      <c r="E123" s="12"/>
    </row>
    <row r="124" hidden="1">
      <c r="A124" s="19" t="s">
        <v>3719</v>
      </c>
      <c r="B124" s="6"/>
      <c r="C124" s="6"/>
      <c r="D124" s="6"/>
      <c r="E124" s="7"/>
    </row>
    <row r="125" hidden="1">
      <c r="A125" s="20" t="s">
        <v>3720</v>
      </c>
      <c r="B125" s="21" t="s">
        <v>3721</v>
      </c>
      <c r="C125" s="22" t="s">
        <v>3722</v>
      </c>
      <c r="D125" s="21" t="s">
        <v>3723</v>
      </c>
      <c r="E125" s="23" t="s">
        <v>13</v>
      </c>
    </row>
    <row r="126" hidden="1">
      <c r="A126" s="24" t="s">
        <v>3724</v>
      </c>
      <c r="B126" s="25">
        <v>45711.0</v>
      </c>
      <c r="C126" s="26">
        <f>(2000*1)+(1000*14)+(500*29)+(200*35)+(100*3)+(50*4)+(20*4)+(10*3)+(5*2)+(2*0)+(1*2)+5597+2000</f>
        <v>45719</v>
      </c>
      <c r="D126" s="27">
        <f t="shared" ref="D126:D141" si="6">C126-B126</f>
        <v>8</v>
      </c>
      <c r="E126" s="28" t="s">
        <v>4887</v>
      </c>
    </row>
    <row r="127" hidden="1">
      <c r="A127" s="24" t="s">
        <v>3725</v>
      </c>
      <c r="B127" s="29">
        <v>26528.0</v>
      </c>
      <c r="C127" s="26">
        <f>4533+3096+5716+3866+1887+4006+3424</f>
        <v>26528</v>
      </c>
      <c r="D127" s="27">
        <f t="shared" si="6"/>
        <v>0</v>
      </c>
      <c r="E127" s="34"/>
    </row>
    <row r="128" hidden="1">
      <c r="A128" s="24" t="s">
        <v>3726</v>
      </c>
      <c r="B128" s="29">
        <v>380.0</v>
      </c>
      <c r="C128" s="26">
        <f>140+140+100</f>
        <v>380</v>
      </c>
      <c r="D128" s="27">
        <f t="shared" si="6"/>
        <v>0</v>
      </c>
      <c r="E128" s="34"/>
    </row>
    <row r="129" hidden="1">
      <c r="A129" s="24" t="s">
        <v>3727</v>
      </c>
      <c r="B129" s="29">
        <v>3500.0</v>
      </c>
      <c r="C129" s="26">
        <f>500+500+500</f>
        <v>1500</v>
      </c>
      <c r="D129" s="27">
        <f t="shared" si="6"/>
        <v>-2000</v>
      </c>
      <c r="E129" s="34"/>
    </row>
    <row r="130" hidden="1">
      <c r="A130" s="30" t="s">
        <v>3729</v>
      </c>
      <c r="B130" s="29">
        <v>1200.0</v>
      </c>
      <c r="C130" s="26">
        <v>749.0</v>
      </c>
      <c r="D130" s="27">
        <f t="shared" si="6"/>
        <v>-451</v>
      </c>
      <c r="E130" s="28" t="s">
        <v>4888</v>
      </c>
    </row>
    <row r="131" hidden="1">
      <c r="A131" s="30" t="s">
        <v>3730</v>
      </c>
      <c r="B131" s="29">
        <v>0.0</v>
      </c>
      <c r="C131" s="26"/>
      <c r="D131" s="27">
        <f t="shared" si="6"/>
        <v>0</v>
      </c>
      <c r="E131" s="28"/>
    </row>
    <row r="132" hidden="1">
      <c r="A132" s="30" t="s">
        <v>3732</v>
      </c>
      <c r="B132" s="29">
        <v>790.0</v>
      </c>
      <c r="C132" s="62"/>
      <c r="D132" s="27">
        <f t="shared" si="6"/>
        <v>-790</v>
      </c>
      <c r="E132" s="28"/>
    </row>
    <row r="133" hidden="1">
      <c r="A133" s="31" t="s">
        <v>3734</v>
      </c>
      <c r="B133" s="29">
        <v>4320.0</v>
      </c>
      <c r="C133" s="26">
        <f>440+320+240+320+1200+560+280+240+480+160+400+280+280+360</f>
        <v>5560</v>
      </c>
      <c r="D133" s="27">
        <f t="shared" si="6"/>
        <v>1240</v>
      </c>
      <c r="E133" s="34"/>
    </row>
    <row r="134" hidden="1">
      <c r="A134" s="32" t="s">
        <v>3735</v>
      </c>
      <c r="B134" s="29">
        <v>57495.0</v>
      </c>
      <c r="C134" s="33">
        <f t="array" ref="C134">SUMIFS(INDIRECT(A116 &amp; " Restia!C:C"), INDIRECT(A116 &amp; " Restia!A:A"), A134, INDIRECT(A116 &amp; " Restia!B:B"), "&lt;&gt;canceled")</f>
        <v>112211.07</v>
      </c>
      <c r="D134" s="27">
        <f t="shared" si="6"/>
        <v>54716.07</v>
      </c>
      <c r="E134" s="34"/>
    </row>
    <row r="135" hidden="1">
      <c r="A135" s="32" t="s">
        <v>3736</v>
      </c>
      <c r="B135" s="29">
        <v>30018.0</v>
      </c>
      <c r="C135" s="9">
        <f t="array" ref="C135">SUMIFS( INDIRECT(A116 &amp; " Restia!C:C"), INDIRECT(A116 &amp; " Restia!A:A"), A135, INDIRECT(A116 &amp; " Restia!B:B"), "&lt;&gt;canceled" )</f>
        <v>41499</v>
      </c>
      <c r="D135" s="27">
        <f t="shared" si="6"/>
        <v>11481</v>
      </c>
      <c r="E135" s="34"/>
    </row>
    <row r="136" hidden="1">
      <c r="A136" s="32" t="s">
        <v>3737</v>
      </c>
      <c r="B136" s="29">
        <v>93328.0</v>
      </c>
      <c r="C136" s="9">
        <f t="array" ref="C136">SUMIFS( INDIRECT(A116 &amp; " Restia!C:C"), INDIRECT(A116 &amp; " Restia!A:A"), "damejidlo", INDIRECT(A116 &amp; " Restia!G:G"), "online", INDIRECT(A116 &amp; " Restia!B:B"), "&lt;&gt;canceled" )</f>
        <v>76050</v>
      </c>
      <c r="D136" s="27">
        <f t="shared" si="6"/>
        <v>-17278</v>
      </c>
      <c r="E136" s="34"/>
    </row>
    <row r="137" hidden="1">
      <c r="A137" s="32" t="s">
        <v>3738</v>
      </c>
      <c r="B137" s="29">
        <v>73273.0</v>
      </c>
      <c r="C137" s="9">
        <f t="array" ref="C137">SUMIFS( INDIRECT(A116 &amp; " Restia!C:C"), INDIRECT(A116 &amp; " Restia!A:A"), "generic", INDIRECT(A116 &amp; " Restia!G:G"), "online", INDIRECT(A116 &amp; " Restia!B:B"), "&lt;&gt;canceled" )</f>
        <v>107434</v>
      </c>
      <c r="D137" s="27">
        <f t="shared" si="6"/>
        <v>34161</v>
      </c>
      <c r="E137" s="34"/>
    </row>
    <row r="138" hidden="1">
      <c r="A138" s="32" t="s">
        <v>3740</v>
      </c>
      <c r="B138" s="29">
        <v>4093.0</v>
      </c>
      <c r="C138" s="9">
        <f t="array" ref="C138">SUMIFS( INDIRECT(A116 &amp; " Restia!C:C"), INDIRECT(A116 &amp; " Restia!E:E"), "wolt kurýr", INDIRECT(A116 &amp; " Restia!A:A"), "&lt;&gt;wolt", INDIRECT(A116 &amp; " Restia!G:G"), "cash", INDIRECT(A116 &amp; " Restia!B:B"), "&lt;&gt;canceled" )</f>
        <v>2254</v>
      </c>
      <c r="D138" s="27">
        <f t="shared" si="6"/>
        <v>-1839</v>
      </c>
      <c r="E138" s="34"/>
    </row>
    <row r="139" hidden="1">
      <c r="A139" s="32" t="s">
        <v>3741</v>
      </c>
      <c r="B139" s="29">
        <v>19703.0</v>
      </c>
      <c r="C139" s="9">
        <f t="array" ref="C139">SUMIFS( INDIRECT(A116 &amp; " Restia!C:C"), INDIRECT(A116 &amp; " Restia!A:A"), "damejidlo", INDIRECT(A116 &amp; " Restia!G:G"), "cash", INDIRECT(A116 &amp; " Restia!B:B"), "&lt;&gt;canceled")</f>
        <v>15597</v>
      </c>
      <c r="D139" s="27">
        <f t="shared" si="6"/>
        <v>-4106</v>
      </c>
      <c r="E139" s="34"/>
    </row>
    <row r="140" hidden="1">
      <c r="A140" s="35" t="s">
        <v>3742</v>
      </c>
      <c r="B140" s="29">
        <v>340625.0</v>
      </c>
      <c r="C140" s="9">
        <f t="array" ref="C140">SUM(INDIRECT(A116 &amp; " Restia!C:C")) - SUMIFS(INDIRECT(A116 &amp; " Restia!C:C"), INDIRECT(A116 &amp; " Restia!B:B"), "canceled")</f>
        <v>427753.07</v>
      </c>
      <c r="D140" s="27">
        <f t="shared" si="6"/>
        <v>87128.07</v>
      </c>
      <c r="E140" s="34"/>
    </row>
    <row r="141" hidden="1">
      <c r="A141" s="36" t="s">
        <v>3743</v>
      </c>
      <c r="B141" s="37">
        <v>11.0</v>
      </c>
      <c r="C141" s="27">
        <f>sum(C126:C138)-C140</f>
        <v>-7869</v>
      </c>
      <c r="D141" s="37">
        <f t="shared" si="6"/>
        <v>-7880</v>
      </c>
      <c r="E141" s="63"/>
    </row>
    <row r="142" hidden="1"/>
    <row r="143" hidden="1"/>
    <row r="144" hidden="1">
      <c r="A144" s="5" t="s">
        <v>3715</v>
      </c>
      <c r="B144" s="6"/>
      <c r="C144" s="6"/>
      <c r="D144" s="6"/>
      <c r="E144" s="7"/>
    </row>
    <row r="145" hidden="1">
      <c r="A145" s="10"/>
      <c r="B145" s="11"/>
      <c r="C145" s="11"/>
      <c r="D145" s="11"/>
      <c r="E145" s="12"/>
    </row>
    <row r="146" hidden="1">
      <c r="A146" s="5" t="s">
        <v>3717</v>
      </c>
      <c r="B146" s="6"/>
      <c r="C146" s="6"/>
      <c r="D146" s="6"/>
      <c r="E146" s="7"/>
    </row>
    <row r="147" hidden="1">
      <c r="A147" s="10"/>
      <c r="B147" s="11"/>
      <c r="C147" s="11"/>
      <c r="D147" s="11"/>
      <c r="E147" s="12"/>
    </row>
    <row r="148" hidden="1">
      <c r="A148" s="13">
        <v>45558.0</v>
      </c>
      <c r="B148" s="6"/>
      <c r="C148" s="14" t="s">
        <v>3718</v>
      </c>
      <c r="D148" s="15">
        <v>45564.0</v>
      </c>
      <c r="E148" s="7"/>
    </row>
    <row r="149" hidden="1">
      <c r="A149" s="10"/>
      <c r="B149" s="11"/>
      <c r="C149" s="16"/>
      <c r="D149" s="11"/>
      <c r="E149" s="12"/>
    </row>
    <row r="150" hidden="1">
      <c r="A150" s="17" t="str">
        <f>CHOOSE(WEEKDAY(A148), "Neděle", "Pondělí", "Úterý", "Středa", "Čtvrtek", "Pátek", "Sobota")</f>
        <v>Pondělí</v>
      </c>
      <c r="B150" s="7"/>
      <c r="C150" s="16"/>
      <c r="D150" s="18" t="str">
        <f>CHOOSE(WEEKDAY(D148), "Neděle", "Pondělí", "Úterý", "Středa", "Čtvrtek", "Pátek", "Sobota")</f>
        <v>Neděle</v>
      </c>
      <c r="E150" s="7"/>
    </row>
    <row r="151" hidden="1">
      <c r="A151" s="10"/>
      <c r="B151" s="12"/>
      <c r="C151" s="16"/>
      <c r="D151" s="11"/>
      <c r="E151" s="12"/>
    </row>
    <row r="152" hidden="1">
      <c r="A152" s="19" t="s">
        <v>3719</v>
      </c>
      <c r="B152" s="6"/>
      <c r="C152" s="6"/>
      <c r="D152" s="6"/>
      <c r="E152" s="7"/>
    </row>
    <row r="153" hidden="1">
      <c r="A153" s="20" t="s">
        <v>3720</v>
      </c>
      <c r="B153" s="21" t="s">
        <v>3721</v>
      </c>
      <c r="C153" s="22" t="s">
        <v>3722</v>
      </c>
      <c r="D153" s="21" t="s">
        <v>3723</v>
      </c>
      <c r="E153" s="23" t="s">
        <v>13</v>
      </c>
    </row>
    <row r="154" hidden="1">
      <c r="A154" s="24" t="s">
        <v>3724</v>
      </c>
      <c r="B154" s="25">
        <v>38227.0</v>
      </c>
      <c r="C154" s="26">
        <f>(2000*1)+(1000*9)+(500*5)+(200*9)+(100*0)+(50*2)+(20*9)+(10*1)+(5*0)+(2*5)+(1*0)+9795+5597+5597</f>
        <v>36589</v>
      </c>
      <c r="D154" s="27">
        <f t="shared" ref="D154:D169" si="7">C154-B154</f>
        <v>-1638</v>
      </c>
      <c r="E154" s="28" t="s">
        <v>4889</v>
      </c>
    </row>
    <row r="155" hidden="1">
      <c r="A155" s="24" t="s">
        <v>3725</v>
      </c>
      <c r="B155" s="29">
        <v>29946.0</v>
      </c>
      <c r="C155" s="26">
        <f>4739+2532+4397+5163+3486+4523+5106</f>
        <v>29946</v>
      </c>
      <c r="D155" s="27">
        <f t="shared" si="7"/>
        <v>0</v>
      </c>
      <c r="E155" s="34"/>
    </row>
    <row r="156" hidden="1">
      <c r="A156" s="24" t="s">
        <v>3726</v>
      </c>
      <c r="B156" s="29">
        <v>420.0</v>
      </c>
      <c r="C156" s="26">
        <f>140+140+140</f>
        <v>420</v>
      </c>
      <c r="D156" s="27">
        <f t="shared" si="7"/>
        <v>0</v>
      </c>
      <c r="E156" s="34"/>
    </row>
    <row r="157" hidden="1">
      <c r="A157" s="24" t="s">
        <v>3727</v>
      </c>
      <c r="B157" s="29">
        <v>3100.0</v>
      </c>
      <c r="C157" s="26">
        <f>2000+600+500</f>
        <v>3100</v>
      </c>
      <c r="D157" s="27">
        <f t="shared" si="7"/>
        <v>0</v>
      </c>
      <c r="E157" s="34"/>
    </row>
    <row r="158" hidden="1">
      <c r="A158" s="30" t="s">
        <v>3729</v>
      </c>
      <c r="B158" s="29">
        <v>960.0</v>
      </c>
      <c r="C158" s="26"/>
      <c r="D158" s="27">
        <f t="shared" si="7"/>
        <v>-960</v>
      </c>
      <c r="E158" s="28"/>
    </row>
    <row r="159" hidden="1">
      <c r="A159" s="30" t="s">
        <v>3730</v>
      </c>
      <c r="B159" s="29">
        <v>84.0</v>
      </c>
      <c r="C159" s="26"/>
      <c r="D159" s="27">
        <f t="shared" si="7"/>
        <v>-84</v>
      </c>
      <c r="E159" s="28"/>
    </row>
    <row r="160" hidden="1">
      <c r="A160" s="30" t="s">
        <v>3732</v>
      </c>
      <c r="B160" s="29">
        <v>100.0</v>
      </c>
      <c r="C160" s="26">
        <v>100.0</v>
      </c>
      <c r="D160" s="27">
        <f t="shared" si="7"/>
        <v>0</v>
      </c>
      <c r="E160" s="28"/>
    </row>
    <row r="161" hidden="1">
      <c r="A161" s="31" t="s">
        <v>3734</v>
      </c>
      <c r="B161" s="29">
        <v>4080.0</v>
      </c>
      <c r="C161" s="26">
        <f>440+240+520+480+400+160+160+360+200+400+440+320+320+560+200</f>
        <v>5200</v>
      </c>
      <c r="D161" s="27">
        <f t="shared" si="7"/>
        <v>1120</v>
      </c>
      <c r="E161" s="34"/>
    </row>
    <row r="162" hidden="1">
      <c r="A162" s="32" t="s">
        <v>3735</v>
      </c>
      <c r="B162" s="29">
        <v>59199.0</v>
      </c>
      <c r="C162" s="33">
        <f t="array" ref="C162">SUMIFS(INDIRECT(A144 &amp; " Restia!C:C"), INDIRECT(A144 &amp; " Restia!A:A"), A162, INDIRECT(A144 &amp; " Restia!B:B"), "&lt;&gt;canceled")</f>
        <v>112211.07</v>
      </c>
      <c r="D162" s="27">
        <f t="shared" si="7"/>
        <v>53012.07</v>
      </c>
      <c r="E162" s="34"/>
    </row>
    <row r="163" hidden="1">
      <c r="A163" s="32" t="s">
        <v>3736</v>
      </c>
      <c r="B163" s="29">
        <v>34711.0</v>
      </c>
      <c r="C163" s="9">
        <f t="array" ref="C163">SUMIFS( INDIRECT(A144 &amp; " Restia!C:C"), INDIRECT(A144 &amp; " Restia!A:A"), A163, INDIRECT(A144 &amp; " Restia!B:B"), "&lt;&gt;canceled" )</f>
        <v>41499</v>
      </c>
      <c r="D163" s="27">
        <f t="shared" si="7"/>
        <v>6788</v>
      </c>
      <c r="E163" s="34"/>
    </row>
    <row r="164" hidden="1">
      <c r="A164" s="32" t="s">
        <v>3737</v>
      </c>
      <c r="B164" s="29">
        <v>86765.0</v>
      </c>
      <c r="C164" s="9">
        <f t="array" ref="C164">SUMIFS( INDIRECT(A144 &amp; " Restia!C:C"), INDIRECT(A144 &amp; " Restia!A:A"), "damejidlo", INDIRECT(A144 &amp; " Restia!G:G"), "online", INDIRECT(A144 &amp; " Restia!B:B"), "&lt;&gt;canceled" )</f>
        <v>76050</v>
      </c>
      <c r="D164" s="27">
        <f t="shared" si="7"/>
        <v>-10715</v>
      </c>
      <c r="E164" s="34"/>
    </row>
    <row r="165" hidden="1">
      <c r="A165" s="32" t="s">
        <v>3738</v>
      </c>
      <c r="B165" s="29">
        <v>70876.0</v>
      </c>
      <c r="C165" s="9">
        <f t="array" ref="C165">SUMIFS( INDIRECT(A144 &amp; " Restia!C:C"), INDIRECT(A144 &amp; " Restia!A:A"), "generic", INDIRECT(A144 &amp; " Restia!G:G"), "online", INDIRECT(A144 &amp; " Restia!B:B"), "&lt;&gt;canceled" )</f>
        <v>107434</v>
      </c>
      <c r="D165" s="27">
        <f t="shared" si="7"/>
        <v>36558</v>
      </c>
      <c r="E165" s="34"/>
    </row>
    <row r="166" hidden="1">
      <c r="A166" s="32" t="s">
        <v>3740</v>
      </c>
      <c r="B166" s="29">
        <v>3168.0</v>
      </c>
      <c r="C166" s="9">
        <f t="array" ref="C166">SUMIFS( INDIRECT(A144 &amp; " Restia!C:C"), INDIRECT(A144 &amp; " Restia!E:E"), "wolt kurýr", INDIRECT(A144 &amp; " Restia!A:A"), "&lt;&gt;wolt", INDIRECT(A144 &amp; " Restia!G:G"), "cash", INDIRECT(A144 &amp; " Restia!B:B"), "&lt;&gt;canceled" )</f>
        <v>2254</v>
      </c>
      <c r="D166" s="27">
        <f t="shared" si="7"/>
        <v>-914</v>
      </c>
      <c r="E166" s="34"/>
    </row>
    <row r="167" hidden="1">
      <c r="A167" s="32" t="s">
        <v>3741</v>
      </c>
      <c r="B167" s="29">
        <v>14320.0</v>
      </c>
      <c r="C167" s="9">
        <f t="array" ref="C167">SUMIFS( INDIRECT(A144 &amp; " Restia!C:C"), INDIRECT(A144 &amp; " Restia!A:A"), "damejidlo", INDIRECT(A144 &amp; " Restia!G:G"), "cash", INDIRECT(A144 &amp; " Restia!B:B"), "&lt;&gt;canceled")</f>
        <v>15597</v>
      </c>
      <c r="D167" s="27">
        <f t="shared" si="7"/>
        <v>1277</v>
      </c>
      <c r="E167" s="34"/>
    </row>
    <row r="168" hidden="1">
      <c r="A168" s="35" t="s">
        <v>3742</v>
      </c>
      <c r="B168" s="29">
        <v>330336.5</v>
      </c>
      <c r="C168" s="9">
        <f t="array" ref="C168">SUM(INDIRECT(A144 &amp; " Restia!C:C")) - SUMIFS(INDIRECT(A144 &amp; " Restia!C:C"), INDIRECT(A144 &amp; " Restia!B:B"), "canceled")</f>
        <v>427753.07</v>
      </c>
      <c r="D168" s="27">
        <f t="shared" si="7"/>
        <v>97416.57</v>
      </c>
      <c r="E168" s="34"/>
    </row>
    <row r="169" hidden="1">
      <c r="A169" s="36" t="s">
        <v>3743</v>
      </c>
      <c r="B169" s="37">
        <v>1299.5</v>
      </c>
      <c r="C169" s="27">
        <f>sum(C154:C166)-C168</f>
        <v>-12950</v>
      </c>
      <c r="D169" s="37">
        <f t="shared" si="7"/>
        <v>-14249.5</v>
      </c>
      <c r="E169" s="63"/>
    </row>
    <row r="170" hidden="1"/>
    <row r="171" hidden="1"/>
    <row r="172" hidden="1">
      <c r="A172" s="5" t="s">
        <v>3715</v>
      </c>
      <c r="B172" s="6"/>
      <c r="C172" s="6"/>
      <c r="D172" s="6"/>
      <c r="E172" s="7"/>
    </row>
    <row r="173" hidden="1">
      <c r="A173" s="10"/>
      <c r="B173" s="11"/>
      <c r="C173" s="11"/>
      <c r="D173" s="11"/>
      <c r="E173" s="12"/>
    </row>
    <row r="174" hidden="1">
      <c r="A174" s="5" t="s">
        <v>3717</v>
      </c>
      <c r="B174" s="6"/>
      <c r="C174" s="6"/>
      <c r="D174" s="6"/>
      <c r="E174" s="7"/>
    </row>
    <row r="175" hidden="1">
      <c r="A175" s="10"/>
      <c r="B175" s="11"/>
      <c r="C175" s="11"/>
      <c r="D175" s="11"/>
      <c r="E175" s="12"/>
    </row>
    <row r="176" hidden="1">
      <c r="A176" s="13">
        <v>45565.0</v>
      </c>
      <c r="B176" s="6"/>
      <c r="C176" s="14" t="s">
        <v>3718</v>
      </c>
      <c r="D176" s="15">
        <v>45565.0</v>
      </c>
      <c r="E176" s="7"/>
    </row>
    <row r="177" hidden="1">
      <c r="A177" s="10"/>
      <c r="B177" s="11"/>
      <c r="C177" s="16"/>
      <c r="D177" s="11"/>
      <c r="E177" s="12"/>
    </row>
    <row r="178" hidden="1">
      <c r="A178" s="17" t="str">
        <f>CHOOSE(WEEKDAY(A176), "Neděle", "Pondělí", "Úterý", "Středa", "Čtvrtek", "Pátek", "Sobota")</f>
        <v>Pondělí</v>
      </c>
      <c r="B178" s="7"/>
      <c r="C178" s="16"/>
      <c r="D178" s="18" t="str">
        <f>CHOOSE(WEEKDAY(D176), "Neděle", "Pondělí", "Úterý", "Středa", "Čtvrtek", "Pátek", "Sobota")</f>
        <v>Pondělí</v>
      </c>
      <c r="E178" s="7"/>
    </row>
    <row r="179" hidden="1">
      <c r="A179" s="10"/>
      <c r="B179" s="12"/>
      <c r="C179" s="16"/>
      <c r="D179" s="11"/>
      <c r="E179" s="12"/>
    </row>
    <row r="180" hidden="1">
      <c r="A180" s="19" t="s">
        <v>3719</v>
      </c>
      <c r="B180" s="6"/>
      <c r="C180" s="6"/>
      <c r="D180" s="6"/>
      <c r="E180" s="7"/>
    </row>
    <row r="181" hidden="1">
      <c r="A181" s="20" t="s">
        <v>3720</v>
      </c>
      <c r="B181" s="21" t="s">
        <v>3721</v>
      </c>
      <c r="C181" s="22" t="s">
        <v>3722</v>
      </c>
      <c r="D181" s="21" t="s">
        <v>3723</v>
      </c>
      <c r="E181" s="23" t="s">
        <v>13</v>
      </c>
    </row>
    <row r="182" hidden="1">
      <c r="A182" s="24" t="s">
        <v>3724</v>
      </c>
      <c r="B182" s="25">
        <v>4800.0</v>
      </c>
      <c r="C182" s="26">
        <f>(2000*2)+(1000*0)+(500*1)+(200*1)+(100*1)+(50*0)+(20*0)+(10*0)+(5*0)+(2*0)+(1*0)</f>
        <v>4800</v>
      </c>
      <c r="D182" s="27">
        <f t="shared" ref="D182:D197" si="8">C182-B182</f>
        <v>0</v>
      </c>
      <c r="E182" s="28"/>
    </row>
    <row r="183" hidden="1">
      <c r="A183" s="24" t="s">
        <v>3725</v>
      </c>
      <c r="B183" s="29">
        <v>2465.0</v>
      </c>
      <c r="C183" s="26">
        <v>2465.0</v>
      </c>
      <c r="D183" s="27">
        <f t="shared" si="8"/>
        <v>0</v>
      </c>
      <c r="E183" s="34"/>
    </row>
    <row r="184" hidden="1">
      <c r="A184" s="24" t="s">
        <v>3726</v>
      </c>
      <c r="B184" s="29">
        <v>0.0</v>
      </c>
      <c r="C184" s="26"/>
      <c r="D184" s="27">
        <f t="shared" si="8"/>
        <v>0</v>
      </c>
      <c r="E184" s="34"/>
    </row>
    <row r="185" hidden="1">
      <c r="A185" s="24" t="s">
        <v>3727</v>
      </c>
      <c r="B185" s="29">
        <v>500.0</v>
      </c>
      <c r="C185" s="26">
        <v>500.0</v>
      </c>
      <c r="D185" s="27">
        <f t="shared" si="8"/>
        <v>0</v>
      </c>
      <c r="E185" s="34"/>
    </row>
    <row r="186" hidden="1">
      <c r="A186" s="30" t="s">
        <v>3729</v>
      </c>
      <c r="B186" s="29">
        <v>0.0</v>
      </c>
      <c r="C186" s="26"/>
      <c r="D186" s="27">
        <f t="shared" si="8"/>
        <v>0</v>
      </c>
      <c r="E186" s="28"/>
    </row>
    <row r="187" hidden="1">
      <c r="A187" s="30" t="s">
        <v>3730</v>
      </c>
      <c r="B187" s="29">
        <v>0.0</v>
      </c>
      <c r="C187" s="26"/>
      <c r="D187" s="27">
        <f t="shared" si="8"/>
        <v>0</v>
      </c>
      <c r="E187" s="28"/>
    </row>
    <row r="188" hidden="1">
      <c r="A188" s="30" t="s">
        <v>3732</v>
      </c>
      <c r="B188" s="29">
        <v>0.0</v>
      </c>
      <c r="C188" s="26"/>
      <c r="D188" s="27">
        <f t="shared" si="8"/>
        <v>0</v>
      </c>
      <c r="E188" s="28"/>
    </row>
    <row r="189" hidden="1">
      <c r="A189" s="31" t="s">
        <v>3734</v>
      </c>
      <c r="B189" s="29">
        <v>440.0</v>
      </c>
      <c r="C189" s="26">
        <v>440.0</v>
      </c>
      <c r="D189" s="27">
        <f t="shared" si="8"/>
        <v>0</v>
      </c>
      <c r="E189" s="34"/>
    </row>
    <row r="190" hidden="1">
      <c r="A190" s="32" t="s">
        <v>3735</v>
      </c>
      <c r="B190" s="29">
        <v>5283.0</v>
      </c>
      <c r="C190" s="33">
        <f t="array" ref="C190">SUMIFS(INDIRECT(A172 &amp; " Restia!C:C"), INDIRECT(A172 &amp; " Restia!A:A"), A190, INDIRECT(A172 &amp; " Restia!B:B"), "&lt;&gt;canceled")</f>
        <v>112211.07</v>
      </c>
      <c r="D190" s="27">
        <f t="shared" si="8"/>
        <v>106928.07</v>
      </c>
      <c r="E190" s="34"/>
    </row>
    <row r="191" hidden="1">
      <c r="A191" s="32" t="s">
        <v>3736</v>
      </c>
      <c r="B191" s="29">
        <v>5398.0</v>
      </c>
      <c r="C191" s="9">
        <f t="array" ref="C191">SUMIFS( INDIRECT(A172 &amp; " Restia!C:C"), INDIRECT(A172 &amp; " Restia!A:A"), A191, INDIRECT(A172 &amp; " Restia!B:B"), "&lt;&gt;canceled" )</f>
        <v>41499</v>
      </c>
      <c r="D191" s="27">
        <f t="shared" si="8"/>
        <v>36101</v>
      </c>
      <c r="E191" s="34"/>
    </row>
    <row r="192" hidden="1">
      <c r="A192" s="32" t="s">
        <v>3737</v>
      </c>
      <c r="B192" s="29">
        <v>7474.0</v>
      </c>
      <c r="C192" s="9">
        <f t="array" ref="C192">SUMIFS( INDIRECT(A172 &amp; " Restia!C:C"), INDIRECT(A172 &amp; " Restia!A:A"), "damejidlo", INDIRECT(A172 &amp; " Restia!G:G"), "online", INDIRECT(A172 &amp; " Restia!B:B"), "&lt;&gt;canceled" )</f>
        <v>76050</v>
      </c>
      <c r="D192" s="27">
        <f t="shared" si="8"/>
        <v>68576</v>
      </c>
      <c r="E192" s="34"/>
    </row>
    <row r="193" hidden="1">
      <c r="A193" s="32" t="s">
        <v>3738</v>
      </c>
      <c r="B193" s="29">
        <v>9003.0</v>
      </c>
      <c r="C193" s="9">
        <f t="array" ref="C193">SUMIFS( INDIRECT(A172 &amp; " Restia!C:C"), INDIRECT(A172 &amp; " Restia!A:A"), "generic", INDIRECT(A172 &amp; " Restia!G:G"), "online", INDIRECT(A172 &amp; " Restia!B:B"), "&lt;&gt;canceled" )</f>
        <v>107434</v>
      </c>
      <c r="D193" s="27">
        <f t="shared" si="8"/>
        <v>98431</v>
      </c>
      <c r="E193" s="34"/>
    </row>
    <row r="194" hidden="1">
      <c r="A194" s="32" t="s">
        <v>3740</v>
      </c>
      <c r="B194" s="29">
        <v>529.0</v>
      </c>
      <c r="C194" s="9">
        <f t="array" ref="C194">SUMIFS( INDIRECT(A172 &amp; " Restia!C:C"), INDIRECT(A172 &amp; " Restia!E:E"), "wolt kurýr", INDIRECT(A172 &amp; " Restia!A:A"), "&lt;&gt;wolt", INDIRECT(A172 &amp; " Restia!G:G"), "cash", INDIRECT(A172 &amp; " Restia!B:B"), "&lt;&gt;canceled" )</f>
        <v>2254</v>
      </c>
      <c r="D194" s="27">
        <f t="shared" si="8"/>
        <v>1725</v>
      </c>
      <c r="E194" s="34"/>
    </row>
    <row r="195" hidden="1">
      <c r="A195" s="32" t="s">
        <v>3741</v>
      </c>
      <c r="B195" s="29">
        <v>2582.0</v>
      </c>
      <c r="C195" s="9">
        <f t="array" ref="C195">SUMIFS( INDIRECT(A172 &amp; " Restia!C:C"), INDIRECT(A172 &amp; " Restia!A:A"), "damejidlo", INDIRECT(A172 &amp; " Restia!G:G"), "cash", INDIRECT(A172 &amp; " Restia!B:B"), "&lt;&gt;canceled")</f>
        <v>15597</v>
      </c>
      <c r="D195" s="27">
        <f t="shared" si="8"/>
        <v>13015</v>
      </c>
      <c r="E195" s="34"/>
    </row>
    <row r="196" hidden="1">
      <c r="A196" s="35" t="s">
        <v>3742</v>
      </c>
      <c r="B196" s="29">
        <v>35831.0</v>
      </c>
      <c r="C196" s="9">
        <f t="array" ref="C196">SUM(INDIRECT(A172 &amp; " Restia!C:C")) - SUMIFS(INDIRECT(A172 &amp; " Restia!C:C"), INDIRECT(A172 &amp; " Restia!B:B"), "canceled")</f>
        <v>427753.07</v>
      </c>
      <c r="D196" s="27">
        <f t="shared" si="8"/>
        <v>391922.07</v>
      </c>
      <c r="E196" s="34"/>
    </row>
    <row r="197" hidden="1">
      <c r="A197" s="36" t="s">
        <v>3743</v>
      </c>
      <c r="B197" s="37">
        <v>61.0</v>
      </c>
      <c r="C197" s="27">
        <f>sum(C182:C194)-C196</f>
        <v>-80100</v>
      </c>
      <c r="D197" s="37">
        <f t="shared" si="8"/>
        <v>-80161</v>
      </c>
      <c r="E197" s="63"/>
    </row>
    <row r="198" hidden="1"/>
    <row r="199" hidden="1"/>
    <row r="200" hidden="1">
      <c r="A200" s="5" t="s">
        <v>3715</v>
      </c>
      <c r="B200" s="6"/>
      <c r="C200" s="6"/>
      <c r="D200" s="6"/>
      <c r="E200" s="7"/>
    </row>
    <row r="201" hidden="1">
      <c r="A201" s="10"/>
      <c r="B201" s="11"/>
      <c r="C201" s="11"/>
      <c r="D201" s="11"/>
      <c r="E201" s="12"/>
    </row>
    <row r="202" hidden="1">
      <c r="A202" s="5" t="s">
        <v>3717</v>
      </c>
      <c r="B202" s="6"/>
      <c r="C202" s="6"/>
      <c r="D202" s="6"/>
      <c r="E202" s="7"/>
    </row>
    <row r="203" hidden="1">
      <c r="A203" s="10"/>
      <c r="B203" s="11"/>
      <c r="C203" s="11"/>
      <c r="D203" s="11"/>
      <c r="E203" s="12"/>
    </row>
    <row r="204" hidden="1">
      <c r="A204" s="13">
        <v>45566.0</v>
      </c>
      <c r="B204" s="6"/>
      <c r="C204" s="14" t="s">
        <v>3718</v>
      </c>
      <c r="D204" s="15">
        <v>45571.0</v>
      </c>
      <c r="E204" s="7"/>
    </row>
    <row r="205" hidden="1">
      <c r="A205" s="10"/>
      <c r="B205" s="11"/>
      <c r="C205" s="16"/>
      <c r="D205" s="11"/>
      <c r="E205" s="12"/>
    </row>
    <row r="206" hidden="1">
      <c r="A206" s="17" t="str">
        <f>CHOOSE(WEEKDAY(A204), "Neděle", "Pondělí", "Úterý", "Středa", "Čtvrtek", "Pátek", "Sobota")</f>
        <v>Úterý</v>
      </c>
      <c r="B206" s="7"/>
      <c r="C206" s="16"/>
      <c r="D206" s="18" t="str">
        <f>CHOOSE(WEEKDAY(D204), "Neděle", "Pondělí", "Úterý", "Středa", "Čtvrtek", "Pátek", "Sobota")</f>
        <v>Neděle</v>
      </c>
      <c r="E206" s="7"/>
    </row>
    <row r="207" hidden="1">
      <c r="A207" s="10"/>
      <c r="B207" s="12"/>
      <c r="C207" s="16"/>
      <c r="D207" s="11"/>
      <c r="E207" s="12"/>
    </row>
    <row r="208" hidden="1">
      <c r="A208" s="19" t="s">
        <v>3719</v>
      </c>
      <c r="B208" s="6"/>
      <c r="C208" s="6"/>
      <c r="D208" s="6"/>
      <c r="E208" s="7"/>
    </row>
    <row r="209" hidden="1">
      <c r="A209" s="20" t="s">
        <v>3720</v>
      </c>
      <c r="B209" s="21" t="s">
        <v>3721</v>
      </c>
      <c r="C209" s="22" t="s">
        <v>3722</v>
      </c>
      <c r="D209" s="21" t="s">
        <v>3723</v>
      </c>
      <c r="E209" s="23" t="s">
        <v>13</v>
      </c>
    </row>
    <row r="210" hidden="1">
      <c r="A210" s="24" t="s">
        <v>3724</v>
      </c>
      <c r="B210" s="25">
        <v>22483.0</v>
      </c>
      <c r="C210" s="26">
        <f>11299+5597+5597</f>
        <v>22493</v>
      </c>
      <c r="D210" s="27">
        <f t="shared" ref="D210:D225" si="9">C210-B210</f>
        <v>10</v>
      </c>
      <c r="E210" s="28" t="s">
        <v>4890</v>
      </c>
    </row>
    <row r="211" hidden="1">
      <c r="A211" s="24" t="s">
        <v>3725</v>
      </c>
      <c r="B211" s="29">
        <v>19082.0</v>
      </c>
      <c r="C211" s="26">
        <f>4034+3041+1742+1789+3913+4563</f>
        <v>19082</v>
      </c>
      <c r="D211" s="27">
        <f t="shared" si="9"/>
        <v>0</v>
      </c>
      <c r="E211" s="34"/>
    </row>
    <row r="212" hidden="1">
      <c r="A212" s="24" t="s">
        <v>3726</v>
      </c>
      <c r="B212" s="29">
        <v>0.0</v>
      </c>
      <c r="C212" s="26"/>
      <c r="D212" s="27">
        <f t="shared" si="9"/>
        <v>0</v>
      </c>
      <c r="E212" s="34"/>
    </row>
    <row r="213" hidden="1">
      <c r="A213" s="24" t="s">
        <v>3727</v>
      </c>
      <c r="B213" s="29">
        <v>3000.0</v>
      </c>
      <c r="C213" s="26">
        <f>2000+500+500</f>
        <v>3000</v>
      </c>
      <c r="D213" s="27">
        <f t="shared" si="9"/>
        <v>0</v>
      </c>
      <c r="E213" s="34"/>
    </row>
    <row r="214" hidden="1">
      <c r="A214" s="30" t="s">
        <v>3729</v>
      </c>
      <c r="B214" s="29">
        <v>0.0</v>
      </c>
      <c r="C214" s="26"/>
      <c r="D214" s="27">
        <f t="shared" si="9"/>
        <v>0</v>
      </c>
      <c r="E214" s="28"/>
    </row>
    <row r="215" hidden="1">
      <c r="A215" s="30" t="s">
        <v>3730</v>
      </c>
      <c r="B215" s="29">
        <v>110.0</v>
      </c>
      <c r="C215" s="26">
        <v>110.0</v>
      </c>
      <c r="D215" s="27">
        <f t="shared" si="9"/>
        <v>0</v>
      </c>
      <c r="E215" s="28"/>
    </row>
    <row r="216" hidden="1">
      <c r="A216" s="30" t="s">
        <v>3732</v>
      </c>
      <c r="B216" s="29">
        <v>40.0</v>
      </c>
      <c r="C216" s="26"/>
      <c r="D216" s="27">
        <f t="shared" si="9"/>
        <v>-40</v>
      </c>
      <c r="E216" s="28"/>
    </row>
    <row r="217" hidden="1">
      <c r="A217" s="31" t="s">
        <v>3734</v>
      </c>
      <c r="B217" s="29">
        <v>5840.0</v>
      </c>
      <c r="C217" s="26">
        <f>680+440+200+680+440+520+400+240+440+400+240+480+720</f>
        <v>5880</v>
      </c>
      <c r="D217" s="27">
        <f t="shared" si="9"/>
        <v>40</v>
      </c>
      <c r="E217" s="34"/>
    </row>
    <row r="218" hidden="1">
      <c r="A218" s="32" t="s">
        <v>3735</v>
      </c>
      <c r="B218" s="29">
        <v>65613.0</v>
      </c>
      <c r="C218" s="33">
        <f t="array" ref="C218">SUMIFS(INDIRECT(A200 &amp; " Restia!C:C"), INDIRECT(A200 &amp; " Restia!A:A"), A218, INDIRECT(A200 &amp; " Restia!B:B"), "&lt;&gt;canceled")</f>
        <v>112211.07</v>
      </c>
      <c r="D218" s="27">
        <f t="shared" si="9"/>
        <v>46598.07</v>
      </c>
      <c r="E218" s="34"/>
    </row>
    <row r="219" hidden="1">
      <c r="A219" s="32" t="s">
        <v>3736</v>
      </c>
      <c r="B219" s="29">
        <v>25802.0</v>
      </c>
      <c r="C219" s="9">
        <f t="array" ref="C219">SUMIFS( INDIRECT(A200 &amp; " Restia!C:C"), INDIRECT(A200 &amp; " Restia!A:A"), A219, INDIRECT(A200 &amp; " Restia!B:B"), "&lt;&gt;canceled" )</f>
        <v>41499</v>
      </c>
      <c r="D219" s="27">
        <f t="shared" si="9"/>
        <v>15697</v>
      </c>
      <c r="E219" s="34"/>
    </row>
    <row r="220" hidden="1">
      <c r="A220" s="32" t="s">
        <v>3737</v>
      </c>
      <c r="B220" s="29">
        <v>77835.0</v>
      </c>
      <c r="C220" s="9">
        <f t="array" ref="C220">SUMIFS( INDIRECT(A200 &amp; " Restia!C:C"), INDIRECT(A200 &amp; " Restia!A:A"), "damejidlo", INDIRECT(A200 &amp; " Restia!G:G"), "online", INDIRECT(A200 &amp; " Restia!B:B"), "&lt;&gt;canceled" )</f>
        <v>76050</v>
      </c>
      <c r="D220" s="27">
        <f t="shared" si="9"/>
        <v>-1785</v>
      </c>
      <c r="E220" s="34"/>
    </row>
    <row r="221" hidden="1">
      <c r="A221" s="32" t="s">
        <v>3738</v>
      </c>
      <c r="B221" s="29">
        <v>75826.0</v>
      </c>
      <c r="C221" s="9">
        <f t="array" ref="C221">SUMIFS( INDIRECT(A200 &amp; " Restia!C:C"), INDIRECT(A200 &amp; " Restia!A:A"), "generic", INDIRECT(A200 &amp; " Restia!G:G"), "online", INDIRECT(A200 &amp; " Restia!B:B"), "&lt;&gt;canceled" )</f>
        <v>107434</v>
      </c>
      <c r="D221" s="27">
        <f t="shared" si="9"/>
        <v>31608</v>
      </c>
      <c r="E221" s="34"/>
    </row>
    <row r="222" hidden="1">
      <c r="A222" s="32" t="s">
        <v>3740</v>
      </c>
      <c r="B222" s="29">
        <v>1131.0</v>
      </c>
      <c r="C222" s="9">
        <f t="array" ref="C222">SUMIFS( INDIRECT(A200 &amp; " Restia!C:C"), INDIRECT(A200 &amp; " Restia!E:E"), "wolt kurýr", INDIRECT(A200 &amp; " Restia!A:A"), "&lt;&gt;wolt", INDIRECT(A200 &amp; " Restia!G:G"), "cash", INDIRECT(A200 &amp; " Restia!B:B"), "&lt;&gt;canceled" )</f>
        <v>2254</v>
      </c>
      <c r="D222" s="27">
        <f t="shared" si="9"/>
        <v>1123</v>
      </c>
      <c r="E222" s="34"/>
    </row>
    <row r="223" hidden="1">
      <c r="A223" s="32" t="s">
        <v>3741</v>
      </c>
      <c r="B223" s="29">
        <v>8600.0</v>
      </c>
      <c r="C223" s="9">
        <f t="array" ref="C223">SUMIFS( INDIRECT(A200 &amp; " Restia!C:C"), INDIRECT(A200 &amp; " Restia!A:A"), "damejidlo", INDIRECT(A200 &amp; " Restia!G:G"), "cash", INDIRECT(A200 &amp; " Restia!B:B"), "&lt;&gt;canceled")</f>
        <v>15597</v>
      </c>
      <c r="D223" s="27">
        <f t="shared" si="9"/>
        <v>6997</v>
      </c>
      <c r="E223" s="34"/>
    </row>
    <row r="224" hidden="1">
      <c r="A224" s="35" t="s">
        <v>3742</v>
      </c>
      <c r="B224" s="29">
        <v>296762.0</v>
      </c>
      <c r="C224" s="9">
        <f t="array" ref="C224">SUM(INDIRECT(A200 &amp; " Restia!C:C")) - SUMIFS(INDIRECT(A200 &amp; " Restia!C:C"), INDIRECT(A200 &amp; " Restia!B:B"), "canceled")</f>
        <v>427753.07</v>
      </c>
      <c r="D224" s="27">
        <f t="shared" si="9"/>
        <v>130991.07</v>
      </c>
      <c r="E224" s="34"/>
    </row>
    <row r="225" hidden="1">
      <c r="A225" s="36" t="s">
        <v>3743</v>
      </c>
      <c r="B225" s="37">
        <v>0.0</v>
      </c>
      <c r="C225" s="27">
        <f>sum(C210:C222)-C224</f>
        <v>-37740</v>
      </c>
      <c r="D225" s="37">
        <f t="shared" si="9"/>
        <v>-37740</v>
      </c>
      <c r="E225" s="63"/>
    </row>
    <row r="226" hidden="1"/>
    <row r="227" hidden="1"/>
    <row r="228" hidden="1">
      <c r="A228" s="5" t="s">
        <v>3715</v>
      </c>
      <c r="B228" s="6"/>
      <c r="C228" s="6"/>
      <c r="D228" s="6"/>
      <c r="E228" s="7"/>
    </row>
    <row r="229" hidden="1">
      <c r="A229" s="10"/>
      <c r="B229" s="11"/>
      <c r="C229" s="11"/>
      <c r="D229" s="11"/>
      <c r="E229" s="12"/>
    </row>
    <row r="230" hidden="1">
      <c r="A230" s="5" t="s">
        <v>3717</v>
      </c>
      <c r="B230" s="6"/>
      <c r="C230" s="6"/>
      <c r="D230" s="6"/>
      <c r="E230" s="7"/>
    </row>
    <row r="231" hidden="1">
      <c r="A231" s="10"/>
      <c r="B231" s="11"/>
      <c r="C231" s="11"/>
      <c r="D231" s="11"/>
      <c r="E231" s="12"/>
    </row>
    <row r="232" hidden="1">
      <c r="A232" s="13">
        <v>45572.0</v>
      </c>
      <c r="B232" s="6"/>
      <c r="C232" s="14" t="s">
        <v>3718</v>
      </c>
      <c r="D232" s="15">
        <v>45578.0</v>
      </c>
      <c r="E232" s="7"/>
    </row>
    <row r="233" hidden="1">
      <c r="A233" s="10"/>
      <c r="B233" s="11"/>
      <c r="C233" s="16"/>
      <c r="D233" s="11"/>
      <c r="E233" s="12"/>
    </row>
    <row r="234" hidden="1">
      <c r="A234" s="17" t="str">
        <f>CHOOSE(WEEKDAY(A232), "Neděle", "Pondělí", "Úterý", "Středa", "Čtvrtek", "Pátek", "Sobota")</f>
        <v>Pondělí</v>
      </c>
      <c r="B234" s="7"/>
      <c r="C234" s="16"/>
      <c r="D234" s="18" t="str">
        <f>CHOOSE(WEEKDAY(D232), "Neděle", "Pondělí", "Úterý", "Středa", "Čtvrtek", "Pátek", "Sobota")</f>
        <v>Neděle</v>
      </c>
      <c r="E234" s="7"/>
    </row>
    <row r="235" hidden="1">
      <c r="A235" s="10"/>
      <c r="B235" s="12"/>
      <c r="C235" s="16"/>
      <c r="D235" s="11"/>
      <c r="E235" s="12"/>
    </row>
    <row r="236" hidden="1">
      <c r="A236" s="19" t="s">
        <v>3719</v>
      </c>
      <c r="B236" s="6"/>
      <c r="C236" s="6"/>
      <c r="D236" s="6"/>
      <c r="E236" s="7"/>
    </row>
    <row r="237" hidden="1">
      <c r="A237" s="20" t="s">
        <v>3720</v>
      </c>
      <c r="B237" s="21" t="s">
        <v>3721</v>
      </c>
      <c r="C237" s="22" t="s">
        <v>3722</v>
      </c>
      <c r="D237" s="21" t="s">
        <v>3723</v>
      </c>
      <c r="E237" s="23" t="s">
        <v>13</v>
      </c>
    </row>
    <row r="238" hidden="1">
      <c r="A238" s="24" t="s">
        <v>3724</v>
      </c>
      <c r="B238" s="25">
        <v>38788.0</v>
      </c>
      <c r="C238" s="26">
        <f>250+100+40+6400+21000</f>
        <v>27790</v>
      </c>
      <c r="D238" s="27">
        <f t="shared" ref="D238:D253" si="10">C238-B238</f>
        <v>-10998</v>
      </c>
      <c r="E238" s="28"/>
    </row>
    <row r="239" hidden="1">
      <c r="A239" s="24" t="s">
        <v>3725</v>
      </c>
      <c r="B239" s="29">
        <v>28007.0</v>
      </c>
      <c r="C239" s="26">
        <f>5202+3846+2343+2859+4204+5540+4013</f>
        <v>28007</v>
      </c>
      <c r="D239" s="27">
        <f t="shared" si="10"/>
        <v>0</v>
      </c>
      <c r="E239" s="34"/>
    </row>
    <row r="240" hidden="1">
      <c r="A240" s="24" t="s">
        <v>3726</v>
      </c>
      <c r="B240" s="29">
        <v>0.0</v>
      </c>
      <c r="C240" s="26"/>
      <c r="D240" s="27">
        <f t="shared" si="10"/>
        <v>0</v>
      </c>
      <c r="E240" s="34"/>
    </row>
    <row r="241" hidden="1">
      <c r="A241" s="24" t="s">
        <v>3727</v>
      </c>
      <c r="B241" s="29">
        <v>1500.0</v>
      </c>
      <c r="C241" s="26">
        <v>1500.0</v>
      </c>
      <c r="D241" s="27">
        <f t="shared" si="10"/>
        <v>0</v>
      </c>
      <c r="E241" s="34"/>
    </row>
    <row r="242" hidden="1">
      <c r="A242" s="30" t="s">
        <v>3729</v>
      </c>
      <c r="B242" s="29">
        <v>0.0</v>
      </c>
      <c r="C242" s="26"/>
      <c r="D242" s="27">
        <f t="shared" si="10"/>
        <v>0</v>
      </c>
      <c r="E242" s="28"/>
    </row>
    <row r="243" hidden="1">
      <c r="A243" s="30" t="s">
        <v>3730</v>
      </c>
      <c r="B243" s="29">
        <v>68.0</v>
      </c>
      <c r="C243" s="26">
        <f>5597+5597+68</f>
        <v>11262</v>
      </c>
      <c r="D243" s="27">
        <f t="shared" si="10"/>
        <v>11194</v>
      </c>
      <c r="E243" s="28"/>
    </row>
    <row r="244" hidden="1">
      <c r="A244" s="30" t="s">
        <v>3732</v>
      </c>
      <c r="B244" s="29">
        <v>465.0</v>
      </c>
      <c r="C244" s="26">
        <f>380+85</f>
        <v>465</v>
      </c>
      <c r="D244" s="27">
        <f t="shared" si="10"/>
        <v>0</v>
      </c>
      <c r="E244" s="28"/>
    </row>
    <row r="245" hidden="1">
      <c r="A245" s="31" t="s">
        <v>3734</v>
      </c>
      <c r="B245" s="29">
        <v>5600.0</v>
      </c>
      <c r="C245" s="26">
        <f>80+280+400+320+160+840+520+440+480+320+240+240+280+680+320</f>
        <v>5600</v>
      </c>
      <c r="D245" s="27">
        <f t="shared" si="10"/>
        <v>0</v>
      </c>
      <c r="E245" s="34"/>
    </row>
    <row r="246" hidden="1">
      <c r="A246" s="32" t="s">
        <v>3735</v>
      </c>
      <c r="B246" s="29">
        <v>54246.0</v>
      </c>
      <c r="C246" s="33">
        <f t="array" ref="C246">SUMIFS(INDIRECT(A228 &amp; " Restia!C:C"), INDIRECT(A228 &amp; " Restia!A:A"), A246, INDIRECT(A228 &amp; " Restia!B:B"), "&lt;&gt;canceled")</f>
        <v>112211.07</v>
      </c>
      <c r="D246" s="27">
        <f t="shared" si="10"/>
        <v>57965.07</v>
      </c>
      <c r="E246" s="34"/>
    </row>
    <row r="247" hidden="1">
      <c r="A247" s="32" t="s">
        <v>3736</v>
      </c>
      <c r="B247" s="29">
        <v>26736.0</v>
      </c>
      <c r="C247" s="9">
        <f t="array" ref="C247">SUMIFS( INDIRECT(A228 &amp; " Restia!C:C"), INDIRECT(A228 &amp; " Restia!A:A"), A247, INDIRECT(A228 &amp; " Restia!B:B"), "&lt;&gt;canceled" )</f>
        <v>41499</v>
      </c>
      <c r="D247" s="27">
        <f t="shared" si="10"/>
        <v>14763</v>
      </c>
      <c r="E247" s="34"/>
    </row>
    <row r="248" hidden="1">
      <c r="A248" s="32" t="s">
        <v>3737</v>
      </c>
      <c r="B248" s="29">
        <v>94428.0</v>
      </c>
      <c r="C248" s="9">
        <f t="array" ref="C248">SUMIFS( INDIRECT(A228 &amp; " Restia!C:C"), INDIRECT(A228 &amp; " Restia!A:A"), "damejidlo", INDIRECT(A228 &amp; " Restia!G:G"), "online", INDIRECT(A228 &amp; " Restia!B:B"), "&lt;&gt;canceled" )</f>
        <v>76050</v>
      </c>
      <c r="D248" s="27">
        <f t="shared" si="10"/>
        <v>-18378</v>
      </c>
      <c r="E248" s="34"/>
    </row>
    <row r="249" hidden="1">
      <c r="A249" s="32" t="s">
        <v>3738</v>
      </c>
      <c r="B249" s="29">
        <v>75796.0</v>
      </c>
      <c r="C249" s="9">
        <f t="array" ref="C249">SUMIFS( INDIRECT(A228 &amp; " Restia!C:C"), INDIRECT(A228 &amp; " Restia!A:A"), "generic", INDIRECT(A228 &amp; " Restia!G:G"), "online", INDIRECT(A228 &amp; " Restia!B:B"), "&lt;&gt;canceled" )</f>
        <v>107434</v>
      </c>
      <c r="D249" s="27">
        <f t="shared" si="10"/>
        <v>31638</v>
      </c>
      <c r="E249" s="34"/>
    </row>
    <row r="250" hidden="1">
      <c r="A250" s="32" t="s">
        <v>3740</v>
      </c>
      <c r="B250" s="29">
        <v>5407.0</v>
      </c>
      <c r="C250" s="9">
        <f t="array" ref="C250">SUMIFS( INDIRECT(A228 &amp; " Restia!C:C"), INDIRECT(A228 &amp; " Restia!E:E"), "wolt kurýr", INDIRECT(A228 &amp; " Restia!A:A"), "&lt;&gt;wolt", INDIRECT(A228 &amp; " Restia!G:G"), "cash", INDIRECT(A228 &amp; " Restia!B:B"), "&lt;&gt;canceled" )</f>
        <v>2254</v>
      </c>
      <c r="D250" s="27">
        <f t="shared" si="10"/>
        <v>-3153</v>
      </c>
      <c r="E250" s="34"/>
    </row>
    <row r="251" hidden="1">
      <c r="A251" s="32" t="s">
        <v>3741</v>
      </c>
      <c r="B251" s="29">
        <v>16561.0</v>
      </c>
      <c r="C251" s="9">
        <f t="array" ref="C251">SUMIFS( INDIRECT(A228 &amp; " Restia!C:C"), INDIRECT(A228 &amp; " Restia!A:A"), "damejidlo", INDIRECT(A228 &amp; " Restia!G:G"), "cash", INDIRECT(A228 &amp; " Restia!B:B"), "&lt;&gt;canceled")</f>
        <v>15597</v>
      </c>
      <c r="D251" s="27">
        <f t="shared" si="10"/>
        <v>-964</v>
      </c>
      <c r="E251" s="34"/>
    </row>
    <row r="252" hidden="1">
      <c r="A252" s="35" t="s">
        <v>3742</v>
      </c>
      <c r="B252" s="29">
        <v>331027.7</v>
      </c>
      <c r="C252" s="9">
        <f t="array" ref="C252">SUM(INDIRECT(A228 &amp; " Restia!C:C")) - SUMIFS(INDIRECT(A228 &amp; " Restia!C:C"), INDIRECT(A228 &amp; " Restia!B:B"), "canceled")</f>
        <v>427753.07</v>
      </c>
      <c r="D252" s="27">
        <f t="shared" si="10"/>
        <v>96725.37</v>
      </c>
      <c r="E252" s="34"/>
    </row>
    <row r="253" hidden="1">
      <c r="A253" s="36" t="s">
        <v>3743</v>
      </c>
      <c r="B253" s="37">
        <v>13.30000000000291</v>
      </c>
      <c r="C253" s="27">
        <f>sum(C238:C250)-C252</f>
        <v>-13681</v>
      </c>
      <c r="D253" s="37">
        <f t="shared" si="10"/>
        <v>-13694.3</v>
      </c>
      <c r="E253" s="63"/>
    </row>
    <row r="254" hidden="1"/>
    <row r="255" hidden="1"/>
    <row r="256" hidden="1">
      <c r="A256" s="5" t="s">
        <v>3715</v>
      </c>
      <c r="B256" s="6"/>
      <c r="C256" s="6"/>
      <c r="D256" s="6"/>
      <c r="E256" s="7"/>
    </row>
    <row r="257" hidden="1">
      <c r="A257" s="10"/>
      <c r="B257" s="11"/>
      <c r="C257" s="11"/>
      <c r="D257" s="11"/>
      <c r="E257" s="12"/>
    </row>
    <row r="258" hidden="1">
      <c r="A258" s="5" t="s">
        <v>3717</v>
      </c>
      <c r="B258" s="6"/>
      <c r="C258" s="6"/>
      <c r="D258" s="6"/>
      <c r="E258" s="7"/>
    </row>
    <row r="259" hidden="1">
      <c r="A259" s="10"/>
      <c r="B259" s="11"/>
      <c r="C259" s="11"/>
      <c r="D259" s="11"/>
      <c r="E259" s="12"/>
    </row>
    <row r="260" hidden="1">
      <c r="A260" s="13">
        <v>45579.0</v>
      </c>
      <c r="B260" s="6"/>
      <c r="C260" s="14" t="s">
        <v>3718</v>
      </c>
      <c r="D260" s="15">
        <v>45585.0</v>
      </c>
      <c r="E260" s="7"/>
    </row>
    <row r="261" hidden="1">
      <c r="A261" s="10"/>
      <c r="B261" s="11"/>
      <c r="C261" s="16"/>
      <c r="D261" s="11"/>
      <c r="E261" s="12"/>
    </row>
    <row r="262" hidden="1">
      <c r="A262" s="17" t="str">
        <f>CHOOSE(WEEKDAY(A260), "Neděle", "Pondělí", "Úterý", "Středa", "Čtvrtek", "Pátek", "Sobota")</f>
        <v>Pondělí</v>
      </c>
      <c r="B262" s="7"/>
      <c r="C262" s="16"/>
      <c r="D262" s="18" t="str">
        <f>CHOOSE(WEEKDAY(D260), "Neděle", "Pondělí", "Úterý", "Středa", "Čtvrtek", "Pátek", "Sobota")</f>
        <v>Neděle</v>
      </c>
      <c r="E262" s="7"/>
    </row>
    <row r="263" hidden="1">
      <c r="A263" s="10"/>
      <c r="B263" s="12"/>
      <c r="C263" s="16"/>
      <c r="D263" s="11"/>
      <c r="E263" s="12"/>
    </row>
    <row r="264" hidden="1">
      <c r="A264" s="19" t="s">
        <v>3719</v>
      </c>
      <c r="B264" s="6"/>
      <c r="C264" s="6"/>
      <c r="D264" s="6"/>
      <c r="E264" s="7"/>
    </row>
    <row r="265" hidden="1">
      <c r="A265" s="20" t="s">
        <v>3720</v>
      </c>
      <c r="B265" s="21" t="s">
        <v>3721</v>
      </c>
      <c r="C265" s="22" t="s">
        <v>3722</v>
      </c>
      <c r="D265" s="21" t="s">
        <v>3723</v>
      </c>
      <c r="E265" s="23" t="s">
        <v>13</v>
      </c>
    </row>
    <row r="266" hidden="1">
      <c r="A266" s="24" t="s">
        <v>3724</v>
      </c>
      <c r="B266" s="25">
        <v>38615.0</v>
      </c>
      <c r="C266" s="26">
        <f>280+500+1800+10500+18000+7597</f>
        <v>38677</v>
      </c>
      <c r="D266" s="27">
        <f t="shared" ref="D266:D281" si="11">C266-B266</f>
        <v>62</v>
      </c>
      <c r="E266" s="28"/>
    </row>
    <row r="267" hidden="1">
      <c r="A267" s="24" t="s">
        <v>3725</v>
      </c>
      <c r="B267" s="29">
        <v>26025.0</v>
      </c>
      <c r="C267" s="26">
        <f>3142+2140+2878+4619+6638+4544+2064</f>
        <v>26025</v>
      </c>
      <c r="D267" s="27">
        <f t="shared" si="11"/>
        <v>0</v>
      </c>
      <c r="E267" s="34"/>
    </row>
    <row r="268" hidden="1">
      <c r="A268" s="24" t="s">
        <v>3726</v>
      </c>
      <c r="B268" s="29">
        <v>180.0</v>
      </c>
      <c r="C268" s="26">
        <v>180.0</v>
      </c>
      <c r="D268" s="27">
        <f t="shared" si="11"/>
        <v>0</v>
      </c>
      <c r="E268" s="34"/>
    </row>
    <row r="269" hidden="1">
      <c r="A269" s="24" t="s">
        <v>3727</v>
      </c>
      <c r="B269" s="29">
        <v>2000.0</v>
      </c>
      <c r="C269" s="26">
        <f>500+500+500+500</f>
        <v>2000</v>
      </c>
      <c r="D269" s="27">
        <f t="shared" si="11"/>
        <v>0</v>
      </c>
      <c r="E269" s="34"/>
    </row>
    <row r="270" hidden="1">
      <c r="A270" s="30" t="s">
        <v>3729</v>
      </c>
      <c r="B270" s="29">
        <v>0.0</v>
      </c>
      <c r="C270" s="26"/>
      <c r="D270" s="27">
        <f t="shared" si="11"/>
        <v>0</v>
      </c>
      <c r="E270" s="28"/>
    </row>
    <row r="271" hidden="1">
      <c r="A271" s="30" t="s">
        <v>3730</v>
      </c>
      <c r="B271" s="29">
        <v>315.0</v>
      </c>
      <c r="C271" s="26">
        <v>165.0</v>
      </c>
      <c r="D271" s="27">
        <f t="shared" si="11"/>
        <v>-150</v>
      </c>
      <c r="E271" s="28"/>
    </row>
    <row r="272" hidden="1">
      <c r="A272" s="30" t="s">
        <v>3732</v>
      </c>
      <c r="B272" s="29">
        <v>3272.0</v>
      </c>
      <c r="C272" s="26">
        <f>968+640+160+150+110</f>
        <v>2028</v>
      </c>
      <c r="D272" s="27">
        <f t="shared" si="11"/>
        <v>-1244</v>
      </c>
      <c r="E272" s="28"/>
    </row>
    <row r="273" hidden="1">
      <c r="A273" s="31" t="s">
        <v>3734</v>
      </c>
      <c r="B273" s="29">
        <v>5840.0</v>
      </c>
      <c r="C273" s="26">
        <f>560+240+280+280+440+480+520+360+320+320+720+400+600</f>
        <v>5520</v>
      </c>
      <c r="D273" s="27">
        <f t="shared" si="11"/>
        <v>-320</v>
      </c>
      <c r="E273" s="34"/>
    </row>
    <row r="274" hidden="1">
      <c r="A274" s="32" t="s">
        <v>3735</v>
      </c>
      <c r="B274" s="29">
        <v>61186.0</v>
      </c>
      <c r="C274" s="33">
        <f t="array" ref="C274">SUMIFS(INDIRECT(A256 &amp; " Restia!C:C"), INDIRECT(A256 &amp; " Restia!A:A"), A274, INDIRECT(A256 &amp; " Restia!B:B"), "&lt;&gt;canceled")</f>
        <v>112211.07</v>
      </c>
      <c r="D274" s="27">
        <f t="shared" si="11"/>
        <v>51025.07</v>
      </c>
      <c r="E274" s="34"/>
    </row>
    <row r="275" hidden="1">
      <c r="A275" s="32" t="s">
        <v>3736</v>
      </c>
      <c r="B275" s="29">
        <v>31774.0</v>
      </c>
      <c r="C275" s="9">
        <f t="array" ref="C275">SUMIFS( INDIRECT(A256 &amp; " Restia!C:C"), INDIRECT(A256 &amp; " Restia!A:A"), A275, INDIRECT(A256 &amp; " Restia!B:B"), "&lt;&gt;canceled" )</f>
        <v>41499</v>
      </c>
      <c r="D275" s="27">
        <f t="shared" si="11"/>
        <v>9725</v>
      </c>
      <c r="E275" s="34"/>
    </row>
    <row r="276" hidden="1">
      <c r="A276" s="32" t="s">
        <v>3737</v>
      </c>
      <c r="B276" s="29">
        <v>75498.0</v>
      </c>
      <c r="C276" s="9">
        <f t="array" ref="C276">SUMIFS( INDIRECT(A256 &amp; " Restia!C:C"), INDIRECT(A256 &amp; " Restia!A:A"), "damejidlo", INDIRECT(A256 &amp; " Restia!G:G"), "online", INDIRECT(A256 &amp; " Restia!B:B"), "&lt;&gt;canceled" )</f>
        <v>76050</v>
      </c>
      <c r="D276" s="27">
        <f t="shared" si="11"/>
        <v>552</v>
      </c>
      <c r="E276" s="34"/>
    </row>
    <row r="277" hidden="1">
      <c r="A277" s="32" t="s">
        <v>3738</v>
      </c>
      <c r="B277" s="29">
        <v>78197.0</v>
      </c>
      <c r="C277" s="9">
        <f t="array" ref="C277">SUMIFS( INDIRECT(A256 &amp; " Restia!C:C"), INDIRECT(A256 &amp; " Restia!A:A"), "generic", INDIRECT(A256 &amp; " Restia!G:G"), "online", INDIRECT(A256 &amp; " Restia!B:B"), "&lt;&gt;canceled" )</f>
        <v>107434</v>
      </c>
      <c r="D277" s="27">
        <f t="shared" si="11"/>
        <v>29237</v>
      </c>
      <c r="E277" s="34"/>
    </row>
    <row r="278" hidden="1">
      <c r="A278" s="32" t="s">
        <v>3740</v>
      </c>
      <c r="B278" s="29">
        <v>3882.0</v>
      </c>
      <c r="C278" s="9">
        <f t="array" ref="C278">SUMIFS( INDIRECT(A256 &amp; " Restia!C:C"), INDIRECT(A256 &amp; " Restia!E:E"), "wolt kurýr", INDIRECT(A256 &amp; " Restia!A:A"), "&lt;&gt;wolt", INDIRECT(A256 &amp; " Restia!G:G"), "cash", INDIRECT(A256 &amp; " Restia!B:B"), "&lt;&gt;canceled" )</f>
        <v>2254</v>
      </c>
      <c r="D278" s="27">
        <f t="shared" si="11"/>
        <v>-1628</v>
      </c>
      <c r="E278" s="34"/>
    </row>
    <row r="279" hidden="1">
      <c r="A279" s="32" t="s">
        <v>3741</v>
      </c>
      <c r="B279" s="29">
        <v>14304.0</v>
      </c>
      <c r="C279" s="9">
        <f t="array" ref="C279">SUMIFS( INDIRECT(A256 &amp; " Restia!C:C"), INDIRECT(A256 &amp; " Restia!A:A"), "damejidlo", INDIRECT(A256 &amp; " Restia!G:G"), "cash", INDIRECT(A256 &amp; " Restia!B:B"), "&lt;&gt;canceled")</f>
        <v>15597</v>
      </c>
      <c r="D279" s="27">
        <f t="shared" si="11"/>
        <v>1293</v>
      </c>
      <c r="E279" s="34"/>
    </row>
    <row r="280" hidden="1">
      <c r="A280" s="35" t="s">
        <v>3742</v>
      </c>
      <c r="B280" s="29">
        <v>326682.0</v>
      </c>
      <c r="C280" s="9">
        <f t="array" ref="C280">SUM(INDIRECT(A256 &amp; " Restia!C:C")) - SUMIFS(INDIRECT(A256 &amp; " Restia!C:C"), INDIRECT(A256 &amp; " Restia!B:B"), "canceled")</f>
        <v>427753.07</v>
      </c>
      <c r="D280" s="27">
        <f t="shared" si="11"/>
        <v>101071.07</v>
      </c>
      <c r="E280" s="34"/>
    </row>
    <row r="281" hidden="1">
      <c r="A281" s="36" t="s">
        <v>3743</v>
      </c>
      <c r="B281" s="37">
        <v>102.0</v>
      </c>
      <c r="C281" s="27">
        <f>sum(C266:C278)-C280</f>
        <v>-13710</v>
      </c>
      <c r="D281" s="37">
        <f t="shared" si="11"/>
        <v>-13812</v>
      </c>
      <c r="E281" s="63"/>
    </row>
    <row r="282" hidden="1"/>
    <row r="283" hidden="1"/>
    <row r="284" hidden="1">
      <c r="A284" s="5" t="s">
        <v>3715</v>
      </c>
      <c r="B284" s="6"/>
      <c r="C284" s="6"/>
      <c r="D284" s="6"/>
      <c r="E284" s="7"/>
    </row>
    <row r="285" hidden="1">
      <c r="A285" s="10"/>
      <c r="B285" s="11"/>
      <c r="C285" s="11"/>
      <c r="D285" s="11"/>
      <c r="E285" s="12"/>
    </row>
    <row r="286" hidden="1">
      <c r="A286" s="5" t="s">
        <v>3717</v>
      </c>
      <c r="B286" s="6"/>
      <c r="C286" s="6"/>
      <c r="D286" s="6"/>
      <c r="E286" s="7"/>
    </row>
    <row r="287" hidden="1">
      <c r="A287" s="10"/>
      <c r="B287" s="11"/>
      <c r="C287" s="11"/>
      <c r="D287" s="11"/>
      <c r="E287" s="12"/>
    </row>
    <row r="288" hidden="1">
      <c r="A288" s="13">
        <v>45586.0</v>
      </c>
      <c r="B288" s="6"/>
      <c r="C288" s="14" t="s">
        <v>3718</v>
      </c>
      <c r="D288" s="15">
        <v>45592.0</v>
      </c>
      <c r="E288" s="7"/>
    </row>
    <row r="289" hidden="1">
      <c r="A289" s="10"/>
      <c r="B289" s="11"/>
      <c r="C289" s="16"/>
      <c r="D289" s="11"/>
      <c r="E289" s="12"/>
    </row>
    <row r="290" hidden="1">
      <c r="A290" s="17" t="str">
        <f>CHOOSE(WEEKDAY(A288), "Neděle", "Pondělí", "Úterý", "Středa", "Čtvrtek", "Pátek", "Sobota")</f>
        <v>Pondělí</v>
      </c>
      <c r="B290" s="7"/>
      <c r="C290" s="16"/>
      <c r="D290" s="18" t="str">
        <f>CHOOSE(WEEKDAY(D288), "Neděle", "Pondělí", "Úterý", "Středa", "Čtvrtek", "Pátek", "Sobota")</f>
        <v>Neděle</v>
      </c>
      <c r="E290" s="7"/>
    </row>
    <row r="291" hidden="1">
      <c r="A291" s="10"/>
      <c r="B291" s="12"/>
      <c r="C291" s="16"/>
      <c r="D291" s="11"/>
      <c r="E291" s="12"/>
    </row>
    <row r="292" hidden="1">
      <c r="A292" s="19" t="s">
        <v>3719</v>
      </c>
      <c r="B292" s="6"/>
      <c r="C292" s="6"/>
      <c r="D292" s="6"/>
      <c r="E292" s="7"/>
    </row>
    <row r="293" hidden="1">
      <c r="A293" s="20" t="s">
        <v>3720</v>
      </c>
      <c r="B293" s="21" t="s">
        <v>3721</v>
      </c>
      <c r="C293" s="22" t="s">
        <v>3722</v>
      </c>
      <c r="D293" s="21" t="s">
        <v>3723</v>
      </c>
      <c r="E293" s="23" t="s">
        <v>13</v>
      </c>
    </row>
    <row r="294" hidden="1">
      <c r="A294" s="24" t="s">
        <v>3724</v>
      </c>
      <c r="B294" s="25">
        <v>39845.0</v>
      </c>
      <c r="C294" s="26">
        <f>100+120+80+10+13+300+5800+20000+13432</f>
        <v>39855</v>
      </c>
      <c r="D294" s="27">
        <f t="shared" ref="D294:D309" si="12">C294-B294</f>
        <v>10</v>
      </c>
      <c r="E294" s="28"/>
    </row>
    <row r="295" hidden="1">
      <c r="A295" s="24" t="s">
        <v>3725</v>
      </c>
      <c r="B295" s="29">
        <v>22832.0</v>
      </c>
      <c r="C295" s="26">
        <v>22832.0</v>
      </c>
      <c r="D295" s="27">
        <f t="shared" si="12"/>
        <v>0</v>
      </c>
      <c r="E295" s="34"/>
    </row>
    <row r="296" hidden="1">
      <c r="A296" s="24" t="s">
        <v>3726</v>
      </c>
      <c r="B296" s="29">
        <v>730.0</v>
      </c>
      <c r="C296" s="26">
        <f>130+420+180</f>
        <v>730</v>
      </c>
      <c r="D296" s="27">
        <f t="shared" si="12"/>
        <v>0</v>
      </c>
      <c r="E296" s="34"/>
    </row>
    <row r="297" hidden="1">
      <c r="A297" s="24" t="s">
        <v>3727</v>
      </c>
      <c r="B297" s="29">
        <v>3500.0</v>
      </c>
      <c r="C297" s="26">
        <f>500+500+500+2000</f>
        <v>3500</v>
      </c>
      <c r="D297" s="27">
        <f t="shared" si="12"/>
        <v>0</v>
      </c>
      <c r="E297" s="34"/>
    </row>
    <row r="298" hidden="1">
      <c r="A298" s="30" t="s">
        <v>3729</v>
      </c>
      <c r="B298" s="29">
        <v>0.0</v>
      </c>
      <c r="C298" s="26"/>
      <c r="D298" s="27">
        <f t="shared" si="12"/>
        <v>0</v>
      </c>
      <c r="E298" s="28"/>
    </row>
    <row r="299" hidden="1">
      <c r="A299" s="30" t="s">
        <v>3730</v>
      </c>
      <c r="B299" s="29">
        <v>0.0</v>
      </c>
      <c r="C299" s="26"/>
      <c r="D299" s="27">
        <f t="shared" si="12"/>
        <v>0</v>
      </c>
      <c r="E299" s="28"/>
    </row>
    <row r="300" hidden="1">
      <c r="A300" s="30" t="s">
        <v>3732</v>
      </c>
      <c r="B300" s="29">
        <v>4000.0</v>
      </c>
      <c r="C300" s="26">
        <v>4000.0</v>
      </c>
      <c r="D300" s="27">
        <f t="shared" si="12"/>
        <v>0</v>
      </c>
      <c r="E300" s="28"/>
    </row>
    <row r="301" hidden="1">
      <c r="A301" s="31" t="s">
        <v>3734</v>
      </c>
      <c r="B301" s="29">
        <v>6040.0</v>
      </c>
      <c r="C301" s="26">
        <f>320+520+240+680+160+400+440+280+360+680+320+320+120+320+480+320+80</f>
        <v>6040</v>
      </c>
      <c r="D301" s="27">
        <f t="shared" si="12"/>
        <v>0</v>
      </c>
      <c r="E301" s="34"/>
    </row>
    <row r="302" hidden="1">
      <c r="A302" s="32" t="s">
        <v>3735</v>
      </c>
      <c r="B302" s="29">
        <v>53834.0</v>
      </c>
      <c r="C302" s="33">
        <v>37428.0</v>
      </c>
      <c r="D302" s="27">
        <f t="shared" si="12"/>
        <v>-16406</v>
      </c>
      <c r="E302" s="34"/>
    </row>
    <row r="303" hidden="1">
      <c r="A303" s="32" t="s">
        <v>3736</v>
      </c>
      <c r="B303" s="29">
        <v>30460.0</v>
      </c>
      <c r="C303" s="9">
        <v>9553.0</v>
      </c>
      <c r="D303" s="27">
        <f t="shared" si="12"/>
        <v>-20907</v>
      </c>
      <c r="E303" s="34"/>
    </row>
    <row r="304" hidden="1">
      <c r="A304" s="32" t="s">
        <v>3737</v>
      </c>
      <c r="B304" s="29">
        <v>79058.0</v>
      </c>
      <c r="C304" s="9">
        <v>35919.0</v>
      </c>
      <c r="D304" s="27">
        <f t="shared" si="12"/>
        <v>-43139</v>
      </c>
      <c r="E304" s="34"/>
    </row>
    <row r="305" hidden="1">
      <c r="A305" s="32" t="s">
        <v>3738</v>
      </c>
      <c r="B305" s="29">
        <v>78971.0</v>
      </c>
      <c r="C305" s="9">
        <v>53476.5</v>
      </c>
      <c r="D305" s="27">
        <f t="shared" si="12"/>
        <v>-25494.5</v>
      </c>
      <c r="E305" s="34"/>
    </row>
    <row r="306" hidden="1">
      <c r="A306" s="32" t="s">
        <v>3740</v>
      </c>
      <c r="B306" s="29">
        <v>2658.0</v>
      </c>
      <c r="C306" s="9">
        <v>3351.0</v>
      </c>
      <c r="D306" s="27">
        <f t="shared" si="12"/>
        <v>693</v>
      </c>
      <c r="E306" s="34"/>
    </row>
    <row r="307" hidden="1">
      <c r="A307" s="32" t="s">
        <v>3741</v>
      </c>
      <c r="B307" s="29">
        <v>18673.0</v>
      </c>
      <c r="C307" s="9">
        <v>7956.0</v>
      </c>
      <c r="D307" s="27">
        <f t="shared" si="12"/>
        <v>-10717</v>
      </c>
      <c r="E307" s="34"/>
    </row>
    <row r="308" hidden="1">
      <c r="A308" s="35" t="s">
        <v>3742</v>
      </c>
      <c r="B308" s="29">
        <v>321926.3</v>
      </c>
      <c r="C308" s="9">
        <v>179147.5</v>
      </c>
      <c r="D308" s="27">
        <f t="shared" si="12"/>
        <v>-142778.8</v>
      </c>
      <c r="E308" s="34"/>
    </row>
    <row r="309" hidden="1">
      <c r="A309" s="36" t="s">
        <v>3743</v>
      </c>
      <c r="B309" s="37">
        <v>1.6999999999970896</v>
      </c>
      <c r="C309" s="27">
        <f>sum(C294:C306)-C308</f>
        <v>37537</v>
      </c>
      <c r="D309" s="37">
        <f t="shared" si="12"/>
        <v>37535.3</v>
      </c>
      <c r="E309" s="63"/>
    </row>
    <row r="310" hidden="1"/>
    <row r="311" hidden="1"/>
    <row r="312" hidden="1">
      <c r="A312" s="5" t="s">
        <v>3715</v>
      </c>
      <c r="B312" s="6"/>
      <c r="C312" s="6"/>
      <c r="D312" s="6"/>
      <c r="E312" s="7"/>
    </row>
    <row r="313" hidden="1">
      <c r="A313" s="10"/>
      <c r="B313" s="11"/>
      <c r="C313" s="11"/>
      <c r="D313" s="11"/>
      <c r="E313" s="12"/>
    </row>
    <row r="314" hidden="1">
      <c r="A314" s="5" t="s">
        <v>3717</v>
      </c>
      <c r="B314" s="6"/>
      <c r="C314" s="6"/>
      <c r="D314" s="6"/>
      <c r="E314" s="7"/>
    </row>
    <row r="315" hidden="1">
      <c r="A315" s="10"/>
      <c r="B315" s="11"/>
      <c r="C315" s="11"/>
      <c r="D315" s="11"/>
      <c r="E315" s="12"/>
    </row>
    <row r="316" hidden="1">
      <c r="A316" s="13">
        <v>45597.0</v>
      </c>
      <c r="B316" s="6"/>
      <c r="C316" s="53" t="s">
        <v>3718</v>
      </c>
      <c r="D316" s="15">
        <v>45599.0</v>
      </c>
      <c r="E316" s="7"/>
    </row>
    <row r="317" hidden="1">
      <c r="A317" s="10"/>
      <c r="B317" s="11"/>
      <c r="C317" s="16"/>
      <c r="D317" s="11"/>
      <c r="E317" s="12"/>
    </row>
    <row r="318" hidden="1">
      <c r="A318" s="54" t="s">
        <v>4857</v>
      </c>
      <c r="B318" s="7"/>
      <c r="C318" s="16"/>
      <c r="D318" s="55" t="s">
        <v>4851</v>
      </c>
      <c r="E318" s="7"/>
    </row>
    <row r="319" hidden="1">
      <c r="A319" s="10"/>
      <c r="B319" s="12"/>
      <c r="C319" s="16"/>
      <c r="D319" s="11"/>
      <c r="E319" s="12"/>
    </row>
    <row r="320" hidden="1">
      <c r="A320" s="19" t="s">
        <v>3719</v>
      </c>
      <c r="B320" s="6"/>
      <c r="C320" s="6"/>
      <c r="D320" s="6"/>
      <c r="E320" s="7"/>
    </row>
    <row r="321" hidden="1">
      <c r="A321" s="20" t="s">
        <v>3720</v>
      </c>
      <c r="B321" s="21" t="s">
        <v>3721</v>
      </c>
      <c r="C321" s="22" t="s">
        <v>3722</v>
      </c>
      <c r="D321" s="21" t="s">
        <v>3723</v>
      </c>
      <c r="E321" s="23" t="s">
        <v>13</v>
      </c>
    </row>
    <row r="322" hidden="1">
      <c r="A322" s="56" t="s">
        <v>3724</v>
      </c>
      <c r="B322" s="25">
        <v>16062.0</v>
      </c>
      <c r="C322" s="26">
        <v>16062.0</v>
      </c>
      <c r="D322" s="27">
        <v>0.0</v>
      </c>
      <c r="E322" s="28" t="s">
        <v>4891</v>
      </c>
    </row>
    <row r="323" hidden="1">
      <c r="A323" s="56" t="s">
        <v>3725</v>
      </c>
      <c r="B323" s="29">
        <v>11864.0</v>
      </c>
      <c r="C323" s="26">
        <v>11864.0</v>
      </c>
      <c r="D323" s="27">
        <v>0.0</v>
      </c>
      <c r="E323" s="34"/>
    </row>
    <row r="324" hidden="1">
      <c r="A324" s="56" t="s">
        <v>3726</v>
      </c>
      <c r="B324" s="29">
        <v>0.0</v>
      </c>
      <c r="C324" s="26"/>
      <c r="D324" s="27">
        <v>0.0</v>
      </c>
      <c r="E324" s="34"/>
    </row>
    <row r="325" hidden="1">
      <c r="A325" s="56" t="s">
        <v>3727</v>
      </c>
      <c r="B325" s="29">
        <v>1541.0</v>
      </c>
      <c r="C325" s="26">
        <v>1541.0</v>
      </c>
      <c r="D325" s="27">
        <v>0.0</v>
      </c>
      <c r="E325" s="34"/>
    </row>
    <row r="326" hidden="1">
      <c r="A326" s="31" t="s">
        <v>3729</v>
      </c>
      <c r="B326" s="29">
        <v>0.0</v>
      </c>
      <c r="C326" s="26"/>
      <c r="D326" s="27">
        <v>0.0</v>
      </c>
      <c r="E326" s="28"/>
    </row>
    <row r="327" hidden="1">
      <c r="A327" s="31" t="s">
        <v>3730</v>
      </c>
      <c r="B327" s="29">
        <v>0.0</v>
      </c>
      <c r="C327" s="26"/>
      <c r="D327" s="27">
        <v>0.0</v>
      </c>
      <c r="E327" s="28"/>
    </row>
    <row r="328" hidden="1">
      <c r="A328" s="31" t="s">
        <v>3732</v>
      </c>
      <c r="B328" s="29">
        <v>65.0</v>
      </c>
      <c r="C328" s="26">
        <v>65.0</v>
      </c>
      <c r="D328" s="27">
        <v>0.0</v>
      </c>
      <c r="E328" s="28"/>
    </row>
    <row r="329" hidden="1">
      <c r="A329" s="31" t="s">
        <v>3734</v>
      </c>
      <c r="B329" s="29">
        <v>3160.0</v>
      </c>
      <c r="C329" s="26">
        <v>3160.0</v>
      </c>
      <c r="D329" s="27">
        <v>0.0</v>
      </c>
      <c r="E329" s="34"/>
    </row>
    <row r="330" hidden="1">
      <c r="A330" s="57" t="s">
        <v>3735</v>
      </c>
      <c r="B330" s="29">
        <v>26492.0</v>
      </c>
      <c r="C330" s="29">
        <v>26492.0</v>
      </c>
      <c r="D330" s="27">
        <v>0.0</v>
      </c>
      <c r="E330" s="34"/>
    </row>
    <row r="331" hidden="1">
      <c r="A331" s="57" t="s">
        <v>3736</v>
      </c>
      <c r="B331" s="29">
        <v>14221.0</v>
      </c>
      <c r="C331" s="58">
        <v>14221.0</v>
      </c>
      <c r="D331" s="27">
        <v>0.0</v>
      </c>
      <c r="E331" s="34"/>
    </row>
    <row r="332" hidden="1">
      <c r="A332" s="57" t="s">
        <v>3737</v>
      </c>
      <c r="B332" s="29">
        <v>41146.0</v>
      </c>
      <c r="C332" s="58">
        <v>41146.0</v>
      </c>
      <c r="D332" s="27">
        <v>0.0</v>
      </c>
      <c r="E332" s="34"/>
    </row>
    <row r="333" hidden="1">
      <c r="A333" s="57" t="s">
        <v>3738</v>
      </c>
      <c r="B333" s="29">
        <v>35434.0</v>
      </c>
      <c r="C333" s="58">
        <v>35434.0</v>
      </c>
      <c r="D333" s="27">
        <v>0.0</v>
      </c>
      <c r="E333" s="34"/>
    </row>
    <row r="334" hidden="1">
      <c r="A334" s="57" t="s">
        <v>3740</v>
      </c>
      <c r="B334" s="29">
        <v>1016.0</v>
      </c>
      <c r="C334" s="58">
        <v>1016.0</v>
      </c>
      <c r="D334" s="27">
        <v>0.0</v>
      </c>
      <c r="E334" s="34"/>
    </row>
    <row r="335" hidden="1">
      <c r="A335" s="57" t="s">
        <v>3741</v>
      </c>
      <c r="B335" s="29">
        <v>6908.0</v>
      </c>
      <c r="C335" s="58">
        <v>6908.0</v>
      </c>
      <c r="D335" s="27">
        <v>0.0</v>
      </c>
      <c r="E335" s="34"/>
    </row>
    <row r="336" hidden="1">
      <c r="A336" s="35" t="s">
        <v>3742</v>
      </c>
      <c r="B336" s="29">
        <v>151000.0</v>
      </c>
      <c r="C336" s="58">
        <v>151000.0</v>
      </c>
      <c r="D336" s="27">
        <v>0.0</v>
      </c>
      <c r="E336" s="34"/>
    </row>
    <row r="337" hidden="1">
      <c r="A337" s="36" t="s">
        <v>3743</v>
      </c>
      <c r="B337" s="37">
        <v>1.0</v>
      </c>
      <c r="C337" s="27">
        <v>1.0</v>
      </c>
      <c r="D337" s="27">
        <v>0.0</v>
      </c>
      <c r="E337" s="63"/>
    </row>
    <row r="338" hidden="1"/>
    <row r="339" hidden="1"/>
    <row r="340" hidden="1">
      <c r="A340" s="5" t="s">
        <v>3715</v>
      </c>
      <c r="B340" s="6"/>
      <c r="C340" s="6"/>
      <c r="D340" s="6"/>
      <c r="E340" s="7"/>
    </row>
    <row r="341" hidden="1">
      <c r="A341" s="10"/>
      <c r="B341" s="11"/>
      <c r="C341" s="11"/>
      <c r="D341" s="11"/>
      <c r="E341" s="12"/>
    </row>
    <row r="342" hidden="1">
      <c r="A342" s="5" t="s">
        <v>3717</v>
      </c>
      <c r="B342" s="6"/>
      <c r="C342" s="6"/>
      <c r="D342" s="6"/>
      <c r="E342" s="7"/>
    </row>
    <row r="343" hidden="1">
      <c r="A343" s="10"/>
      <c r="B343" s="11"/>
      <c r="C343" s="11"/>
      <c r="D343" s="11"/>
      <c r="E343" s="12"/>
    </row>
    <row r="344" hidden="1">
      <c r="A344" s="13">
        <v>45600.0</v>
      </c>
      <c r="B344" s="6"/>
      <c r="C344" s="53" t="s">
        <v>3718</v>
      </c>
      <c r="D344" s="15">
        <v>45606.0</v>
      </c>
      <c r="E344" s="7"/>
    </row>
    <row r="345" hidden="1">
      <c r="A345" s="10"/>
      <c r="B345" s="11"/>
      <c r="C345" s="16"/>
      <c r="D345" s="11"/>
      <c r="E345" s="12"/>
    </row>
    <row r="346" hidden="1">
      <c r="A346" s="54" t="s">
        <v>4850</v>
      </c>
      <c r="B346" s="7"/>
      <c r="C346" s="16"/>
      <c r="D346" s="55" t="s">
        <v>4851</v>
      </c>
      <c r="E346" s="7"/>
    </row>
    <row r="347" hidden="1">
      <c r="A347" s="10"/>
      <c r="B347" s="12"/>
      <c r="C347" s="16"/>
      <c r="D347" s="11"/>
      <c r="E347" s="12"/>
    </row>
    <row r="348" hidden="1">
      <c r="A348" s="19" t="s">
        <v>3719</v>
      </c>
      <c r="B348" s="6"/>
      <c r="C348" s="6"/>
      <c r="D348" s="6"/>
      <c r="E348" s="7"/>
    </row>
    <row r="349" hidden="1">
      <c r="A349" s="20" t="s">
        <v>3720</v>
      </c>
      <c r="B349" s="21" t="s">
        <v>3721</v>
      </c>
      <c r="C349" s="22" t="s">
        <v>3722</v>
      </c>
      <c r="D349" s="21" t="s">
        <v>3723</v>
      </c>
      <c r="E349" s="23" t="s">
        <v>13</v>
      </c>
    </row>
    <row r="350" hidden="1">
      <c r="A350" s="56" t="s">
        <v>3724</v>
      </c>
      <c r="B350" s="25">
        <v>30091.0</v>
      </c>
      <c r="C350" s="26">
        <v>34538.0</v>
      </c>
      <c r="D350" s="27">
        <v>4447.0</v>
      </c>
      <c r="E350" s="28"/>
    </row>
    <row r="351" hidden="1">
      <c r="A351" s="56" t="s">
        <v>3725</v>
      </c>
      <c r="B351" s="29">
        <v>23622.0</v>
      </c>
      <c r="C351" s="26">
        <v>23622.0</v>
      </c>
      <c r="D351" s="27">
        <v>0.0</v>
      </c>
      <c r="E351" s="34"/>
    </row>
    <row r="352" hidden="1">
      <c r="A352" s="56" t="s">
        <v>3726</v>
      </c>
      <c r="B352" s="29">
        <v>422.0</v>
      </c>
      <c r="C352" s="26">
        <v>422.0</v>
      </c>
      <c r="D352" s="27">
        <v>0.0</v>
      </c>
      <c r="E352" s="34"/>
    </row>
    <row r="353" hidden="1">
      <c r="A353" s="56" t="s">
        <v>3727</v>
      </c>
      <c r="B353" s="29">
        <v>1000.0</v>
      </c>
      <c r="C353" s="26">
        <v>1000.0</v>
      </c>
      <c r="D353" s="27">
        <v>0.0</v>
      </c>
      <c r="E353" s="34"/>
    </row>
    <row r="354" hidden="1">
      <c r="A354" s="31" t="s">
        <v>3729</v>
      </c>
      <c r="B354" s="29">
        <v>200.0</v>
      </c>
      <c r="C354" s="26"/>
      <c r="D354" s="27">
        <v>-200.0</v>
      </c>
      <c r="E354" s="28"/>
    </row>
    <row r="355" hidden="1">
      <c r="A355" s="31" t="s">
        <v>3730</v>
      </c>
      <c r="B355" s="29">
        <v>190.0</v>
      </c>
      <c r="C355" s="26">
        <v>187.0</v>
      </c>
      <c r="D355" s="27">
        <v>-3.0</v>
      </c>
      <c r="E355" s="28"/>
    </row>
    <row r="356" hidden="1">
      <c r="A356" s="31" t="s">
        <v>3732</v>
      </c>
      <c r="B356" s="29">
        <v>4142.0</v>
      </c>
      <c r="C356" s="26">
        <v>4142.0</v>
      </c>
      <c r="D356" s="27">
        <v>0.0</v>
      </c>
      <c r="E356" s="28"/>
    </row>
    <row r="357" hidden="1">
      <c r="A357" s="31" t="s">
        <v>3734</v>
      </c>
      <c r="B357" s="29">
        <v>6280.0</v>
      </c>
      <c r="C357" s="26">
        <v>6280.0</v>
      </c>
      <c r="D357" s="27">
        <v>0.0</v>
      </c>
      <c r="E357" s="34"/>
    </row>
    <row r="358" hidden="1">
      <c r="A358" s="57" t="s">
        <v>3735</v>
      </c>
      <c r="B358" s="29">
        <v>61517.0</v>
      </c>
      <c r="C358" s="29">
        <v>61517.0</v>
      </c>
      <c r="D358" s="27">
        <v>0.0</v>
      </c>
      <c r="E358" s="34"/>
    </row>
    <row r="359" hidden="1">
      <c r="A359" s="57" t="s">
        <v>3736</v>
      </c>
      <c r="B359" s="29">
        <v>25259.0</v>
      </c>
      <c r="C359" s="58">
        <v>25259.0</v>
      </c>
      <c r="D359" s="27">
        <v>0.0</v>
      </c>
      <c r="E359" s="34"/>
    </row>
    <row r="360" hidden="1">
      <c r="A360" s="57" t="s">
        <v>3737</v>
      </c>
      <c r="B360" s="29">
        <v>72253.0</v>
      </c>
      <c r="C360" s="58">
        <v>72253.0</v>
      </c>
      <c r="D360" s="27">
        <v>0.0</v>
      </c>
      <c r="E360" s="34"/>
    </row>
    <row r="361" hidden="1">
      <c r="A361" s="57" t="s">
        <v>3738</v>
      </c>
      <c r="B361" s="29">
        <v>77019.0</v>
      </c>
      <c r="C361" s="58">
        <v>77019.0</v>
      </c>
      <c r="D361" s="27">
        <v>0.0</v>
      </c>
      <c r="E361" s="34"/>
    </row>
    <row r="362" hidden="1">
      <c r="A362" s="57" t="s">
        <v>3740</v>
      </c>
      <c r="B362" s="29">
        <v>2265.0</v>
      </c>
      <c r="C362" s="58">
        <v>2265.0</v>
      </c>
      <c r="D362" s="27">
        <v>0.0</v>
      </c>
      <c r="E362" s="34"/>
    </row>
    <row r="363" hidden="1">
      <c r="A363" s="57" t="s">
        <v>3741</v>
      </c>
      <c r="B363" s="29">
        <v>18173.0</v>
      </c>
      <c r="C363" s="58">
        <v>18173.0</v>
      </c>
      <c r="D363" s="27">
        <v>0.0</v>
      </c>
      <c r="E363" s="34"/>
    </row>
    <row r="364" hidden="1">
      <c r="A364" s="35" t="s">
        <v>3742</v>
      </c>
      <c r="B364" s="29">
        <v>308701.2</v>
      </c>
      <c r="C364" s="58">
        <v>308701.2</v>
      </c>
      <c r="D364" s="27">
        <v>0.0</v>
      </c>
      <c r="E364" s="34"/>
    </row>
    <row r="365" hidden="1">
      <c r="A365" s="36" t="s">
        <v>3743</v>
      </c>
      <c r="B365" s="37">
        <v>-4441.200000000001</v>
      </c>
      <c r="C365" s="27">
        <v>-197.20000000001164</v>
      </c>
      <c r="D365" s="27">
        <v>4243.999999999989</v>
      </c>
      <c r="E365" s="63"/>
    </row>
    <row r="366" hidden="1"/>
    <row r="367" hidden="1"/>
    <row r="368" hidden="1">
      <c r="A368" s="5" t="s">
        <v>3715</v>
      </c>
      <c r="B368" s="6"/>
      <c r="C368" s="6"/>
      <c r="D368" s="6"/>
      <c r="E368" s="7"/>
    </row>
    <row r="369" hidden="1">
      <c r="A369" s="10"/>
      <c r="B369" s="11"/>
      <c r="C369" s="11"/>
      <c r="D369" s="11"/>
      <c r="E369" s="12"/>
    </row>
    <row r="370" hidden="1">
      <c r="A370" s="5" t="s">
        <v>3717</v>
      </c>
      <c r="B370" s="6"/>
      <c r="C370" s="6"/>
      <c r="D370" s="6"/>
      <c r="E370" s="7"/>
    </row>
    <row r="371" hidden="1">
      <c r="A371" s="10"/>
      <c r="B371" s="11"/>
      <c r="C371" s="11"/>
      <c r="D371" s="11"/>
      <c r="E371" s="12"/>
    </row>
    <row r="372" hidden="1">
      <c r="A372" s="13">
        <v>45600.0</v>
      </c>
      <c r="B372" s="6"/>
      <c r="C372" s="53" t="s">
        <v>3718</v>
      </c>
      <c r="D372" s="15">
        <v>45606.0</v>
      </c>
      <c r="E372" s="7"/>
    </row>
    <row r="373" hidden="1">
      <c r="A373" s="10"/>
      <c r="B373" s="11"/>
      <c r="C373" s="16"/>
      <c r="D373" s="11"/>
      <c r="E373" s="12"/>
    </row>
    <row r="374" hidden="1">
      <c r="A374" s="54" t="s">
        <v>4850</v>
      </c>
      <c r="B374" s="7"/>
      <c r="C374" s="16"/>
      <c r="D374" s="55" t="s">
        <v>4851</v>
      </c>
      <c r="E374" s="7"/>
    </row>
    <row r="375" hidden="1">
      <c r="A375" s="10"/>
      <c r="B375" s="12"/>
      <c r="C375" s="16"/>
      <c r="D375" s="11"/>
      <c r="E375" s="12"/>
    </row>
    <row r="376" hidden="1">
      <c r="A376" s="19" t="s">
        <v>3719</v>
      </c>
      <c r="B376" s="6"/>
      <c r="C376" s="6"/>
      <c r="D376" s="6"/>
      <c r="E376" s="7"/>
    </row>
    <row r="377" hidden="1">
      <c r="A377" s="20" t="s">
        <v>3720</v>
      </c>
      <c r="B377" s="21" t="s">
        <v>3721</v>
      </c>
      <c r="C377" s="22" t="s">
        <v>3722</v>
      </c>
      <c r="D377" s="21" t="s">
        <v>3723</v>
      </c>
      <c r="E377" s="23" t="s">
        <v>13</v>
      </c>
    </row>
    <row r="378" hidden="1">
      <c r="A378" s="56" t="s">
        <v>3724</v>
      </c>
      <c r="B378" s="25">
        <v>30091.0</v>
      </c>
      <c r="C378" s="26">
        <v>34538.0</v>
      </c>
      <c r="D378" s="27">
        <v>4447.0</v>
      </c>
      <c r="E378" s="28"/>
    </row>
    <row r="379" hidden="1">
      <c r="A379" s="56" t="s">
        <v>3725</v>
      </c>
      <c r="B379" s="29">
        <v>23622.0</v>
      </c>
      <c r="C379" s="26">
        <v>23622.0</v>
      </c>
      <c r="D379" s="27">
        <v>0.0</v>
      </c>
      <c r="E379" s="34"/>
    </row>
    <row r="380" hidden="1">
      <c r="A380" s="56" t="s">
        <v>3726</v>
      </c>
      <c r="B380" s="29">
        <v>422.0</v>
      </c>
      <c r="C380" s="26">
        <v>422.0</v>
      </c>
      <c r="D380" s="27">
        <v>0.0</v>
      </c>
      <c r="E380" s="34"/>
    </row>
    <row r="381" hidden="1">
      <c r="A381" s="56" t="s">
        <v>3727</v>
      </c>
      <c r="B381" s="29">
        <v>1000.0</v>
      </c>
      <c r="C381" s="26">
        <v>1000.0</v>
      </c>
      <c r="D381" s="27">
        <v>0.0</v>
      </c>
      <c r="E381" s="34"/>
    </row>
    <row r="382" hidden="1">
      <c r="A382" s="31" t="s">
        <v>3729</v>
      </c>
      <c r="B382" s="29">
        <v>200.0</v>
      </c>
      <c r="C382" s="26"/>
      <c r="D382" s="27">
        <v>-200.0</v>
      </c>
      <c r="E382" s="28"/>
    </row>
    <row r="383" hidden="1">
      <c r="A383" s="31" t="s">
        <v>3730</v>
      </c>
      <c r="B383" s="29">
        <v>190.0</v>
      </c>
      <c r="C383" s="26">
        <v>187.0</v>
      </c>
      <c r="D383" s="27">
        <v>-3.0</v>
      </c>
      <c r="E383" s="28"/>
    </row>
    <row r="384" hidden="1">
      <c r="A384" s="31" t="s">
        <v>3732</v>
      </c>
      <c r="B384" s="29">
        <v>4142.0</v>
      </c>
      <c r="C384" s="26">
        <v>4142.0</v>
      </c>
      <c r="D384" s="27">
        <v>0.0</v>
      </c>
      <c r="E384" s="28"/>
    </row>
    <row r="385" hidden="1">
      <c r="A385" s="31" t="s">
        <v>3734</v>
      </c>
      <c r="B385" s="29">
        <v>6280.0</v>
      </c>
      <c r="C385" s="26">
        <v>6280.0</v>
      </c>
      <c r="D385" s="27">
        <v>0.0</v>
      </c>
      <c r="E385" s="34"/>
    </row>
    <row r="386" hidden="1">
      <c r="A386" s="57" t="s">
        <v>3735</v>
      </c>
      <c r="B386" s="29">
        <v>61517.0</v>
      </c>
      <c r="C386" s="29">
        <v>61517.0</v>
      </c>
      <c r="D386" s="27">
        <v>0.0</v>
      </c>
      <c r="E386" s="34"/>
    </row>
    <row r="387" hidden="1">
      <c r="A387" s="57" t="s">
        <v>3736</v>
      </c>
      <c r="B387" s="29">
        <v>25259.0</v>
      </c>
      <c r="C387" s="58">
        <v>25259.0</v>
      </c>
      <c r="D387" s="27">
        <v>0.0</v>
      </c>
      <c r="E387" s="34"/>
    </row>
    <row r="388" hidden="1">
      <c r="A388" s="57" t="s">
        <v>3737</v>
      </c>
      <c r="B388" s="29">
        <v>72253.0</v>
      </c>
      <c r="C388" s="58">
        <v>72253.0</v>
      </c>
      <c r="D388" s="27">
        <v>0.0</v>
      </c>
      <c r="E388" s="34"/>
    </row>
    <row r="389" hidden="1">
      <c r="A389" s="57" t="s">
        <v>3738</v>
      </c>
      <c r="B389" s="29">
        <v>77019.0</v>
      </c>
      <c r="C389" s="58">
        <v>77019.0</v>
      </c>
      <c r="D389" s="27">
        <v>0.0</v>
      </c>
      <c r="E389" s="34"/>
    </row>
    <row r="390" hidden="1">
      <c r="A390" s="57" t="s">
        <v>3740</v>
      </c>
      <c r="B390" s="29">
        <v>2265.0</v>
      </c>
      <c r="C390" s="58">
        <v>2265.0</v>
      </c>
      <c r="D390" s="27">
        <v>0.0</v>
      </c>
      <c r="E390" s="34"/>
    </row>
    <row r="391" hidden="1">
      <c r="A391" s="57" t="s">
        <v>3741</v>
      </c>
      <c r="B391" s="29">
        <v>18173.0</v>
      </c>
      <c r="C391" s="58">
        <v>18173.0</v>
      </c>
      <c r="D391" s="27">
        <v>0.0</v>
      </c>
      <c r="E391" s="34"/>
    </row>
    <row r="392" hidden="1">
      <c r="A392" s="35" t="s">
        <v>3742</v>
      </c>
      <c r="B392" s="29">
        <v>308701.2</v>
      </c>
      <c r="C392" s="58">
        <v>308701.2</v>
      </c>
      <c r="D392" s="27">
        <v>0.0</v>
      </c>
      <c r="E392" s="34"/>
    </row>
    <row r="393" hidden="1">
      <c r="A393" s="36" t="s">
        <v>3743</v>
      </c>
      <c r="B393" s="37">
        <v>-4441.200000000001</v>
      </c>
      <c r="C393" s="27">
        <v>-197.20000000001164</v>
      </c>
      <c r="D393" s="27">
        <v>4243.999999999989</v>
      </c>
      <c r="E393" s="63"/>
    </row>
    <row r="394" hidden="1"/>
    <row r="395" hidden="1"/>
    <row r="396" hidden="1">
      <c r="A396" s="5" t="s">
        <v>3715</v>
      </c>
      <c r="B396" s="6"/>
      <c r="C396" s="6"/>
      <c r="D396" s="6"/>
      <c r="E396" s="7"/>
    </row>
    <row r="397" hidden="1">
      <c r="A397" s="10"/>
      <c r="B397" s="11"/>
      <c r="C397" s="11"/>
      <c r="D397" s="11"/>
      <c r="E397" s="12"/>
    </row>
    <row r="398" hidden="1">
      <c r="A398" s="5" t="s">
        <v>3717</v>
      </c>
      <c r="B398" s="6"/>
      <c r="C398" s="6"/>
      <c r="D398" s="6"/>
      <c r="E398" s="7"/>
    </row>
    <row r="399" hidden="1">
      <c r="A399" s="10"/>
      <c r="B399" s="11"/>
      <c r="C399" s="11"/>
      <c r="D399" s="11"/>
      <c r="E399" s="12"/>
    </row>
    <row r="400" hidden="1">
      <c r="A400" s="13">
        <v>45607.0</v>
      </c>
      <c r="B400" s="6"/>
      <c r="C400" s="53" t="s">
        <v>3718</v>
      </c>
      <c r="D400" s="15">
        <v>45613.0</v>
      </c>
      <c r="E400" s="7"/>
    </row>
    <row r="401" hidden="1">
      <c r="A401" s="10"/>
      <c r="B401" s="11"/>
      <c r="C401" s="16"/>
      <c r="D401" s="11"/>
      <c r="E401" s="12"/>
    </row>
    <row r="402" hidden="1">
      <c r="A402" s="54" t="s">
        <v>4850</v>
      </c>
      <c r="B402" s="7"/>
      <c r="C402" s="16"/>
      <c r="D402" s="55" t="s">
        <v>4851</v>
      </c>
      <c r="E402" s="7"/>
    </row>
    <row r="403" hidden="1">
      <c r="A403" s="10"/>
      <c r="B403" s="12"/>
      <c r="C403" s="16"/>
      <c r="D403" s="11"/>
      <c r="E403" s="12"/>
    </row>
    <row r="404" hidden="1">
      <c r="A404" s="19" t="s">
        <v>3719</v>
      </c>
      <c r="B404" s="6"/>
      <c r="C404" s="6"/>
      <c r="D404" s="6"/>
      <c r="E404" s="7"/>
    </row>
    <row r="405" hidden="1">
      <c r="A405" s="20" t="s">
        <v>3720</v>
      </c>
      <c r="B405" s="21" t="s">
        <v>3721</v>
      </c>
      <c r="C405" s="22" t="s">
        <v>3722</v>
      </c>
      <c r="D405" s="21" t="s">
        <v>3723</v>
      </c>
      <c r="E405" s="23" t="s">
        <v>13</v>
      </c>
    </row>
    <row r="406" hidden="1">
      <c r="A406" s="56" t="s">
        <v>3724</v>
      </c>
      <c r="B406" s="25">
        <v>30320.0</v>
      </c>
      <c r="C406" s="26">
        <v>31721.0</v>
      </c>
      <c r="D406" s="27">
        <v>1401.0</v>
      </c>
      <c r="E406" s="28"/>
    </row>
    <row r="407" hidden="1">
      <c r="A407" s="56" t="s">
        <v>3725</v>
      </c>
      <c r="B407" s="29">
        <v>24955.0</v>
      </c>
      <c r="C407" s="26">
        <v>24955.0</v>
      </c>
      <c r="D407" s="27">
        <v>0.0</v>
      </c>
      <c r="E407" s="34"/>
    </row>
    <row r="408" hidden="1">
      <c r="A408" s="56" t="s">
        <v>3726</v>
      </c>
      <c r="B408" s="29">
        <v>1030.0</v>
      </c>
      <c r="C408" s="26">
        <v>1030.0</v>
      </c>
      <c r="D408" s="27">
        <v>0.0</v>
      </c>
      <c r="E408" s="34"/>
    </row>
    <row r="409" hidden="1">
      <c r="A409" s="56" t="s">
        <v>3727</v>
      </c>
      <c r="B409" s="29">
        <v>1000.0</v>
      </c>
      <c r="C409" s="26">
        <v>1000.0</v>
      </c>
      <c r="D409" s="27">
        <v>0.0</v>
      </c>
      <c r="E409" s="34"/>
    </row>
    <row r="410" hidden="1">
      <c r="A410" s="31" t="s">
        <v>3729</v>
      </c>
      <c r="B410" s="29">
        <v>0.0</v>
      </c>
      <c r="C410" s="26"/>
      <c r="D410" s="27">
        <v>0.0</v>
      </c>
      <c r="E410" s="28"/>
    </row>
    <row r="411" hidden="1">
      <c r="A411" s="31" t="s">
        <v>3730</v>
      </c>
      <c r="B411" s="29">
        <v>0.0</v>
      </c>
      <c r="C411" s="26"/>
      <c r="D411" s="27">
        <v>0.0</v>
      </c>
      <c r="E411" s="28"/>
    </row>
    <row r="412" hidden="1">
      <c r="A412" s="31" t="s">
        <v>3732</v>
      </c>
      <c r="B412" s="29">
        <v>12355.0</v>
      </c>
      <c r="C412" s="26">
        <v>11100.0</v>
      </c>
      <c r="D412" s="27">
        <v>-1255.0</v>
      </c>
      <c r="E412" s="28" t="s">
        <v>4892</v>
      </c>
    </row>
    <row r="413" hidden="1">
      <c r="A413" s="31" t="s">
        <v>3734</v>
      </c>
      <c r="B413" s="29">
        <v>6720.0</v>
      </c>
      <c r="C413" s="26">
        <v>7280.0</v>
      </c>
      <c r="D413" s="27">
        <v>560.0</v>
      </c>
      <c r="E413" s="34"/>
    </row>
    <row r="414" hidden="1">
      <c r="A414" s="57" t="s">
        <v>3735</v>
      </c>
      <c r="B414" s="29">
        <v>77747.0</v>
      </c>
      <c r="C414" s="29">
        <v>77747.0</v>
      </c>
      <c r="D414" s="27">
        <v>0.0</v>
      </c>
      <c r="E414" s="34"/>
    </row>
    <row r="415" hidden="1">
      <c r="A415" s="57" t="s">
        <v>3736</v>
      </c>
      <c r="B415" s="29">
        <v>30559.0</v>
      </c>
      <c r="C415" s="58">
        <v>30559.0</v>
      </c>
      <c r="D415" s="27">
        <v>0.0</v>
      </c>
      <c r="E415" s="34"/>
    </row>
    <row r="416" hidden="1">
      <c r="A416" s="57" t="s">
        <v>3737</v>
      </c>
      <c r="B416" s="29">
        <v>84351.0</v>
      </c>
      <c r="C416" s="58">
        <v>84351.0</v>
      </c>
      <c r="D416" s="27">
        <v>0.0</v>
      </c>
      <c r="E416" s="34"/>
    </row>
    <row r="417" hidden="1">
      <c r="A417" s="57" t="s">
        <v>3738</v>
      </c>
      <c r="B417" s="29">
        <v>90557.5</v>
      </c>
      <c r="C417" s="58">
        <v>90557.5</v>
      </c>
      <c r="D417" s="27">
        <v>0.0</v>
      </c>
      <c r="E417" s="34"/>
    </row>
    <row r="418" hidden="1">
      <c r="A418" s="57" t="s">
        <v>3740</v>
      </c>
      <c r="B418" s="29">
        <v>2459.0</v>
      </c>
      <c r="C418" s="58">
        <v>2459.0</v>
      </c>
      <c r="D418" s="27">
        <v>0.0</v>
      </c>
      <c r="E418" s="34"/>
    </row>
    <row r="419" hidden="1">
      <c r="A419" s="57" t="s">
        <v>3741</v>
      </c>
      <c r="B419" s="29">
        <v>12819.0</v>
      </c>
      <c r="C419" s="58">
        <v>12819.0</v>
      </c>
      <c r="D419" s="27">
        <v>0.0</v>
      </c>
      <c r="E419" s="34"/>
    </row>
    <row r="420" hidden="1">
      <c r="A420" s="35" t="s">
        <v>3742</v>
      </c>
      <c r="B420" s="29">
        <v>362046.5</v>
      </c>
      <c r="C420" s="58">
        <v>362046.5</v>
      </c>
      <c r="D420" s="27">
        <v>0.0</v>
      </c>
      <c r="E420" s="34"/>
    </row>
    <row r="421" hidden="1">
      <c r="A421" s="36" t="s">
        <v>3743</v>
      </c>
      <c r="B421" s="37">
        <v>7.0</v>
      </c>
      <c r="C421" s="27">
        <v>713.0</v>
      </c>
      <c r="D421" s="27">
        <v>706.0</v>
      </c>
      <c r="E421" s="63"/>
    </row>
    <row r="422" hidden="1"/>
    <row r="423" hidden="1"/>
    <row r="424" hidden="1">
      <c r="A424" s="5" t="s">
        <v>3715</v>
      </c>
      <c r="B424" s="6"/>
      <c r="C424" s="6"/>
      <c r="D424" s="6"/>
      <c r="E424" s="7"/>
    </row>
    <row r="425" hidden="1">
      <c r="A425" s="10"/>
      <c r="B425" s="11"/>
      <c r="C425" s="11"/>
      <c r="D425" s="11"/>
      <c r="E425" s="12"/>
    </row>
    <row r="426" hidden="1">
      <c r="A426" s="5" t="s">
        <v>3717</v>
      </c>
      <c r="B426" s="6"/>
      <c r="C426" s="6"/>
      <c r="D426" s="6"/>
      <c r="E426" s="7"/>
    </row>
    <row r="427" hidden="1">
      <c r="A427" s="10"/>
      <c r="B427" s="11"/>
      <c r="C427" s="11"/>
      <c r="D427" s="11"/>
      <c r="E427" s="12"/>
    </row>
    <row r="428" hidden="1">
      <c r="A428" s="13">
        <v>45607.0</v>
      </c>
      <c r="B428" s="6"/>
      <c r="C428" s="53" t="s">
        <v>3718</v>
      </c>
      <c r="D428" s="15">
        <v>45613.0</v>
      </c>
      <c r="E428" s="7"/>
    </row>
    <row r="429" hidden="1">
      <c r="A429" s="10"/>
      <c r="B429" s="11"/>
      <c r="C429" s="16"/>
      <c r="D429" s="11"/>
      <c r="E429" s="12"/>
    </row>
    <row r="430" hidden="1">
      <c r="A430" s="54" t="s">
        <v>4850</v>
      </c>
      <c r="B430" s="7"/>
      <c r="C430" s="16"/>
      <c r="D430" s="55" t="s">
        <v>4851</v>
      </c>
      <c r="E430" s="7"/>
    </row>
    <row r="431" hidden="1">
      <c r="A431" s="10"/>
      <c r="B431" s="12"/>
      <c r="C431" s="16"/>
      <c r="D431" s="11"/>
      <c r="E431" s="12"/>
    </row>
    <row r="432" hidden="1">
      <c r="A432" s="19" t="s">
        <v>3719</v>
      </c>
      <c r="B432" s="6"/>
      <c r="C432" s="6"/>
      <c r="D432" s="6"/>
      <c r="E432" s="7"/>
    </row>
    <row r="433" hidden="1">
      <c r="A433" s="20" t="s">
        <v>3720</v>
      </c>
      <c r="B433" s="21" t="s">
        <v>3721</v>
      </c>
      <c r="C433" s="22" t="s">
        <v>3722</v>
      </c>
      <c r="D433" s="21" t="s">
        <v>3723</v>
      </c>
      <c r="E433" s="23" t="s">
        <v>13</v>
      </c>
    </row>
    <row r="434" hidden="1">
      <c r="A434" s="56" t="s">
        <v>3724</v>
      </c>
      <c r="B434" s="25">
        <v>30320.0</v>
      </c>
      <c r="C434" s="26">
        <v>31721.0</v>
      </c>
      <c r="D434" s="27">
        <v>1401.0</v>
      </c>
      <c r="E434" s="28"/>
    </row>
    <row r="435" hidden="1">
      <c r="A435" s="56" t="s">
        <v>3725</v>
      </c>
      <c r="B435" s="29">
        <v>24955.0</v>
      </c>
      <c r="C435" s="26">
        <v>24955.0</v>
      </c>
      <c r="D435" s="27">
        <v>0.0</v>
      </c>
      <c r="E435" s="34"/>
    </row>
    <row r="436" hidden="1">
      <c r="A436" s="56" t="s">
        <v>3726</v>
      </c>
      <c r="B436" s="29">
        <v>1030.0</v>
      </c>
      <c r="C436" s="26">
        <v>1030.0</v>
      </c>
      <c r="D436" s="27">
        <v>0.0</v>
      </c>
      <c r="E436" s="34"/>
    </row>
    <row r="437" hidden="1">
      <c r="A437" s="56" t="s">
        <v>3727</v>
      </c>
      <c r="B437" s="29">
        <v>1000.0</v>
      </c>
      <c r="C437" s="26">
        <v>1000.0</v>
      </c>
      <c r="D437" s="27">
        <v>0.0</v>
      </c>
      <c r="E437" s="34"/>
    </row>
    <row r="438" hidden="1">
      <c r="A438" s="31" t="s">
        <v>3729</v>
      </c>
      <c r="B438" s="29">
        <v>0.0</v>
      </c>
      <c r="C438" s="26"/>
      <c r="D438" s="27">
        <v>0.0</v>
      </c>
      <c r="E438" s="28"/>
    </row>
    <row r="439" hidden="1">
      <c r="A439" s="31" t="s">
        <v>3730</v>
      </c>
      <c r="B439" s="29">
        <v>0.0</v>
      </c>
      <c r="C439" s="26"/>
      <c r="D439" s="27">
        <v>0.0</v>
      </c>
      <c r="E439" s="28"/>
    </row>
    <row r="440" hidden="1">
      <c r="A440" s="31" t="s">
        <v>3732</v>
      </c>
      <c r="B440" s="29">
        <v>12355.0</v>
      </c>
      <c r="C440" s="26">
        <v>11100.0</v>
      </c>
      <c r="D440" s="27">
        <v>-1255.0</v>
      </c>
      <c r="E440" s="28" t="s">
        <v>4892</v>
      </c>
    </row>
    <row r="441" hidden="1">
      <c r="A441" s="31" t="s">
        <v>3734</v>
      </c>
      <c r="B441" s="29">
        <v>6720.0</v>
      </c>
      <c r="C441" s="26">
        <v>7280.0</v>
      </c>
      <c r="D441" s="27">
        <v>560.0</v>
      </c>
      <c r="E441" s="34"/>
    </row>
    <row r="442" hidden="1">
      <c r="A442" s="57" t="s">
        <v>3735</v>
      </c>
      <c r="B442" s="29">
        <v>77747.0</v>
      </c>
      <c r="C442" s="29">
        <v>77747.0</v>
      </c>
      <c r="D442" s="27">
        <v>0.0</v>
      </c>
      <c r="E442" s="34"/>
    </row>
    <row r="443" hidden="1">
      <c r="A443" s="57" t="s">
        <v>3736</v>
      </c>
      <c r="B443" s="29">
        <v>30559.0</v>
      </c>
      <c r="C443" s="58">
        <v>30559.0</v>
      </c>
      <c r="D443" s="27">
        <v>0.0</v>
      </c>
      <c r="E443" s="34"/>
    </row>
    <row r="444" hidden="1">
      <c r="A444" s="57" t="s">
        <v>3737</v>
      </c>
      <c r="B444" s="29">
        <v>84351.0</v>
      </c>
      <c r="C444" s="58">
        <v>84351.0</v>
      </c>
      <c r="D444" s="27">
        <v>0.0</v>
      </c>
      <c r="E444" s="34"/>
    </row>
    <row r="445" hidden="1">
      <c r="A445" s="57" t="s">
        <v>3738</v>
      </c>
      <c r="B445" s="29">
        <v>90557.5</v>
      </c>
      <c r="C445" s="58">
        <v>90557.5</v>
      </c>
      <c r="D445" s="27">
        <v>0.0</v>
      </c>
      <c r="E445" s="34"/>
    </row>
    <row r="446" hidden="1">
      <c r="A446" s="57" t="s">
        <v>3740</v>
      </c>
      <c r="B446" s="29">
        <v>2459.0</v>
      </c>
      <c r="C446" s="58">
        <v>2459.0</v>
      </c>
      <c r="D446" s="27">
        <v>0.0</v>
      </c>
      <c r="E446" s="34"/>
    </row>
    <row r="447" hidden="1">
      <c r="A447" s="57" t="s">
        <v>3741</v>
      </c>
      <c r="B447" s="29">
        <v>12819.0</v>
      </c>
      <c r="C447" s="58">
        <v>12819.0</v>
      </c>
      <c r="D447" s="27">
        <v>0.0</v>
      </c>
      <c r="E447" s="34"/>
    </row>
    <row r="448" hidden="1">
      <c r="A448" s="35" t="s">
        <v>3742</v>
      </c>
      <c r="B448" s="29">
        <v>362046.5</v>
      </c>
      <c r="C448" s="58">
        <v>362046.5</v>
      </c>
      <c r="D448" s="27">
        <v>0.0</v>
      </c>
      <c r="E448" s="34"/>
    </row>
    <row r="449" hidden="1">
      <c r="A449" s="36" t="s">
        <v>3743</v>
      </c>
      <c r="B449" s="37">
        <v>7.0</v>
      </c>
      <c r="C449" s="27">
        <v>713.0</v>
      </c>
      <c r="D449" s="27">
        <v>706.0</v>
      </c>
      <c r="E449" s="63"/>
    </row>
    <row r="450" hidden="1"/>
    <row r="451" hidden="1"/>
    <row r="452" hidden="1">
      <c r="A452" s="5" t="s">
        <v>3715</v>
      </c>
      <c r="B452" s="6"/>
      <c r="C452" s="6"/>
      <c r="D452" s="6"/>
      <c r="E452" s="7"/>
    </row>
    <row r="453" hidden="1">
      <c r="A453" s="10"/>
      <c r="B453" s="11"/>
      <c r="C453" s="11"/>
      <c r="D453" s="11"/>
      <c r="E453" s="12"/>
    </row>
    <row r="454" hidden="1">
      <c r="A454" s="5" t="s">
        <v>3717</v>
      </c>
      <c r="B454" s="6"/>
      <c r="C454" s="6"/>
      <c r="D454" s="6"/>
      <c r="E454" s="7"/>
    </row>
    <row r="455" hidden="1">
      <c r="A455" s="10"/>
      <c r="B455" s="11"/>
      <c r="C455" s="11"/>
      <c r="D455" s="11"/>
      <c r="E455" s="12"/>
    </row>
    <row r="456" hidden="1">
      <c r="A456" s="13">
        <v>45614.0</v>
      </c>
      <c r="B456" s="6"/>
      <c r="C456" s="53" t="s">
        <v>3718</v>
      </c>
      <c r="D456" s="15">
        <v>45620.0</v>
      </c>
      <c r="E456" s="7"/>
    </row>
    <row r="457" hidden="1">
      <c r="A457" s="10"/>
      <c r="B457" s="11"/>
      <c r="C457" s="16"/>
      <c r="D457" s="11"/>
      <c r="E457" s="12"/>
    </row>
    <row r="458" hidden="1">
      <c r="A458" s="54" t="s">
        <v>4850</v>
      </c>
      <c r="B458" s="7"/>
      <c r="C458" s="16"/>
      <c r="D458" s="55" t="s">
        <v>4851</v>
      </c>
      <c r="E458" s="7"/>
    </row>
    <row r="459" hidden="1">
      <c r="A459" s="10"/>
      <c r="B459" s="12"/>
      <c r="C459" s="16"/>
      <c r="D459" s="11"/>
      <c r="E459" s="12"/>
    </row>
    <row r="460" hidden="1">
      <c r="A460" s="19" t="s">
        <v>3719</v>
      </c>
      <c r="B460" s="6"/>
      <c r="C460" s="6"/>
      <c r="D460" s="6"/>
      <c r="E460" s="7"/>
    </row>
    <row r="461" hidden="1">
      <c r="A461" s="20" t="s">
        <v>3720</v>
      </c>
      <c r="B461" s="21" t="s">
        <v>3721</v>
      </c>
      <c r="C461" s="22" t="s">
        <v>3722</v>
      </c>
      <c r="D461" s="21" t="s">
        <v>3723</v>
      </c>
      <c r="E461" s="23" t="s">
        <v>13</v>
      </c>
    </row>
    <row r="462" hidden="1">
      <c r="A462" s="56" t="s">
        <v>3724</v>
      </c>
      <c r="B462" s="25">
        <v>52669.0</v>
      </c>
      <c r="C462" s="26">
        <v>52672.0</v>
      </c>
      <c r="D462" s="27">
        <v>3.0</v>
      </c>
      <c r="E462" s="28" t="s">
        <v>4893</v>
      </c>
    </row>
    <row r="463" hidden="1">
      <c r="A463" s="56" t="s">
        <v>3725</v>
      </c>
      <c r="B463" s="29">
        <v>25802.0</v>
      </c>
      <c r="C463" s="26">
        <v>25802.0</v>
      </c>
      <c r="D463" s="27">
        <v>0.0</v>
      </c>
      <c r="E463" s="34"/>
    </row>
    <row r="464" hidden="1">
      <c r="A464" s="56" t="s">
        <v>3726</v>
      </c>
      <c r="B464" s="29">
        <v>280.0</v>
      </c>
      <c r="C464" s="26">
        <v>280.0</v>
      </c>
      <c r="D464" s="27">
        <v>0.0</v>
      </c>
      <c r="E464" s="34"/>
    </row>
    <row r="465" hidden="1">
      <c r="A465" s="56" t="s">
        <v>3727</v>
      </c>
      <c r="B465" s="29">
        <v>1000.0</v>
      </c>
      <c r="C465" s="26">
        <v>1000.0</v>
      </c>
      <c r="D465" s="27">
        <v>0.0</v>
      </c>
      <c r="E465" s="34"/>
    </row>
    <row r="466" hidden="1">
      <c r="A466" s="31" t="s">
        <v>3729</v>
      </c>
      <c r="B466" s="29">
        <v>0.0</v>
      </c>
      <c r="C466" s="26"/>
      <c r="D466" s="27">
        <v>0.0</v>
      </c>
      <c r="E466" s="28"/>
    </row>
    <row r="467" hidden="1">
      <c r="A467" s="31" t="s">
        <v>3730</v>
      </c>
      <c r="B467" s="29">
        <v>0.0</v>
      </c>
      <c r="C467" s="26"/>
      <c r="D467" s="27">
        <v>0.0</v>
      </c>
      <c r="E467" s="28"/>
    </row>
    <row r="468" hidden="1">
      <c r="A468" s="31" t="s">
        <v>3732</v>
      </c>
      <c r="B468" s="29">
        <v>630.0</v>
      </c>
      <c r="C468" s="26">
        <v>100.0</v>
      </c>
      <c r="D468" s="27">
        <v>-530.0</v>
      </c>
      <c r="E468" s="28"/>
    </row>
    <row r="469" hidden="1">
      <c r="A469" s="31" t="s">
        <v>3734</v>
      </c>
      <c r="B469" s="29">
        <v>7200.0</v>
      </c>
      <c r="C469" s="26">
        <v>7200.0</v>
      </c>
      <c r="D469" s="27">
        <v>0.0</v>
      </c>
      <c r="E469" s="34"/>
    </row>
    <row r="470" hidden="1">
      <c r="A470" s="57" t="s">
        <v>3735</v>
      </c>
      <c r="B470" s="29">
        <v>81326.0</v>
      </c>
      <c r="C470" s="29">
        <v>81326.0</v>
      </c>
      <c r="D470" s="27">
        <v>0.0</v>
      </c>
      <c r="E470" s="34"/>
    </row>
    <row r="471" hidden="1">
      <c r="A471" s="57" t="s">
        <v>3736</v>
      </c>
      <c r="B471" s="29">
        <v>38308.0</v>
      </c>
      <c r="C471" s="58">
        <v>38308.0</v>
      </c>
      <c r="D471" s="27">
        <v>0.0</v>
      </c>
      <c r="E471" s="34"/>
    </row>
    <row r="472" hidden="1">
      <c r="A472" s="57" t="s">
        <v>3737</v>
      </c>
      <c r="B472" s="29">
        <v>89586.0</v>
      </c>
      <c r="C472" s="58">
        <v>88774.0</v>
      </c>
      <c r="D472" s="27">
        <v>-812.0</v>
      </c>
      <c r="E472" s="34"/>
    </row>
    <row r="473" hidden="1">
      <c r="A473" s="57" t="s">
        <v>3738</v>
      </c>
      <c r="B473" s="29">
        <v>85352.0</v>
      </c>
      <c r="C473" s="58">
        <v>85352.0</v>
      </c>
      <c r="D473" s="27">
        <v>0.0</v>
      </c>
      <c r="E473" s="34"/>
    </row>
    <row r="474" hidden="1">
      <c r="A474" s="57" t="s">
        <v>3740</v>
      </c>
      <c r="B474" s="29">
        <v>3816.0</v>
      </c>
      <c r="C474" s="58">
        <v>3816.0</v>
      </c>
      <c r="D474" s="27">
        <v>0.0</v>
      </c>
      <c r="E474" s="34"/>
    </row>
    <row r="475" hidden="1">
      <c r="A475" s="57" t="s">
        <v>3741</v>
      </c>
      <c r="B475" s="29">
        <v>20760.0</v>
      </c>
      <c r="C475" s="58">
        <v>20760.0</v>
      </c>
      <c r="D475" s="27">
        <v>0.0</v>
      </c>
      <c r="E475" s="34"/>
    </row>
    <row r="476" hidden="1">
      <c r="A476" s="35" t="s">
        <v>3742</v>
      </c>
      <c r="B476" s="29">
        <v>385967.4</v>
      </c>
      <c r="C476" s="58">
        <v>385155.4</v>
      </c>
      <c r="D476" s="27">
        <v>-812.0</v>
      </c>
      <c r="E476" s="34"/>
    </row>
    <row r="477" hidden="1">
      <c r="A477" s="36" t="s">
        <v>3743</v>
      </c>
      <c r="B477" s="37">
        <v>1.6000000000058208</v>
      </c>
      <c r="C477" s="27">
        <v>-525.4000000000233</v>
      </c>
      <c r="D477" s="27">
        <v>-527.0000000000291</v>
      </c>
      <c r="E477" s="63"/>
    </row>
    <row r="478" hidden="1"/>
    <row r="479" hidden="1"/>
    <row r="480" hidden="1">
      <c r="A480" s="5" t="s">
        <v>3715</v>
      </c>
      <c r="B480" s="6"/>
      <c r="C480" s="6"/>
      <c r="D480" s="6"/>
      <c r="E480" s="7"/>
    </row>
    <row r="481" hidden="1">
      <c r="A481" s="10"/>
      <c r="B481" s="11"/>
      <c r="C481" s="11"/>
      <c r="D481" s="11"/>
      <c r="E481" s="12"/>
    </row>
    <row r="482" hidden="1">
      <c r="A482" s="5" t="s">
        <v>3717</v>
      </c>
      <c r="B482" s="6"/>
      <c r="C482" s="6"/>
      <c r="D482" s="6"/>
      <c r="E482" s="7"/>
    </row>
    <row r="483" hidden="1">
      <c r="A483" s="10"/>
      <c r="B483" s="11"/>
      <c r="C483" s="11"/>
      <c r="D483" s="11"/>
      <c r="E483" s="12"/>
    </row>
    <row r="484" hidden="1">
      <c r="A484" s="13">
        <v>45621.0</v>
      </c>
      <c r="B484" s="6"/>
      <c r="C484" s="53" t="s">
        <v>3718</v>
      </c>
      <c r="D484" s="15">
        <v>45626.0</v>
      </c>
      <c r="E484" s="7"/>
    </row>
    <row r="485" hidden="1">
      <c r="A485" s="10"/>
      <c r="B485" s="11"/>
      <c r="C485" s="16"/>
      <c r="D485" s="11"/>
      <c r="E485" s="12"/>
    </row>
    <row r="486" hidden="1">
      <c r="A486" s="54" t="s">
        <v>4850</v>
      </c>
      <c r="B486" s="7"/>
      <c r="C486" s="16"/>
      <c r="D486" s="55" t="s">
        <v>4859</v>
      </c>
      <c r="E486" s="7"/>
    </row>
    <row r="487" hidden="1">
      <c r="A487" s="10"/>
      <c r="B487" s="12"/>
      <c r="C487" s="16"/>
      <c r="D487" s="11"/>
      <c r="E487" s="12"/>
    </row>
    <row r="488" hidden="1">
      <c r="A488" s="19" t="s">
        <v>3719</v>
      </c>
      <c r="B488" s="6"/>
      <c r="C488" s="6"/>
      <c r="D488" s="6"/>
      <c r="E488" s="7"/>
    </row>
    <row r="489" hidden="1">
      <c r="A489" s="20" t="s">
        <v>3720</v>
      </c>
      <c r="B489" s="21" t="s">
        <v>3721</v>
      </c>
      <c r="C489" s="22" t="s">
        <v>3722</v>
      </c>
      <c r="D489" s="21" t="s">
        <v>3723</v>
      </c>
      <c r="E489" s="23" t="s">
        <v>13</v>
      </c>
    </row>
    <row r="490" hidden="1">
      <c r="A490" s="56" t="s">
        <v>3724</v>
      </c>
      <c r="B490" s="25">
        <v>31347.0</v>
      </c>
      <c r="C490" s="26">
        <v>36635.0</v>
      </c>
      <c r="D490" s="27">
        <v>5288.0</v>
      </c>
      <c r="E490" s="28" t="s">
        <v>4894</v>
      </c>
    </row>
    <row r="491" hidden="1">
      <c r="A491" s="56" t="s">
        <v>3725</v>
      </c>
      <c r="B491" s="29">
        <v>21131.0</v>
      </c>
      <c r="C491" s="26">
        <v>21131.0</v>
      </c>
      <c r="D491" s="27">
        <v>0.0</v>
      </c>
      <c r="E491" s="34"/>
    </row>
    <row r="492" hidden="1">
      <c r="A492" s="56" t="s">
        <v>3726</v>
      </c>
      <c r="B492" s="29">
        <v>300.0</v>
      </c>
      <c r="C492" s="26">
        <v>300.0</v>
      </c>
      <c r="D492" s="27">
        <v>0.0</v>
      </c>
      <c r="E492" s="34"/>
    </row>
    <row r="493" hidden="1">
      <c r="A493" s="56" t="s">
        <v>3727</v>
      </c>
      <c r="B493" s="29">
        <v>1500.0</v>
      </c>
      <c r="C493" s="26">
        <v>4001.0</v>
      </c>
      <c r="D493" s="27">
        <v>2501.0</v>
      </c>
      <c r="E493" s="28" t="s">
        <v>4895</v>
      </c>
    </row>
    <row r="494" hidden="1">
      <c r="A494" s="31" t="s">
        <v>3729</v>
      </c>
      <c r="B494" s="29">
        <v>0.0</v>
      </c>
      <c r="C494" s="26"/>
      <c r="D494" s="27">
        <v>0.0</v>
      </c>
      <c r="E494" s="28"/>
    </row>
    <row r="495" hidden="1">
      <c r="A495" s="31" t="s">
        <v>3730</v>
      </c>
      <c r="B495" s="29">
        <v>121.0</v>
      </c>
      <c r="C495" s="26">
        <v>121.0</v>
      </c>
      <c r="D495" s="27">
        <v>0.0</v>
      </c>
      <c r="E495" s="28"/>
    </row>
    <row r="496" hidden="1">
      <c r="A496" s="31" t="s">
        <v>3732</v>
      </c>
      <c r="B496" s="29">
        <v>0.0</v>
      </c>
      <c r="C496" s="26"/>
      <c r="D496" s="27">
        <v>0.0</v>
      </c>
      <c r="E496" s="28"/>
    </row>
    <row r="497" hidden="1">
      <c r="A497" s="31" t="s">
        <v>3734</v>
      </c>
      <c r="B497" s="29">
        <v>4680.0</v>
      </c>
      <c r="C497" s="26">
        <v>5120.0</v>
      </c>
      <c r="D497" s="27">
        <v>440.0</v>
      </c>
      <c r="E497" s="34"/>
    </row>
    <row r="498" hidden="1">
      <c r="A498" s="57" t="s">
        <v>3735</v>
      </c>
      <c r="B498" s="29">
        <v>49175.0</v>
      </c>
      <c r="C498" s="29">
        <v>49175.0</v>
      </c>
      <c r="D498" s="27">
        <v>0.0</v>
      </c>
      <c r="E498" s="34"/>
    </row>
    <row r="499" hidden="1">
      <c r="A499" s="57" t="s">
        <v>3736</v>
      </c>
      <c r="B499" s="29">
        <v>33484.0</v>
      </c>
      <c r="C499" s="58">
        <v>33484.0</v>
      </c>
      <c r="D499" s="27">
        <v>0.0</v>
      </c>
      <c r="E499" s="34"/>
    </row>
    <row r="500" hidden="1">
      <c r="A500" s="57" t="s">
        <v>3737</v>
      </c>
      <c r="B500" s="29">
        <v>70030.0</v>
      </c>
      <c r="C500" s="58">
        <v>70030.0</v>
      </c>
      <c r="D500" s="27">
        <v>0.0</v>
      </c>
      <c r="E500" s="34"/>
    </row>
    <row r="501" hidden="1">
      <c r="A501" s="57" t="s">
        <v>3738</v>
      </c>
      <c r="B501" s="29">
        <v>83661.0</v>
      </c>
      <c r="C501" s="58">
        <v>83661.0</v>
      </c>
      <c r="D501" s="27">
        <v>0.0</v>
      </c>
      <c r="E501" s="34"/>
    </row>
    <row r="502" hidden="1">
      <c r="A502" s="57" t="s">
        <v>3740</v>
      </c>
      <c r="B502" s="29">
        <v>4006.0</v>
      </c>
      <c r="C502" s="58">
        <v>4006.0</v>
      </c>
      <c r="D502" s="27">
        <v>0.0</v>
      </c>
      <c r="E502" s="34"/>
    </row>
    <row r="503" hidden="1">
      <c r="A503" s="57" t="s">
        <v>3741</v>
      </c>
      <c r="B503" s="29">
        <v>13641.0</v>
      </c>
      <c r="C503" s="58">
        <v>13641.0</v>
      </c>
      <c r="D503" s="27">
        <v>0.0</v>
      </c>
      <c r="E503" s="34"/>
    </row>
    <row r="504" hidden="1">
      <c r="A504" s="35" t="s">
        <v>3742</v>
      </c>
      <c r="B504" s="29">
        <v>306702.0</v>
      </c>
      <c r="C504" s="58">
        <v>306702.0</v>
      </c>
      <c r="D504" s="27">
        <v>0.0</v>
      </c>
      <c r="E504" s="34"/>
    </row>
    <row r="505" hidden="1">
      <c r="A505" s="36" t="s">
        <v>3743</v>
      </c>
      <c r="B505" s="37">
        <v>-7267.0</v>
      </c>
      <c r="C505" s="27">
        <v>962.0</v>
      </c>
      <c r="D505" s="27">
        <v>8229.0</v>
      </c>
      <c r="E505" s="63"/>
    </row>
    <row r="506" hidden="1"/>
    <row r="507" hidden="1"/>
    <row r="508" hidden="1">
      <c r="A508" s="5" t="s">
        <v>3715</v>
      </c>
      <c r="B508" s="6"/>
      <c r="C508" s="6"/>
      <c r="D508" s="6"/>
      <c r="E508" s="7"/>
    </row>
    <row r="509" hidden="1">
      <c r="A509" s="10"/>
      <c r="B509" s="11"/>
      <c r="C509" s="11"/>
      <c r="D509" s="11"/>
      <c r="E509" s="12"/>
    </row>
    <row r="510" hidden="1">
      <c r="A510" s="5" t="s">
        <v>3717</v>
      </c>
      <c r="B510" s="6"/>
      <c r="C510" s="6"/>
      <c r="D510" s="6"/>
      <c r="E510" s="7"/>
    </row>
    <row r="511" hidden="1">
      <c r="A511" s="10"/>
      <c r="B511" s="11"/>
      <c r="C511" s="11"/>
      <c r="D511" s="11"/>
      <c r="E511" s="12"/>
    </row>
    <row r="512" hidden="1">
      <c r="A512" s="13">
        <v>45627.0</v>
      </c>
      <c r="B512" s="6"/>
      <c r="C512" s="53" t="s">
        <v>3718</v>
      </c>
      <c r="D512" s="15">
        <v>45627.0</v>
      </c>
      <c r="E512" s="7"/>
    </row>
    <row r="513" hidden="1">
      <c r="A513" s="10"/>
      <c r="B513" s="11"/>
      <c r="C513" s="16"/>
      <c r="D513" s="11"/>
      <c r="E513" s="12"/>
    </row>
    <row r="514" hidden="1">
      <c r="A514" s="54" t="s">
        <v>4851</v>
      </c>
      <c r="B514" s="7"/>
      <c r="C514" s="16"/>
      <c r="D514" s="55" t="s">
        <v>4851</v>
      </c>
      <c r="E514" s="7"/>
    </row>
    <row r="515" hidden="1">
      <c r="A515" s="10"/>
      <c r="B515" s="12"/>
      <c r="C515" s="16"/>
      <c r="D515" s="11"/>
      <c r="E515" s="12"/>
    </row>
    <row r="516" hidden="1">
      <c r="A516" s="19" t="s">
        <v>3719</v>
      </c>
      <c r="B516" s="6"/>
      <c r="C516" s="6"/>
      <c r="D516" s="6"/>
      <c r="E516" s="7"/>
    </row>
    <row r="517" hidden="1">
      <c r="A517" s="20" t="s">
        <v>3720</v>
      </c>
      <c r="B517" s="21" t="s">
        <v>3721</v>
      </c>
      <c r="C517" s="22" t="s">
        <v>3722</v>
      </c>
      <c r="D517" s="21" t="s">
        <v>3723</v>
      </c>
      <c r="E517" s="23" t="s">
        <v>13</v>
      </c>
    </row>
    <row r="518" hidden="1">
      <c r="A518" s="56" t="s">
        <v>3724</v>
      </c>
      <c r="B518" s="25">
        <v>8510.0</v>
      </c>
      <c r="C518" s="26">
        <v>8510.0</v>
      </c>
      <c r="D518" s="27">
        <v>0.0</v>
      </c>
      <c r="E518" s="28"/>
    </row>
    <row r="519" hidden="1">
      <c r="A519" s="56" t="s">
        <v>3725</v>
      </c>
      <c r="B519" s="29">
        <v>4075.0</v>
      </c>
      <c r="C519" s="26">
        <v>4075.0</v>
      </c>
      <c r="D519" s="27">
        <v>0.0</v>
      </c>
      <c r="E519" s="34"/>
    </row>
    <row r="520" hidden="1">
      <c r="A520" s="56" t="s">
        <v>3726</v>
      </c>
      <c r="B520" s="29">
        <v>290.0</v>
      </c>
      <c r="C520" s="26">
        <v>290.0</v>
      </c>
      <c r="D520" s="27">
        <v>0.0</v>
      </c>
      <c r="E520" s="34"/>
    </row>
    <row r="521" hidden="1">
      <c r="A521" s="56" t="s">
        <v>3727</v>
      </c>
      <c r="B521" s="29">
        <v>0.0</v>
      </c>
      <c r="C521" s="26"/>
      <c r="D521" s="27">
        <v>0.0</v>
      </c>
      <c r="E521" s="28"/>
    </row>
    <row r="522" hidden="1">
      <c r="A522" s="31" t="s">
        <v>3729</v>
      </c>
      <c r="B522" s="29">
        <v>0.0</v>
      </c>
      <c r="C522" s="26"/>
      <c r="D522" s="27">
        <v>0.0</v>
      </c>
      <c r="E522" s="28"/>
    </row>
    <row r="523" hidden="1">
      <c r="A523" s="31" t="s">
        <v>3730</v>
      </c>
      <c r="B523" s="29">
        <v>0.0</v>
      </c>
      <c r="C523" s="26"/>
      <c r="D523" s="27">
        <v>0.0</v>
      </c>
      <c r="E523" s="28"/>
    </row>
    <row r="524" hidden="1">
      <c r="A524" s="31" t="s">
        <v>3732</v>
      </c>
      <c r="B524" s="29">
        <v>0.0</v>
      </c>
      <c r="C524" s="26"/>
      <c r="D524" s="27">
        <v>0.0</v>
      </c>
      <c r="E524" s="28"/>
    </row>
    <row r="525" hidden="1">
      <c r="A525" s="31" t="s">
        <v>3734</v>
      </c>
      <c r="B525" s="29">
        <v>1400.0</v>
      </c>
      <c r="C525" s="26">
        <v>1400.0</v>
      </c>
      <c r="D525" s="27">
        <v>0.0</v>
      </c>
      <c r="E525" s="34"/>
    </row>
    <row r="526" hidden="1">
      <c r="A526" s="57" t="s">
        <v>3735</v>
      </c>
      <c r="B526" s="29">
        <v>14502.0</v>
      </c>
      <c r="C526" s="29">
        <v>14502.0</v>
      </c>
      <c r="D526" s="27">
        <v>0.0</v>
      </c>
      <c r="E526" s="34"/>
    </row>
    <row r="527" hidden="1">
      <c r="A527" s="57" t="s">
        <v>3736</v>
      </c>
      <c r="B527" s="29">
        <v>8710.0</v>
      </c>
      <c r="C527" s="58">
        <v>8710.0</v>
      </c>
      <c r="D527" s="27">
        <v>0.0</v>
      </c>
      <c r="E527" s="34"/>
    </row>
    <row r="528" hidden="1">
      <c r="A528" s="57" t="s">
        <v>3737</v>
      </c>
      <c r="B528" s="29">
        <v>12569.0</v>
      </c>
      <c r="C528" s="58">
        <v>12569.0</v>
      </c>
      <c r="D528" s="27">
        <v>0.0</v>
      </c>
      <c r="E528" s="34"/>
    </row>
    <row r="529" hidden="1">
      <c r="A529" s="57" t="s">
        <v>3738</v>
      </c>
      <c r="B529" s="29">
        <v>17393.0</v>
      </c>
      <c r="C529" s="58">
        <v>17393.0</v>
      </c>
      <c r="D529" s="27">
        <v>0.0</v>
      </c>
      <c r="E529" s="34"/>
    </row>
    <row r="530" hidden="1">
      <c r="A530" s="57" t="s">
        <v>3740</v>
      </c>
      <c r="B530" s="29">
        <v>250.0</v>
      </c>
      <c r="C530" s="58">
        <v>250.0</v>
      </c>
      <c r="D530" s="27">
        <v>0.0</v>
      </c>
      <c r="E530" s="34"/>
    </row>
    <row r="531" hidden="1">
      <c r="A531" s="57" t="s">
        <v>3741</v>
      </c>
      <c r="B531" s="29">
        <v>2843.0</v>
      </c>
      <c r="C531" s="58">
        <v>2843.0</v>
      </c>
      <c r="D531" s="27">
        <v>0.0</v>
      </c>
      <c r="E531" s="34"/>
    </row>
    <row r="532" hidden="1">
      <c r="A532" s="35" t="s">
        <v>3742</v>
      </c>
      <c r="B532" s="29">
        <v>67698.5</v>
      </c>
      <c r="C532" s="58">
        <v>67698.5</v>
      </c>
      <c r="D532" s="27">
        <v>0.0</v>
      </c>
      <c r="E532" s="34"/>
    </row>
    <row r="533" hidden="1">
      <c r="A533" s="36" t="s">
        <v>3743</v>
      </c>
      <c r="B533" s="37">
        <v>0.5</v>
      </c>
      <c r="C533" s="27">
        <v>0.5</v>
      </c>
      <c r="D533" s="27">
        <v>0.0</v>
      </c>
      <c r="E533" s="63"/>
    </row>
    <row r="534" hidden="1"/>
    <row r="535" hidden="1"/>
    <row r="536" hidden="1">
      <c r="A536" s="5" t="s">
        <v>3715</v>
      </c>
      <c r="B536" s="6"/>
      <c r="C536" s="6"/>
      <c r="D536" s="6"/>
      <c r="E536" s="7"/>
    </row>
    <row r="537" hidden="1">
      <c r="A537" s="10"/>
      <c r="B537" s="11"/>
      <c r="C537" s="11"/>
      <c r="D537" s="11"/>
      <c r="E537" s="12"/>
    </row>
    <row r="538" hidden="1">
      <c r="A538" s="5" t="s">
        <v>3717</v>
      </c>
      <c r="B538" s="6"/>
      <c r="C538" s="6"/>
      <c r="D538" s="6"/>
      <c r="E538" s="7"/>
    </row>
    <row r="539" hidden="1">
      <c r="A539" s="10"/>
      <c r="B539" s="11"/>
      <c r="C539" s="11"/>
      <c r="D539" s="11"/>
      <c r="E539" s="12"/>
    </row>
    <row r="540" hidden="1">
      <c r="A540" s="13">
        <v>45628.0</v>
      </c>
      <c r="B540" s="6"/>
      <c r="C540" s="53" t="s">
        <v>3718</v>
      </c>
      <c r="D540" s="15">
        <v>45634.0</v>
      </c>
      <c r="E540" s="7"/>
    </row>
    <row r="541" hidden="1">
      <c r="A541" s="10"/>
      <c r="B541" s="11"/>
      <c r="C541" s="16"/>
      <c r="D541" s="11"/>
      <c r="E541" s="12"/>
    </row>
    <row r="542" hidden="1">
      <c r="A542" s="54" t="s">
        <v>4850</v>
      </c>
      <c r="B542" s="7"/>
      <c r="C542" s="16"/>
      <c r="D542" s="55" t="s">
        <v>4851</v>
      </c>
      <c r="E542" s="7"/>
    </row>
    <row r="543" hidden="1">
      <c r="A543" s="10"/>
      <c r="B543" s="12"/>
      <c r="C543" s="16"/>
      <c r="D543" s="11"/>
      <c r="E543" s="12"/>
    </row>
    <row r="544" hidden="1">
      <c r="A544" s="19" t="s">
        <v>3719</v>
      </c>
      <c r="B544" s="6"/>
      <c r="C544" s="6"/>
      <c r="D544" s="6"/>
      <c r="E544" s="7"/>
    </row>
    <row r="545" hidden="1">
      <c r="A545" s="20" t="s">
        <v>3720</v>
      </c>
      <c r="B545" s="21" t="s">
        <v>3721</v>
      </c>
      <c r="C545" s="22" t="s">
        <v>3722</v>
      </c>
      <c r="D545" s="21" t="s">
        <v>3723</v>
      </c>
      <c r="E545" s="23" t="s">
        <v>13</v>
      </c>
    </row>
    <row r="546" hidden="1">
      <c r="A546" s="56" t="s">
        <v>3724</v>
      </c>
      <c r="B546" s="25">
        <v>31332.0</v>
      </c>
      <c r="C546" s="26">
        <v>31438.0</v>
      </c>
      <c r="D546" s="27">
        <v>106.0</v>
      </c>
      <c r="E546" s="28"/>
    </row>
    <row r="547" hidden="1">
      <c r="A547" s="56" t="s">
        <v>3725</v>
      </c>
      <c r="B547" s="29">
        <v>26987.0</v>
      </c>
      <c r="C547" s="26">
        <v>26987.0</v>
      </c>
      <c r="D547" s="27">
        <v>0.0</v>
      </c>
      <c r="E547" s="34"/>
    </row>
    <row r="548" hidden="1">
      <c r="A548" s="56" t="s">
        <v>3726</v>
      </c>
      <c r="B548" s="29">
        <v>0.0</v>
      </c>
      <c r="C548" s="26"/>
      <c r="D548" s="27">
        <v>0.0</v>
      </c>
      <c r="E548" s="34"/>
    </row>
    <row r="549" hidden="1">
      <c r="A549" s="56" t="s">
        <v>3727</v>
      </c>
      <c r="B549" s="29">
        <v>1000.0</v>
      </c>
      <c r="C549" s="26">
        <v>1000.0</v>
      </c>
      <c r="D549" s="27">
        <v>0.0</v>
      </c>
      <c r="E549" s="28"/>
    </row>
    <row r="550" hidden="1">
      <c r="A550" s="31" t="s">
        <v>3729</v>
      </c>
      <c r="B550" s="29">
        <v>400.0</v>
      </c>
      <c r="C550" s="26"/>
      <c r="D550" s="27">
        <v>-400.0</v>
      </c>
      <c r="E550" s="28"/>
    </row>
    <row r="551" hidden="1">
      <c r="A551" s="31" t="s">
        <v>3730</v>
      </c>
      <c r="B551" s="29">
        <v>0.0</v>
      </c>
      <c r="C551" s="26"/>
      <c r="D551" s="27">
        <v>0.0</v>
      </c>
      <c r="E551" s="28"/>
    </row>
    <row r="552" hidden="1">
      <c r="A552" s="31" t="s">
        <v>3732</v>
      </c>
      <c r="B552" s="29">
        <v>1228.0</v>
      </c>
      <c r="C552" s="26">
        <v>1179.0</v>
      </c>
      <c r="D552" s="27">
        <v>-49.0</v>
      </c>
      <c r="E552" s="28"/>
    </row>
    <row r="553" hidden="1">
      <c r="A553" s="31" t="s">
        <v>3734</v>
      </c>
      <c r="B553" s="29">
        <v>5920.0</v>
      </c>
      <c r="C553" s="26">
        <v>6240.0</v>
      </c>
      <c r="D553" s="27">
        <v>320.0</v>
      </c>
      <c r="E553" s="34"/>
    </row>
    <row r="554" hidden="1">
      <c r="A554" s="57" t="s">
        <v>3735</v>
      </c>
      <c r="B554" s="29">
        <v>72306.0</v>
      </c>
      <c r="C554" s="29">
        <v>72306.0</v>
      </c>
      <c r="D554" s="27">
        <v>0.0</v>
      </c>
      <c r="E554" s="34"/>
    </row>
    <row r="555" hidden="1">
      <c r="A555" s="57" t="s">
        <v>3736</v>
      </c>
      <c r="B555" s="29">
        <v>33819.0</v>
      </c>
      <c r="C555" s="58">
        <v>33819.0</v>
      </c>
      <c r="D555" s="27">
        <v>0.0</v>
      </c>
      <c r="E555" s="34"/>
    </row>
    <row r="556" hidden="1">
      <c r="A556" s="57" t="s">
        <v>3737</v>
      </c>
      <c r="B556" s="29">
        <v>90938.0</v>
      </c>
      <c r="C556" s="58">
        <v>90938.0</v>
      </c>
      <c r="D556" s="27">
        <v>0.0</v>
      </c>
      <c r="E556" s="34"/>
    </row>
    <row r="557" hidden="1">
      <c r="A557" s="57" t="s">
        <v>3738</v>
      </c>
      <c r="B557" s="29">
        <v>91250.0</v>
      </c>
      <c r="C557" s="58">
        <v>91250.0</v>
      </c>
      <c r="D557" s="27">
        <v>0.0</v>
      </c>
      <c r="E557" s="34"/>
    </row>
    <row r="558" hidden="1">
      <c r="A558" s="57" t="s">
        <v>3740</v>
      </c>
      <c r="B558" s="29">
        <v>5259.0</v>
      </c>
      <c r="C558" s="58">
        <v>5259.0</v>
      </c>
      <c r="D558" s="27">
        <v>0.0</v>
      </c>
      <c r="E558" s="34"/>
    </row>
    <row r="559" hidden="1">
      <c r="A559" s="57" t="s">
        <v>3741</v>
      </c>
      <c r="B559" s="29">
        <v>13459.0</v>
      </c>
      <c r="C559" s="58">
        <v>13459.0</v>
      </c>
      <c r="D559" s="27">
        <v>0.0</v>
      </c>
      <c r="E559" s="34"/>
    </row>
    <row r="560" hidden="1">
      <c r="A560" s="35" t="s">
        <v>3742</v>
      </c>
      <c r="B560" s="29">
        <v>360438.0</v>
      </c>
      <c r="C560" s="58">
        <v>360438.0</v>
      </c>
      <c r="D560" s="27">
        <v>0.0</v>
      </c>
      <c r="E560" s="34"/>
    </row>
    <row r="561" hidden="1">
      <c r="A561" s="36" t="s">
        <v>3743</v>
      </c>
      <c r="B561" s="37">
        <v>1.0</v>
      </c>
      <c r="C561" s="27">
        <v>-22.0</v>
      </c>
      <c r="D561" s="27">
        <v>-23.0</v>
      </c>
      <c r="E561" s="63"/>
    </row>
    <row r="562" hidden="1"/>
    <row r="563" hidden="1"/>
    <row r="564" hidden="1">
      <c r="A564" s="5" t="s">
        <v>3715</v>
      </c>
      <c r="B564" s="6"/>
      <c r="C564" s="6"/>
      <c r="D564" s="6"/>
      <c r="E564" s="7"/>
    </row>
    <row r="565" hidden="1">
      <c r="A565" s="10"/>
      <c r="B565" s="11"/>
      <c r="C565" s="11"/>
      <c r="D565" s="11"/>
      <c r="E565" s="12"/>
    </row>
    <row r="566" hidden="1">
      <c r="A566" s="5" t="s">
        <v>3717</v>
      </c>
      <c r="B566" s="6"/>
      <c r="C566" s="6"/>
      <c r="D566" s="6"/>
      <c r="E566" s="7"/>
    </row>
    <row r="567" hidden="1">
      <c r="A567" s="10"/>
      <c r="B567" s="11"/>
      <c r="C567" s="11"/>
      <c r="D567" s="11"/>
      <c r="E567" s="12"/>
    </row>
    <row r="568" hidden="1">
      <c r="A568" s="13">
        <v>45635.0</v>
      </c>
      <c r="B568" s="6"/>
      <c r="C568" s="53" t="s">
        <v>3718</v>
      </c>
      <c r="D568" s="15">
        <v>45641.0</v>
      </c>
      <c r="E568" s="7"/>
    </row>
    <row r="569" hidden="1">
      <c r="A569" s="10"/>
      <c r="B569" s="11"/>
      <c r="C569" s="16"/>
      <c r="D569" s="11"/>
      <c r="E569" s="12"/>
    </row>
    <row r="570" hidden="1">
      <c r="A570" s="54" t="s">
        <v>4850</v>
      </c>
      <c r="B570" s="7"/>
      <c r="C570" s="16"/>
      <c r="D570" s="55" t="s">
        <v>4851</v>
      </c>
      <c r="E570" s="7"/>
    </row>
    <row r="571" hidden="1">
      <c r="A571" s="10"/>
      <c r="B571" s="12"/>
      <c r="C571" s="16"/>
      <c r="D571" s="11"/>
      <c r="E571" s="12"/>
    </row>
    <row r="572" hidden="1">
      <c r="A572" s="19" t="s">
        <v>3719</v>
      </c>
      <c r="B572" s="6"/>
      <c r="C572" s="6"/>
      <c r="D572" s="6"/>
      <c r="E572" s="7"/>
    </row>
    <row r="573" hidden="1">
      <c r="A573" s="20" t="s">
        <v>3720</v>
      </c>
      <c r="B573" s="21" t="s">
        <v>3721</v>
      </c>
      <c r="C573" s="22" t="s">
        <v>3722</v>
      </c>
      <c r="D573" s="21" t="s">
        <v>3723</v>
      </c>
      <c r="E573" s="23" t="s">
        <v>13</v>
      </c>
    </row>
    <row r="574" hidden="1">
      <c r="A574" s="56" t="s">
        <v>3724</v>
      </c>
      <c r="B574" s="25">
        <v>37505.0</v>
      </c>
      <c r="C574" s="26">
        <v>37506.0</v>
      </c>
      <c r="D574" s="27">
        <v>1.0</v>
      </c>
      <c r="E574" s="28" t="s">
        <v>4896</v>
      </c>
    </row>
    <row r="575" hidden="1">
      <c r="A575" s="56" t="s">
        <v>3725</v>
      </c>
      <c r="B575" s="29">
        <v>34424.0</v>
      </c>
      <c r="C575" s="26">
        <v>34424.0</v>
      </c>
      <c r="D575" s="27">
        <v>0.0</v>
      </c>
      <c r="E575" s="34"/>
    </row>
    <row r="576" hidden="1">
      <c r="A576" s="56" t="s">
        <v>3726</v>
      </c>
      <c r="B576" s="29">
        <v>540.0</v>
      </c>
      <c r="C576" s="26">
        <v>540.0</v>
      </c>
      <c r="D576" s="27">
        <v>0.0</v>
      </c>
      <c r="E576" s="34"/>
    </row>
    <row r="577" hidden="1">
      <c r="A577" s="56" t="s">
        <v>3727</v>
      </c>
      <c r="B577" s="29">
        <v>2000.0</v>
      </c>
      <c r="C577" s="26">
        <v>2000.0</v>
      </c>
      <c r="D577" s="27">
        <v>0.0</v>
      </c>
      <c r="E577" s="28"/>
    </row>
    <row r="578" hidden="1">
      <c r="A578" s="31" t="s">
        <v>3729</v>
      </c>
      <c r="B578" s="29">
        <v>0.0</v>
      </c>
      <c r="C578" s="26"/>
      <c r="D578" s="27">
        <v>0.0</v>
      </c>
      <c r="E578" s="28"/>
    </row>
    <row r="579" hidden="1">
      <c r="A579" s="31" t="s">
        <v>3730</v>
      </c>
      <c r="B579" s="29">
        <v>627.0</v>
      </c>
      <c r="C579" s="26">
        <v>627.0</v>
      </c>
      <c r="D579" s="27">
        <v>0.0</v>
      </c>
      <c r="E579" s="28" t="s">
        <v>4897</v>
      </c>
    </row>
    <row r="580" hidden="1">
      <c r="A580" s="31" t="s">
        <v>3732</v>
      </c>
      <c r="B580" s="29">
        <v>435.0</v>
      </c>
      <c r="C580" s="26">
        <v>435.0</v>
      </c>
      <c r="D580" s="27">
        <v>0.0</v>
      </c>
      <c r="E580" s="28"/>
    </row>
    <row r="581" hidden="1">
      <c r="A581" s="31" t="s">
        <v>3734</v>
      </c>
      <c r="B581" s="29">
        <v>7160.0</v>
      </c>
      <c r="C581" s="26">
        <v>6960.0</v>
      </c>
      <c r="D581" s="27">
        <v>-200.0</v>
      </c>
      <c r="E581" s="34"/>
    </row>
    <row r="582" hidden="1">
      <c r="A582" s="57" t="s">
        <v>3735</v>
      </c>
      <c r="B582" s="29">
        <v>86902.0</v>
      </c>
      <c r="C582" s="29">
        <v>86638.0</v>
      </c>
      <c r="D582" s="27">
        <v>-264.0</v>
      </c>
      <c r="E582" s="34"/>
    </row>
    <row r="583" hidden="1">
      <c r="A583" s="57" t="s">
        <v>3736</v>
      </c>
      <c r="B583" s="29">
        <v>31882.0</v>
      </c>
      <c r="C583" s="58">
        <v>31882.0</v>
      </c>
      <c r="D583" s="27">
        <v>0.0</v>
      </c>
      <c r="E583" s="34"/>
    </row>
    <row r="584" hidden="1">
      <c r="A584" s="57" t="s">
        <v>3737</v>
      </c>
      <c r="B584" s="29">
        <v>100680.0</v>
      </c>
      <c r="C584" s="58">
        <v>100680.0</v>
      </c>
      <c r="D584" s="27">
        <v>0.0</v>
      </c>
      <c r="E584" s="34"/>
    </row>
    <row r="585" hidden="1">
      <c r="A585" s="57" t="s">
        <v>3738</v>
      </c>
      <c r="B585" s="29">
        <v>117824.0</v>
      </c>
      <c r="C585" s="58">
        <v>117824.0</v>
      </c>
      <c r="D585" s="27">
        <v>0.0</v>
      </c>
      <c r="E585" s="34"/>
    </row>
    <row r="586" hidden="1">
      <c r="A586" s="57" t="s">
        <v>3740</v>
      </c>
      <c r="B586" s="29">
        <v>3088.0</v>
      </c>
      <c r="C586" s="58">
        <v>3088.0</v>
      </c>
      <c r="D586" s="27">
        <v>0.0</v>
      </c>
      <c r="E586" s="34"/>
    </row>
    <row r="587" hidden="1">
      <c r="A587" s="57" t="s">
        <v>3741</v>
      </c>
      <c r="B587" s="29">
        <v>17067.0</v>
      </c>
      <c r="C587" s="58">
        <v>17067.0</v>
      </c>
      <c r="D587" s="27">
        <v>0.0</v>
      </c>
      <c r="E587" s="34"/>
    </row>
    <row r="588" hidden="1">
      <c r="A588" s="35" t="s">
        <v>3742</v>
      </c>
      <c r="B588" s="29">
        <v>423056.0</v>
      </c>
      <c r="C588" s="58">
        <v>422792.0</v>
      </c>
      <c r="D588" s="27">
        <v>-264.0</v>
      </c>
      <c r="E588" s="34"/>
    </row>
    <row r="589" hidden="1">
      <c r="A589" s="36" t="s">
        <v>3743</v>
      </c>
      <c r="B589" s="37">
        <v>11.0</v>
      </c>
      <c r="C589" s="27">
        <v>-188.0</v>
      </c>
      <c r="D589" s="27">
        <v>-199.0</v>
      </c>
      <c r="E589" s="63"/>
    </row>
    <row r="590" hidden="1"/>
    <row r="591" hidden="1"/>
    <row r="592" hidden="1">
      <c r="A592" s="5" t="s">
        <v>3715</v>
      </c>
      <c r="B592" s="6"/>
      <c r="C592" s="6"/>
      <c r="D592" s="6"/>
      <c r="E592" s="7"/>
    </row>
    <row r="593" hidden="1">
      <c r="A593" s="10"/>
      <c r="B593" s="11"/>
      <c r="C593" s="11"/>
      <c r="D593" s="11"/>
      <c r="E593" s="12"/>
    </row>
    <row r="594" hidden="1">
      <c r="A594" s="5" t="s">
        <v>3717</v>
      </c>
      <c r="B594" s="6"/>
      <c r="C594" s="6"/>
      <c r="D594" s="6"/>
      <c r="E594" s="7"/>
    </row>
    <row r="595" hidden="1">
      <c r="A595" s="10"/>
      <c r="B595" s="11"/>
      <c r="C595" s="11"/>
      <c r="D595" s="11"/>
      <c r="E595" s="12"/>
    </row>
    <row r="596" hidden="1">
      <c r="A596" s="13">
        <v>45642.0</v>
      </c>
      <c r="B596" s="6"/>
      <c r="C596" s="53" t="s">
        <v>3718</v>
      </c>
      <c r="D596" s="15">
        <v>45648.0</v>
      </c>
      <c r="E596" s="7"/>
    </row>
    <row r="597" hidden="1">
      <c r="A597" s="10"/>
      <c r="B597" s="11"/>
      <c r="C597" s="16"/>
      <c r="D597" s="11"/>
      <c r="E597" s="12"/>
    </row>
    <row r="598" hidden="1">
      <c r="A598" s="54" t="s">
        <v>4850</v>
      </c>
      <c r="B598" s="7"/>
      <c r="C598" s="16"/>
      <c r="D598" s="55" t="s">
        <v>4851</v>
      </c>
      <c r="E598" s="7"/>
    </row>
    <row r="599" hidden="1">
      <c r="A599" s="10"/>
      <c r="B599" s="12"/>
      <c r="C599" s="16"/>
      <c r="D599" s="11"/>
      <c r="E599" s="12"/>
    </row>
    <row r="600" hidden="1">
      <c r="A600" s="19" t="s">
        <v>3719</v>
      </c>
      <c r="B600" s="6"/>
      <c r="C600" s="6"/>
      <c r="D600" s="6"/>
      <c r="E600" s="7"/>
    </row>
    <row r="601" hidden="1">
      <c r="A601" s="20" t="s">
        <v>3720</v>
      </c>
      <c r="B601" s="21" t="s">
        <v>3721</v>
      </c>
      <c r="C601" s="22" t="s">
        <v>3722</v>
      </c>
      <c r="D601" s="21" t="s">
        <v>3723</v>
      </c>
      <c r="E601" s="23" t="s">
        <v>13</v>
      </c>
    </row>
    <row r="602" hidden="1">
      <c r="A602" s="56" t="s">
        <v>3724</v>
      </c>
      <c r="B602" s="25">
        <v>43784.0</v>
      </c>
      <c r="C602" s="26">
        <v>43791.0</v>
      </c>
      <c r="D602" s="27">
        <v>7.0</v>
      </c>
      <c r="E602" s="28" t="s">
        <v>4898</v>
      </c>
    </row>
    <row r="603" hidden="1">
      <c r="A603" s="56" t="s">
        <v>3725</v>
      </c>
      <c r="B603" s="29">
        <v>30046.0</v>
      </c>
      <c r="C603" s="26">
        <v>30046.0</v>
      </c>
      <c r="D603" s="27">
        <v>0.0</v>
      </c>
      <c r="E603" s="34"/>
    </row>
    <row r="604" hidden="1">
      <c r="A604" s="56" t="s">
        <v>3726</v>
      </c>
      <c r="B604" s="29">
        <v>1700.0</v>
      </c>
      <c r="C604" s="26">
        <v>1700.0</v>
      </c>
      <c r="D604" s="27">
        <v>0.0</v>
      </c>
      <c r="E604" s="34"/>
    </row>
    <row r="605" hidden="1">
      <c r="A605" s="56" t="s">
        <v>3727</v>
      </c>
      <c r="B605" s="29">
        <v>2000.0</v>
      </c>
      <c r="C605" s="26">
        <v>2000.0</v>
      </c>
      <c r="D605" s="27">
        <v>0.0</v>
      </c>
      <c r="E605" s="28"/>
    </row>
    <row r="606" hidden="1">
      <c r="A606" s="31" t="s">
        <v>3729</v>
      </c>
      <c r="B606" s="29">
        <v>0.0</v>
      </c>
      <c r="C606" s="26"/>
      <c r="D606" s="27">
        <v>0.0</v>
      </c>
      <c r="E606" s="28"/>
    </row>
    <row r="607" hidden="1">
      <c r="A607" s="31" t="s">
        <v>3730</v>
      </c>
      <c r="B607" s="29">
        <v>207.0</v>
      </c>
      <c r="C607" s="26">
        <v>207.0</v>
      </c>
      <c r="D607" s="27">
        <v>0.0</v>
      </c>
      <c r="E607" s="28"/>
    </row>
    <row r="608" hidden="1">
      <c r="A608" s="31" t="s">
        <v>3732</v>
      </c>
      <c r="B608" s="29">
        <v>4050.0</v>
      </c>
      <c r="C608" s="26">
        <v>4050.0</v>
      </c>
      <c r="D608" s="27">
        <v>0.0</v>
      </c>
      <c r="E608" s="28" t="s">
        <v>4899</v>
      </c>
    </row>
    <row r="609" hidden="1">
      <c r="A609" s="31" t="s">
        <v>3734</v>
      </c>
      <c r="B609" s="29">
        <v>6600.0</v>
      </c>
      <c r="C609" s="26">
        <v>6600.0</v>
      </c>
      <c r="D609" s="27">
        <v>0.0</v>
      </c>
      <c r="E609" s="34"/>
    </row>
    <row r="610" hidden="1">
      <c r="A610" s="57" t="s">
        <v>3735</v>
      </c>
      <c r="B610" s="29">
        <v>90084.0</v>
      </c>
      <c r="C610" s="29">
        <v>90084.0</v>
      </c>
      <c r="D610" s="27">
        <v>0.0</v>
      </c>
      <c r="E610" s="34"/>
    </row>
    <row r="611" hidden="1">
      <c r="A611" s="57" t="s">
        <v>3736</v>
      </c>
      <c r="B611" s="29">
        <v>30872.0</v>
      </c>
      <c r="C611" s="58">
        <v>30872.0</v>
      </c>
      <c r="D611" s="27">
        <v>0.0</v>
      </c>
      <c r="E611" s="34"/>
    </row>
    <row r="612" hidden="1">
      <c r="A612" s="57" t="s">
        <v>3737</v>
      </c>
      <c r="B612" s="29">
        <v>93317.0</v>
      </c>
      <c r="C612" s="58">
        <v>92789.0</v>
      </c>
      <c r="D612" s="27">
        <v>-528.0</v>
      </c>
      <c r="E612" s="34"/>
    </row>
    <row r="613" hidden="1">
      <c r="A613" s="57" t="s">
        <v>3738</v>
      </c>
      <c r="B613" s="29">
        <v>92046.0</v>
      </c>
      <c r="C613" s="58">
        <v>92046.0</v>
      </c>
      <c r="D613" s="27">
        <v>0.0</v>
      </c>
      <c r="E613" s="34"/>
    </row>
    <row r="614" hidden="1">
      <c r="A614" s="57" t="s">
        <v>3740</v>
      </c>
      <c r="B614" s="29">
        <v>2730.0</v>
      </c>
      <c r="C614" s="58">
        <v>2730.0</v>
      </c>
      <c r="D614" s="27">
        <v>0.0</v>
      </c>
      <c r="E614" s="34"/>
    </row>
    <row r="615" hidden="1">
      <c r="A615" s="57" t="s">
        <v>3741</v>
      </c>
      <c r="B615" s="29">
        <v>18285.0</v>
      </c>
      <c r="C615" s="58">
        <v>18285.0</v>
      </c>
      <c r="D615" s="27">
        <v>0.0</v>
      </c>
      <c r="E615" s="34"/>
    </row>
    <row r="616" hidden="1">
      <c r="A616" s="35" t="s">
        <v>3742</v>
      </c>
      <c r="B616" s="29">
        <v>397427.5</v>
      </c>
      <c r="C616" s="58">
        <v>397198.5</v>
      </c>
      <c r="D616" s="27">
        <v>-229.0</v>
      </c>
      <c r="E616" s="34"/>
    </row>
    <row r="617" hidden="1">
      <c r="A617" s="36" t="s">
        <v>3743</v>
      </c>
      <c r="B617" s="37">
        <v>8.5</v>
      </c>
      <c r="C617" s="27">
        <v>-283.5</v>
      </c>
      <c r="D617" s="27">
        <v>-292.0</v>
      </c>
      <c r="E617" s="63"/>
    </row>
    <row r="618" hidden="1"/>
    <row r="619" hidden="1"/>
    <row r="620" hidden="1">
      <c r="A620" s="5" t="s">
        <v>3715</v>
      </c>
      <c r="B620" s="6"/>
      <c r="C620" s="6"/>
      <c r="D620" s="6"/>
      <c r="E620" s="7"/>
    </row>
    <row r="621" hidden="1">
      <c r="A621" s="10"/>
      <c r="B621" s="11"/>
      <c r="C621" s="11"/>
      <c r="D621" s="11"/>
      <c r="E621" s="12"/>
    </row>
    <row r="622" hidden="1">
      <c r="A622" s="5" t="s">
        <v>3717</v>
      </c>
      <c r="B622" s="6"/>
      <c r="C622" s="6"/>
      <c r="D622" s="6"/>
      <c r="E622" s="7"/>
    </row>
    <row r="623" hidden="1">
      <c r="A623" s="10"/>
      <c r="B623" s="11"/>
      <c r="C623" s="11"/>
      <c r="D623" s="11"/>
      <c r="E623" s="12"/>
    </row>
    <row r="624" hidden="1">
      <c r="A624" s="13">
        <v>45649.0</v>
      </c>
      <c r="B624" s="6"/>
      <c r="C624" s="53" t="s">
        <v>3718</v>
      </c>
      <c r="D624" s="15">
        <v>45655.0</v>
      </c>
      <c r="E624" s="7"/>
    </row>
    <row r="625" hidden="1">
      <c r="A625" s="10"/>
      <c r="B625" s="11"/>
      <c r="C625" s="16"/>
      <c r="D625" s="11"/>
      <c r="E625" s="12"/>
    </row>
    <row r="626" hidden="1">
      <c r="A626" s="54" t="s">
        <v>4850</v>
      </c>
      <c r="B626" s="7"/>
      <c r="C626" s="16"/>
      <c r="D626" s="55" t="s">
        <v>4851</v>
      </c>
      <c r="E626" s="7"/>
    </row>
    <row r="627" hidden="1">
      <c r="A627" s="10"/>
      <c r="B627" s="12"/>
      <c r="C627" s="16"/>
      <c r="D627" s="11"/>
      <c r="E627" s="12"/>
    </row>
    <row r="628" hidden="1">
      <c r="A628" s="19" t="s">
        <v>3719</v>
      </c>
      <c r="B628" s="6"/>
      <c r="C628" s="6"/>
      <c r="D628" s="6"/>
      <c r="E628" s="7"/>
    </row>
    <row r="629" hidden="1">
      <c r="A629" s="20" t="s">
        <v>3720</v>
      </c>
      <c r="B629" s="21" t="s">
        <v>3721</v>
      </c>
      <c r="C629" s="22" t="s">
        <v>3722</v>
      </c>
      <c r="D629" s="21" t="s">
        <v>3723</v>
      </c>
      <c r="E629" s="23" t="s">
        <v>13</v>
      </c>
    </row>
    <row r="630" hidden="1">
      <c r="A630" s="56" t="s">
        <v>3724</v>
      </c>
      <c r="B630" s="25">
        <v>37830.0</v>
      </c>
      <c r="C630" s="26">
        <v>37836.0</v>
      </c>
      <c r="D630" s="27">
        <v>6.0</v>
      </c>
      <c r="E630" s="28" t="s">
        <v>4900</v>
      </c>
    </row>
    <row r="631" hidden="1">
      <c r="A631" s="56" t="s">
        <v>3725</v>
      </c>
      <c r="B631" s="29">
        <v>11557.0</v>
      </c>
      <c r="C631" s="26">
        <v>11557.0</v>
      </c>
      <c r="D631" s="27">
        <v>0.0</v>
      </c>
      <c r="E631" s="34"/>
    </row>
    <row r="632" hidden="1">
      <c r="A632" s="56" t="s">
        <v>3726</v>
      </c>
      <c r="B632" s="29">
        <v>280.0</v>
      </c>
      <c r="C632" s="26">
        <v>280.0</v>
      </c>
      <c r="D632" s="27">
        <v>0.0</v>
      </c>
      <c r="E632" s="34"/>
    </row>
    <row r="633" hidden="1">
      <c r="A633" s="56" t="s">
        <v>3727</v>
      </c>
      <c r="B633" s="29">
        <v>500.0</v>
      </c>
      <c r="C633" s="26">
        <v>500.0</v>
      </c>
      <c r="D633" s="27">
        <v>0.0</v>
      </c>
      <c r="E633" s="28"/>
    </row>
    <row r="634" hidden="1">
      <c r="A634" s="31" t="s">
        <v>3729</v>
      </c>
      <c r="B634" s="29">
        <v>0.0</v>
      </c>
      <c r="C634" s="26"/>
      <c r="D634" s="27">
        <v>0.0</v>
      </c>
      <c r="E634" s="28"/>
    </row>
    <row r="635" hidden="1">
      <c r="A635" s="31" t="s">
        <v>3730</v>
      </c>
      <c r="B635" s="29">
        <v>237.0</v>
      </c>
      <c r="C635" s="26">
        <v>237.0</v>
      </c>
      <c r="D635" s="27">
        <v>0.0</v>
      </c>
      <c r="E635" s="28"/>
    </row>
    <row r="636" hidden="1">
      <c r="A636" s="31" t="s">
        <v>3732</v>
      </c>
      <c r="B636" s="29">
        <v>239.0</v>
      </c>
      <c r="C636" s="26">
        <v>239.0</v>
      </c>
      <c r="D636" s="27">
        <v>0.0</v>
      </c>
      <c r="E636" s="28"/>
    </row>
    <row r="637" hidden="1">
      <c r="A637" s="31" t="s">
        <v>3734</v>
      </c>
      <c r="B637" s="29">
        <v>3960.0</v>
      </c>
      <c r="C637" s="26">
        <v>3960.0</v>
      </c>
      <c r="D637" s="27">
        <v>0.0</v>
      </c>
      <c r="E637" s="34"/>
    </row>
    <row r="638" hidden="1">
      <c r="A638" s="57" t="s">
        <v>3735</v>
      </c>
      <c r="B638" s="29">
        <v>54072.0</v>
      </c>
      <c r="C638" s="29">
        <v>54072.0</v>
      </c>
      <c r="D638" s="27">
        <v>0.0</v>
      </c>
      <c r="E638" s="34"/>
    </row>
    <row r="639" hidden="1">
      <c r="A639" s="57" t="s">
        <v>3736</v>
      </c>
      <c r="B639" s="29">
        <v>15093.0</v>
      </c>
      <c r="C639" s="58">
        <v>15093.0</v>
      </c>
      <c r="D639" s="27">
        <v>0.0</v>
      </c>
      <c r="E639" s="34"/>
    </row>
    <row r="640" hidden="1">
      <c r="A640" s="57" t="s">
        <v>3737</v>
      </c>
      <c r="B640" s="29">
        <v>58415.0</v>
      </c>
      <c r="C640" s="58">
        <v>58086.0</v>
      </c>
      <c r="D640" s="27">
        <v>-329.0</v>
      </c>
      <c r="E640" s="34"/>
    </row>
    <row r="641" hidden="1">
      <c r="A641" s="57" t="s">
        <v>3738</v>
      </c>
      <c r="B641" s="29">
        <v>56931.0</v>
      </c>
      <c r="C641" s="58">
        <v>56931.0</v>
      </c>
      <c r="D641" s="27">
        <v>0.0</v>
      </c>
      <c r="E641" s="34"/>
    </row>
    <row r="642" hidden="1">
      <c r="A642" s="57" t="s">
        <v>3740</v>
      </c>
      <c r="B642" s="29">
        <v>917.0</v>
      </c>
      <c r="C642" s="58">
        <v>917.0</v>
      </c>
      <c r="D642" s="27">
        <v>0.0</v>
      </c>
      <c r="E642" s="34"/>
    </row>
    <row r="643" hidden="1">
      <c r="A643" s="57" t="s">
        <v>3741</v>
      </c>
      <c r="B643" s="29">
        <v>17384.0</v>
      </c>
      <c r="C643" s="58">
        <v>17170.0</v>
      </c>
      <c r="D643" s="27">
        <v>-214.0</v>
      </c>
      <c r="E643" s="34"/>
    </row>
    <row r="644" hidden="1">
      <c r="A644" s="35" t="s">
        <v>3742</v>
      </c>
      <c r="B644" s="29">
        <v>240030.5</v>
      </c>
      <c r="C644" s="58">
        <v>239487.5</v>
      </c>
      <c r="D644" s="27">
        <v>-543.0</v>
      </c>
      <c r="E644" s="34"/>
    </row>
    <row r="645" hidden="1">
      <c r="A645" s="36" t="s">
        <v>3743</v>
      </c>
      <c r="B645" s="37">
        <v>0.5</v>
      </c>
      <c r="C645" s="27">
        <v>220.5</v>
      </c>
      <c r="D645" s="27">
        <v>220.0</v>
      </c>
      <c r="E645" s="63"/>
    </row>
    <row r="646" hidden="1"/>
    <row r="647" hidden="1"/>
    <row r="648" hidden="1">
      <c r="A648" s="5" t="s">
        <v>3715</v>
      </c>
      <c r="B648" s="6"/>
      <c r="C648" s="6"/>
      <c r="D648" s="6"/>
      <c r="E648" s="7"/>
    </row>
    <row r="649" hidden="1">
      <c r="A649" s="10"/>
      <c r="B649" s="11"/>
      <c r="C649" s="11"/>
      <c r="D649" s="11"/>
      <c r="E649" s="12"/>
    </row>
    <row r="650" hidden="1">
      <c r="A650" s="5" t="s">
        <v>3717</v>
      </c>
      <c r="B650" s="6"/>
      <c r="C650" s="6"/>
      <c r="D650" s="6"/>
      <c r="E650" s="7"/>
    </row>
    <row r="651" hidden="1">
      <c r="A651" s="10"/>
      <c r="B651" s="11"/>
      <c r="C651" s="11"/>
      <c r="D651" s="11"/>
      <c r="E651" s="12"/>
    </row>
    <row r="652" hidden="1">
      <c r="A652" s="13">
        <v>45656.0</v>
      </c>
      <c r="B652" s="6"/>
      <c r="C652" s="53" t="s">
        <v>3718</v>
      </c>
      <c r="D652" s="15">
        <v>45657.0</v>
      </c>
      <c r="E652" s="7"/>
    </row>
    <row r="653" hidden="1">
      <c r="A653" s="10"/>
      <c r="B653" s="11"/>
      <c r="C653" s="16"/>
      <c r="D653" s="11"/>
      <c r="E653" s="12"/>
    </row>
    <row r="654" hidden="1">
      <c r="A654" s="54" t="s">
        <v>4850</v>
      </c>
      <c r="B654" s="7"/>
      <c r="C654" s="16"/>
      <c r="D654" s="55" t="s">
        <v>4852</v>
      </c>
      <c r="E654" s="7"/>
    </row>
    <row r="655" hidden="1">
      <c r="A655" s="10"/>
      <c r="B655" s="12"/>
      <c r="C655" s="16"/>
      <c r="D655" s="11"/>
      <c r="E655" s="12"/>
    </row>
    <row r="656" hidden="1">
      <c r="A656" s="19" t="s">
        <v>3719</v>
      </c>
      <c r="B656" s="6"/>
      <c r="C656" s="6"/>
      <c r="D656" s="6"/>
      <c r="E656" s="7"/>
    </row>
    <row r="657" hidden="1">
      <c r="A657" s="20" t="s">
        <v>3720</v>
      </c>
      <c r="B657" s="21" t="s">
        <v>3721</v>
      </c>
      <c r="C657" s="22" t="s">
        <v>3722</v>
      </c>
      <c r="D657" s="21" t="s">
        <v>3723</v>
      </c>
      <c r="E657" s="23" t="s">
        <v>13</v>
      </c>
    </row>
    <row r="658" hidden="1">
      <c r="A658" s="56" t="s">
        <v>3724</v>
      </c>
      <c r="B658" s="25">
        <v>14113.0</v>
      </c>
      <c r="C658" s="26">
        <v>14115.0</v>
      </c>
      <c r="D658" s="27">
        <v>2.0</v>
      </c>
      <c r="E658" s="28"/>
    </row>
    <row r="659" hidden="1">
      <c r="A659" s="56" t="s">
        <v>3725</v>
      </c>
      <c r="B659" s="29">
        <v>9129.0</v>
      </c>
      <c r="C659" s="26">
        <v>6219.0</v>
      </c>
      <c r="D659" s="27">
        <v>-2910.0</v>
      </c>
      <c r="E659" s="28" t="s">
        <v>4901</v>
      </c>
    </row>
    <row r="660" hidden="1">
      <c r="A660" s="56" t="s">
        <v>3726</v>
      </c>
      <c r="B660" s="29">
        <v>380.0</v>
      </c>
      <c r="C660" s="26">
        <v>380.0</v>
      </c>
      <c r="D660" s="27">
        <v>0.0</v>
      </c>
      <c r="E660" s="34"/>
    </row>
    <row r="661" hidden="1">
      <c r="A661" s="56" t="s">
        <v>3727</v>
      </c>
      <c r="B661" s="29">
        <v>1000.0</v>
      </c>
      <c r="C661" s="26">
        <v>1000.0</v>
      </c>
      <c r="D661" s="27">
        <v>0.0</v>
      </c>
      <c r="E661" s="28"/>
    </row>
    <row r="662" hidden="1">
      <c r="A662" s="31" t="s">
        <v>3729</v>
      </c>
      <c r="B662" s="29">
        <v>80.0</v>
      </c>
      <c r="C662" s="26"/>
      <c r="D662" s="27">
        <v>-80.0</v>
      </c>
      <c r="E662" s="28"/>
    </row>
    <row r="663" hidden="1">
      <c r="A663" s="31" t="s">
        <v>3730</v>
      </c>
      <c r="B663" s="29">
        <v>224.0</v>
      </c>
      <c r="C663" s="26">
        <v>224.0</v>
      </c>
      <c r="D663" s="27">
        <v>0.0</v>
      </c>
      <c r="E663" s="28"/>
    </row>
    <row r="664" hidden="1">
      <c r="A664" s="31" t="s">
        <v>3732</v>
      </c>
      <c r="B664" s="29">
        <v>355.0</v>
      </c>
      <c r="C664" s="26">
        <v>355.0</v>
      </c>
      <c r="D664" s="27">
        <v>0.0</v>
      </c>
      <c r="E664" s="28"/>
    </row>
    <row r="665" hidden="1">
      <c r="A665" s="31" t="s">
        <v>3734</v>
      </c>
      <c r="B665" s="29">
        <v>1160.0</v>
      </c>
      <c r="C665" s="26">
        <v>1160.0</v>
      </c>
      <c r="D665" s="27">
        <v>0.0</v>
      </c>
      <c r="E665" s="34"/>
    </row>
    <row r="666" hidden="1">
      <c r="A666" s="57" t="s">
        <v>3735</v>
      </c>
      <c r="B666" s="29">
        <v>32855.0</v>
      </c>
      <c r="C666" s="29">
        <v>32855.0</v>
      </c>
      <c r="D666" s="27">
        <v>0.0</v>
      </c>
      <c r="E666" s="34"/>
    </row>
    <row r="667" hidden="1">
      <c r="A667" s="57" t="s">
        <v>3736</v>
      </c>
      <c r="B667" s="29">
        <v>6419.0</v>
      </c>
      <c r="C667" s="58">
        <v>6419.0</v>
      </c>
      <c r="D667" s="27">
        <v>0.0</v>
      </c>
      <c r="E667" s="34"/>
    </row>
    <row r="668" hidden="1">
      <c r="A668" s="57" t="s">
        <v>3737</v>
      </c>
      <c r="B668" s="29">
        <v>25584.0</v>
      </c>
      <c r="C668" s="58">
        <v>25584.0</v>
      </c>
      <c r="D668" s="27">
        <v>0.0</v>
      </c>
      <c r="E668" s="34"/>
    </row>
    <row r="669" hidden="1">
      <c r="A669" s="57" t="s">
        <v>3738</v>
      </c>
      <c r="B669" s="29">
        <v>16295.5</v>
      </c>
      <c r="C669" s="58">
        <v>17018.5</v>
      </c>
      <c r="D669" s="27">
        <v>723.0</v>
      </c>
      <c r="E669" s="34"/>
    </row>
    <row r="670" hidden="1">
      <c r="A670" s="57" t="s">
        <v>3740</v>
      </c>
      <c r="B670" s="29">
        <v>2381.0</v>
      </c>
      <c r="C670" s="58">
        <v>2381.0</v>
      </c>
      <c r="D670" s="27">
        <v>0.0</v>
      </c>
      <c r="E670" s="34"/>
    </row>
    <row r="671" hidden="1">
      <c r="A671" s="57" t="s">
        <v>3741</v>
      </c>
      <c r="B671" s="29">
        <v>7052.0</v>
      </c>
      <c r="C671" s="58">
        <v>7052.0</v>
      </c>
      <c r="D671" s="27">
        <v>0.0</v>
      </c>
      <c r="E671" s="34"/>
    </row>
    <row r="672" hidden="1">
      <c r="A672" s="35" t="s">
        <v>3742</v>
      </c>
      <c r="B672" s="29">
        <v>109975.5</v>
      </c>
      <c r="C672" s="58">
        <v>110698.5</v>
      </c>
      <c r="D672" s="27">
        <v>723.0</v>
      </c>
      <c r="E672" s="34"/>
    </row>
    <row r="673" hidden="1">
      <c r="A673" s="36" t="s">
        <v>3743</v>
      </c>
      <c r="B673" s="37">
        <v>0.0</v>
      </c>
      <c r="C673" s="27">
        <v>-2988.0</v>
      </c>
      <c r="D673" s="27">
        <v>-2988.0</v>
      </c>
      <c r="E673" s="63"/>
    </row>
    <row r="674" hidden="1"/>
    <row r="675" hidden="1"/>
    <row r="676" hidden="1">
      <c r="A676" s="5" t="s">
        <v>3715</v>
      </c>
      <c r="B676" s="6"/>
      <c r="C676" s="6"/>
      <c r="D676" s="6"/>
      <c r="E676" s="7"/>
    </row>
    <row r="677" hidden="1">
      <c r="A677" s="10"/>
      <c r="B677" s="11"/>
      <c r="C677" s="11"/>
      <c r="D677" s="11"/>
      <c r="E677" s="12"/>
    </row>
    <row r="678" hidden="1">
      <c r="A678" s="5" t="s">
        <v>3717</v>
      </c>
      <c r="B678" s="6"/>
      <c r="C678" s="6"/>
      <c r="D678" s="6"/>
      <c r="E678" s="7"/>
    </row>
    <row r="679" hidden="1">
      <c r="A679" s="10"/>
      <c r="B679" s="11"/>
      <c r="C679" s="11"/>
      <c r="D679" s="11"/>
      <c r="E679" s="12"/>
    </row>
    <row r="680" hidden="1">
      <c r="A680" s="13">
        <v>45658.0</v>
      </c>
      <c r="B680" s="6"/>
      <c r="C680" s="53" t="s">
        <v>3718</v>
      </c>
      <c r="D680" s="15">
        <v>45662.0</v>
      </c>
      <c r="E680" s="7"/>
    </row>
    <row r="681" hidden="1">
      <c r="A681" s="10"/>
      <c r="B681" s="11"/>
      <c r="C681" s="16"/>
      <c r="D681" s="11"/>
      <c r="E681" s="12"/>
    </row>
    <row r="682" hidden="1">
      <c r="A682" s="54" t="s">
        <v>4853</v>
      </c>
      <c r="B682" s="7"/>
      <c r="C682" s="16"/>
      <c r="D682" s="55" t="s">
        <v>4851</v>
      </c>
      <c r="E682" s="7"/>
    </row>
    <row r="683" hidden="1">
      <c r="A683" s="10"/>
      <c r="B683" s="12"/>
      <c r="C683" s="16"/>
      <c r="D683" s="11"/>
      <c r="E683" s="12"/>
    </row>
    <row r="684" hidden="1">
      <c r="A684" s="19" t="s">
        <v>3719</v>
      </c>
      <c r="B684" s="6"/>
      <c r="C684" s="6"/>
      <c r="D684" s="6"/>
      <c r="E684" s="7"/>
    </row>
    <row r="685" hidden="1">
      <c r="A685" s="20" t="s">
        <v>3720</v>
      </c>
      <c r="B685" s="21" t="s">
        <v>3721</v>
      </c>
      <c r="C685" s="22" t="s">
        <v>3722</v>
      </c>
      <c r="D685" s="21" t="s">
        <v>3723</v>
      </c>
      <c r="E685" s="23" t="s">
        <v>13</v>
      </c>
    </row>
    <row r="686" hidden="1">
      <c r="A686" s="56" t="s">
        <v>3724</v>
      </c>
      <c r="B686" s="25">
        <v>34160.0</v>
      </c>
      <c r="C686" s="26">
        <v>36184.0</v>
      </c>
      <c r="D686" s="27">
        <v>2024.0</v>
      </c>
      <c r="E686" s="28" t="s">
        <v>4902</v>
      </c>
    </row>
    <row r="687" hidden="1">
      <c r="A687" s="56" t="s">
        <v>3725</v>
      </c>
      <c r="B687" s="29">
        <v>23885.0</v>
      </c>
      <c r="C687" s="26">
        <v>23885.0</v>
      </c>
      <c r="D687" s="27">
        <v>0.0</v>
      </c>
      <c r="E687" s="28"/>
    </row>
    <row r="688" hidden="1">
      <c r="A688" s="56" t="s">
        <v>3726</v>
      </c>
      <c r="B688" s="29">
        <v>123.0</v>
      </c>
      <c r="C688" s="26">
        <v>123.0</v>
      </c>
      <c r="D688" s="27">
        <v>0.0</v>
      </c>
      <c r="E688" s="34"/>
    </row>
    <row r="689" hidden="1">
      <c r="A689" s="56" t="s">
        <v>3727</v>
      </c>
      <c r="B689" s="29">
        <v>1000.0</v>
      </c>
      <c r="C689" s="26">
        <v>1000.0</v>
      </c>
      <c r="D689" s="27">
        <v>0.0</v>
      </c>
      <c r="E689" s="28"/>
    </row>
    <row r="690" hidden="1">
      <c r="A690" s="31" t="s">
        <v>3729</v>
      </c>
      <c r="B690" s="29">
        <v>0.0</v>
      </c>
      <c r="C690" s="26"/>
      <c r="D690" s="27">
        <v>0.0</v>
      </c>
      <c r="E690" s="28"/>
    </row>
    <row r="691" hidden="1">
      <c r="A691" s="31" t="s">
        <v>3730</v>
      </c>
      <c r="B691" s="29">
        <v>55.0</v>
      </c>
      <c r="C691" s="26">
        <v>55.0</v>
      </c>
      <c r="D691" s="27">
        <v>0.0</v>
      </c>
      <c r="E691" s="28"/>
    </row>
    <row r="692" hidden="1">
      <c r="A692" s="31" t="s">
        <v>3732</v>
      </c>
      <c r="B692" s="29">
        <v>145.0</v>
      </c>
      <c r="C692" s="26">
        <v>145.0</v>
      </c>
      <c r="D692" s="27">
        <v>0.0</v>
      </c>
      <c r="E692" s="28"/>
    </row>
    <row r="693" hidden="1">
      <c r="A693" s="31" t="s">
        <v>3734</v>
      </c>
      <c r="B693" s="29">
        <v>5480.0</v>
      </c>
      <c r="C693" s="26">
        <v>5440.0</v>
      </c>
      <c r="D693" s="27">
        <v>-40.0</v>
      </c>
      <c r="E693" s="34"/>
    </row>
    <row r="694" hidden="1">
      <c r="A694" s="57" t="s">
        <v>3735</v>
      </c>
      <c r="B694" s="29">
        <v>82250.0</v>
      </c>
      <c r="C694" s="29">
        <v>82250.0</v>
      </c>
      <c r="D694" s="27">
        <v>0.0</v>
      </c>
      <c r="E694" s="34"/>
    </row>
    <row r="695" hidden="1">
      <c r="A695" s="57" t="s">
        <v>3736</v>
      </c>
      <c r="B695" s="29">
        <v>23441.0</v>
      </c>
      <c r="C695" s="58">
        <v>23441.0</v>
      </c>
      <c r="D695" s="27">
        <v>0.0</v>
      </c>
      <c r="E695" s="34"/>
    </row>
    <row r="696" hidden="1">
      <c r="A696" s="57" t="s">
        <v>3737</v>
      </c>
      <c r="B696" s="29">
        <v>68443.0</v>
      </c>
      <c r="C696" s="58">
        <v>68443.0</v>
      </c>
      <c r="D696" s="27">
        <v>0.0</v>
      </c>
      <c r="E696" s="34"/>
    </row>
    <row r="697" hidden="1">
      <c r="A697" s="57" t="s">
        <v>3738</v>
      </c>
      <c r="B697" s="29">
        <v>61359.0</v>
      </c>
      <c r="C697" s="58">
        <v>61359.0</v>
      </c>
      <c r="D697" s="27">
        <v>0.0</v>
      </c>
      <c r="E697" s="34"/>
    </row>
    <row r="698" hidden="1">
      <c r="A698" s="57" t="s">
        <v>3740</v>
      </c>
      <c r="B698" s="29">
        <v>4000.0</v>
      </c>
      <c r="C698" s="58">
        <v>4000.0</v>
      </c>
      <c r="D698" s="27">
        <v>0.0</v>
      </c>
      <c r="E698" s="34"/>
    </row>
    <row r="699" hidden="1">
      <c r="A699" s="57" t="s">
        <v>3741</v>
      </c>
      <c r="B699" s="29">
        <v>10946.0</v>
      </c>
      <c r="C699" s="58">
        <v>10203.0</v>
      </c>
      <c r="D699" s="27">
        <v>-743.0</v>
      </c>
      <c r="E699" s="34"/>
    </row>
    <row r="700" hidden="1">
      <c r="A700" s="35" t="s">
        <v>3742</v>
      </c>
      <c r="B700" s="29">
        <v>304336.0</v>
      </c>
      <c r="C700" s="58">
        <v>303593.0</v>
      </c>
      <c r="D700" s="27">
        <v>-743.0</v>
      </c>
      <c r="E700" s="34"/>
    </row>
    <row r="701" hidden="1">
      <c r="A701" s="36" t="s">
        <v>3743</v>
      </c>
      <c r="B701" s="37">
        <v>5.0</v>
      </c>
      <c r="C701" s="27">
        <v>2732.0</v>
      </c>
      <c r="D701" s="27">
        <v>2727.0</v>
      </c>
      <c r="E701" s="63"/>
    </row>
    <row r="702" hidden="1"/>
    <row r="703" hidden="1"/>
    <row r="704" hidden="1">
      <c r="A704" s="5" t="s">
        <v>3715</v>
      </c>
      <c r="B704" s="6"/>
      <c r="C704" s="6"/>
      <c r="D704" s="6"/>
      <c r="E704" s="7"/>
    </row>
    <row r="705" hidden="1">
      <c r="A705" s="10"/>
      <c r="B705" s="11"/>
      <c r="C705" s="11"/>
      <c r="D705" s="11"/>
      <c r="E705" s="12"/>
    </row>
    <row r="706" hidden="1">
      <c r="A706" s="5" t="s">
        <v>3717</v>
      </c>
      <c r="B706" s="6"/>
      <c r="C706" s="6"/>
      <c r="D706" s="6"/>
      <c r="E706" s="7"/>
    </row>
    <row r="707" hidden="1">
      <c r="A707" s="10"/>
      <c r="B707" s="11"/>
      <c r="C707" s="11"/>
      <c r="D707" s="11"/>
      <c r="E707" s="12"/>
    </row>
    <row r="708" hidden="1">
      <c r="A708" s="13">
        <v>45663.0</v>
      </c>
      <c r="B708" s="6"/>
      <c r="C708" s="53" t="s">
        <v>3718</v>
      </c>
      <c r="D708" s="15">
        <v>45669.0</v>
      </c>
      <c r="E708" s="7"/>
    </row>
    <row r="709" hidden="1">
      <c r="A709" s="10"/>
      <c r="B709" s="11"/>
      <c r="C709" s="16"/>
      <c r="D709" s="11"/>
      <c r="E709" s="12"/>
    </row>
    <row r="710" hidden="1">
      <c r="A710" s="54" t="s">
        <v>4850</v>
      </c>
      <c r="B710" s="7"/>
      <c r="C710" s="16"/>
      <c r="D710" s="55" t="s">
        <v>4851</v>
      </c>
      <c r="E710" s="7"/>
    </row>
    <row r="711" hidden="1">
      <c r="A711" s="10"/>
      <c r="B711" s="12"/>
      <c r="C711" s="16"/>
      <c r="D711" s="11"/>
      <c r="E711" s="12"/>
    </row>
    <row r="712" hidden="1">
      <c r="A712" s="19" t="s">
        <v>3719</v>
      </c>
      <c r="B712" s="6"/>
      <c r="C712" s="6"/>
      <c r="D712" s="6"/>
      <c r="E712" s="7"/>
    </row>
    <row r="713" hidden="1">
      <c r="A713" s="20" t="s">
        <v>3720</v>
      </c>
      <c r="B713" s="21" t="s">
        <v>3721</v>
      </c>
      <c r="C713" s="22" t="s">
        <v>3722</v>
      </c>
      <c r="D713" s="21" t="s">
        <v>3723</v>
      </c>
      <c r="E713" s="23" t="s">
        <v>13</v>
      </c>
    </row>
    <row r="714" hidden="1">
      <c r="A714" s="56" t="s">
        <v>3724</v>
      </c>
      <c r="B714" s="25">
        <v>42065.0</v>
      </c>
      <c r="C714" s="26">
        <v>42072.0</v>
      </c>
      <c r="D714" s="27">
        <v>7.0</v>
      </c>
      <c r="E714" s="28" t="s">
        <v>4903</v>
      </c>
    </row>
    <row r="715" hidden="1">
      <c r="A715" s="56" t="s">
        <v>3725</v>
      </c>
      <c r="B715" s="29">
        <v>24757.0</v>
      </c>
      <c r="C715" s="26">
        <v>24757.0</v>
      </c>
      <c r="D715" s="27">
        <v>0.0</v>
      </c>
      <c r="E715" s="28"/>
    </row>
    <row r="716" hidden="1">
      <c r="A716" s="56" t="s">
        <v>3726</v>
      </c>
      <c r="B716" s="29">
        <v>875.0</v>
      </c>
      <c r="C716" s="26">
        <v>875.0</v>
      </c>
      <c r="D716" s="27">
        <v>0.0</v>
      </c>
      <c r="E716" s="34"/>
    </row>
    <row r="717" hidden="1">
      <c r="A717" s="56" t="s">
        <v>3727</v>
      </c>
      <c r="B717" s="29">
        <v>500.0</v>
      </c>
      <c r="C717" s="26">
        <v>500.0</v>
      </c>
      <c r="D717" s="27">
        <v>0.0</v>
      </c>
      <c r="E717" s="28"/>
    </row>
    <row r="718" hidden="1">
      <c r="A718" s="31" t="s">
        <v>3729</v>
      </c>
      <c r="B718" s="29">
        <v>0.0</v>
      </c>
      <c r="C718" s="26"/>
      <c r="D718" s="27">
        <v>0.0</v>
      </c>
      <c r="E718" s="28"/>
    </row>
    <row r="719" hidden="1">
      <c r="A719" s="31" t="s">
        <v>3730</v>
      </c>
      <c r="B719" s="29">
        <v>100.0</v>
      </c>
      <c r="C719" s="26">
        <v>100.0</v>
      </c>
      <c r="D719" s="27">
        <v>0.0</v>
      </c>
      <c r="E719" s="28"/>
    </row>
    <row r="720" hidden="1">
      <c r="A720" s="31" t="s">
        <v>3732</v>
      </c>
      <c r="B720" s="29">
        <v>0.0</v>
      </c>
      <c r="C720" s="26"/>
      <c r="D720" s="27">
        <v>0.0</v>
      </c>
      <c r="E720" s="28"/>
    </row>
    <row r="721" hidden="1">
      <c r="A721" s="31" t="s">
        <v>3734</v>
      </c>
      <c r="B721" s="29">
        <v>7320.0</v>
      </c>
      <c r="C721" s="26">
        <v>7360.0</v>
      </c>
      <c r="D721" s="27">
        <v>40.0</v>
      </c>
      <c r="E721" s="34"/>
    </row>
    <row r="722" hidden="1">
      <c r="A722" s="57" t="s">
        <v>3735</v>
      </c>
      <c r="B722" s="29">
        <v>77358.0</v>
      </c>
      <c r="C722" s="29">
        <v>77358.0</v>
      </c>
      <c r="D722" s="27">
        <v>0.0</v>
      </c>
      <c r="E722" s="34"/>
    </row>
    <row r="723" hidden="1">
      <c r="A723" s="57" t="s">
        <v>3736</v>
      </c>
      <c r="B723" s="29">
        <v>30885.0</v>
      </c>
      <c r="C723" s="58">
        <v>30885.0</v>
      </c>
      <c r="D723" s="27">
        <v>0.0</v>
      </c>
      <c r="E723" s="34"/>
    </row>
    <row r="724" hidden="1">
      <c r="A724" s="57" t="s">
        <v>3737</v>
      </c>
      <c r="B724" s="29">
        <v>84756.0</v>
      </c>
      <c r="C724" s="58">
        <v>84098.0</v>
      </c>
      <c r="D724" s="27">
        <v>-658.0</v>
      </c>
      <c r="E724" s="34"/>
    </row>
    <row r="725" hidden="1">
      <c r="A725" s="57" t="s">
        <v>3738</v>
      </c>
      <c r="B725" s="29">
        <v>78199.0</v>
      </c>
      <c r="C725" s="58">
        <v>78199.0</v>
      </c>
      <c r="D725" s="27">
        <v>0.0</v>
      </c>
      <c r="E725" s="34"/>
    </row>
    <row r="726" hidden="1">
      <c r="A726" s="57" t="s">
        <v>3740</v>
      </c>
      <c r="B726" s="29">
        <v>4243.0</v>
      </c>
      <c r="C726" s="58">
        <v>4243.0</v>
      </c>
      <c r="D726" s="27">
        <v>0.0</v>
      </c>
      <c r="E726" s="34"/>
    </row>
    <row r="727" hidden="1">
      <c r="A727" s="57" t="s">
        <v>3741</v>
      </c>
      <c r="B727" s="29">
        <v>15771.0</v>
      </c>
      <c r="C727" s="58">
        <v>15771.0</v>
      </c>
      <c r="D727" s="27">
        <v>0.0</v>
      </c>
      <c r="E727" s="34"/>
    </row>
    <row r="728" hidden="1">
      <c r="A728" s="35" t="s">
        <v>3742</v>
      </c>
      <c r="B728" s="29">
        <v>351057.5</v>
      </c>
      <c r="C728" s="58">
        <v>350399.5</v>
      </c>
      <c r="D728" s="27">
        <v>-658.0</v>
      </c>
      <c r="E728" s="34"/>
    </row>
    <row r="729" hidden="1">
      <c r="A729" s="36" t="s">
        <v>3743</v>
      </c>
      <c r="B729" s="37">
        <v>0.5</v>
      </c>
      <c r="C729" s="27">
        <v>47.5</v>
      </c>
      <c r="D729" s="27">
        <v>47.0</v>
      </c>
      <c r="E729" s="63"/>
    </row>
    <row r="730" hidden="1"/>
    <row r="731" hidden="1"/>
    <row r="732" hidden="1">
      <c r="A732" s="5" t="s">
        <v>3715</v>
      </c>
      <c r="B732" s="6"/>
      <c r="C732" s="6"/>
      <c r="D732" s="6"/>
      <c r="E732" s="7"/>
    </row>
    <row r="733" hidden="1">
      <c r="A733" s="10"/>
      <c r="B733" s="11"/>
      <c r="C733" s="11"/>
      <c r="D733" s="11"/>
      <c r="E733" s="12"/>
    </row>
    <row r="734" hidden="1">
      <c r="A734" s="5" t="s">
        <v>3717</v>
      </c>
      <c r="B734" s="6"/>
      <c r="C734" s="6"/>
      <c r="D734" s="6"/>
      <c r="E734" s="7"/>
    </row>
    <row r="735" hidden="1">
      <c r="A735" s="10"/>
      <c r="B735" s="11"/>
      <c r="C735" s="11"/>
      <c r="D735" s="11"/>
      <c r="E735" s="12"/>
    </row>
    <row r="736" hidden="1">
      <c r="A736" s="13">
        <v>45670.0</v>
      </c>
      <c r="B736" s="6"/>
      <c r="C736" s="53" t="s">
        <v>3718</v>
      </c>
      <c r="D736" s="15">
        <v>45676.0</v>
      </c>
      <c r="E736" s="7"/>
    </row>
    <row r="737" hidden="1">
      <c r="A737" s="10"/>
      <c r="B737" s="11"/>
      <c r="C737" s="16"/>
      <c r="D737" s="11"/>
      <c r="E737" s="12"/>
    </row>
    <row r="738" hidden="1">
      <c r="A738" s="54" t="s">
        <v>4850</v>
      </c>
      <c r="B738" s="7"/>
      <c r="C738" s="16"/>
      <c r="D738" s="55" t="s">
        <v>4851</v>
      </c>
      <c r="E738" s="7"/>
    </row>
    <row r="739" hidden="1">
      <c r="A739" s="10"/>
      <c r="B739" s="12"/>
      <c r="C739" s="16"/>
      <c r="D739" s="11"/>
      <c r="E739" s="12"/>
    </row>
    <row r="740" hidden="1">
      <c r="A740" s="19" t="s">
        <v>3719</v>
      </c>
      <c r="B740" s="6"/>
      <c r="C740" s="6"/>
      <c r="D740" s="6"/>
      <c r="E740" s="7"/>
    </row>
    <row r="741" hidden="1">
      <c r="A741" s="20" t="s">
        <v>3720</v>
      </c>
      <c r="B741" s="21" t="s">
        <v>3721</v>
      </c>
      <c r="C741" s="22" t="s">
        <v>3722</v>
      </c>
      <c r="D741" s="21" t="s">
        <v>3723</v>
      </c>
      <c r="E741" s="23" t="s">
        <v>13</v>
      </c>
    </row>
    <row r="742" hidden="1">
      <c r="A742" s="56" t="s">
        <v>3724</v>
      </c>
      <c r="B742" s="25">
        <v>34615.0</v>
      </c>
      <c r="C742" s="26">
        <v>34654.0</v>
      </c>
      <c r="D742" s="27">
        <v>39.0</v>
      </c>
      <c r="E742" s="28" t="s">
        <v>4904</v>
      </c>
    </row>
    <row r="743" hidden="1">
      <c r="A743" s="56" t="s">
        <v>3725</v>
      </c>
      <c r="B743" s="29">
        <v>26693.0</v>
      </c>
      <c r="C743" s="26">
        <v>26693.0</v>
      </c>
      <c r="D743" s="27">
        <v>0.0</v>
      </c>
      <c r="E743" s="28"/>
    </row>
    <row r="744" hidden="1">
      <c r="A744" s="56" t="s">
        <v>3726</v>
      </c>
      <c r="B744" s="29">
        <v>560.0</v>
      </c>
      <c r="C744" s="26">
        <v>560.0</v>
      </c>
      <c r="D744" s="27">
        <v>0.0</v>
      </c>
      <c r="E744" s="34"/>
    </row>
    <row r="745" hidden="1">
      <c r="A745" s="56" t="s">
        <v>3727</v>
      </c>
      <c r="B745" s="29">
        <v>1799.0</v>
      </c>
      <c r="C745" s="26">
        <v>1799.0</v>
      </c>
      <c r="D745" s="27">
        <v>0.0</v>
      </c>
      <c r="E745" s="28"/>
    </row>
    <row r="746" hidden="1">
      <c r="A746" s="31" t="s">
        <v>3729</v>
      </c>
      <c r="B746" s="29">
        <v>40.0</v>
      </c>
      <c r="C746" s="26"/>
      <c r="D746" s="27">
        <v>-40.0</v>
      </c>
      <c r="E746" s="28"/>
    </row>
    <row r="747" hidden="1">
      <c r="A747" s="31" t="s">
        <v>3730</v>
      </c>
      <c r="B747" s="29">
        <v>0.0</v>
      </c>
      <c r="C747" s="26"/>
      <c r="D747" s="27">
        <v>0.0</v>
      </c>
      <c r="E747" s="28"/>
    </row>
    <row r="748" hidden="1">
      <c r="A748" s="31" t="s">
        <v>3732</v>
      </c>
      <c r="B748" s="29">
        <v>80.0</v>
      </c>
      <c r="C748" s="26">
        <v>80.0</v>
      </c>
      <c r="D748" s="27">
        <v>0.0</v>
      </c>
      <c r="E748" s="28"/>
    </row>
    <row r="749" hidden="1">
      <c r="A749" s="31" t="s">
        <v>3734</v>
      </c>
      <c r="B749" s="29">
        <v>7600.0</v>
      </c>
      <c r="C749" s="26">
        <v>7700.0</v>
      </c>
      <c r="D749" s="27">
        <v>100.0</v>
      </c>
      <c r="E749" s="34"/>
    </row>
    <row r="750" hidden="1">
      <c r="A750" s="57" t="s">
        <v>3735</v>
      </c>
      <c r="B750" s="29">
        <v>68659.0</v>
      </c>
      <c r="C750" s="29">
        <v>68659.0</v>
      </c>
      <c r="D750" s="27">
        <v>0.0</v>
      </c>
      <c r="E750" s="34"/>
    </row>
    <row r="751" hidden="1">
      <c r="A751" s="57" t="s">
        <v>3736</v>
      </c>
      <c r="B751" s="29">
        <v>25337.0</v>
      </c>
      <c r="C751" s="58">
        <v>25337.0</v>
      </c>
      <c r="D751" s="27">
        <v>0.0</v>
      </c>
      <c r="E751" s="34"/>
    </row>
    <row r="752" hidden="1">
      <c r="A752" s="57" t="s">
        <v>3737</v>
      </c>
      <c r="B752" s="29">
        <v>87188.0</v>
      </c>
      <c r="C752" s="58">
        <v>87188.0</v>
      </c>
      <c r="D752" s="27">
        <v>0.0</v>
      </c>
      <c r="E752" s="34"/>
    </row>
    <row r="753" hidden="1">
      <c r="A753" s="57" t="s">
        <v>3738</v>
      </c>
      <c r="B753" s="29">
        <v>94286.0</v>
      </c>
      <c r="C753" s="58">
        <v>94286.0</v>
      </c>
      <c r="D753" s="27">
        <v>0.0</v>
      </c>
      <c r="E753" s="34"/>
    </row>
    <row r="754" hidden="1">
      <c r="A754" s="57" t="s">
        <v>3740</v>
      </c>
      <c r="B754" s="29">
        <v>2788.0</v>
      </c>
      <c r="C754" s="58">
        <v>2788.0</v>
      </c>
      <c r="D754" s="27">
        <v>0.0</v>
      </c>
      <c r="E754" s="34"/>
    </row>
    <row r="755" hidden="1">
      <c r="A755" s="57" t="s">
        <v>3741</v>
      </c>
      <c r="B755" s="29">
        <v>12630.0</v>
      </c>
      <c r="C755" s="58">
        <v>12630.0</v>
      </c>
      <c r="D755" s="27">
        <v>0.0</v>
      </c>
      <c r="E755" s="34"/>
    </row>
    <row r="756" hidden="1">
      <c r="A756" s="35" t="s">
        <v>3742</v>
      </c>
      <c r="B756" s="29">
        <v>349679.0</v>
      </c>
      <c r="C756" s="58">
        <v>349679.0</v>
      </c>
      <c r="D756" s="27">
        <v>0.0</v>
      </c>
      <c r="E756" s="34"/>
    </row>
    <row r="757" hidden="1">
      <c r="A757" s="36" t="s">
        <v>3743</v>
      </c>
      <c r="B757" s="37">
        <v>-34.0</v>
      </c>
      <c r="C757" s="27">
        <v>65.0</v>
      </c>
      <c r="D757" s="27">
        <v>99.0</v>
      </c>
      <c r="E757" s="63"/>
    </row>
    <row r="758" hidden="1"/>
    <row r="759" hidden="1"/>
    <row r="760" hidden="1">
      <c r="A760" s="5" t="s">
        <v>3715</v>
      </c>
      <c r="B760" s="6"/>
      <c r="C760" s="6"/>
      <c r="D760" s="6"/>
      <c r="E760" s="7"/>
    </row>
    <row r="761" hidden="1">
      <c r="A761" s="10"/>
      <c r="B761" s="11"/>
      <c r="C761" s="11"/>
      <c r="D761" s="11"/>
      <c r="E761" s="12"/>
    </row>
    <row r="762" hidden="1">
      <c r="A762" s="5" t="s">
        <v>3717</v>
      </c>
      <c r="B762" s="6"/>
      <c r="C762" s="6"/>
      <c r="D762" s="6"/>
      <c r="E762" s="7"/>
    </row>
    <row r="763" hidden="1">
      <c r="A763" s="10"/>
      <c r="B763" s="11"/>
      <c r="C763" s="11"/>
      <c r="D763" s="11"/>
      <c r="E763" s="12"/>
    </row>
    <row r="764" hidden="1">
      <c r="A764" s="13">
        <v>45677.0</v>
      </c>
      <c r="B764" s="6"/>
      <c r="C764" s="53" t="s">
        <v>3718</v>
      </c>
      <c r="D764" s="15">
        <v>45683.0</v>
      </c>
      <c r="E764" s="7"/>
    </row>
    <row r="765" hidden="1">
      <c r="A765" s="10"/>
      <c r="B765" s="11"/>
      <c r="C765" s="16"/>
      <c r="D765" s="11"/>
      <c r="E765" s="12"/>
    </row>
    <row r="766" hidden="1">
      <c r="A766" s="54" t="s">
        <v>4850</v>
      </c>
      <c r="B766" s="7"/>
      <c r="C766" s="16"/>
      <c r="D766" s="55" t="s">
        <v>4851</v>
      </c>
      <c r="E766" s="7"/>
    </row>
    <row r="767" hidden="1">
      <c r="A767" s="10"/>
      <c r="B767" s="12"/>
      <c r="C767" s="16"/>
      <c r="D767" s="11"/>
      <c r="E767" s="12"/>
    </row>
    <row r="768" hidden="1">
      <c r="A768" s="19" t="s">
        <v>3719</v>
      </c>
      <c r="B768" s="6"/>
      <c r="C768" s="6"/>
      <c r="D768" s="6"/>
      <c r="E768" s="7"/>
    </row>
    <row r="769" hidden="1">
      <c r="A769" s="20" t="s">
        <v>3720</v>
      </c>
      <c r="B769" s="21" t="s">
        <v>3721</v>
      </c>
      <c r="C769" s="22" t="s">
        <v>3722</v>
      </c>
      <c r="D769" s="21" t="s">
        <v>3723</v>
      </c>
      <c r="E769" s="23" t="s">
        <v>13</v>
      </c>
    </row>
    <row r="770" hidden="1">
      <c r="A770" s="56" t="s">
        <v>3724</v>
      </c>
      <c r="B770" s="25">
        <v>28516.0</v>
      </c>
      <c r="C770" s="26">
        <v>16818.0</v>
      </c>
      <c r="D770" s="27">
        <v>-11698.0</v>
      </c>
      <c r="E770" s="28" t="s">
        <v>4905</v>
      </c>
    </row>
    <row r="771" hidden="1">
      <c r="A771" s="56" t="s">
        <v>3725</v>
      </c>
      <c r="B771" s="29">
        <v>23875.0</v>
      </c>
      <c r="C771" s="26">
        <v>23875.0</v>
      </c>
      <c r="D771" s="27">
        <v>0.0</v>
      </c>
      <c r="E771" s="28"/>
    </row>
    <row r="772" hidden="1">
      <c r="A772" s="56" t="s">
        <v>3726</v>
      </c>
      <c r="B772" s="29">
        <v>690.0</v>
      </c>
      <c r="C772" s="26">
        <v>690.0</v>
      </c>
      <c r="D772" s="27">
        <v>0.0</v>
      </c>
      <c r="E772" s="34"/>
    </row>
    <row r="773" hidden="1">
      <c r="A773" s="56" t="s">
        <v>3727</v>
      </c>
      <c r="B773" s="29">
        <v>1000.0</v>
      </c>
      <c r="C773" s="26">
        <v>1000.0</v>
      </c>
      <c r="D773" s="27">
        <v>0.0</v>
      </c>
      <c r="E773" s="28"/>
    </row>
    <row r="774" hidden="1">
      <c r="A774" s="31" t="s">
        <v>3729</v>
      </c>
      <c r="B774" s="29">
        <v>0.0</v>
      </c>
      <c r="C774" s="26"/>
      <c r="D774" s="27">
        <v>0.0</v>
      </c>
      <c r="E774" s="28"/>
    </row>
    <row r="775" hidden="1">
      <c r="A775" s="31" t="s">
        <v>3730</v>
      </c>
      <c r="B775" s="29">
        <v>90.0</v>
      </c>
      <c r="C775" s="26">
        <v>90.0</v>
      </c>
      <c r="D775" s="27">
        <v>0.0</v>
      </c>
      <c r="E775" s="28"/>
    </row>
    <row r="776" hidden="1">
      <c r="A776" s="31" t="s">
        <v>3732</v>
      </c>
      <c r="B776" s="29">
        <v>6395.0</v>
      </c>
      <c r="C776" s="26">
        <v>6405.0</v>
      </c>
      <c r="D776" s="27">
        <v>10.0</v>
      </c>
      <c r="E776" s="28" t="s">
        <v>4906</v>
      </c>
    </row>
    <row r="777" hidden="1">
      <c r="A777" s="31" t="s">
        <v>3734</v>
      </c>
      <c r="B777" s="29">
        <v>6440.0</v>
      </c>
      <c r="C777" s="26">
        <v>6440.0</v>
      </c>
      <c r="D777" s="27">
        <v>0.0</v>
      </c>
      <c r="E777" s="34"/>
    </row>
    <row r="778" hidden="1">
      <c r="A778" s="57" t="s">
        <v>3735</v>
      </c>
      <c r="B778" s="29">
        <v>70248.0</v>
      </c>
      <c r="C778" s="29">
        <v>69675.0</v>
      </c>
      <c r="D778" s="27">
        <v>-573.0</v>
      </c>
      <c r="E778" s="34"/>
    </row>
    <row r="779" hidden="1">
      <c r="A779" s="57" t="s">
        <v>3736</v>
      </c>
      <c r="B779" s="29">
        <v>35255.0</v>
      </c>
      <c r="C779" s="58">
        <v>35255.0</v>
      </c>
      <c r="D779" s="27">
        <v>0.0</v>
      </c>
      <c r="E779" s="34"/>
    </row>
    <row r="780" hidden="1">
      <c r="A780" s="57" t="s">
        <v>3737</v>
      </c>
      <c r="B780" s="29">
        <v>73803.0</v>
      </c>
      <c r="C780" s="58">
        <v>73803.0</v>
      </c>
      <c r="D780" s="27">
        <v>0.0</v>
      </c>
      <c r="E780" s="34"/>
    </row>
    <row r="781" hidden="1">
      <c r="A781" s="57" t="s">
        <v>3738</v>
      </c>
      <c r="B781" s="29">
        <v>85939.0</v>
      </c>
      <c r="C781" s="58">
        <v>85939.0</v>
      </c>
      <c r="D781" s="27">
        <v>0.0</v>
      </c>
      <c r="E781" s="34"/>
    </row>
    <row r="782" hidden="1">
      <c r="A782" s="57" t="s">
        <v>3740</v>
      </c>
      <c r="B782" s="29">
        <v>3692.0</v>
      </c>
      <c r="C782" s="58">
        <v>3692.0</v>
      </c>
      <c r="D782" s="27">
        <v>0.0</v>
      </c>
      <c r="E782" s="34"/>
    </row>
    <row r="783" hidden="1">
      <c r="A783" s="57" t="s">
        <v>3741</v>
      </c>
      <c r="B783" s="29">
        <v>13646.0</v>
      </c>
      <c r="C783" s="58">
        <v>13646.0</v>
      </c>
      <c r="D783" s="27">
        <v>0.0</v>
      </c>
      <c r="E783" s="34"/>
    </row>
    <row r="784" hidden="1">
      <c r="A784" s="35" t="s">
        <v>3742</v>
      </c>
      <c r="B784" s="29">
        <v>335943.0</v>
      </c>
      <c r="C784" s="58">
        <v>335370.0</v>
      </c>
      <c r="D784" s="27">
        <v>-573.0</v>
      </c>
      <c r="E784" s="34"/>
    </row>
    <row r="785" hidden="1">
      <c r="A785" s="36" t="s">
        <v>3743</v>
      </c>
      <c r="B785" s="37" t="s">
        <v>4907</v>
      </c>
      <c r="C785" s="27">
        <v>-11688.0</v>
      </c>
      <c r="D785" s="27" t="e">
        <v>#VALUE!</v>
      </c>
      <c r="E785" s="63"/>
    </row>
    <row r="786" hidden="1"/>
    <row r="787" hidden="1"/>
    <row r="788" hidden="1">
      <c r="A788" s="5" t="s">
        <v>3715</v>
      </c>
      <c r="B788" s="6"/>
      <c r="C788" s="6"/>
      <c r="D788" s="6"/>
      <c r="E788" s="7"/>
    </row>
    <row r="789" hidden="1">
      <c r="A789" s="10"/>
      <c r="B789" s="11"/>
      <c r="C789" s="11"/>
      <c r="D789" s="11"/>
      <c r="E789" s="12"/>
    </row>
    <row r="790" hidden="1">
      <c r="A790" s="5" t="s">
        <v>3717</v>
      </c>
      <c r="B790" s="6"/>
      <c r="C790" s="6"/>
      <c r="D790" s="6"/>
      <c r="E790" s="7"/>
    </row>
    <row r="791" hidden="1">
      <c r="A791" s="10"/>
      <c r="B791" s="11"/>
      <c r="C791" s="11"/>
      <c r="D791" s="11"/>
      <c r="E791" s="12"/>
    </row>
    <row r="792" hidden="1">
      <c r="A792" s="13">
        <v>45677.0</v>
      </c>
      <c r="B792" s="6"/>
      <c r="C792" s="53" t="s">
        <v>3718</v>
      </c>
      <c r="D792" s="15">
        <v>45683.0</v>
      </c>
      <c r="E792" s="7"/>
    </row>
    <row r="793" hidden="1">
      <c r="A793" s="10"/>
      <c r="B793" s="11"/>
      <c r="C793" s="16"/>
      <c r="D793" s="11"/>
      <c r="E793" s="12"/>
    </row>
    <row r="794" hidden="1">
      <c r="A794" s="54" t="s">
        <v>4850</v>
      </c>
      <c r="B794" s="7"/>
      <c r="C794" s="16"/>
      <c r="D794" s="55" t="s">
        <v>4851</v>
      </c>
      <c r="E794" s="7"/>
    </row>
    <row r="795" hidden="1">
      <c r="A795" s="10"/>
      <c r="B795" s="12"/>
      <c r="C795" s="16"/>
      <c r="D795" s="11"/>
      <c r="E795" s="12"/>
    </row>
    <row r="796" hidden="1">
      <c r="A796" s="19" t="s">
        <v>3719</v>
      </c>
      <c r="B796" s="6"/>
      <c r="C796" s="6"/>
      <c r="D796" s="6"/>
      <c r="E796" s="7"/>
    </row>
    <row r="797" hidden="1">
      <c r="A797" s="20" t="s">
        <v>3720</v>
      </c>
      <c r="B797" s="21" t="s">
        <v>3721</v>
      </c>
      <c r="C797" s="22" t="s">
        <v>3722</v>
      </c>
      <c r="D797" s="21" t="s">
        <v>3723</v>
      </c>
      <c r="E797" s="23" t="s">
        <v>13</v>
      </c>
    </row>
    <row r="798" hidden="1">
      <c r="A798" s="56" t="s">
        <v>3724</v>
      </c>
      <c r="B798" s="25">
        <v>28516.0</v>
      </c>
      <c r="C798" s="26">
        <v>28518.0</v>
      </c>
      <c r="D798" s="27">
        <v>2.0</v>
      </c>
      <c r="E798" s="28" t="s">
        <v>4905</v>
      </c>
    </row>
    <row r="799" hidden="1">
      <c r="A799" s="56" t="s">
        <v>3725</v>
      </c>
      <c r="B799" s="29">
        <v>23875.0</v>
      </c>
      <c r="C799" s="26">
        <v>23875.0</v>
      </c>
      <c r="D799" s="27">
        <v>0.0</v>
      </c>
      <c r="E799" s="28"/>
    </row>
    <row r="800" hidden="1">
      <c r="A800" s="56" t="s">
        <v>3726</v>
      </c>
      <c r="B800" s="29">
        <v>690.0</v>
      </c>
      <c r="C800" s="26">
        <v>690.0</v>
      </c>
      <c r="D800" s="27">
        <v>0.0</v>
      </c>
      <c r="E800" s="34"/>
    </row>
    <row r="801" hidden="1">
      <c r="A801" s="56" t="s">
        <v>3727</v>
      </c>
      <c r="B801" s="29">
        <v>1000.0</v>
      </c>
      <c r="C801" s="26">
        <v>1000.0</v>
      </c>
      <c r="D801" s="27">
        <v>0.0</v>
      </c>
      <c r="E801" s="28"/>
    </row>
    <row r="802" hidden="1">
      <c r="A802" s="31" t="s">
        <v>3729</v>
      </c>
      <c r="B802" s="29">
        <v>0.0</v>
      </c>
      <c r="C802" s="26"/>
      <c r="D802" s="27">
        <v>0.0</v>
      </c>
      <c r="E802" s="28"/>
    </row>
    <row r="803" hidden="1">
      <c r="A803" s="31" t="s">
        <v>3730</v>
      </c>
      <c r="B803" s="29">
        <v>90.0</v>
      </c>
      <c r="C803" s="26">
        <v>90.0</v>
      </c>
      <c r="D803" s="27">
        <v>0.0</v>
      </c>
      <c r="E803" s="28"/>
    </row>
    <row r="804" hidden="1">
      <c r="A804" s="31" t="s">
        <v>3732</v>
      </c>
      <c r="B804" s="29">
        <v>6395.0</v>
      </c>
      <c r="C804" s="26">
        <v>6405.0</v>
      </c>
      <c r="D804" s="27">
        <v>10.0</v>
      </c>
      <c r="E804" s="28" t="s">
        <v>4906</v>
      </c>
    </row>
    <row r="805" hidden="1">
      <c r="A805" s="31" t="s">
        <v>3734</v>
      </c>
      <c r="B805" s="29">
        <v>6440.0</v>
      </c>
      <c r="C805" s="26">
        <v>6440.0</v>
      </c>
      <c r="D805" s="27">
        <v>0.0</v>
      </c>
      <c r="E805" s="34"/>
    </row>
    <row r="806" hidden="1">
      <c r="A806" s="57" t="s">
        <v>3735</v>
      </c>
      <c r="B806" s="29">
        <v>70248.0</v>
      </c>
      <c r="C806" s="29">
        <v>69675.0</v>
      </c>
      <c r="D806" s="27">
        <v>-573.0</v>
      </c>
      <c r="E806" s="34"/>
    </row>
    <row r="807" hidden="1">
      <c r="A807" s="57" t="s">
        <v>3736</v>
      </c>
      <c r="B807" s="29">
        <v>35255.0</v>
      </c>
      <c r="C807" s="58">
        <v>35255.0</v>
      </c>
      <c r="D807" s="27">
        <v>0.0</v>
      </c>
      <c r="E807" s="34"/>
    </row>
    <row r="808" hidden="1">
      <c r="A808" s="57" t="s">
        <v>3737</v>
      </c>
      <c r="B808" s="29">
        <v>73803.0</v>
      </c>
      <c r="C808" s="58">
        <v>73803.0</v>
      </c>
      <c r="D808" s="27">
        <v>0.0</v>
      </c>
      <c r="E808" s="34"/>
    </row>
    <row r="809" hidden="1">
      <c r="A809" s="57" t="s">
        <v>3738</v>
      </c>
      <c r="B809" s="29">
        <v>85939.0</v>
      </c>
      <c r="C809" s="58">
        <v>85939.0</v>
      </c>
      <c r="D809" s="27">
        <v>0.0</v>
      </c>
      <c r="E809" s="34"/>
    </row>
    <row r="810" hidden="1">
      <c r="A810" s="57" t="s">
        <v>3740</v>
      </c>
      <c r="B810" s="29">
        <v>3692.0</v>
      </c>
      <c r="C810" s="58">
        <v>3692.0</v>
      </c>
      <c r="D810" s="27">
        <v>0.0</v>
      </c>
      <c r="E810" s="34"/>
    </row>
    <row r="811" hidden="1">
      <c r="A811" s="57" t="s">
        <v>3741</v>
      </c>
      <c r="B811" s="29">
        <v>13646.0</v>
      </c>
      <c r="C811" s="58">
        <v>13646.0</v>
      </c>
      <c r="D811" s="27">
        <v>0.0</v>
      </c>
      <c r="E811" s="34"/>
    </row>
    <row r="812" hidden="1">
      <c r="A812" s="35" t="s">
        <v>3742</v>
      </c>
      <c r="B812" s="29">
        <v>335943.0</v>
      </c>
      <c r="C812" s="58">
        <v>335370.0</v>
      </c>
      <c r="D812" s="27">
        <v>-573.0</v>
      </c>
      <c r="E812" s="34"/>
    </row>
    <row r="813" hidden="1">
      <c r="A813" s="36" t="s">
        <v>3743</v>
      </c>
      <c r="B813" s="37" t="s">
        <v>4907</v>
      </c>
      <c r="C813" s="27">
        <v>12.0</v>
      </c>
      <c r="D813" s="27" t="e">
        <v>#VALUE!</v>
      </c>
      <c r="E813" s="63"/>
    </row>
    <row r="814" hidden="1"/>
    <row r="815" hidden="1"/>
    <row r="816" hidden="1">
      <c r="A816" s="5" t="s">
        <v>3715</v>
      </c>
      <c r="B816" s="6"/>
      <c r="C816" s="6"/>
      <c r="D816" s="6"/>
      <c r="E816" s="7"/>
    </row>
    <row r="817" hidden="1">
      <c r="A817" s="10"/>
      <c r="B817" s="11"/>
      <c r="C817" s="11"/>
      <c r="D817" s="11"/>
      <c r="E817" s="12"/>
    </row>
    <row r="818" hidden="1">
      <c r="A818" s="5" t="s">
        <v>3717</v>
      </c>
      <c r="B818" s="6"/>
      <c r="C818" s="6"/>
      <c r="D818" s="6"/>
      <c r="E818" s="7"/>
    </row>
    <row r="819" hidden="1">
      <c r="A819" s="10"/>
      <c r="B819" s="11"/>
      <c r="C819" s="11"/>
      <c r="D819" s="11"/>
      <c r="E819" s="12"/>
    </row>
    <row r="820" hidden="1">
      <c r="A820" s="13">
        <v>45684.0</v>
      </c>
      <c r="B820" s="6"/>
      <c r="C820" s="53" t="s">
        <v>3718</v>
      </c>
      <c r="D820" s="15">
        <v>45688.0</v>
      </c>
      <c r="E820" s="7"/>
    </row>
    <row r="821" hidden="1">
      <c r="A821" s="10"/>
      <c r="B821" s="11"/>
      <c r="C821" s="16"/>
      <c r="D821" s="11"/>
      <c r="E821" s="12"/>
    </row>
    <row r="822" hidden="1">
      <c r="A822" s="54" t="s">
        <v>4850</v>
      </c>
      <c r="B822" s="7"/>
      <c r="C822" s="16"/>
      <c r="D822" s="55" t="s">
        <v>4857</v>
      </c>
      <c r="E822" s="7"/>
    </row>
    <row r="823" hidden="1">
      <c r="A823" s="10"/>
      <c r="B823" s="12"/>
      <c r="C823" s="16"/>
      <c r="D823" s="11"/>
      <c r="E823" s="12"/>
    </row>
    <row r="824" hidden="1">
      <c r="A824" s="19" t="s">
        <v>3719</v>
      </c>
      <c r="B824" s="6"/>
      <c r="C824" s="6"/>
      <c r="D824" s="6"/>
      <c r="E824" s="7"/>
    </row>
    <row r="825" hidden="1">
      <c r="A825" s="20" t="s">
        <v>3720</v>
      </c>
      <c r="B825" s="21" t="s">
        <v>3721</v>
      </c>
      <c r="C825" s="22" t="s">
        <v>3722</v>
      </c>
      <c r="D825" s="21" t="s">
        <v>3723</v>
      </c>
      <c r="E825" s="23" t="s">
        <v>13</v>
      </c>
    </row>
    <row r="826" hidden="1">
      <c r="A826" s="56" t="s">
        <v>3724</v>
      </c>
      <c r="B826" s="25">
        <v>27030.0</v>
      </c>
      <c r="C826" s="26">
        <v>30571.0</v>
      </c>
      <c r="D826" s="27">
        <v>3541.0</v>
      </c>
      <c r="E826" s="28"/>
    </row>
    <row r="827" hidden="1">
      <c r="A827" s="56" t="s">
        <v>3725</v>
      </c>
      <c r="B827" s="29">
        <v>19063.0</v>
      </c>
      <c r="C827" s="26">
        <v>19063.0</v>
      </c>
      <c r="D827" s="27">
        <v>0.0</v>
      </c>
      <c r="E827" s="28"/>
    </row>
    <row r="828" hidden="1">
      <c r="A828" s="56" t="s">
        <v>3726</v>
      </c>
      <c r="B828" s="29">
        <v>0.0</v>
      </c>
      <c r="C828" s="26"/>
      <c r="D828" s="27">
        <v>0.0</v>
      </c>
      <c r="E828" s="34"/>
    </row>
    <row r="829" hidden="1">
      <c r="A829" s="56" t="s">
        <v>3727</v>
      </c>
      <c r="B829" s="29">
        <v>1500.0</v>
      </c>
      <c r="C829" s="26">
        <v>1500.0</v>
      </c>
      <c r="D829" s="27">
        <v>0.0</v>
      </c>
      <c r="E829" s="28"/>
    </row>
    <row r="830" hidden="1">
      <c r="A830" s="31" t="s">
        <v>3729</v>
      </c>
      <c r="B830" s="29">
        <v>0.0</v>
      </c>
      <c r="C830" s="26"/>
      <c r="D830" s="27">
        <v>0.0</v>
      </c>
      <c r="E830" s="28"/>
    </row>
    <row r="831" hidden="1">
      <c r="A831" s="31" t="s">
        <v>3730</v>
      </c>
      <c r="B831" s="29">
        <v>90.0</v>
      </c>
      <c r="C831" s="26">
        <v>90.0</v>
      </c>
      <c r="D831" s="27">
        <v>0.0</v>
      </c>
      <c r="E831" s="28"/>
    </row>
    <row r="832" hidden="1">
      <c r="A832" s="31" t="s">
        <v>3732</v>
      </c>
      <c r="B832" s="29">
        <v>6710.0</v>
      </c>
      <c r="C832" s="26">
        <v>6710.0</v>
      </c>
      <c r="D832" s="27">
        <v>0.0</v>
      </c>
      <c r="E832" s="28" t="s">
        <v>4908</v>
      </c>
    </row>
    <row r="833" hidden="1">
      <c r="A833" s="31" t="s">
        <v>3734</v>
      </c>
      <c r="B833" s="29">
        <v>3520.0</v>
      </c>
      <c r="C833" s="26">
        <v>3560.0</v>
      </c>
      <c r="D833" s="27">
        <v>40.0</v>
      </c>
      <c r="E833" s="34"/>
    </row>
    <row r="834" hidden="1">
      <c r="A834" s="57" t="s">
        <v>3735</v>
      </c>
      <c r="B834" s="29">
        <v>44258.0</v>
      </c>
      <c r="C834" s="29">
        <v>44258.0</v>
      </c>
      <c r="D834" s="27">
        <v>0.0</v>
      </c>
      <c r="E834" s="34"/>
    </row>
    <row r="835" hidden="1">
      <c r="A835" s="57" t="s">
        <v>3736</v>
      </c>
      <c r="B835" s="29">
        <v>14767.0</v>
      </c>
      <c r="C835" s="58">
        <v>14767.0</v>
      </c>
      <c r="D835" s="27">
        <v>0.0</v>
      </c>
      <c r="E835" s="34"/>
    </row>
    <row r="836" hidden="1">
      <c r="A836" s="57" t="s">
        <v>3737</v>
      </c>
      <c r="B836" s="29">
        <v>52431.0</v>
      </c>
      <c r="C836" s="58">
        <v>52431.0</v>
      </c>
      <c r="D836" s="27">
        <v>0.0</v>
      </c>
      <c r="E836" s="34"/>
    </row>
    <row r="837" hidden="1">
      <c r="A837" s="57" t="s">
        <v>3738</v>
      </c>
      <c r="B837" s="29">
        <v>53100.0</v>
      </c>
      <c r="C837" s="58">
        <v>53100.0</v>
      </c>
      <c r="D837" s="27">
        <v>0.0</v>
      </c>
      <c r="E837" s="34"/>
    </row>
    <row r="838" hidden="1">
      <c r="A838" s="57" t="s">
        <v>3740</v>
      </c>
      <c r="B838" s="29">
        <v>2740.0</v>
      </c>
      <c r="C838" s="58">
        <v>2740.0</v>
      </c>
      <c r="D838" s="27">
        <v>0.0</v>
      </c>
      <c r="E838" s="34"/>
    </row>
    <row r="839" hidden="1">
      <c r="A839" s="57" t="s">
        <v>3741</v>
      </c>
      <c r="B839" s="29">
        <v>13760.0</v>
      </c>
      <c r="C839" s="58">
        <v>13760.0</v>
      </c>
      <c r="D839" s="27">
        <v>0.0</v>
      </c>
      <c r="E839" s="34"/>
    </row>
    <row r="840" hidden="1">
      <c r="A840" s="35" t="s">
        <v>3742</v>
      </c>
      <c r="B840" s="29">
        <v>225209.0</v>
      </c>
      <c r="C840" s="58">
        <v>225209.0</v>
      </c>
      <c r="D840" s="27">
        <v>0.0</v>
      </c>
      <c r="E840" s="34"/>
    </row>
    <row r="841" hidden="1">
      <c r="A841" s="36" t="s">
        <v>3743</v>
      </c>
      <c r="B841" s="37">
        <v>0.0</v>
      </c>
      <c r="C841" s="27">
        <v>3581.0</v>
      </c>
      <c r="D841" s="27">
        <v>3581.0</v>
      </c>
      <c r="E841" s="63"/>
    </row>
    <row r="842" hidden="1"/>
    <row r="843" hidden="1"/>
    <row r="844" hidden="1">
      <c r="A844" s="5" t="s">
        <v>3715</v>
      </c>
      <c r="B844" s="6"/>
      <c r="C844" s="6"/>
      <c r="D844" s="6"/>
      <c r="E844" s="7"/>
    </row>
    <row r="845" hidden="1">
      <c r="A845" s="10"/>
      <c r="B845" s="11"/>
      <c r="C845" s="11"/>
      <c r="D845" s="11"/>
      <c r="E845" s="12"/>
    </row>
    <row r="846" hidden="1">
      <c r="A846" s="5" t="s">
        <v>3717</v>
      </c>
      <c r="B846" s="6"/>
      <c r="C846" s="6"/>
      <c r="D846" s="6"/>
      <c r="E846" s="7"/>
    </row>
    <row r="847" hidden="1">
      <c r="A847" s="10"/>
      <c r="B847" s="11"/>
      <c r="C847" s="11"/>
      <c r="D847" s="11"/>
      <c r="E847" s="12"/>
    </row>
    <row r="848" hidden="1">
      <c r="A848" s="13">
        <v>45684.0</v>
      </c>
      <c r="B848" s="6"/>
      <c r="C848" s="53" t="s">
        <v>3718</v>
      </c>
      <c r="D848" s="15">
        <v>45688.0</v>
      </c>
      <c r="E848" s="7"/>
    </row>
    <row r="849" hidden="1">
      <c r="A849" s="10"/>
      <c r="B849" s="11"/>
      <c r="C849" s="16"/>
      <c r="D849" s="11"/>
      <c r="E849" s="12"/>
    </row>
    <row r="850" hidden="1">
      <c r="A850" s="54" t="s">
        <v>4850</v>
      </c>
      <c r="B850" s="7"/>
      <c r="C850" s="16"/>
      <c r="D850" s="55" t="s">
        <v>4857</v>
      </c>
      <c r="E850" s="7"/>
    </row>
    <row r="851" hidden="1">
      <c r="A851" s="10"/>
      <c r="B851" s="12"/>
      <c r="C851" s="16"/>
      <c r="D851" s="11"/>
      <c r="E851" s="12"/>
    </row>
    <row r="852" hidden="1">
      <c r="A852" s="19" t="s">
        <v>3719</v>
      </c>
      <c r="B852" s="6"/>
      <c r="C852" s="6"/>
      <c r="D852" s="6"/>
      <c r="E852" s="7"/>
    </row>
    <row r="853" hidden="1">
      <c r="A853" s="20" t="s">
        <v>3720</v>
      </c>
      <c r="B853" s="21" t="s">
        <v>3721</v>
      </c>
      <c r="C853" s="22" t="s">
        <v>3722</v>
      </c>
      <c r="D853" s="21" t="s">
        <v>3723</v>
      </c>
      <c r="E853" s="23" t="s">
        <v>13</v>
      </c>
    </row>
    <row r="854" hidden="1">
      <c r="A854" s="56" t="s">
        <v>3724</v>
      </c>
      <c r="B854" s="25">
        <v>27030.0</v>
      </c>
      <c r="C854" s="26">
        <v>30571.0</v>
      </c>
      <c r="D854" s="27">
        <v>3541.0</v>
      </c>
      <c r="E854" s="28"/>
    </row>
    <row r="855" hidden="1">
      <c r="A855" s="56" t="s">
        <v>3725</v>
      </c>
      <c r="B855" s="29">
        <v>19063.0</v>
      </c>
      <c r="C855" s="26">
        <v>19063.0</v>
      </c>
      <c r="D855" s="27">
        <v>0.0</v>
      </c>
      <c r="E855" s="28"/>
    </row>
    <row r="856" hidden="1">
      <c r="A856" s="56" t="s">
        <v>3726</v>
      </c>
      <c r="B856" s="29">
        <v>0.0</v>
      </c>
      <c r="C856" s="26"/>
      <c r="D856" s="27">
        <v>0.0</v>
      </c>
      <c r="E856" s="34"/>
    </row>
    <row r="857" hidden="1">
      <c r="A857" s="56" t="s">
        <v>3727</v>
      </c>
      <c r="B857" s="29">
        <v>1500.0</v>
      </c>
      <c r="C857" s="26">
        <v>1500.0</v>
      </c>
      <c r="D857" s="27">
        <v>0.0</v>
      </c>
      <c r="E857" s="28"/>
    </row>
    <row r="858" hidden="1">
      <c r="A858" s="31" t="s">
        <v>3729</v>
      </c>
      <c r="B858" s="29">
        <v>0.0</v>
      </c>
      <c r="C858" s="26"/>
      <c r="D858" s="27">
        <v>0.0</v>
      </c>
      <c r="E858" s="28"/>
    </row>
    <row r="859" hidden="1">
      <c r="A859" s="31" t="s">
        <v>3730</v>
      </c>
      <c r="B859" s="29">
        <v>90.0</v>
      </c>
      <c r="C859" s="26">
        <v>90.0</v>
      </c>
      <c r="D859" s="27">
        <v>0.0</v>
      </c>
      <c r="E859" s="28"/>
    </row>
    <row r="860" hidden="1">
      <c r="A860" s="31" t="s">
        <v>3732</v>
      </c>
      <c r="B860" s="29">
        <v>6710.0</v>
      </c>
      <c r="C860" s="26">
        <v>6710.0</v>
      </c>
      <c r="D860" s="27">
        <v>0.0</v>
      </c>
      <c r="E860" s="28" t="s">
        <v>4908</v>
      </c>
    </row>
    <row r="861" hidden="1">
      <c r="A861" s="31" t="s">
        <v>3734</v>
      </c>
      <c r="B861" s="29">
        <v>3520.0</v>
      </c>
      <c r="C861" s="26">
        <v>3560.0</v>
      </c>
      <c r="D861" s="27">
        <v>40.0</v>
      </c>
      <c r="E861" s="34"/>
    </row>
    <row r="862" hidden="1">
      <c r="A862" s="57" t="s">
        <v>3735</v>
      </c>
      <c r="B862" s="29">
        <v>44258.0</v>
      </c>
      <c r="C862" s="29">
        <v>44258.0</v>
      </c>
      <c r="D862" s="27">
        <v>0.0</v>
      </c>
      <c r="E862" s="34"/>
    </row>
    <row r="863" hidden="1">
      <c r="A863" s="57" t="s">
        <v>3736</v>
      </c>
      <c r="B863" s="29">
        <v>14767.0</v>
      </c>
      <c r="C863" s="58">
        <v>14767.0</v>
      </c>
      <c r="D863" s="27">
        <v>0.0</v>
      </c>
      <c r="E863" s="34"/>
    </row>
    <row r="864" hidden="1">
      <c r="A864" s="57" t="s">
        <v>3737</v>
      </c>
      <c r="B864" s="29">
        <v>52431.0</v>
      </c>
      <c r="C864" s="58">
        <v>52431.0</v>
      </c>
      <c r="D864" s="27">
        <v>0.0</v>
      </c>
      <c r="E864" s="34"/>
    </row>
    <row r="865" hidden="1">
      <c r="A865" s="57" t="s">
        <v>3738</v>
      </c>
      <c r="B865" s="29">
        <v>53100.0</v>
      </c>
      <c r="C865" s="58">
        <v>53100.0</v>
      </c>
      <c r="D865" s="27">
        <v>0.0</v>
      </c>
      <c r="E865" s="34"/>
    </row>
    <row r="866" hidden="1">
      <c r="A866" s="57" t="s">
        <v>3740</v>
      </c>
      <c r="B866" s="29">
        <v>2740.0</v>
      </c>
      <c r="C866" s="58">
        <v>2740.0</v>
      </c>
      <c r="D866" s="27">
        <v>0.0</v>
      </c>
      <c r="E866" s="34"/>
    </row>
    <row r="867" hidden="1">
      <c r="A867" s="57" t="s">
        <v>3741</v>
      </c>
      <c r="B867" s="29">
        <v>13760.0</v>
      </c>
      <c r="C867" s="58">
        <v>13760.0</v>
      </c>
      <c r="D867" s="27">
        <v>0.0</v>
      </c>
      <c r="E867" s="34"/>
    </row>
    <row r="868" hidden="1">
      <c r="A868" s="35" t="s">
        <v>3742</v>
      </c>
      <c r="B868" s="29">
        <v>225209.0</v>
      </c>
      <c r="C868" s="58">
        <v>225209.0</v>
      </c>
      <c r="D868" s="27">
        <v>0.0</v>
      </c>
      <c r="E868" s="34"/>
    </row>
    <row r="869" hidden="1">
      <c r="A869" s="36" t="s">
        <v>3743</v>
      </c>
      <c r="B869" s="37">
        <v>0.0</v>
      </c>
      <c r="C869" s="27">
        <v>3581.0</v>
      </c>
      <c r="D869" s="27">
        <v>3581.0</v>
      </c>
      <c r="E869" s="63"/>
    </row>
    <row r="870" hidden="1"/>
    <row r="871" hidden="1"/>
    <row r="872" hidden="1">
      <c r="A872" s="5" t="s">
        <v>3715</v>
      </c>
      <c r="B872" s="6"/>
      <c r="C872" s="6"/>
      <c r="D872" s="6"/>
      <c r="E872" s="7"/>
    </row>
    <row r="873" hidden="1">
      <c r="A873" s="10"/>
      <c r="B873" s="11"/>
      <c r="C873" s="11"/>
      <c r="D873" s="11"/>
      <c r="E873" s="12"/>
    </row>
    <row r="874" hidden="1">
      <c r="A874" s="5" t="s">
        <v>3717</v>
      </c>
      <c r="B874" s="6"/>
      <c r="C874" s="6"/>
      <c r="D874" s="6"/>
      <c r="E874" s="7"/>
    </row>
    <row r="875" hidden="1">
      <c r="A875" s="10"/>
      <c r="B875" s="11"/>
      <c r="C875" s="11"/>
      <c r="D875" s="11"/>
      <c r="E875" s="12"/>
    </row>
    <row r="876" hidden="1">
      <c r="A876" s="13">
        <v>45689.0</v>
      </c>
      <c r="B876" s="6"/>
      <c r="C876" s="53" t="s">
        <v>3718</v>
      </c>
      <c r="D876" s="15">
        <v>45690.0</v>
      </c>
      <c r="E876" s="7"/>
    </row>
    <row r="877" hidden="1">
      <c r="A877" s="10"/>
      <c r="B877" s="11"/>
      <c r="C877" s="16"/>
      <c r="D877" s="11"/>
      <c r="E877" s="12"/>
    </row>
    <row r="878" hidden="1">
      <c r="A878" s="54" t="s">
        <v>4859</v>
      </c>
      <c r="B878" s="7"/>
      <c r="C878" s="16"/>
      <c r="D878" s="55" t="s">
        <v>4851</v>
      </c>
      <c r="E878" s="7"/>
    </row>
    <row r="879" hidden="1">
      <c r="A879" s="10"/>
      <c r="B879" s="12"/>
      <c r="C879" s="16"/>
      <c r="D879" s="11"/>
      <c r="E879" s="12"/>
    </row>
    <row r="880" hidden="1">
      <c r="A880" s="19" t="s">
        <v>3719</v>
      </c>
      <c r="B880" s="6"/>
      <c r="C880" s="6"/>
      <c r="D880" s="6"/>
      <c r="E880" s="7"/>
    </row>
    <row r="881" hidden="1">
      <c r="A881" s="20" t="s">
        <v>3720</v>
      </c>
      <c r="B881" s="21" t="s">
        <v>3721</v>
      </c>
      <c r="C881" s="22" t="s">
        <v>3722</v>
      </c>
      <c r="D881" s="21" t="s">
        <v>3723</v>
      </c>
      <c r="E881" s="23" t="s">
        <v>13</v>
      </c>
    </row>
    <row r="882" hidden="1">
      <c r="A882" s="56" t="s">
        <v>3724</v>
      </c>
      <c r="B882" s="25">
        <v>13298.0</v>
      </c>
      <c r="C882" s="26">
        <v>13298.0</v>
      </c>
      <c r="D882" s="27">
        <v>0.0</v>
      </c>
      <c r="E882" s="28"/>
    </row>
    <row r="883" hidden="1">
      <c r="A883" s="56" t="s">
        <v>3725</v>
      </c>
      <c r="B883" s="29">
        <v>8102.0</v>
      </c>
      <c r="C883" s="26">
        <v>8102.0</v>
      </c>
      <c r="D883" s="27">
        <v>0.0</v>
      </c>
      <c r="E883" s="28"/>
    </row>
    <row r="884" hidden="1">
      <c r="A884" s="56" t="s">
        <v>3726</v>
      </c>
      <c r="B884" s="29">
        <v>0.0</v>
      </c>
      <c r="C884" s="26"/>
      <c r="D884" s="27">
        <v>0.0</v>
      </c>
      <c r="E884" s="34"/>
    </row>
    <row r="885" hidden="1">
      <c r="A885" s="56" t="s">
        <v>3727</v>
      </c>
      <c r="B885" s="29">
        <v>500.0</v>
      </c>
      <c r="C885" s="26">
        <v>500.0</v>
      </c>
      <c r="D885" s="27">
        <v>0.0</v>
      </c>
      <c r="E885" s="28"/>
    </row>
    <row r="886" hidden="1">
      <c r="A886" s="31" t="s">
        <v>3729</v>
      </c>
      <c r="B886" s="29">
        <v>0.0</v>
      </c>
      <c r="C886" s="26"/>
      <c r="D886" s="27">
        <v>0.0</v>
      </c>
      <c r="E886" s="28"/>
    </row>
    <row r="887" hidden="1">
      <c r="A887" s="31" t="s">
        <v>3730</v>
      </c>
      <c r="B887" s="29">
        <v>0.0</v>
      </c>
      <c r="C887" s="26"/>
      <c r="D887" s="27">
        <v>0.0</v>
      </c>
      <c r="E887" s="28"/>
    </row>
    <row r="888" hidden="1">
      <c r="A888" s="31" t="s">
        <v>3732</v>
      </c>
      <c r="B888" s="29">
        <v>0.0</v>
      </c>
      <c r="C888" s="26"/>
      <c r="D888" s="27">
        <v>0.0</v>
      </c>
      <c r="E888" s="28"/>
    </row>
    <row r="889" hidden="1">
      <c r="A889" s="31" t="s">
        <v>3734</v>
      </c>
      <c r="B889" s="29">
        <v>2240.0</v>
      </c>
      <c r="C889" s="26">
        <v>2240.0</v>
      </c>
      <c r="D889" s="27">
        <v>0.0</v>
      </c>
      <c r="E889" s="34"/>
    </row>
    <row r="890" hidden="1">
      <c r="A890" s="57" t="s">
        <v>3735</v>
      </c>
      <c r="B890" s="29">
        <v>18166.0</v>
      </c>
      <c r="C890" s="29">
        <v>18166.0</v>
      </c>
      <c r="D890" s="27">
        <v>0.0</v>
      </c>
      <c r="E890" s="34"/>
    </row>
    <row r="891" hidden="1">
      <c r="A891" s="57" t="s">
        <v>3736</v>
      </c>
      <c r="B891" s="29">
        <v>6346.0</v>
      </c>
      <c r="C891" s="58">
        <v>6346.0</v>
      </c>
      <c r="D891" s="27">
        <v>0.0</v>
      </c>
      <c r="E891" s="34"/>
    </row>
    <row r="892" hidden="1">
      <c r="A892" s="57" t="s">
        <v>3737</v>
      </c>
      <c r="B892" s="29">
        <v>25453.0</v>
      </c>
      <c r="C892" s="58">
        <v>25453.0</v>
      </c>
      <c r="D892" s="27">
        <v>0.0</v>
      </c>
      <c r="E892" s="34"/>
    </row>
    <row r="893" hidden="1">
      <c r="A893" s="57" t="s">
        <v>3738</v>
      </c>
      <c r="B893" s="29">
        <v>24718.0</v>
      </c>
      <c r="C893" s="58">
        <v>24718.0</v>
      </c>
      <c r="D893" s="27">
        <v>0.0</v>
      </c>
      <c r="E893" s="34"/>
    </row>
    <row r="894" hidden="1">
      <c r="A894" s="57" t="s">
        <v>3740</v>
      </c>
      <c r="B894" s="29">
        <v>2035.0</v>
      </c>
      <c r="C894" s="58">
        <v>2035.0</v>
      </c>
      <c r="D894" s="27">
        <v>0.0</v>
      </c>
      <c r="E894" s="34"/>
    </row>
    <row r="895" hidden="1">
      <c r="A895" s="57" t="s">
        <v>3741</v>
      </c>
      <c r="B895" s="29">
        <v>6226.0</v>
      </c>
      <c r="C895" s="58">
        <v>6226.0</v>
      </c>
      <c r="D895" s="27">
        <v>0.0</v>
      </c>
      <c r="E895" s="34"/>
    </row>
    <row r="896" hidden="1">
      <c r="A896" s="35" t="s">
        <v>3742</v>
      </c>
      <c r="B896" s="29">
        <v>104360.0</v>
      </c>
      <c r="C896" s="58">
        <v>104360.0</v>
      </c>
      <c r="D896" s="27">
        <v>0.0</v>
      </c>
      <c r="E896" s="34"/>
    </row>
    <row r="897" hidden="1">
      <c r="A897" s="36" t="s">
        <v>3743</v>
      </c>
      <c r="B897" s="37">
        <v>-3502.0</v>
      </c>
      <c r="C897" s="27">
        <v>-3502.0</v>
      </c>
      <c r="D897" s="27">
        <v>0.0</v>
      </c>
      <c r="E897" s="38" t="s">
        <v>4909</v>
      </c>
    </row>
    <row r="898" hidden="1"/>
    <row r="899" hidden="1"/>
    <row r="900" hidden="1">
      <c r="A900" s="5" t="s">
        <v>3715</v>
      </c>
      <c r="B900" s="6"/>
      <c r="C900" s="6"/>
      <c r="D900" s="6"/>
      <c r="E900" s="7"/>
    </row>
    <row r="901" hidden="1">
      <c r="A901" s="10"/>
      <c r="B901" s="11"/>
      <c r="C901" s="11"/>
      <c r="D901" s="11"/>
      <c r="E901" s="12"/>
    </row>
    <row r="902" hidden="1">
      <c r="A902" s="5" t="s">
        <v>3717</v>
      </c>
      <c r="B902" s="6"/>
      <c r="C902" s="6"/>
      <c r="D902" s="6"/>
      <c r="E902" s="7"/>
    </row>
    <row r="903" hidden="1">
      <c r="A903" s="10"/>
      <c r="B903" s="11"/>
      <c r="C903" s="11"/>
      <c r="D903" s="11"/>
      <c r="E903" s="12"/>
    </row>
    <row r="904" hidden="1">
      <c r="A904" s="13">
        <v>45691.0</v>
      </c>
      <c r="B904" s="6"/>
      <c r="C904" s="53" t="s">
        <v>3718</v>
      </c>
      <c r="D904" s="15">
        <v>45697.0</v>
      </c>
      <c r="E904" s="7"/>
    </row>
    <row r="905" hidden="1">
      <c r="A905" s="10"/>
      <c r="B905" s="11"/>
      <c r="C905" s="16"/>
      <c r="D905" s="11"/>
      <c r="E905" s="12"/>
    </row>
    <row r="906" hidden="1">
      <c r="A906" s="54" t="s">
        <v>4850</v>
      </c>
      <c r="B906" s="7"/>
      <c r="C906" s="16"/>
      <c r="D906" s="55" t="s">
        <v>4851</v>
      </c>
      <c r="E906" s="7"/>
    </row>
    <row r="907" hidden="1">
      <c r="A907" s="10"/>
      <c r="B907" s="12"/>
      <c r="C907" s="16"/>
      <c r="D907" s="11"/>
      <c r="E907" s="12"/>
    </row>
    <row r="908" hidden="1">
      <c r="A908" s="19" t="s">
        <v>3719</v>
      </c>
      <c r="B908" s="6"/>
      <c r="C908" s="6"/>
      <c r="D908" s="6"/>
      <c r="E908" s="7"/>
    </row>
    <row r="909" hidden="1">
      <c r="A909" s="20" t="s">
        <v>3720</v>
      </c>
      <c r="B909" s="21" t="s">
        <v>3721</v>
      </c>
      <c r="C909" s="22" t="s">
        <v>3722</v>
      </c>
      <c r="D909" s="21" t="s">
        <v>3723</v>
      </c>
      <c r="E909" s="23" t="s">
        <v>13</v>
      </c>
    </row>
    <row r="910" hidden="1">
      <c r="A910" s="56" t="s">
        <v>3724</v>
      </c>
      <c r="B910" s="25">
        <v>27847.0</v>
      </c>
      <c r="C910" s="26">
        <v>27846.0</v>
      </c>
      <c r="D910" s="27">
        <v>-1.0</v>
      </c>
      <c r="E910" s="28" t="s">
        <v>4910</v>
      </c>
    </row>
    <row r="911" hidden="1">
      <c r="A911" s="56" t="s">
        <v>3725</v>
      </c>
      <c r="B911" s="29">
        <v>31904.0</v>
      </c>
      <c r="C911" s="26">
        <v>31904.0</v>
      </c>
      <c r="D911" s="27">
        <v>0.0</v>
      </c>
      <c r="E911" s="28"/>
    </row>
    <row r="912" hidden="1">
      <c r="A912" s="56" t="s">
        <v>3726</v>
      </c>
      <c r="B912" s="29">
        <v>0.0</v>
      </c>
      <c r="C912" s="26"/>
      <c r="D912" s="27">
        <v>0.0</v>
      </c>
      <c r="E912" s="34"/>
    </row>
    <row r="913" hidden="1">
      <c r="A913" s="56" t="s">
        <v>3727</v>
      </c>
      <c r="B913" s="29">
        <v>1500.0</v>
      </c>
      <c r="C913" s="26">
        <v>1500.0</v>
      </c>
      <c r="D913" s="27">
        <v>0.0</v>
      </c>
      <c r="E913" s="28"/>
    </row>
    <row r="914" hidden="1">
      <c r="A914" s="31" t="s">
        <v>3729</v>
      </c>
      <c r="B914" s="29">
        <v>800.0</v>
      </c>
      <c r="C914" s="26"/>
      <c r="D914" s="27">
        <v>-800.0</v>
      </c>
      <c r="E914" s="28" t="s">
        <v>4911</v>
      </c>
    </row>
    <row r="915" hidden="1">
      <c r="A915" s="31" t="s">
        <v>3730</v>
      </c>
      <c r="B915" s="29">
        <v>88.0</v>
      </c>
      <c r="C915" s="26">
        <v>88.0</v>
      </c>
      <c r="D915" s="27">
        <v>0.0</v>
      </c>
      <c r="E915" s="28"/>
    </row>
    <row r="916" hidden="1">
      <c r="A916" s="31" t="s">
        <v>3732</v>
      </c>
      <c r="B916" s="29">
        <v>440.0</v>
      </c>
      <c r="C916" s="26">
        <v>440.0</v>
      </c>
      <c r="D916" s="27">
        <v>0.0</v>
      </c>
      <c r="E916" s="28"/>
    </row>
    <row r="917" hidden="1">
      <c r="A917" s="31" t="s">
        <v>3734</v>
      </c>
      <c r="B917" s="29">
        <v>5320.0</v>
      </c>
      <c r="C917" s="26">
        <v>5980.0</v>
      </c>
      <c r="D917" s="27">
        <v>660.0</v>
      </c>
      <c r="E917" s="34"/>
    </row>
    <row r="918" hidden="1">
      <c r="A918" s="57" t="s">
        <v>3735</v>
      </c>
      <c r="B918" s="29">
        <v>52165.0</v>
      </c>
      <c r="C918" s="29">
        <v>52165.0</v>
      </c>
      <c r="D918" s="27">
        <v>0.0</v>
      </c>
      <c r="E918" s="34"/>
    </row>
    <row r="919" hidden="1">
      <c r="A919" s="57" t="s">
        <v>3736</v>
      </c>
      <c r="B919" s="29">
        <v>41230.09999999999</v>
      </c>
      <c r="C919" s="58">
        <v>41230.100000000064</v>
      </c>
      <c r="D919" s="27">
        <v>7.275957614183426E-11</v>
      </c>
      <c r="E919" s="34"/>
    </row>
    <row r="920" hidden="1">
      <c r="A920" s="57" t="s">
        <v>3737</v>
      </c>
      <c r="B920" s="29">
        <v>58835.0</v>
      </c>
      <c r="C920" s="58">
        <v>58835.0</v>
      </c>
      <c r="D920" s="27">
        <v>0.0</v>
      </c>
      <c r="E920" s="34"/>
    </row>
    <row r="921" hidden="1">
      <c r="A921" s="57" t="s">
        <v>3738</v>
      </c>
      <c r="B921" s="29">
        <v>89731.0</v>
      </c>
      <c r="C921" s="58">
        <v>89731.0</v>
      </c>
      <c r="D921" s="27">
        <v>0.0</v>
      </c>
      <c r="E921" s="34"/>
    </row>
    <row r="922" hidden="1">
      <c r="A922" s="57" t="s">
        <v>3740</v>
      </c>
      <c r="B922" s="29">
        <v>1163.0</v>
      </c>
      <c r="C922" s="58">
        <v>1163.0</v>
      </c>
      <c r="D922" s="27">
        <v>0.0</v>
      </c>
      <c r="E922" s="34"/>
    </row>
    <row r="923" hidden="1">
      <c r="A923" s="57" t="s">
        <v>3741</v>
      </c>
      <c r="B923" s="29">
        <v>7815.0</v>
      </c>
      <c r="C923" s="58">
        <v>7815.0</v>
      </c>
      <c r="D923" s="27">
        <v>0.0</v>
      </c>
      <c r="E923" s="34"/>
    </row>
    <row r="924" hidden="1">
      <c r="A924" s="35" t="s">
        <v>3742</v>
      </c>
      <c r="B924" s="29">
        <v>311008.60000000003</v>
      </c>
      <c r="C924" s="58">
        <v>311008.6</v>
      </c>
      <c r="D924" s="27">
        <v>-5.820766091346741E-11</v>
      </c>
      <c r="E924" s="34"/>
    </row>
    <row r="925" hidden="1">
      <c r="A925" s="36" t="s">
        <v>3743</v>
      </c>
      <c r="B925" s="37">
        <v>14.49999999994543</v>
      </c>
      <c r="C925" s="27">
        <v>-126.49999999988358</v>
      </c>
      <c r="D925" s="27">
        <v>-140.99999999982901</v>
      </c>
      <c r="E925" s="38"/>
    </row>
    <row r="926" hidden="1"/>
    <row r="927" hidden="1"/>
    <row r="928" hidden="1">
      <c r="A928" s="5" t="s">
        <v>3715</v>
      </c>
      <c r="B928" s="6"/>
      <c r="C928" s="6"/>
      <c r="D928" s="6"/>
      <c r="E928" s="7"/>
    </row>
    <row r="929" hidden="1">
      <c r="A929" s="10"/>
      <c r="B929" s="11"/>
      <c r="C929" s="11"/>
      <c r="D929" s="11"/>
      <c r="E929" s="12"/>
    </row>
    <row r="930" hidden="1">
      <c r="A930" s="5" t="s">
        <v>3717</v>
      </c>
      <c r="B930" s="6"/>
      <c r="C930" s="6"/>
      <c r="D930" s="6"/>
      <c r="E930" s="7"/>
    </row>
    <row r="931" hidden="1">
      <c r="A931" s="10"/>
      <c r="B931" s="11"/>
      <c r="C931" s="11"/>
      <c r="D931" s="11"/>
      <c r="E931" s="12"/>
    </row>
    <row r="932" hidden="1">
      <c r="A932" s="13">
        <v>45698.0</v>
      </c>
      <c r="B932" s="6"/>
      <c r="C932" s="53" t="s">
        <v>3718</v>
      </c>
      <c r="D932" s="15">
        <v>45704.0</v>
      </c>
      <c r="E932" s="7"/>
    </row>
    <row r="933" hidden="1">
      <c r="A933" s="10"/>
      <c r="B933" s="11"/>
      <c r="C933" s="16"/>
      <c r="D933" s="11"/>
      <c r="E933" s="12"/>
    </row>
    <row r="934" hidden="1">
      <c r="A934" s="54" t="s">
        <v>4850</v>
      </c>
      <c r="B934" s="7"/>
      <c r="C934" s="16"/>
      <c r="D934" s="55" t="s">
        <v>4851</v>
      </c>
      <c r="E934" s="7"/>
    </row>
    <row r="935" hidden="1">
      <c r="A935" s="10"/>
      <c r="B935" s="12"/>
      <c r="C935" s="16"/>
      <c r="D935" s="11"/>
      <c r="E935" s="12"/>
    </row>
    <row r="936" hidden="1">
      <c r="A936" s="19" t="s">
        <v>3719</v>
      </c>
      <c r="B936" s="6"/>
      <c r="C936" s="6"/>
      <c r="D936" s="6"/>
      <c r="E936" s="7"/>
    </row>
    <row r="937" hidden="1">
      <c r="A937" s="20" t="s">
        <v>3720</v>
      </c>
      <c r="B937" s="21" t="s">
        <v>3721</v>
      </c>
      <c r="C937" s="22" t="s">
        <v>3722</v>
      </c>
      <c r="D937" s="21" t="s">
        <v>3723</v>
      </c>
      <c r="E937" s="23" t="s">
        <v>13</v>
      </c>
    </row>
    <row r="938" hidden="1">
      <c r="A938" s="56" t="s">
        <v>3724</v>
      </c>
      <c r="B938" s="25">
        <v>30291.0</v>
      </c>
      <c r="C938" s="26">
        <v>30297.0</v>
      </c>
      <c r="D938" s="27">
        <v>6.0</v>
      </c>
      <c r="E938" s="28" t="s">
        <v>4912</v>
      </c>
    </row>
    <row r="939" hidden="1">
      <c r="A939" s="56" t="s">
        <v>3725</v>
      </c>
      <c r="B939" s="29">
        <v>32476.0</v>
      </c>
      <c r="C939" s="26">
        <v>32476.0</v>
      </c>
      <c r="D939" s="27">
        <v>0.0</v>
      </c>
      <c r="E939" s="28"/>
    </row>
    <row r="940" hidden="1">
      <c r="A940" s="56" t="s">
        <v>3726</v>
      </c>
      <c r="B940" s="29">
        <v>280.0</v>
      </c>
      <c r="C940" s="26">
        <v>280.0</v>
      </c>
      <c r="D940" s="27">
        <v>0.0</v>
      </c>
      <c r="E940" s="34"/>
    </row>
    <row r="941" hidden="1">
      <c r="A941" s="56" t="s">
        <v>3727</v>
      </c>
      <c r="B941" s="29">
        <v>2000.0</v>
      </c>
      <c r="C941" s="26">
        <v>2000.0</v>
      </c>
      <c r="D941" s="27">
        <v>0.0</v>
      </c>
      <c r="E941" s="28"/>
    </row>
    <row r="942" hidden="1">
      <c r="A942" s="31" t="s">
        <v>3729</v>
      </c>
      <c r="B942" s="29">
        <v>1080.0</v>
      </c>
      <c r="C942" s="26"/>
      <c r="D942" s="27">
        <v>-1080.0</v>
      </c>
      <c r="E942" s="28"/>
    </row>
    <row r="943" hidden="1">
      <c r="A943" s="31" t="s">
        <v>3730</v>
      </c>
      <c r="B943" s="29">
        <v>90.0</v>
      </c>
      <c r="C943" s="26">
        <v>90.0</v>
      </c>
      <c r="D943" s="27">
        <v>0.0</v>
      </c>
      <c r="E943" s="28"/>
    </row>
    <row r="944" hidden="1">
      <c r="A944" s="31" t="s">
        <v>3732</v>
      </c>
      <c r="B944" s="29">
        <v>1093.0</v>
      </c>
      <c r="C944" s="26">
        <v>1093.0</v>
      </c>
      <c r="D944" s="27">
        <v>0.0</v>
      </c>
      <c r="E944" s="28"/>
    </row>
    <row r="945" hidden="1">
      <c r="A945" s="31" t="s">
        <v>3734</v>
      </c>
      <c r="B945" s="29">
        <v>5320.0</v>
      </c>
      <c r="C945" s="26">
        <v>6400.0</v>
      </c>
      <c r="D945" s="27">
        <v>1080.0</v>
      </c>
      <c r="E945" s="34"/>
    </row>
    <row r="946" hidden="1">
      <c r="A946" s="57" t="s">
        <v>3735</v>
      </c>
      <c r="B946" s="29">
        <v>60594.0</v>
      </c>
      <c r="C946" s="29">
        <v>60594.0</v>
      </c>
      <c r="D946" s="27">
        <v>0.0</v>
      </c>
      <c r="E946" s="34"/>
    </row>
    <row r="947" hidden="1">
      <c r="A947" s="57" t="s">
        <v>3736</v>
      </c>
      <c r="B947" s="29">
        <v>26862.0</v>
      </c>
      <c r="C947" s="58">
        <v>26862.0</v>
      </c>
      <c r="D947" s="27">
        <v>0.0</v>
      </c>
      <c r="E947" s="34"/>
    </row>
    <row r="948" hidden="1">
      <c r="A948" s="57" t="s">
        <v>3737</v>
      </c>
      <c r="B948" s="29">
        <v>77468.0</v>
      </c>
      <c r="C948" s="58">
        <v>77468.0</v>
      </c>
      <c r="D948" s="27">
        <v>0.0</v>
      </c>
      <c r="E948" s="34"/>
    </row>
    <row r="949" hidden="1">
      <c r="A949" s="57" t="s">
        <v>3738</v>
      </c>
      <c r="B949" s="29">
        <v>103772.0</v>
      </c>
      <c r="C949" s="58">
        <v>103772.0</v>
      </c>
      <c r="D949" s="27">
        <v>0.0</v>
      </c>
      <c r="E949" s="34"/>
    </row>
    <row r="950" hidden="1">
      <c r="A950" s="57" t="s">
        <v>3740</v>
      </c>
      <c r="B950" s="29">
        <v>3693.0</v>
      </c>
      <c r="C950" s="58">
        <v>3693.0</v>
      </c>
      <c r="D950" s="27">
        <v>0.0</v>
      </c>
      <c r="E950" s="34"/>
    </row>
    <row r="951" hidden="1">
      <c r="A951" s="57" t="s">
        <v>3741</v>
      </c>
      <c r="B951" s="29">
        <v>11112.0</v>
      </c>
      <c r="C951" s="58">
        <v>11112.0</v>
      </c>
      <c r="D951" s="27">
        <v>0.0</v>
      </c>
      <c r="E951" s="34"/>
    </row>
    <row r="952" hidden="1">
      <c r="A952" s="35" t="s">
        <v>3742</v>
      </c>
      <c r="B952" s="29">
        <v>345018.0</v>
      </c>
      <c r="C952" s="58">
        <v>345018.0</v>
      </c>
      <c r="D952" s="27">
        <v>0.0</v>
      </c>
      <c r="E952" s="34"/>
    </row>
    <row r="953" hidden="1">
      <c r="A953" s="36" t="s">
        <v>3743</v>
      </c>
      <c r="B953" s="37">
        <v>1.0</v>
      </c>
      <c r="C953" s="27">
        <v>7.0</v>
      </c>
      <c r="D953" s="27">
        <v>6.0</v>
      </c>
      <c r="E953" s="38"/>
    </row>
    <row r="954" hidden="1"/>
    <row r="955" hidden="1"/>
    <row r="956" hidden="1">
      <c r="A956" s="5" t="s">
        <v>3715</v>
      </c>
      <c r="B956" s="6"/>
      <c r="C956" s="6"/>
      <c r="D956" s="6"/>
      <c r="E956" s="7"/>
    </row>
    <row r="957" hidden="1">
      <c r="A957" s="10"/>
      <c r="B957" s="11"/>
      <c r="C957" s="11"/>
      <c r="D957" s="11"/>
      <c r="E957" s="12"/>
    </row>
    <row r="958" hidden="1">
      <c r="A958" s="5" t="s">
        <v>3717</v>
      </c>
      <c r="B958" s="6"/>
      <c r="C958" s="6"/>
      <c r="D958" s="6"/>
      <c r="E958" s="7"/>
    </row>
    <row r="959" hidden="1">
      <c r="A959" s="10"/>
      <c r="B959" s="11"/>
      <c r="C959" s="11"/>
      <c r="D959" s="11"/>
      <c r="E959" s="12"/>
    </row>
    <row r="960" hidden="1">
      <c r="A960" s="13">
        <v>45705.0</v>
      </c>
      <c r="B960" s="6"/>
      <c r="C960" s="53" t="s">
        <v>3718</v>
      </c>
      <c r="D960" s="15">
        <v>45711.0</v>
      </c>
      <c r="E960" s="7"/>
    </row>
    <row r="961" hidden="1">
      <c r="A961" s="10"/>
      <c r="B961" s="11"/>
      <c r="C961" s="16"/>
      <c r="D961" s="11"/>
      <c r="E961" s="12"/>
    </row>
    <row r="962" hidden="1">
      <c r="A962" s="54" t="s">
        <v>4850</v>
      </c>
      <c r="B962" s="7"/>
      <c r="C962" s="16"/>
      <c r="D962" s="55" t="s">
        <v>4851</v>
      </c>
      <c r="E962" s="7"/>
    </row>
    <row r="963" hidden="1">
      <c r="A963" s="10"/>
      <c r="B963" s="12"/>
      <c r="C963" s="16"/>
      <c r="D963" s="11"/>
      <c r="E963" s="12"/>
    </row>
    <row r="964" hidden="1">
      <c r="A964" s="19" t="s">
        <v>3719</v>
      </c>
      <c r="B964" s="6"/>
      <c r="C964" s="6"/>
      <c r="D964" s="6"/>
      <c r="E964" s="7"/>
    </row>
    <row r="965" hidden="1">
      <c r="A965" s="20" t="s">
        <v>3720</v>
      </c>
      <c r="B965" s="21" t="s">
        <v>3721</v>
      </c>
      <c r="C965" s="22" t="s">
        <v>3722</v>
      </c>
      <c r="D965" s="21" t="s">
        <v>3723</v>
      </c>
      <c r="E965" s="23" t="s">
        <v>13</v>
      </c>
    </row>
    <row r="966" hidden="1">
      <c r="A966" s="56" t="s">
        <v>3724</v>
      </c>
      <c r="B966" s="25">
        <v>29582.0</v>
      </c>
      <c r="C966" s="26">
        <v>29508.0</v>
      </c>
      <c r="D966" s="27">
        <v>-74.0</v>
      </c>
      <c r="E966" s="28" t="s">
        <v>4913</v>
      </c>
    </row>
    <row r="967" hidden="1">
      <c r="A967" s="56" t="s">
        <v>3725</v>
      </c>
      <c r="B967" s="29">
        <v>31739.0</v>
      </c>
      <c r="C967" s="26">
        <v>31739.0</v>
      </c>
      <c r="D967" s="27">
        <v>0.0</v>
      </c>
      <c r="E967" s="28"/>
    </row>
    <row r="968" hidden="1">
      <c r="A968" s="56" t="s">
        <v>3726</v>
      </c>
      <c r="B968" s="29">
        <v>585.0</v>
      </c>
      <c r="C968" s="26">
        <v>660.0</v>
      </c>
      <c r="D968" s="27">
        <v>75.0</v>
      </c>
      <c r="E968" s="28" t="s">
        <v>4914</v>
      </c>
    </row>
    <row r="969" hidden="1">
      <c r="A969" s="56" t="s">
        <v>3727</v>
      </c>
      <c r="B969" s="29">
        <v>2000.0</v>
      </c>
      <c r="C969" s="26">
        <v>2000.0</v>
      </c>
      <c r="D969" s="27">
        <v>0.0</v>
      </c>
      <c r="E969" s="28"/>
    </row>
    <row r="970" hidden="1">
      <c r="A970" s="31" t="s">
        <v>3729</v>
      </c>
      <c r="B970" s="29">
        <v>440.0</v>
      </c>
      <c r="C970" s="26"/>
      <c r="D970" s="27">
        <v>-440.0</v>
      </c>
      <c r="E970" s="28"/>
    </row>
    <row r="971" hidden="1">
      <c r="A971" s="31" t="s">
        <v>3730</v>
      </c>
      <c r="B971" s="29">
        <v>0.0</v>
      </c>
      <c r="C971" s="26"/>
      <c r="D971" s="27">
        <v>0.0</v>
      </c>
      <c r="E971" s="28"/>
    </row>
    <row r="972" hidden="1">
      <c r="A972" s="31" t="s">
        <v>3732</v>
      </c>
      <c r="B972" s="29">
        <v>2099.0</v>
      </c>
      <c r="C972" s="26">
        <v>2099.0</v>
      </c>
      <c r="D972" s="27">
        <v>0.0</v>
      </c>
      <c r="E972" s="28" t="s">
        <v>4915</v>
      </c>
    </row>
    <row r="973" hidden="1">
      <c r="A973" s="31" t="s">
        <v>3734</v>
      </c>
      <c r="B973" s="29">
        <v>5280.0</v>
      </c>
      <c r="C973" s="26">
        <v>5720.0</v>
      </c>
      <c r="D973" s="27">
        <v>440.0</v>
      </c>
      <c r="E973" s="34"/>
    </row>
    <row r="974" hidden="1">
      <c r="A974" s="57" t="s">
        <v>3735</v>
      </c>
      <c r="B974" s="29">
        <v>70172.0</v>
      </c>
      <c r="C974" s="29">
        <v>70172.0</v>
      </c>
      <c r="D974" s="27">
        <v>0.0</v>
      </c>
      <c r="E974" s="34"/>
    </row>
    <row r="975" hidden="1">
      <c r="A975" s="57" t="s">
        <v>3736</v>
      </c>
      <c r="B975" s="29">
        <v>29552.0</v>
      </c>
      <c r="C975" s="58">
        <v>29552.0</v>
      </c>
      <c r="D975" s="27">
        <v>0.0</v>
      </c>
      <c r="E975" s="34"/>
    </row>
    <row r="976" hidden="1">
      <c r="A976" s="57" t="s">
        <v>3737</v>
      </c>
      <c r="B976" s="29">
        <v>63189.0</v>
      </c>
      <c r="C976" s="58">
        <v>63189.0</v>
      </c>
      <c r="D976" s="27">
        <v>0.0</v>
      </c>
      <c r="E976" s="34"/>
    </row>
    <row r="977" hidden="1">
      <c r="A977" s="57" t="s">
        <v>3738</v>
      </c>
      <c r="B977" s="29">
        <v>98516.0</v>
      </c>
      <c r="C977" s="58">
        <v>98516.0</v>
      </c>
      <c r="D977" s="27">
        <v>0.0</v>
      </c>
      <c r="E977" s="34"/>
    </row>
    <row r="978" hidden="1">
      <c r="A978" s="57" t="s">
        <v>3740</v>
      </c>
      <c r="B978" s="29">
        <v>3911.0</v>
      </c>
      <c r="C978" s="58">
        <v>3911.0</v>
      </c>
      <c r="D978" s="27">
        <v>0.0</v>
      </c>
      <c r="E978" s="34"/>
    </row>
    <row r="979" hidden="1">
      <c r="A979" s="57" t="s">
        <v>3741</v>
      </c>
      <c r="B979" s="29">
        <v>11650.0</v>
      </c>
      <c r="C979" s="58">
        <v>11650.0</v>
      </c>
      <c r="D979" s="27">
        <v>0.0</v>
      </c>
      <c r="E979" s="34"/>
    </row>
    <row r="980" hidden="1">
      <c r="A980" s="35" t="s">
        <v>3742</v>
      </c>
      <c r="B980" s="29">
        <v>337065.0</v>
      </c>
      <c r="C980" s="58">
        <v>337065.0</v>
      </c>
      <c r="D980" s="27">
        <v>0.0</v>
      </c>
      <c r="E980" s="34"/>
    </row>
    <row r="981" hidden="1">
      <c r="A981" s="36" t="s">
        <v>3743</v>
      </c>
      <c r="B981" s="37">
        <v>0.0</v>
      </c>
      <c r="C981" s="27">
        <v>1.0</v>
      </c>
      <c r="D981" s="27">
        <v>1.0</v>
      </c>
      <c r="E981" s="38"/>
    </row>
    <row r="982" hidden="1"/>
    <row r="983" hidden="1"/>
    <row r="984" hidden="1">
      <c r="A984" s="5" t="s">
        <v>3715</v>
      </c>
      <c r="B984" s="6"/>
      <c r="C984" s="6"/>
      <c r="D984" s="6"/>
      <c r="E984" s="7"/>
    </row>
    <row r="985" hidden="1">
      <c r="A985" s="10"/>
      <c r="B985" s="11"/>
      <c r="C985" s="11"/>
      <c r="D985" s="11"/>
      <c r="E985" s="12"/>
    </row>
    <row r="986" hidden="1">
      <c r="A986" s="5" t="s">
        <v>3717</v>
      </c>
      <c r="B986" s="6"/>
      <c r="C986" s="6"/>
      <c r="D986" s="6"/>
      <c r="E986" s="7"/>
    </row>
    <row r="987" hidden="1">
      <c r="A987" s="10"/>
      <c r="B987" s="11"/>
      <c r="C987" s="11"/>
      <c r="D987" s="11"/>
      <c r="E987" s="12"/>
    </row>
    <row r="988" hidden="1">
      <c r="A988" s="13">
        <v>45712.0</v>
      </c>
      <c r="B988" s="6"/>
      <c r="C988" s="53" t="s">
        <v>3718</v>
      </c>
      <c r="D988" s="15">
        <v>45716.0</v>
      </c>
      <c r="E988" s="7"/>
    </row>
    <row r="989" hidden="1">
      <c r="A989" s="10"/>
      <c r="B989" s="11"/>
      <c r="C989" s="16"/>
      <c r="D989" s="11"/>
      <c r="E989" s="12"/>
    </row>
    <row r="990" hidden="1">
      <c r="A990" s="54" t="s">
        <v>4850</v>
      </c>
      <c r="B990" s="7"/>
      <c r="C990" s="16"/>
      <c r="D990" s="55" t="s">
        <v>4857</v>
      </c>
      <c r="E990" s="7"/>
    </row>
    <row r="991" hidden="1">
      <c r="A991" s="10"/>
      <c r="B991" s="12"/>
      <c r="C991" s="16"/>
      <c r="D991" s="11"/>
      <c r="E991" s="12"/>
    </row>
    <row r="992" hidden="1">
      <c r="A992" s="19" t="s">
        <v>3719</v>
      </c>
      <c r="B992" s="6"/>
      <c r="C992" s="6"/>
      <c r="D992" s="6"/>
      <c r="E992" s="7"/>
    </row>
    <row r="993" hidden="1">
      <c r="A993" s="20" t="s">
        <v>3720</v>
      </c>
      <c r="B993" s="21" t="s">
        <v>3721</v>
      </c>
      <c r="C993" s="22" t="s">
        <v>3722</v>
      </c>
      <c r="D993" s="21" t="s">
        <v>3723</v>
      </c>
      <c r="E993" s="23" t="s">
        <v>13</v>
      </c>
    </row>
    <row r="994" hidden="1">
      <c r="A994" s="56" t="s">
        <v>3724</v>
      </c>
      <c r="B994" s="25">
        <v>20554.0</v>
      </c>
      <c r="C994" s="26">
        <v>20556.0</v>
      </c>
      <c r="D994" s="27">
        <v>2.0</v>
      </c>
      <c r="E994" s="28"/>
    </row>
    <row r="995" hidden="1">
      <c r="A995" s="56" t="s">
        <v>3725</v>
      </c>
      <c r="B995" s="29">
        <v>17968.0</v>
      </c>
      <c r="C995" s="26">
        <v>17968.0</v>
      </c>
      <c r="D995" s="27">
        <v>0.0</v>
      </c>
      <c r="E995" s="28"/>
    </row>
    <row r="996" hidden="1">
      <c r="A996" s="56" t="s">
        <v>3726</v>
      </c>
      <c r="B996" s="29">
        <v>605.0</v>
      </c>
      <c r="C996" s="26">
        <v>605.0</v>
      </c>
      <c r="D996" s="27">
        <v>0.0</v>
      </c>
      <c r="E996" s="28"/>
    </row>
    <row r="997" hidden="1">
      <c r="A997" s="56" t="s">
        <v>3727</v>
      </c>
      <c r="B997" s="29">
        <v>1000.0</v>
      </c>
      <c r="C997" s="26">
        <v>1000.0</v>
      </c>
      <c r="D997" s="27">
        <v>0.0</v>
      </c>
      <c r="E997" s="28"/>
    </row>
    <row r="998" hidden="1">
      <c r="A998" s="31" t="s">
        <v>3729</v>
      </c>
      <c r="B998" s="29">
        <v>200.0</v>
      </c>
      <c r="C998" s="26">
        <v>200.0</v>
      </c>
      <c r="D998" s="27">
        <v>0.0</v>
      </c>
      <c r="E998" s="28"/>
    </row>
    <row r="999" hidden="1">
      <c r="A999" s="31" t="s">
        <v>3730</v>
      </c>
      <c r="B999" s="29">
        <v>0.0</v>
      </c>
      <c r="C999" s="26"/>
      <c r="D999" s="27">
        <v>0.0</v>
      </c>
      <c r="E999" s="28"/>
    </row>
    <row r="1000" hidden="1">
      <c r="A1000" s="31" t="s">
        <v>3732</v>
      </c>
      <c r="B1000" s="29">
        <v>2148.0</v>
      </c>
      <c r="C1000" s="26">
        <v>2148.0</v>
      </c>
      <c r="D1000" s="27">
        <v>0.0</v>
      </c>
      <c r="E1000" s="28"/>
    </row>
    <row r="1001" hidden="1">
      <c r="A1001" s="31" t="s">
        <v>3734</v>
      </c>
      <c r="B1001" s="29">
        <v>3160.0</v>
      </c>
      <c r="C1001" s="26">
        <v>3160.0</v>
      </c>
      <c r="D1001" s="27">
        <v>0.0</v>
      </c>
      <c r="E1001" s="34"/>
    </row>
    <row r="1002" hidden="1">
      <c r="A1002" s="57" t="s">
        <v>3735</v>
      </c>
      <c r="B1002" s="29">
        <v>37719.0</v>
      </c>
      <c r="C1002" s="29">
        <v>37719.0</v>
      </c>
      <c r="D1002" s="27">
        <v>0.0</v>
      </c>
      <c r="E1002" s="34"/>
    </row>
    <row r="1003" hidden="1">
      <c r="A1003" s="57" t="s">
        <v>3736</v>
      </c>
      <c r="B1003" s="29">
        <v>13248.0</v>
      </c>
      <c r="C1003" s="58">
        <v>13248.0</v>
      </c>
      <c r="D1003" s="27">
        <v>0.0</v>
      </c>
      <c r="E1003" s="34"/>
    </row>
    <row r="1004" hidden="1">
      <c r="A1004" s="57" t="s">
        <v>3737</v>
      </c>
      <c r="B1004" s="29">
        <v>42900.0</v>
      </c>
      <c r="C1004" s="58">
        <v>42900.0</v>
      </c>
      <c r="D1004" s="27">
        <v>0.0</v>
      </c>
      <c r="E1004" s="34"/>
    </row>
    <row r="1005" hidden="1">
      <c r="A1005" s="57" t="s">
        <v>3738</v>
      </c>
      <c r="B1005" s="29">
        <v>43140.0</v>
      </c>
      <c r="C1005" s="58">
        <v>43140.0</v>
      </c>
      <c r="D1005" s="27">
        <v>0.0</v>
      </c>
      <c r="E1005" s="34"/>
    </row>
    <row r="1006" hidden="1">
      <c r="A1006" s="57" t="s">
        <v>3740</v>
      </c>
      <c r="B1006" s="29">
        <v>1008.0</v>
      </c>
      <c r="C1006" s="58">
        <v>1008.0</v>
      </c>
      <c r="D1006" s="27">
        <v>0.0</v>
      </c>
      <c r="E1006" s="34"/>
    </row>
    <row r="1007" hidden="1">
      <c r="A1007" s="57" t="s">
        <v>3741</v>
      </c>
      <c r="B1007" s="29">
        <v>8677.0</v>
      </c>
      <c r="C1007" s="58">
        <v>8677.0</v>
      </c>
      <c r="D1007" s="27">
        <v>0.0</v>
      </c>
      <c r="E1007" s="34"/>
    </row>
    <row r="1008" hidden="1">
      <c r="A1008" s="35" t="s">
        <v>3742</v>
      </c>
      <c r="B1008" s="29">
        <v>183649.5</v>
      </c>
      <c r="C1008" s="58">
        <v>183649.5</v>
      </c>
      <c r="D1008" s="27">
        <v>0.0</v>
      </c>
      <c r="E1008" s="34"/>
    </row>
    <row r="1009" hidden="1">
      <c r="A1009" s="36" t="s">
        <v>3743</v>
      </c>
      <c r="B1009" s="37">
        <v>0.5</v>
      </c>
      <c r="C1009" s="27">
        <v>2.5</v>
      </c>
      <c r="D1009" s="27">
        <v>2.0</v>
      </c>
      <c r="E1009" s="38"/>
    </row>
    <row r="1010" hidden="1"/>
    <row r="1011" hidden="1"/>
    <row r="1012" hidden="1">
      <c r="A1012" s="5" t="s">
        <v>3715</v>
      </c>
      <c r="B1012" s="6"/>
      <c r="C1012" s="6"/>
      <c r="D1012" s="6"/>
      <c r="E1012" s="7"/>
    </row>
    <row r="1013" hidden="1">
      <c r="A1013" s="10"/>
      <c r="B1013" s="11"/>
      <c r="C1013" s="11"/>
      <c r="D1013" s="11"/>
      <c r="E1013" s="12"/>
    </row>
    <row r="1014" hidden="1">
      <c r="A1014" s="5" t="s">
        <v>3717</v>
      </c>
      <c r="B1014" s="6"/>
      <c r="C1014" s="6"/>
      <c r="D1014" s="6"/>
      <c r="E1014" s="7"/>
    </row>
    <row r="1015" hidden="1">
      <c r="A1015" s="10"/>
      <c r="B1015" s="11"/>
      <c r="C1015" s="11"/>
      <c r="D1015" s="11"/>
      <c r="E1015" s="12"/>
    </row>
    <row r="1016" hidden="1">
      <c r="A1016" s="13">
        <v>45717.0</v>
      </c>
      <c r="B1016" s="6"/>
      <c r="C1016" s="53" t="s">
        <v>3718</v>
      </c>
      <c r="D1016" s="15">
        <v>45718.0</v>
      </c>
      <c r="E1016" s="7"/>
    </row>
    <row r="1017" hidden="1">
      <c r="A1017" s="10"/>
      <c r="B1017" s="11"/>
      <c r="C1017" s="16"/>
      <c r="D1017" s="11"/>
      <c r="E1017" s="12"/>
    </row>
    <row r="1018" hidden="1">
      <c r="A1018" s="54" t="s">
        <v>4859</v>
      </c>
      <c r="B1018" s="7"/>
      <c r="C1018" s="16"/>
      <c r="D1018" s="55" t="s">
        <v>4851</v>
      </c>
      <c r="E1018" s="7"/>
    </row>
    <row r="1019" hidden="1">
      <c r="A1019" s="10"/>
      <c r="B1019" s="12"/>
      <c r="C1019" s="16"/>
      <c r="D1019" s="11"/>
      <c r="E1019" s="12"/>
    </row>
    <row r="1020" hidden="1">
      <c r="A1020" s="19" t="s">
        <v>3719</v>
      </c>
      <c r="B1020" s="6"/>
      <c r="C1020" s="6"/>
      <c r="D1020" s="6"/>
      <c r="E1020" s="7"/>
    </row>
    <row r="1021" hidden="1">
      <c r="A1021" s="20" t="s">
        <v>3720</v>
      </c>
      <c r="B1021" s="21" t="s">
        <v>3721</v>
      </c>
      <c r="C1021" s="22" t="s">
        <v>3722</v>
      </c>
      <c r="D1021" s="21" t="s">
        <v>3723</v>
      </c>
      <c r="E1021" s="23" t="s">
        <v>13</v>
      </c>
    </row>
    <row r="1022" hidden="1">
      <c r="A1022" s="56" t="s">
        <v>3724</v>
      </c>
      <c r="B1022" s="25">
        <v>15787.0</v>
      </c>
      <c r="C1022" s="26">
        <v>15788.0</v>
      </c>
      <c r="D1022" s="27">
        <v>1.0</v>
      </c>
      <c r="E1022" s="28" t="s">
        <v>4916</v>
      </c>
    </row>
    <row r="1023" hidden="1">
      <c r="A1023" s="56" t="s">
        <v>3725</v>
      </c>
      <c r="B1023" s="29">
        <v>6338.0</v>
      </c>
      <c r="C1023" s="26">
        <v>6338.0</v>
      </c>
      <c r="D1023" s="27">
        <v>0.0</v>
      </c>
      <c r="E1023" s="28"/>
    </row>
    <row r="1024" hidden="1">
      <c r="A1024" s="56" t="s">
        <v>3726</v>
      </c>
      <c r="B1024" s="29">
        <v>540.0</v>
      </c>
      <c r="C1024" s="26">
        <v>540.0</v>
      </c>
      <c r="D1024" s="27">
        <v>0.0</v>
      </c>
      <c r="E1024" s="28"/>
    </row>
    <row r="1025" hidden="1">
      <c r="A1025" s="56" t="s">
        <v>3727</v>
      </c>
      <c r="B1025" s="29">
        <v>0.0</v>
      </c>
      <c r="C1025" s="26"/>
      <c r="D1025" s="27">
        <v>0.0</v>
      </c>
      <c r="E1025" s="28"/>
    </row>
    <row r="1026" hidden="1">
      <c r="A1026" s="31" t="s">
        <v>3729</v>
      </c>
      <c r="B1026" s="29">
        <v>0.0</v>
      </c>
      <c r="C1026" s="26"/>
      <c r="D1026" s="27">
        <v>0.0</v>
      </c>
      <c r="E1026" s="28"/>
    </row>
    <row r="1027" hidden="1">
      <c r="A1027" s="31" t="s">
        <v>3730</v>
      </c>
      <c r="B1027" s="29">
        <v>0.0</v>
      </c>
      <c r="C1027" s="26"/>
      <c r="D1027" s="27">
        <v>0.0</v>
      </c>
      <c r="E1027" s="28"/>
    </row>
    <row r="1028" hidden="1">
      <c r="A1028" s="31" t="s">
        <v>3732</v>
      </c>
      <c r="B1028" s="29">
        <v>0.0</v>
      </c>
      <c r="C1028" s="26"/>
      <c r="D1028" s="27">
        <v>0.0</v>
      </c>
      <c r="E1028" s="28"/>
    </row>
    <row r="1029" hidden="1">
      <c r="A1029" s="31" t="s">
        <v>3734</v>
      </c>
      <c r="B1029" s="29">
        <v>3440.0</v>
      </c>
      <c r="C1029" s="26">
        <v>3440.0</v>
      </c>
      <c r="D1029" s="27">
        <v>0.0</v>
      </c>
      <c r="E1029" s="34"/>
    </row>
    <row r="1030" hidden="1">
      <c r="A1030" s="57" t="s">
        <v>3735</v>
      </c>
      <c r="B1030" s="29">
        <v>28454.0</v>
      </c>
      <c r="C1030" s="29">
        <v>28454.0</v>
      </c>
      <c r="D1030" s="27">
        <v>0.0</v>
      </c>
      <c r="E1030" s="34"/>
    </row>
    <row r="1031" hidden="1">
      <c r="A1031" s="57" t="s">
        <v>3736</v>
      </c>
      <c r="B1031" s="29">
        <v>9122.0</v>
      </c>
      <c r="C1031" s="58">
        <v>9122.0</v>
      </c>
      <c r="D1031" s="27">
        <v>0.0</v>
      </c>
      <c r="E1031" s="34"/>
    </row>
    <row r="1032" hidden="1">
      <c r="A1032" s="57" t="s">
        <v>3737</v>
      </c>
      <c r="B1032" s="29">
        <v>23636.0</v>
      </c>
      <c r="C1032" s="58">
        <v>23636.0</v>
      </c>
      <c r="D1032" s="27">
        <v>0.0</v>
      </c>
      <c r="E1032" s="34"/>
    </row>
    <row r="1033" hidden="1">
      <c r="A1033" s="57" t="s">
        <v>3738</v>
      </c>
      <c r="B1033" s="29">
        <v>43920.0</v>
      </c>
      <c r="C1033" s="58">
        <v>43920.0</v>
      </c>
      <c r="D1033" s="27">
        <v>0.0</v>
      </c>
      <c r="E1033" s="34"/>
    </row>
    <row r="1034" hidden="1">
      <c r="A1034" s="57" t="s">
        <v>3740</v>
      </c>
      <c r="B1034" s="29">
        <v>0.0</v>
      </c>
      <c r="C1034" s="58">
        <v>0.0</v>
      </c>
      <c r="D1034" s="27">
        <v>0.0</v>
      </c>
      <c r="E1034" s="34"/>
    </row>
    <row r="1035" hidden="1">
      <c r="A1035" s="57" t="s">
        <v>3741</v>
      </c>
      <c r="B1035" s="29">
        <v>4404.0</v>
      </c>
      <c r="C1035" s="58">
        <v>4404.0</v>
      </c>
      <c r="D1035" s="27">
        <v>0.0</v>
      </c>
      <c r="E1035" s="34"/>
    </row>
    <row r="1036" hidden="1">
      <c r="A1036" s="35" t="s">
        <v>3742</v>
      </c>
      <c r="B1036" s="29">
        <v>131237.0</v>
      </c>
      <c r="C1036" s="58">
        <v>131237.0</v>
      </c>
      <c r="D1036" s="27">
        <v>0.0</v>
      </c>
      <c r="E1036" s="34"/>
    </row>
    <row r="1037" hidden="1">
      <c r="A1037" s="36" t="s">
        <v>3743</v>
      </c>
      <c r="B1037" s="37">
        <v>0.0</v>
      </c>
      <c r="C1037" s="27">
        <v>1.0</v>
      </c>
      <c r="D1037" s="27">
        <v>1.0</v>
      </c>
      <c r="E1037" s="38"/>
    </row>
    <row r="1038" hidden="1"/>
    <row r="1039" hidden="1"/>
    <row r="1040" hidden="1">
      <c r="A1040" s="5" t="s">
        <v>3715</v>
      </c>
      <c r="B1040" s="6"/>
      <c r="C1040" s="6"/>
      <c r="D1040" s="6"/>
      <c r="E1040" s="7"/>
    </row>
    <row r="1041" hidden="1">
      <c r="A1041" s="10"/>
      <c r="B1041" s="11"/>
      <c r="C1041" s="11"/>
      <c r="D1041" s="11"/>
      <c r="E1041" s="12"/>
    </row>
    <row r="1042" hidden="1">
      <c r="A1042" s="5" t="s">
        <v>3717</v>
      </c>
      <c r="B1042" s="6"/>
      <c r="C1042" s="6"/>
      <c r="D1042" s="6"/>
      <c r="E1042" s="7"/>
    </row>
    <row r="1043" hidden="1">
      <c r="A1043" s="10"/>
      <c r="B1043" s="11"/>
      <c r="C1043" s="11"/>
      <c r="D1043" s="11"/>
      <c r="E1043" s="12"/>
    </row>
    <row r="1044" hidden="1">
      <c r="A1044" s="13">
        <v>45719.0</v>
      </c>
      <c r="B1044" s="6"/>
      <c r="C1044" s="53" t="s">
        <v>3718</v>
      </c>
      <c r="D1044" s="15">
        <v>45725.0</v>
      </c>
      <c r="E1044" s="7"/>
    </row>
    <row r="1045" hidden="1">
      <c r="A1045" s="10"/>
      <c r="B1045" s="11"/>
      <c r="C1045" s="16"/>
      <c r="D1045" s="11"/>
      <c r="E1045" s="12"/>
    </row>
    <row r="1046" hidden="1">
      <c r="A1046" s="54" t="s">
        <v>4850</v>
      </c>
      <c r="B1046" s="7"/>
      <c r="C1046" s="16"/>
      <c r="D1046" s="55" t="s">
        <v>4851</v>
      </c>
      <c r="E1046" s="7"/>
    </row>
    <row r="1047" hidden="1">
      <c r="A1047" s="10"/>
      <c r="B1047" s="12"/>
      <c r="C1047" s="16"/>
      <c r="D1047" s="11"/>
      <c r="E1047" s="12"/>
    </row>
    <row r="1048" hidden="1">
      <c r="A1048" s="19" t="s">
        <v>3719</v>
      </c>
      <c r="B1048" s="6"/>
      <c r="C1048" s="6"/>
      <c r="D1048" s="6"/>
      <c r="E1048" s="7"/>
    </row>
    <row r="1049" hidden="1">
      <c r="A1049" s="20" t="s">
        <v>3720</v>
      </c>
      <c r="B1049" s="21" t="s">
        <v>3721</v>
      </c>
      <c r="C1049" s="22" t="s">
        <v>3722</v>
      </c>
      <c r="D1049" s="21" t="s">
        <v>3723</v>
      </c>
      <c r="E1049" s="23" t="s">
        <v>13</v>
      </c>
    </row>
    <row r="1050" hidden="1">
      <c r="A1050" s="56" t="s">
        <v>3724</v>
      </c>
      <c r="B1050" s="25">
        <v>29584.0</v>
      </c>
      <c r="C1050" s="26">
        <v>29584.0</v>
      </c>
      <c r="D1050" s="27">
        <v>0.0</v>
      </c>
      <c r="E1050" s="28" t="s">
        <v>4917</v>
      </c>
    </row>
    <row r="1051" hidden="1">
      <c r="A1051" s="56" t="s">
        <v>3725</v>
      </c>
      <c r="B1051" s="29">
        <v>35832.0</v>
      </c>
      <c r="C1051" s="26">
        <v>35832.0</v>
      </c>
      <c r="D1051" s="27">
        <v>0.0</v>
      </c>
      <c r="E1051" s="28"/>
    </row>
    <row r="1052" hidden="1">
      <c r="A1052" s="56" t="s">
        <v>3726</v>
      </c>
      <c r="B1052" s="29">
        <v>920.0</v>
      </c>
      <c r="C1052" s="26">
        <v>920.0</v>
      </c>
      <c r="D1052" s="27">
        <v>0.0</v>
      </c>
      <c r="E1052" s="28"/>
    </row>
    <row r="1053" hidden="1">
      <c r="A1053" s="56" t="s">
        <v>3727</v>
      </c>
      <c r="B1053" s="29">
        <v>1500.0</v>
      </c>
      <c r="C1053" s="26">
        <v>1500.0</v>
      </c>
      <c r="D1053" s="27">
        <v>0.0</v>
      </c>
      <c r="E1053" s="28"/>
    </row>
    <row r="1054" hidden="1">
      <c r="A1054" s="31" t="s">
        <v>3729</v>
      </c>
      <c r="B1054" s="29">
        <v>320.0</v>
      </c>
      <c r="C1054" s="26"/>
      <c r="D1054" s="27">
        <v>-320.0</v>
      </c>
      <c r="E1054" s="28"/>
    </row>
    <row r="1055" hidden="1">
      <c r="A1055" s="31" t="s">
        <v>3730</v>
      </c>
      <c r="B1055" s="29">
        <v>0.0</v>
      </c>
      <c r="C1055" s="26"/>
      <c r="D1055" s="27">
        <v>0.0</v>
      </c>
      <c r="E1055" s="28"/>
    </row>
    <row r="1056" hidden="1">
      <c r="A1056" s="31" t="s">
        <v>3732</v>
      </c>
      <c r="B1056" s="29">
        <v>290.0</v>
      </c>
      <c r="C1056" s="26">
        <v>290.0</v>
      </c>
      <c r="D1056" s="27">
        <v>0.0</v>
      </c>
      <c r="E1056" s="28"/>
    </row>
    <row r="1057" hidden="1">
      <c r="A1057" s="31" t="s">
        <v>3734</v>
      </c>
      <c r="B1057" s="29">
        <v>6120.0</v>
      </c>
      <c r="C1057" s="26">
        <v>6440.0</v>
      </c>
      <c r="D1057" s="27">
        <v>320.0</v>
      </c>
      <c r="E1057" s="34"/>
    </row>
    <row r="1058" hidden="1">
      <c r="A1058" s="57" t="s">
        <v>3735</v>
      </c>
      <c r="B1058" s="29">
        <v>55118.0</v>
      </c>
      <c r="C1058" s="29">
        <v>55118.0</v>
      </c>
      <c r="D1058" s="27">
        <v>0.0</v>
      </c>
      <c r="E1058" s="34"/>
    </row>
    <row r="1059" hidden="1">
      <c r="A1059" s="57" t="s">
        <v>3736</v>
      </c>
      <c r="B1059" s="29">
        <v>27359.0</v>
      </c>
      <c r="C1059" s="58">
        <v>27359.0</v>
      </c>
      <c r="D1059" s="27">
        <v>0.0</v>
      </c>
      <c r="E1059" s="34"/>
    </row>
    <row r="1060" hidden="1">
      <c r="A1060" s="57" t="s">
        <v>3737</v>
      </c>
      <c r="B1060" s="29">
        <v>73398.0</v>
      </c>
      <c r="C1060" s="58">
        <v>73398.0</v>
      </c>
      <c r="D1060" s="27">
        <v>0.0</v>
      </c>
      <c r="E1060" s="34"/>
    </row>
    <row r="1061" hidden="1">
      <c r="A1061" s="57" t="s">
        <v>3738</v>
      </c>
      <c r="B1061" s="29">
        <v>88910.0</v>
      </c>
      <c r="C1061" s="58">
        <v>88910.0</v>
      </c>
      <c r="D1061" s="27">
        <v>0.0</v>
      </c>
      <c r="E1061" s="34"/>
    </row>
    <row r="1062" hidden="1">
      <c r="A1062" s="57" t="s">
        <v>3740</v>
      </c>
      <c r="B1062" s="29">
        <v>1490.0</v>
      </c>
      <c r="C1062" s="58">
        <v>1490.0</v>
      </c>
      <c r="D1062" s="27">
        <v>0.0</v>
      </c>
      <c r="E1062" s="34"/>
    </row>
    <row r="1063" hidden="1">
      <c r="A1063" s="57" t="s">
        <v>3741</v>
      </c>
      <c r="B1063" s="29">
        <v>8601.0</v>
      </c>
      <c r="C1063" s="58">
        <v>8601.0</v>
      </c>
      <c r="D1063" s="27">
        <v>0.0</v>
      </c>
      <c r="E1063" s="34"/>
    </row>
    <row r="1064" hidden="1">
      <c r="A1064" s="35" t="s">
        <v>3742</v>
      </c>
      <c r="B1064" s="29">
        <v>320837.5</v>
      </c>
      <c r="C1064" s="58">
        <v>320837.5</v>
      </c>
      <c r="D1064" s="27">
        <v>0.0</v>
      </c>
      <c r="E1064" s="34"/>
    </row>
    <row r="1065" hidden="1">
      <c r="A1065" s="36" t="s">
        <v>3743</v>
      </c>
      <c r="B1065" s="37">
        <v>3.5</v>
      </c>
      <c r="C1065" s="27">
        <v>3.5</v>
      </c>
      <c r="D1065" s="27">
        <v>0.0</v>
      </c>
      <c r="E1065" s="38"/>
    </row>
    <row r="1066" hidden="1"/>
    <row r="1067" hidden="1"/>
    <row r="1068" hidden="1">
      <c r="A1068" s="5" t="s">
        <v>3715</v>
      </c>
      <c r="B1068" s="6"/>
      <c r="C1068" s="6"/>
      <c r="D1068" s="6"/>
      <c r="E1068" s="7"/>
    </row>
    <row r="1069" hidden="1">
      <c r="A1069" s="10"/>
      <c r="B1069" s="11"/>
      <c r="C1069" s="11"/>
      <c r="D1069" s="11"/>
      <c r="E1069" s="12"/>
    </row>
    <row r="1070" hidden="1">
      <c r="A1070" s="5" t="s">
        <v>3717</v>
      </c>
      <c r="B1070" s="6"/>
      <c r="C1070" s="6"/>
      <c r="D1070" s="6"/>
      <c r="E1070" s="7"/>
    </row>
    <row r="1071" hidden="1">
      <c r="A1071" s="10"/>
      <c r="B1071" s="11"/>
      <c r="C1071" s="11"/>
      <c r="D1071" s="11"/>
      <c r="E1071" s="12"/>
    </row>
    <row r="1072" hidden="1">
      <c r="A1072" s="13">
        <v>45726.0</v>
      </c>
      <c r="B1072" s="6"/>
      <c r="C1072" s="53" t="s">
        <v>3718</v>
      </c>
      <c r="D1072" s="15">
        <v>45732.0</v>
      </c>
      <c r="E1072" s="7"/>
    </row>
    <row r="1073" hidden="1">
      <c r="A1073" s="10"/>
      <c r="B1073" s="11"/>
      <c r="C1073" s="16"/>
      <c r="D1073" s="11"/>
      <c r="E1073" s="12"/>
    </row>
    <row r="1074" hidden="1">
      <c r="A1074" s="54" t="s">
        <v>4850</v>
      </c>
      <c r="B1074" s="7"/>
      <c r="C1074" s="16"/>
      <c r="D1074" s="55" t="s">
        <v>4851</v>
      </c>
      <c r="E1074" s="7"/>
    </row>
    <row r="1075" hidden="1">
      <c r="A1075" s="10"/>
      <c r="B1075" s="12"/>
      <c r="C1075" s="16"/>
      <c r="D1075" s="11"/>
      <c r="E1075" s="12"/>
    </row>
    <row r="1076" hidden="1">
      <c r="A1076" s="19" t="s">
        <v>3719</v>
      </c>
      <c r="B1076" s="6"/>
      <c r="C1076" s="6"/>
      <c r="D1076" s="6"/>
      <c r="E1076" s="7"/>
    </row>
    <row r="1077" hidden="1">
      <c r="A1077" s="20" t="s">
        <v>3720</v>
      </c>
      <c r="B1077" s="21" t="s">
        <v>3721</v>
      </c>
      <c r="C1077" s="22" t="s">
        <v>3722</v>
      </c>
      <c r="D1077" s="21" t="s">
        <v>3723</v>
      </c>
      <c r="E1077" s="23" t="s">
        <v>13</v>
      </c>
    </row>
    <row r="1078" hidden="1">
      <c r="A1078" s="56" t="s">
        <v>3724</v>
      </c>
      <c r="B1078" s="25">
        <v>35767.0</v>
      </c>
      <c r="C1078" s="26">
        <v>35752.0</v>
      </c>
      <c r="D1078" s="27">
        <v>-15.0</v>
      </c>
      <c r="E1078" s="28" t="s">
        <v>4918</v>
      </c>
    </row>
    <row r="1079" hidden="1">
      <c r="A1079" s="56" t="s">
        <v>3725</v>
      </c>
      <c r="B1079" s="29">
        <v>26175.0</v>
      </c>
      <c r="C1079" s="26">
        <v>26175.0</v>
      </c>
      <c r="D1079" s="27">
        <v>0.0</v>
      </c>
      <c r="E1079" s="28"/>
    </row>
    <row r="1080" hidden="1">
      <c r="A1080" s="56" t="s">
        <v>3726</v>
      </c>
      <c r="B1080" s="29">
        <v>360.0</v>
      </c>
      <c r="C1080" s="26">
        <v>460.0</v>
      </c>
      <c r="D1080" s="27">
        <v>100.0</v>
      </c>
      <c r="E1080" s="28" t="s">
        <v>4919</v>
      </c>
    </row>
    <row r="1081" hidden="1">
      <c r="A1081" s="56" t="s">
        <v>3727</v>
      </c>
      <c r="B1081" s="29">
        <v>3200.0</v>
      </c>
      <c r="C1081" s="26">
        <v>3200.0</v>
      </c>
      <c r="D1081" s="27">
        <v>0.0</v>
      </c>
      <c r="E1081" s="28"/>
    </row>
    <row r="1082" hidden="1">
      <c r="A1082" s="31" t="s">
        <v>3729</v>
      </c>
      <c r="B1082" s="29">
        <v>0.0</v>
      </c>
      <c r="C1082" s="26"/>
      <c r="D1082" s="27">
        <v>0.0</v>
      </c>
      <c r="E1082" s="28"/>
    </row>
    <row r="1083" hidden="1">
      <c r="A1083" s="31" t="s">
        <v>3730</v>
      </c>
      <c r="B1083" s="29">
        <v>0.0</v>
      </c>
      <c r="C1083" s="26"/>
      <c r="D1083" s="27">
        <v>0.0</v>
      </c>
      <c r="E1083" s="28"/>
    </row>
    <row r="1084" hidden="1">
      <c r="A1084" s="31" t="s">
        <v>3732</v>
      </c>
      <c r="B1084" s="29">
        <v>0.0</v>
      </c>
      <c r="C1084" s="26">
        <v>500.0</v>
      </c>
      <c r="D1084" s="27">
        <v>500.0</v>
      </c>
      <c r="E1084" s="28" t="s">
        <v>4920</v>
      </c>
    </row>
    <row r="1085" hidden="1">
      <c r="A1085" s="31" t="s">
        <v>3734</v>
      </c>
      <c r="B1085" s="29">
        <v>5320.0</v>
      </c>
      <c r="C1085" s="26">
        <v>5280.0</v>
      </c>
      <c r="D1085" s="27">
        <v>-40.0</v>
      </c>
      <c r="E1085" s="34"/>
    </row>
    <row r="1086" hidden="1">
      <c r="A1086" s="57" t="s">
        <v>3735</v>
      </c>
      <c r="B1086" s="29">
        <v>69610.0</v>
      </c>
      <c r="C1086" s="29">
        <v>69610.0</v>
      </c>
      <c r="D1086" s="27">
        <v>0.0</v>
      </c>
      <c r="E1086" s="34"/>
    </row>
    <row r="1087" hidden="1">
      <c r="A1087" s="57" t="s">
        <v>3736</v>
      </c>
      <c r="B1087" s="29">
        <v>36200.0</v>
      </c>
      <c r="C1087" s="58">
        <v>36200.0</v>
      </c>
      <c r="D1087" s="27">
        <v>0.0</v>
      </c>
      <c r="E1087" s="34"/>
    </row>
    <row r="1088" hidden="1">
      <c r="A1088" s="57" t="s">
        <v>3737</v>
      </c>
      <c r="B1088" s="29">
        <v>78227.0</v>
      </c>
      <c r="C1088" s="58">
        <v>78227.0</v>
      </c>
      <c r="D1088" s="27">
        <v>0.0</v>
      </c>
      <c r="E1088" s="34"/>
    </row>
    <row r="1089" hidden="1">
      <c r="A1089" s="57" t="s">
        <v>3738</v>
      </c>
      <c r="B1089" s="29">
        <v>69571.0</v>
      </c>
      <c r="C1089" s="58">
        <v>69571.0</v>
      </c>
      <c r="D1089" s="27">
        <v>0.0</v>
      </c>
      <c r="E1089" s="34"/>
    </row>
    <row r="1090" hidden="1">
      <c r="A1090" s="57" t="s">
        <v>3740</v>
      </c>
      <c r="B1090" s="29">
        <v>970.0</v>
      </c>
      <c r="C1090" s="58">
        <v>970.0</v>
      </c>
      <c r="D1090" s="27">
        <v>0.0</v>
      </c>
      <c r="E1090" s="34"/>
    </row>
    <row r="1091" hidden="1">
      <c r="A1091" s="57" t="s">
        <v>3741</v>
      </c>
      <c r="B1091" s="29">
        <v>10872.0</v>
      </c>
      <c r="C1091" s="58">
        <v>10872.0</v>
      </c>
      <c r="D1091" s="27">
        <v>0.0</v>
      </c>
      <c r="E1091" s="34"/>
    </row>
    <row r="1092" hidden="1">
      <c r="A1092" s="35" t="s">
        <v>3742</v>
      </c>
      <c r="B1092" s="29">
        <v>325399.5</v>
      </c>
      <c r="C1092" s="58">
        <v>325399.5</v>
      </c>
      <c r="D1092" s="27">
        <v>0.0</v>
      </c>
      <c r="E1092" s="34"/>
    </row>
    <row r="1093" hidden="1">
      <c r="A1093" s="36" t="s">
        <v>3743</v>
      </c>
      <c r="B1093" s="37">
        <v>0.5</v>
      </c>
      <c r="C1093" s="27">
        <v>545.5</v>
      </c>
      <c r="D1093" s="27">
        <v>545.0</v>
      </c>
      <c r="E1093" s="38"/>
    </row>
    <row r="1094" hidden="1"/>
    <row r="1095" hidden="1"/>
    <row r="1096" hidden="1">
      <c r="A1096" s="5" t="s">
        <v>3715</v>
      </c>
      <c r="B1096" s="6"/>
      <c r="C1096" s="6"/>
      <c r="D1096" s="6"/>
      <c r="E1096" s="7"/>
    </row>
    <row r="1097" hidden="1">
      <c r="A1097" s="10"/>
      <c r="B1097" s="11"/>
      <c r="C1097" s="11"/>
      <c r="D1097" s="11"/>
      <c r="E1097" s="12"/>
    </row>
    <row r="1098" hidden="1">
      <c r="A1098" s="5" t="s">
        <v>3717</v>
      </c>
      <c r="B1098" s="6"/>
      <c r="C1098" s="6"/>
      <c r="D1098" s="6"/>
      <c r="E1098" s="7"/>
    </row>
    <row r="1099" hidden="1">
      <c r="A1099" s="10"/>
      <c r="B1099" s="11"/>
      <c r="C1099" s="11"/>
      <c r="D1099" s="11"/>
      <c r="E1099" s="12"/>
    </row>
    <row r="1100" hidden="1">
      <c r="A1100" s="13">
        <v>45733.0</v>
      </c>
      <c r="B1100" s="6"/>
      <c r="C1100" s="53" t="s">
        <v>3718</v>
      </c>
      <c r="D1100" s="15">
        <v>45739.0</v>
      </c>
      <c r="E1100" s="7"/>
    </row>
    <row r="1101" hidden="1">
      <c r="A1101" s="10"/>
      <c r="B1101" s="11"/>
      <c r="C1101" s="16"/>
      <c r="D1101" s="11"/>
      <c r="E1101" s="12"/>
    </row>
    <row r="1102" hidden="1">
      <c r="A1102" s="54" t="s">
        <v>4850</v>
      </c>
      <c r="B1102" s="7"/>
      <c r="C1102" s="16"/>
      <c r="D1102" s="55" t="s">
        <v>4851</v>
      </c>
      <c r="E1102" s="7"/>
    </row>
    <row r="1103" hidden="1">
      <c r="A1103" s="10"/>
      <c r="B1103" s="12"/>
      <c r="C1103" s="16"/>
      <c r="D1103" s="11"/>
      <c r="E1103" s="12"/>
    </row>
    <row r="1104" hidden="1">
      <c r="A1104" s="19" t="s">
        <v>3719</v>
      </c>
      <c r="B1104" s="6"/>
      <c r="C1104" s="6"/>
      <c r="D1104" s="6"/>
      <c r="E1104" s="7"/>
    </row>
    <row r="1105" hidden="1">
      <c r="A1105" s="20" t="s">
        <v>3720</v>
      </c>
      <c r="B1105" s="21" t="s">
        <v>3721</v>
      </c>
      <c r="C1105" s="22" t="s">
        <v>3722</v>
      </c>
      <c r="D1105" s="21" t="s">
        <v>3723</v>
      </c>
      <c r="E1105" s="23" t="s">
        <v>13</v>
      </c>
    </row>
    <row r="1106" hidden="1">
      <c r="A1106" s="56" t="s">
        <v>3724</v>
      </c>
      <c r="B1106" s="25">
        <v>24481.0</v>
      </c>
      <c r="C1106" s="26">
        <v>24483.0</v>
      </c>
      <c r="D1106" s="27">
        <v>2.0</v>
      </c>
      <c r="E1106" s="28" t="s">
        <v>4921</v>
      </c>
    </row>
    <row r="1107" hidden="1">
      <c r="A1107" s="56" t="s">
        <v>3725</v>
      </c>
      <c r="B1107" s="29">
        <v>28819.0</v>
      </c>
      <c r="C1107" s="26">
        <v>28819.0</v>
      </c>
      <c r="D1107" s="27">
        <v>0.0</v>
      </c>
      <c r="E1107" s="28"/>
    </row>
    <row r="1108" hidden="1">
      <c r="A1108" s="56" t="s">
        <v>3726</v>
      </c>
      <c r="B1108" s="29">
        <v>1095.0</v>
      </c>
      <c r="C1108" s="26">
        <v>1095.0</v>
      </c>
      <c r="D1108" s="27">
        <v>0.0</v>
      </c>
      <c r="E1108" s="28"/>
    </row>
    <row r="1109" hidden="1">
      <c r="A1109" s="56" t="s">
        <v>3727</v>
      </c>
      <c r="B1109" s="29">
        <v>1500.0</v>
      </c>
      <c r="C1109" s="26">
        <v>1500.0</v>
      </c>
      <c r="D1109" s="27">
        <v>0.0</v>
      </c>
      <c r="E1109" s="28"/>
    </row>
    <row r="1110" hidden="1">
      <c r="A1110" s="31" t="s">
        <v>3729</v>
      </c>
      <c r="B1110" s="29">
        <v>40.0</v>
      </c>
      <c r="C1110" s="26"/>
      <c r="D1110" s="27">
        <v>-40.0</v>
      </c>
      <c r="E1110" s="28"/>
    </row>
    <row r="1111" hidden="1">
      <c r="A1111" s="31" t="s">
        <v>3730</v>
      </c>
      <c r="B1111" s="29">
        <v>0.0</v>
      </c>
      <c r="C1111" s="26"/>
      <c r="D1111" s="27">
        <v>0.0</v>
      </c>
      <c r="E1111" s="28"/>
    </row>
    <row r="1112" hidden="1">
      <c r="A1112" s="31" t="s">
        <v>3732</v>
      </c>
      <c r="B1112" s="29">
        <v>2796.04</v>
      </c>
      <c r="C1112" s="26">
        <v>2796.04</v>
      </c>
      <c r="D1112" s="27">
        <v>0.0</v>
      </c>
      <c r="E1112" s="28" t="s">
        <v>4922</v>
      </c>
    </row>
    <row r="1113" hidden="1">
      <c r="A1113" s="31" t="s">
        <v>3734</v>
      </c>
      <c r="B1113" s="29">
        <v>6200.0</v>
      </c>
      <c r="C1113" s="26">
        <v>6000.0</v>
      </c>
      <c r="D1113" s="27">
        <v>-200.0</v>
      </c>
      <c r="E1113" s="34"/>
    </row>
    <row r="1114" hidden="1">
      <c r="A1114" s="57" t="s">
        <v>3735</v>
      </c>
      <c r="B1114" s="29">
        <v>76414.0</v>
      </c>
      <c r="C1114" s="29">
        <v>76414.0</v>
      </c>
      <c r="D1114" s="27">
        <v>0.0</v>
      </c>
      <c r="E1114" s="34"/>
    </row>
    <row r="1115" hidden="1">
      <c r="A1115" s="57" t="s">
        <v>3736</v>
      </c>
      <c r="B1115" s="29">
        <v>35992.0</v>
      </c>
      <c r="C1115" s="58">
        <v>35992.0</v>
      </c>
      <c r="D1115" s="27">
        <v>0.0</v>
      </c>
      <c r="E1115" s="34"/>
    </row>
    <row r="1116" hidden="1">
      <c r="A1116" s="57" t="s">
        <v>3737</v>
      </c>
      <c r="B1116" s="29">
        <v>77914.0</v>
      </c>
      <c r="C1116" s="58">
        <v>77914.0</v>
      </c>
      <c r="D1116" s="27">
        <v>0.0</v>
      </c>
      <c r="E1116" s="34"/>
    </row>
    <row r="1117" hidden="1">
      <c r="A1117" s="57" t="s">
        <v>3738</v>
      </c>
      <c r="B1117" s="29">
        <v>78680.0</v>
      </c>
      <c r="C1117" s="58">
        <v>79342.0</v>
      </c>
      <c r="D1117" s="27">
        <v>662.0</v>
      </c>
      <c r="E1117" s="34"/>
    </row>
    <row r="1118" hidden="1">
      <c r="A1118" s="57" t="s">
        <v>3740</v>
      </c>
      <c r="B1118" s="29">
        <v>1383.0</v>
      </c>
      <c r="C1118" s="58">
        <v>1383.0</v>
      </c>
      <c r="D1118" s="27">
        <v>0.0</v>
      </c>
      <c r="E1118" s="34"/>
    </row>
    <row r="1119" hidden="1">
      <c r="A1119" s="57" t="s">
        <v>3741</v>
      </c>
      <c r="B1119" s="29">
        <v>10811.0</v>
      </c>
      <c r="C1119" s="58">
        <v>10811.0</v>
      </c>
      <c r="D1119" s="27">
        <v>0.0</v>
      </c>
      <c r="E1119" s="34"/>
    </row>
    <row r="1120" hidden="1">
      <c r="A1120" s="35" t="s">
        <v>3742</v>
      </c>
      <c r="B1120" s="29">
        <v>335293.0</v>
      </c>
      <c r="C1120" s="58">
        <v>335955.0</v>
      </c>
      <c r="D1120" s="27">
        <v>662.0</v>
      </c>
      <c r="E1120" s="34"/>
    </row>
    <row r="1121" hidden="1">
      <c r="A1121" s="36" t="s">
        <v>3743</v>
      </c>
      <c r="B1121" s="37">
        <v>21.040000000000873</v>
      </c>
      <c r="C1121" s="27">
        <v>-216.95999999996275</v>
      </c>
      <c r="D1121" s="27">
        <v>-237.99999999996362</v>
      </c>
      <c r="E1121" s="38"/>
    </row>
    <row r="1122" hidden="1"/>
    <row r="1123" hidden="1"/>
    <row r="1124" hidden="1">
      <c r="A1124" s="5" t="s">
        <v>3715</v>
      </c>
      <c r="B1124" s="6"/>
      <c r="C1124" s="6"/>
      <c r="D1124" s="6"/>
      <c r="E1124" s="7"/>
    </row>
    <row r="1125" hidden="1">
      <c r="A1125" s="10"/>
      <c r="B1125" s="11"/>
      <c r="C1125" s="11"/>
      <c r="D1125" s="11"/>
      <c r="E1125" s="12"/>
    </row>
    <row r="1126" hidden="1">
      <c r="A1126" s="5" t="s">
        <v>3717</v>
      </c>
      <c r="B1126" s="6"/>
      <c r="C1126" s="6"/>
      <c r="D1126" s="6"/>
      <c r="E1126" s="7"/>
    </row>
    <row r="1127" hidden="1">
      <c r="A1127" s="10"/>
      <c r="B1127" s="11"/>
      <c r="C1127" s="11"/>
      <c r="D1127" s="11"/>
      <c r="E1127" s="12"/>
    </row>
    <row r="1128" hidden="1">
      <c r="A1128" s="13">
        <v>45740.0</v>
      </c>
      <c r="B1128" s="6"/>
      <c r="C1128" s="53" t="s">
        <v>3718</v>
      </c>
      <c r="D1128" s="15">
        <v>45746.0</v>
      </c>
      <c r="E1128" s="7"/>
    </row>
    <row r="1129" hidden="1">
      <c r="A1129" s="10"/>
      <c r="B1129" s="11"/>
      <c r="C1129" s="16"/>
      <c r="D1129" s="11"/>
      <c r="E1129" s="12"/>
    </row>
    <row r="1130" hidden="1">
      <c r="A1130" s="54" t="s">
        <v>4850</v>
      </c>
      <c r="B1130" s="7"/>
      <c r="C1130" s="16"/>
      <c r="D1130" s="55" t="s">
        <v>4851</v>
      </c>
      <c r="E1130" s="7"/>
    </row>
    <row r="1131" hidden="1">
      <c r="A1131" s="10"/>
      <c r="B1131" s="12"/>
      <c r="C1131" s="16"/>
      <c r="D1131" s="11"/>
      <c r="E1131" s="12"/>
    </row>
    <row r="1132" hidden="1">
      <c r="A1132" s="19" t="s">
        <v>3719</v>
      </c>
      <c r="B1132" s="6"/>
      <c r="C1132" s="6"/>
      <c r="D1132" s="6"/>
      <c r="E1132" s="7"/>
    </row>
    <row r="1133" hidden="1">
      <c r="A1133" s="20" t="s">
        <v>3720</v>
      </c>
      <c r="B1133" s="21" t="s">
        <v>3721</v>
      </c>
      <c r="C1133" s="22" t="s">
        <v>3722</v>
      </c>
      <c r="D1133" s="21" t="s">
        <v>3723</v>
      </c>
      <c r="E1133" s="23" t="s">
        <v>13</v>
      </c>
    </row>
    <row r="1134" hidden="1">
      <c r="A1134" s="56" t="s">
        <v>3724</v>
      </c>
      <c r="B1134" s="25">
        <v>34901.0</v>
      </c>
      <c r="C1134" s="26">
        <v>34901.0</v>
      </c>
      <c r="D1134" s="27">
        <v>0.0</v>
      </c>
      <c r="E1134" s="28" t="s">
        <v>4923</v>
      </c>
    </row>
    <row r="1135" hidden="1">
      <c r="A1135" s="56" t="s">
        <v>3725</v>
      </c>
      <c r="B1135" s="29">
        <v>32566.0</v>
      </c>
      <c r="C1135" s="26">
        <v>32566.0</v>
      </c>
      <c r="D1135" s="27">
        <v>0.0</v>
      </c>
      <c r="E1135" s="28"/>
    </row>
    <row r="1136" hidden="1">
      <c r="A1136" s="56" t="s">
        <v>3726</v>
      </c>
      <c r="B1136" s="29">
        <v>525.0</v>
      </c>
      <c r="C1136" s="26">
        <v>525.0</v>
      </c>
      <c r="D1136" s="27">
        <v>0.0</v>
      </c>
      <c r="E1136" s="28"/>
    </row>
    <row r="1137" hidden="1">
      <c r="A1137" s="56" t="s">
        <v>3727</v>
      </c>
      <c r="B1137" s="29">
        <v>2500.0</v>
      </c>
      <c r="C1137" s="26">
        <v>2500.0</v>
      </c>
      <c r="D1137" s="27">
        <v>0.0</v>
      </c>
      <c r="E1137" s="28"/>
    </row>
    <row r="1138" hidden="1">
      <c r="A1138" s="31" t="s">
        <v>3729</v>
      </c>
      <c r="B1138" s="29">
        <v>0.0</v>
      </c>
      <c r="C1138" s="26"/>
      <c r="D1138" s="27">
        <v>0.0</v>
      </c>
      <c r="E1138" s="28"/>
    </row>
    <row r="1139" hidden="1">
      <c r="A1139" s="31" t="s">
        <v>3730</v>
      </c>
      <c r="B1139" s="29">
        <v>0.0</v>
      </c>
      <c r="C1139" s="26"/>
      <c r="D1139" s="27">
        <v>0.0</v>
      </c>
      <c r="E1139" s="28"/>
    </row>
    <row r="1140" hidden="1">
      <c r="A1140" s="31" t="s">
        <v>3732</v>
      </c>
      <c r="B1140" s="29">
        <v>239.0</v>
      </c>
      <c r="C1140" s="26"/>
      <c r="D1140" s="27">
        <v>-239.0</v>
      </c>
      <c r="E1140" s="28"/>
    </row>
    <row r="1141" hidden="1">
      <c r="A1141" s="31" t="s">
        <v>3734</v>
      </c>
      <c r="B1141" s="29">
        <v>6160.0</v>
      </c>
      <c r="C1141" s="26">
        <v>5720.0</v>
      </c>
      <c r="D1141" s="27">
        <v>-440.0</v>
      </c>
      <c r="E1141" s="34"/>
    </row>
    <row r="1142" hidden="1">
      <c r="A1142" s="57" t="s">
        <v>3735</v>
      </c>
      <c r="B1142" s="29">
        <v>65815.0</v>
      </c>
      <c r="C1142" s="29">
        <v>65815.0</v>
      </c>
      <c r="D1142" s="27">
        <v>0.0</v>
      </c>
      <c r="E1142" s="34"/>
    </row>
    <row r="1143" hidden="1">
      <c r="A1143" s="57" t="s">
        <v>3736</v>
      </c>
      <c r="B1143" s="29">
        <v>22620.0</v>
      </c>
      <c r="C1143" s="58">
        <v>22620.0</v>
      </c>
      <c r="D1143" s="27">
        <v>0.0</v>
      </c>
      <c r="E1143" s="34"/>
    </row>
    <row r="1144" hidden="1">
      <c r="A1144" s="57" t="s">
        <v>3737</v>
      </c>
      <c r="B1144" s="29">
        <v>60572.0</v>
      </c>
      <c r="C1144" s="58">
        <v>60572.0</v>
      </c>
      <c r="D1144" s="27">
        <v>0.0</v>
      </c>
      <c r="E1144" s="34"/>
    </row>
    <row r="1145" hidden="1">
      <c r="A1145" s="57" t="s">
        <v>3738</v>
      </c>
      <c r="B1145" s="29">
        <v>90528.0</v>
      </c>
      <c r="C1145" s="58">
        <v>90528.0</v>
      </c>
      <c r="D1145" s="27">
        <v>0.0</v>
      </c>
      <c r="E1145" s="34"/>
    </row>
    <row r="1146" hidden="1">
      <c r="A1146" s="57" t="s">
        <v>3740</v>
      </c>
      <c r="B1146" s="29">
        <v>1266.0</v>
      </c>
      <c r="C1146" s="58">
        <v>1266.0</v>
      </c>
      <c r="D1146" s="27">
        <v>0.0</v>
      </c>
      <c r="E1146" s="34"/>
    </row>
    <row r="1147" hidden="1">
      <c r="A1147" s="57" t="s">
        <v>3741</v>
      </c>
      <c r="B1147" s="29">
        <v>10448.0</v>
      </c>
      <c r="C1147" s="58">
        <v>10448.0</v>
      </c>
      <c r="D1147" s="27">
        <v>0.0</v>
      </c>
      <c r="E1147" s="34"/>
    </row>
    <row r="1148" hidden="1">
      <c r="A1148" s="35" t="s">
        <v>3742</v>
      </c>
      <c r="B1148" s="29">
        <v>317686.5</v>
      </c>
      <c r="C1148" s="58">
        <v>317686.5</v>
      </c>
      <c r="D1148" s="27">
        <v>0.0</v>
      </c>
      <c r="E1148" s="34"/>
    </row>
    <row r="1149" hidden="1">
      <c r="A1149" s="36" t="s">
        <v>3743</v>
      </c>
      <c r="B1149" s="37">
        <v>5.5</v>
      </c>
      <c r="C1149" s="27">
        <v>-673.5</v>
      </c>
      <c r="D1149" s="27">
        <v>-679.0</v>
      </c>
      <c r="E1149" s="38"/>
    </row>
    <row r="1150" hidden="1"/>
    <row r="1151" hidden="1"/>
    <row r="1152" hidden="1">
      <c r="A1152" s="5" t="s">
        <v>3715</v>
      </c>
      <c r="B1152" s="6"/>
      <c r="C1152" s="6"/>
      <c r="D1152" s="6"/>
      <c r="E1152" s="7"/>
    </row>
    <row r="1153" hidden="1">
      <c r="A1153" s="10"/>
      <c r="B1153" s="11"/>
      <c r="C1153" s="11"/>
      <c r="D1153" s="11"/>
      <c r="E1153" s="12"/>
    </row>
    <row r="1154" hidden="1">
      <c r="A1154" s="5" t="s">
        <v>3717</v>
      </c>
      <c r="B1154" s="6"/>
      <c r="C1154" s="6"/>
      <c r="D1154" s="6"/>
      <c r="E1154" s="7"/>
    </row>
    <row r="1155" hidden="1">
      <c r="A1155" s="10"/>
      <c r="B1155" s="11"/>
      <c r="C1155" s="11"/>
      <c r="D1155" s="11"/>
      <c r="E1155" s="12"/>
    </row>
    <row r="1156" hidden="1">
      <c r="A1156" s="13">
        <v>45747.0</v>
      </c>
      <c r="B1156" s="6"/>
      <c r="C1156" s="53" t="s">
        <v>3718</v>
      </c>
      <c r="D1156" s="15">
        <v>45747.0</v>
      </c>
      <c r="E1156" s="7"/>
    </row>
    <row r="1157" hidden="1">
      <c r="A1157" s="10"/>
      <c r="B1157" s="11"/>
      <c r="C1157" s="16"/>
      <c r="D1157" s="11"/>
      <c r="E1157" s="12"/>
    </row>
    <row r="1158" hidden="1">
      <c r="A1158" s="54" t="s">
        <v>4850</v>
      </c>
      <c r="B1158" s="7"/>
      <c r="C1158" s="16"/>
      <c r="D1158" s="55" t="s">
        <v>4850</v>
      </c>
      <c r="E1158" s="7"/>
    </row>
    <row r="1159" hidden="1">
      <c r="A1159" s="10"/>
      <c r="B1159" s="12"/>
      <c r="C1159" s="16"/>
      <c r="D1159" s="11"/>
      <c r="E1159" s="12"/>
    </row>
    <row r="1160" hidden="1">
      <c r="A1160" s="19" t="s">
        <v>3719</v>
      </c>
      <c r="B1160" s="6"/>
      <c r="C1160" s="6"/>
      <c r="D1160" s="6"/>
      <c r="E1160" s="7"/>
    </row>
    <row r="1161" hidden="1">
      <c r="A1161" s="20" t="s">
        <v>3720</v>
      </c>
      <c r="B1161" s="21" t="s">
        <v>3721</v>
      </c>
      <c r="C1161" s="22" t="s">
        <v>3722</v>
      </c>
      <c r="D1161" s="21" t="s">
        <v>3723</v>
      </c>
      <c r="E1161" s="23" t="s">
        <v>13</v>
      </c>
    </row>
    <row r="1162" hidden="1">
      <c r="A1162" s="56" t="s">
        <v>3724</v>
      </c>
      <c r="B1162" s="25">
        <v>3220.0</v>
      </c>
      <c r="C1162" s="26">
        <v>3220.0</v>
      </c>
      <c r="D1162" s="27">
        <v>0.0</v>
      </c>
      <c r="E1162" s="28"/>
    </row>
    <row r="1163" hidden="1">
      <c r="A1163" s="56" t="s">
        <v>3725</v>
      </c>
      <c r="B1163" s="29">
        <v>4314.0</v>
      </c>
      <c r="C1163" s="26">
        <v>4314.0</v>
      </c>
      <c r="D1163" s="27">
        <v>0.0</v>
      </c>
      <c r="E1163" s="28"/>
    </row>
    <row r="1164" hidden="1">
      <c r="A1164" s="56" t="s">
        <v>3726</v>
      </c>
      <c r="B1164" s="29">
        <v>0.0</v>
      </c>
      <c r="C1164" s="26"/>
      <c r="D1164" s="27">
        <v>0.0</v>
      </c>
      <c r="E1164" s="28"/>
    </row>
    <row r="1165" hidden="1">
      <c r="A1165" s="56" t="s">
        <v>3727</v>
      </c>
      <c r="B1165" s="29">
        <v>500.0</v>
      </c>
      <c r="C1165" s="26">
        <v>500.0</v>
      </c>
      <c r="D1165" s="27">
        <v>0.0</v>
      </c>
      <c r="E1165" s="28"/>
    </row>
    <row r="1166" hidden="1">
      <c r="A1166" s="31" t="s">
        <v>3729</v>
      </c>
      <c r="B1166" s="29">
        <v>0.0</v>
      </c>
      <c r="C1166" s="26"/>
      <c r="D1166" s="27">
        <v>0.0</v>
      </c>
      <c r="E1166" s="28"/>
    </row>
    <row r="1167" hidden="1">
      <c r="A1167" s="31" t="s">
        <v>3730</v>
      </c>
      <c r="B1167" s="29">
        <v>0.0</v>
      </c>
      <c r="C1167" s="26"/>
      <c r="D1167" s="27">
        <v>0.0</v>
      </c>
      <c r="E1167" s="28"/>
    </row>
    <row r="1168" hidden="1">
      <c r="A1168" s="31" t="s">
        <v>3732</v>
      </c>
      <c r="B1168" s="29">
        <v>2617.0</v>
      </c>
      <c r="C1168" s="26">
        <v>2617.0</v>
      </c>
      <c r="D1168" s="27">
        <v>0.0</v>
      </c>
      <c r="E1168" s="28"/>
    </row>
    <row r="1169" hidden="1">
      <c r="A1169" s="31" t="s">
        <v>3734</v>
      </c>
      <c r="B1169" s="29">
        <v>520.0</v>
      </c>
      <c r="C1169" s="26">
        <v>520.0</v>
      </c>
      <c r="D1169" s="27">
        <v>0.0</v>
      </c>
      <c r="E1169" s="34"/>
    </row>
    <row r="1170" hidden="1">
      <c r="A1170" s="57" t="s">
        <v>3735</v>
      </c>
      <c r="B1170" s="29">
        <v>6016.0</v>
      </c>
      <c r="C1170" s="29">
        <v>6016.0</v>
      </c>
      <c r="D1170" s="27">
        <v>0.0</v>
      </c>
      <c r="E1170" s="34"/>
    </row>
    <row r="1171" hidden="1">
      <c r="A1171" s="57" t="s">
        <v>3736</v>
      </c>
      <c r="B1171" s="29">
        <v>3277.0</v>
      </c>
      <c r="C1171" s="58">
        <v>3277.0</v>
      </c>
      <c r="D1171" s="27">
        <v>0.0</v>
      </c>
      <c r="E1171" s="34"/>
    </row>
    <row r="1172" hidden="1">
      <c r="A1172" s="57" t="s">
        <v>3737</v>
      </c>
      <c r="B1172" s="29">
        <v>7789.0</v>
      </c>
      <c r="C1172" s="58">
        <v>7789.0</v>
      </c>
      <c r="D1172" s="27">
        <v>0.0</v>
      </c>
      <c r="E1172" s="34"/>
    </row>
    <row r="1173" hidden="1">
      <c r="A1173" s="57" t="s">
        <v>3738</v>
      </c>
      <c r="B1173" s="29">
        <v>15372.0</v>
      </c>
      <c r="C1173" s="58">
        <v>15372.0</v>
      </c>
      <c r="D1173" s="27">
        <v>0.0</v>
      </c>
      <c r="E1173" s="34"/>
    </row>
    <row r="1174" hidden="1">
      <c r="A1174" s="57" t="s">
        <v>3740</v>
      </c>
      <c r="B1174" s="29">
        <v>0.0</v>
      </c>
      <c r="C1174" s="58">
        <v>0.0</v>
      </c>
      <c r="D1174" s="27">
        <v>0.0</v>
      </c>
      <c r="E1174" s="34"/>
    </row>
    <row r="1175" hidden="1">
      <c r="A1175" s="57" t="s">
        <v>3741</v>
      </c>
      <c r="B1175" s="29">
        <v>1839.0</v>
      </c>
      <c r="C1175" s="58">
        <v>1839.0</v>
      </c>
      <c r="D1175" s="27">
        <v>0.0</v>
      </c>
      <c r="E1175" s="34"/>
    </row>
    <row r="1176" hidden="1">
      <c r="A1176" s="35" t="s">
        <v>3742</v>
      </c>
      <c r="B1176" s="29">
        <v>43625.0</v>
      </c>
      <c r="C1176" s="58">
        <v>43625.0</v>
      </c>
      <c r="D1176" s="27">
        <v>0.0</v>
      </c>
      <c r="E1176" s="34"/>
    </row>
    <row r="1177" hidden="1">
      <c r="A1177" s="36" t="s">
        <v>3743</v>
      </c>
      <c r="B1177" s="37">
        <v>0.0</v>
      </c>
      <c r="C1177" s="27">
        <v>0.0</v>
      </c>
      <c r="D1177" s="27">
        <v>0.0</v>
      </c>
      <c r="E1177" s="38"/>
    </row>
    <row r="1178" hidden="1"/>
    <row r="1179" hidden="1"/>
    <row r="1180" hidden="1">
      <c r="A1180" s="5" t="s">
        <v>3715</v>
      </c>
      <c r="B1180" s="6"/>
      <c r="C1180" s="6"/>
      <c r="D1180" s="6"/>
      <c r="E1180" s="7"/>
    </row>
    <row r="1181" hidden="1">
      <c r="A1181" s="10"/>
      <c r="B1181" s="11"/>
      <c r="C1181" s="11"/>
      <c r="D1181" s="11"/>
      <c r="E1181" s="12"/>
    </row>
    <row r="1182" hidden="1">
      <c r="A1182" s="5" t="s">
        <v>3717</v>
      </c>
      <c r="B1182" s="6"/>
      <c r="C1182" s="6"/>
      <c r="D1182" s="6"/>
      <c r="E1182" s="7"/>
    </row>
    <row r="1183" hidden="1">
      <c r="A1183" s="10"/>
      <c r="B1183" s="11"/>
      <c r="C1183" s="11"/>
      <c r="D1183" s="11"/>
      <c r="E1183" s="12"/>
    </row>
    <row r="1184" hidden="1">
      <c r="A1184" s="13">
        <v>45748.0</v>
      </c>
      <c r="B1184" s="6"/>
      <c r="C1184" s="53" t="s">
        <v>3718</v>
      </c>
      <c r="D1184" s="15">
        <v>45753.0</v>
      </c>
      <c r="E1184" s="7"/>
    </row>
    <row r="1185" hidden="1">
      <c r="A1185" s="10"/>
      <c r="B1185" s="11"/>
      <c r="C1185" s="16"/>
      <c r="D1185" s="11"/>
      <c r="E1185" s="12"/>
    </row>
    <row r="1186" hidden="1">
      <c r="A1186" s="54" t="s">
        <v>4852</v>
      </c>
      <c r="B1186" s="7"/>
      <c r="C1186" s="16"/>
      <c r="D1186" s="55" t="s">
        <v>4851</v>
      </c>
      <c r="E1186" s="7"/>
    </row>
    <row r="1187" hidden="1">
      <c r="A1187" s="10"/>
      <c r="B1187" s="12"/>
      <c r="C1187" s="16"/>
      <c r="D1187" s="11"/>
      <c r="E1187" s="12"/>
    </row>
    <row r="1188" hidden="1">
      <c r="A1188" s="19" t="s">
        <v>3719</v>
      </c>
      <c r="B1188" s="6"/>
      <c r="C1188" s="6"/>
      <c r="D1188" s="6"/>
      <c r="E1188" s="7"/>
    </row>
    <row r="1189" hidden="1">
      <c r="A1189" s="20" t="s">
        <v>3720</v>
      </c>
      <c r="B1189" s="21" t="s">
        <v>3721</v>
      </c>
      <c r="C1189" s="22" t="s">
        <v>3722</v>
      </c>
      <c r="D1189" s="21" t="s">
        <v>3723</v>
      </c>
      <c r="E1189" s="23" t="s">
        <v>13</v>
      </c>
    </row>
    <row r="1190" hidden="1">
      <c r="A1190" s="56" t="s">
        <v>3724</v>
      </c>
      <c r="B1190" s="25">
        <v>33270.0</v>
      </c>
      <c r="C1190" s="26">
        <v>33275.0</v>
      </c>
      <c r="D1190" s="27">
        <v>5.0</v>
      </c>
      <c r="E1190" s="28" t="s">
        <v>4924</v>
      </c>
    </row>
    <row r="1191" hidden="1">
      <c r="A1191" s="56" t="s">
        <v>3725</v>
      </c>
      <c r="B1191" s="29">
        <v>21547.0</v>
      </c>
      <c r="C1191" s="26">
        <v>21547.0</v>
      </c>
      <c r="D1191" s="27">
        <v>0.0</v>
      </c>
      <c r="E1191" s="28"/>
    </row>
    <row r="1192" hidden="1">
      <c r="A1192" s="56" t="s">
        <v>3726</v>
      </c>
      <c r="B1192" s="29">
        <v>330.0</v>
      </c>
      <c r="C1192" s="26">
        <v>330.0</v>
      </c>
      <c r="D1192" s="27">
        <v>0.0</v>
      </c>
      <c r="E1192" s="28"/>
    </row>
    <row r="1193" hidden="1">
      <c r="A1193" s="56" t="s">
        <v>3727</v>
      </c>
      <c r="B1193" s="29">
        <v>2200.0</v>
      </c>
      <c r="C1193" s="26">
        <v>2200.0</v>
      </c>
      <c r="D1193" s="27">
        <v>0.0</v>
      </c>
      <c r="E1193" s="28"/>
    </row>
    <row r="1194" hidden="1">
      <c r="A1194" s="31" t="s">
        <v>3729</v>
      </c>
      <c r="B1194" s="29">
        <v>520.0</v>
      </c>
      <c r="C1194" s="26">
        <v>520.0</v>
      </c>
      <c r="D1194" s="27">
        <v>0.0</v>
      </c>
      <c r="E1194" s="28"/>
    </row>
    <row r="1195" hidden="1">
      <c r="A1195" s="31" t="s">
        <v>3730</v>
      </c>
      <c r="B1195" s="29">
        <v>0.0</v>
      </c>
      <c r="C1195" s="26"/>
      <c r="D1195" s="27">
        <v>0.0</v>
      </c>
      <c r="E1195" s="28"/>
    </row>
    <row r="1196" hidden="1">
      <c r="A1196" s="31" t="s">
        <v>3732</v>
      </c>
      <c r="B1196" s="29">
        <v>805.0</v>
      </c>
      <c r="C1196" s="26">
        <v>805.0</v>
      </c>
      <c r="D1196" s="27">
        <v>0.0</v>
      </c>
      <c r="E1196" s="28" t="s">
        <v>4925</v>
      </c>
    </row>
    <row r="1197" hidden="1">
      <c r="A1197" s="31" t="s">
        <v>3734</v>
      </c>
      <c r="B1197" s="29">
        <v>4760.0</v>
      </c>
      <c r="C1197" s="26">
        <v>4760.0</v>
      </c>
      <c r="D1197" s="27">
        <v>0.0</v>
      </c>
      <c r="E1197" s="34"/>
    </row>
    <row r="1198" hidden="1">
      <c r="A1198" s="57" t="s">
        <v>3735</v>
      </c>
      <c r="B1198" s="29">
        <v>54663.0</v>
      </c>
      <c r="C1198" s="29">
        <v>54663.0</v>
      </c>
      <c r="D1198" s="27">
        <v>0.0</v>
      </c>
      <c r="E1198" s="34"/>
    </row>
    <row r="1199" hidden="1">
      <c r="A1199" s="57" t="s">
        <v>3736</v>
      </c>
      <c r="B1199" s="29">
        <v>23431.0</v>
      </c>
      <c r="C1199" s="58">
        <v>23431.0</v>
      </c>
      <c r="D1199" s="27">
        <v>0.0</v>
      </c>
      <c r="E1199" s="34"/>
    </row>
    <row r="1200" hidden="1">
      <c r="A1200" s="57" t="s">
        <v>3737</v>
      </c>
      <c r="B1200" s="29">
        <v>64982.0</v>
      </c>
      <c r="C1200" s="58">
        <v>64718.0</v>
      </c>
      <c r="D1200" s="27">
        <v>-264.0</v>
      </c>
      <c r="E1200" s="34"/>
    </row>
    <row r="1201" hidden="1">
      <c r="A1201" s="57" t="s">
        <v>3738</v>
      </c>
      <c r="B1201" s="29">
        <v>83402.0</v>
      </c>
      <c r="C1201" s="58">
        <v>83402.0</v>
      </c>
      <c r="D1201" s="27">
        <v>0.0</v>
      </c>
      <c r="E1201" s="34"/>
    </row>
    <row r="1202" hidden="1">
      <c r="A1202" s="57" t="s">
        <v>3740</v>
      </c>
      <c r="B1202" s="29">
        <v>598.0</v>
      </c>
      <c r="C1202" s="58">
        <v>598.0</v>
      </c>
      <c r="D1202" s="27">
        <v>0.0</v>
      </c>
      <c r="E1202" s="34"/>
    </row>
    <row r="1203" hidden="1">
      <c r="A1203" s="57" t="s">
        <v>3741</v>
      </c>
      <c r="B1203" s="29">
        <v>9459.0</v>
      </c>
      <c r="C1203" s="58">
        <v>9459.0</v>
      </c>
      <c r="D1203" s="27">
        <v>0.0</v>
      </c>
      <c r="E1203" s="34"/>
    </row>
    <row r="1204" hidden="1">
      <c r="A1204" s="35" t="s">
        <v>3742</v>
      </c>
      <c r="B1204" s="29">
        <v>290507.0</v>
      </c>
      <c r="C1204" s="58">
        <v>290243.0</v>
      </c>
      <c r="D1204" s="27">
        <v>-264.0</v>
      </c>
      <c r="E1204" s="34"/>
    </row>
    <row r="1205" hidden="1">
      <c r="A1205" s="36" t="s">
        <v>3743</v>
      </c>
      <c r="B1205" s="37">
        <v>1.0</v>
      </c>
      <c r="C1205" s="27">
        <v>6.0</v>
      </c>
      <c r="D1205" s="27">
        <v>5.0</v>
      </c>
      <c r="E1205" s="38"/>
    </row>
    <row r="1206" hidden="1"/>
    <row r="1207" hidden="1"/>
    <row r="1208" hidden="1">
      <c r="A1208" s="5" t="s">
        <v>3715</v>
      </c>
      <c r="B1208" s="6"/>
      <c r="C1208" s="6"/>
      <c r="D1208" s="6"/>
      <c r="E1208" s="7"/>
    </row>
    <row r="1209" hidden="1">
      <c r="A1209" s="10"/>
      <c r="B1209" s="11"/>
      <c r="C1209" s="11"/>
      <c r="D1209" s="11"/>
      <c r="E1209" s="12"/>
    </row>
    <row r="1210" hidden="1">
      <c r="A1210" s="5" t="s">
        <v>3717</v>
      </c>
      <c r="B1210" s="6"/>
      <c r="C1210" s="6"/>
      <c r="D1210" s="6"/>
      <c r="E1210" s="7"/>
    </row>
    <row r="1211" hidden="1">
      <c r="A1211" s="10"/>
      <c r="B1211" s="11"/>
      <c r="C1211" s="11"/>
      <c r="D1211" s="11"/>
      <c r="E1211" s="12"/>
    </row>
    <row r="1212" hidden="1">
      <c r="A1212" s="13">
        <v>45754.0</v>
      </c>
      <c r="B1212" s="6"/>
      <c r="C1212" s="53" t="s">
        <v>3718</v>
      </c>
      <c r="D1212" s="15">
        <v>45760.0</v>
      </c>
      <c r="E1212" s="7"/>
    </row>
    <row r="1213" hidden="1">
      <c r="A1213" s="10"/>
      <c r="B1213" s="11"/>
      <c r="C1213" s="16"/>
      <c r="D1213" s="11"/>
      <c r="E1213" s="12"/>
    </row>
    <row r="1214" hidden="1">
      <c r="A1214" s="54" t="s">
        <v>4850</v>
      </c>
      <c r="B1214" s="7"/>
      <c r="C1214" s="16"/>
      <c r="D1214" s="55" t="s">
        <v>4851</v>
      </c>
      <c r="E1214" s="7"/>
    </row>
    <row r="1215" hidden="1">
      <c r="A1215" s="10"/>
      <c r="B1215" s="12"/>
      <c r="C1215" s="16"/>
      <c r="D1215" s="11"/>
      <c r="E1215" s="12"/>
    </row>
    <row r="1216" hidden="1">
      <c r="A1216" s="19" t="s">
        <v>3719</v>
      </c>
      <c r="B1216" s="6"/>
      <c r="C1216" s="6"/>
      <c r="D1216" s="6"/>
      <c r="E1216" s="7"/>
    </row>
    <row r="1217" hidden="1">
      <c r="A1217" s="20" t="s">
        <v>3720</v>
      </c>
      <c r="B1217" s="21" t="s">
        <v>3721</v>
      </c>
      <c r="C1217" s="22" t="s">
        <v>3722</v>
      </c>
      <c r="D1217" s="21" t="s">
        <v>3723</v>
      </c>
      <c r="E1217" s="23" t="s">
        <v>13</v>
      </c>
    </row>
    <row r="1218" hidden="1">
      <c r="A1218" s="56" t="s">
        <v>3724</v>
      </c>
      <c r="B1218" s="25">
        <v>25868.0</v>
      </c>
      <c r="C1218" s="26">
        <v>30601.0</v>
      </c>
      <c r="D1218" s="27">
        <v>4733.0</v>
      </c>
      <c r="E1218" s="28" t="s">
        <v>4913</v>
      </c>
    </row>
    <row r="1219" hidden="1">
      <c r="A1219" s="56" t="s">
        <v>3725</v>
      </c>
      <c r="B1219" s="29">
        <v>32317.0</v>
      </c>
      <c r="C1219" s="26">
        <v>32317.0</v>
      </c>
      <c r="D1219" s="27">
        <v>0.0</v>
      </c>
      <c r="E1219" s="28"/>
    </row>
    <row r="1220" hidden="1">
      <c r="A1220" s="56" t="s">
        <v>3726</v>
      </c>
      <c r="B1220" s="29">
        <v>160.0</v>
      </c>
      <c r="C1220" s="26">
        <v>160.0</v>
      </c>
      <c r="D1220" s="27">
        <v>0.0</v>
      </c>
      <c r="E1220" s="28"/>
    </row>
    <row r="1221" hidden="1">
      <c r="A1221" s="56" t="s">
        <v>3727</v>
      </c>
      <c r="B1221" s="29">
        <v>3300.0</v>
      </c>
      <c r="C1221" s="26">
        <v>3300.0</v>
      </c>
      <c r="D1221" s="27">
        <v>0.0</v>
      </c>
      <c r="E1221" s="28"/>
    </row>
    <row r="1222" hidden="1">
      <c r="A1222" s="31" t="s">
        <v>3729</v>
      </c>
      <c r="B1222" s="29">
        <v>600.0</v>
      </c>
      <c r="C1222" s="26"/>
      <c r="D1222" s="27">
        <v>-600.0</v>
      </c>
      <c r="E1222" s="28"/>
    </row>
    <row r="1223" hidden="1">
      <c r="A1223" s="31" t="s">
        <v>3730</v>
      </c>
      <c r="B1223" s="29">
        <v>120.0</v>
      </c>
      <c r="C1223" s="26">
        <v>120.0</v>
      </c>
      <c r="D1223" s="27">
        <v>0.0</v>
      </c>
      <c r="E1223" s="28"/>
    </row>
    <row r="1224" hidden="1">
      <c r="A1224" s="31" t="s">
        <v>3732</v>
      </c>
      <c r="B1224" s="29">
        <v>1131.0</v>
      </c>
      <c r="C1224" s="26">
        <v>1131.0</v>
      </c>
      <c r="D1224" s="27">
        <v>0.0</v>
      </c>
      <c r="E1224" s="28"/>
    </row>
    <row r="1225" hidden="1">
      <c r="A1225" s="31" t="s">
        <v>3734</v>
      </c>
      <c r="B1225" s="29">
        <v>5680.0</v>
      </c>
      <c r="C1225" s="26">
        <v>5680.0</v>
      </c>
      <c r="D1225" s="27">
        <v>0.0</v>
      </c>
      <c r="E1225" s="34"/>
    </row>
    <row r="1226" hidden="1">
      <c r="A1226" s="57" t="s">
        <v>3735</v>
      </c>
      <c r="B1226" s="29">
        <v>73790.0</v>
      </c>
      <c r="C1226" s="29">
        <v>73790.0</v>
      </c>
      <c r="D1226" s="27">
        <v>0.0</v>
      </c>
      <c r="E1226" s="34"/>
    </row>
    <row r="1227" hidden="1">
      <c r="A1227" s="57" t="s">
        <v>3736</v>
      </c>
      <c r="B1227" s="29">
        <v>32770.0</v>
      </c>
      <c r="C1227" s="58">
        <v>32770.0</v>
      </c>
      <c r="D1227" s="27">
        <v>0.0</v>
      </c>
      <c r="E1227" s="34"/>
    </row>
    <row r="1228" hidden="1">
      <c r="A1228" s="57" t="s">
        <v>3737</v>
      </c>
      <c r="B1228" s="29">
        <v>69223.0</v>
      </c>
      <c r="C1228" s="58">
        <v>68686.0</v>
      </c>
      <c r="D1228" s="27">
        <v>-537.0</v>
      </c>
      <c r="E1228" s="34"/>
    </row>
    <row r="1229" hidden="1">
      <c r="A1229" s="57" t="s">
        <v>3738</v>
      </c>
      <c r="B1229" s="29">
        <v>103095.0</v>
      </c>
      <c r="C1229" s="58">
        <v>103095.0</v>
      </c>
      <c r="D1229" s="27">
        <v>0.0</v>
      </c>
      <c r="E1229" s="34"/>
    </row>
    <row r="1230" hidden="1">
      <c r="A1230" s="57" t="s">
        <v>3740</v>
      </c>
      <c r="B1230" s="29">
        <v>9088.0</v>
      </c>
      <c r="C1230" s="58">
        <v>9088.0</v>
      </c>
      <c r="D1230" s="27">
        <v>0.0</v>
      </c>
      <c r="E1230" s="34"/>
    </row>
    <row r="1231" hidden="1">
      <c r="A1231" s="57" t="s">
        <v>3741</v>
      </c>
      <c r="B1231" s="29">
        <v>9320.0</v>
      </c>
      <c r="C1231" s="58">
        <v>9320.0</v>
      </c>
      <c r="D1231" s="27">
        <v>0.0</v>
      </c>
      <c r="E1231" s="34"/>
    </row>
    <row r="1232" hidden="1">
      <c r="A1232" s="35" t="s">
        <v>3742</v>
      </c>
      <c r="B1232" s="29">
        <v>357135.5</v>
      </c>
      <c r="C1232" s="58">
        <v>356598.5</v>
      </c>
      <c r="D1232" s="27">
        <v>-537.0</v>
      </c>
      <c r="E1232" s="34"/>
    </row>
    <row r="1233" hidden="1">
      <c r="A1233" s="36" t="s">
        <v>3743</v>
      </c>
      <c r="B1233" s="37">
        <v>6.5</v>
      </c>
      <c r="C1233" s="27">
        <v>4139.5</v>
      </c>
      <c r="D1233" s="27">
        <v>4133.0</v>
      </c>
      <c r="E1233" s="38"/>
    </row>
    <row r="1234" hidden="1"/>
    <row r="1235" hidden="1"/>
    <row r="1236" hidden="1">
      <c r="A1236" s="5" t="s">
        <v>3715</v>
      </c>
      <c r="B1236" s="6"/>
      <c r="C1236" s="6"/>
      <c r="D1236" s="6"/>
      <c r="E1236" s="7"/>
    </row>
    <row r="1237" hidden="1">
      <c r="A1237" s="10"/>
      <c r="B1237" s="11"/>
      <c r="C1237" s="11"/>
      <c r="D1237" s="11"/>
      <c r="E1237" s="12"/>
    </row>
    <row r="1238" hidden="1">
      <c r="A1238" s="5" t="s">
        <v>3717</v>
      </c>
      <c r="B1238" s="6"/>
      <c r="C1238" s="6"/>
      <c r="D1238" s="6"/>
      <c r="E1238" s="7"/>
    </row>
    <row r="1239" hidden="1">
      <c r="A1239" s="10"/>
      <c r="B1239" s="11"/>
      <c r="C1239" s="11"/>
      <c r="D1239" s="11"/>
      <c r="E1239" s="12"/>
    </row>
    <row r="1240" hidden="1">
      <c r="A1240" s="13">
        <v>45761.0</v>
      </c>
      <c r="B1240" s="6"/>
      <c r="C1240" s="53" t="s">
        <v>3718</v>
      </c>
      <c r="D1240" s="15">
        <v>45767.0</v>
      </c>
      <c r="E1240" s="7"/>
    </row>
    <row r="1241" hidden="1">
      <c r="A1241" s="10"/>
      <c r="B1241" s="11"/>
      <c r="C1241" s="16"/>
      <c r="D1241" s="11"/>
      <c r="E1241" s="12"/>
    </row>
    <row r="1242" hidden="1">
      <c r="A1242" s="54" t="s">
        <v>4850</v>
      </c>
      <c r="B1242" s="7"/>
      <c r="C1242" s="16"/>
      <c r="D1242" s="55" t="s">
        <v>4851</v>
      </c>
      <c r="E1242" s="7"/>
    </row>
    <row r="1243" hidden="1">
      <c r="A1243" s="10"/>
      <c r="B1243" s="12"/>
      <c r="C1243" s="16"/>
      <c r="D1243" s="11"/>
      <c r="E1243" s="12"/>
    </row>
    <row r="1244" hidden="1">
      <c r="A1244" s="19" t="s">
        <v>3719</v>
      </c>
      <c r="B1244" s="6"/>
      <c r="C1244" s="6"/>
      <c r="D1244" s="6"/>
      <c r="E1244" s="7"/>
    </row>
    <row r="1245" hidden="1">
      <c r="A1245" s="20" t="s">
        <v>3720</v>
      </c>
      <c r="B1245" s="21" t="s">
        <v>3721</v>
      </c>
      <c r="C1245" s="22" t="s">
        <v>3722</v>
      </c>
      <c r="D1245" s="21" t="s">
        <v>3723</v>
      </c>
      <c r="E1245" s="23" t="s">
        <v>13</v>
      </c>
    </row>
    <row r="1246" hidden="1">
      <c r="A1246" s="56" t="s">
        <v>3724</v>
      </c>
      <c r="B1246" s="25">
        <v>35634.0</v>
      </c>
      <c r="C1246" s="26">
        <v>34834.0</v>
      </c>
      <c r="D1246" s="27">
        <v>-800.0</v>
      </c>
      <c r="E1246" s="28" t="s">
        <v>4926</v>
      </c>
    </row>
    <row r="1247" hidden="1">
      <c r="A1247" s="56" t="s">
        <v>3725</v>
      </c>
      <c r="B1247" s="29">
        <v>28549.5</v>
      </c>
      <c r="C1247" s="26">
        <v>28549.5</v>
      </c>
      <c r="D1247" s="27">
        <v>0.0</v>
      </c>
      <c r="E1247" s="28"/>
    </row>
    <row r="1248" hidden="1">
      <c r="A1248" s="56" t="s">
        <v>3726</v>
      </c>
      <c r="B1248" s="29">
        <v>1850.0</v>
      </c>
      <c r="C1248" s="26">
        <v>1850.0</v>
      </c>
      <c r="D1248" s="27">
        <v>0.0</v>
      </c>
      <c r="E1248" s="28"/>
    </row>
    <row r="1249" hidden="1">
      <c r="A1249" s="56" t="s">
        <v>3727</v>
      </c>
      <c r="B1249" s="29">
        <v>2600.0</v>
      </c>
      <c r="C1249" s="26">
        <v>3400.0</v>
      </c>
      <c r="D1249" s="27">
        <v>800.0</v>
      </c>
      <c r="E1249" s="28"/>
    </row>
    <row r="1250" hidden="1">
      <c r="A1250" s="31" t="s">
        <v>3729</v>
      </c>
      <c r="B1250" s="29">
        <v>120.0</v>
      </c>
      <c r="C1250" s="26"/>
      <c r="D1250" s="27">
        <v>-120.0</v>
      </c>
      <c r="E1250" s="28"/>
    </row>
    <row r="1251" hidden="1">
      <c r="A1251" s="31" t="s">
        <v>3730</v>
      </c>
      <c r="B1251" s="29">
        <v>0.0</v>
      </c>
      <c r="C1251" s="26"/>
      <c r="D1251" s="27">
        <v>0.0</v>
      </c>
      <c r="E1251" s="28"/>
    </row>
    <row r="1252" hidden="1">
      <c r="A1252" s="31" t="s">
        <v>3732</v>
      </c>
      <c r="B1252" s="29">
        <v>540.0</v>
      </c>
      <c r="C1252" s="26">
        <v>120.0</v>
      </c>
      <c r="D1252" s="27">
        <v>-420.0</v>
      </c>
      <c r="E1252" s="28"/>
    </row>
    <row r="1253" hidden="1">
      <c r="A1253" s="31" t="s">
        <v>3734</v>
      </c>
      <c r="B1253" s="29">
        <v>5120.0</v>
      </c>
      <c r="C1253" s="26">
        <v>5540.0</v>
      </c>
      <c r="D1253" s="27">
        <v>420.0</v>
      </c>
      <c r="E1253" s="34"/>
    </row>
    <row r="1254" hidden="1">
      <c r="A1254" s="57" t="s">
        <v>3735</v>
      </c>
      <c r="B1254" s="29">
        <v>78357.0</v>
      </c>
      <c r="C1254" s="29">
        <v>78357.0</v>
      </c>
      <c r="D1254" s="27">
        <v>0.0</v>
      </c>
      <c r="E1254" s="34"/>
    </row>
    <row r="1255" hidden="1">
      <c r="A1255" s="57" t="s">
        <v>3736</v>
      </c>
      <c r="B1255" s="29">
        <v>27155.0</v>
      </c>
      <c r="C1255" s="58">
        <v>27155.0</v>
      </c>
      <c r="D1255" s="27">
        <v>0.0</v>
      </c>
      <c r="E1255" s="34"/>
    </row>
    <row r="1256" hidden="1">
      <c r="A1256" s="57" t="s">
        <v>3737</v>
      </c>
      <c r="B1256" s="29">
        <v>59181.0</v>
      </c>
      <c r="C1256" s="58">
        <v>59181.0</v>
      </c>
      <c r="D1256" s="27">
        <v>0.0</v>
      </c>
      <c r="E1256" s="34"/>
    </row>
    <row r="1257" hidden="1">
      <c r="A1257" s="57" t="s">
        <v>3738</v>
      </c>
      <c r="B1257" s="29">
        <v>85458.0</v>
      </c>
      <c r="C1257" s="58">
        <v>85458.0</v>
      </c>
      <c r="D1257" s="27">
        <v>0.0</v>
      </c>
      <c r="E1257" s="34"/>
    </row>
    <row r="1258" hidden="1">
      <c r="A1258" s="57" t="s">
        <v>3740</v>
      </c>
      <c r="B1258" s="29">
        <v>1577.0</v>
      </c>
      <c r="C1258" s="58">
        <v>1577.0</v>
      </c>
      <c r="D1258" s="27">
        <v>0.0</v>
      </c>
      <c r="E1258" s="34"/>
    </row>
    <row r="1259" hidden="1">
      <c r="A1259" s="57" t="s">
        <v>3741</v>
      </c>
      <c r="B1259" s="29">
        <v>8647.0</v>
      </c>
      <c r="C1259" s="58">
        <v>8373.0</v>
      </c>
      <c r="D1259" s="27">
        <v>-274.0</v>
      </c>
      <c r="E1259" s="34"/>
    </row>
    <row r="1260" hidden="1">
      <c r="A1260" s="35" t="s">
        <v>3742</v>
      </c>
      <c r="B1260" s="29">
        <v>326140.0</v>
      </c>
      <c r="C1260" s="58">
        <v>325866.0</v>
      </c>
      <c r="D1260" s="27">
        <v>-274.0</v>
      </c>
      <c r="E1260" s="34"/>
    </row>
    <row r="1261" hidden="1">
      <c r="A1261" s="36" t="s">
        <v>3743</v>
      </c>
      <c r="B1261" s="37">
        <v>1.5</v>
      </c>
      <c r="C1261" s="27">
        <v>155.5</v>
      </c>
      <c r="D1261" s="27">
        <v>154.0</v>
      </c>
      <c r="E1261" s="38"/>
    </row>
    <row r="1262" hidden="1"/>
    <row r="1263" hidden="1"/>
    <row r="1264" hidden="1">
      <c r="A1264" s="5" t="s">
        <v>3715</v>
      </c>
      <c r="B1264" s="6"/>
      <c r="C1264" s="6"/>
      <c r="D1264" s="6"/>
      <c r="E1264" s="7"/>
    </row>
    <row r="1265" hidden="1">
      <c r="A1265" s="10"/>
      <c r="B1265" s="11"/>
      <c r="C1265" s="11"/>
      <c r="D1265" s="11"/>
      <c r="E1265" s="12"/>
    </row>
    <row r="1266" hidden="1">
      <c r="A1266" s="5" t="s">
        <v>3717</v>
      </c>
      <c r="B1266" s="6"/>
      <c r="C1266" s="6"/>
      <c r="D1266" s="6"/>
      <c r="E1266" s="7"/>
    </row>
    <row r="1267" hidden="1">
      <c r="A1267" s="10"/>
      <c r="B1267" s="11"/>
      <c r="C1267" s="11"/>
      <c r="D1267" s="11"/>
      <c r="E1267" s="12"/>
    </row>
    <row r="1268" hidden="1">
      <c r="A1268" s="13">
        <v>45768.0</v>
      </c>
      <c r="B1268" s="6"/>
      <c r="C1268" s="53" t="s">
        <v>3718</v>
      </c>
      <c r="D1268" s="15">
        <v>45774.0</v>
      </c>
      <c r="E1268" s="7"/>
    </row>
    <row r="1269" hidden="1">
      <c r="A1269" s="10"/>
      <c r="B1269" s="11"/>
      <c r="C1269" s="16"/>
      <c r="D1269" s="11"/>
      <c r="E1269" s="12"/>
    </row>
    <row r="1270" hidden="1">
      <c r="A1270" s="54" t="s">
        <v>4850</v>
      </c>
      <c r="B1270" s="7"/>
      <c r="C1270" s="16"/>
      <c r="D1270" s="55" t="s">
        <v>4851</v>
      </c>
      <c r="E1270" s="7"/>
    </row>
    <row r="1271" hidden="1">
      <c r="A1271" s="10"/>
      <c r="B1271" s="12"/>
      <c r="C1271" s="16"/>
      <c r="D1271" s="11"/>
      <c r="E1271" s="12"/>
    </row>
    <row r="1272" hidden="1">
      <c r="A1272" s="19" t="s">
        <v>3719</v>
      </c>
      <c r="B1272" s="6"/>
      <c r="C1272" s="6"/>
      <c r="D1272" s="6"/>
      <c r="E1272" s="7"/>
    </row>
    <row r="1273" hidden="1">
      <c r="A1273" s="20" t="s">
        <v>3720</v>
      </c>
      <c r="B1273" s="21" t="s">
        <v>3721</v>
      </c>
      <c r="C1273" s="22" t="s">
        <v>3722</v>
      </c>
      <c r="D1273" s="21" t="s">
        <v>3723</v>
      </c>
      <c r="E1273" s="23" t="s">
        <v>13</v>
      </c>
    </row>
    <row r="1274" hidden="1">
      <c r="A1274" s="56" t="s">
        <v>3724</v>
      </c>
      <c r="B1274" s="25">
        <v>44383.0</v>
      </c>
      <c r="C1274" s="26">
        <v>44383.0</v>
      </c>
      <c r="D1274" s="27">
        <v>0.0</v>
      </c>
      <c r="E1274" s="28" t="s">
        <v>4927</v>
      </c>
    </row>
    <row r="1275" hidden="1">
      <c r="A1275" s="56" t="s">
        <v>3725</v>
      </c>
      <c r="B1275" s="29">
        <v>29358.0</v>
      </c>
      <c r="C1275" s="26">
        <v>29358.0</v>
      </c>
      <c r="D1275" s="27">
        <v>0.0</v>
      </c>
      <c r="E1275" s="28"/>
    </row>
    <row r="1276" hidden="1">
      <c r="A1276" s="56" t="s">
        <v>3726</v>
      </c>
      <c r="B1276" s="29">
        <v>375.0</v>
      </c>
      <c r="C1276" s="26">
        <v>375.0</v>
      </c>
      <c r="D1276" s="27">
        <v>0.0</v>
      </c>
      <c r="E1276" s="28"/>
    </row>
    <row r="1277" hidden="1">
      <c r="A1277" s="56" t="s">
        <v>3727</v>
      </c>
      <c r="B1277" s="29">
        <v>1500.0</v>
      </c>
      <c r="C1277" s="26">
        <v>1500.0</v>
      </c>
      <c r="D1277" s="27">
        <v>0.0</v>
      </c>
      <c r="E1277" s="28"/>
    </row>
    <row r="1278" hidden="1">
      <c r="A1278" s="31" t="s">
        <v>3729</v>
      </c>
      <c r="B1278" s="29">
        <v>0.0</v>
      </c>
      <c r="C1278" s="26"/>
      <c r="D1278" s="27">
        <v>0.0</v>
      </c>
      <c r="E1278" s="28"/>
    </row>
    <row r="1279" hidden="1">
      <c r="A1279" s="31" t="s">
        <v>3730</v>
      </c>
      <c r="B1279" s="29">
        <v>0.0</v>
      </c>
      <c r="C1279" s="26"/>
      <c r="D1279" s="27">
        <v>0.0</v>
      </c>
      <c r="E1279" s="28"/>
    </row>
    <row r="1280" hidden="1">
      <c r="A1280" s="31" t="s">
        <v>3732</v>
      </c>
      <c r="B1280" s="29">
        <v>0.0</v>
      </c>
      <c r="C1280" s="26"/>
      <c r="D1280" s="27">
        <v>0.0</v>
      </c>
      <c r="E1280" s="28"/>
    </row>
    <row r="1281" hidden="1">
      <c r="A1281" s="31" t="s">
        <v>3734</v>
      </c>
      <c r="B1281" s="29">
        <v>7280.0</v>
      </c>
      <c r="C1281" s="26">
        <v>7080.0</v>
      </c>
      <c r="D1281" s="27">
        <v>-200.0</v>
      </c>
      <c r="E1281" s="34"/>
    </row>
    <row r="1282" hidden="1">
      <c r="A1282" s="57" t="s">
        <v>3735</v>
      </c>
      <c r="B1282" s="29">
        <v>84175.9</v>
      </c>
      <c r="C1282" s="29">
        <v>84175.9</v>
      </c>
      <c r="D1282" s="27">
        <v>0.0</v>
      </c>
      <c r="E1282" s="34"/>
    </row>
    <row r="1283" hidden="1">
      <c r="A1283" s="57" t="s">
        <v>3736</v>
      </c>
      <c r="B1283" s="29">
        <v>33950.0</v>
      </c>
      <c r="C1283" s="58">
        <v>33950.0</v>
      </c>
      <c r="D1283" s="27">
        <v>0.0</v>
      </c>
      <c r="E1283" s="34"/>
    </row>
    <row r="1284" hidden="1">
      <c r="A1284" s="57" t="s">
        <v>3737</v>
      </c>
      <c r="B1284" s="29">
        <v>68667.0</v>
      </c>
      <c r="C1284" s="58">
        <v>68403.0</v>
      </c>
      <c r="D1284" s="27">
        <v>-264.0</v>
      </c>
      <c r="E1284" s="34"/>
    </row>
    <row r="1285" hidden="1">
      <c r="A1285" s="57" t="s">
        <v>3738</v>
      </c>
      <c r="B1285" s="29">
        <v>91262.0</v>
      </c>
      <c r="C1285" s="58">
        <v>91262.0</v>
      </c>
      <c r="D1285" s="27">
        <v>0.0</v>
      </c>
      <c r="E1285" s="34"/>
    </row>
    <row r="1286" hidden="1">
      <c r="A1286" s="57" t="s">
        <v>3740</v>
      </c>
      <c r="B1286" s="29">
        <v>2226.0</v>
      </c>
      <c r="C1286" s="58">
        <v>2226.0</v>
      </c>
      <c r="D1286" s="27">
        <v>0.0</v>
      </c>
      <c r="E1286" s="34"/>
    </row>
    <row r="1287" hidden="1">
      <c r="A1287" s="57" t="s">
        <v>3741</v>
      </c>
      <c r="B1287" s="29">
        <v>17925.0</v>
      </c>
      <c r="C1287" s="58">
        <v>17925.0</v>
      </c>
      <c r="D1287" s="27">
        <v>0.0</v>
      </c>
      <c r="E1287" s="34"/>
    </row>
    <row r="1288" hidden="1">
      <c r="A1288" s="35" t="s">
        <v>3742</v>
      </c>
      <c r="B1288" s="29">
        <v>363158.9000000001</v>
      </c>
      <c r="C1288" s="58">
        <v>362894.90000000014</v>
      </c>
      <c r="D1288" s="27">
        <v>-263.9999999999418</v>
      </c>
      <c r="E1288" s="34"/>
    </row>
    <row r="1289" hidden="1">
      <c r="A1289" s="36" t="s">
        <v>3743</v>
      </c>
      <c r="B1289" s="37">
        <v>17.999999999952706</v>
      </c>
      <c r="C1289" s="27">
        <v>-182.00000000011642</v>
      </c>
      <c r="D1289" s="27">
        <v>-200.00000000006912</v>
      </c>
      <c r="E1289" s="38"/>
    </row>
    <row r="1290" hidden="1"/>
    <row r="1291" hidden="1"/>
    <row r="1292" hidden="1">
      <c r="A1292" s="5" t="s">
        <v>3715</v>
      </c>
      <c r="B1292" s="6"/>
      <c r="C1292" s="6"/>
      <c r="D1292" s="6"/>
      <c r="E1292" s="7"/>
    </row>
    <row r="1293" hidden="1">
      <c r="A1293" s="10"/>
      <c r="B1293" s="11"/>
      <c r="C1293" s="11"/>
      <c r="D1293" s="11"/>
      <c r="E1293" s="12"/>
    </row>
    <row r="1294" hidden="1">
      <c r="A1294" s="5" t="s">
        <v>3717</v>
      </c>
      <c r="B1294" s="6"/>
      <c r="C1294" s="6"/>
      <c r="D1294" s="6"/>
      <c r="E1294" s="7"/>
    </row>
    <row r="1295" hidden="1">
      <c r="A1295" s="10"/>
      <c r="B1295" s="11"/>
      <c r="C1295" s="11"/>
      <c r="D1295" s="11"/>
      <c r="E1295" s="12"/>
    </row>
    <row r="1296" hidden="1">
      <c r="A1296" s="13">
        <v>45775.0</v>
      </c>
      <c r="B1296" s="6"/>
      <c r="C1296" s="53" t="s">
        <v>3718</v>
      </c>
      <c r="D1296" s="15">
        <v>45777.0</v>
      </c>
      <c r="E1296" s="7"/>
    </row>
    <row r="1297" hidden="1">
      <c r="A1297" s="10"/>
      <c r="B1297" s="11"/>
      <c r="C1297" s="16"/>
      <c r="D1297" s="11"/>
      <c r="E1297" s="12"/>
    </row>
    <row r="1298" hidden="1">
      <c r="A1298" s="54" t="s">
        <v>4850</v>
      </c>
      <c r="B1298" s="7"/>
      <c r="C1298" s="16"/>
      <c r="D1298" s="55" t="s">
        <v>4853</v>
      </c>
      <c r="E1298" s="7"/>
    </row>
    <row r="1299" hidden="1">
      <c r="A1299" s="10"/>
      <c r="B1299" s="12"/>
      <c r="C1299" s="16"/>
      <c r="D1299" s="11"/>
      <c r="E1299" s="12"/>
    </row>
    <row r="1300" hidden="1">
      <c r="A1300" s="19" t="s">
        <v>3719</v>
      </c>
      <c r="B1300" s="6"/>
      <c r="C1300" s="6"/>
      <c r="D1300" s="6"/>
      <c r="E1300" s="7"/>
    </row>
    <row r="1301" hidden="1">
      <c r="A1301" s="20" t="s">
        <v>3720</v>
      </c>
      <c r="B1301" s="21" t="s">
        <v>3721</v>
      </c>
      <c r="C1301" s="22" t="s">
        <v>3722</v>
      </c>
      <c r="D1301" s="21" t="s">
        <v>3723</v>
      </c>
      <c r="E1301" s="23" t="s">
        <v>13</v>
      </c>
    </row>
    <row r="1302" hidden="1">
      <c r="A1302" s="56" t="s">
        <v>3724</v>
      </c>
      <c r="B1302" s="25">
        <v>11129.0</v>
      </c>
      <c r="C1302" s="26">
        <v>11129.0</v>
      </c>
      <c r="D1302" s="27">
        <v>0.0</v>
      </c>
      <c r="E1302" s="28"/>
    </row>
    <row r="1303" hidden="1">
      <c r="A1303" s="56" t="s">
        <v>3725</v>
      </c>
      <c r="B1303" s="29">
        <v>10522.0</v>
      </c>
      <c r="C1303" s="26">
        <v>10522.0</v>
      </c>
      <c r="D1303" s="27">
        <v>0.0</v>
      </c>
      <c r="E1303" s="28"/>
    </row>
    <row r="1304" hidden="1">
      <c r="A1304" s="56" t="s">
        <v>3726</v>
      </c>
      <c r="B1304" s="29">
        <v>280.0</v>
      </c>
      <c r="C1304" s="26">
        <v>280.0</v>
      </c>
      <c r="D1304" s="27">
        <v>0.0</v>
      </c>
      <c r="E1304" s="28"/>
    </row>
    <row r="1305" hidden="1">
      <c r="A1305" s="56" t="s">
        <v>3727</v>
      </c>
      <c r="B1305" s="29">
        <v>0.0</v>
      </c>
      <c r="C1305" s="26"/>
      <c r="D1305" s="27">
        <v>0.0</v>
      </c>
      <c r="E1305" s="28"/>
    </row>
    <row r="1306" hidden="1">
      <c r="A1306" s="31" t="s">
        <v>3729</v>
      </c>
      <c r="B1306" s="29">
        <v>280.0</v>
      </c>
      <c r="C1306" s="26"/>
      <c r="D1306" s="27">
        <v>-280.0</v>
      </c>
      <c r="E1306" s="28"/>
    </row>
    <row r="1307" hidden="1">
      <c r="A1307" s="31" t="s">
        <v>3730</v>
      </c>
      <c r="B1307" s="29">
        <v>0.0</v>
      </c>
      <c r="C1307" s="26"/>
      <c r="D1307" s="27">
        <v>0.0</v>
      </c>
      <c r="E1307" s="28"/>
    </row>
    <row r="1308" hidden="1">
      <c r="A1308" s="31" t="s">
        <v>3732</v>
      </c>
      <c r="B1308" s="29">
        <v>0.0</v>
      </c>
      <c r="C1308" s="26"/>
      <c r="D1308" s="27">
        <v>0.0</v>
      </c>
      <c r="E1308" s="28"/>
    </row>
    <row r="1309" hidden="1">
      <c r="A1309" s="31" t="s">
        <v>3734</v>
      </c>
      <c r="B1309" s="29">
        <v>3040.0</v>
      </c>
      <c r="C1309" s="26">
        <v>3320.0</v>
      </c>
      <c r="D1309" s="27">
        <v>280.0</v>
      </c>
      <c r="E1309" s="34"/>
    </row>
    <row r="1310" hidden="1">
      <c r="A1310" s="57" t="s">
        <v>3735</v>
      </c>
      <c r="B1310" s="29">
        <v>21233.0</v>
      </c>
      <c r="C1310" s="29">
        <v>21233.0</v>
      </c>
      <c r="D1310" s="27">
        <v>0.0</v>
      </c>
      <c r="E1310" s="34"/>
    </row>
    <row r="1311" hidden="1">
      <c r="A1311" s="57" t="s">
        <v>3736</v>
      </c>
      <c r="B1311" s="29">
        <v>9475.0</v>
      </c>
      <c r="C1311" s="58">
        <v>9475.0</v>
      </c>
      <c r="D1311" s="27">
        <v>0.0</v>
      </c>
      <c r="E1311" s="34"/>
    </row>
    <row r="1312" hidden="1">
      <c r="A1312" s="57" t="s">
        <v>3737</v>
      </c>
      <c r="B1312" s="29">
        <v>20977.0</v>
      </c>
      <c r="C1312" s="58">
        <v>20977.0</v>
      </c>
      <c r="D1312" s="27">
        <v>0.0</v>
      </c>
      <c r="E1312" s="34"/>
    </row>
    <row r="1313" hidden="1">
      <c r="A1313" s="57" t="s">
        <v>3738</v>
      </c>
      <c r="B1313" s="29">
        <v>33570.0</v>
      </c>
      <c r="C1313" s="58">
        <v>33570.0</v>
      </c>
      <c r="D1313" s="27">
        <v>0.0</v>
      </c>
      <c r="E1313" s="34"/>
    </row>
    <row r="1314" hidden="1">
      <c r="A1314" s="57" t="s">
        <v>3740</v>
      </c>
      <c r="B1314" s="29">
        <v>503.0</v>
      </c>
      <c r="C1314" s="58">
        <v>503.0</v>
      </c>
      <c r="D1314" s="27">
        <v>0.0</v>
      </c>
      <c r="E1314" s="34"/>
    </row>
    <row r="1315" hidden="1">
      <c r="A1315" s="57" t="s">
        <v>3741</v>
      </c>
      <c r="B1315" s="29">
        <v>3319.0</v>
      </c>
      <c r="C1315" s="58">
        <v>3319.0</v>
      </c>
      <c r="D1315" s="27">
        <v>0.0</v>
      </c>
      <c r="E1315" s="34"/>
    </row>
    <row r="1316" hidden="1">
      <c r="A1316" s="35" t="s">
        <v>3742</v>
      </c>
      <c r="B1316" s="29">
        <v>111005.5</v>
      </c>
      <c r="C1316" s="58">
        <v>111005.5</v>
      </c>
      <c r="D1316" s="27">
        <v>0.0</v>
      </c>
      <c r="E1316" s="34"/>
    </row>
    <row r="1317" hidden="1">
      <c r="A1317" s="36" t="s">
        <v>3743</v>
      </c>
      <c r="B1317" s="37">
        <v>3.5</v>
      </c>
      <c r="C1317" s="27">
        <v>3.5</v>
      </c>
      <c r="D1317" s="27">
        <v>0.0</v>
      </c>
      <c r="E1317" s="38"/>
    </row>
    <row r="1318" hidden="1"/>
    <row r="1319" hidden="1"/>
    <row r="1320" hidden="1">
      <c r="A1320" s="5" t="s">
        <v>3715</v>
      </c>
      <c r="B1320" s="6"/>
      <c r="C1320" s="6"/>
      <c r="D1320" s="6"/>
      <c r="E1320" s="7"/>
    </row>
    <row r="1321" hidden="1">
      <c r="A1321" s="10"/>
      <c r="B1321" s="11"/>
      <c r="C1321" s="11"/>
      <c r="D1321" s="11"/>
      <c r="E1321" s="12"/>
    </row>
    <row r="1322" hidden="1">
      <c r="A1322" s="5" t="s">
        <v>3717</v>
      </c>
      <c r="B1322" s="6"/>
      <c r="C1322" s="6"/>
      <c r="D1322" s="6"/>
      <c r="E1322" s="7"/>
    </row>
    <row r="1323" hidden="1">
      <c r="A1323" s="10"/>
      <c r="B1323" s="11"/>
      <c r="C1323" s="11"/>
      <c r="D1323" s="11"/>
      <c r="E1323" s="12"/>
    </row>
    <row r="1324" hidden="1">
      <c r="A1324" s="13">
        <v>45778.0</v>
      </c>
      <c r="B1324" s="6"/>
      <c r="C1324" s="53" t="s">
        <v>3718</v>
      </c>
      <c r="D1324" s="15">
        <v>45781.0</v>
      </c>
      <c r="E1324" s="7"/>
    </row>
    <row r="1325" hidden="1">
      <c r="A1325" s="10"/>
      <c r="B1325" s="11"/>
      <c r="C1325" s="16"/>
      <c r="D1325" s="11"/>
      <c r="E1325" s="12"/>
    </row>
    <row r="1326" hidden="1">
      <c r="A1326" s="54" t="s">
        <v>4865</v>
      </c>
      <c r="B1326" s="7"/>
      <c r="C1326" s="16"/>
      <c r="D1326" s="55" t="s">
        <v>4851</v>
      </c>
      <c r="E1326" s="7"/>
    </row>
    <row r="1327" hidden="1">
      <c r="A1327" s="10"/>
      <c r="B1327" s="12"/>
      <c r="C1327" s="16"/>
      <c r="D1327" s="11"/>
      <c r="E1327" s="12"/>
    </row>
    <row r="1328" hidden="1">
      <c r="A1328" s="19" t="s">
        <v>3719</v>
      </c>
      <c r="B1328" s="6"/>
      <c r="C1328" s="6"/>
      <c r="D1328" s="6"/>
      <c r="E1328" s="7"/>
    </row>
    <row r="1329" hidden="1">
      <c r="A1329" s="20" t="s">
        <v>3720</v>
      </c>
      <c r="B1329" s="21" t="s">
        <v>3721</v>
      </c>
      <c r="C1329" s="22" t="s">
        <v>3722</v>
      </c>
      <c r="D1329" s="21" t="s">
        <v>3723</v>
      </c>
      <c r="E1329" s="23" t="s">
        <v>13</v>
      </c>
    </row>
    <row r="1330" hidden="1">
      <c r="A1330" s="56" t="s">
        <v>3724</v>
      </c>
      <c r="B1330" s="25">
        <v>22819.0</v>
      </c>
      <c r="C1330" s="26">
        <v>22819.0</v>
      </c>
      <c r="D1330" s="27">
        <v>0.0</v>
      </c>
      <c r="E1330" s="28" t="s">
        <v>4924</v>
      </c>
    </row>
    <row r="1331" hidden="1">
      <c r="A1331" s="56" t="s">
        <v>3725</v>
      </c>
      <c r="B1331" s="29">
        <v>15671.0</v>
      </c>
      <c r="C1331" s="26">
        <v>15671.0</v>
      </c>
      <c r="D1331" s="27">
        <v>0.0</v>
      </c>
      <c r="E1331" s="28"/>
    </row>
    <row r="1332" hidden="1">
      <c r="A1332" s="56" t="s">
        <v>3726</v>
      </c>
      <c r="B1332" s="29">
        <v>0.0</v>
      </c>
      <c r="C1332" s="26"/>
      <c r="D1332" s="27">
        <v>0.0</v>
      </c>
      <c r="E1332" s="28"/>
    </row>
    <row r="1333" hidden="1">
      <c r="A1333" s="56" t="s">
        <v>3727</v>
      </c>
      <c r="B1333" s="29">
        <v>1000.0</v>
      </c>
      <c r="C1333" s="26">
        <v>1000.0</v>
      </c>
      <c r="D1333" s="27">
        <v>0.0</v>
      </c>
      <c r="E1333" s="28"/>
    </row>
    <row r="1334" hidden="1">
      <c r="A1334" s="31" t="s">
        <v>3729</v>
      </c>
      <c r="B1334" s="29">
        <v>0.0</v>
      </c>
      <c r="C1334" s="26"/>
      <c r="D1334" s="27">
        <v>0.0</v>
      </c>
      <c r="E1334" s="28"/>
    </row>
    <row r="1335" hidden="1">
      <c r="A1335" s="31" t="s">
        <v>3730</v>
      </c>
      <c r="B1335" s="29">
        <v>0.0</v>
      </c>
      <c r="C1335" s="26"/>
      <c r="D1335" s="27">
        <v>0.0</v>
      </c>
      <c r="E1335" s="28"/>
    </row>
    <row r="1336" hidden="1">
      <c r="A1336" s="31" t="s">
        <v>3732</v>
      </c>
      <c r="B1336" s="29">
        <v>1120.0</v>
      </c>
      <c r="C1336" s="26">
        <v>1120.0</v>
      </c>
      <c r="D1336" s="27">
        <v>0.0</v>
      </c>
      <c r="E1336" s="28" t="s">
        <v>4928</v>
      </c>
    </row>
    <row r="1337" hidden="1">
      <c r="A1337" s="31" t="s">
        <v>3734</v>
      </c>
      <c r="B1337" s="29">
        <v>4240.0</v>
      </c>
      <c r="C1337" s="26">
        <v>4240.0</v>
      </c>
      <c r="D1337" s="27">
        <v>0.0</v>
      </c>
      <c r="E1337" s="34"/>
    </row>
    <row r="1338" hidden="1">
      <c r="A1338" s="57" t="s">
        <v>3735</v>
      </c>
      <c r="B1338" s="29">
        <v>51133.0</v>
      </c>
      <c r="C1338" s="29">
        <v>51133.0</v>
      </c>
      <c r="D1338" s="27">
        <v>0.0</v>
      </c>
      <c r="E1338" s="34"/>
    </row>
    <row r="1339" hidden="1">
      <c r="A1339" s="57" t="s">
        <v>3736</v>
      </c>
      <c r="B1339" s="29">
        <v>18362.0</v>
      </c>
      <c r="C1339" s="58">
        <v>18362.0</v>
      </c>
      <c r="D1339" s="27">
        <v>0.0</v>
      </c>
      <c r="E1339" s="34"/>
    </row>
    <row r="1340" hidden="1">
      <c r="A1340" s="57" t="s">
        <v>3737</v>
      </c>
      <c r="B1340" s="29">
        <v>29940.0</v>
      </c>
      <c r="C1340" s="58">
        <v>29940.0</v>
      </c>
      <c r="D1340" s="27">
        <v>0.0</v>
      </c>
      <c r="E1340" s="34"/>
    </row>
    <row r="1341" hidden="1">
      <c r="A1341" s="57" t="s">
        <v>3738</v>
      </c>
      <c r="B1341" s="29">
        <v>52867.0</v>
      </c>
      <c r="C1341" s="58">
        <v>52867.0</v>
      </c>
      <c r="D1341" s="27">
        <v>0.0</v>
      </c>
      <c r="E1341" s="34"/>
    </row>
    <row r="1342" hidden="1">
      <c r="A1342" s="57" t="s">
        <v>3740</v>
      </c>
      <c r="B1342" s="29">
        <v>1503.0</v>
      </c>
      <c r="C1342" s="58">
        <v>1503.0</v>
      </c>
      <c r="D1342" s="27">
        <v>0.0</v>
      </c>
      <c r="E1342" s="34"/>
    </row>
    <row r="1343" hidden="1">
      <c r="A1343" s="57" t="s">
        <v>3741</v>
      </c>
      <c r="B1343" s="29">
        <v>7175.0</v>
      </c>
      <c r="C1343" s="58">
        <v>7175.0</v>
      </c>
      <c r="D1343" s="27">
        <v>0.0</v>
      </c>
      <c r="E1343" s="34"/>
    </row>
    <row r="1344" hidden="1">
      <c r="A1344" s="35" t="s">
        <v>3742</v>
      </c>
      <c r="B1344" s="29">
        <v>198654.0</v>
      </c>
      <c r="C1344" s="58">
        <v>198654.0</v>
      </c>
      <c r="D1344" s="27">
        <v>0.0</v>
      </c>
      <c r="E1344" s="34"/>
    </row>
    <row r="1345" hidden="1">
      <c r="A1345" s="36" t="s">
        <v>3743</v>
      </c>
      <c r="B1345" s="37">
        <v>1.0</v>
      </c>
      <c r="C1345" s="27">
        <v>1.0</v>
      </c>
      <c r="D1345" s="27">
        <v>0.0</v>
      </c>
      <c r="E1345" s="38"/>
    </row>
    <row r="1346" hidden="1"/>
    <row r="1347" hidden="1"/>
    <row r="1348" hidden="1">
      <c r="A1348" s="5" t="s">
        <v>3715</v>
      </c>
      <c r="B1348" s="6"/>
      <c r="C1348" s="6"/>
      <c r="D1348" s="6"/>
      <c r="E1348" s="7"/>
    </row>
    <row r="1349" hidden="1">
      <c r="A1349" s="10"/>
      <c r="B1349" s="11"/>
      <c r="C1349" s="11"/>
      <c r="D1349" s="11"/>
      <c r="E1349" s="12"/>
    </row>
    <row r="1350" hidden="1">
      <c r="A1350" s="5" t="s">
        <v>3717</v>
      </c>
      <c r="B1350" s="6"/>
      <c r="C1350" s="6"/>
      <c r="D1350" s="6"/>
      <c r="E1350" s="7"/>
    </row>
    <row r="1351" hidden="1">
      <c r="A1351" s="10"/>
      <c r="B1351" s="11"/>
      <c r="C1351" s="11"/>
      <c r="D1351" s="11"/>
      <c r="E1351" s="12"/>
    </row>
    <row r="1352" hidden="1">
      <c r="A1352" s="13">
        <v>45782.0</v>
      </c>
      <c r="B1352" s="6"/>
      <c r="C1352" s="53" t="s">
        <v>3718</v>
      </c>
      <c r="D1352" s="15">
        <v>45788.0</v>
      </c>
      <c r="E1352" s="7"/>
    </row>
    <row r="1353" hidden="1">
      <c r="A1353" s="10"/>
      <c r="B1353" s="11"/>
      <c r="C1353" s="16"/>
      <c r="D1353" s="11"/>
      <c r="E1353" s="12"/>
    </row>
    <row r="1354" hidden="1">
      <c r="A1354" s="54" t="s">
        <v>4850</v>
      </c>
      <c r="B1354" s="7"/>
      <c r="C1354" s="16"/>
      <c r="D1354" s="55" t="s">
        <v>4851</v>
      </c>
      <c r="E1354" s="7"/>
    </row>
    <row r="1355" hidden="1">
      <c r="A1355" s="10"/>
      <c r="B1355" s="12"/>
      <c r="C1355" s="16"/>
      <c r="D1355" s="11"/>
      <c r="E1355" s="12"/>
    </row>
    <row r="1356" hidden="1">
      <c r="A1356" s="19" t="s">
        <v>3719</v>
      </c>
      <c r="B1356" s="6"/>
      <c r="C1356" s="6"/>
      <c r="D1356" s="6"/>
      <c r="E1356" s="7"/>
    </row>
    <row r="1357" hidden="1">
      <c r="A1357" s="20" t="s">
        <v>3720</v>
      </c>
      <c r="B1357" s="21" t="s">
        <v>3721</v>
      </c>
      <c r="C1357" s="22" t="s">
        <v>3722</v>
      </c>
      <c r="D1357" s="21" t="s">
        <v>3723</v>
      </c>
      <c r="E1357" s="23" t="s">
        <v>13</v>
      </c>
    </row>
    <row r="1358" hidden="1">
      <c r="A1358" s="56" t="s">
        <v>3724</v>
      </c>
      <c r="B1358" s="25">
        <v>34368.0</v>
      </c>
      <c r="C1358" s="26">
        <v>33168.0</v>
      </c>
      <c r="D1358" s="27">
        <v>-1200.0</v>
      </c>
      <c r="E1358" s="28" t="s">
        <v>4929</v>
      </c>
    </row>
    <row r="1359" hidden="1">
      <c r="A1359" s="56" t="s">
        <v>3725</v>
      </c>
      <c r="B1359" s="29">
        <v>30498.0</v>
      </c>
      <c r="C1359" s="26">
        <v>30498.0</v>
      </c>
      <c r="D1359" s="27">
        <v>0.0</v>
      </c>
      <c r="E1359" s="28"/>
    </row>
    <row r="1360" hidden="1">
      <c r="A1360" s="56" t="s">
        <v>3726</v>
      </c>
      <c r="B1360" s="29">
        <v>700.0</v>
      </c>
      <c r="C1360" s="26">
        <v>700.0</v>
      </c>
      <c r="D1360" s="27">
        <v>0.0</v>
      </c>
      <c r="E1360" s="28"/>
    </row>
    <row r="1361" hidden="1">
      <c r="A1361" s="56" t="s">
        <v>3727</v>
      </c>
      <c r="B1361" s="29">
        <v>2000.0</v>
      </c>
      <c r="C1361" s="26">
        <v>2000.0</v>
      </c>
      <c r="D1361" s="27">
        <v>0.0</v>
      </c>
      <c r="E1361" s="28"/>
    </row>
    <row r="1362" hidden="1">
      <c r="A1362" s="31" t="s">
        <v>3729</v>
      </c>
      <c r="B1362" s="29">
        <v>416.0</v>
      </c>
      <c r="C1362" s="26">
        <v>416.0</v>
      </c>
      <c r="D1362" s="27">
        <v>0.0</v>
      </c>
      <c r="E1362" s="28" t="s">
        <v>4930</v>
      </c>
    </row>
    <row r="1363" hidden="1">
      <c r="A1363" s="31" t="s">
        <v>3730</v>
      </c>
      <c r="B1363" s="29">
        <v>0.0</v>
      </c>
      <c r="C1363" s="26"/>
      <c r="D1363" s="27">
        <v>0.0</v>
      </c>
      <c r="E1363" s="28"/>
    </row>
    <row r="1364" hidden="1">
      <c r="A1364" s="31" t="s">
        <v>3732</v>
      </c>
      <c r="B1364" s="29">
        <v>1173.0</v>
      </c>
      <c r="C1364" s="26">
        <v>1173.0</v>
      </c>
      <c r="D1364" s="27">
        <v>0.0</v>
      </c>
      <c r="E1364" s="28" t="s">
        <v>4931</v>
      </c>
    </row>
    <row r="1365" hidden="1">
      <c r="A1365" s="31" t="s">
        <v>3734</v>
      </c>
      <c r="B1365" s="29">
        <v>6600.0</v>
      </c>
      <c r="C1365" s="26">
        <v>6640.0</v>
      </c>
      <c r="D1365" s="27">
        <v>40.0</v>
      </c>
      <c r="E1365" s="34"/>
    </row>
    <row r="1366" hidden="1">
      <c r="A1366" s="57" t="s">
        <v>3735</v>
      </c>
      <c r="B1366" s="29">
        <v>65953.0</v>
      </c>
      <c r="C1366" s="29">
        <v>65953.0</v>
      </c>
      <c r="D1366" s="27">
        <v>0.0</v>
      </c>
      <c r="E1366" s="34"/>
    </row>
    <row r="1367" hidden="1">
      <c r="A1367" s="57" t="s">
        <v>3736</v>
      </c>
      <c r="B1367" s="29">
        <v>37004.0</v>
      </c>
      <c r="C1367" s="58">
        <v>37004.0</v>
      </c>
      <c r="D1367" s="27">
        <v>0.0</v>
      </c>
      <c r="E1367" s="34"/>
    </row>
    <row r="1368" hidden="1">
      <c r="A1368" s="57" t="s">
        <v>3737</v>
      </c>
      <c r="B1368" s="29">
        <v>64937.0</v>
      </c>
      <c r="C1368" s="58">
        <v>64937.0</v>
      </c>
      <c r="D1368" s="27">
        <v>0.0</v>
      </c>
      <c r="E1368" s="34"/>
    </row>
    <row r="1369" hidden="1">
      <c r="A1369" s="57" t="s">
        <v>3738</v>
      </c>
      <c r="B1369" s="29">
        <v>97043.0</v>
      </c>
      <c r="C1369" s="58">
        <v>97381.0</v>
      </c>
      <c r="D1369" s="27">
        <v>338.0</v>
      </c>
      <c r="E1369" s="34"/>
    </row>
    <row r="1370" hidden="1">
      <c r="A1370" s="57" t="s">
        <v>3740</v>
      </c>
      <c r="B1370" s="29">
        <v>2280.0</v>
      </c>
      <c r="C1370" s="58">
        <v>2280.0</v>
      </c>
      <c r="D1370" s="27">
        <v>0.0</v>
      </c>
      <c r="E1370" s="34"/>
    </row>
    <row r="1371" hidden="1">
      <c r="A1371" s="57" t="s">
        <v>3741</v>
      </c>
      <c r="B1371" s="29">
        <v>13662.0</v>
      </c>
      <c r="C1371" s="58">
        <v>13662.0</v>
      </c>
      <c r="D1371" s="27">
        <v>0.0</v>
      </c>
      <c r="E1371" s="34"/>
    </row>
    <row r="1372" hidden="1">
      <c r="A1372" s="35" t="s">
        <v>3742</v>
      </c>
      <c r="B1372" s="29">
        <v>342967.5</v>
      </c>
      <c r="C1372" s="58">
        <v>343305.5</v>
      </c>
      <c r="D1372" s="27">
        <v>338.0</v>
      </c>
      <c r="E1372" s="34"/>
    </row>
    <row r="1373" hidden="1">
      <c r="A1373" s="36" t="s">
        <v>3743</v>
      </c>
      <c r="B1373" s="37">
        <v>4.5</v>
      </c>
      <c r="C1373" s="27">
        <v>-1155.5</v>
      </c>
      <c r="D1373" s="27">
        <v>-1160.0</v>
      </c>
      <c r="E1373" s="38"/>
    </row>
    <row r="1374" hidden="1"/>
    <row r="1375" hidden="1"/>
    <row r="1376" hidden="1">
      <c r="A1376" s="5" t="s">
        <v>3715</v>
      </c>
      <c r="B1376" s="6"/>
      <c r="C1376" s="6"/>
      <c r="D1376" s="6"/>
      <c r="E1376" s="7"/>
    </row>
    <row r="1377" hidden="1">
      <c r="A1377" s="10"/>
      <c r="B1377" s="11"/>
      <c r="C1377" s="11"/>
      <c r="D1377" s="11"/>
      <c r="E1377" s="12"/>
    </row>
    <row r="1378" hidden="1">
      <c r="A1378" s="5" t="s">
        <v>3717</v>
      </c>
      <c r="B1378" s="6"/>
      <c r="C1378" s="6"/>
      <c r="D1378" s="6"/>
      <c r="E1378" s="7"/>
    </row>
    <row r="1379" hidden="1">
      <c r="A1379" s="10"/>
      <c r="B1379" s="11"/>
      <c r="C1379" s="11"/>
      <c r="D1379" s="11"/>
      <c r="E1379" s="12"/>
    </row>
    <row r="1380" hidden="1">
      <c r="A1380" s="13">
        <v>45789.0</v>
      </c>
      <c r="B1380" s="6"/>
      <c r="C1380" s="53" t="s">
        <v>3718</v>
      </c>
      <c r="D1380" s="15">
        <v>45795.0</v>
      </c>
      <c r="E1380" s="7"/>
    </row>
    <row r="1381" hidden="1">
      <c r="A1381" s="10"/>
      <c r="B1381" s="11"/>
      <c r="C1381" s="16"/>
      <c r="D1381" s="11"/>
      <c r="E1381" s="12"/>
    </row>
    <row r="1382" hidden="1">
      <c r="A1382" s="54" t="s">
        <v>4850</v>
      </c>
      <c r="B1382" s="7"/>
      <c r="C1382" s="16"/>
      <c r="D1382" s="55" t="s">
        <v>4851</v>
      </c>
      <c r="E1382" s="7"/>
    </row>
    <row r="1383" hidden="1">
      <c r="A1383" s="10"/>
      <c r="B1383" s="12"/>
      <c r="C1383" s="16"/>
      <c r="D1383" s="11"/>
      <c r="E1383" s="12"/>
    </row>
    <row r="1384" hidden="1">
      <c r="A1384" s="19" t="s">
        <v>3719</v>
      </c>
      <c r="B1384" s="6"/>
      <c r="C1384" s="6"/>
      <c r="D1384" s="6"/>
      <c r="E1384" s="7"/>
    </row>
    <row r="1385" hidden="1">
      <c r="A1385" s="20" t="s">
        <v>3720</v>
      </c>
      <c r="B1385" s="21" t="s">
        <v>3721</v>
      </c>
      <c r="C1385" s="22" t="s">
        <v>3722</v>
      </c>
      <c r="D1385" s="21" t="s">
        <v>3723</v>
      </c>
      <c r="E1385" s="23" t="s">
        <v>13</v>
      </c>
    </row>
    <row r="1386" hidden="1">
      <c r="A1386" s="56" t="s">
        <v>3724</v>
      </c>
      <c r="B1386" s="25">
        <v>36188.0</v>
      </c>
      <c r="C1386" s="26">
        <v>37428.0</v>
      </c>
      <c r="D1386" s="27">
        <v>1240.0</v>
      </c>
      <c r="E1386" s="28" t="s">
        <v>4932</v>
      </c>
    </row>
    <row r="1387" hidden="1">
      <c r="A1387" s="56" t="s">
        <v>3725</v>
      </c>
      <c r="B1387" s="29">
        <v>28220.5</v>
      </c>
      <c r="C1387" s="26">
        <v>28220.5</v>
      </c>
      <c r="D1387" s="27">
        <v>0.0</v>
      </c>
      <c r="E1387" s="28"/>
    </row>
    <row r="1388" hidden="1">
      <c r="A1388" s="56" t="s">
        <v>3726</v>
      </c>
      <c r="B1388" s="29">
        <v>0.0</v>
      </c>
      <c r="C1388" s="26"/>
      <c r="D1388" s="27">
        <v>0.0</v>
      </c>
      <c r="E1388" s="28"/>
    </row>
    <row r="1389" hidden="1">
      <c r="A1389" s="56" t="s">
        <v>3727</v>
      </c>
      <c r="B1389" s="29">
        <v>3300.0</v>
      </c>
      <c r="C1389" s="26">
        <v>3300.0</v>
      </c>
      <c r="D1389" s="27">
        <v>0.0</v>
      </c>
      <c r="E1389" s="28"/>
    </row>
    <row r="1390" hidden="1">
      <c r="A1390" s="31" t="s">
        <v>3729</v>
      </c>
      <c r="B1390" s="29">
        <v>0.0</v>
      </c>
      <c r="C1390" s="26"/>
      <c r="D1390" s="27">
        <v>0.0</v>
      </c>
      <c r="E1390" s="28"/>
    </row>
    <row r="1391" hidden="1">
      <c r="A1391" s="31" t="s">
        <v>3730</v>
      </c>
      <c r="B1391" s="29">
        <v>90.0</v>
      </c>
      <c r="C1391" s="26">
        <v>90.0</v>
      </c>
      <c r="D1391" s="27">
        <v>0.0</v>
      </c>
      <c r="E1391" s="28" t="s">
        <v>4933</v>
      </c>
    </row>
    <row r="1392" hidden="1">
      <c r="A1392" s="31" t="s">
        <v>3732</v>
      </c>
      <c r="B1392" s="29">
        <v>2074.0</v>
      </c>
      <c r="C1392" s="26">
        <v>2074.0</v>
      </c>
      <c r="D1392" s="27">
        <v>0.0</v>
      </c>
      <c r="E1392" s="28" t="s">
        <v>4934</v>
      </c>
    </row>
    <row r="1393" hidden="1">
      <c r="A1393" s="31" t="s">
        <v>3734</v>
      </c>
      <c r="B1393" s="29">
        <v>6680.0</v>
      </c>
      <c r="C1393" s="26">
        <v>6760.0</v>
      </c>
      <c r="D1393" s="27">
        <v>80.0</v>
      </c>
      <c r="E1393" s="34"/>
    </row>
    <row r="1394" hidden="1">
      <c r="A1394" s="57" t="s">
        <v>3735</v>
      </c>
      <c r="B1394" s="29">
        <v>70827.0</v>
      </c>
      <c r="C1394" s="29">
        <v>70827.0</v>
      </c>
      <c r="D1394" s="27">
        <v>0.0</v>
      </c>
      <c r="E1394" s="34"/>
    </row>
    <row r="1395" hidden="1">
      <c r="A1395" s="57" t="s">
        <v>3736</v>
      </c>
      <c r="B1395" s="29">
        <v>37311.0</v>
      </c>
      <c r="C1395" s="58">
        <v>37311.0</v>
      </c>
      <c r="D1395" s="27">
        <v>0.0</v>
      </c>
      <c r="E1395" s="34"/>
    </row>
    <row r="1396" hidden="1">
      <c r="A1396" s="57" t="s">
        <v>3737</v>
      </c>
      <c r="B1396" s="29">
        <v>61086.0</v>
      </c>
      <c r="C1396" s="58">
        <v>61086.0</v>
      </c>
      <c r="D1396" s="27">
        <v>0.0</v>
      </c>
      <c r="E1396" s="34"/>
    </row>
    <row r="1397" hidden="1">
      <c r="A1397" s="57" t="s">
        <v>3738</v>
      </c>
      <c r="B1397" s="29">
        <v>100575.0</v>
      </c>
      <c r="C1397" s="58">
        <v>100575.0</v>
      </c>
      <c r="D1397" s="27">
        <v>0.0</v>
      </c>
      <c r="E1397" s="34"/>
    </row>
    <row r="1398" hidden="1">
      <c r="A1398" s="57" t="s">
        <v>3740</v>
      </c>
      <c r="B1398" s="29">
        <v>1297.0</v>
      </c>
      <c r="C1398" s="58">
        <v>1297.0</v>
      </c>
      <c r="D1398" s="27">
        <v>0.0</v>
      </c>
      <c r="E1398" s="34"/>
    </row>
    <row r="1399" hidden="1">
      <c r="A1399" s="57" t="s">
        <v>3741</v>
      </c>
      <c r="B1399" s="29">
        <v>14194.0</v>
      </c>
      <c r="C1399" s="58">
        <v>13815.0</v>
      </c>
      <c r="D1399" s="27">
        <v>-379.0</v>
      </c>
      <c r="E1399" s="34"/>
    </row>
    <row r="1400" hidden="1">
      <c r="A1400" s="35" t="s">
        <v>3742</v>
      </c>
      <c r="B1400" s="29">
        <v>347648.0</v>
      </c>
      <c r="C1400" s="58">
        <v>347269.0</v>
      </c>
      <c r="D1400" s="27">
        <v>-379.0</v>
      </c>
      <c r="E1400" s="34"/>
    </row>
    <row r="1401" hidden="1">
      <c r="A1401" s="36" t="s">
        <v>3743</v>
      </c>
      <c r="B1401" s="37">
        <v>0.5</v>
      </c>
      <c r="C1401" s="27">
        <v>1699.5</v>
      </c>
      <c r="D1401" s="27">
        <v>1699.0</v>
      </c>
      <c r="E1401" s="38"/>
    </row>
    <row r="1402" hidden="1"/>
    <row r="1403" hidden="1"/>
    <row r="1404" hidden="1">
      <c r="A1404" s="5" t="s">
        <v>3715</v>
      </c>
      <c r="B1404" s="6"/>
      <c r="C1404" s="6"/>
      <c r="D1404" s="6"/>
      <c r="E1404" s="7"/>
    </row>
    <row r="1405" hidden="1">
      <c r="A1405" s="10"/>
      <c r="B1405" s="11"/>
      <c r="C1405" s="11"/>
      <c r="D1405" s="11"/>
      <c r="E1405" s="12"/>
    </row>
    <row r="1406" hidden="1">
      <c r="A1406" s="5" t="s">
        <v>3717</v>
      </c>
      <c r="B1406" s="6"/>
      <c r="C1406" s="6"/>
      <c r="D1406" s="6"/>
      <c r="E1406" s="7"/>
    </row>
    <row r="1407" hidden="1">
      <c r="A1407" s="10"/>
      <c r="B1407" s="11"/>
      <c r="C1407" s="11"/>
      <c r="D1407" s="11"/>
      <c r="E1407" s="12"/>
    </row>
    <row r="1408" hidden="1">
      <c r="A1408" s="13">
        <v>45796.0</v>
      </c>
      <c r="B1408" s="6"/>
      <c r="C1408" s="53" t="s">
        <v>3718</v>
      </c>
      <c r="D1408" s="15">
        <v>45802.0</v>
      </c>
      <c r="E1408" s="7"/>
    </row>
    <row r="1409" hidden="1">
      <c r="A1409" s="10"/>
      <c r="B1409" s="11"/>
      <c r="C1409" s="16"/>
      <c r="D1409" s="11"/>
      <c r="E1409" s="12"/>
    </row>
    <row r="1410" hidden="1">
      <c r="A1410" s="54" t="s">
        <v>4850</v>
      </c>
      <c r="B1410" s="7"/>
      <c r="C1410" s="16"/>
      <c r="D1410" s="55" t="s">
        <v>4851</v>
      </c>
      <c r="E1410" s="7"/>
    </row>
    <row r="1411" hidden="1">
      <c r="A1411" s="10"/>
      <c r="B1411" s="12"/>
      <c r="C1411" s="16"/>
      <c r="D1411" s="11"/>
      <c r="E1411" s="12"/>
    </row>
    <row r="1412" hidden="1">
      <c r="A1412" s="19" t="s">
        <v>3719</v>
      </c>
      <c r="B1412" s="6"/>
      <c r="C1412" s="6"/>
      <c r="D1412" s="6"/>
      <c r="E1412" s="7"/>
    </row>
    <row r="1413" hidden="1">
      <c r="A1413" s="20" t="s">
        <v>3720</v>
      </c>
      <c r="B1413" s="21" t="s">
        <v>3721</v>
      </c>
      <c r="C1413" s="22" t="s">
        <v>3722</v>
      </c>
      <c r="D1413" s="21" t="s">
        <v>3723</v>
      </c>
      <c r="E1413" s="23" t="s">
        <v>13</v>
      </c>
    </row>
    <row r="1414" hidden="1">
      <c r="A1414" s="56" t="s">
        <v>3724</v>
      </c>
      <c r="B1414" s="25">
        <v>30208.0</v>
      </c>
      <c r="C1414" s="26">
        <v>30206.0</v>
      </c>
      <c r="D1414" s="27">
        <v>-2.0</v>
      </c>
      <c r="E1414" s="28" t="s">
        <v>4935</v>
      </c>
    </row>
    <row r="1415" hidden="1">
      <c r="A1415" s="56" t="s">
        <v>3725</v>
      </c>
      <c r="B1415" s="29">
        <v>27882.0</v>
      </c>
      <c r="C1415" s="26">
        <v>27882.0</v>
      </c>
      <c r="D1415" s="27">
        <v>0.0</v>
      </c>
      <c r="E1415" s="28"/>
    </row>
    <row r="1416" hidden="1">
      <c r="A1416" s="56" t="s">
        <v>3726</v>
      </c>
      <c r="B1416" s="29">
        <v>240.0</v>
      </c>
      <c r="C1416" s="26">
        <v>240.0</v>
      </c>
      <c r="D1416" s="27">
        <v>0.0</v>
      </c>
      <c r="E1416" s="28"/>
    </row>
    <row r="1417" hidden="1">
      <c r="A1417" s="56" t="s">
        <v>3727</v>
      </c>
      <c r="B1417" s="29">
        <v>4000.0</v>
      </c>
      <c r="C1417" s="26">
        <v>4000.0</v>
      </c>
      <c r="D1417" s="27">
        <v>0.0</v>
      </c>
      <c r="E1417" s="28"/>
    </row>
    <row r="1418" hidden="1">
      <c r="A1418" s="31" t="s">
        <v>3729</v>
      </c>
      <c r="B1418" s="29">
        <v>0.0</v>
      </c>
      <c r="C1418" s="26"/>
      <c r="D1418" s="27">
        <v>0.0</v>
      </c>
      <c r="E1418" s="28"/>
    </row>
    <row r="1419" hidden="1">
      <c r="A1419" s="31" t="s">
        <v>3730</v>
      </c>
      <c r="B1419" s="29">
        <v>120.0</v>
      </c>
      <c r="C1419" s="26">
        <v>120.0</v>
      </c>
      <c r="D1419" s="27">
        <v>0.0</v>
      </c>
      <c r="E1419" s="28" t="s">
        <v>4936</v>
      </c>
    </row>
    <row r="1420" hidden="1">
      <c r="A1420" s="31" t="s">
        <v>3732</v>
      </c>
      <c r="B1420" s="29">
        <v>0.0</v>
      </c>
      <c r="C1420" s="26"/>
      <c r="D1420" s="27">
        <v>0.0</v>
      </c>
      <c r="E1420" s="28"/>
    </row>
    <row r="1421" hidden="1">
      <c r="A1421" s="31" t="s">
        <v>3734</v>
      </c>
      <c r="B1421" s="29">
        <v>5720.0</v>
      </c>
      <c r="C1421" s="26">
        <v>5720.0</v>
      </c>
      <c r="D1421" s="27">
        <v>0.0</v>
      </c>
      <c r="E1421" s="34"/>
    </row>
    <row r="1422" hidden="1">
      <c r="A1422" s="57" t="s">
        <v>3735</v>
      </c>
      <c r="B1422" s="29">
        <v>66150.0</v>
      </c>
      <c r="C1422" s="29">
        <v>66150.0</v>
      </c>
      <c r="D1422" s="27">
        <v>0.0</v>
      </c>
      <c r="E1422" s="34"/>
    </row>
    <row r="1423" hidden="1">
      <c r="A1423" s="57" t="s">
        <v>3736</v>
      </c>
      <c r="B1423" s="29">
        <v>31153.0</v>
      </c>
      <c r="C1423" s="58">
        <v>31153.0</v>
      </c>
      <c r="D1423" s="27">
        <v>0.0</v>
      </c>
      <c r="E1423" s="34"/>
    </row>
    <row r="1424" hidden="1">
      <c r="A1424" s="57" t="s">
        <v>3737</v>
      </c>
      <c r="B1424" s="29">
        <v>68423.0</v>
      </c>
      <c r="C1424" s="58">
        <v>68094.0</v>
      </c>
      <c r="D1424" s="27">
        <v>-329.0</v>
      </c>
      <c r="E1424" s="34"/>
    </row>
    <row r="1425" hidden="1">
      <c r="A1425" s="57" t="s">
        <v>3738</v>
      </c>
      <c r="B1425" s="29">
        <v>96734.0</v>
      </c>
      <c r="C1425" s="58">
        <v>96734.0</v>
      </c>
      <c r="D1425" s="27">
        <v>0.0</v>
      </c>
      <c r="E1425" s="34"/>
    </row>
    <row r="1426" hidden="1">
      <c r="A1426" s="57" t="s">
        <v>3740</v>
      </c>
      <c r="B1426" s="29">
        <v>3536.0</v>
      </c>
      <c r="C1426" s="58">
        <v>3536.0</v>
      </c>
      <c r="D1426" s="27">
        <v>0.0</v>
      </c>
      <c r="E1426" s="34"/>
    </row>
    <row r="1427" hidden="1">
      <c r="A1427" s="57" t="s">
        <v>3741</v>
      </c>
      <c r="B1427" s="29">
        <v>9831.0</v>
      </c>
      <c r="C1427" s="58">
        <v>9831.0</v>
      </c>
      <c r="D1427" s="27">
        <v>0.0</v>
      </c>
      <c r="E1427" s="34"/>
    </row>
    <row r="1428" hidden="1">
      <c r="A1428" s="35" t="s">
        <v>3742</v>
      </c>
      <c r="B1428" s="29">
        <v>334155.0</v>
      </c>
      <c r="C1428" s="58">
        <v>333826.0</v>
      </c>
      <c r="D1428" s="27">
        <v>-329.0</v>
      </c>
      <c r="E1428" s="34"/>
    </row>
    <row r="1429" hidden="1">
      <c r="A1429" s="36" t="s">
        <v>3743</v>
      </c>
      <c r="B1429" s="37">
        <v>11.0</v>
      </c>
      <c r="C1429" s="27">
        <v>9.0</v>
      </c>
      <c r="D1429" s="27">
        <v>-2.0</v>
      </c>
      <c r="E1429" s="38"/>
    </row>
    <row r="1430" hidden="1"/>
    <row r="1431" hidden="1"/>
    <row r="1432" hidden="1">
      <c r="A1432" s="5" t="s">
        <v>3715</v>
      </c>
      <c r="B1432" s="6"/>
      <c r="C1432" s="6"/>
      <c r="D1432" s="6"/>
      <c r="E1432" s="7"/>
    </row>
    <row r="1433" hidden="1">
      <c r="A1433" s="10"/>
      <c r="B1433" s="11"/>
      <c r="C1433" s="11"/>
      <c r="D1433" s="11"/>
      <c r="E1433" s="12"/>
    </row>
    <row r="1434" hidden="1">
      <c r="A1434" s="5" t="s">
        <v>3717</v>
      </c>
      <c r="B1434" s="6"/>
      <c r="C1434" s="6"/>
      <c r="D1434" s="6"/>
      <c r="E1434" s="7"/>
    </row>
    <row r="1435" hidden="1">
      <c r="A1435" s="10"/>
      <c r="B1435" s="11"/>
      <c r="C1435" s="11"/>
      <c r="D1435" s="11"/>
      <c r="E1435" s="12"/>
    </row>
    <row r="1436" hidden="1">
      <c r="A1436" s="13">
        <v>45803.0</v>
      </c>
      <c r="B1436" s="6"/>
      <c r="C1436" s="53" t="s">
        <v>3718</v>
      </c>
      <c r="D1436" s="15">
        <v>45808.0</v>
      </c>
      <c r="E1436" s="7"/>
    </row>
    <row r="1437" hidden="1">
      <c r="A1437" s="10"/>
      <c r="B1437" s="11"/>
      <c r="C1437" s="16"/>
      <c r="D1437" s="11"/>
      <c r="E1437" s="12"/>
    </row>
    <row r="1438" hidden="1">
      <c r="A1438" s="54" t="s">
        <v>4850</v>
      </c>
      <c r="B1438" s="7"/>
      <c r="C1438" s="16"/>
      <c r="D1438" s="55" t="s">
        <v>4859</v>
      </c>
      <c r="E1438" s="7"/>
    </row>
    <row r="1439" hidden="1">
      <c r="A1439" s="10"/>
      <c r="B1439" s="12"/>
      <c r="C1439" s="16"/>
      <c r="D1439" s="11"/>
      <c r="E1439" s="12"/>
    </row>
    <row r="1440" hidden="1">
      <c r="A1440" s="19" t="s">
        <v>3719</v>
      </c>
      <c r="B1440" s="6"/>
      <c r="C1440" s="6"/>
      <c r="D1440" s="6"/>
      <c r="E1440" s="7"/>
    </row>
    <row r="1441" hidden="1">
      <c r="A1441" s="20" t="s">
        <v>3720</v>
      </c>
      <c r="B1441" s="21" t="s">
        <v>3721</v>
      </c>
      <c r="C1441" s="22" t="s">
        <v>3722</v>
      </c>
      <c r="D1441" s="21" t="s">
        <v>3723</v>
      </c>
      <c r="E1441" s="23" t="s">
        <v>13</v>
      </c>
    </row>
    <row r="1442" hidden="1">
      <c r="A1442" s="56" t="s">
        <v>3724</v>
      </c>
      <c r="B1442" s="25">
        <v>23663.0</v>
      </c>
      <c r="C1442" s="26">
        <v>23663.0</v>
      </c>
      <c r="D1442" s="27">
        <v>0.0</v>
      </c>
      <c r="E1442" s="28"/>
    </row>
    <row r="1443" hidden="1">
      <c r="A1443" s="56" t="s">
        <v>3725</v>
      </c>
      <c r="B1443" s="29">
        <v>25678.0</v>
      </c>
      <c r="C1443" s="26">
        <v>24567.0</v>
      </c>
      <c r="D1443" s="27">
        <v>-1111.0</v>
      </c>
      <c r="E1443" s="28" t="s">
        <v>4937</v>
      </c>
    </row>
    <row r="1444" hidden="1">
      <c r="A1444" s="56" t="s">
        <v>3726</v>
      </c>
      <c r="B1444" s="29">
        <v>180.0</v>
      </c>
      <c r="C1444" s="26">
        <v>180.0</v>
      </c>
      <c r="D1444" s="27">
        <v>0.0</v>
      </c>
      <c r="E1444" s="28"/>
    </row>
    <row r="1445" hidden="1">
      <c r="A1445" s="56" t="s">
        <v>3727</v>
      </c>
      <c r="B1445" s="29">
        <v>1000.0</v>
      </c>
      <c r="C1445" s="26">
        <v>1000.0</v>
      </c>
      <c r="D1445" s="27">
        <v>0.0</v>
      </c>
      <c r="E1445" s="28"/>
    </row>
    <row r="1446" hidden="1">
      <c r="A1446" s="31" t="s">
        <v>3729</v>
      </c>
      <c r="B1446" s="29">
        <v>79.0</v>
      </c>
      <c r="C1446" s="26">
        <v>79.0</v>
      </c>
      <c r="D1446" s="27">
        <v>0.0</v>
      </c>
      <c r="E1446" s="28" t="s">
        <v>4938</v>
      </c>
    </row>
    <row r="1447" hidden="1">
      <c r="A1447" s="31" t="s">
        <v>3730</v>
      </c>
      <c r="B1447" s="29">
        <v>110.0</v>
      </c>
      <c r="C1447" s="26">
        <v>110.0</v>
      </c>
      <c r="D1447" s="27">
        <v>0.0</v>
      </c>
      <c r="E1447" s="28" t="s">
        <v>4933</v>
      </c>
    </row>
    <row r="1448" hidden="1">
      <c r="A1448" s="31" t="s">
        <v>3732</v>
      </c>
      <c r="B1448" s="29">
        <v>2299.0</v>
      </c>
      <c r="C1448" s="26">
        <v>2297.0</v>
      </c>
      <c r="D1448" s="27">
        <v>-2.0</v>
      </c>
      <c r="E1448" s="28" t="s">
        <v>4939</v>
      </c>
    </row>
    <row r="1449" hidden="1">
      <c r="A1449" s="31" t="s">
        <v>3734</v>
      </c>
      <c r="B1449" s="29">
        <v>6200.0</v>
      </c>
      <c r="C1449" s="26">
        <v>6200.0</v>
      </c>
      <c r="D1449" s="27">
        <v>0.0</v>
      </c>
      <c r="E1449" s="34"/>
    </row>
    <row r="1450" hidden="1">
      <c r="A1450" s="57" t="s">
        <v>3735</v>
      </c>
      <c r="B1450" s="29">
        <v>62185.0</v>
      </c>
      <c r="C1450" s="29">
        <v>62185.0</v>
      </c>
      <c r="D1450" s="27">
        <v>0.0</v>
      </c>
      <c r="E1450" s="34"/>
    </row>
    <row r="1451" hidden="1">
      <c r="A1451" s="57" t="s">
        <v>3736</v>
      </c>
      <c r="B1451" s="29">
        <v>22770.0</v>
      </c>
      <c r="C1451" s="58">
        <v>22770.0</v>
      </c>
      <c r="D1451" s="27">
        <v>0.0</v>
      </c>
      <c r="E1451" s="34"/>
    </row>
    <row r="1452" hidden="1">
      <c r="A1452" s="57" t="s">
        <v>3737</v>
      </c>
      <c r="B1452" s="29">
        <v>59724.0</v>
      </c>
      <c r="C1452" s="58">
        <v>59724.0</v>
      </c>
      <c r="D1452" s="27">
        <v>0.0</v>
      </c>
      <c r="E1452" s="34"/>
    </row>
    <row r="1453" hidden="1">
      <c r="A1453" s="57" t="s">
        <v>3738</v>
      </c>
      <c r="B1453" s="29">
        <v>85120.0</v>
      </c>
      <c r="C1453" s="58">
        <v>85120.0</v>
      </c>
      <c r="D1453" s="27">
        <v>0.0</v>
      </c>
      <c r="E1453" s="34"/>
    </row>
    <row r="1454" hidden="1">
      <c r="A1454" s="57" t="s">
        <v>3740</v>
      </c>
      <c r="B1454" s="29">
        <v>2163.0</v>
      </c>
      <c r="C1454" s="58">
        <v>2163.0</v>
      </c>
      <c r="D1454" s="27">
        <v>0.0</v>
      </c>
      <c r="E1454" s="34"/>
    </row>
    <row r="1455" hidden="1">
      <c r="A1455" s="57" t="s">
        <v>3741</v>
      </c>
      <c r="B1455" s="29">
        <v>7842.0</v>
      </c>
      <c r="C1455" s="58">
        <v>7478.0</v>
      </c>
      <c r="D1455" s="27">
        <v>-364.0</v>
      </c>
      <c r="E1455" s="34"/>
    </row>
    <row r="1456" hidden="1">
      <c r="A1456" s="35" t="s">
        <v>3742</v>
      </c>
      <c r="B1456" s="29">
        <v>291171.0</v>
      </c>
      <c r="C1456" s="58">
        <v>290807.0</v>
      </c>
      <c r="D1456" s="27">
        <v>-364.0</v>
      </c>
      <c r="E1456" s="34"/>
    </row>
    <row r="1457" hidden="1">
      <c r="A1457" s="36" t="s">
        <v>3743</v>
      </c>
      <c r="B1457" s="37">
        <v>0.0</v>
      </c>
      <c r="C1457" s="27">
        <v>-749.0</v>
      </c>
      <c r="D1457" s="27">
        <v>-749.0</v>
      </c>
      <c r="E1457" s="38"/>
    </row>
    <row r="1458" hidden="1"/>
    <row r="1459" hidden="1"/>
    <row r="1460" hidden="1">
      <c r="A1460" s="5" t="s">
        <v>3715</v>
      </c>
      <c r="B1460" s="6"/>
      <c r="C1460" s="6"/>
      <c r="D1460" s="6"/>
      <c r="E1460" s="7"/>
    </row>
    <row r="1461" hidden="1">
      <c r="A1461" s="10"/>
      <c r="B1461" s="11"/>
      <c r="C1461" s="11"/>
      <c r="D1461" s="11"/>
      <c r="E1461" s="12"/>
    </row>
    <row r="1462" hidden="1">
      <c r="A1462" s="5" t="s">
        <v>3717</v>
      </c>
      <c r="B1462" s="6"/>
      <c r="C1462" s="6"/>
      <c r="D1462" s="6"/>
      <c r="E1462" s="7"/>
    </row>
    <row r="1463" hidden="1">
      <c r="A1463" s="10"/>
      <c r="B1463" s="11"/>
      <c r="C1463" s="11"/>
      <c r="D1463" s="11"/>
      <c r="E1463" s="12"/>
    </row>
    <row r="1464" hidden="1">
      <c r="A1464" s="13">
        <v>45809.0</v>
      </c>
      <c r="B1464" s="6"/>
      <c r="C1464" s="53" t="s">
        <v>3718</v>
      </c>
      <c r="D1464" s="15">
        <v>45809.0</v>
      </c>
      <c r="E1464" s="7"/>
    </row>
    <row r="1465" hidden="1">
      <c r="A1465" s="10"/>
      <c r="B1465" s="11"/>
      <c r="C1465" s="16"/>
      <c r="D1465" s="11"/>
      <c r="E1465" s="12"/>
    </row>
    <row r="1466" hidden="1">
      <c r="A1466" s="54" t="s">
        <v>4851</v>
      </c>
      <c r="B1466" s="7"/>
      <c r="C1466" s="16"/>
      <c r="D1466" s="55" t="s">
        <v>4851</v>
      </c>
      <c r="E1466" s="7"/>
    </row>
    <row r="1467" hidden="1">
      <c r="A1467" s="10"/>
      <c r="B1467" s="12"/>
      <c r="C1467" s="16"/>
      <c r="D1467" s="11"/>
      <c r="E1467" s="12"/>
    </row>
    <row r="1468" hidden="1">
      <c r="A1468" s="19" t="s">
        <v>3719</v>
      </c>
      <c r="B1468" s="6"/>
      <c r="C1468" s="6"/>
      <c r="D1468" s="6"/>
      <c r="E1468" s="7"/>
    </row>
    <row r="1469" hidden="1">
      <c r="A1469" s="20" t="s">
        <v>3720</v>
      </c>
      <c r="B1469" s="21" t="s">
        <v>3721</v>
      </c>
      <c r="C1469" s="22" t="s">
        <v>3722</v>
      </c>
      <c r="D1469" s="21" t="s">
        <v>3723</v>
      </c>
      <c r="E1469" s="23" t="s">
        <v>13</v>
      </c>
    </row>
    <row r="1470" hidden="1">
      <c r="A1470" s="56" t="s">
        <v>3724</v>
      </c>
      <c r="B1470" s="25">
        <v>3367.0</v>
      </c>
      <c r="C1470" s="26">
        <v>3367.0</v>
      </c>
      <c r="D1470" s="27">
        <v>0.0</v>
      </c>
      <c r="E1470" s="28"/>
    </row>
    <row r="1471" hidden="1">
      <c r="A1471" s="56" t="s">
        <v>3725</v>
      </c>
      <c r="B1471" s="29">
        <v>4940.0</v>
      </c>
      <c r="C1471" s="26">
        <v>4940.0</v>
      </c>
      <c r="D1471" s="27">
        <v>0.0</v>
      </c>
      <c r="E1471" s="28"/>
    </row>
    <row r="1472" hidden="1">
      <c r="A1472" s="56" t="s">
        <v>3726</v>
      </c>
      <c r="B1472" s="29">
        <v>0.0</v>
      </c>
      <c r="C1472" s="26"/>
      <c r="D1472" s="27">
        <v>0.0</v>
      </c>
      <c r="E1472" s="28"/>
    </row>
    <row r="1473" hidden="1">
      <c r="A1473" s="56" t="s">
        <v>3727</v>
      </c>
      <c r="B1473" s="29">
        <v>0.0</v>
      </c>
      <c r="C1473" s="26"/>
      <c r="D1473" s="27">
        <v>0.0</v>
      </c>
      <c r="E1473" s="28"/>
    </row>
    <row r="1474" hidden="1">
      <c r="A1474" s="31" t="s">
        <v>3729</v>
      </c>
      <c r="B1474" s="29">
        <v>0.0</v>
      </c>
      <c r="C1474" s="26"/>
      <c r="D1474" s="27">
        <v>0.0</v>
      </c>
      <c r="E1474" s="28"/>
    </row>
    <row r="1475" hidden="1">
      <c r="A1475" s="31" t="s">
        <v>3730</v>
      </c>
      <c r="B1475" s="29">
        <v>0.0</v>
      </c>
      <c r="C1475" s="26"/>
      <c r="D1475" s="27">
        <v>0.0</v>
      </c>
      <c r="E1475" s="28"/>
    </row>
    <row r="1476" hidden="1">
      <c r="A1476" s="31" t="s">
        <v>3732</v>
      </c>
      <c r="B1476" s="29">
        <v>0.0</v>
      </c>
      <c r="C1476" s="26"/>
      <c r="D1476" s="27">
        <v>0.0</v>
      </c>
      <c r="E1476" s="28"/>
    </row>
    <row r="1477" hidden="1">
      <c r="A1477" s="31" t="s">
        <v>3734</v>
      </c>
      <c r="B1477" s="29">
        <v>1160.0</v>
      </c>
      <c r="C1477" s="26">
        <v>1160.0</v>
      </c>
      <c r="D1477" s="27">
        <v>0.0</v>
      </c>
      <c r="E1477" s="34"/>
    </row>
    <row r="1478" hidden="1">
      <c r="A1478" s="57" t="s">
        <v>3735</v>
      </c>
      <c r="B1478" s="29">
        <v>10552.0</v>
      </c>
      <c r="C1478" s="29">
        <v>10552.0</v>
      </c>
      <c r="D1478" s="27">
        <v>0.0</v>
      </c>
      <c r="E1478" s="34"/>
    </row>
    <row r="1479" hidden="1">
      <c r="A1479" s="57" t="s">
        <v>3736</v>
      </c>
      <c r="B1479" s="29">
        <v>5796.0</v>
      </c>
      <c r="C1479" s="58">
        <v>5796.0</v>
      </c>
      <c r="D1479" s="27">
        <v>0.0</v>
      </c>
      <c r="E1479" s="34"/>
    </row>
    <row r="1480" hidden="1">
      <c r="A1480" s="57" t="s">
        <v>3737</v>
      </c>
      <c r="B1480" s="29">
        <v>9172.0</v>
      </c>
      <c r="C1480" s="58">
        <v>9172.0</v>
      </c>
      <c r="D1480" s="27">
        <v>0.0</v>
      </c>
      <c r="E1480" s="34"/>
    </row>
    <row r="1481" hidden="1">
      <c r="A1481" s="57" t="s">
        <v>3738</v>
      </c>
      <c r="B1481" s="29">
        <v>15137.0</v>
      </c>
      <c r="C1481" s="58">
        <v>15137.0</v>
      </c>
      <c r="D1481" s="27">
        <v>0.0</v>
      </c>
      <c r="E1481" s="34"/>
    </row>
    <row r="1482" hidden="1">
      <c r="A1482" s="57" t="s">
        <v>3740</v>
      </c>
      <c r="B1482" s="29">
        <v>0.0</v>
      </c>
      <c r="C1482" s="58">
        <v>0.0</v>
      </c>
      <c r="D1482" s="27">
        <v>0.0</v>
      </c>
      <c r="E1482" s="34"/>
    </row>
    <row r="1483" hidden="1">
      <c r="A1483" s="57" t="s">
        <v>3741</v>
      </c>
      <c r="B1483" s="29">
        <v>1275.0</v>
      </c>
      <c r="C1483" s="58">
        <v>1275.0</v>
      </c>
      <c r="D1483" s="27">
        <v>0.0</v>
      </c>
      <c r="E1483" s="34"/>
    </row>
    <row r="1484" hidden="1">
      <c r="A1484" s="35" t="s">
        <v>3742</v>
      </c>
      <c r="B1484" s="29">
        <v>50124.0</v>
      </c>
      <c r="C1484" s="58">
        <v>50124.0</v>
      </c>
      <c r="D1484" s="27">
        <v>0.0</v>
      </c>
      <c r="E1484" s="34"/>
    </row>
    <row r="1485" hidden="1">
      <c r="A1485" s="36" t="s">
        <v>3743</v>
      </c>
      <c r="B1485" s="37">
        <v>0.0</v>
      </c>
      <c r="C1485" s="27">
        <v>0.0</v>
      </c>
      <c r="D1485" s="27">
        <v>0.0</v>
      </c>
      <c r="E1485" s="38"/>
    </row>
    <row r="1486" hidden="1"/>
    <row r="1487" hidden="1"/>
    <row r="1488" hidden="1">
      <c r="A1488" s="5" t="s">
        <v>3715</v>
      </c>
      <c r="B1488" s="6"/>
      <c r="C1488" s="6"/>
      <c r="D1488" s="6"/>
      <c r="E1488" s="7"/>
    </row>
    <row r="1489" hidden="1">
      <c r="A1489" s="10"/>
      <c r="B1489" s="11"/>
      <c r="C1489" s="11"/>
      <c r="D1489" s="11"/>
      <c r="E1489" s="12"/>
    </row>
    <row r="1490" hidden="1">
      <c r="A1490" s="5" t="s">
        <v>3717</v>
      </c>
      <c r="B1490" s="6"/>
      <c r="C1490" s="6"/>
      <c r="D1490" s="6"/>
      <c r="E1490" s="7"/>
    </row>
    <row r="1491" hidden="1">
      <c r="A1491" s="10"/>
      <c r="B1491" s="11"/>
      <c r="C1491" s="11"/>
      <c r="D1491" s="11"/>
      <c r="E1491" s="12"/>
    </row>
    <row r="1492" hidden="1">
      <c r="A1492" s="13">
        <v>45810.0</v>
      </c>
      <c r="B1492" s="6"/>
      <c r="C1492" s="53" t="s">
        <v>3718</v>
      </c>
      <c r="D1492" s="15">
        <v>45816.0</v>
      </c>
      <c r="E1492" s="7"/>
    </row>
    <row r="1493" hidden="1">
      <c r="A1493" s="10"/>
      <c r="B1493" s="11"/>
      <c r="C1493" s="16"/>
      <c r="D1493" s="11"/>
      <c r="E1493" s="12"/>
    </row>
    <row r="1494" hidden="1">
      <c r="A1494" s="54" t="s">
        <v>4850</v>
      </c>
      <c r="B1494" s="7"/>
      <c r="C1494" s="16"/>
      <c r="D1494" s="55" t="s">
        <v>4851</v>
      </c>
      <c r="E1494" s="7"/>
    </row>
    <row r="1495" hidden="1">
      <c r="A1495" s="10"/>
      <c r="B1495" s="12"/>
      <c r="C1495" s="16"/>
      <c r="D1495" s="11"/>
      <c r="E1495" s="12"/>
    </row>
    <row r="1496" hidden="1">
      <c r="A1496" s="19" t="s">
        <v>3719</v>
      </c>
      <c r="B1496" s="6"/>
      <c r="C1496" s="6"/>
      <c r="D1496" s="6"/>
      <c r="E1496" s="7"/>
    </row>
    <row r="1497" hidden="1">
      <c r="A1497" s="20" t="s">
        <v>3720</v>
      </c>
      <c r="B1497" s="21" t="s">
        <v>3721</v>
      </c>
      <c r="C1497" s="22" t="s">
        <v>3722</v>
      </c>
      <c r="D1497" s="21" t="s">
        <v>3723</v>
      </c>
      <c r="E1497" s="23" t="s">
        <v>13</v>
      </c>
    </row>
    <row r="1498" hidden="1">
      <c r="A1498" s="56" t="s">
        <v>3724</v>
      </c>
      <c r="B1498" s="25">
        <v>38075.0</v>
      </c>
      <c r="C1498" s="26">
        <v>38093.0</v>
      </c>
      <c r="D1498" s="27">
        <v>18.0</v>
      </c>
      <c r="E1498" s="28"/>
    </row>
    <row r="1499" hidden="1">
      <c r="A1499" s="56" t="s">
        <v>3725</v>
      </c>
      <c r="B1499" s="29">
        <v>25874.0</v>
      </c>
      <c r="C1499" s="26">
        <v>25874.0</v>
      </c>
      <c r="D1499" s="27">
        <v>0.0</v>
      </c>
      <c r="E1499" s="28"/>
    </row>
    <row r="1500" hidden="1">
      <c r="A1500" s="56" t="s">
        <v>3726</v>
      </c>
      <c r="B1500" s="29">
        <v>1400.0</v>
      </c>
      <c r="C1500" s="26">
        <v>1400.0</v>
      </c>
      <c r="D1500" s="27">
        <v>0.0</v>
      </c>
      <c r="E1500" s="28"/>
    </row>
    <row r="1501" hidden="1">
      <c r="A1501" s="56" t="s">
        <v>3727</v>
      </c>
      <c r="B1501" s="29">
        <v>4650.0</v>
      </c>
      <c r="C1501" s="26">
        <v>4650.0</v>
      </c>
      <c r="D1501" s="27">
        <v>0.0</v>
      </c>
      <c r="E1501" s="28"/>
    </row>
    <row r="1502" hidden="1">
      <c r="A1502" s="31" t="s">
        <v>3729</v>
      </c>
      <c r="B1502" s="29">
        <v>0.0</v>
      </c>
      <c r="C1502" s="26"/>
      <c r="D1502" s="27">
        <v>0.0</v>
      </c>
      <c r="E1502" s="28"/>
    </row>
    <row r="1503" hidden="1">
      <c r="A1503" s="31" t="s">
        <v>3730</v>
      </c>
      <c r="B1503" s="29">
        <v>0.0</v>
      </c>
      <c r="C1503" s="26"/>
      <c r="D1503" s="27">
        <v>0.0</v>
      </c>
      <c r="E1503" s="28"/>
    </row>
    <row r="1504" hidden="1">
      <c r="A1504" s="31" t="s">
        <v>3732</v>
      </c>
      <c r="B1504" s="29">
        <v>0.0</v>
      </c>
      <c r="C1504" s="26"/>
      <c r="D1504" s="27">
        <v>0.0</v>
      </c>
      <c r="E1504" s="28"/>
    </row>
    <row r="1505" hidden="1">
      <c r="A1505" s="31" t="s">
        <v>3734</v>
      </c>
      <c r="B1505" s="29">
        <v>8120.0</v>
      </c>
      <c r="C1505" s="26">
        <v>8120.0</v>
      </c>
      <c r="D1505" s="27">
        <v>0.0</v>
      </c>
      <c r="E1505" s="34"/>
    </row>
    <row r="1506" hidden="1">
      <c r="A1506" s="57" t="s">
        <v>3735</v>
      </c>
      <c r="B1506" s="29">
        <v>78206.0</v>
      </c>
      <c r="C1506" s="29">
        <v>78206.0</v>
      </c>
      <c r="D1506" s="27">
        <v>0.0</v>
      </c>
      <c r="E1506" s="34"/>
    </row>
    <row r="1507" hidden="1">
      <c r="A1507" s="57" t="s">
        <v>3736</v>
      </c>
      <c r="B1507" s="29">
        <v>36556.0</v>
      </c>
      <c r="C1507" s="58">
        <v>36556.0</v>
      </c>
      <c r="D1507" s="27">
        <v>0.0</v>
      </c>
      <c r="E1507" s="34"/>
    </row>
    <row r="1508" hidden="1">
      <c r="A1508" s="57" t="s">
        <v>3737</v>
      </c>
      <c r="B1508" s="29">
        <v>66101.0</v>
      </c>
      <c r="C1508" s="58">
        <v>65146.0</v>
      </c>
      <c r="D1508" s="27">
        <v>-955.0</v>
      </c>
      <c r="E1508" s="34"/>
    </row>
    <row r="1509" hidden="1">
      <c r="A1509" s="57" t="s">
        <v>3738</v>
      </c>
      <c r="B1509" s="29">
        <v>106084.65</v>
      </c>
      <c r="C1509" s="58">
        <v>106582.65</v>
      </c>
      <c r="D1509" s="27">
        <v>498.0</v>
      </c>
      <c r="E1509" s="34"/>
    </row>
    <row r="1510" hidden="1">
      <c r="A1510" s="57" t="s">
        <v>3740</v>
      </c>
      <c r="B1510" s="29">
        <v>2117.0</v>
      </c>
      <c r="C1510" s="58">
        <v>2117.0</v>
      </c>
      <c r="D1510" s="27">
        <v>0.0</v>
      </c>
      <c r="E1510" s="34"/>
    </row>
    <row r="1511" hidden="1">
      <c r="A1511" s="57" t="s">
        <v>3741</v>
      </c>
      <c r="B1511" s="29">
        <v>9582.0</v>
      </c>
      <c r="C1511" s="58">
        <v>9582.0</v>
      </c>
      <c r="D1511" s="27">
        <v>0.0</v>
      </c>
      <c r="E1511" s="34"/>
    </row>
    <row r="1512" hidden="1">
      <c r="A1512" s="35" t="s">
        <v>3742</v>
      </c>
      <c r="B1512" s="29">
        <v>367179.15</v>
      </c>
      <c r="C1512" s="58">
        <v>366722.15</v>
      </c>
      <c r="D1512" s="27">
        <v>-457.0</v>
      </c>
      <c r="E1512" s="34"/>
    </row>
    <row r="1513" hidden="1">
      <c r="A1513" s="36" t="s">
        <v>3743</v>
      </c>
      <c r="B1513" s="37">
        <v>4.5</v>
      </c>
      <c r="C1513" s="27">
        <v>22.5</v>
      </c>
      <c r="D1513" s="27">
        <v>18.0</v>
      </c>
      <c r="E1513" s="38"/>
    </row>
    <row r="1514" hidden="1"/>
    <row r="1515" hidden="1"/>
    <row r="1516" hidden="1">
      <c r="A1516" s="5" t="s">
        <v>3715</v>
      </c>
      <c r="B1516" s="6"/>
      <c r="C1516" s="6"/>
      <c r="D1516" s="6"/>
      <c r="E1516" s="7"/>
    </row>
    <row r="1517" hidden="1">
      <c r="A1517" s="10"/>
      <c r="B1517" s="11"/>
      <c r="C1517" s="11"/>
      <c r="D1517" s="11"/>
      <c r="E1517" s="12"/>
    </row>
    <row r="1518" hidden="1">
      <c r="A1518" s="5" t="s">
        <v>3717</v>
      </c>
      <c r="B1518" s="6"/>
      <c r="C1518" s="6"/>
      <c r="D1518" s="6"/>
      <c r="E1518" s="7"/>
    </row>
    <row r="1519" hidden="1">
      <c r="A1519" s="10"/>
      <c r="B1519" s="11"/>
      <c r="C1519" s="11"/>
      <c r="D1519" s="11"/>
      <c r="E1519" s="12"/>
    </row>
    <row r="1520" hidden="1">
      <c r="A1520" s="13">
        <v>45817.0</v>
      </c>
      <c r="B1520" s="6"/>
      <c r="C1520" s="53" t="s">
        <v>3718</v>
      </c>
      <c r="D1520" s="15">
        <v>45823.0</v>
      </c>
      <c r="E1520" s="7"/>
    </row>
    <row r="1521" hidden="1">
      <c r="A1521" s="10"/>
      <c r="B1521" s="11"/>
      <c r="C1521" s="16"/>
      <c r="D1521" s="11"/>
      <c r="E1521" s="12"/>
    </row>
    <row r="1522" hidden="1">
      <c r="A1522" s="54" t="s">
        <v>4850</v>
      </c>
      <c r="B1522" s="7"/>
      <c r="C1522" s="16"/>
      <c r="D1522" s="55" t="s">
        <v>4851</v>
      </c>
      <c r="E1522" s="7"/>
    </row>
    <row r="1523" hidden="1">
      <c r="A1523" s="10"/>
      <c r="B1523" s="12"/>
      <c r="C1523" s="16"/>
      <c r="D1523" s="11"/>
      <c r="E1523" s="12"/>
    </row>
    <row r="1524" hidden="1">
      <c r="A1524" s="19" t="s">
        <v>3719</v>
      </c>
      <c r="B1524" s="6"/>
      <c r="C1524" s="6"/>
      <c r="D1524" s="6"/>
      <c r="E1524" s="7"/>
    </row>
    <row r="1525" hidden="1">
      <c r="A1525" s="20" t="s">
        <v>3720</v>
      </c>
      <c r="B1525" s="21" t="s">
        <v>3721</v>
      </c>
      <c r="C1525" s="22" t="s">
        <v>3722</v>
      </c>
      <c r="D1525" s="21" t="s">
        <v>3723</v>
      </c>
      <c r="E1525" s="23" t="s">
        <v>13</v>
      </c>
    </row>
    <row r="1526" hidden="1">
      <c r="A1526" s="56" t="s">
        <v>3724</v>
      </c>
      <c r="B1526" s="25">
        <v>37664.0</v>
      </c>
      <c r="C1526" s="26">
        <v>37665.0</v>
      </c>
      <c r="D1526" s="27">
        <v>1.0</v>
      </c>
      <c r="E1526" s="28" t="s">
        <v>4940</v>
      </c>
    </row>
    <row r="1527" hidden="1">
      <c r="A1527" s="56" t="s">
        <v>3725</v>
      </c>
      <c r="B1527" s="29">
        <v>26680.0</v>
      </c>
      <c r="C1527" s="26">
        <v>26680.0</v>
      </c>
      <c r="D1527" s="27">
        <v>0.0</v>
      </c>
      <c r="E1527" s="28"/>
    </row>
    <row r="1528" hidden="1">
      <c r="A1528" s="56" t="s">
        <v>3726</v>
      </c>
      <c r="B1528" s="29">
        <v>500.0</v>
      </c>
      <c r="C1528" s="26">
        <v>500.0</v>
      </c>
      <c r="D1528" s="27">
        <v>0.0</v>
      </c>
      <c r="E1528" s="28"/>
    </row>
    <row r="1529" hidden="1">
      <c r="A1529" s="56" t="s">
        <v>3727</v>
      </c>
      <c r="B1529" s="29">
        <v>2000.0</v>
      </c>
      <c r="C1529" s="26">
        <v>2000.0</v>
      </c>
      <c r="D1529" s="27">
        <v>0.0</v>
      </c>
      <c r="E1529" s="28"/>
    </row>
    <row r="1530" hidden="1">
      <c r="A1530" s="31" t="s">
        <v>3729</v>
      </c>
      <c r="B1530" s="29">
        <v>80.0</v>
      </c>
      <c r="C1530" s="26"/>
      <c r="D1530" s="27">
        <v>-80.0</v>
      </c>
      <c r="E1530" s="28"/>
    </row>
    <row r="1531" hidden="1">
      <c r="A1531" s="31" t="s">
        <v>3730</v>
      </c>
      <c r="B1531" s="29">
        <v>0.0</v>
      </c>
      <c r="C1531" s="26"/>
      <c r="D1531" s="27">
        <v>0.0</v>
      </c>
      <c r="E1531" s="28"/>
    </row>
    <row r="1532" hidden="1">
      <c r="A1532" s="31" t="s">
        <v>3732</v>
      </c>
      <c r="B1532" s="29">
        <v>105.0</v>
      </c>
      <c r="C1532" s="26">
        <v>105.0</v>
      </c>
      <c r="D1532" s="27">
        <v>0.0</v>
      </c>
      <c r="E1532" s="28" t="s">
        <v>4941</v>
      </c>
    </row>
    <row r="1533" hidden="1">
      <c r="A1533" s="31" t="s">
        <v>3734</v>
      </c>
      <c r="B1533" s="29">
        <v>6960.0</v>
      </c>
      <c r="C1533" s="26">
        <v>6960.0</v>
      </c>
      <c r="D1533" s="27">
        <v>0.0</v>
      </c>
      <c r="E1533" s="34"/>
    </row>
    <row r="1534" hidden="1">
      <c r="A1534" s="57" t="s">
        <v>3735</v>
      </c>
      <c r="B1534" s="29">
        <v>71612.0</v>
      </c>
      <c r="C1534" s="29">
        <v>71612.0</v>
      </c>
      <c r="D1534" s="27">
        <v>0.0</v>
      </c>
      <c r="E1534" s="34"/>
    </row>
    <row r="1535" hidden="1">
      <c r="A1535" s="57" t="s">
        <v>3736</v>
      </c>
      <c r="B1535" s="29">
        <v>34406.0</v>
      </c>
      <c r="C1535" s="58">
        <v>34406.0</v>
      </c>
      <c r="D1535" s="27">
        <v>0.0</v>
      </c>
      <c r="E1535" s="34"/>
    </row>
    <row r="1536" hidden="1">
      <c r="A1536" s="57" t="s">
        <v>3737</v>
      </c>
      <c r="B1536" s="29">
        <v>70601.0</v>
      </c>
      <c r="C1536" s="58">
        <v>69366.0</v>
      </c>
      <c r="D1536" s="27">
        <v>-1235.0</v>
      </c>
      <c r="E1536" s="34"/>
    </row>
    <row r="1537" hidden="1">
      <c r="A1537" s="57" t="s">
        <v>3738</v>
      </c>
      <c r="B1537" s="29">
        <v>87552.0</v>
      </c>
      <c r="C1537" s="58">
        <v>87552.0</v>
      </c>
      <c r="D1537" s="27">
        <v>0.0</v>
      </c>
      <c r="E1537" s="34"/>
    </row>
    <row r="1538" hidden="1">
      <c r="A1538" s="57" t="s">
        <v>3740</v>
      </c>
      <c r="B1538" s="29">
        <v>318.0</v>
      </c>
      <c r="C1538" s="58">
        <v>318.0</v>
      </c>
      <c r="D1538" s="27">
        <v>0.0</v>
      </c>
      <c r="E1538" s="34"/>
    </row>
    <row r="1539" hidden="1">
      <c r="A1539" s="57" t="s">
        <v>3741</v>
      </c>
      <c r="B1539" s="29">
        <v>8823.0</v>
      </c>
      <c r="C1539" s="58">
        <v>8823.0</v>
      </c>
      <c r="D1539" s="27">
        <v>0.0</v>
      </c>
      <c r="E1539" s="34"/>
    </row>
    <row r="1540" hidden="1">
      <c r="A1540" s="35" t="s">
        <v>3742</v>
      </c>
      <c r="B1540" s="29">
        <v>338477.5</v>
      </c>
      <c r="C1540" s="58">
        <v>337242.5</v>
      </c>
      <c r="D1540" s="27">
        <v>-1235.0</v>
      </c>
      <c r="E1540" s="34"/>
    </row>
    <row r="1541" hidden="1">
      <c r="A1541" s="36" t="s">
        <v>3743</v>
      </c>
      <c r="B1541" s="37">
        <v>0.5</v>
      </c>
      <c r="C1541" s="27">
        <v>-78.5</v>
      </c>
      <c r="D1541" s="27">
        <v>-79.0</v>
      </c>
      <c r="E1541" s="38"/>
    </row>
    <row r="1542" hidden="1"/>
    <row r="1543" hidden="1"/>
    <row r="1544" hidden="1">
      <c r="A1544" s="5" t="s">
        <v>3715</v>
      </c>
      <c r="B1544" s="6"/>
      <c r="C1544" s="6"/>
      <c r="D1544" s="6"/>
      <c r="E1544" s="7"/>
    </row>
    <row r="1545" hidden="1">
      <c r="A1545" s="10"/>
      <c r="B1545" s="11"/>
      <c r="C1545" s="11"/>
      <c r="D1545" s="11"/>
      <c r="E1545" s="12"/>
    </row>
    <row r="1546" hidden="1">
      <c r="A1546" s="5" t="s">
        <v>3717</v>
      </c>
      <c r="B1546" s="6"/>
      <c r="C1546" s="6"/>
      <c r="D1546" s="6"/>
      <c r="E1546" s="7"/>
    </row>
    <row r="1547" hidden="1">
      <c r="A1547" s="10"/>
      <c r="B1547" s="11"/>
      <c r="C1547" s="11"/>
      <c r="D1547" s="11"/>
      <c r="E1547" s="12"/>
    </row>
    <row r="1548" hidden="1">
      <c r="A1548" s="13">
        <v>45824.0</v>
      </c>
      <c r="B1548" s="6"/>
      <c r="C1548" s="53" t="s">
        <v>3718</v>
      </c>
      <c r="D1548" s="15">
        <v>45830.0</v>
      </c>
      <c r="E1548" s="7"/>
    </row>
    <row r="1549" hidden="1">
      <c r="A1549" s="10"/>
      <c r="B1549" s="11"/>
      <c r="C1549" s="16"/>
      <c r="D1549" s="11"/>
      <c r="E1549" s="12"/>
    </row>
    <row r="1550" hidden="1">
      <c r="A1550" s="54" t="s">
        <v>4850</v>
      </c>
      <c r="B1550" s="7"/>
      <c r="C1550" s="16"/>
      <c r="D1550" s="55" t="s">
        <v>4851</v>
      </c>
      <c r="E1550" s="7"/>
    </row>
    <row r="1551" hidden="1">
      <c r="A1551" s="10"/>
      <c r="B1551" s="12"/>
      <c r="C1551" s="16"/>
      <c r="D1551" s="11"/>
      <c r="E1551" s="12"/>
    </row>
    <row r="1552" hidden="1">
      <c r="A1552" s="19" t="s">
        <v>3719</v>
      </c>
      <c r="B1552" s="6"/>
      <c r="C1552" s="6"/>
      <c r="D1552" s="6"/>
      <c r="E1552" s="7"/>
    </row>
    <row r="1553" hidden="1">
      <c r="A1553" s="20" t="s">
        <v>3720</v>
      </c>
      <c r="B1553" s="21" t="s">
        <v>3721</v>
      </c>
      <c r="C1553" s="22" t="s">
        <v>3722</v>
      </c>
      <c r="D1553" s="21" t="s">
        <v>3723</v>
      </c>
      <c r="E1553" s="23" t="s">
        <v>13</v>
      </c>
    </row>
    <row r="1554" hidden="1">
      <c r="A1554" s="56" t="s">
        <v>3724</v>
      </c>
      <c r="B1554" s="25">
        <v>41336.0</v>
      </c>
      <c r="C1554" s="26">
        <v>41316.0</v>
      </c>
      <c r="D1554" s="27">
        <v>-20.0</v>
      </c>
      <c r="E1554" s="28" t="s">
        <v>4942</v>
      </c>
    </row>
    <row r="1555" hidden="1">
      <c r="A1555" s="56" t="s">
        <v>3725</v>
      </c>
      <c r="B1555" s="29">
        <v>34107.0</v>
      </c>
      <c r="C1555" s="26">
        <v>34107.0</v>
      </c>
      <c r="D1555" s="27">
        <v>0.0</v>
      </c>
      <c r="E1555" s="28"/>
    </row>
    <row r="1556" hidden="1">
      <c r="A1556" s="56" t="s">
        <v>3726</v>
      </c>
      <c r="B1556" s="29">
        <v>1695.0</v>
      </c>
      <c r="C1556" s="26">
        <v>1695.0</v>
      </c>
      <c r="D1556" s="27">
        <v>0.0</v>
      </c>
      <c r="E1556" s="28"/>
    </row>
    <row r="1557" hidden="1">
      <c r="A1557" s="56" t="s">
        <v>3727</v>
      </c>
      <c r="B1557" s="29">
        <v>3100.0</v>
      </c>
      <c r="C1557" s="26">
        <v>3100.0</v>
      </c>
      <c r="D1557" s="27">
        <v>0.0</v>
      </c>
      <c r="E1557" s="28"/>
    </row>
    <row r="1558" hidden="1">
      <c r="A1558" s="31" t="s">
        <v>3729</v>
      </c>
      <c r="B1558" s="29">
        <v>0.0</v>
      </c>
      <c r="C1558" s="26"/>
      <c r="D1558" s="27">
        <v>0.0</v>
      </c>
      <c r="E1558" s="28"/>
    </row>
    <row r="1559" hidden="1">
      <c r="A1559" s="31" t="s">
        <v>3730</v>
      </c>
      <c r="B1559" s="29">
        <v>110.0</v>
      </c>
      <c r="C1559" s="26">
        <v>110.0</v>
      </c>
      <c r="D1559" s="27">
        <v>0.0</v>
      </c>
      <c r="E1559" s="28"/>
    </row>
    <row r="1560" hidden="1">
      <c r="A1560" s="31" t="s">
        <v>3732</v>
      </c>
      <c r="B1560" s="29">
        <v>3049.0</v>
      </c>
      <c r="C1560" s="26">
        <v>3049.0</v>
      </c>
      <c r="D1560" s="27">
        <v>0.0</v>
      </c>
      <c r="E1560" s="28" t="s">
        <v>4943</v>
      </c>
    </row>
    <row r="1561" hidden="1">
      <c r="A1561" s="31" t="s">
        <v>3734</v>
      </c>
      <c r="B1561" s="29">
        <v>5800.0</v>
      </c>
      <c r="C1561" s="26">
        <v>5800.0</v>
      </c>
      <c r="D1561" s="27">
        <v>0.0</v>
      </c>
      <c r="E1561" s="34"/>
    </row>
    <row r="1562" hidden="1">
      <c r="A1562" s="57" t="s">
        <v>3735</v>
      </c>
      <c r="B1562" s="29">
        <v>74637.0</v>
      </c>
      <c r="C1562" s="29">
        <v>74637.0</v>
      </c>
      <c r="D1562" s="27">
        <v>0.0</v>
      </c>
      <c r="E1562" s="34"/>
    </row>
    <row r="1563" hidden="1">
      <c r="A1563" s="57" t="s">
        <v>3736</v>
      </c>
      <c r="B1563" s="29">
        <v>35800.0</v>
      </c>
      <c r="C1563" s="58">
        <v>35800.0</v>
      </c>
      <c r="D1563" s="27">
        <v>0.0</v>
      </c>
      <c r="E1563" s="34"/>
    </row>
    <row r="1564" hidden="1">
      <c r="A1564" s="57" t="s">
        <v>3737</v>
      </c>
      <c r="B1564" s="29">
        <v>68124.0</v>
      </c>
      <c r="C1564" s="58">
        <v>68124.0</v>
      </c>
      <c r="D1564" s="27">
        <v>0.0</v>
      </c>
      <c r="E1564" s="34"/>
    </row>
    <row r="1565" hidden="1">
      <c r="A1565" s="57" t="s">
        <v>3738</v>
      </c>
      <c r="B1565" s="29">
        <v>88559.65</v>
      </c>
      <c r="C1565" s="58">
        <v>88559.65</v>
      </c>
      <c r="D1565" s="27">
        <v>0.0</v>
      </c>
      <c r="E1565" s="34"/>
    </row>
    <row r="1566" hidden="1">
      <c r="A1566" s="57" t="s">
        <v>3740</v>
      </c>
      <c r="B1566" s="29">
        <v>2960.0</v>
      </c>
      <c r="C1566" s="58">
        <v>2960.0</v>
      </c>
      <c r="D1566" s="27">
        <v>0.0</v>
      </c>
      <c r="E1566" s="34"/>
    </row>
    <row r="1567" hidden="1">
      <c r="A1567" s="57" t="s">
        <v>3741</v>
      </c>
      <c r="B1567" s="29">
        <v>11107.0</v>
      </c>
      <c r="C1567" s="58">
        <v>11107.0</v>
      </c>
      <c r="D1567" s="27">
        <v>0.0</v>
      </c>
      <c r="E1567" s="34"/>
    </row>
    <row r="1568" hidden="1">
      <c r="A1568" s="35" t="s">
        <v>3742</v>
      </c>
      <c r="B1568" s="29">
        <v>359275.65</v>
      </c>
      <c r="C1568" s="58">
        <v>359275.65</v>
      </c>
      <c r="D1568" s="27">
        <v>0.0</v>
      </c>
      <c r="E1568" s="34"/>
    </row>
    <row r="1569" hidden="1">
      <c r="A1569" s="36" t="s">
        <v>3743</v>
      </c>
      <c r="B1569" s="37">
        <v>2.0</v>
      </c>
      <c r="C1569" s="27">
        <v>-18.0</v>
      </c>
      <c r="D1569" s="27">
        <v>-20.0</v>
      </c>
      <c r="E1569" s="38"/>
    </row>
    <row r="1570" hidden="1"/>
    <row r="1571" hidden="1"/>
    <row r="1572" hidden="1">
      <c r="A1572" s="5" t="s">
        <v>3715</v>
      </c>
      <c r="B1572" s="6"/>
      <c r="C1572" s="6"/>
      <c r="D1572" s="6"/>
      <c r="E1572" s="7"/>
    </row>
    <row r="1573" hidden="1">
      <c r="A1573" s="10"/>
      <c r="B1573" s="11"/>
      <c r="C1573" s="11"/>
      <c r="D1573" s="11"/>
      <c r="E1573" s="12"/>
    </row>
    <row r="1574" hidden="1">
      <c r="A1574" s="5" t="s">
        <v>3717</v>
      </c>
      <c r="B1574" s="6"/>
      <c r="C1574" s="6"/>
      <c r="D1574" s="6"/>
      <c r="E1574" s="7"/>
    </row>
    <row r="1575" hidden="1">
      <c r="A1575" s="10"/>
      <c r="B1575" s="11"/>
      <c r="C1575" s="11"/>
      <c r="D1575" s="11"/>
      <c r="E1575" s="12"/>
    </row>
    <row r="1576" hidden="1">
      <c r="A1576" s="13">
        <v>45831.0</v>
      </c>
      <c r="B1576" s="6"/>
      <c r="C1576" s="53" t="s">
        <v>3718</v>
      </c>
      <c r="D1576" s="15">
        <v>45838.0</v>
      </c>
      <c r="E1576" s="7"/>
    </row>
    <row r="1577" hidden="1">
      <c r="A1577" s="10"/>
      <c r="B1577" s="11"/>
      <c r="C1577" s="16"/>
      <c r="D1577" s="11"/>
      <c r="E1577" s="12"/>
    </row>
    <row r="1578" hidden="1">
      <c r="A1578" s="54" t="s">
        <v>4850</v>
      </c>
      <c r="B1578" s="7"/>
      <c r="C1578" s="16"/>
      <c r="D1578" s="55" t="s">
        <v>4850</v>
      </c>
      <c r="E1578" s="7"/>
    </row>
    <row r="1579" hidden="1">
      <c r="A1579" s="10"/>
      <c r="B1579" s="12"/>
      <c r="C1579" s="16"/>
      <c r="D1579" s="11"/>
      <c r="E1579" s="12"/>
    </row>
    <row r="1580" hidden="1">
      <c r="A1580" s="19" t="s">
        <v>3719</v>
      </c>
      <c r="B1580" s="6"/>
      <c r="C1580" s="6"/>
      <c r="D1580" s="6"/>
      <c r="E1580" s="7"/>
    </row>
    <row r="1581" hidden="1">
      <c r="A1581" s="20" t="s">
        <v>3720</v>
      </c>
      <c r="B1581" s="21" t="s">
        <v>3721</v>
      </c>
      <c r="C1581" s="22" t="s">
        <v>3722</v>
      </c>
      <c r="D1581" s="21" t="s">
        <v>3723</v>
      </c>
      <c r="E1581" s="23" t="s">
        <v>13</v>
      </c>
    </row>
    <row r="1582" hidden="1">
      <c r="A1582" s="56" t="s">
        <v>3724</v>
      </c>
      <c r="B1582" s="25">
        <v>44503.0</v>
      </c>
      <c r="C1582" s="26">
        <v>44528.0</v>
      </c>
      <c r="D1582" s="27">
        <v>25.0</v>
      </c>
      <c r="E1582" s="28" t="s">
        <v>4944</v>
      </c>
    </row>
    <row r="1583" hidden="1">
      <c r="A1583" s="56" t="s">
        <v>3725</v>
      </c>
      <c r="B1583" s="29">
        <v>35680.0</v>
      </c>
      <c r="C1583" s="26">
        <v>35680.0</v>
      </c>
      <c r="D1583" s="27">
        <v>0.0</v>
      </c>
      <c r="E1583" s="28"/>
    </row>
    <row r="1584" hidden="1">
      <c r="A1584" s="56" t="s">
        <v>3726</v>
      </c>
      <c r="B1584" s="29">
        <v>0.0</v>
      </c>
      <c r="C1584" s="26"/>
      <c r="D1584" s="27">
        <v>0.0</v>
      </c>
      <c r="E1584" s="28"/>
    </row>
    <row r="1585" hidden="1">
      <c r="A1585" s="56" t="s">
        <v>3727</v>
      </c>
      <c r="B1585" s="29">
        <v>2200.0</v>
      </c>
      <c r="C1585" s="26">
        <v>2200.0</v>
      </c>
      <c r="D1585" s="27">
        <v>0.0</v>
      </c>
      <c r="E1585" s="28"/>
    </row>
    <row r="1586" hidden="1">
      <c r="A1586" s="31" t="s">
        <v>3729</v>
      </c>
      <c r="B1586" s="29">
        <v>0.0</v>
      </c>
      <c r="C1586" s="26"/>
      <c r="D1586" s="27">
        <v>0.0</v>
      </c>
      <c r="E1586" s="28"/>
    </row>
    <row r="1587" hidden="1">
      <c r="A1587" s="31" t="s">
        <v>3730</v>
      </c>
      <c r="B1587" s="29">
        <v>0.0</v>
      </c>
      <c r="C1587" s="26"/>
      <c r="D1587" s="27">
        <v>0.0</v>
      </c>
      <c r="E1587" s="28"/>
    </row>
    <row r="1588" hidden="1">
      <c r="A1588" s="31" t="s">
        <v>3732</v>
      </c>
      <c r="B1588" s="29">
        <v>0.0</v>
      </c>
      <c r="C1588" s="26"/>
      <c r="D1588" s="27">
        <v>0.0</v>
      </c>
      <c r="E1588" s="28"/>
    </row>
    <row r="1589" hidden="1">
      <c r="A1589" s="31" t="s">
        <v>3734</v>
      </c>
      <c r="B1589" s="29">
        <v>7760.0</v>
      </c>
      <c r="C1589" s="26">
        <v>7760.0</v>
      </c>
      <c r="D1589" s="27">
        <v>0.0</v>
      </c>
      <c r="E1589" s="34"/>
    </row>
    <row r="1590" hidden="1">
      <c r="A1590" s="57" t="s">
        <v>3735</v>
      </c>
      <c r="B1590" s="29">
        <v>71078.0</v>
      </c>
      <c r="C1590" s="29">
        <v>71078.0</v>
      </c>
      <c r="D1590" s="27">
        <v>0.0</v>
      </c>
      <c r="E1590" s="34"/>
    </row>
    <row r="1591" hidden="1">
      <c r="A1591" s="57" t="s">
        <v>3736</v>
      </c>
      <c r="B1591" s="29">
        <v>33031.0</v>
      </c>
      <c r="C1591" s="58">
        <v>33031.0</v>
      </c>
      <c r="D1591" s="27">
        <v>0.0</v>
      </c>
      <c r="E1591" s="34"/>
    </row>
    <row r="1592" hidden="1">
      <c r="A1592" s="57" t="s">
        <v>3737</v>
      </c>
      <c r="B1592" s="29">
        <v>72320.0</v>
      </c>
      <c r="C1592" s="58">
        <v>71527.0</v>
      </c>
      <c r="D1592" s="27">
        <v>-793.0</v>
      </c>
      <c r="E1592" s="34"/>
    </row>
    <row r="1593" hidden="1">
      <c r="A1593" s="57" t="s">
        <v>3738</v>
      </c>
      <c r="B1593" s="29">
        <v>99946.0</v>
      </c>
      <c r="C1593" s="58">
        <v>100340.0</v>
      </c>
      <c r="D1593" s="27">
        <v>394.0</v>
      </c>
      <c r="E1593" s="34"/>
    </row>
    <row r="1594" hidden="1">
      <c r="A1594" s="57" t="s">
        <v>3740</v>
      </c>
      <c r="B1594" s="29">
        <v>4172.0</v>
      </c>
      <c r="C1594" s="58">
        <v>4172.0</v>
      </c>
      <c r="D1594" s="27">
        <v>0.0</v>
      </c>
      <c r="E1594" s="34"/>
    </row>
    <row r="1595" hidden="1">
      <c r="A1595" s="57" t="s">
        <v>3741</v>
      </c>
      <c r="B1595" s="29">
        <v>11881.0</v>
      </c>
      <c r="C1595" s="58">
        <v>11881.0</v>
      </c>
      <c r="D1595" s="27">
        <v>0.0</v>
      </c>
      <c r="E1595" s="34"/>
    </row>
    <row r="1596" hidden="1">
      <c r="A1596" s="35" t="s">
        <v>3742</v>
      </c>
      <c r="B1596" s="29">
        <v>370688.4</v>
      </c>
      <c r="C1596" s="58">
        <v>370289.4</v>
      </c>
      <c r="D1596" s="27">
        <v>-399.0</v>
      </c>
      <c r="E1596" s="34"/>
    </row>
    <row r="1597" hidden="1">
      <c r="A1597" s="36" t="s">
        <v>3743</v>
      </c>
      <c r="B1597" s="37">
        <v>1.5999999999985448</v>
      </c>
      <c r="C1597" s="27">
        <v>26.599999999976717</v>
      </c>
      <c r="D1597" s="27">
        <v>24.999999999978172</v>
      </c>
      <c r="E1597" s="38"/>
    </row>
    <row r="1598" hidden="1"/>
    <row r="1599" hidden="1"/>
    <row r="1600" hidden="1">
      <c r="A1600" s="5" t="s">
        <v>3715</v>
      </c>
      <c r="B1600" s="6"/>
      <c r="C1600" s="6"/>
      <c r="D1600" s="6"/>
      <c r="E1600" s="7"/>
    </row>
    <row r="1601" hidden="1">
      <c r="A1601" s="10"/>
      <c r="B1601" s="11"/>
      <c r="C1601" s="11"/>
      <c r="D1601" s="11"/>
      <c r="E1601" s="12"/>
    </row>
    <row r="1602" hidden="1">
      <c r="A1602" s="5" t="s">
        <v>3717</v>
      </c>
      <c r="B1602" s="6"/>
      <c r="C1602" s="6"/>
      <c r="D1602" s="6"/>
      <c r="E1602" s="7"/>
    </row>
    <row r="1603" hidden="1">
      <c r="A1603" s="10"/>
      <c r="B1603" s="11"/>
      <c r="C1603" s="11"/>
      <c r="D1603" s="11"/>
      <c r="E1603" s="12"/>
    </row>
    <row r="1604" hidden="1">
      <c r="A1604" s="13">
        <v>45839.0</v>
      </c>
      <c r="B1604" s="6"/>
      <c r="C1604" s="53" t="s">
        <v>3718</v>
      </c>
      <c r="D1604" s="15">
        <v>45844.0</v>
      </c>
      <c r="E1604" s="7"/>
    </row>
    <row r="1605" hidden="1">
      <c r="A1605" s="10"/>
      <c r="B1605" s="11"/>
      <c r="C1605" s="16"/>
      <c r="D1605" s="11"/>
      <c r="E1605" s="12"/>
    </row>
    <row r="1606" hidden="1">
      <c r="A1606" s="54" t="s">
        <v>4852</v>
      </c>
      <c r="B1606" s="7"/>
      <c r="C1606" s="16"/>
      <c r="D1606" s="55" t="s">
        <v>4851</v>
      </c>
      <c r="E1606" s="7"/>
    </row>
    <row r="1607" hidden="1">
      <c r="A1607" s="10"/>
      <c r="B1607" s="12"/>
      <c r="C1607" s="16"/>
      <c r="D1607" s="11"/>
      <c r="E1607" s="12"/>
    </row>
    <row r="1608" hidden="1">
      <c r="A1608" s="19" t="s">
        <v>3719</v>
      </c>
      <c r="B1608" s="6"/>
      <c r="C1608" s="6"/>
      <c r="D1608" s="6"/>
      <c r="E1608" s="7"/>
    </row>
    <row r="1609" hidden="1">
      <c r="A1609" s="20" t="s">
        <v>3720</v>
      </c>
      <c r="B1609" s="21" t="s">
        <v>3721</v>
      </c>
      <c r="C1609" s="22" t="s">
        <v>3722</v>
      </c>
      <c r="D1609" s="21" t="s">
        <v>3723</v>
      </c>
      <c r="E1609" s="23" t="s">
        <v>13</v>
      </c>
    </row>
    <row r="1610" hidden="1">
      <c r="A1610" s="56" t="s">
        <v>3724</v>
      </c>
      <c r="B1610" s="25">
        <v>34007.0</v>
      </c>
      <c r="C1610" s="26">
        <v>34010.0</v>
      </c>
      <c r="D1610" s="27">
        <v>3.0</v>
      </c>
      <c r="E1610" s="28" t="s">
        <v>4945</v>
      </c>
    </row>
    <row r="1611" hidden="1">
      <c r="A1611" s="56" t="s">
        <v>3725</v>
      </c>
      <c r="B1611" s="29">
        <v>25396.0</v>
      </c>
      <c r="C1611" s="26">
        <v>25396.0</v>
      </c>
      <c r="D1611" s="27">
        <v>0.0</v>
      </c>
      <c r="E1611" s="28"/>
    </row>
    <row r="1612" hidden="1">
      <c r="A1612" s="56" t="s">
        <v>3726</v>
      </c>
      <c r="B1612" s="29">
        <v>580.0</v>
      </c>
      <c r="C1612" s="26">
        <v>580.0</v>
      </c>
      <c r="D1612" s="27">
        <v>0.0</v>
      </c>
      <c r="E1612" s="28"/>
    </row>
    <row r="1613" hidden="1">
      <c r="A1613" s="56" t="s">
        <v>3727</v>
      </c>
      <c r="B1613" s="29">
        <v>1000.0</v>
      </c>
      <c r="C1613" s="26">
        <v>1000.0</v>
      </c>
      <c r="D1613" s="27">
        <v>0.0</v>
      </c>
      <c r="E1613" s="28"/>
    </row>
    <row r="1614" hidden="1">
      <c r="A1614" s="31" t="s">
        <v>3729</v>
      </c>
      <c r="B1614" s="29">
        <v>0.0</v>
      </c>
      <c r="C1614" s="26"/>
      <c r="D1614" s="27">
        <v>0.0</v>
      </c>
      <c r="E1614" s="28"/>
    </row>
    <row r="1615" hidden="1">
      <c r="A1615" s="31" t="s">
        <v>3730</v>
      </c>
      <c r="B1615" s="29">
        <v>170.0</v>
      </c>
      <c r="C1615" s="26">
        <v>170.0</v>
      </c>
      <c r="D1615" s="27">
        <v>0.0</v>
      </c>
      <c r="E1615" s="28"/>
    </row>
    <row r="1616" hidden="1">
      <c r="A1616" s="31" t="s">
        <v>3732</v>
      </c>
      <c r="B1616" s="29">
        <v>0.0</v>
      </c>
      <c r="C1616" s="26"/>
      <c r="D1616" s="27">
        <v>0.0</v>
      </c>
      <c r="E1616" s="28"/>
    </row>
    <row r="1617" hidden="1">
      <c r="A1617" s="31" t="s">
        <v>3734</v>
      </c>
      <c r="B1617" s="29">
        <v>6240.0</v>
      </c>
      <c r="C1617" s="26">
        <v>6240.0</v>
      </c>
      <c r="D1617" s="27">
        <v>0.0</v>
      </c>
      <c r="E1617" s="34"/>
    </row>
    <row r="1618" hidden="1">
      <c r="A1618" s="57" t="s">
        <v>3735</v>
      </c>
      <c r="B1618" s="29">
        <v>57707.0</v>
      </c>
      <c r="C1618" s="29">
        <v>57971.0</v>
      </c>
      <c r="D1618" s="27">
        <v>264.0</v>
      </c>
      <c r="E1618" s="34"/>
    </row>
    <row r="1619" hidden="1">
      <c r="A1619" s="57" t="s">
        <v>3736</v>
      </c>
      <c r="B1619" s="29">
        <v>25560.0</v>
      </c>
      <c r="C1619" s="58">
        <v>25560.0</v>
      </c>
      <c r="D1619" s="27">
        <v>0.0</v>
      </c>
      <c r="E1619" s="34"/>
    </row>
    <row r="1620" hidden="1">
      <c r="A1620" s="57" t="s">
        <v>3737</v>
      </c>
      <c r="B1620" s="29">
        <v>42892.0</v>
      </c>
      <c r="C1620" s="58">
        <v>42892.0</v>
      </c>
      <c r="D1620" s="27">
        <v>0.0</v>
      </c>
      <c r="E1620" s="34"/>
    </row>
    <row r="1621" hidden="1">
      <c r="A1621" s="57" t="s">
        <v>3738</v>
      </c>
      <c r="B1621" s="29">
        <v>66062.0</v>
      </c>
      <c r="C1621" s="58">
        <v>66062.0</v>
      </c>
      <c r="D1621" s="27">
        <v>0.0</v>
      </c>
      <c r="E1621" s="34"/>
    </row>
    <row r="1622" hidden="1">
      <c r="A1622" s="57" t="s">
        <v>3740</v>
      </c>
      <c r="B1622" s="29">
        <v>1938.0</v>
      </c>
      <c r="C1622" s="58">
        <v>1938.0</v>
      </c>
      <c r="D1622" s="27">
        <v>0.0</v>
      </c>
      <c r="E1622" s="34"/>
    </row>
    <row r="1623" hidden="1">
      <c r="A1623" s="57" t="s">
        <v>3741</v>
      </c>
      <c r="B1623" s="29">
        <v>8169.0</v>
      </c>
      <c r="C1623" s="58">
        <v>8169.0</v>
      </c>
      <c r="D1623" s="27">
        <v>0.0</v>
      </c>
      <c r="E1623" s="34"/>
    </row>
    <row r="1624" hidden="1">
      <c r="A1624" s="35" t="s">
        <v>3742</v>
      </c>
      <c r="B1624" s="29">
        <v>261546.0</v>
      </c>
      <c r="C1624" s="58">
        <v>261546.0</v>
      </c>
      <c r="D1624" s="27">
        <v>0.0</v>
      </c>
      <c r="E1624" s="34"/>
    </row>
    <row r="1625" hidden="1">
      <c r="A1625" s="36" t="s">
        <v>3743</v>
      </c>
      <c r="B1625" s="37">
        <v>6.0</v>
      </c>
      <c r="C1625" s="27">
        <v>273.0</v>
      </c>
      <c r="D1625" s="27">
        <v>267.0</v>
      </c>
      <c r="E1625" s="38"/>
    </row>
    <row r="1626" hidden="1"/>
    <row r="1627" hidden="1"/>
    <row r="1628" hidden="1">
      <c r="A1628" s="5" t="s">
        <v>3715</v>
      </c>
      <c r="B1628" s="6"/>
      <c r="C1628" s="6"/>
      <c r="D1628" s="6"/>
      <c r="E1628" s="7"/>
    </row>
    <row r="1629" hidden="1">
      <c r="A1629" s="10"/>
      <c r="B1629" s="11"/>
      <c r="C1629" s="11"/>
      <c r="D1629" s="11"/>
      <c r="E1629" s="12"/>
    </row>
    <row r="1630" hidden="1">
      <c r="A1630" s="5" t="s">
        <v>3717</v>
      </c>
      <c r="B1630" s="6"/>
      <c r="C1630" s="6"/>
      <c r="D1630" s="6"/>
      <c r="E1630" s="7"/>
    </row>
    <row r="1631" hidden="1">
      <c r="A1631" s="10"/>
      <c r="B1631" s="11"/>
      <c r="C1631" s="11"/>
      <c r="D1631" s="11"/>
      <c r="E1631" s="12"/>
    </row>
    <row r="1632" hidden="1">
      <c r="A1632" s="13">
        <v>45845.0</v>
      </c>
      <c r="B1632" s="6"/>
      <c r="C1632" s="53" t="s">
        <v>3718</v>
      </c>
      <c r="D1632" s="15">
        <v>45851.0</v>
      </c>
      <c r="E1632" s="7"/>
    </row>
    <row r="1633" hidden="1">
      <c r="A1633" s="10"/>
      <c r="B1633" s="11"/>
      <c r="C1633" s="16"/>
      <c r="D1633" s="11"/>
      <c r="E1633" s="12"/>
    </row>
    <row r="1634" hidden="1">
      <c r="A1634" s="54" t="s">
        <v>4850</v>
      </c>
      <c r="B1634" s="7"/>
      <c r="C1634" s="16"/>
      <c r="D1634" s="55" t="s">
        <v>4851</v>
      </c>
      <c r="E1634" s="7"/>
    </row>
    <row r="1635" hidden="1">
      <c r="A1635" s="10"/>
      <c r="B1635" s="12"/>
      <c r="C1635" s="16"/>
      <c r="D1635" s="11"/>
      <c r="E1635" s="12"/>
    </row>
    <row r="1636" hidden="1">
      <c r="A1636" s="19" t="s">
        <v>3719</v>
      </c>
      <c r="B1636" s="6"/>
      <c r="C1636" s="6"/>
      <c r="D1636" s="6"/>
      <c r="E1636" s="7"/>
    </row>
    <row r="1637" hidden="1">
      <c r="A1637" s="20" t="s">
        <v>3720</v>
      </c>
      <c r="B1637" s="21" t="s">
        <v>3721</v>
      </c>
      <c r="C1637" s="22" t="s">
        <v>3722</v>
      </c>
      <c r="D1637" s="21" t="s">
        <v>3723</v>
      </c>
      <c r="E1637" s="23" t="s">
        <v>13</v>
      </c>
    </row>
    <row r="1638" hidden="1">
      <c r="A1638" s="56" t="s">
        <v>3724</v>
      </c>
      <c r="B1638" s="25">
        <v>34036.0</v>
      </c>
      <c r="C1638" s="26">
        <v>34038.0</v>
      </c>
      <c r="D1638" s="27">
        <v>2.0</v>
      </c>
      <c r="E1638" s="28" t="s">
        <v>4946</v>
      </c>
    </row>
    <row r="1639" hidden="1">
      <c r="A1639" s="56" t="s">
        <v>3725</v>
      </c>
      <c r="B1639" s="29">
        <v>30994.5</v>
      </c>
      <c r="C1639" s="26">
        <v>30994.5</v>
      </c>
      <c r="D1639" s="27">
        <v>0.0</v>
      </c>
      <c r="E1639" s="28"/>
    </row>
    <row r="1640" hidden="1">
      <c r="A1640" s="56" t="s">
        <v>3726</v>
      </c>
      <c r="B1640" s="29">
        <v>290.0</v>
      </c>
      <c r="C1640" s="26">
        <v>290.0</v>
      </c>
      <c r="D1640" s="27">
        <v>0.0</v>
      </c>
      <c r="E1640" s="28"/>
    </row>
    <row r="1641" hidden="1">
      <c r="A1641" s="56" t="s">
        <v>3727</v>
      </c>
      <c r="B1641" s="29">
        <v>2000.0</v>
      </c>
      <c r="C1641" s="26">
        <v>2000.0</v>
      </c>
      <c r="D1641" s="27">
        <v>0.0</v>
      </c>
      <c r="E1641" s="28"/>
    </row>
    <row r="1642" hidden="1">
      <c r="A1642" s="31" t="s">
        <v>3729</v>
      </c>
      <c r="B1642" s="29">
        <v>0.0</v>
      </c>
      <c r="C1642" s="26"/>
      <c r="D1642" s="27">
        <v>0.0</v>
      </c>
      <c r="E1642" s="28"/>
    </row>
    <row r="1643" hidden="1">
      <c r="A1643" s="31" t="s">
        <v>3730</v>
      </c>
      <c r="B1643" s="29">
        <v>0.0</v>
      </c>
      <c r="C1643" s="26"/>
      <c r="D1643" s="27">
        <v>0.0</v>
      </c>
      <c r="E1643" s="28"/>
    </row>
    <row r="1644" hidden="1">
      <c r="A1644" s="31" t="s">
        <v>3732</v>
      </c>
      <c r="B1644" s="29">
        <v>0.0</v>
      </c>
      <c r="C1644" s="26"/>
      <c r="D1644" s="27">
        <v>0.0</v>
      </c>
      <c r="E1644" s="28"/>
    </row>
    <row r="1645" hidden="1">
      <c r="A1645" s="31" t="s">
        <v>3734</v>
      </c>
      <c r="B1645" s="29">
        <v>7000.0</v>
      </c>
      <c r="C1645" s="26">
        <v>7000.0</v>
      </c>
      <c r="D1645" s="27">
        <v>0.0</v>
      </c>
      <c r="E1645" s="34"/>
    </row>
    <row r="1646" hidden="1">
      <c r="A1646" s="57" t="s">
        <v>3735</v>
      </c>
      <c r="B1646" s="29">
        <v>75305.0</v>
      </c>
      <c r="C1646" s="29">
        <v>75305.0</v>
      </c>
      <c r="D1646" s="27">
        <v>0.0</v>
      </c>
      <c r="E1646" s="34"/>
    </row>
    <row r="1647" hidden="1">
      <c r="A1647" s="57" t="s">
        <v>3736</v>
      </c>
      <c r="B1647" s="29">
        <v>28496.0</v>
      </c>
      <c r="C1647" s="58">
        <v>28496.0</v>
      </c>
      <c r="D1647" s="27">
        <v>0.0</v>
      </c>
      <c r="E1647" s="34"/>
    </row>
    <row r="1648" hidden="1">
      <c r="A1648" s="57" t="s">
        <v>3737</v>
      </c>
      <c r="B1648" s="29">
        <v>59039.0</v>
      </c>
      <c r="C1648" s="58">
        <v>59039.0</v>
      </c>
      <c r="D1648" s="27">
        <v>0.0</v>
      </c>
      <c r="E1648" s="34"/>
    </row>
    <row r="1649" hidden="1">
      <c r="A1649" s="57" t="s">
        <v>3738</v>
      </c>
      <c r="B1649" s="29">
        <v>87865.0</v>
      </c>
      <c r="C1649" s="58">
        <v>87865.0</v>
      </c>
      <c r="D1649" s="27">
        <v>0.0</v>
      </c>
      <c r="E1649" s="34"/>
    </row>
    <row r="1650" hidden="1">
      <c r="A1650" s="57" t="s">
        <v>3740</v>
      </c>
      <c r="B1650" s="29">
        <v>4159.0</v>
      </c>
      <c r="C1650" s="58">
        <v>4159.0</v>
      </c>
      <c r="D1650" s="27">
        <v>0.0</v>
      </c>
      <c r="E1650" s="34"/>
    </row>
    <row r="1651" hidden="1">
      <c r="A1651" s="57" t="s">
        <v>3741</v>
      </c>
      <c r="B1651" s="29">
        <v>11952.0</v>
      </c>
      <c r="C1651" s="58">
        <v>11424.0</v>
      </c>
      <c r="D1651" s="27">
        <v>-528.0</v>
      </c>
      <c r="E1651" s="34"/>
    </row>
    <row r="1652" hidden="1">
      <c r="A1652" s="35" t="s">
        <v>3742</v>
      </c>
      <c r="B1652" s="29">
        <v>329183.0</v>
      </c>
      <c r="C1652" s="58">
        <v>328655.0</v>
      </c>
      <c r="D1652" s="27">
        <v>-528.0</v>
      </c>
      <c r="E1652" s="34"/>
    </row>
    <row r="1653" hidden="1">
      <c r="A1653" s="36" t="s">
        <v>3743</v>
      </c>
      <c r="B1653" s="37">
        <v>1.5</v>
      </c>
      <c r="C1653" s="27">
        <v>531.5</v>
      </c>
      <c r="D1653" s="27">
        <v>530.0</v>
      </c>
      <c r="E1653" s="38"/>
    </row>
    <row r="1654" hidden="1"/>
    <row r="1655" hidden="1"/>
    <row r="1656" hidden="1">
      <c r="A1656" s="5" t="s">
        <v>3715</v>
      </c>
      <c r="B1656" s="6"/>
      <c r="C1656" s="6"/>
      <c r="D1656" s="6"/>
      <c r="E1656" s="7"/>
    </row>
    <row r="1657" hidden="1">
      <c r="A1657" s="10"/>
      <c r="B1657" s="11"/>
      <c r="C1657" s="11"/>
      <c r="D1657" s="11"/>
      <c r="E1657" s="12"/>
    </row>
    <row r="1658" hidden="1">
      <c r="A1658" s="5" t="s">
        <v>3717</v>
      </c>
      <c r="B1658" s="6"/>
      <c r="C1658" s="6"/>
      <c r="D1658" s="6"/>
      <c r="E1658" s="7"/>
    </row>
    <row r="1659" hidden="1">
      <c r="A1659" s="10"/>
      <c r="B1659" s="11"/>
      <c r="C1659" s="11"/>
      <c r="D1659" s="11"/>
      <c r="E1659" s="12"/>
    </row>
    <row r="1660" hidden="1">
      <c r="A1660" s="13">
        <v>45852.0</v>
      </c>
      <c r="B1660" s="6"/>
      <c r="C1660" s="53" t="s">
        <v>3718</v>
      </c>
      <c r="D1660" s="15">
        <v>45858.0</v>
      </c>
      <c r="E1660" s="7"/>
    </row>
    <row r="1661" hidden="1">
      <c r="A1661" s="10"/>
      <c r="B1661" s="11"/>
      <c r="C1661" s="16"/>
      <c r="D1661" s="11"/>
      <c r="E1661" s="12"/>
    </row>
    <row r="1662" hidden="1">
      <c r="A1662" s="54" t="s">
        <v>4850</v>
      </c>
      <c r="B1662" s="7"/>
      <c r="C1662" s="16"/>
      <c r="D1662" s="55" t="s">
        <v>4851</v>
      </c>
      <c r="E1662" s="7"/>
    </row>
    <row r="1663" hidden="1">
      <c r="A1663" s="10"/>
      <c r="B1663" s="12"/>
      <c r="C1663" s="16"/>
      <c r="D1663" s="11"/>
      <c r="E1663" s="12"/>
    </row>
    <row r="1664" hidden="1">
      <c r="A1664" s="19" t="s">
        <v>3719</v>
      </c>
      <c r="B1664" s="6"/>
      <c r="C1664" s="6"/>
      <c r="D1664" s="6"/>
      <c r="E1664" s="7"/>
    </row>
    <row r="1665" hidden="1">
      <c r="A1665" s="20" t="s">
        <v>3720</v>
      </c>
      <c r="B1665" s="21" t="s">
        <v>3721</v>
      </c>
      <c r="C1665" s="22" t="s">
        <v>3722</v>
      </c>
      <c r="D1665" s="21" t="s">
        <v>3723</v>
      </c>
      <c r="E1665" s="23" t="s">
        <v>13</v>
      </c>
    </row>
    <row r="1666" hidden="1">
      <c r="A1666" s="56" t="s">
        <v>3724</v>
      </c>
      <c r="B1666" s="25">
        <v>28878.0</v>
      </c>
      <c r="C1666" s="26">
        <v>28878.0</v>
      </c>
      <c r="D1666" s="27">
        <v>0.0</v>
      </c>
      <c r="E1666" s="28" t="s">
        <v>4947</v>
      </c>
    </row>
    <row r="1667" hidden="1">
      <c r="A1667" s="56" t="s">
        <v>3725</v>
      </c>
      <c r="B1667" s="29">
        <v>29280.5</v>
      </c>
      <c r="C1667" s="26">
        <v>29281.0</v>
      </c>
      <c r="D1667" s="27">
        <v>0.5</v>
      </c>
      <c r="E1667" s="28"/>
    </row>
    <row r="1668" hidden="1">
      <c r="A1668" s="56" t="s">
        <v>3726</v>
      </c>
      <c r="B1668" s="29">
        <v>400.0</v>
      </c>
      <c r="C1668" s="26">
        <v>400.0</v>
      </c>
      <c r="D1668" s="27">
        <v>0.0</v>
      </c>
      <c r="E1668" s="28"/>
    </row>
    <row r="1669" hidden="1">
      <c r="A1669" s="56" t="s">
        <v>3727</v>
      </c>
      <c r="B1669" s="29">
        <v>2500.0</v>
      </c>
      <c r="C1669" s="26">
        <v>2500.0</v>
      </c>
      <c r="D1669" s="27">
        <v>0.0</v>
      </c>
      <c r="E1669" s="28"/>
    </row>
    <row r="1670" hidden="1">
      <c r="A1670" s="31" t="s">
        <v>3729</v>
      </c>
      <c r="B1670" s="29">
        <v>360.0</v>
      </c>
      <c r="C1670" s="26"/>
      <c r="D1670" s="27">
        <v>-360.0</v>
      </c>
      <c r="E1670" s="28"/>
    </row>
    <row r="1671" hidden="1">
      <c r="A1671" s="31" t="s">
        <v>3730</v>
      </c>
      <c r="B1671" s="29">
        <v>392.0</v>
      </c>
      <c r="C1671" s="26">
        <v>392.0</v>
      </c>
      <c r="D1671" s="27">
        <v>0.0</v>
      </c>
      <c r="E1671" s="28"/>
    </row>
    <row r="1672" hidden="1">
      <c r="A1672" s="31" t="s">
        <v>3732</v>
      </c>
      <c r="B1672" s="29">
        <v>0.0</v>
      </c>
      <c r="C1672" s="26"/>
      <c r="D1672" s="27">
        <v>0.0</v>
      </c>
      <c r="E1672" s="28"/>
    </row>
    <row r="1673" hidden="1">
      <c r="A1673" s="31" t="s">
        <v>3734</v>
      </c>
      <c r="B1673" s="29">
        <v>6080.0</v>
      </c>
      <c r="C1673" s="26">
        <v>6480.0</v>
      </c>
      <c r="D1673" s="27">
        <v>400.0</v>
      </c>
      <c r="E1673" s="34"/>
    </row>
    <row r="1674" hidden="1">
      <c r="A1674" s="57" t="s">
        <v>3735</v>
      </c>
      <c r="B1674" s="29">
        <v>81500.0</v>
      </c>
      <c r="C1674" s="29">
        <v>81821.0</v>
      </c>
      <c r="D1674" s="27">
        <v>321.0</v>
      </c>
      <c r="E1674" s="34"/>
    </row>
    <row r="1675" hidden="1">
      <c r="A1675" s="57" t="s">
        <v>3736</v>
      </c>
      <c r="B1675" s="29">
        <v>36745.0</v>
      </c>
      <c r="C1675" s="58">
        <v>36745.0</v>
      </c>
      <c r="D1675" s="27">
        <v>0.0</v>
      </c>
      <c r="E1675" s="34"/>
    </row>
    <row r="1676" hidden="1">
      <c r="A1676" s="57" t="s">
        <v>3737</v>
      </c>
      <c r="B1676" s="29">
        <v>54246.0</v>
      </c>
      <c r="C1676" s="58">
        <v>54246.0</v>
      </c>
      <c r="D1676" s="27">
        <v>0.0</v>
      </c>
      <c r="E1676" s="34"/>
    </row>
    <row r="1677" hidden="1">
      <c r="A1677" s="57" t="s">
        <v>3738</v>
      </c>
      <c r="B1677" s="29">
        <v>94583.0</v>
      </c>
      <c r="C1677" s="58">
        <v>94833.0</v>
      </c>
      <c r="D1677" s="27">
        <v>250.0</v>
      </c>
      <c r="E1677" s="34"/>
    </row>
    <row r="1678" hidden="1">
      <c r="A1678" s="57" t="s">
        <v>3740</v>
      </c>
      <c r="B1678" s="29">
        <v>1094.0</v>
      </c>
      <c r="C1678" s="58">
        <v>1094.0</v>
      </c>
      <c r="D1678" s="27">
        <v>0.0</v>
      </c>
      <c r="E1678" s="34"/>
    </row>
    <row r="1679" hidden="1">
      <c r="A1679" s="57" t="s">
        <v>3741</v>
      </c>
      <c r="B1679" s="29">
        <v>7259.0</v>
      </c>
      <c r="C1679" s="58">
        <v>7259.0</v>
      </c>
      <c r="D1679" s="27">
        <v>0.0</v>
      </c>
      <c r="E1679" s="34"/>
    </row>
    <row r="1680" hidden="1">
      <c r="A1680" s="35" t="s">
        <v>3742</v>
      </c>
      <c r="B1680" s="29">
        <v>336057.7</v>
      </c>
      <c r="C1680" s="58">
        <v>336307.7</v>
      </c>
      <c r="D1680" s="27">
        <v>250.0</v>
      </c>
      <c r="E1680" s="34"/>
    </row>
    <row r="1681" hidden="1">
      <c r="A1681" s="36" t="s">
        <v>3743</v>
      </c>
      <c r="B1681" s="37">
        <v>0.8000000000029104</v>
      </c>
      <c r="C1681" s="27">
        <v>362.29999999998836</v>
      </c>
      <c r="D1681" s="27">
        <v>361.49999999998545</v>
      </c>
      <c r="E1681" s="38"/>
    </row>
    <row r="1682" hidden="1"/>
    <row r="1683" hidden="1"/>
    <row r="1684" hidden="1">
      <c r="A1684" s="5" t="s">
        <v>3715</v>
      </c>
      <c r="B1684" s="6"/>
      <c r="C1684" s="6"/>
      <c r="D1684" s="6"/>
      <c r="E1684" s="7"/>
    </row>
    <row r="1685" hidden="1">
      <c r="A1685" s="10"/>
      <c r="B1685" s="11"/>
      <c r="C1685" s="11"/>
      <c r="D1685" s="11"/>
      <c r="E1685" s="12"/>
    </row>
    <row r="1686" hidden="1">
      <c r="A1686" s="5" t="s">
        <v>3717</v>
      </c>
      <c r="B1686" s="6"/>
      <c r="C1686" s="6"/>
      <c r="D1686" s="6"/>
      <c r="E1686" s="7"/>
    </row>
    <row r="1687" hidden="1">
      <c r="A1687" s="10"/>
      <c r="B1687" s="11"/>
      <c r="C1687" s="11"/>
      <c r="D1687" s="11"/>
      <c r="E1687" s="12"/>
    </row>
    <row r="1688" hidden="1">
      <c r="A1688" s="13">
        <v>45859.0</v>
      </c>
      <c r="B1688" s="6"/>
      <c r="C1688" s="53" t="s">
        <v>3718</v>
      </c>
      <c r="D1688" s="15">
        <v>45865.0</v>
      </c>
      <c r="E1688" s="7"/>
    </row>
    <row r="1689" hidden="1">
      <c r="A1689" s="10"/>
      <c r="B1689" s="11"/>
      <c r="C1689" s="16"/>
      <c r="D1689" s="11"/>
      <c r="E1689" s="12"/>
    </row>
    <row r="1690" hidden="1">
      <c r="A1690" s="54" t="s">
        <v>4850</v>
      </c>
      <c r="B1690" s="7"/>
      <c r="C1690" s="16"/>
      <c r="D1690" s="55" t="s">
        <v>4851</v>
      </c>
      <c r="E1690" s="7"/>
    </row>
    <row r="1691" hidden="1">
      <c r="A1691" s="10"/>
      <c r="B1691" s="12"/>
      <c r="C1691" s="16"/>
      <c r="D1691" s="11"/>
      <c r="E1691" s="12"/>
    </row>
    <row r="1692" hidden="1">
      <c r="A1692" s="19" t="s">
        <v>3719</v>
      </c>
      <c r="B1692" s="6"/>
      <c r="C1692" s="6"/>
      <c r="D1692" s="6"/>
      <c r="E1692" s="7"/>
    </row>
    <row r="1693" hidden="1">
      <c r="A1693" s="20" t="s">
        <v>3720</v>
      </c>
      <c r="B1693" s="21" t="s">
        <v>3721</v>
      </c>
      <c r="C1693" s="22" t="s">
        <v>3722</v>
      </c>
      <c r="D1693" s="21" t="s">
        <v>3723</v>
      </c>
      <c r="E1693" s="23" t="s">
        <v>13</v>
      </c>
    </row>
    <row r="1694" hidden="1">
      <c r="A1694" s="56" t="s">
        <v>3724</v>
      </c>
      <c r="B1694" s="25">
        <v>32702.0</v>
      </c>
      <c r="C1694" s="26">
        <v>33202.0</v>
      </c>
      <c r="D1694" s="27">
        <v>500.0</v>
      </c>
      <c r="E1694" s="28" t="s">
        <v>4948</v>
      </c>
    </row>
    <row r="1695" hidden="1">
      <c r="A1695" s="56" t="s">
        <v>3725</v>
      </c>
      <c r="B1695" s="29">
        <v>29196.0</v>
      </c>
      <c r="C1695" s="26">
        <v>29196.0</v>
      </c>
      <c r="D1695" s="27">
        <v>0.0</v>
      </c>
      <c r="E1695" s="28"/>
    </row>
    <row r="1696" hidden="1">
      <c r="A1696" s="56" t="s">
        <v>3726</v>
      </c>
      <c r="B1696" s="29">
        <v>420.0</v>
      </c>
      <c r="C1696" s="26">
        <v>420.0</v>
      </c>
      <c r="D1696" s="27">
        <v>0.0</v>
      </c>
      <c r="E1696" s="28"/>
    </row>
    <row r="1697" hidden="1">
      <c r="A1697" s="56" t="s">
        <v>3727</v>
      </c>
      <c r="B1697" s="29">
        <v>2500.0</v>
      </c>
      <c r="C1697" s="26">
        <v>2000.0</v>
      </c>
      <c r="D1697" s="27">
        <v>-500.0</v>
      </c>
      <c r="E1697" s="28" t="s">
        <v>4949</v>
      </c>
    </row>
    <row r="1698" hidden="1">
      <c r="A1698" s="31" t="s">
        <v>3729</v>
      </c>
      <c r="B1698" s="29">
        <v>240.0</v>
      </c>
      <c r="C1698" s="26"/>
      <c r="D1698" s="27">
        <v>-240.0</v>
      </c>
      <c r="E1698" s="28"/>
    </row>
    <row r="1699" hidden="1">
      <c r="A1699" s="31" t="s">
        <v>3730</v>
      </c>
      <c r="B1699" s="29">
        <v>110.0</v>
      </c>
      <c r="C1699" s="26">
        <v>110.0</v>
      </c>
      <c r="D1699" s="27">
        <v>0.0</v>
      </c>
      <c r="E1699" s="28" t="s">
        <v>4950</v>
      </c>
    </row>
    <row r="1700" hidden="1">
      <c r="A1700" s="31" t="s">
        <v>3732</v>
      </c>
      <c r="B1700" s="29">
        <v>849.0</v>
      </c>
      <c r="C1700" s="26">
        <v>849.0</v>
      </c>
      <c r="D1700" s="27">
        <v>0.0</v>
      </c>
      <c r="E1700" s="28" t="s">
        <v>4951</v>
      </c>
    </row>
    <row r="1701" hidden="1">
      <c r="A1701" s="31" t="s">
        <v>3734</v>
      </c>
      <c r="B1701" s="29">
        <v>6440.0</v>
      </c>
      <c r="C1701" s="26">
        <v>7280.0</v>
      </c>
      <c r="D1701" s="27">
        <v>840.0</v>
      </c>
      <c r="E1701" s="34"/>
    </row>
    <row r="1702" hidden="1">
      <c r="A1702" s="57" t="s">
        <v>3735</v>
      </c>
      <c r="B1702" s="29">
        <v>73075.0</v>
      </c>
      <c r="C1702" s="29">
        <v>73075.0</v>
      </c>
      <c r="D1702" s="27">
        <v>0.0</v>
      </c>
      <c r="E1702" s="34"/>
    </row>
    <row r="1703" hidden="1">
      <c r="A1703" s="57" t="s">
        <v>3736</v>
      </c>
      <c r="B1703" s="29">
        <v>32470.0</v>
      </c>
      <c r="C1703" s="58">
        <v>32470.0</v>
      </c>
      <c r="D1703" s="27">
        <v>0.0</v>
      </c>
      <c r="E1703" s="34"/>
    </row>
    <row r="1704" hidden="1">
      <c r="A1704" s="57" t="s">
        <v>3737</v>
      </c>
      <c r="B1704" s="29">
        <v>48463.0</v>
      </c>
      <c r="C1704" s="58">
        <v>48463.0</v>
      </c>
      <c r="D1704" s="27">
        <v>0.0</v>
      </c>
      <c r="E1704" s="34"/>
    </row>
    <row r="1705" hidden="1">
      <c r="A1705" s="57" t="s">
        <v>3738</v>
      </c>
      <c r="B1705" s="29">
        <v>92106.0</v>
      </c>
      <c r="C1705" s="58">
        <v>92455.0</v>
      </c>
      <c r="D1705" s="27">
        <v>349.0</v>
      </c>
      <c r="E1705" s="34"/>
    </row>
    <row r="1706" hidden="1">
      <c r="A1706" s="57" t="s">
        <v>3740</v>
      </c>
      <c r="B1706" s="29">
        <v>1734.0</v>
      </c>
      <c r="C1706" s="58">
        <v>1734.0</v>
      </c>
      <c r="D1706" s="27">
        <v>0.0</v>
      </c>
      <c r="E1706" s="34"/>
    </row>
    <row r="1707" hidden="1">
      <c r="A1707" s="57" t="s">
        <v>3741</v>
      </c>
      <c r="B1707" s="29">
        <v>8250.0</v>
      </c>
      <c r="C1707" s="58">
        <v>8250.0</v>
      </c>
      <c r="D1707" s="27">
        <v>0.0</v>
      </c>
      <c r="E1707" s="34"/>
    </row>
    <row r="1708" hidden="1">
      <c r="A1708" s="35" t="s">
        <v>3742</v>
      </c>
      <c r="B1708" s="29">
        <v>320302.75</v>
      </c>
      <c r="C1708" s="58">
        <v>320651.75</v>
      </c>
      <c r="D1708" s="27">
        <v>349.0</v>
      </c>
      <c r="E1708" s="34"/>
    </row>
    <row r="1709" hidden="1">
      <c r="A1709" s="36" t="s">
        <v>3743</v>
      </c>
      <c r="B1709" s="37">
        <v>2.25</v>
      </c>
      <c r="C1709" s="27">
        <v>602.25</v>
      </c>
      <c r="D1709" s="27">
        <v>600.0</v>
      </c>
      <c r="E1709" s="38"/>
    </row>
    <row r="1710" hidden="1"/>
    <row r="1711" hidden="1"/>
    <row r="1712" hidden="1">
      <c r="A1712" s="5" t="s">
        <v>3715</v>
      </c>
      <c r="B1712" s="6"/>
      <c r="C1712" s="6"/>
      <c r="D1712" s="6"/>
      <c r="E1712" s="7"/>
    </row>
    <row r="1713" hidden="1">
      <c r="A1713" s="10"/>
      <c r="B1713" s="11"/>
      <c r="C1713" s="11"/>
      <c r="D1713" s="11"/>
      <c r="E1713" s="12"/>
    </row>
    <row r="1714" hidden="1">
      <c r="A1714" s="5" t="s">
        <v>3717</v>
      </c>
      <c r="B1714" s="6"/>
      <c r="C1714" s="6"/>
      <c r="D1714" s="6"/>
      <c r="E1714" s="7"/>
    </row>
    <row r="1715" hidden="1">
      <c r="A1715" s="10"/>
      <c r="B1715" s="11"/>
      <c r="C1715" s="11"/>
      <c r="D1715" s="11"/>
      <c r="E1715" s="12"/>
    </row>
    <row r="1716" hidden="1">
      <c r="A1716" s="13">
        <v>45866.0</v>
      </c>
      <c r="B1716" s="6"/>
      <c r="C1716" s="53" t="s">
        <v>3718</v>
      </c>
      <c r="D1716" s="15">
        <v>45869.0</v>
      </c>
      <c r="E1716" s="7"/>
    </row>
    <row r="1717" hidden="1">
      <c r="A1717" s="10"/>
      <c r="B1717" s="11"/>
      <c r="C1717" s="16"/>
      <c r="D1717" s="11"/>
      <c r="E1717" s="12"/>
    </row>
    <row r="1718" hidden="1">
      <c r="A1718" s="54" t="s">
        <v>4850</v>
      </c>
      <c r="B1718" s="7"/>
      <c r="C1718" s="16"/>
      <c r="D1718" s="55" t="s">
        <v>4865</v>
      </c>
      <c r="E1718" s="7"/>
    </row>
    <row r="1719" hidden="1">
      <c r="A1719" s="10"/>
      <c r="B1719" s="12"/>
      <c r="C1719" s="16"/>
      <c r="D1719" s="11"/>
      <c r="E1719" s="12"/>
    </row>
    <row r="1720" hidden="1">
      <c r="A1720" s="19" t="s">
        <v>3719</v>
      </c>
      <c r="B1720" s="6"/>
      <c r="C1720" s="6"/>
      <c r="D1720" s="6"/>
      <c r="E1720" s="7"/>
    </row>
    <row r="1721" hidden="1">
      <c r="A1721" s="20" t="s">
        <v>3720</v>
      </c>
      <c r="B1721" s="21" t="s">
        <v>3721</v>
      </c>
      <c r="C1721" s="22" t="s">
        <v>3722</v>
      </c>
      <c r="D1721" s="21" t="s">
        <v>3723</v>
      </c>
      <c r="E1721" s="23" t="s">
        <v>13</v>
      </c>
    </row>
    <row r="1722" hidden="1">
      <c r="A1722" s="56" t="s">
        <v>3724</v>
      </c>
      <c r="B1722" s="25">
        <v>14249.0</v>
      </c>
      <c r="C1722" s="26">
        <v>14349.0</v>
      </c>
      <c r="D1722" s="27">
        <v>100.0</v>
      </c>
      <c r="E1722" s="28" t="s">
        <v>4952</v>
      </c>
    </row>
    <row r="1723" hidden="1">
      <c r="A1723" s="56" t="s">
        <v>3725</v>
      </c>
      <c r="B1723" s="29">
        <v>13237.0</v>
      </c>
      <c r="C1723" s="26">
        <v>13237.0</v>
      </c>
      <c r="D1723" s="27">
        <v>0.0</v>
      </c>
      <c r="E1723" s="28"/>
    </row>
    <row r="1724" hidden="1">
      <c r="A1724" s="56" t="s">
        <v>3726</v>
      </c>
      <c r="B1724" s="29">
        <v>0.0</v>
      </c>
      <c r="C1724" s="26"/>
      <c r="D1724" s="27">
        <v>0.0</v>
      </c>
      <c r="E1724" s="28"/>
    </row>
    <row r="1725" hidden="1">
      <c r="A1725" s="56" t="s">
        <v>3727</v>
      </c>
      <c r="B1725" s="29">
        <v>500.0</v>
      </c>
      <c r="C1725" s="26">
        <v>500.0</v>
      </c>
      <c r="D1725" s="27">
        <v>0.0</v>
      </c>
      <c r="E1725" s="28"/>
    </row>
    <row r="1726" hidden="1">
      <c r="A1726" s="31" t="s">
        <v>3729</v>
      </c>
      <c r="B1726" s="29">
        <v>0.0</v>
      </c>
      <c r="C1726" s="26"/>
      <c r="D1726" s="27">
        <v>0.0</v>
      </c>
      <c r="E1726" s="28"/>
    </row>
    <row r="1727" hidden="1">
      <c r="A1727" s="31" t="s">
        <v>3730</v>
      </c>
      <c r="B1727" s="29">
        <v>0.0</v>
      </c>
      <c r="C1727" s="26"/>
      <c r="D1727" s="27">
        <v>0.0</v>
      </c>
      <c r="E1727" s="28"/>
    </row>
    <row r="1728" hidden="1">
      <c r="A1728" s="31" t="s">
        <v>3732</v>
      </c>
      <c r="B1728" s="29">
        <v>0.0</v>
      </c>
      <c r="C1728" s="26"/>
      <c r="D1728" s="27">
        <v>0.0</v>
      </c>
      <c r="E1728" s="28"/>
    </row>
    <row r="1729" hidden="1">
      <c r="A1729" s="31" t="s">
        <v>3734</v>
      </c>
      <c r="B1729" s="29">
        <v>2440.0</v>
      </c>
      <c r="C1729" s="26">
        <v>2440.0</v>
      </c>
      <c r="D1729" s="27">
        <v>0.0</v>
      </c>
      <c r="E1729" s="34"/>
    </row>
    <row r="1730" hidden="1">
      <c r="A1730" s="57" t="s">
        <v>3735</v>
      </c>
      <c r="B1730" s="29">
        <v>39132.0</v>
      </c>
      <c r="C1730" s="29">
        <v>39132.0</v>
      </c>
      <c r="D1730" s="27">
        <v>0.0</v>
      </c>
      <c r="E1730" s="34"/>
    </row>
    <row r="1731" hidden="1">
      <c r="A1731" s="57" t="s">
        <v>3736</v>
      </c>
      <c r="B1731" s="29">
        <v>12249.0</v>
      </c>
      <c r="C1731" s="58">
        <v>12249.0</v>
      </c>
      <c r="D1731" s="27">
        <v>0.0</v>
      </c>
      <c r="E1731" s="34"/>
    </row>
    <row r="1732" hidden="1">
      <c r="A1732" s="57" t="s">
        <v>3737</v>
      </c>
      <c r="B1732" s="29">
        <v>32156.0</v>
      </c>
      <c r="C1732" s="58">
        <v>31892.0</v>
      </c>
      <c r="D1732" s="27">
        <v>-264.0</v>
      </c>
      <c r="E1732" s="34"/>
    </row>
    <row r="1733" hidden="1">
      <c r="A1733" s="57" t="s">
        <v>3738</v>
      </c>
      <c r="B1733" s="29">
        <v>40812.0</v>
      </c>
      <c r="C1733" s="58">
        <v>40812.0</v>
      </c>
      <c r="D1733" s="27">
        <v>0.0</v>
      </c>
      <c r="E1733" s="34"/>
    </row>
    <row r="1734" hidden="1">
      <c r="A1734" s="57" t="s">
        <v>3740</v>
      </c>
      <c r="B1734" s="29">
        <v>2703.0</v>
      </c>
      <c r="C1734" s="58">
        <v>2703.0</v>
      </c>
      <c r="D1734" s="27">
        <v>0.0</v>
      </c>
      <c r="E1734" s="34"/>
    </row>
    <row r="1735" hidden="1">
      <c r="A1735" s="57" t="s">
        <v>3741</v>
      </c>
      <c r="B1735" s="29">
        <v>6462.0</v>
      </c>
      <c r="C1735" s="58">
        <v>6462.0</v>
      </c>
      <c r="D1735" s="27">
        <v>0.0</v>
      </c>
      <c r="E1735" s="34"/>
    </row>
    <row r="1736" hidden="1">
      <c r="A1736" s="35" t="s">
        <v>3742</v>
      </c>
      <c r="B1736" s="29">
        <v>157477.0</v>
      </c>
      <c r="C1736" s="58">
        <v>157213.0</v>
      </c>
      <c r="D1736" s="27">
        <v>-264.0</v>
      </c>
      <c r="E1736" s="34"/>
    </row>
    <row r="1737" hidden="1">
      <c r="A1737" s="36" t="s">
        <v>3743</v>
      </c>
      <c r="B1737" s="37">
        <v>1.0</v>
      </c>
      <c r="C1737" s="27">
        <v>101.0</v>
      </c>
      <c r="D1737" s="27">
        <v>100.0</v>
      </c>
      <c r="E1737" s="38"/>
    </row>
    <row r="1738" hidden="1"/>
    <row r="1739" hidden="1"/>
    <row r="1740" hidden="1">
      <c r="A1740" s="5" t="s">
        <v>3715</v>
      </c>
      <c r="B1740" s="6"/>
      <c r="C1740" s="6"/>
      <c r="D1740" s="6"/>
      <c r="E1740" s="7"/>
    </row>
    <row r="1741" hidden="1">
      <c r="A1741" s="10"/>
      <c r="B1741" s="11"/>
      <c r="C1741" s="11"/>
      <c r="D1741" s="11"/>
      <c r="E1741" s="12"/>
    </row>
    <row r="1742" hidden="1">
      <c r="A1742" s="5" t="s">
        <v>3717</v>
      </c>
      <c r="B1742" s="6"/>
      <c r="C1742" s="6"/>
      <c r="D1742" s="6"/>
      <c r="E1742" s="7"/>
    </row>
    <row r="1743" hidden="1">
      <c r="A1743" s="10"/>
      <c r="B1743" s="11"/>
      <c r="C1743" s="11"/>
      <c r="D1743" s="11"/>
      <c r="E1743" s="12"/>
    </row>
    <row r="1744" hidden="1">
      <c r="A1744" s="13">
        <v>45870.0</v>
      </c>
      <c r="B1744" s="6"/>
      <c r="C1744" s="53" t="s">
        <v>3718</v>
      </c>
      <c r="D1744" s="15">
        <v>45872.0</v>
      </c>
      <c r="E1744" s="7"/>
    </row>
    <row r="1745" hidden="1">
      <c r="A1745" s="10"/>
      <c r="B1745" s="11"/>
      <c r="C1745" s="16"/>
      <c r="D1745" s="11"/>
      <c r="E1745" s="12"/>
    </row>
    <row r="1746" hidden="1">
      <c r="A1746" s="54" t="s">
        <v>4857</v>
      </c>
      <c r="B1746" s="7"/>
      <c r="C1746" s="16"/>
      <c r="D1746" s="55" t="s">
        <v>4851</v>
      </c>
      <c r="E1746" s="7"/>
    </row>
    <row r="1747" hidden="1">
      <c r="A1747" s="10"/>
      <c r="B1747" s="12"/>
      <c r="C1747" s="16"/>
      <c r="D1747" s="11"/>
      <c r="E1747" s="12"/>
    </row>
    <row r="1748" hidden="1">
      <c r="A1748" s="19" t="s">
        <v>3719</v>
      </c>
      <c r="B1748" s="6"/>
      <c r="C1748" s="6"/>
      <c r="D1748" s="6"/>
      <c r="E1748" s="7"/>
    </row>
    <row r="1749" hidden="1">
      <c r="A1749" s="20" t="s">
        <v>3720</v>
      </c>
      <c r="B1749" s="21" t="s">
        <v>3721</v>
      </c>
      <c r="C1749" s="22" t="s">
        <v>3722</v>
      </c>
      <c r="D1749" s="21" t="s">
        <v>3723</v>
      </c>
      <c r="E1749" s="23" t="s">
        <v>13</v>
      </c>
    </row>
    <row r="1750" hidden="1">
      <c r="A1750" s="56" t="s">
        <v>3724</v>
      </c>
      <c r="B1750" s="25">
        <v>19495.0</v>
      </c>
      <c r="C1750" s="26">
        <v>19495.0</v>
      </c>
      <c r="D1750" s="27">
        <v>0.0</v>
      </c>
      <c r="E1750" s="28"/>
    </row>
    <row r="1751" hidden="1">
      <c r="A1751" s="56" t="s">
        <v>3725</v>
      </c>
      <c r="B1751" s="29">
        <v>9376.0</v>
      </c>
      <c r="C1751" s="26">
        <v>9376.0</v>
      </c>
      <c r="D1751" s="27">
        <v>0.0</v>
      </c>
      <c r="E1751" s="28"/>
    </row>
    <row r="1752" hidden="1">
      <c r="A1752" s="56" t="s">
        <v>3726</v>
      </c>
      <c r="B1752" s="29">
        <v>450.0</v>
      </c>
      <c r="C1752" s="26">
        <v>450.0</v>
      </c>
      <c r="D1752" s="27">
        <v>0.0</v>
      </c>
      <c r="E1752" s="28"/>
    </row>
    <row r="1753" hidden="1">
      <c r="A1753" s="56" t="s">
        <v>3727</v>
      </c>
      <c r="B1753" s="29">
        <v>1000.0</v>
      </c>
      <c r="C1753" s="26">
        <v>1000.0</v>
      </c>
      <c r="D1753" s="27">
        <v>0.0</v>
      </c>
      <c r="E1753" s="28"/>
    </row>
    <row r="1754" hidden="1">
      <c r="A1754" s="31" t="s">
        <v>3729</v>
      </c>
      <c r="B1754" s="29">
        <v>0.0</v>
      </c>
      <c r="C1754" s="26"/>
      <c r="D1754" s="27">
        <v>0.0</v>
      </c>
      <c r="E1754" s="28"/>
    </row>
    <row r="1755" hidden="1">
      <c r="A1755" s="31" t="s">
        <v>3730</v>
      </c>
      <c r="B1755" s="29">
        <v>0.0</v>
      </c>
      <c r="C1755" s="26"/>
      <c r="D1755" s="27">
        <v>0.0</v>
      </c>
      <c r="E1755" s="28"/>
    </row>
    <row r="1756" hidden="1">
      <c r="A1756" s="31" t="s">
        <v>3732</v>
      </c>
      <c r="B1756" s="29">
        <v>100.0</v>
      </c>
      <c r="C1756" s="26">
        <v>100.0</v>
      </c>
      <c r="D1756" s="27">
        <v>0.0</v>
      </c>
      <c r="E1756" s="28"/>
    </row>
    <row r="1757" hidden="1">
      <c r="A1757" s="31" t="s">
        <v>3734</v>
      </c>
      <c r="B1757" s="29">
        <v>3480.0</v>
      </c>
      <c r="C1757" s="26">
        <v>3480.0</v>
      </c>
      <c r="D1757" s="27">
        <v>0.0</v>
      </c>
      <c r="E1757" s="34"/>
    </row>
    <row r="1758" hidden="1">
      <c r="A1758" s="57" t="s">
        <v>3735</v>
      </c>
      <c r="B1758" s="29">
        <v>39464.0</v>
      </c>
      <c r="C1758" s="29">
        <v>39464.0</v>
      </c>
      <c r="D1758" s="27">
        <v>0.0</v>
      </c>
      <c r="E1758" s="34"/>
    </row>
    <row r="1759" hidden="1">
      <c r="A1759" s="57" t="s">
        <v>3736</v>
      </c>
      <c r="B1759" s="29">
        <v>19803.0</v>
      </c>
      <c r="C1759" s="58">
        <v>19803.0</v>
      </c>
      <c r="D1759" s="27">
        <v>0.0</v>
      </c>
      <c r="E1759" s="34"/>
    </row>
    <row r="1760" hidden="1">
      <c r="A1760" s="57" t="s">
        <v>3737</v>
      </c>
      <c r="B1760" s="29">
        <v>32542.0</v>
      </c>
      <c r="C1760" s="58">
        <v>32542.0</v>
      </c>
      <c r="D1760" s="27">
        <v>0.0</v>
      </c>
      <c r="E1760" s="34"/>
    </row>
    <row r="1761" hidden="1">
      <c r="A1761" s="57" t="s">
        <v>3738</v>
      </c>
      <c r="B1761" s="29">
        <v>46205.0</v>
      </c>
      <c r="C1761" s="58">
        <v>46205.0</v>
      </c>
      <c r="D1761" s="27">
        <v>0.0</v>
      </c>
      <c r="E1761" s="34"/>
    </row>
    <row r="1762" hidden="1">
      <c r="A1762" s="57" t="s">
        <v>3740</v>
      </c>
      <c r="B1762" s="29">
        <v>1723.0</v>
      </c>
      <c r="C1762" s="58">
        <v>1723.0</v>
      </c>
      <c r="D1762" s="27">
        <v>0.0</v>
      </c>
      <c r="E1762" s="34"/>
    </row>
    <row r="1763" hidden="1">
      <c r="A1763" s="57" t="s">
        <v>3741</v>
      </c>
      <c r="B1763" s="29">
        <v>4631.0</v>
      </c>
      <c r="C1763" s="58">
        <v>4631.0</v>
      </c>
      <c r="D1763" s="27">
        <v>0.0</v>
      </c>
      <c r="E1763" s="34"/>
    </row>
    <row r="1764" hidden="1">
      <c r="A1764" s="35" t="s">
        <v>3742</v>
      </c>
      <c r="B1764" s="29">
        <v>173637.5</v>
      </c>
      <c r="C1764" s="58">
        <v>173637.5</v>
      </c>
      <c r="D1764" s="27">
        <v>0.0</v>
      </c>
      <c r="E1764" s="34"/>
    </row>
    <row r="1765" hidden="1">
      <c r="A1765" s="36" t="s">
        <v>3743</v>
      </c>
      <c r="B1765" s="37">
        <v>0.5</v>
      </c>
      <c r="C1765" s="27">
        <v>0.5</v>
      </c>
      <c r="D1765" s="27">
        <v>0.0</v>
      </c>
      <c r="E1765" s="38"/>
    </row>
    <row r="1766" hidden="1"/>
    <row r="1767" hidden="1"/>
    <row r="1768" hidden="1">
      <c r="A1768" s="5" t="s">
        <v>3715</v>
      </c>
      <c r="B1768" s="6"/>
      <c r="C1768" s="6"/>
      <c r="D1768" s="6"/>
      <c r="E1768" s="7"/>
    </row>
    <row r="1769" hidden="1">
      <c r="A1769" s="10"/>
      <c r="B1769" s="11"/>
      <c r="C1769" s="11"/>
      <c r="D1769" s="11"/>
      <c r="E1769" s="12"/>
    </row>
    <row r="1770" hidden="1">
      <c r="A1770" s="5" t="s">
        <v>3717</v>
      </c>
      <c r="B1770" s="6"/>
      <c r="C1770" s="6"/>
      <c r="D1770" s="6"/>
      <c r="E1770" s="7"/>
    </row>
    <row r="1771" hidden="1">
      <c r="A1771" s="10"/>
      <c r="B1771" s="11"/>
      <c r="C1771" s="11"/>
      <c r="D1771" s="11"/>
      <c r="E1771" s="12"/>
    </row>
    <row r="1772" hidden="1">
      <c r="A1772" s="13">
        <v>45873.0</v>
      </c>
      <c r="B1772" s="6"/>
      <c r="C1772" s="53" t="s">
        <v>3718</v>
      </c>
      <c r="D1772" s="15">
        <v>45879.0</v>
      </c>
      <c r="E1772" s="7"/>
    </row>
    <row r="1773" hidden="1">
      <c r="A1773" s="10"/>
      <c r="B1773" s="11"/>
      <c r="C1773" s="16"/>
      <c r="D1773" s="11"/>
      <c r="E1773" s="12"/>
    </row>
    <row r="1774" hidden="1">
      <c r="A1774" s="54" t="s">
        <v>4850</v>
      </c>
      <c r="B1774" s="7"/>
      <c r="C1774" s="16"/>
      <c r="D1774" s="55" t="s">
        <v>4851</v>
      </c>
      <c r="E1774" s="7"/>
    </row>
    <row r="1775" hidden="1">
      <c r="A1775" s="10"/>
      <c r="B1775" s="12"/>
      <c r="C1775" s="16"/>
      <c r="D1775" s="11"/>
      <c r="E1775" s="12"/>
    </row>
    <row r="1776" hidden="1">
      <c r="A1776" s="19" t="s">
        <v>3719</v>
      </c>
      <c r="B1776" s="6"/>
      <c r="C1776" s="6"/>
      <c r="D1776" s="6"/>
      <c r="E1776" s="7"/>
    </row>
    <row r="1777" hidden="1">
      <c r="A1777" s="20" t="s">
        <v>3720</v>
      </c>
      <c r="B1777" s="21" t="s">
        <v>3721</v>
      </c>
      <c r="C1777" s="22" t="s">
        <v>3722</v>
      </c>
      <c r="D1777" s="21" t="s">
        <v>3723</v>
      </c>
      <c r="E1777" s="23" t="s">
        <v>13</v>
      </c>
    </row>
    <row r="1778" hidden="1">
      <c r="A1778" s="56" t="s">
        <v>3724</v>
      </c>
      <c r="B1778" s="25">
        <v>37670.0</v>
      </c>
      <c r="C1778" s="26">
        <v>37644.0</v>
      </c>
      <c r="D1778" s="27">
        <v>-26.0</v>
      </c>
      <c r="E1778" s="28" t="s">
        <v>4904</v>
      </c>
    </row>
    <row r="1779" hidden="1">
      <c r="A1779" s="56" t="s">
        <v>3725</v>
      </c>
      <c r="B1779" s="29">
        <v>37378.0</v>
      </c>
      <c r="C1779" s="26">
        <v>37378.0</v>
      </c>
      <c r="D1779" s="27">
        <v>0.0</v>
      </c>
      <c r="E1779" s="28"/>
    </row>
    <row r="1780" hidden="1">
      <c r="A1780" s="56" t="s">
        <v>3726</v>
      </c>
      <c r="B1780" s="29">
        <v>0.0</v>
      </c>
      <c r="C1780" s="26"/>
      <c r="D1780" s="27">
        <v>0.0</v>
      </c>
      <c r="E1780" s="28"/>
    </row>
    <row r="1781" hidden="1">
      <c r="A1781" s="56" t="s">
        <v>3727</v>
      </c>
      <c r="B1781" s="29">
        <v>2500.0</v>
      </c>
      <c r="C1781" s="26">
        <v>4500.0</v>
      </c>
      <c r="D1781" s="27">
        <v>2000.0</v>
      </c>
      <c r="E1781" s="28"/>
    </row>
    <row r="1782" hidden="1">
      <c r="A1782" s="31" t="s">
        <v>3729</v>
      </c>
      <c r="B1782" s="29">
        <v>2000.0</v>
      </c>
      <c r="C1782" s="26"/>
      <c r="D1782" s="27">
        <v>-2000.0</v>
      </c>
      <c r="E1782" s="28"/>
    </row>
    <row r="1783" hidden="1">
      <c r="A1783" s="31" t="s">
        <v>3730</v>
      </c>
      <c r="B1783" s="29">
        <v>110.0</v>
      </c>
      <c r="C1783" s="26">
        <v>110.0</v>
      </c>
      <c r="D1783" s="27">
        <v>0.0</v>
      </c>
      <c r="E1783" s="28"/>
    </row>
    <row r="1784" hidden="1">
      <c r="A1784" s="31" t="s">
        <v>3732</v>
      </c>
      <c r="B1784" s="29">
        <v>0.0</v>
      </c>
      <c r="C1784" s="26"/>
      <c r="D1784" s="27">
        <v>0.0</v>
      </c>
      <c r="E1784" s="28"/>
    </row>
    <row r="1785" hidden="1">
      <c r="A1785" s="31" t="s">
        <v>3734</v>
      </c>
      <c r="B1785" s="29">
        <v>6240.0</v>
      </c>
      <c r="C1785" s="26">
        <v>6240.0</v>
      </c>
      <c r="D1785" s="27">
        <v>0.0</v>
      </c>
      <c r="E1785" s="34"/>
    </row>
    <row r="1786" hidden="1">
      <c r="A1786" s="57" t="s">
        <v>3735</v>
      </c>
      <c r="B1786" s="29">
        <v>58250.0</v>
      </c>
      <c r="C1786" s="29">
        <v>58833.0</v>
      </c>
      <c r="D1786" s="27">
        <v>583.0</v>
      </c>
      <c r="E1786" s="34"/>
    </row>
    <row r="1787" hidden="1">
      <c r="A1787" s="57" t="s">
        <v>3736</v>
      </c>
      <c r="B1787" s="29">
        <v>31165.0</v>
      </c>
      <c r="C1787" s="58">
        <v>31165.0</v>
      </c>
      <c r="D1787" s="27">
        <v>0.0</v>
      </c>
      <c r="E1787" s="34"/>
    </row>
    <row r="1788" hidden="1">
      <c r="A1788" s="57" t="s">
        <v>3737</v>
      </c>
      <c r="B1788" s="29">
        <v>59604.0</v>
      </c>
      <c r="C1788" s="58">
        <v>59340.0</v>
      </c>
      <c r="D1788" s="27">
        <v>-264.0</v>
      </c>
      <c r="E1788" s="34"/>
    </row>
    <row r="1789" hidden="1">
      <c r="A1789" s="57" t="s">
        <v>3738</v>
      </c>
      <c r="B1789" s="29">
        <v>78217.0</v>
      </c>
      <c r="C1789" s="58">
        <v>78217.0</v>
      </c>
      <c r="D1789" s="27">
        <v>0.0</v>
      </c>
      <c r="E1789" s="34"/>
    </row>
    <row r="1790" hidden="1">
      <c r="A1790" s="57" t="s">
        <v>3740</v>
      </c>
      <c r="B1790" s="29">
        <v>1957.0</v>
      </c>
      <c r="C1790" s="58">
        <v>1957.0</v>
      </c>
      <c r="D1790" s="27">
        <v>0.0</v>
      </c>
      <c r="E1790" s="34"/>
    </row>
    <row r="1791" hidden="1">
      <c r="A1791" s="57" t="s">
        <v>3741</v>
      </c>
      <c r="B1791" s="29">
        <v>13445.0</v>
      </c>
      <c r="C1791" s="58">
        <v>12847.0</v>
      </c>
      <c r="D1791" s="27">
        <v>-598.0</v>
      </c>
      <c r="E1791" s="34"/>
    </row>
    <row r="1792" hidden="1">
      <c r="A1792" s="35" t="s">
        <v>3742</v>
      </c>
      <c r="B1792" s="29">
        <v>315089.5</v>
      </c>
      <c r="C1792" s="58">
        <v>314227.5</v>
      </c>
      <c r="D1792" s="27">
        <v>-862.0</v>
      </c>
      <c r="E1792" s="34"/>
    </row>
    <row r="1793" hidden="1">
      <c r="A1793" s="36" t="s">
        <v>3743</v>
      </c>
      <c r="B1793" s="37">
        <v>1.5</v>
      </c>
      <c r="C1793" s="27">
        <v>1156.5</v>
      </c>
      <c r="D1793" s="27">
        <v>1155.0</v>
      </c>
      <c r="E1793" s="38"/>
    </row>
    <row r="1794" hidden="1"/>
    <row r="1795" hidden="1"/>
    <row r="1796" hidden="1">
      <c r="A1796" s="5" t="s">
        <v>3715</v>
      </c>
      <c r="B1796" s="6"/>
      <c r="C1796" s="6"/>
      <c r="D1796" s="6"/>
      <c r="E1796" s="7"/>
    </row>
    <row r="1797" hidden="1">
      <c r="A1797" s="10"/>
      <c r="B1797" s="11"/>
      <c r="C1797" s="11"/>
      <c r="D1797" s="11"/>
      <c r="E1797" s="12"/>
    </row>
    <row r="1798" hidden="1">
      <c r="A1798" s="5" t="s">
        <v>3717</v>
      </c>
      <c r="B1798" s="6"/>
      <c r="C1798" s="6"/>
      <c r="D1798" s="6"/>
      <c r="E1798" s="7"/>
    </row>
    <row r="1799" hidden="1">
      <c r="A1799" s="10"/>
      <c r="B1799" s="11"/>
      <c r="C1799" s="11"/>
      <c r="D1799" s="11"/>
      <c r="E1799" s="12"/>
    </row>
    <row r="1800" hidden="1">
      <c r="A1800" s="13">
        <v>45880.0</v>
      </c>
      <c r="B1800" s="6"/>
      <c r="C1800" s="53" t="s">
        <v>3718</v>
      </c>
      <c r="D1800" s="15">
        <v>45886.0</v>
      </c>
      <c r="E1800" s="7"/>
    </row>
    <row r="1801" hidden="1">
      <c r="A1801" s="10"/>
      <c r="B1801" s="11"/>
      <c r="C1801" s="16"/>
      <c r="D1801" s="11"/>
      <c r="E1801" s="12"/>
    </row>
    <row r="1802" hidden="1">
      <c r="A1802" s="54" t="s">
        <v>4850</v>
      </c>
      <c r="B1802" s="7"/>
      <c r="C1802" s="16"/>
      <c r="D1802" s="55" t="s">
        <v>4851</v>
      </c>
      <c r="E1802" s="7"/>
    </row>
    <row r="1803" hidden="1">
      <c r="A1803" s="10"/>
      <c r="B1803" s="12"/>
      <c r="C1803" s="16"/>
      <c r="D1803" s="11"/>
      <c r="E1803" s="12"/>
    </row>
    <row r="1804" hidden="1">
      <c r="A1804" s="19" t="s">
        <v>3719</v>
      </c>
      <c r="B1804" s="6"/>
      <c r="C1804" s="6"/>
      <c r="D1804" s="6"/>
      <c r="E1804" s="7"/>
    </row>
    <row r="1805" hidden="1">
      <c r="A1805" s="20" t="s">
        <v>3720</v>
      </c>
      <c r="B1805" s="21" t="s">
        <v>3721</v>
      </c>
      <c r="C1805" s="22" t="s">
        <v>3722</v>
      </c>
      <c r="D1805" s="21" t="s">
        <v>3723</v>
      </c>
      <c r="E1805" s="23" t="s">
        <v>13</v>
      </c>
    </row>
    <row r="1806" hidden="1">
      <c r="A1806" s="56" t="s">
        <v>3724</v>
      </c>
      <c r="B1806" s="25">
        <v>22962.0</v>
      </c>
      <c r="C1806" s="26">
        <v>22957.0</v>
      </c>
      <c r="D1806" s="27">
        <v>-5.0</v>
      </c>
      <c r="E1806" s="28" t="s">
        <v>4953</v>
      </c>
    </row>
    <row r="1807" hidden="1">
      <c r="A1807" s="56" t="s">
        <v>3725</v>
      </c>
      <c r="B1807" s="29">
        <v>25041.0</v>
      </c>
      <c r="C1807" s="26">
        <v>25041.0</v>
      </c>
      <c r="D1807" s="27">
        <v>0.0</v>
      </c>
      <c r="E1807" s="28"/>
    </row>
    <row r="1808" hidden="1">
      <c r="A1808" s="56" t="s">
        <v>3726</v>
      </c>
      <c r="B1808" s="29">
        <v>300.0</v>
      </c>
      <c r="C1808" s="26">
        <v>300.0</v>
      </c>
      <c r="D1808" s="27">
        <v>0.0</v>
      </c>
      <c r="E1808" s="28"/>
    </row>
    <row r="1809" hidden="1">
      <c r="A1809" s="56" t="s">
        <v>3727</v>
      </c>
      <c r="B1809" s="29">
        <v>2500.0</v>
      </c>
      <c r="C1809" s="26">
        <v>2501.0</v>
      </c>
      <c r="D1809" s="27">
        <v>1.0</v>
      </c>
      <c r="E1809" s="28"/>
    </row>
    <row r="1810" hidden="1">
      <c r="A1810" s="31" t="s">
        <v>3729</v>
      </c>
      <c r="B1810" s="29">
        <v>0.0</v>
      </c>
      <c r="C1810" s="26"/>
      <c r="D1810" s="27">
        <v>0.0</v>
      </c>
      <c r="E1810" s="28"/>
    </row>
    <row r="1811" hidden="1">
      <c r="A1811" s="31" t="s">
        <v>3730</v>
      </c>
      <c r="B1811" s="29">
        <v>110.0</v>
      </c>
      <c r="C1811" s="26">
        <v>110.0</v>
      </c>
      <c r="D1811" s="27">
        <v>0.0</v>
      </c>
      <c r="E1811" s="28" t="s">
        <v>4954</v>
      </c>
    </row>
    <row r="1812" hidden="1">
      <c r="A1812" s="31" t="s">
        <v>3732</v>
      </c>
      <c r="B1812" s="29">
        <v>6752.0</v>
      </c>
      <c r="C1812" s="26">
        <v>6752.0</v>
      </c>
      <c r="D1812" s="27">
        <v>0.0</v>
      </c>
      <c r="E1812" s="28" t="s">
        <v>4955</v>
      </c>
    </row>
    <row r="1813" hidden="1">
      <c r="A1813" s="31" t="s">
        <v>3734</v>
      </c>
      <c r="B1813" s="29">
        <v>5600.0</v>
      </c>
      <c r="C1813" s="26">
        <v>5600.0</v>
      </c>
      <c r="D1813" s="27">
        <v>0.0</v>
      </c>
      <c r="E1813" s="34"/>
    </row>
    <row r="1814" hidden="1">
      <c r="A1814" s="57" t="s">
        <v>3735</v>
      </c>
      <c r="B1814" s="29">
        <v>59969.0</v>
      </c>
      <c r="C1814" s="29">
        <v>60268.0</v>
      </c>
      <c r="D1814" s="27">
        <v>299.0</v>
      </c>
      <c r="E1814" s="34"/>
    </row>
    <row r="1815" hidden="1">
      <c r="A1815" s="57" t="s">
        <v>3736</v>
      </c>
      <c r="B1815" s="29">
        <v>31854.0</v>
      </c>
      <c r="C1815" s="58">
        <v>31483.0</v>
      </c>
      <c r="D1815" s="27">
        <v>-371.0</v>
      </c>
      <c r="E1815" s="34"/>
    </row>
    <row r="1816" hidden="1">
      <c r="A1816" s="57" t="s">
        <v>3737</v>
      </c>
      <c r="B1816" s="29">
        <v>66872.0</v>
      </c>
      <c r="C1816" s="58">
        <v>66872.0</v>
      </c>
      <c r="D1816" s="27">
        <v>0.0</v>
      </c>
      <c r="E1816" s="34"/>
    </row>
    <row r="1817" hidden="1">
      <c r="A1817" s="57" t="s">
        <v>3738</v>
      </c>
      <c r="B1817" s="29">
        <v>83628.0</v>
      </c>
      <c r="C1817" s="58">
        <v>83628.0</v>
      </c>
      <c r="D1817" s="27">
        <v>0.0</v>
      </c>
      <c r="E1817" s="34"/>
    </row>
    <row r="1818" hidden="1">
      <c r="A1818" s="57" t="s">
        <v>3740</v>
      </c>
      <c r="B1818" s="29">
        <v>302.0</v>
      </c>
      <c r="C1818" s="58">
        <v>302.0</v>
      </c>
      <c r="D1818" s="27">
        <v>0.0</v>
      </c>
      <c r="E1818" s="34"/>
    </row>
    <row r="1819" hidden="1">
      <c r="A1819" s="57" t="s">
        <v>3741</v>
      </c>
      <c r="B1819" s="29">
        <v>7834.0</v>
      </c>
      <c r="C1819" s="58">
        <v>7834.0</v>
      </c>
      <c r="D1819" s="27">
        <v>0.0</v>
      </c>
      <c r="E1819" s="34"/>
    </row>
    <row r="1820" hidden="1">
      <c r="A1820" s="35" t="s">
        <v>3742</v>
      </c>
      <c r="B1820" s="29">
        <v>305888.5</v>
      </c>
      <c r="C1820" s="58">
        <v>305816.5</v>
      </c>
      <c r="D1820" s="27">
        <v>-72.0</v>
      </c>
      <c r="E1820" s="34"/>
    </row>
    <row r="1821" hidden="1">
      <c r="A1821" s="36" t="s">
        <v>3743</v>
      </c>
      <c r="B1821" s="37">
        <v>1.5</v>
      </c>
      <c r="C1821" s="27">
        <v>-2.5</v>
      </c>
      <c r="D1821" s="27">
        <v>-4.0</v>
      </c>
      <c r="E1821" s="38"/>
    </row>
    <row r="1822" hidden="1"/>
    <row r="1823" hidden="1"/>
    <row r="1824" hidden="1">
      <c r="A1824" s="5" t="s">
        <v>3715</v>
      </c>
      <c r="B1824" s="6"/>
      <c r="C1824" s="6"/>
      <c r="D1824" s="6"/>
      <c r="E1824" s="7"/>
    </row>
    <row r="1825" hidden="1">
      <c r="A1825" s="10"/>
      <c r="B1825" s="11"/>
      <c r="C1825" s="11"/>
      <c r="D1825" s="11"/>
      <c r="E1825" s="12"/>
    </row>
    <row r="1826" hidden="1">
      <c r="A1826" s="5" t="s">
        <v>3717</v>
      </c>
      <c r="B1826" s="6"/>
      <c r="C1826" s="6"/>
      <c r="D1826" s="6"/>
      <c r="E1826" s="7"/>
    </row>
    <row r="1827" hidden="1">
      <c r="A1827" s="10"/>
      <c r="B1827" s="11"/>
      <c r="C1827" s="11"/>
      <c r="D1827" s="11"/>
      <c r="E1827" s="12"/>
    </row>
    <row r="1828" hidden="1">
      <c r="A1828" s="13">
        <v>45880.0</v>
      </c>
      <c r="B1828" s="6"/>
      <c r="C1828" s="53" t="s">
        <v>3718</v>
      </c>
      <c r="D1828" s="15">
        <v>45886.0</v>
      </c>
      <c r="E1828" s="7"/>
    </row>
    <row r="1829" hidden="1">
      <c r="A1829" s="10"/>
      <c r="B1829" s="11"/>
      <c r="C1829" s="16"/>
      <c r="D1829" s="11"/>
      <c r="E1829" s="12"/>
    </row>
    <row r="1830" hidden="1">
      <c r="A1830" s="54" t="s">
        <v>4850</v>
      </c>
      <c r="B1830" s="7"/>
      <c r="C1830" s="16"/>
      <c r="D1830" s="55" t="s">
        <v>4851</v>
      </c>
      <c r="E1830" s="7"/>
    </row>
    <row r="1831" hidden="1">
      <c r="A1831" s="10"/>
      <c r="B1831" s="12"/>
      <c r="C1831" s="16"/>
      <c r="D1831" s="11"/>
      <c r="E1831" s="12"/>
    </row>
    <row r="1832" hidden="1">
      <c r="A1832" s="19" t="s">
        <v>3719</v>
      </c>
      <c r="B1832" s="6"/>
      <c r="C1832" s="6"/>
      <c r="D1832" s="6"/>
      <c r="E1832" s="7"/>
    </row>
    <row r="1833" hidden="1">
      <c r="A1833" s="20" t="s">
        <v>3720</v>
      </c>
      <c r="B1833" s="21" t="s">
        <v>3721</v>
      </c>
      <c r="C1833" s="22" t="s">
        <v>3722</v>
      </c>
      <c r="D1833" s="21" t="s">
        <v>3723</v>
      </c>
      <c r="E1833" s="23" t="s">
        <v>13</v>
      </c>
    </row>
    <row r="1834" hidden="1">
      <c r="A1834" s="56" t="s">
        <v>3724</v>
      </c>
      <c r="B1834" s="25">
        <v>22962.0</v>
      </c>
      <c r="C1834" s="26">
        <v>22957.0</v>
      </c>
      <c r="D1834" s="27">
        <v>-5.0</v>
      </c>
      <c r="E1834" s="28" t="s">
        <v>4953</v>
      </c>
    </row>
    <row r="1835" hidden="1">
      <c r="A1835" s="56" t="s">
        <v>3725</v>
      </c>
      <c r="B1835" s="29">
        <v>25041.0</v>
      </c>
      <c r="C1835" s="26">
        <v>25041.0</v>
      </c>
      <c r="D1835" s="27">
        <v>0.0</v>
      </c>
      <c r="E1835" s="28"/>
    </row>
    <row r="1836" hidden="1">
      <c r="A1836" s="56" t="s">
        <v>3726</v>
      </c>
      <c r="B1836" s="29">
        <v>300.0</v>
      </c>
      <c r="C1836" s="26">
        <v>300.0</v>
      </c>
      <c r="D1836" s="27">
        <v>0.0</v>
      </c>
      <c r="E1836" s="28"/>
    </row>
    <row r="1837" hidden="1">
      <c r="A1837" s="56" t="s">
        <v>3727</v>
      </c>
      <c r="B1837" s="29">
        <v>2500.0</v>
      </c>
      <c r="C1837" s="26">
        <v>2501.0</v>
      </c>
      <c r="D1837" s="27">
        <v>1.0</v>
      </c>
      <c r="E1837" s="28"/>
    </row>
    <row r="1838" hidden="1">
      <c r="A1838" s="31" t="s">
        <v>3729</v>
      </c>
      <c r="B1838" s="29">
        <v>0.0</v>
      </c>
      <c r="C1838" s="26"/>
      <c r="D1838" s="27">
        <v>0.0</v>
      </c>
      <c r="E1838" s="28"/>
    </row>
    <row r="1839" hidden="1">
      <c r="A1839" s="31" t="s">
        <v>3730</v>
      </c>
      <c r="B1839" s="29">
        <v>110.0</v>
      </c>
      <c r="C1839" s="26">
        <v>110.0</v>
      </c>
      <c r="D1839" s="27">
        <v>0.0</v>
      </c>
      <c r="E1839" s="28" t="s">
        <v>4954</v>
      </c>
    </row>
    <row r="1840" hidden="1">
      <c r="A1840" s="31" t="s">
        <v>3732</v>
      </c>
      <c r="B1840" s="29">
        <v>6752.0</v>
      </c>
      <c r="C1840" s="26">
        <v>6752.0</v>
      </c>
      <c r="D1840" s="27">
        <v>0.0</v>
      </c>
      <c r="E1840" s="28" t="s">
        <v>4955</v>
      </c>
    </row>
    <row r="1841" hidden="1">
      <c r="A1841" s="31" t="s">
        <v>3734</v>
      </c>
      <c r="B1841" s="29">
        <v>5600.0</v>
      </c>
      <c r="C1841" s="26">
        <v>5600.0</v>
      </c>
      <c r="D1841" s="27">
        <v>0.0</v>
      </c>
      <c r="E1841" s="34"/>
    </row>
    <row r="1842" hidden="1">
      <c r="A1842" s="57" t="s">
        <v>3735</v>
      </c>
      <c r="B1842" s="29">
        <v>59969.0</v>
      </c>
      <c r="C1842" s="29">
        <v>60268.0</v>
      </c>
      <c r="D1842" s="27">
        <v>299.0</v>
      </c>
      <c r="E1842" s="34"/>
    </row>
    <row r="1843" hidden="1">
      <c r="A1843" s="57" t="s">
        <v>3736</v>
      </c>
      <c r="B1843" s="29">
        <v>31854.0</v>
      </c>
      <c r="C1843" s="58">
        <v>31483.0</v>
      </c>
      <c r="D1843" s="27">
        <v>-371.0</v>
      </c>
      <c r="E1843" s="34"/>
    </row>
    <row r="1844" hidden="1">
      <c r="A1844" s="57" t="s">
        <v>3737</v>
      </c>
      <c r="B1844" s="29">
        <v>66872.0</v>
      </c>
      <c r="C1844" s="58">
        <v>66872.0</v>
      </c>
      <c r="D1844" s="27">
        <v>0.0</v>
      </c>
      <c r="E1844" s="34"/>
    </row>
    <row r="1845" hidden="1">
      <c r="A1845" s="57" t="s">
        <v>3738</v>
      </c>
      <c r="B1845" s="29">
        <v>83628.0</v>
      </c>
      <c r="C1845" s="58">
        <v>83628.0</v>
      </c>
      <c r="D1845" s="27">
        <v>0.0</v>
      </c>
      <c r="E1845" s="34"/>
    </row>
    <row r="1846" hidden="1">
      <c r="A1846" s="57" t="s">
        <v>3740</v>
      </c>
      <c r="B1846" s="29">
        <v>302.0</v>
      </c>
      <c r="C1846" s="58">
        <v>302.0</v>
      </c>
      <c r="D1846" s="27">
        <v>0.0</v>
      </c>
      <c r="E1846" s="34"/>
    </row>
    <row r="1847" hidden="1">
      <c r="A1847" s="57" t="s">
        <v>3741</v>
      </c>
      <c r="B1847" s="29">
        <v>7834.0</v>
      </c>
      <c r="C1847" s="58">
        <v>7834.0</v>
      </c>
      <c r="D1847" s="27">
        <v>0.0</v>
      </c>
      <c r="E1847" s="34"/>
    </row>
    <row r="1848" hidden="1">
      <c r="A1848" s="35" t="s">
        <v>3742</v>
      </c>
      <c r="B1848" s="29">
        <v>305888.5</v>
      </c>
      <c r="C1848" s="58">
        <v>305816.5</v>
      </c>
      <c r="D1848" s="27">
        <v>-72.0</v>
      </c>
      <c r="E1848" s="34"/>
    </row>
    <row r="1849" hidden="1">
      <c r="A1849" s="36" t="s">
        <v>3743</v>
      </c>
      <c r="B1849" s="37">
        <v>1.5</v>
      </c>
      <c r="C1849" s="27">
        <v>-2.5</v>
      </c>
      <c r="D1849" s="27">
        <v>-4.0</v>
      </c>
      <c r="E1849" s="38"/>
    </row>
    <row r="1850" hidden="1"/>
    <row r="1851" hidden="1"/>
    <row r="1852" hidden="1">
      <c r="A1852" s="5" t="s">
        <v>3715</v>
      </c>
      <c r="B1852" s="6"/>
      <c r="C1852" s="6"/>
      <c r="D1852" s="6"/>
      <c r="E1852" s="7"/>
    </row>
    <row r="1853" hidden="1">
      <c r="A1853" s="10"/>
      <c r="B1853" s="11"/>
      <c r="C1853" s="11"/>
      <c r="D1853" s="11"/>
      <c r="E1853" s="12"/>
    </row>
    <row r="1854" hidden="1">
      <c r="A1854" s="5" t="s">
        <v>3717</v>
      </c>
      <c r="B1854" s="6"/>
      <c r="C1854" s="6"/>
      <c r="D1854" s="6"/>
      <c r="E1854" s="7"/>
    </row>
    <row r="1855" hidden="1">
      <c r="A1855" s="10"/>
      <c r="B1855" s="11"/>
      <c r="C1855" s="11"/>
      <c r="D1855" s="11"/>
      <c r="E1855" s="12"/>
    </row>
    <row r="1856" hidden="1">
      <c r="A1856" s="13">
        <v>45887.0</v>
      </c>
      <c r="B1856" s="6"/>
      <c r="C1856" s="53" t="s">
        <v>3718</v>
      </c>
      <c r="D1856" s="15">
        <v>45893.0</v>
      </c>
      <c r="E1856" s="7"/>
    </row>
    <row r="1857" hidden="1">
      <c r="A1857" s="10"/>
      <c r="B1857" s="11"/>
      <c r="C1857" s="16"/>
      <c r="D1857" s="11"/>
      <c r="E1857" s="12"/>
    </row>
    <row r="1858" hidden="1">
      <c r="A1858" s="54" t="s">
        <v>4850</v>
      </c>
      <c r="B1858" s="7"/>
      <c r="C1858" s="16"/>
      <c r="D1858" s="55" t="s">
        <v>4851</v>
      </c>
      <c r="E1858" s="7"/>
    </row>
    <row r="1859" hidden="1">
      <c r="A1859" s="10"/>
      <c r="B1859" s="12"/>
      <c r="C1859" s="16"/>
      <c r="D1859" s="11"/>
      <c r="E1859" s="12"/>
    </row>
    <row r="1860" hidden="1">
      <c r="A1860" s="19" t="s">
        <v>3719</v>
      </c>
      <c r="B1860" s="6"/>
      <c r="C1860" s="6"/>
      <c r="D1860" s="6"/>
      <c r="E1860" s="7"/>
    </row>
    <row r="1861" hidden="1">
      <c r="A1861" s="20" t="s">
        <v>3720</v>
      </c>
      <c r="B1861" s="21" t="s">
        <v>3721</v>
      </c>
      <c r="C1861" s="22" t="s">
        <v>3722</v>
      </c>
      <c r="D1861" s="21" t="s">
        <v>3723</v>
      </c>
      <c r="E1861" s="23" t="s">
        <v>13</v>
      </c>
    </row>
    <row r="1862" hidden="1">
      <c r="A1862" s="56" t="s">
        <v>3724</v>
      </c>
      <c r="B1862" s="25">
        <v>23647.0</v>
      </c>
      <c r="C1862" s="26">
        <v>23648.0</v>
      </c>
      <c r="D1862" s="27">
        <v>1.0</v>
      </c>
      <c r="E1862" s="28"/>
    </row>
    <row r="1863" hidden="1">
      <c r="A1863" s="56" t="s">
        <v>3725</v>
      </c>
      <c r="B1863" s="29">
        <v>29411.0</v>
      </c>
      <c r="C1863" s="26">
        <v>29411.0</v>
      </c>
      <c r="D1863" s="27">
        <v>0.0</v>
      </c>
      <c r="E1863" s="28"/>
    </row>
    <row r="1864" hidden="1">
      <c r="A1864" s="56" t="s">
        <v>3726</v>
      </c>
      <c r="B1864" s="29">
        <v>180.0</v>
      </c>
      <c r="C1864" s="26">
        <v>180.0</v>
      </c>
      <c r="D1864" s="27">
        <v>0.0</v>
      </c>
      <c r="E1864" s="28"/>
    </row>
    <row r="1865" hidden="1">
      <c r="A1865" s="56" t="s">
        <v>3727</v>
      </c>
      <c r="B1865" s="29">
        <v>1500.0</v>
      </c>
      <c r="C1865" s="26">
        <v>1500.0</v>
      </c>
      <c r="D1865" s="27">
        <v>0.0</v>
      </c>
      <c r="E1865" s="28"/>
    </row>
    <row r="1866" hidden="1">
      <c r="A1866" s="31" t="s">
        <v>3729</v>
      </c>
      <c r="B1866" s="29">
        <v>300.0</v>
      </c>
      <c r="C1866" s="26"/>
      <c r="D1866" s="27">
        <v>-300.0</v>
      </c>
      <c r="E1866" s="28"/>
    </row>
    <row r="1867" hidden="1">
      <c r="A1867" s="31" t="s">
        <v>3730</v>
      </c>
      <c r="B1867" s="29">
        <v>0.0</v>
      </c>
      <c r="C1867" s="26"/>
      <c r="D1867" s="27">
        <v>0.0</v>
      </c>
      <c r="E1867" s="28"/>
    </row>
    <row r="1868" hidden="1">
      <c r="A1868" s="31" t="s">
        <v>3732</v>
      </c>
      <c r="B1868" s="29">
        <v>1010.0</v>
      </c>
      <c r="C1868" s="26">
        <v>269.0</v>
      </c>
      <c r="D1868" s="27">
        <v>-741.0</v>
      </c>
      <c r="E1868" s="28" t="s">
        <v>4956</v>
      </c>
    </row>
    <row r="1869" hidden="1">
      <c r="A1869" s="31" t="s">
        <v>3734</v>
      </c>
      <c r="B1869" s="29">
        <v>5960.0</v>
      </c>
      <c r="C1869" s="26">
        <v>6840.0</v>
      </c>
      <c r="D1869" s="27">
        <v>880.0</v>
      </c>
      <c r="E1869" s="34"/>
    </row>
    <row r="1870" hidden="1">
      <c r="A1870" s="57" t="s">
        <v>3735</v>
      </c>
      <c r="B1870" s="29">
        <v>57379.0</v>
      </c>
      <c r="C1870" s="29">
        <v>57379.0</v>
      </c>
      <c r="D1870" s="27">
        <v>0.0</v>
      </c>
      <c r="E1870" s="34"/>
    </row>
    <row r="1871" hidden="1">
      <c r="A1871" s="57" t="s">
        <v>3736</v>
      </c>
      <c r="B1871" s="29">
        <v>34558.0</v>
      </c>
      <c r="C1871" s="58">
        <v>34558.0</v>
      </c>
      <c r="D1871" s="27">
        <v>0.0</v>
      </c>
      <c r="E1871" s="34"/>
    </row>
    <row r="1872" hidden="1">
      <c r="A1872" s="57" t="s">
        <v>3737</v>
      </c>
      <c r="B1872" s="29">
        <v>68061.0</v>
      </c>
      <c r="C1872" s="58">
        <v>68061.0</v>
      </c>
      <c r="D1872" s="27">
        <v>0.0</v>
      </c>
      <c r="E1872" s="34"/>
    </row>
    <row r="1873" hidden="1">
      <c r="A1873" s="57" t="s">
        <v>3738</v>
      </c>
      <c r="B1873" s="29">
        <v>90448.0</v>
      </c>
      <c r="C1873" s="58">
        <v>90698.0</v>
      </c>
      <c r="D1873" s="27">
        <v>250.0</v>
      </c>
      <c r="E1873" s="34"/>
    </row>
    <row r="1874" hidden="1">
      <c r="A1874" s="57" t="s">
        <v>3740</v>
      </c>
      <c r="B1874" s="29">
        <v>4033.0</v>
      </c>
      <c r="C1874" s="58">
        <v>4033.0</v>
      </c>
      <c r="D1874" s="27">
        <v>0.0</v>
      </c>
      <c r="E1874" s="34"/>
    </row>
    <row r="1875" hidden="1">
      <c r="A1875" s="57" t="s">
        <v>3741</v>
      </c>
      <c r="B1875" s="29">
        <v>8395.0</v>
      </c>
      <c r="C1875" s="58">
        <v>8395.0</v>
      </c>
      <c r="D1875" s="27">
        <v>0.0</v>
      </c>
      <c r="E1875" s="34"/>
    </row>
    <row r="1876" hidden="1">
      <c r="A1876" s="35" t="s">
        <v>3742</v>
      </c>
      <c r="B1876" s="29">
        <v>316482.1</v>
      </c>
      <c r="C1876" s="58">
        <v>316732.1</v>
      </c>
      <c r="D1876" s="27">
        <v>250.0</v>
      </c>
      <c r="E1876" s="34"/>
    </row>
    <row r="1877" hidden="1">
      <c r="A1877" s="36" t="s">
        <v>3743</v>
      </c>
      <c r="B1877" s="37">
        <v>4.900000000001455</v>
      </c>
      <c r="C1877" s="27">
        <v>-155.09999999997672</v>
      </c>
      <c r="D1877" s="27">
        <v>-159.99999999997817</v>
      </c>
      <c r="E1877" s="38"/>
    </row>
    <row r="1878" hidden="1"/>
    <row r="1879" hidden="1"/>
    <row r="1880" hidden="1">
      <c r="A1880" s="5" t="s">
        <v>3715</v>
      </c>
      <c r="B1880" s="6"/>
      <c r="C1880" s="6"/>
      <c r="D1880" s="6"/>
      <c r="E1880" s="7"/>
    </row>
    <row r="1881" hidden="1">
      <c r="A1881" s="10"/>
      <c r="B1881" s="11"/>
      <c r="C1881" s="11"/>
      <c r="D1881" s="11"/>
      <c r="E1881" s="12"/>
    </row>
    <row r="1882" hidden="1">
      <c r="A1882" s="5" t="s">
        <v>3717</v>
      </c>
      <c r="B1882" s="6"/>
      <c r="C1882" s="6"/>
      <c r="D1882" s="6"/>
      <c r="E1882" s="7"/>
    </row>
    <row r="1883" hidden="1">
      <c r="A1883" s="10"/>
      <c r="B1883" s="11"/>
      <c r="C1883" s="11"/>
      <c r="D1883" s="11"/>
      <c r="E1883" s="12"/>
    </row>
    <row r="1884" hidden="1">
      <c r="A1884" s="13">
        <v>45894.0</v>
      </c>
      <c r="B1884" s="6"/>
      <c r="C1884" s="53" t="s">
        <v>3718</v>
      </c>
      <c r="D1884" s="15">
        <v>45900.0</v>
      </c>
      <c r="E1884" s="7"/>
    </row>
    <row r="1885" hidden="1">
      <c r="A1885" s="10"/>
      <c r="B1885" s="11"/>
      <c r="C1885" s="16"/>
      <c r="D1885" s="11"/>
      <c r="E1885" s="12"/>
    </row>
    <row r="1886" hidden="1">
      <c r="A1886" s="54" t="s">
        <v>4850</v>
      </c>
      <c r="B1886" s="7"/>
      <c r="C1886" s="16"/>
      <c r="D1886" s="55" t="s">
        <v>4851</v>
      </c>
      <c r="E1886" s="7"/>
    </row>
    <row r="1887" hidden="1">
      <c r="A1887" s="10"/>
      <c r="B1887" s="12"/>
      <c r="C1887" s="16"/>
      <c r="D1887" s="11"/>
      <c r="E1887" s="12"/>
    </row>
    <row r="1888" hidden="1">
      <c r="A1888" s="19" t="s">
        <v>3719</v>
      </c>
      <c r="B1888" s="6"/>
      <c r="C1888" s="6"/>
      <c r="D1888" s="6"/>
      <c r="E1888" s="7"/>
    </row>
    <row r="1889" hidden="1">
      <c r="A1889" s="20" t="s">
        <v>3720</v>
      </c>
      <c r="B1889" s="21" t="s">
        <v>3721</v>
      </c>
      <c r="C1889" s="22" t="s">
        <v>3722</v>
      </c>
      <c r="D1889" s="21" t="s">
        <v>3723</v>
      </c>
      <c r="E1889" s="23" t="s">
        <v>13</v>
      </c>
    </row>
    <row r="1890" hidden="1">
      <c r="A1890" s="56" t="s">
        <v>3724</v>
      </c>
      <c r="B1890" s="25">
        <v>29659.0</v>
      </c>
      <c r="C1890" s="26">
        <v>29662.0</v>
      </c>
      <c r="D1890" s="27">
        <v>3.0</v>
      </c>
      <c r="E1890" s="28" t="s">
        <v>4957</v>
      </c>
    </row>
    <row r="1891" hidden="1">
      <c r="A1891" s="56" t="s">
        <v>3725</v>
      </c>
      <c r="B1891" s="29">
        <v>28953.0</v>
      </c>
      <c r="C1891" s="26">
        <v>28953.0</v>
      </c>
      <c r="D1891" s="27">
        <v>0.0</v>
      </c>
      <c r="E1891" s="28"/>
    </row>
    <row r="1892" hidden="1">
      <c r="A1892" s="56" t="s">
        <v>3726</v>
      </c>
      <c r="B1892" s="29">
        <v>200.0</v>
      </c>
      <c r="C1892" s="26">
        <v>200.0</v>
      </c>
      <c r="D1892" s="27">
        <v>0.0</v>
      </c>
      <c r="E1892" s="28"/>
    </row>
    <row r="1893" hidden="1">
      <c r="A1893" s="56" t="s">
        <v>3727</v>
      </c>
      <c r="B1893" s="29">
        <v>2000.0</v>
      </c>
      <c r="C1893" s="26">
        <v>2000.0</v>
      </c>
      <c r="D1893" s="27">
        <v>0.0</v>
      </c>
      <c r="E1893" s="28"/>
    </row>
    <row r="1894" hidden="1">
      <c r="A1894" s="31" t="s">
        <v>3729</v>
      </c>
      <c r="B1894" s="29">
        <v>333.0</v>
      </c>
      <c r="C1894" s="26">
        <v>133.0</v>
      </c>
      <c r="D1894" s="27">
        <v>-200.0</v>
      </c>
      <c r="E1894" s="28" t="s">
        <v>4958</v>
      </c>
    </row>
    <row r="1895" hidden="1">
      <c r="A1895" s="31" t="s">
        <v>3730</v>
      </c>
      <c r="B1895" s="29">
        <v>0.0</v>
      </c>
      <c r="C1895" s="26"/>
      <c r="D1895" s="27">
        <v>0.0</v>
      </c>
      <c r="E1895" s="28"/>
    </row>
    <row r="1896" hidden="1">
      <c r="A1896" s="31" t="s">
        <v>3732</v>
      </c>
      <c r="B1896" s="29">
        <v>4747.0</v>
      </c>
      <c r="C1896" s="26">
        <v>2700.0</v>
      </c>
      <c r="D1896" s="27">
        <v>-2047.0</v>
      </c>
      <c r="E1896" s="28" t="s">
        <v>4959</v>
      </c>
    </row>
    <row r="1897" hidden="1">
      <c r="A1897" s="31" t="s">
        <v>3734</v>
      </c>
      <c r="B1897" s="29">
        <v>6960.0</v>
      </c>
      <c r="C1897" s="26">
        <v>7080.0</v>
      </c>
      <c r="D1897" s="27">
        <v>120.0</v>
      </c>
      <c r="E1897" s="34"/>
    </row>
    <row r="1898" hidden="1">
      <c r="A1898" s="57" t="s">
        <v>3735</v>
      </c>
      <c r="B1898" s="29">
        <v>64845.0</v>
      </c>
      <c r="C1898" s="29">
        <v>64845.0</v>
      </c>
      <c r="D1898" s="27">
        <v>0.0</v>
      </c>
      <c r="E1898" s="34"/>
    </row>
    <row r="1899" hidden="1">
      <c r="A1899" s="57" t="s">
        <v>3736</v>
      </c>
      <c r="B1899" s="29">
        <v>24487.0</v>
      </c>
      <c r="C1899" s="58">
        <v>24223.0</v>
      </c>
      <c r="D1899" s="27">
        <v>-264.0</v>
      </c>
      <c r="E1899" s="34"/>
    </row>
    <row r="1900" hidden="1">
      <c r="A1900" s="57" t="s">
        <v>3737</v>
      </c>
      <c r="B1900" s="29">
        <v>62138.0</v>
      </c>
      <c r="C1900" s="58">
        <v>62138.0</v>
      </c>
      <c r="D1900" s="27">
        <v>0.0</v>
      </c>
      <c r="E1900" s="34"/>
    </row>
    <row r="1901" hidden="1">
      <c r="A1901" s="57" t="s">
        <v>3738</v>
      </c>
      <c r="B1901" s="29">
        <v>83637.0</v>
      </c>
      <c r="C1901" s="58">
        <v>83637.0</v>
      </c>
      <c r="D1901" s="27">
        <v>0.0</v>
      </c>
      <c r="E1901" s="34"/>
    </row>
    <row r="1902" hidden="1">
      <c r="A1902" s="57" t="s">
        <v>3740</v>
      </c>
      <c r="B1902" s="29">
        <v>1025.0</v>
      </c>
      <c r="C1902" s="58">
        <v>1025.0</v>
      </c>
      <c r="D1902" s="27">
        <v>0.0</v>
      </c>
      <c r="E1902" s="34"/>
    </row>
    <row r="1903" hidden="1">
      <c r="A1903" s="57" t="s">
        <v>3741</v>
      </c>
      <c r="B1903" s="29">
        <v>8626.0</v>
      </c>
      <c r="C1903" s="58">
        <v>8626.0</v>
      </c>
      <c r="D1903" s="27">
        <v>0.0</v>
      </c>
      <c r="E1903" s="34"/>
    </row>
    <row r="1904" hidden="1">
      <c r="A1904" s="35" t="s">
        <v>3742</v>
      </c>
      <c r="B1904" s="29">
        <v>308984.0</v>
      </c>
      <c r="C1904" s="58">
        <v>308720.0</v>
      </c>
      <c r="D1904" s="27">
        <v>-264.0</v>
      </c>
      <c r="E1904" s="34"/>
    </row>
    <row r="1905" hidden="1">
      <c r="A1905" s="36" t="s">
        <v>3743</v>
      </c>
      <c r="B1905" s="37">
        <v>0.0</v>
      </c>
      <c r="C1905" s="27">
        <v>-2124.0</v>
      </c>
      <c r="D1905" s="27">
        <v>-2124.0</v>
      </c>
      <c r="E1905" s="38"/>
    </row>
    <row r="1906" hidden="1"/>
    <row r="1907" hidden="1"/>
    <row r="1908" hidden="1">
      <c r="A1908" s="5" t="s">
        <v>3715</v>
      </c>
      <c r="B1908" s="6"/>
      <c r="C1908" s="6"/>
      <c r="D1908" s="6"/>
      <c r="E1908" s="7"/>
    </row>
    <row r="1909" hidden="1">
      <c r="A1909" s="10"/>
      <c r="B1909" s="11"/>
      <c r="C1909" s="11"/>
      <c r="D1909" s="11"/>
      <c r="E1909" s="12"/>
    </row>
    <row r="1910" hidden="1">
      <c r="A1910" s="5" t="s">
        <v>3717</v>
      </c>
      <c r="B1910" s="6"/>
      <c r="C1910" s="6"/>
      <c r="D1910" s="6"/>
      <c r="E1910" s="7"/>
    </row>
    <row r="1911" hidden="1">
      <c r="A1911" s="10"/>
      <c r="B1911" s="11"/>
      <c r="C1911" s="11"/>
      <c r="D1911" s="11"/>
      <c r="E1911" s="12"/>
    </row>
    <row r="1912" hidden="1">
      <c r="A1912" s="13">
        <v>45901.0</v>
      </c>
      <c r="B1912" s="6"/>
      <c r="C1912" s="53" t="s">
        <v>3718</v>
      </c>
      <c r="D1912" s="15">
        <v>45907.0</v>
      </c>
      <c r="E1912" s="7"/>
    </row>
    <row r="1913" hidden="1">
      <c r="A1913" s="10"/>
      <c r="B1913" s="11"/>
      <c r="C1913" s="16"/>
      <c r="D1913" s="11"/>
      <c r="E1913" s="12"/>
    </row>
    <row r="1914" hidden="1">
      <c r="A1914" s="54" t="s">
        <v>4850</v>
      </c>
      <c r="B1914" s="7"/>
      <c r="C1914" s="16"/>
      <c r="D1914" s="55" t="s">
        <v>4851</v>
      </c>
      <c r="E1914" s="7"/>
    </row>
    <row r="1915" hidden="1">
      <c r="A1915" s="10"/>
      <c r="B1915" s="12"/>
      <c r="C1915" s="16"/>
      <c r="D1915" s="11"/>
      <c r="E1915" s="12"/>
    </row>
    <row r="1916" hidden="1">
      <c r="A1916" s="19" t="s">
        <v>3719</v>
      </c>
      <c r="B1916" s="6"/>
      <c r="C1916" s="6"/>
      <c r="D1916" s="6"/>
      <c r="E1916" s="7"/>
    </row>
    <row r="1917" hidden="1">
      <c r="A1917" s="20" t="s">
        <v>3720</v>
      </c>
      <c r="B1917" s="21" t="s">
        <v>3721</v>
      </c>
      <c r="C1917" s="22" t="s">
        <v>3722</v>
      </c>
      <c r="D1917" s="21" t="s">
        <v>3723</v>
      </c>
      <c r="E1917" s="23" t="s">
        <v>13</v>
      </c>
    </row>
    <row r="1918" hidden="1">
      <c r="A1918" s="56" t="s">
        <v>3724</v>
      </c>
      <c r="B1918" s="25">
        <v>30007.0</v>
      </c>
      <c r="C1918" s="26">
        <v>30007.0</v>
      </c>
      <c r="D1918" s="27">
        <v>0.0</v>
      </c>
      <c r="E1918" s="28" t="s">
        <v>4960</v>
      </c>
    </row>
    <row r="1919" hidden="1">
      <c r="A1919" s="56" t="s">
        <v>3725</v>
      </c>
      <c r="B1919" s="29">
        <v>29393.0</v>
      </c>
      <c r="C1919" s="26">
        <v>29393.0</v>
      </c>
      <c r="D1919" s="27">
        <v>0.0</v>
      </c>
      <c r="E1919" s="28"/>
    </row>
    <row r="1920" hidden="1">
      <c r="A1920" s="56" t="s">
        <v>3726</v>
      </c>
      <c r="B1920" s="29">
        <v>150.0</v>
      </c>
      <c r="C1920" s="26">
        <v>150.0</v>
      </c>
      <c r="D1920" s="27">
        <v>0.0</v>
      </c>
      <c r="E1920" s="28"/>
    </row>
    <row r="1921" hidden="1">
      <c r="A1921" s="56" t="s">
        <v>3727</v>
      </c>
      <c r="B1921" s="29">
        <v>3000.0</v>
      </c>
      <c r="C1921" s="26">
        <v>3000.0</v>
      </c>
      <c r="D1921" s="27">
        <v>0.0</v>
      </c>
      <c r="E1921" s="28"/>
    </row>
    <row r="1922" hidden="1">
      <c r="A1922" s="31" t="s">
        <v>3729</v>
      </c>
      <c r="B1922" s="29">
        <v>0.0</v>
      </c>
      <c r="C1922" s="26"/>
      <c r="D1922" s="27">
        <v>0.0</v>
      </c>
      <c r="E1922" s="28"/>
    </row>
    <row r="1923" hidden="1">
      <c r="A1923" s="31" t="s">
        <v>3730</v>
      </c>
      <c r="B1923" s="29">
        <v>0.0</v>
      </c>
      <c r="C1923" s="26"/>
      <c r="D1923" s="27">
        <v>0.0</v>
      </c>
      <c r="E1923" s="28"/>
    </row>
    <row r="1924" hidden="1">
      <c r="A1924" s="31" t="s">
        <v>3732</v>
      </c>
      <c r="B1924" s="29">
        <v>1413.0</v>
      </c>
      <c r="C1924" s="26">
        <v>1413.0</v>
      </c>
      <c r="D1924" s="27">
        <v>0.0</v>
      </c>
      <c r="E1924" s="28" t="s">
        <v>4961</v>
      </c>
    </row>
    <row r="1925" hidden="1">
      <c r="A1925" s="31" t="s">
        <v>3734</v>
      </c>
      <c r="B1925" s="29">
        <v>5200.0</v>
      </c>
      <c r="C1925" s="26">
        <v>5360.0</v>
      </c>
      <c r="D1925" s="27">
        <v>160.0</v>
      </c>
      <c r="E1925" s="34"/>
    </row>
    <row r="1926" hidden="1">
      <c r="A1926" s="57" t="s">
        <v>3735</v>
      </c>
      <c r="B1926" s="29">
        <v>63004.0</v>
      </c>
      <c r="C1926" s="29">
        <v>63004.0</v>
      </c>
      <c r="D1926" s="27">
        <v>0.0</v>
      </c>
      <c r="E1926" s="34"/>
    </row>
    <row r="1927" hidden="1">
      <c r="A1927" s="57" t="s">
        <v>3736</v>
      </c>
      <c r="B1927" s="29">
        <v>29904.0</v>
      </c>
      <c r="C1927" s="58">
        <v>29904.0</v>
      </c>
      <c r="D1927" s="27">
        <v>0.0</v>
      </c>
      <c r="E1927" s="34"/>
    </row>
    <row r="1928" hidden="1">
      <c r="A1928" s="57" t="s">
        <v>3737</v>
      </c>
      <c r="B1928" s="29">
        <v>71021.0</v>
      </c>
      <c r="C1928" s="58">
        <v>71021.0</v>
      </c>
      <c r="D1928" s="27">
        <v>0.0</v>
      </c>
      <c r="E1928" s="34"/>
    </row>
    <row r="1929" hidden="1">
      <c r="A1929" s="57" t="s">
        <v>3738</v>
      </c>
      <c r="B1929" s="29">
        <v>76752.0</v>
      </c>
      <c r="C1929" s="58">
        <v>76752.0</v>
      </c>
      <c r="D1929" s="27">
        <v>0.0</v>
      </c>
      <c r="E1929" s="34"/>
    </row>
    <row r="1930" hidden="1">
      <c r="A1930" s="57" t="s">
        <v>3740</v>
      </c>
      <c r="B1930" s="29">
        <v>697.0</v>
      </c>
      <c r="C1930" s="58">
        <v>697.0</v>
      </c>
      <c r="D1930" s="27">
        <v>0.0</v>
      </c>
      <c r="E1930" s="34"/>
    </row>
    <row r="1931" hidden="1">
      <c r="A1931" s="57" t="s">
        <v>3741</v>
      </c>
      <c r="B1931" s="29">
        <v>7942.0</v>
      </c>
      <c r="C1931" s="58">
        <v>7942.0</v>
      </c>
      <c r="D1931" s="27">
        <v>0.0</v>
      </c>
      <c r="E1931" s="34"/>
    </row>
    <row r="1932" hidden="1">
      <c r="A1932" s="35" t="s">
        <v>3742</v>
      </c>
      <c r="B1932" s="29">
        <v>310541.4</v>
      </c>
      <c r="C1932" s="58">
        <v>310541.4</v>
      </c>
      <c r="D1932" s="27">
        <v>0.0</v>
      </c>
      <c r="E1932" s="34"/>
    </row>
    <row r="1933" hidden="1">
      <c r="A1933" s="36" t="s">
        <v>3743</v>
      </c>
      <c r="B1933" s="37">
        <v>-0.4000000000014552</v>
      </c>
      <c r="C1933" s="27">
        <v>159.59999999997672</v>
      </c>
      <c r="D1933" s="27">
        <v>159.99999999997817</v>
      </c>
      <c r="E1933" s="38"/>
    </row>
    <row r="1934" hidden="1"/>
    <row r="1935" hidden="1"/>
    <row r="1936" hidden="1">
      <c r="A1936" s="5" t="s">
        <v>3715</v>
      </c>
      <c r="B1936" s="6"/>
      <c r="C1936" s="6"/>
      <c r="D1936" s="6"/>
      <c r="E1936" s="7"/>
    </row>
    <row r="1937" hidden="1">
      <c r="A1937" s="10"/>
      <c r="B1937" s="11"/>
      <c r="C1937" s="11"/>
      <c r="D1937" s="11"/>
      <c r="E1937" s="12"/>
    </row>
    <row r="1938" hidden="1">
      <c r="A1938" s="5" t="s">
        <v>3717</v>
      </c>
      <c r="B1938" s="6"/>
      <c r="C1938" s="6"/>
      <c r="D1938" s="6"/>
      <c r="E1938" s="7"/>
    </row>
    <row r="1939" hidden="1">
      <c r="A1939" s="10"/>
      <c r="B1939" s="11"/>
      <c r="C1939" s="11"/>
      <c r="D1939" s="11"/>
      <c r="E1939" s="12"/>
    </row>
    <row r="1940" hidden="1">
      <c r="A1940" s="13">
        <v>45908.0</v>
      </c>
      <c r="B1940" s="6"/>
      <c r="C1940" s="53" t="s">
        <v>3718</v>
      </c>
      <c r="D1940" s="15">
        <v>45914.0</v>
      </c>
      <c r="E1940" s="7"/>
    </row>
    <row r="1941" hidden="1">
      <c r="A1941" s="10"/>
      <c r="B1941" s="11"/>
      <c r="C1941" s="16"/>
      <c r="D1941" s="11"/>
      <c r="E1941" s="12"/>
    </row>
    <row r="1942" hidden="1">
      <c r="A1942" s="54" t="s">
        <v>4850</v>
      </c>
      <c r="B1942" s="7"/>
      <c r="C1942" s="16"/>
      <c r="D1942" s="55" t="s">
        <v>4851</v>
      </c>
      <c r="E1942" s="7"/>
    </row>
    <row r="1943" hidden="1">
      <c r="A1943" s="10"/>
      <c r="B1943" s="12"/>
      <c r="C1943" s="16"/>
      <c r="D1943" s="11"/>
      <c r="E1943" s="12"/>
    </row>
    <row r="1944" hidden="1">
      <c r="A1944" s="19" t="s">
        <v>3719</v>
      </c>
      <c r="B1944" s="6"/>
      <c r="C1944" s="6"/>
      <c r="D1944" s="6"/>
      <c r="E1944" s="7"/>
    </row>
    <row r="1945" hidden="1">
      <c r="A1945" s="20" t="s">
        <v>3720</v>
      </c>
      <c r="B1945" s="21" t="s">
        <v>3721</v>
      </c>
      <c r="C1945" s="22" t="s">
        <v>3722</v>
      </c>
      <c r="D1945" s="21" t="s">
        <v>3723</v>
      </c>
      <c r="E1945" s="23" t="s">
        <v>13</v>
      </c>
    </row>
    <row r="1946" hidden="1">
      <c r="A1946" s="56" t="s">
        <v>3724</v>
      </c>
      <c r="B1946" s="25">
        <v>33696.0</v>
      </c>
      <c r="C1946" s="26">
        <v>33701.0</v>
      </c>
      <c r="D1946" s="27">
        <v>5.0</v>
      </c>
      <c r="E1946" s="28" t="s">
        <v>4962</v>
      </c>
    </row>
    <row r="1947" hidden="1">
      <c r="A1947" s="56" t="s">
        <v>3725</v>
      </c>
      <c r="B1947" s="29">
        <v>33145.0</v>
      </c>
      <c r="C1947" s="26">
        <v>33145.0</v>
      </c>
      <c r="D1947" s="27">
        <v>0.0</v>
      </c>
      <c r="E1947" s="28"/>
    </row>
    <row r="1948" hidden="1">
      <c r="A1948" s="56" t="s">
        <v>3726</v>
      </c>
      <c r="B1948" s="29">
        <v>300.0</v>
      </c>
      <c r="C1948" s="26">
        <v>300.0</v>
      </c>
      <c r="D1948" s="27">
        <v>0.0</v>
      </c>
      <c r="E1948" s="28"/>
    </row>
    <row r="1949" hidden="1">
      <c r="A1949" s="56" t="s">
        <v>3727</v>
      </c>
      <c r="B1949" s="29">
        <v>1500.0</v>
      </c>
      <c r="C1949" s="26">
        <v>1500.0</v>
      </c>
      <c r="D1949" s="27">
        <v>0.0</v>
      </c>
      <c r="E1949" s="28"/>
    </row>
    <row r="1950" hidden="1">
      <c r="A1950" s="31" t="s">
        <v>3729</v>
      </c>
      <c r="B1950" s="29">
        <v>0.0</v>
      </c>
      <c r="C1950" s="26"/>
      <c r="D1950" s="27">
        <v>0.0</v>
      </c>
      <c r="E1950" s="28"/>
    </row>
    <row r="1951" hidden="1">
      <c r="A1951" s="31" t="s">
        <v>3730</v>
      </c>
      <c r="B1951" s="29">
        <v>0.0</v>
      </c>
      <c r="C1951" s="26"/>
      <c r="D1951" s="27">
        <v>0.0</v>
      </c>
      <c r="E1951" s="28"/>
    </row>
    <row r="1952" hidden="1">
      <c r="A1952" s="31" t="s">
        <v>3732</v>
      </c>
      <c r="B1952" s="29">
        <v>0.0</v>
      </c>
      <c r="C1952" s="26"/>
      <c r="D1952" s="27">
        <v>0.0</v>
      </c>
      <c r="E1952" s="28"/>
    </row>
    <row r="1953" hidden="1">
      <c r="A1953" s="31" t="s">
        <v>3734</v>
      </c>
      <c r="B1953" s="29">
        <v>6720.0</v>
      </c>
      <c r="C1953" s="26">
        <v>6720.0</v>
      </c>
      <c r="D1953" s="27">
        <v>0.0</v>
      </c>
      <c r="E1953" s="34"/>
    </row>
    <row r="1954" hidden="1">
      <c r="A1954" s="57" t="s">
        <v>3735</v>
      </c>
      <c r="B1954" s="29">
        <v>92403.0</v>
      </c>
      <c r="C1954" s="29">
        <v>92403.0</v>
      </c>
      <c r="D1954" s="27">
        <v>0.0</v>
      </c>
      <c r="E1954" s="34"/>
    </row>
    <row r="1955" hidden="1">
      <c r="A1955" s="57" t="s">
        <v>3736</v>
      </c>
      <c r="B1955" s="29">
        <v>35895.0</v>
      </c>
      <c r="C1955" s="58">
        <v>35895.0</v>
      </c>
      <c r="D1955" s="27">
        <v>0.0</v>
      </c>
      <c r="E1955" s="34"/>
    </row>
    <row r="1956" hidden="1">
      <c r="A1956" s="57" t="s">
        <v>3737</v>
      </c>
      <c r="B1956" s="29">
        <v>81921.0</v>
      </c>
      <c r="C1956" s="58">
        <v>81592.0</v>
      </c>
      <c r="D1956" s="27">
        <v>-329.0</v>
      </c>
      <c r="E1956" s="34"/>
    </row>
    <row r="1957" hidden="1">
      <c r="A1957" s="57" t="s">
        <v>3738</v>
      </c>
      <c r="B1957" s="29">
        <v>88213.0</v>
      </c>
      <c r="C1957" s="58">
        <v>88213.0</v>
      </c>
      <c r="D1957" s="27">
        <v>0.0</v>
      </c>
      <c r="E1957" s="34"/>
    </row>
    <row r="1958" hidden="1">
      <c r="A1958" s="57" t="s">
        <v>3740</v>
      </c>
      <c r="B1958" s="29">
        <v>768.0</v>
      </c>
      <c r="C1958" s="58">
        <v>768.0</v>
      </c>
      <c r="D1958" s="27">
        <v>0.0</v>
      </c>
      <c r="E1958" s="34"/>
    </row>
    <row r="1959" hidden="1">
      <c r="A1959" s="57" t="s">
        <v>3741</v>
      </c>
      <c r="B1959" s="29">
        <v>8904.0</v>
      </c>
      <c r="C1959" s="58">
        <v>8904.0</v>
      </c>
      <c r="D1959" s="27">
        <v>0.0</v>
      </c>
      <c r="E1959" s="34"/>
    </row>
    <row r="1960" hidden="1">
      <c r="A1960" s="35" t="s">
        <v>3742</v>
      </c>
      <c r="B1960" s="29">
        <v>374559.5</v>
      </c>
      <c r="C1960" s="58">
        <v>374285.5</v>
      </c>
      <c r="D1960" s="27">
        <v>-274.0</v>
      </c>
      <c r="E1960" s="34"/>
    </row>
    <row r="1961" hidden="1">
      <c r="A1961" s="36" t="s">
        <v>3743</v>
      </c>
      <c r="B1961" s="37">
        <v>1.5</v>
      </c>
      <c r="C1961" s="27">
        <v>-48.5</v>
      </c>
      <c r="D1961" s="27">
        <v>-50.0</v>
      </c>
      <c r="E1961" s="38"/>
    </row>
    <row r="1962" hidden="1"/>
    <row r="1963" hidden="1"/>
    <row r="1964" hidden="1">
      <c r="A1964" s="5" t="s">
        <v>3715</v>
      </c>
      <c r="B1964" s="6"/>
      <c r="C1964" s="6"/>
      <c r="D1964" s="6"/>
      <c r="E1964" s="7"/>
    </row>
    <row r="1965" hidden="1">
      <c r="A1965" s="10"/>
      <c r="B1965" s="11"/>
      <c r="C1965" s="11"/>
      <c r="D1965" s="11"/>
      <c r="E1965" s="12"/>
    </row>
    <row r="1966" hidden="1">
      <c r="A1966" s="5" t="s">
        <v>3717</v>
      </c>
      <c r="B1966" s="6"/>
      <c r="C1966" s="6"/>
      <c r="D1966" s="6"/>
      <c r="E1966" s="7"/>
    </row>
    <row r="1967" hidden="1">
      <c r="A1967" s="10"/>
      <c r="B1967" s="11"/>
      <c r="C1967" s="11"/>
      <c r="D1967" s="11"/>
      <c r="E1967" s="12"/>
    </row>
    <row r="1968" hidden="1">
      <c r="A1968" s="13">
        <v>45915.0</v>
      </c>
      <c r="B1968" s="6"/>
      <c r="C1968" s="53" t="s">
        <v>3718</v>
      </c>
      <c r="D1968" s="15">
        <v>45921.0</v>
      </c>
      <c r="E1968" s="7"/>
    </row>
    <row r="1969" hidden="1">
      <c r="A1969" s="10"/>
      <c r="B1969" s="11"/>
      <c r="C1969" s="16"/>
      <c r="D1969" s="11"/>
      <c r="E1969" s="12"/>
    </row>
    <row r="1970" hidden="1">
      <c r="A1970" s="54" t="s">
        <v>4850</v>
      </c>
      <c r="B1970" s="7"/>
      <c r="C1970" s="16"/>
      <c r="D1970" s="55" t="s">
        <v>4851</v>
      </c>
      <c r="E1970" s="7"/>
    </row>
    <row r="1971" hidden="1">
      <c r="A1971" s="10"/>
      <c r="B1971" s="12"/>
      <c r="C1971" s="16"/>
      <c r="D1971" s="11"/>
      <c r="E1971" s="12"/>
    </row>
    <row r="1972" hidden="1">
      <c r="A1972" s="19" t="s">
        <v>3719</v>
      </c>
      <c r="B1972" s="6"/>
      <c r="C1972" s="6"/>
      <c r="D1972" s="6"/>
      <c r="E1972" s="7"/>
    </row>
    <row r="1973" hidden="1">
      <c r="A1973" s="20" t="s">
        <v>3720</v>
      </c>
      <c r="B1973" s="21" t="s">
        <v>3721</v>
      </c>
      <c r="C1973" s="22" t="s">
        <v>3722</v>
      </c>
      <c r="D1973" s="21" t="s">
        <v>3723</v>
      </c>
      <c r="E1973" s="23" t="s">
        <v>13</v>
      </c>
    </row>
    <row r="1974" hidden="1">
      <c r="A1974" s="56" t="s">
        <v>3724</v>
      </c>
      <c r="B1974" s="25">
        <v>30968.0</v>
      </c>
      <c r="C1974" s="26">
        <v>30869.0</v>
      </c>
      <c r="D1974" s="27">
        <v>-99.0</v>
      </c>
      <c r="E1974" s="28" t="s">
        <v>4963</v>
      </c>
    </row>
    <row r="1975" hidden="1">
      <c r="A1975" s="56" t="s">
        <v>3725</v>
      </c>
      <c r="B1975" s="29">
        <v>38124.0</v>
      </c>
      <c r="C1975" s="26">
        <v>38124.0</v>
      </c>
      <c r="D1975" s="27">
        <v>0.0</v>
      </c>
      <c r="E1975" s="28"/>
    </row>
    <row r="1976" hidden="1">
      <c r="A1976" s="56" t="s">
        <v>3726</v>
      </c>
      <c r="B1976" s="29">
        <v>0.0</v>
      </c>
      <c r="C1976" s="26"/>
      <c r="D1976" s="27">
        <v>0.0</v>
      </c>
      <c r="E1976" s="28"/>
    </row>
    <row r="1977" hidden="1">
      <c r="A1977" s="56" t="s">
        <v>3727</v>
      </c>
      <c r="B1977" s="29">
        <v>4000.0</v>
      </c>
      <c r="C1977" s="26">
        <v>4000.0</v>
      </c>
      <c r="D1977" s="27">
        <v>0.0</v>
      </c>
      <c r="E1977" s="28"/>
    </row>
    <row r="1978" hidden="1">
      <c r="A1978" s="31" t="s">
        <v>3729</v>
      </c>
      <c r="B1978" s="29">
        <v>0.0</v>
      </c>
      <c r="C1978" s="26"/>
      <c r="D1978" s="27">
        <v>0.0</v>
      </c>
      <c r="E1978" s="28"/>
    </row>
    <row r="1979" hidden="1">
      <c r="A1979" s="31" t="s">
        <v>3730</v>
      </c>
      <c r="B1979" s="29">
        <v>170.0</v>
      </c>
      <c r="C1979" s="26">
        <v>170.0</v>
      </c>
      <c r="D1979" s="27">
        <v>0.0</v>
      </c>
      <c r="E1979" s="28"/>
    </row>
    <row r="1980" hidden="1">
      <c r="A1980" s="31" t="s">
        <v>3732</v>
      </c>
      <c r="B1980" s="29">
        <v>1903.0</v>
      </c>
      <c r="C1980" s="26">
        <v>1903.0</v>
      </c>
      <c r="D1980" s="27">
        <v>0.0</v>
      </c>
      <c r="E1980" s="28"/>
    </row>
    <row r="1981" hidden="1">
      <c r="A1981" s="31" t="s">
        <v>3734</v>
      </c>
      <c r="B1981" s="29">
        <v>5280.0</v>
      </c>
      <c r="C1981" s="26">
        <v>5140.0</v>
      </c>
      <c r="D1981" s="27">
        <v>-140.0</v>
      </c>
      <c r="E1981" s="34"/>
    </row>
    <row r="1982" hidden="1">
      <c r="A1982" s="57" t="s">
        <v>3735</v>
      </c>
      <c r="B1982" s="29">
        <v>80129.0</v>
      </c>
      <c r="C1982" s="29">
        <v>80129.0</v>
      </c>
      <c r="D1982" s="27">
        <v>0.0</v>
      </c>
      <c r="E1982" s="34"/>
    </row>
    <row r="1983" hidden="1">
      <c r="A1983" s="57" t="s">
        <v>3736</v>
      </c>
      <c r="B1983" s="29">
        <v>35827.0</v>
      </c>
      <c r="C1983" s="58">
        <v>35827.0</v>
      </c>
      <c r="D1983" s="27">
        <v>0.0</v>
      </c>
      <c r="E1983" s="34"/>
    </row>
    <row r="1984" hidden="1">
      <c r="A1984" s="57" t="s">
        <v>3737</v>
      </c>
      <c r="B1984" s="29">
        <v>73245.0</v>
      </c>
      <c r="C1984" s="58">
        <v>72592.0</v>
      </c>
      <c r="D1984" s="27">
        <v>-653.0</v>
      </c>
      <c r="E1984" s="34"/>
    </row>
    <row r="1985" hidden="1">
      <c r="A1985" s="57" t="s">
        <v>3738</v>
      </c>
      <c r="B1985" s="29">
        <v>87804.0</v>
      </c>
      <c r="C1985" s="58">
        <v>88481.0</v>
      </c>
      <c r="D1985" s="27">
        <v>677.0</v>
      </c>
      <c r="E1985" s="34"/>
    </row>
    <row r="1986" hidden="1">
      <c r="A1986" s="57" t="s">
        <v>3740</v>
      </c>
      <c r="B1986" s="29">
        <v>250.0</v>
      </c>
      <c r="C1986" s="58">
        <v>250.0</v>
      </c>
      <c r="D1986" s="27">
        <v>0.0</v>
      </c>
      <c r="E1986" s="34"/>
    </row>
    <row r="1987" hidden="1">
      <c r="A1987" s="57" t="s">
        <v>3741</v>
      </c>
      <c r="B1987" s="29">
        <v>9669.0</v>
      </c>
      <c r="C1987" s="58">
        <v>9669.0</v>
      </c>
      <c r="D1987" s="27">
        <v>0.0</v>
      </c>
      <c r="E1987" s="34"/>
    </row>
    <row r="1988" hidden="1">
      <c r="A1988" s="35" t="s">
        <v>3742</v>
      </c>
      <c r="B1988" s="29">
        <v>357691.5</v>
      </c>
      <c r="C1988" s="58">
        <v>357715.5</v>
      </c>
      <c r="D1988" s="27">
        <v>24.0</v>
      </c>
      <c r="E1988" s="34"/>
    </row>
    <row r="1989" hidden="1">
      <c r="A1989" s="36" t="s">
        <v>3743</v>
      </c>
      <c r="B1989" s="37">
        <v>8.5</v>
      </c>
      <c r="C1989" s="27">
        <v>-230.5</v>
      </c>
      <c r="D1989" s="27">
        <v>-239.0</v>
      </c>
      <c r="E1989" s="38"/>
    </row>
    <row r="1990" hidden="1"/>
    <row r="1991" hidden="1"/>
    <row r="1992" hidden="1">
      <c r="A1992" s="5" t="s">
        <v>3715</v>
      </c>
      <c r="B1992" s="6"/>
      <c r="C1992" s="6"/>
      <c r="D1992" s="6"/>
      <c r="E1992" s="7"/>
    </row>
    <row r="1993" hidden="1">
      <c r="A1993" s="10"/>
      <c r="B1993" s="11"/>
      <c r="C1993" s="11"/>
      <c r="D1993" s="11"/>
      <c r="E1993" s="12"/>
    </row>
    <row r="1994" hidden="1">
      <c r="A1994" s="5" t="s">
        <v>3717</v>
      </c>
      <c r="B1994" s="6"/>
      <c r="C1994" s="6"/>
      <c r="D1994" s="6"/>
      <c r="E1994" s="7"/>
    </row>
    <row r="1995" hidden="1">
      <c r="A1995" s="10"/>
      <c r="B1995" s="11"/>
      <c r="C1995" s="11"/>
      <c r="D1995" s="11"/>
      <c r="E1995" s="12"/>
    </row>
    <row r="1996" hidden="1">
      <c r="A1996" s="13">
        <v>45922.0</v>
      </c>
      <c r="B1996" s="6"/>
      <c r="C1996" s="53" t="s">
        <v>3718</v>
      </c>
      <c r="D1996" s="15">
        <v>45928.0</v>
      </c>
      <c r="E1996" s="7"/>
    </row>
    <row r="1997" hidden="1">
      <c r="A1997" s="10"/>
      <c r="B1997" s="11"/>
      <c r="C1997" s="16"/>
      <c r="D1997" s="11"/>
      <c r="E1997" s="12"/>
    </row>
    <row r="1998" hidden="1">
      <c r="A1998" s="54" t="s">
        <v>4850</v>
      </c>
      <c r="B1998" s="7"/>
      <c r="C1998" s="16"/>
      <c r="D1998" s="55" t="s">
        <v>4851</v>
      </c>
      <c r="E1998" s="7"/>
    </row>
    <row r="1999" hidden="1">
      <c r="A1999" s="10"/>
      <c r="B1999" s="12"/>
      <c r="C1999" s="16"/>
      <c r="D1999" s="11"/>
      <c r="E1999" s="12"/>
    </row>
    <row r="2000" hidden="1">
      <c r="A2000" s="19" t="s">
        <v>3719</v>
      </c>
      <c r="B2000" s="6"/>
      <c r="C2000" s="6"/>
      <c r="D2000" s="6"/>
      <c r="E2000" s="7"/>
    </row>
    <row r="2001" hidden="1">
      <c r="A2001" s="20" t="s">
        <v>3720</v>
      </c>
      <c r="B2001" s="21" t="s">
        <v>3721</v>
      </c>
      <c r="C2001" s="22" t="s">
        <v>3722</v>
      </c>
      <c r="D2001" s="21" t="s">
        <v>3723</v>
      </c>
      <c r="E2001" s="23" t="s">
        <v>13</v>
      </c>
    </row>
    <row r="2002" hidden="1">
      <c r="A2002" s="56" t="s">
        <v>3724</v>
      </c>
      <c r="B2002" s="25">
        <v>25749.0</v>
      </c>
      <c r="C2002" s="26">
        <v>26249.0</v>
      </c>
      <c r="D2002" s="27">
        <v>500.0</v>
      </c>
      <c r="E2002" s="28" t="s">
        <v>4964</v>
      </c>
    </row>
    <row r="2003" hidden="1">
      <c r="A2003" s="56" t="s">
        <v>3725</v>
      </c>
      <c r="B2003" s="29">
        <v>39052.0</v>
      </c>
      <c r="C2003" s="26">
        <v>39088.0</v>
      </c>
      <c r="D2003" s="27">
        <v>36.0</v>
      </c>
      <c r="E2003" s="28"/>
    </row>
    <row r="2004" hidden="1">
      <c r="A2004" s="56" t="s">
        <v>3726</v>
      </c>
      <c r="B2004" s="29">
        <v>0.0</v>
      </c>
      <c r="C2004" s="26"/>
      <c r="D2004" s="27">
        <v>0.0</v>
      </c>
      <c r="E2004" s="28"/>
    </row>
    <row r="2005" hidden="1">
      <c r="A2005" s="56" t="s">
        <v>3727</v>
      </c>
      <c r="B2005" s="29">
        <v>2000.0</v>
      </c>
      <c r="C2005" s="26">
        <v>2000.0</v>
      </c>
      <c r="D2005" s="27">
        <v>0.0</v>
      </c>
      <c r="E2005" s="28"/>
    </row>
    <row r="2006" hidden="1">
      <c r="A2006" s="31" t="s">
        <v>3729</v>
      </c>
      <c r="B2006" s="29">
        <v>0.0</v>
      </c>
      <c r="C2006" s="26"/>
      <c r="D2006" s="27">
        <v>0.0</v>
      </c>
      <c r="E2006" s="28"/>
    </row>
    <row r="2007" hidden="1">
      <c r="A2007" s="31" t="s">
        <v>3730</v>
      </c>
      <c r="B2007" s="29">
        <v>0.0</v>
      </c>
      <c r="C2007" s="26"/>
      <c r="D2007" s="27">
        <v>0.0</v>
      </c>
      <c r="E2007" s="28"/>
    </row>
    <row r="2008" hidden="1">
      <c r="A2008" s="31" t="s">
        <v>3732</v>
      </c>
      <c r="B2008" s="29">
        <v>8271.0</v>
      </c>
      <c r="C2008" s="26">
        <v>7839.0</v>
      </c>
      <c r="D2008" s="27">
        <v>-432.0</v>
      </c>
      <c r="E2008" s="28" t="s">
        <v>4965</v>
      </c>
    </row>
    <row r="2009" hidden="1">
      <c r="A2009" s="31" t="s">
        <v>3734</v>
      </c>
      <c r="B2009" s="29">
        <v>7720.0</v>
      </c>
      <c r="C2009" s="26">
        <v>8152.0</v>
      </c>
      <c r="D2009" s="27">
        <v>432.0</v>
      </c>
      <c r="E2009" s="28" t="s">
        <v>4966</v>
      </c>
    </row>
    <row r="2010" hidden="1">
      <c r="A2010" s="57" t="s">
        <v>3735</v>
      </c>
      <c r="B2010" s="29">
        <v>91404.0</v>
      </c>
      <c r="C2010" s="29">
        <v>91404.0</v>
      </c>
      <c r="D2010" s="27">
        <v>0.0</v>
      </c>
      <c r="E2010" s="34"/>
    </row>
    <row r="2011" hidden="1">
      <c r="A2011" s="57" t="s">
        <v>3736</v>
      </c>
      <c r="B2011" s="29">
        <v>46520.0</v>
      </c>
      <c r="C2011" s="58">
        <v>46520.0</v>
      </c>
      <c r="D2011" s="27">
        <v>0.0</v>
      </c>
      <c r="E2011" s="34"/>
    </row>
    <row r="2012" hidden="1">
      <c r="A2012" s="57" t="s">
        <v>3737</v>
      </c>
      <c r="B2012" s="29">
        <v>83653.0</v>
      </c>
      <c r="C2012" s="58">
        <v>83653.0</v>
      </c>
      <c r="D2012" s="27">
        <v>0.0</v>
      </c>
      <c r="E2012" s="34"/>
    </row>
    <row r="2013" hidden="1">
      <c r="A2013" s="57" t="s">
        <v>3738</v>
      </c>
      <c r="B2013" s="29">
        <v>104803.0</v>
      </c>
      <c r="C2013" s="58">
        <v>104803.0</v>
      </c>
      <c r="D2013" s="27">
        <v>0.0</v>
      </c>
      <c r="E2013" s="34"/>
    </row>
    <row r="2014" hidden="1">
      <c r="A2014" s="57" t="s">
        <v>3740</v>
      </c>
      <c r="B2014" s="29">
        <v>0.0</v>
      </c>
      <c r="C2014" s="58">
        <v>0.0</v>
      </c>
      <c r="D2014" s="27">
        <v>0.0</v>
      </c>
      <c r="E2014" s="34"/>
    </row>
    <row r="2015" hidden="1">
      <c r="A2015" s="57" t="s">
        <v>3741</v>
      </c>
      <c r="B2015" s="29">
        <v>4942.0</v>
      </c>
      <c r="C2015" s="58">
        <v>4942.0</v>
      </c>
      <c r="D2015" s="27">
        <v>0.0</v>
      </c>
      <c r="E2015" s="34"/>
    </row>
    <row r="2016" hidden="1">
      <c r="A2016" s="35" t="s">
        <v>3742</v>
      </c>
      <c r="B2016" s="29">
        <v>409170.0</v>
      </c>
      <c r="C2016" s="58">
        <v>408881.0</v>
      </c>
      <c r="D2016" s="27">
        <v>-289.0</v>
      </c>
      <c r="E2016" s="34"/>
    </row>
    <row r="2017" hidden="1">
      <c r="A2017" s="36" t="s">
        <v>3743</v>
      </c>
      <c r="B2017" s="37">
        <v>2.0</v>
      </c>
      <c r="C2017" s="27">
        <v>827.0</v>
      </c>
      <c r="D2017" s="27">
        <v>825.0</v>
      </c>
      <c r="E2017" s="38"/>
    </row>
    <row r="2018" hidden="1"/>
    <row r="2019" hidden="1"/>
    <row r="2020" hidden="1">
      <c r="A2020" s="5" t="s">
        <v>3715</v>
      </c>
      <c r="B2020" s="6"/>
      <c r="C2020" s="6"/>
      <c r="D2020" s="6"/>
      <c r="E2020" s="7"/>
    </row>
    <row r="2021" hidden="1">
      <c r="A2021" s="10"/>
      <c r="B2021" s="11"/>
      <c r="C2021" s="11"/>
      <c r="D2021" s="11"/>
      <c r="E2021" s="12"/>
    </row>
    <row r="2022" hidden="1">
      <c r="A2022" s="5" t="s">
        <v>3717</v>
      </c>
      <c r="B2022" s="6"/>
      <c r="C2022" s="6"/>
      <c r="D2022" s="6"/>
      <c r="E2022" s="7"/>
    </row>
    <row r="2023" hidden="1">
      <c r="A2023" s="10"/>
      <c r="B2023" s="11"/>
      <c r="C2023" s="11"/>
      <c r="D2023" s="11"/>
      <c r="E2023" s="12"/>
    </row>
    <row r="2024" hidden="1">
      <c r="A2024" s="13">
        <v>45929.0</v>
      </c>
      <c r="B2024" s="6"/>
      <c r="C2024" s="53" t="s">
        <v>3718</v>
      </c>
      <c r="D2024" s="15">
        <v>45930.0</v>
      </c>
      <c r="E2024" s="7"/>
    </row>
    <row r="2025" hidden="1">
      <c r="A2025" s="10"/>
      <c r="B2025" s="11"/>
      <c r="C2025" s="16"/>
      <c r="D2025" s="11"/>
      <c r="E2025" s="12"/>
    </row>
    <row r="2026" hidden="1">
      <c r="A2026" s="54" t="s">
        <v>4850</v>
      </c>
      <c r="B2026" s="7"/>
      <c r="C2026" s="16"/>
      <c r="D2026" s="55" t="s">
        <v>4852</v>
      </c>
      <c r="E2026" s="7"/>
    </row>
    <row r="2027" hidden="1">
      <c r="A2027" s="10"/>
      <c r="B2027" s="12"/>
      <c r="C2027" s="16"/>
      <c r="D2027" s="11"/>
      <c r="E2027" s="12"/>
    </row>
    <row r="2028" hidden="1">
      <c r="A2028" s="19" t="s">
        <v>3719</v>
      </c>
      <c r="B2028" s="6"/>
      <c r="C2028" s="6"/>
      <c r="D2028" s="6"/>
      <c r="E2028" s="7"/>
    </row>
    <row r="2029" hidden="1">
      <c r="A2029" s="20" t="s">
        <v>3720</v>
      </c>
      <c r="B2029" s="21" t="s">
        <v>3721</v>
      </c>
      <c r="C2029" s="22" t="s">
        <v>3722</v>
      </c>
      <c r="D2029" s="21" t="s">
        <v>3723</v>
      </c>
      <c r="E2029" s="23" t="s">
        <v>13</v>
      </c>
    </row>
    <row r="2030" hidden="1">
      <c r="A2030" s="56" t="s">
        <v>3724</v>
      </c>
      <c r="B2030" s="25">
        <v>4384.0</v>
      </c>
      <c r="C2030" s="26">
        <v>4385.0</v>
      </c>
      <c r="D2030" s="27">
        <v>1.0</v>
      </c>
      <c r="E2030" s="28" t="s">
        <v>4967</v>
      </c>
    </row>
    <row r="2031" hidden="1">
      <c r="A2031" s="56" t="s">
        <v>3725</v>
      </c>
      <c r="B2031" s="29">
        <v>8072.0</v>
      </c>
      <c r="C2031" s="26">
        <v>8072.0</v>
      </c>
      <c r="D2031" s="27">
        <v>0.0</v>
      </c>
      <c r="E2031" s="28"/>
    </row>
    <row r="2032" hidden="1">
      <c r="A2032" s="56" t="s">
        <v>3726</v>
      </c>
      <c r="B2032" s="29">
        <v>0.0</v>
      </c>
      <c r="C2032" s="26"/>
      <c r="D2032" s="27">
        <v>0.0</v>
      </c>
      <c r="E2032" s="28"/>
    </row>
    <row r="2033" hidden="1">
      <c r="A2033" s="56" t="s">
        <v>3727</v>
      </c>
      <c r="B2033" s="29">
        <v>1000.0</v>
      </c>
      <c r="C2033" s="26">
        <v>500.0</v>
      </c>
      <c r="D2033" s="27">
        <v>-500.0</v>
      </c>
      <c r="E2033" s="28"/>
    </row>
    <row r="2034" hidden="1">
      <c r="A2034" s="31" t="s">
        <v>3729</v>
      </c>
      <c r="B2034" s="29">
        <v>0.0</v>
      </c>
      <c r="C2034" s="26"/>
      <c r="D2034" s="27">
        <v>0.0</v>
      </c>
      <c r="E2034" s="28"/>
    </row>
    <row r="2035" hidden="1">
      <c r="A2035" s="31" t="s">
        <v>3730</v>
      </c>
      <c r="B2035" s="29">
        <v>60.0</v>
      </c>
      <c r="C2035" s="26">
        <v>60.0</v>
      </c>
      <c r="D2035" s="27">
        <v>0.0</v>
      </c>
      <c r="E2035" s="28"/>
    </row>
    <row r="2036" hidden="1">
      <c r="A2036" s="31" t="s">
        <v>3732</v>
      </c>
      <c r="B2036" s="29">
        <v>0.0</v>
      </c>
      <c r="C2036" s="26"/>
      <c r="D2036" s="27">
        <v>0.0</v>
      </c>
      <c r="E2036" s="28"/>
    </row>
    <row r="2037" hidden="1">
      <c r="A2037" s="31" t="s">
        <v>3734</v>
      </c>
      <c r="B2037" s="29">
        <v>920.0</v>
      </c>
      <c r="C2037" s="26">
        <v>920.0</v>
      </c>
      <c r="D2037" s="27">
        <v>0.0</v>
      </c>
      <c r="E2037" s="28"/>
    </row>
    <row r="2038" hidden="1">
      <c r="A2038" s="57" t="s">
        <v>3735</v>
      </c>
      <c r="B2038" s="29">
        <v>22502.0</v>
      </c>
      <c r="C2038" s="29">
        <v>22831.0</v>
      </c>
      <c r="D2038" s="27">
        <v>329.0</v>
      </c>
      <c r="E2038" s="34"/>
    </row>
    <row r="2039" hidden="1">
      <c r="A2039" s="57" t="s">
        <v>3736</v>
      </c>
      <c r="B2039" s="29">
        <v>9918.0</v>
      </c>
      <c r="C2039" s="58">
        <v>9918.0</v>
      </c>
      <c r="D2039" s="27">
        <v>0.0</v>
      </c>
      <c r="E2039" s="34"/>
    </row>
    <row r="2040" hidden="1">
      <c r="A2040" s="57" t="s">
        <v>3737</v>
      </c>
      <c r="B2040" s="29">
        <v>14719.0</v>
      </c>
      <c r="C2040" s="58">
        <v>14719.0</v>
      </c>
      <c r="D2040" s="27">
        <v>0.0</v>
      </c>
      <c r="E2040" s="34"/>
    </row>
    <row r="2041" hidden="1">
      <c r="A2041" s="57" t="s">
        <v>3738</v>
      </c>
      <c r="B2041" s="29">
        <v>15255.0</v>
      </c>
      <c r="C2041" s="58">
        <v>15255.0</v>
      </c>
      <c r="D2041" s="27">
        <v>0.0</v>
      </c>
      <c r="E2041" s="34"/>
    </row>
    <row r="2042" hidden="1">
      <c r="A2042" s="57" t="s">
        <v>3740</v>
      </c>
      <c r="B2042" s="29">
        <v>0.0</v>
      </c>
      <c r="C2042" s="58">
        <v>0.0</v>
      </c>
      <c r="D2042" s="27">
        <v>0.0</v>
      </c>
      <c r="E2042" s="34"/>
    </row>
    <row r="2043" hidden="1">
      <c r="A2043" s="57" t="s">
        <v>3741</v>
      </c>
      <c r="B2043" s="29">
        <v>264.0</v>
      </c>
      <c r="C2043" s="58">
        <v>264.0</v>
      </c>
      <c r="D2043" s="27">
        <v>0.0</v>
      </c>
      <c r="E2043" s="34"/>
    </row>
    <row r="2044" hidden="1">
      <c r="A2044" s="35" t="s">
        <v>3742</v>
      </c>
      <c r="B2044" s="29">
        <v>76830.0</v>
      </c>
      <c r="C2044" s="58">
        <v>76830.0</v>
      </c>
      <c r="D2044" s="27">
        <v>0.0</v>
      </c>
      <c r="E2044" s="34"/>
    </row>
    <row r="2045" hidden="1">
      <c r="A2045" s="36" t="s">
        <v>3743</v>
      </c>
      <c r="B2045" s="37">
        <v>0.0</v>
      </c>
      <c r="C2045" s="27">
        <v>-170.0</v>
      </c>
      <c r="D2045" s="27">
        <v>-170.0</v>
      </c>
      <c r="E2045" s="38"/>
    </row>
    <row r="2046" hidden="1"/>
    <row r="2047" hidden="1"/>
    <row r="2048" hidden="1">
      <c r="A2048" s="5" t="s">
        <v>3715</v>
      </c>
      <c r="B2048" s="6"/>
      <c r="C2048" s="6"/>
      <c r="D2048" s="6"/>
      <c r="E2048" s="7"/>
    </row>
    <row r="2049" hidden="1">
      <c r="A2049" s="10"/>
      <c r="B2049" s="11"/>
      <c r="C2049" s="11"/>
      <c r="D2049" s="11"/>
      <c r="E2049" s="12"/>
    </row>
    <row r="2050" hidden="1">
      <c r="A2050" s="5" t="s">
        <v>3717</v>
      </c>
      <c r="B2050" s="6"/>
      <c r="C2050" s="6"/>
      <c r="D2050" s="6"/>
      <c r="E2050" s="7"/>
    </row>
    <row r="2051" hidden="1">
      <c r="A2051" s="10"/>
      <c r="B2051" s="11"/>
      <c r="C2051" s="11"/>
      <c r="D2051" s="11"/>
      <c r="E2051" s="12"/>
    </row>
    <row r="2052" hidden="1">
      <c r="A2052" s="13">
        <v>45931.0</v>
      </c>
      <c r="B2052" s="6"/>
      <c r="C2052" s="53" t="s">
        <v>3718</v>
      </c>
      <c r="D2052" s="15">
        <v>45935.0</v>
      </c>
      <c r="E2052" s="7"/>
    </row>
    <row r="2053" hidden="1">
      <c r="A2053" s="10"/>
      <c r="B2053" s="11"/>
      <c r="C2053" s="16"/>
      <c r="D2053" s="11"/>
      <c r="E2053" s="12"/>
    </row>
    <row r="2054" hidden="1">
      <c r="A2054" s="54" t="s">
        <v>4853</v>
      </c>
      <c r="B2054" s="7"/>
      <c r="C2054" s="16"/>
      <c r="D2054" s="55" t="s">
        <v>4851</v>
      </c>
      <c r="E2054" s="7"/>
    </row>
    <row r="2055" hidden="1">
      <c r="A2055" s="10"/>
      <c r="B2055" s="12"/>
      <c r="C2055" s="16"/>
      <c r="D2055" s="11"/>
      <c r="E2055" s="12"/>
    </row>
    <row r="2056" hidden="1">
      <c r="A2056" s="19" t="s">
        <v>3719</v>
      </c>
      <c r="B2056" s="6"/>
      <c r="C2056" s="6"/>
      <c r="D2056" s="6"/>
      <c r="E2056" s="7"/>
    </row>
    <row r="2057" hidden="1">
      <c r="A2057" s="20" t="s">
        <v>3720</v>
      </c>
      <c r="B2057" s="21" t="s">
        <v>3721</v>
      </c>
      <c r="C2057" s="22" t="s">
        <v>3722</v>
      </c>
      <c r="D2057" s="21" t="s">
        <v>3723</v>
      </c>
      <c r="E2057" s="23" t="s">
        <v>13</v>
      </c>
    </row>
    <row r="2058" hidden="1">
      <c r="A2058" s="56" t="s">
        <v>3724</v>
      </c>
      <c r="B2058" s="25">
        <v>32697.0</v>
      </c>
      <c r="C2058" s="26">
        <v>32697.0</v>
      </c>
      <c r="D2058" s="27">
        <v>0.0</v>
      </c>
      <c r="E2058" s="28" t="s">
        <v>4968</v>
      </c>
    </row>
    <row r="2059" hidden="1">
      <c r="A2059" s="56" t="s">
        <v>3725</v>
      </c>
      <c r="B2059" s="29">
        <v>24529.0</v>
      </c>
      <c r="C2059" s="26">
        <v>24529.0</v>
      </c>
      <c r="D2059" s="27">
        <v>0.0</v>
      </c>
      <c r="E2059" s="28"/>
    </row>
    <row r="2060" hidden="1">
      <c r="A2060" s="56" t="s">
        <v>3726</v>
      </c>
      <c r="B2060" s="29">
        <v>0.0</v>
      </c>
      <c r="C2060" s="26"/>
      <c r="D2060" s="27">
        <v>0.0</v>
      </c>
      <c r="E2060" s="28"/>
    </row>
    <row r="2061" hidden="1">
      <c r="A2061" s="56" t="s">
        <v>3727</v>
      </c>
      <c r="B2061" s="29">
        <v>1600.0</v>
      </c>
      <c r="C2061" s="26">
        <v>1600.0</v>
      </c>
      <c r="D2061" s="27">
        <v>0.0</v>
      </c>
      <c r="E2061" s="28"/>
    </row>
    <row r="2062" hidden="1">
      <c r="A2062" s="31" t="s">
        <v>3729</v>
      </c>
      <c r="B2062" s="29">
        <v>0.0</v>
      </c>
      <c r="C2062" s="26"/>
      <c r="D2062" s="27">
        <v>0.0</v>
      </c>
      <c r="E2062" s="28"/>
    </row>
    <row r="2063" hidden="1">
      <c r="A2063" s="31" t="s">
        <v>3730</v>
      </c>
      <c r="B2063" s="29">
        <v>0.0</v>
      </c>
      <c r="C2063" s="26"/>
      <c r="D2063" s="27">
        <v>0.0</v>
      </c>
      <c r="E2063" s="28"/>
    </row>
    <row r="2064" hidden="1">
      <c r="A2064" s="31" t="s">
        <v>3732</v>
      </c>
      <c r="B2064" s="29">
        <v>0.0</v>
      </c>
      <c r="C2064" s="26"/>
      <c r="D2064" s="27">
        <v>0.0</v>
      </c>
      <c r="E2064" s="28"/>
    </row>
    <row r="2065" hidden="1">
      <c r="A2065" s="31" t="s">
        <v>3734</v>
      </c>
      <c r="B2065" s="29">
        <v>5000.0</v>
      </c>
      <c r="C2065" s="26">
        <v>4720.0</v>
      </c>
      <c r="D2065" s="27">
        <v>-280.0</v>
      </c>
      <c r="E2065" s="28"/>
    </row>
    <row r="2066" hidden="1">
      <c r="A2066" s="57" t="s">
        <v>3735</v>
      </c>
      <c r="B2066" s="29">
        <v>66508.0</v>
      </c>
      <c r="C2066" s="29">
        <v>66508.0</v>
      </c>
      <c r="D2066" s="27">
        <v>0.0</v>
      </c>
      <c r="E2066" s="34"/>
    </row>
    <row r="2067" hidden="1">
      <c r="A2067" s="57" t="s">
        <v>3736</v>
      </c>
      <c r="B2067" s="29">
        <v>27448.0</v>
      </c>
      <c r="C2067" s="58">
        <v>27448.0</v>
      </c>
      <c r="D2067" s="27">
        <v>0.0</v>
      </c>
      <c r="E2067" s="34"/>
    </row>
    <row r="2068" hidden="1">
      <c r="A2068" s="57" t="s">
        <v>3737</v>
      </c>
      <c r="B2068" s="29">
        <v>65370.0</v>
      </c>
      <c r="C2068" s="58">
        <v>65370.0</v>
      </c>
      <c r="D2068" s="27">
        <v>0.0</v>
      </c>
      <c r="E2068" s="34"/>
    </row>
    <row r="2069" hidden="1">
      <c r="A2069" s="57" t="s">
        <v>3738</v>
      </c>
      <c r="B2069" s="29">
        <v>67050.0</v>
      </c>
      <c r="C2069" s="58">
        <v>67050.0</v>
      </c>
      <c r="D2069" s="27">
        <v>0.0</v>
      </c>
      <c r="E2069" s="34"/>
    </row>
    <row r="2070" hidden="1">
      <c r="A2070" s="57" t="s">
        <v>3740</v>
      </c>
      <c r="B2070" s="29">
        <v>0.0</v>
      </c>
      <c r="C2070" s="58">
        <v>0.0</v>
      </c>
      <c r="D2070" s="27">
        <v>0.0</v>
      </c>
      <c r="E2070" s="34"/>
    </row>
    <row r="2071" hidden="1">
      <c r="A2071" s="57" t="s">
        <v>3741</v>
      </c>
      <c r="B2071" s="29">
        <v>8463.0</v>
      </c>
      <c r="C2071" s="58">
        <v>8463.0</v>
      </c>
      <c r="D2071" s="27">
        <v>0.0</v>
      </c>
      <c r="E2071" s="34"/>
    </row>
    <row r="2072" hidden="1">
      <c r="A2072" s="35" t="s">
        <v>3742</v>
      </c>
      <c r="B2072" s="29">
        <v>290201.0</v>
      </c>
      <c r="C2072" s="58">
        <v>290201.0</v>
      </c>
      <c r="D2072" s="27">
        <v>0.0</v>
      </c>
      <c r="E2072" s="34"/>
    </row>
    <row r="2073" hidden="1">
      <c r="A2073" s="36" t="s">
        <v>3743</v>
      </c>
      <c r="B2073" s="37">
        <v>1.0</v>
      </c>
      <c r="C2073" s="27">
        <v>-279.0</v>
      </c>
      <c r="D2073" s="27">
        <v>-280.0</v>
      </c>
      <c r="E2073" s="38"/>
    </row>
    <row r="2074" hidden="1"/>
    <row r="2075" hidden="1"/>
    <row r="2076" hidden="1">
      <c r="A2076" s="5" t="s">
        <v>3715</v>
      </c>
      <c r="B2076" s="6"/>
      <c r="C2076" s="6"/>
      <c r="D2076" s="6"/>
      <c r="E2076" s="7"/>
    </row>
    <row r="2077" hidden="1">
      <c r="A2077" s="10"/>
      <c r="B2077" s="11"/>
      <c r="C2077" s="11"/>
      <c r="D2077" s="11"/>
      <c r="E2077" s="12"/>
    </row>
    <row r="2078" hidden="1">
      <c r="A2078" s="5" t="s">
        <v>3717</v>
      </c>
      <c r="B2078" s="6"/>
      <c r="C2078" s="6"/>
      <c r="D2078" s="6"/>
      <c r="E2078" s="7"/>
    </row>
    <row r="2079" hidden="1">
      <c r="A2079" s="10"/>
      <c r="B2079" s="11"/>
      <c r="C2079" s="11"/>
      <c r="D2079" s="11"/>
      <c r="E2079" s="12"/>
    </row>
    <row r="2080" hidden="1">
      <c r="A2080" s="13">
        <v>45936.0</v>
      </c>
      <c r="B2080" s="6"/>
      <c r="C2080" s="53" t="s">
        <v>3718</v>
      </c>
      <c r="D2080" s="15">
        <v>45942.0</v>
      </c>
      <c r="E2080" s="7"/>
    </row>
    <row r="2081" hidden="1">
      <c r="A2081" s="10"/>
      <c r="B2081" s="11"/>
      <c r="C2081" s="16"/>
      <c r="D2081" s="11"/>
      <c r="E2081" s="12"/>
    </row>
    <row r="2082" hidden="1">
      <c r="A2082" s="54" t="s">
        <v>4850</v>
      </c>
      <c r="B2082" s="7"/>
      <c r="C2082" s="16"/>
      <c r="D2082" s="55" t="s">
        <v>4851</v>
      </c>
      <c r="E2082" s="7"/>
    </row>
    <row r="2083" hidden="1">
      <c r="A2083" s="10"/>
      <c r="B2083" s="12"/>
      <c r="C2083" s="16"/>
      <c r="D2083" s="11"/>
      <c r="E2083" s="12"/>
    </row>
    <row r="2084" hidden="1">
      <c r="A2084" s="19" t="s">
        <v>3719</v>
      </c>
      <c r="B2084" s="6"/>
      <c r="C2084" s="6"/>
      <c r="D2084" s="6"/>
      <c r="E2084" s="7"/>
    </row>
    <row r="2085" hidden="1">
      <c r="A2085" s="20" t="s">
        <v>3720</v>
      </c>
      <c r="B2085" s="21" t="s">
        <v>3721</v>
      </c>
      <c r="C2085" s="22" t="s">
        <v>3722</v>
      </c>
      <c r="D2085" s="21" t="s">
        <v>3723</v>
      </c>
      <c r="E2085" s="23" t="s">
        <v>13</v>
      </c>
    </row>
    <row r="2086" hidden="1">
      <c r="A2086" s="56" t="s">
        <v>3724</v>
      </c>
      <c r="B2086" s="25">
        <v>31420.0</v>
      </c>
      <c r="C2086" s="26">
        <v>31424.0</v>
      </c>
      <c r="D2086" s="27">
        <v>4.0</v>
      </c>
      <c r="E2086" s="28"/>
    </row>
    <row r="2087" hidden="1">
      <c r="A2087" s="56" t="s">
        <v>3725</v>
      </c>
      <c r="B2087" s="29">
        <v>31989.0</v>
      </c>
      <c r="C2087" s="26">
        <v>31989.0</v>
      </c>
      <c r="D2087" s="27">
        <v>0.0</v>
      </c>
      <c r="E2087" s="28"/>
    </row>
    <row r="2088" hidden="1">
      <c r="A2088" s="56" t="s">
        <v>3726</v>
      </c>
      <c r="B2088" s="29">
        <v>0.0</v>
      </c>
      <c r="C2088" s="26"/>
      <c r="D2088" s="27">
        <v>0.0</v>
      </c>
      <c r="E2088" s="28"/>
    </row>
    <row r="2089" hidden="1">
      <c r="A2089" s="56" t="s">
        <v>3727</v>
      </c>
      <c r="B2089" s="29">
        <v>2500.0</v>
      </c>
      <c r="C2089" s="26">
        <v>2500.0</v>
      </c>
      <c r="D2089" s="27">
        <v>0.0</v>
      </c>
      <c r="E2089" s="28"/>
    </row>
    <row r="2090" hidden="1">
      <c r="A2090" s="31" t="s">
        <v>3729</v>
      </c>
      <c r="B2090" s="29">
        <v>280.0</v>
      </c>
      <c r="C2090" s="26"/>
      <c r="D2090" s="27">
        <v>-280.0</v>
      </c>
      <c r="E2090" s="28"/>
    </row>
    <row r="2091" hidden="1">
      <c r="A2091" s="31" t="s">
        <v>3730</v>
      </c>
      <c r="B2091" s="29">
        <v>110.0</v>
      </c>
      <c r="C2091" s="26">
        <v>110.0</v>
      </c>
      <c r="D2091" s="27">
        <v>0.0</v>
      </c>
      <c r="E2091" s="28"/>
    </row>
    <row r="2092" hidden="1">
      <c r="A2092" s="31" t="s">
        <v>3732</v>
      </c>
      <c r="B2092" s="29">
        <v>90.0</v>
      </c>
      <c r="C2092" s="26">
        <v>110.0</v>
      </c>
      <c r="D2092" s="27">
        <v>20.0</v>
      </c>
      <c r="E2092" s="28"/>
    </row>
    <row r="2093" hidden="1">
      <c r="A2093" s="31" t="s">
        <v>3734</v>
      </c>
      <c r="B2093" s="29">
        <v>7000.0</v>
      </c>
      <c r="C2093" s="26">
        <v>6980.0</v>
      </c>
      <c r="D2093" s="27">
        <v>-20.0</v>
      </c>
      <c r="E2093" s="28"/>
    </row>
    <row r="2094" hidden="1">
      <c r="A2094" s="57" t="s">
        <v>3735</v>
      </c>
      <c r="B2094" s="29">
        <v>88529.0</v>
      </c>
      <c r="C2094" s="29">
        <v>88529.0</v>
      </c>
      <c r="D2094" s="27">
        <v>0.0</v>
      </c>
      <c r="E2094" s="34"/>
    </row>
    <row r="2095" hidden="1">
      <c r="A2095" s="57" t="s">
        <v>3736</v>
      </c>
      <c r="B2095" s="29">
        <v>37846.0</v>
      </c>
      <c r="C2095" s="58">
        <v>37846.0</v>
      </c>
      <c r="D2095" s="27">
        <v>0.0</v>
      </c>
      <c r="E2095" s="34"/>
    </row>
    <row r="2096" hidden="1">
      <c r="A2096" s="57" t="s">
        <v>3737</v>
      </c>
      <c r="B2096" s="29">
        <v>92835.0</v>
      </c>
      <c r="C2096" s="58">
        <v>92546.0</v>
      </c>
      <c r="D2096" s="27">
        <v>-289.0</v>
      </c>
      <c r="E2096" s="34"/>
    </row>
    <row r="2097" hidden="1">
      <c r="A2097" s="57" t="s">
        <v>3738</v>
      </c>
      <c r="B2097" s="29">
        <v>101053.0</v>
      </c>
      <c r="C2097" s="58">
        <v>101362.0</v>
      </c>
      <c r="D2097" s="27">
        <v>309.0</v>
      </c>
      <c r="E2097" s="34"/>
    </row>
    <row r="2098" hidden="1">
      <c r="A2098" s="57" t="s">
        <v>3740</v>
      </c>
      <c r="B2098" s="29">
        <v>1893.0</v>
      </c>
      <c r="C2098" s="58">
        <v>1893.0</v>
      </c>
      <c r="D2098" s="27">
        <v>0.0</v>
      </c>
      <c r="E2098" s="34"/>
    </row>
    <row r="2099" hidden="1">
      <c r="A2099" s="57" t="s">
        <v>3741</v>
      </c>
      <c r="B2099" s="29">
        <v>10356.0</v>
      </c>
      <c r="C2099" s="58">
        <v>10356.0</v>
      </c>
      <c r="D2099" s="27">
        <v>0.0</v>
      </c>
      <c r="E2099" s="34"/>
    </row>
    <row r="2100" hidden="1">
      <c r="A2100" s="35" t="s">
        <v>3742</v>
      </c>
      <c r="B2100" s="29">
        <v>395540.2</v>
      </c>
      <c r="C2100" s="58">
        <v>395560.2</v>
      </c>
      <c r="D2100" s="27">
        <v>20.0</v>
      </c>
      <c r="E2100" s="34"/>
    </row>
    <row r="2101" hidden="1">
      <c r="A2101" s="36" t="s">
        <v>3743</v>
      </c>
      <c r="B2101" s="37">
        <v>4.80000000000291</v>
      </c>
      <c r="C2101" s="27">
        <v>-271.20000000001164</v>
      </c>
      <c r="D2101" s="27">
        <v>-276.00000000001455</v>
      </c>
      <c r="E2101" s="38"/>
    </row>
    <row r="2102" hidden="1"/>
    <row r="2103" hidden="1"/>
    <row r="2104" hidden="1">
      <c r="A2104" s="5" t="s">
        <v>3715</v>
      </c>
      <c r="B2104" s="6"/>
      <c r="C2104" s="6"/>
      <c r="D2104" s="6"/>
      <c r="E2104" s="7"/>
    </row>
    <row r="2105" hidden="1">
      <c r="A2105" s="10"/>
      <c r="B2105" s="11"/>
      <c r="C2105" s="11"/>
      <c r="D2105" s="11"/>
      <c r="E2105" s="12"/>
    </row>
    <row r="2106" hidden="1">
      <c r="A2106" s="5" t="s">
        <v>3717</v>
      </c>
      <c r="B2106" s="6"/>
      <c r="C2106" s="6"/>
      <c r="D2106" s="6"/>
      <c r="E2106" s="7"/>
    </row>
    <row r="2107" hidden="1">
      <c r="A2107" s="10"/>
      <c r="B2107" s="11"/>
      <c r="C2107" s="11"/>
      <c r="D2107" s="11"/>
      <c r="E2107" s="12"/>
    </row>
    <row r="2108" hidden="1">
      <c r="A2108" s="13">
        <v>45943.0</v>
      </c>
      <c r="B2108" s="6"/>
      <c r="C2108" s="53" t="s">
        <v>3718</v>
      </c>
      <c r="D2108" s="15">
        <v>45949.0</v>
      </c>
      <c r="E2108" s="7"/>
    </row>
    <row r="2109" hidden="1">
      <c r="A2109" s="10"/>
      <c r="B2109" s="11"/>
      <c r="C2109" s="16"/>
      <c r="D2109" s="11"/>
      <c r="E2109" s="12"/>
    </row>
    <row r="2110" hidden="1">
      <c r="A2110" s="54" t="s">
        <v>4850</v>
      </c>
      <c r="B2110" s="7"/>
      <c r="C2110" s="16"/>
      <c r="D2110" s="55" t="s">
        <v>4851</v>
      </c>
      <c r="E2110" s="7"/>
    </row>
    <row r="2111" hidden="1">
      <c r="A2111" s="10"/>
      <c r="B2111" s="12"/>
      <c r="C2111" s="16"/>
      <c r="D2111" s="11"/>
      <c r="E2111" s="12"/>
    </row>
    <row r="2112" hidden="1">
      <c r="A2112" s="19" t="s">
        <v>3719</v>
      </c>
      <c r="B2112" s="6"/>
      <c r="C2112" s="6"/>
      <c r="D2112" s="6"/>
      <c r="E2112" s="7"/>
    </row>
    <row r="2113" hidden="1">
      <c r="A2113" s="20" t="s">
        <v>3720</v>
      </c>
      <c r="B2113" s="21" t="s">
        <v>3721</v>
      </c>
      <c r="C2113" s="22" t="s">
        <v>3722</v>
      </c>
      <c r="D2113" s="21" t="s">
        <v>3723</v>
      </c>
      <c r="E2113" s="23" t="s">
        <v>13</v>
      </c>
    </row>
    <row r="2114" hidden="1">
      <c r="A2114" s="56" t="s">
        <v>3724</v>
      </c>
      <c r="B2114" s="25">
        <v>28442.0</v>
      </c>
      <c r="C2114" s="26">
        <v>28443.0</v>
      </c>
      <c r="D2114" s="27">
        <v>1.0</v>
      </c>
      <c r="E2114" s="28"/>
    </row>
    <row r="2115" hidden="1">
      <c r="A2115" s="56" t="s">
        <v>3725</v>
      </c>
      <c r="B2115" s="29">
        <v>38583.0</v>
      </c>
      <c r="C2115" s="26">
        <v>38583.0</v>
      </c>
      <c r="D2115" s="27">
        <v>0.0</v>
      </c>
      <c r="E2115" s="28"/>
    </row>
    <row r="2116" hidden="1">
      <c r="A2116" s="56" t="s">
        <v>3726</v>
      </c>
      <c r="B2116" s="29">
        <v>100.0</v>
      </c>
      <c r="C2116" s="26">
        <v>100.0</v>
      </c>
      <c r="D2116" s="27">
        <v>0.0</v>
      </c>
      <c r="E2116" s="28"/>
    </row>
    <row r="2117" hidden="1">
      <c r="A2117" s="56" t="s">
        <v>3727</v>
      </c>
      <c r="B2117" s="29">
        <v>2100.0</v>
      </c>
      <c r="C2117" s="26">
        <v>2100.0</v>
      </c>
      <c r="D2117" s="27">
        <v>0.0</v>
      </c>
      <c r="E2117" s="28"/>
    </row>
    <row r="2118" hidden="1">
      <c r="A2118" s="31" t="s">
        <v>3729</v>
      </c>
      <c r="B2118" s="29">
        <v>240.0</v>
      </c>
      <c r="C2118" s="26"/>
      <c r="D2118" s="27">
        <v>-240.0</v>
      </c>
      <c r="E2118" s="28"/>
    </row>
    <row r="2119" hidden="1">
      <c r="A2119" s="31" t="s">
        <v>3730</v>
      </c>
      <c r="B2119" s="29">
        <v>0.0</v>
      </c>
      <c r="C2119" s="26"/>
      <c r="D2119" s="27">
        <v>0.0</v>
      </c>
      <c r="E2119" s="28"/>
    </row>
    <row r="2120" hidden="1">
      <c r="A2120" s="31" t="s">
        <v>3732</v>
      </c>
      <c r="B2120" s="29">
        <v>5801.0</v>
      </c>
      <c r="C2120" s="26">
        <v>5801.0</v>
      </c>
      <c r="D2120" s="27">
        <v>0.0</v>
      </c>
      <c r="E2120" s="28" t="s">
        <v>4969</v>
      </c>
    </row>
    <row r="2121" hidden="1">
      <c r="A2121" s="31" t="s">
        <v>3734</v>
      </c>
      <c r="B2121" s="29">
        <v>8200.0</v>
      </c>
      <c r="C2121" s="26">
        <v>8120.0</v>
      </c>
      <c r="D2121" s="27">
        <v>-80.0</v>
      </c>
      <c r="E2121" s="28"/>
    </row>
    <row r="2122" hidden="1">
      <c r="A2122" s="57" t="s">
        <v>3735</v>
      </c>
      <c r="B2122" s="29">
        <v>81161.0</v>
      </c>
      <c r="C2122" s="29">
        <v>81161.0</v>
      </c>
      <c r="D2122" s="27">
        <v>0.0</v>
      </c>
      <c r="E2122" s="34"/>
    </row>
    <row r="2123" hidden="1">
      <c r="A2123" s="57" t="s">
        <v>3736</v>
      </c>
      <c r="B2123" s="29">
        <v>40012.0</v>
      </c>
      <c r="C2123" s="58">
        <v>40012.0</v>
      </c>
      <c r="D2123" s="27">
        <v>0.0</v>
      </c>
      <c r="E2123" s="34"/>
    </row>
    <row r="2124" hidden="1">
      <c r="A2124" s="57" t="s">
        <v>3737</v>
      </c>
      <c r="B2124" s="29">
        <v>85561.0</v>
      </c>
      <c r="C2124" s="58">
        <v>85232.0</v>
      </c>
      <c r="D2124" s="27">
        <v>-329.0</v>
      </c>
      <c r="E2124" s="34"/>
    </row>
    <row r="2125" hidden="1">
      <c r="A2125" s="57" t="s">
        <v>3738</v>
      </c>
      <c r="B2125" s="29">
        <v>103847.0</v>
      </c>
      <c r="C2125" s="58">
        <v>103847.0</v>
      </c>
      <c r="D2125" s="27">
        <v>0.0</v>
      </c>
      <c r="E2125" s="34"/>
    </row>
    <row r="2126" hidden="1">
      <c r="A2126" s="57" t="s">
        <v>3740</v>
      </c>
      <c r="B2126" s="29">
        <v>793.0</v>
      </c>
      <c r="C2126" s="58">
        <v>793.0</v>
      </c>
      <c r="D2126" s="27">
        <v>0.0</v>
      </c>
      <c r="E2126" s="34"/>
    </row>
    <row r="2127" hidden="1">
      <c r="A2127" s="57" t="s">
        <v>3741</v>
      </c>
      <c r="B2127" s="29">
        <v>13735.0</v>
      </c>
      <c r="C2127" s="58">
        <v>13735.0</v>
      </c>
      <c r="D2127" s="27">
        <v>0.0</v>
      </c>
      <c r="E2127" s="34"/>
    </row>
    <row r="2128" hidden="1">
      <c r="A2128" s="35" t="s">
        <v>3742</v>
      </c>
      <c r="B2128" s="29">
        <v>394838.5</v>
      </c>
      <c r="C2128" s="58">
        <v>394509.5</v>
      </c>
      <c r="D2128" s="27">
        <v>-329.0</v>
      </c>
      <c r="E2128" s="34"/>
    </row>
    <row r="2129" hidden="1">
      <c r="A2129" s="36" t="s">
        <v>3743</v>
      </c>
      <c r="B2129" s="37">
        <v>1.5</v>
      </c>
      <c r="C2129" s="27">
        <v>-317.5</v>
      </c>
      <c r="D2129" s="27">
        <v>-319.0</v>
      </c>
      <c r="E2129" s="38"/>
    </row>
    <row r="2130" hidden="1"/>
    <row r="2131" hidden="1"/>
    <row r="2132" hidden="1">
      <c r="A2132" s="5" t="s">
        <v>3715</v>
      </c>
      <c r="B2132" s="6"/>
      <c r="C2132" s="6"/>
      <c r="D2132" s="6"/>
      <c r="E2132" s="7"/>
    </row>
    <row r="2133" hidden="1">
      <c r="A2133" s="10"/>
      <c r="B2133" s="11"/>
      <c r="C2133" s="11"/>
      <c r="D2133" s="11"/>
      <c r="E2133" s="12"/>
    </row>
    <row r="2134" hidden="1">
      <c r="A2134" s="5" t="s">
        <v>3717</v>
      </c>
      <c r="B2134" s="6"/>
      <c r="C2134" s="6"/>
      <c r="D2134" s="6"/>
      <c r="E2134" s="7"/>
    </row>
    <row r="2135" hidden="1">
      <c r="A2135" s="10"/>
      <c r="B2135" s="11"/>
      <c r="C2135" s="11"/>
      <c r="D2135" s="11"/>
      <c r="E2135" s="12"/>
    </row>
    <row r="2136" hidden="1">
      <c r="A2136" s="13">
        <v>45950.0</v>
      </c>
      <c r="B2136" s="6"/>
      <c r="C2136" s="53" t="s">
        <v>3718</v>
      </c>
      <c r="D2136" s="15">
        <v>45956.0</v>
      </c>
      <c r="E2136" s="7"/>
    </row>
    <row r="2137" hidden="1">
      <c r="A2137" s="10"/>
      <c r="B2137" s="11"/>
      <c r="C2137" s="16"/>
      <c r="D2137" s="11"/>
      <c r="E2137" s="12"/>
    </row>
    <row r="2138" hidden="1">
      <c r="A2138" s="54" t="s">
        <v>4850</v>
      </c>
      <c r="B2138" s="7"/>
      <c r="C2138" s="16"/>
      <c r="D2138" s="55" t="s">
        <v>4851</v>
      </c>
      <c r="E2138" s="7"/>
    </row>
    <row r="2139" hidden="1">
      <c r="A2139" s="10"/>
      <c r="B2139" s="12"/>
      <c r="C2139" s="16"/>
      <c r="D2139" s="11"/>
      <c r="E2139" s="12"/>
    </row>
    <row r="2140" hidden="1">
      <c r="A2140" s="19" t="s">
        <v>3719</v>
      </c>
      <c r="B2140" s="6"/>
      <c r="C2140" s="6"/>
      <c r="D2140" s="6"/>
      <c r="E2140" s="7"/>
    </row>
    <row r="2141" hidden="1">
      <c r="A2141" s="20" t="s">
        <v>3720</v>
      </c>
      <c r="B2141" s="21" t="s">
        <v>3721</v>
      </c>
      <c r="C2141" s="22" t="s">
        <v>3722</v>
      </c>
      <c r="D2141" s="21" t="s">
        <v>3723</v>
      </c>
      <c r="E2141" s="23" t="s">
        <v>13</v>
      </c>
    </row>
    <row r="2142" hidden="1">
      <c r="A2142" s="56" t="s">
        <v>3724</v>
      </c>
      <c r="B2142" s="25">
        <v>37588.0</v>
      </c>
      <c r="C2142" s="26">
        <v>33490.0</v>
      </c>
      <c r="D2142" s="27">
        <v>-4098.0</v>
      </c>
      <c r="E2142" s="28"/>
    </row>
    <row r="2143" hidden="1">
      <c r="A2143" s="56" t="s">
        <v>3725</v>
      </c>
      <c r="B2143" s="29">
        <v>38001.0</v>
      </c>
      <c r="C2143" s="26">
        <v>38001.0</v>
      </c>
      <c r="D2143" s="27">
        <v>0.0</v>
      </c>
      <c r="E2143" s="28"/>
    </row>
    <row r="2144" hidden="1">
      <c r="A2144" s="56" t="s">
        <v>3726</v>
      </c>
      <c r="B2144" s="29">
        <v>120.0</v>
      </c>
      <c r="C2144" s="26">
        <v>120.0</v>
      </c>
      <c r="D2144" s="27">
        <v>0.0</v>
      </c>
      <c r="E2144" s="28"/>
    </row>
    <row r="2145" hidden="1">
      <c r="A2145" s="56" t="s">
        <v>3727</v>
      </c>
      <c r="B2145" s="29">
        <v>2500.0</v>
      </c>
      <c r="C2145" s="26">
        <v>6500.0</v>
      </c>
      <c r="D2145" s="27">
        <v>4000.0</v>
      </c>
      <c r="E2145" s="28" t="s">
        <v>4970</v>
      </c>
    </row>
    <row r="2146" hidden="1">
      <c r="A2146" s="31" t="s">
        <v>3729</v>
      </c>
      <c r="B2146" s="29">
        <v>0.0</v>
      </c>
      <c r="C2146" s="26"/>
      <c r="D2146" s="27">
        <v>0.0</v>
      </c>
      <c r="E2146" s="28"/>
    </row>
    <row r="2147" hidden="1">
      <c r="A2147" s="31" t="s">
        <v>3730</v>
      </c>
      <c r="B2147" s="29">
        <v>0.0</v>
      </c>
      <c r="C2147" s="26"/>
      <c r="D2147" s="27">
        <v>0.0</v>
      </c>
      <c r="E2147" s="28"/>
    </row>
    <row r="2148" hidden="1">
      <c r="A2148" s="31" t="s">
        <v>3732</v>
      </c>
      <c r="B2148" s="29">
        <v>0.0</v>
      </c>
      <c r="C2148" s="26"/>
      <c r="D2148" s="27">
        <v>0.0</v>
      </c>
      <c r="E2148" s="28"/>
    </row>
    <row r="2149" hidden="1">
      <c r="A2149" s="31" t="s">
        <v>3734</v>
      </c>
      <c r="B2149" s="29">
        <v>7760.0</v>
      </c>
      <c r="C2149" s="26">
        <v>7760.0</v>
      </c>
      <c r="D2149" s="27">
        <v>0.0</v>
      </c>
      <c r="E2149" s="28"/>
    </row>
    <row r="2150" hidden="1">
      <c r="A2150" s="57" t="s">
        <v>3735</v>
      </c>
      <c r="B2150" s="29">
        <v>95502.0</v>
      </c>
      <c r="C2150" s="29">
        <v>95502.0</v>
      </c>
      <c r="D2150" s="27">
        <v>0.0</v>
      </c>
      <c r="E2150" s="34"/>
    </row>
    <row r="2151" hidden="1">
      <c r="A2151" s="57" t="s">
        <v>3736</v>
      </c>
      <c r="B2151" s="29">
        <v>34058.0</v>
      </c>
      <c r="C2151" s="58">
        <v>34058.0</v>
      </c>
      <c r="D2151" s="27">
        <v>0.0</v>
      </c>
      <c r="E2151" s="34"/>
    </row>
    <row r="2152" hidden="1">
      <c r="A2152" s="57" t="s">
        <v>3737</v>
      </c>
      <c r="B2152" s="29">
        <v>74393.0</v>
      </c>
      <c r="C2152" s="58">
        <v>74393.0</v>
      </c>
      <c r="D2152" s="27">
        <v>0.0</v>
      </c>
      <c r="E2152" s="34"/>
    </row>
    <row r="2153" hidden="1">
      <c r="A2153" s="57" t="s">
        <v>3738</v>
      </c>
      <c r="B2153" s="29">
        <v>93512.0</v>
      </c>
      <c r="C2153" s="58">
        <v>93975.0</v>
      </c>
      <c r="D2153" s="27">
        <v>463.0</v>
      </c>
      <c r="E2153" s="34"/>
    </row>
    <row r="2154" hidden="1">
      <c r="A2154" s="57" t="s">
        <v>3740</v>
      </c>
      <c r="B2154" s="29">
        <v>697.0</v>
      </c>
      <c r="C2154" s="58">
        <v>697.0</v>
      </c>
      <c r="D2154" s="27">
        <v>0.0</v>
      </c>
      <c r="E2154" s="34"/>
    </row>
    <row r="2155" hidden="1">
      <c r="A2155" s="57" t="s">
        <v>3741</v>
      </c>
      <c r="B2155" s="29">
        <v>10515.0</v>
      </c>
      <c r="C2155" s="58">
        <v>10515.0</v>
      </c>
      <c r="D2155" s="27">
        <v>0.0</v>
      </c>
      <c r="E2155" s="34"/>
    </row>
    <row r="2156" hidden="1">
      <c r="A2156" s="35" t="s">
        <v>3742</v>
      </c>
      <c r="B2156" s="29">
        <v>384130.5</v>
      </c>
      <c r="C2156" s="58">
        <v>384593.5</v>
      </c>
      <c r="D2156" s="27">
        <v>463.0</v>
      </c>
      <c r="E2156" s="34"/>
    </row>
    <row r="2157" hidden="1">
      <c r="A2157" s="36" t="s">
        <v>3743</v>
      </c>
      <c r="B2157" s="37">
        <v>0.5</v>
      </c>
      <c r="C2157" s="27">
        <v>-97.5</v>
      </c>
      <c r="D2157" s="27">
        <v>-98.0</v>
      </c>
      <c r="E2157" s="38"/>
    </row>
    <row r="2158" hidden="1"/>
    <row r="2159" hidden="1"/>
    <row r="2160" hidden="1">
      <c r="A2160" s="5" t="s">
        <v>3715</v>
      </c>
      <c r="B2160" s="6"/>
      <c r="C2160" s="6"/>
      <c r="D2160" s="6"/>
      <c r="E2160" s="7"/>
    </row>
    <row r="2161" hidden="1">
      <c r="A2161" s="10"/>
      <c r="B2161" s="11"/>
      <c r="C2161" s="11"/>
      <c r="D2161" s="11"/>
      <c r="E2161" s="12"/>
    </row>
    <row r="2162" hidden="1">
      <c r="A2162" s="5" t="s">
        <v>3717</v>
      </c>
      <c r="B2162" s="6"/>
      <c r="C2162" s="6"/>
      <c r="D2162" s="6"/>
      <c r="E2162" s="7"/>
    </row>
    <row r="2163" hidden="1">
      <c r="A2163" s="10"/>
      <c r="B2163" s="11"/>
      <c r="C2163" s="11"/>
      <c r="D2163" s="11"/>
      <c r="E2163" s="12"/>
    </row>
    <row r="2164" hidden="1">
      <c r="A2164" s="13">
        <v>45950.0</v>
      </c>
      <c r="B2164" s="6"/>
      <c r="C2164" s="53" t="s">
        <v>3718</v>
      </c>
      <c r="D2164" s="15">
        <v>45956.0</v>
      </c>
      <c r="E2164" s="7"/>
    </row>
    <row r="2165" hidden="1">
      <c r="A2165" s="10"/>
      <c r="B2165" s="11"/>
      <c r="C2165" s="16"/>
      <c r="D2165" s="11"/>
      <c r="E2165" s="12"/>
    </row>
    <row r="2166" hidden="1">
      <c r="A2166" s="54" t="s">
        <v>4850</v>
      </c>
      <c r="B2166" s="7"/>
      <c r="C2166" s="16"/>
      <c r="D2166" s="55" t="s">
        <v>4851</v>
      </c>
      <c r="E2166" s="7"/>
    </row>
    <row r="2167" hidden="1">
      <c r="A2167" s="10"/>
      <c r="B2167" s="12"/>
      <c r="C2167" s="16"/>
      <c r="D2167" s="11"/>
      <c r="E2167" s="12"/>
    </row>
    <row r="2168" hidden="1">
      <c r="A2168" s="19" t="s">
        <v>3719</v>
      </c>
      <c r="B2168" s="6"/>
      <c r="C2168" s="6"/>
      <c r="D2168" s="6"/>
      <c r="E2168" s="7"/>
    </row>
    <row r="2169" hidden="1">
      <c r="A2169" s="20" t="s">
        <v>3720</v>
      </c>
      <c r="B2169" s="21" t="s">
        <v>3721</v>
      </c>
      <c r="C2169" s="22" t="s">
        <v>3722</v>
      </c>
      <c r="D2169" s="21" t="s">
        <v>3723</v>
      </c>
      <c r="E2169" s="23" t="s">
        <v>13</v>
      </c>
    </row>
    <row r="2170" hidden="1">
      <c r="A2170" s="56" t="s">
        <v>3724</v>
      </c>
      <c r="B2170" s="25">
        <v>37588.0</v>
      </c>
      <c r="C2170" s="26">
        <v>33490.0</v>
      </c>
      <c r="D2170" s="27">
        <v>-4098.0</v>
      </c>
      <c r="E2170" s="28"/>
    </row>
    <row r="2171" hidden="1">
      <c r="A2171" s="56" t="s">
        <v>3725</v>
      </c>
      <c r="B2171" s="29">
        <v>38001.0</v>
      </c>
      <c r="C2171" s="26">
        <v>38001.0</v>
      </c>
      <c r="D2171" s="27">
        <v>0.0</v>
      </c>
      <c r="E2171" s="28"/>
    </row>
    <row r="2172" hidden="1">
      <c r="A2172" s="56" t="s">
        <v>3726</v>
      </c>
      <c r="B2172" s="29">
        <v>120.0</v>
      </c>
      <c r="C2172" s="26">
        <v>120.0</v>
      </c>
      <c r="D2172" s="27">
        <v>0.0</v>
      </c>
      <c r="E2172" s="28"/>
    </row>
    <row r="2173" hidden="1">
      <c r="A2173" s="56" t="s">
        <v>3727</v>
      </c>
      <c r="B2173" s="29">
        <v>2500.0</v>
      </c>
      <c r="C2173" s="26">
        <v>6500.0</v>
      </c>
      <c r="D2173" s="27">
        <v>4000.0</v>
      </c>
      <c r="E2173" s="28"/>
    </row>
    <row r="2174" hidden="1">
      <c r="A2174" s="31" t="s">
        <v>3729</v>
      </c>
      <c r="B2174" s="29">
        <v>0.0</v>
      </c>
      <c r="C2174" s="26"/>
      <c r="D2174" s="27">
        <v>0.0</v>
      </c>
      <c r="E2174" s="28"/>
    </row>
    <row r="2175" hidden="1">
      <c r="A2175" s="31" t="s">
        <v>3730</v>
      </c>
      <c r="B2175" s="29">
        <v>0.0</v>
      </c>
      <c r="C2175" s="26"/>
      <c r="D2175" s="27">
        <v>0.0</v>
      </c>
      <c r="E2175" s="28"/>
    </row>
    <row r="2176" hidden="1">
      <c r="A2176" s="31" t="s">
        <v>3732</v>
      </c>
      <c r="B2176" s="29">
        <v>0.0</v>
      </c>
      <c r="C2176" s="26"/>
      <c r="D2176" s="27">
        <v>0.0</v>
      </c>
      <c r="E2176" s="28"/>
    </row>
    <row r="2177" hidden="1">
      <c r="A2177" s="31" t="s">
        <v>3734</v>
      </c>
      <c r="B2177" s="29">
        <v>7760.0</v>
      </c>
      <c r="C2177" s="26">
        <v>7760.0</v>
      </c>
      <c r="D2177" s="27">
        <v>0.0</v>
      </c>
      <c r="E2177" s="28"/>
    </row>
    <row r="2178" hidden="1">
      <c r="A2178" s="57" t="s">
        <v>3735</v>
      </c>
      <c r="B2178" s="29">
        <v>95502.0</v>
      </c>
      <c r="C2178" s="29">
        <v>95502.0</v>
      </c>
      <c r="D2178" s="27">
        <v>0.0</v>
      </c>
      <c r="E2178" s="34"/>
    </row>
    <row r="2179" hidden="1">
      <c r="A2179" s="57" t="s">
        <v>3736</v>
      </c>
      <c r="B2179" s="29">
        <v>34058.0</v>
      </c>
      <c r="C2179" s="58">
        <v>34058.0</v>
      </c>
      <c r="D2179" s="27">
        <v>0.0</v>
      </c>
      <c r="E2179" s="34"/>
    </row>
    <row r="2180" hidden="1">
      <c r="A2180" s="57" t="s">
        <v>3737</v>
      </c>
      <c r="B2180" s="29">
        <v>74393.0</v>
      </c>
      <c r="C2180" s="58">
        <v>74393.0</v>
      </c>
      <c r="D2180" s="27">
        <v>0.0</v>
      </c>
      <c r="E2180" s="34"/>
    </row>
    <row r="2181" hidden="1">
      <c r="A2181" s="57" t="s">
        <v>3738</v>
      </c>
      <c r="B2181" s="29">
        <v>93512.0</v>
      </c>
      <c r="C2181" s="58">
        <v>93975.0</v>
      </c>
      <c r="D2181" s="27">
        <v>463.0</v>
      </c>
      <c r="E2181" s="34"/>
    </row>
    <row r="2182" hidden="1">
      <c r="A2182" s="57" t="s">
        <v>3740</v>
      </c>
      <c r="B2182" s="29">
        <v>697.0</v>
      </c>
      <c r="C2182" s="58">
        <v>697.0</v>
      </c>
      <c r="D2182" s="27">
        <v>0.0</v>
      </c>
      <c r="E2182" s="34"/>
    </row>
    <row r="2183" hidden="1">
      <c r="A2183" s="57" t="s">
        <v>3741</v>
      </c>
      <c r="B2183" s="29">
        <v>10515.0</v>
      </c>
      <c r="C2183" s="58">
        <v>10515.0</v>
      </c>
      <c r="D2183" s="27">
        <v>0.0</v>
      </c>
      <c r="E2183" s="34"/>
    </row>
    <row r="2184" hidden="1">
      <c r="A2184" s="35" t="s">
        <v>3742</v>
      </c>
      <c r="B2184" s="29">
        <v>384130.5</v>
      </c>
      <c r="C2184" s="58">
        <v>384593.5</v>
      </c>
      <c r="D2184" s="27">
        <v>463.0</v>
      </c>
      <c r="E2184" s="34"/>
    </row>
    <row r="2185" hidden="1">
      <c r="A2185" s="36" t="s">
        <v>3743</v>
      </c>
      <c r="B2185" s="37">
        <v>0.5</v>
      </c>
      <c r="C2185" s="27">
        <v>-97.5</v>
      </c>
      <c r="D2185" s="27">
        <v>-98.0</v>
      </c>
      <c r="E2185" s="38"/>
    </row>
    <row r="2186" hidden="1"/>
    <row r="2187" hidden="1"/>
    <row r="2188" hidden="1">
      <c r="A2188" s="5" t="s">
        <v>3715</v>
      </c>
      <c r="B2188" s="6"/>
      <c r="C2188" s="6"/>
      <c r="D2188" s="6"/>
      <c r="E2188" s="7"/>
    </row>
    <row r="2189" hidden="1">
      <c r="A2189" s="10"/>
      <c r="B2189" s="11"/>
      <c r="C2189" s="11"/>
      <c r="D2189" s="11"/>
      <c r="E2189" s="12"/>
    </row>
    <row r="2190" hidden="1">
      <c r="A2190" s="5" t="s">
        <v>3717</v>
      </c>
      <c r="B2190" s="6"/>
      <c r="C2190" s="6"/>
      <c r="D2190" s="6"/>
      <c r="E2190" s="7"/>
    </row>
    <row r="2191" hidden="1">
      <c r="A2191" s="10"/>
      <c r="B2191" s="11"/>
      <c r="C2191" s="11"/>
      <c r="D2191" s="11"/>
      <c r="E2191" s="12"/>
    </row>
    <row r="2192" hidden="1">
      <c r="A2192" s="13">
        <v>45957.0</v>
      </c>
      <c r="B2192" s="6"/>
      <c r="C2192" s="53" t="s">
        <v>3718</v>
      </c>
      <c r="D2192" s="15">
        <v>45961.0</v>
      </c>
      <c r="E2192" s="7"/>
    </row>
    <row r="2193" hidden="1">
      <c r="A2193" s="10"/>
      <c r="B2193" s="11"/>
      <c r="C2193" s="16"/>
      <c r="D2193" s="11"/>
      <c r="E2193" s="12"/>
    </row>
    <row r="2194" hidden="1">
      <c r="A2194" s="54" t="s">
        <v>4850</v>
      </c>
      <c r="B2194" s="7"/>
      <c r="C2194" s="16"/>
      <c r="D2194" s="55" t="s">
        <v>4857</v>
      </c>
      <c r="E2194" s="7"/>
    </row>
    <row r="2195" hidden="1">
      <c r="A2195" s="10"/>
      <c r="B2195" s="12"/>
      <c r="C2195" s="16"/>
      <c r="D2195" s="11"/>
      <c r="E2195" s="12"/>
    </row>
    <row r="2196" hidden="1">
      <c r="A2196" s="19" t="s">
        <v>3719</v>
      </c>
      <c r="B2196" s="6"/>
      <c r="C2196" s="6"/>
      <c r="D2196" s="6"/>
      <c r="E2196" s="7"/>
    </row>
    <row r="2197" hidden="1">
      <c r="A2197" s="20" t="s">
        <v>3720</v>
      </c>
      <c r="B2197" s="21" t="s">
        <v>3721</v>
      </c>
      <c r="C2197" s="22" t="s">
        <v>3722</v>
      </c>
      <c r="D2197" s="21" t="s">
        <v>3723</v>
      </c>
      <c r="E2197" s="23" t="s">
        <v>13</v>
      </c>
    </row>
    <row r="2198" hidden="1">
      <c r="A2198" s="56" t="s">
        <v>3724</v>
      </c>
      <c r="B2198" s="25">
        <v>19966.0</v>
      </c>
      <c r="C2198" s="26">
        <v>6772.0</v>
      </c>
      <c r="D2198" s="27">
        <v>-13194.0</v>
      </c>
      <c r="E2198" s="28"/>
    </row>
    <row r="2199" hidden="1">
      <c r="A2199" s="56" t="s">
        <v>3725</v>
      </c>
      <c r="B2199" s="29">
        <v>24677.0</v>
      </c>
      <c r="C2199" s="26">
        <v>24677.0</v>
      </c>
      <c r="D2199" s="27">
        <v>0.0</v>
      </c>
      <c r="E2199" s="28"/>
    </row>
    <row r="2200" hidden="1">
      <c r="A2200" s="56" t="s">
        <v>3726</v>
      </c>
      <c r="B2200" s="29">
        <v>0.0</v>
      </c>
      <c r="C2200" s="26"/>
      <c r="D2200" s="27">
        <v>0.0</v>
      </c>
      <c r="E2200" s="28"/>
    </row>
    <row r="2201" hidden="1">
      <c r="A2201" s="56" t="s">
        <v>3727</v>
      </c>
      <c r="B2201" s="29">
        <v>2000.0</v>
      </c>
      <c r="C2201" s="26">
        <v>4000.0</v>
      </c>
      <c r="D2201" s="27">
        <v>2000.0</v>
      </c>
      <c r="E2201" s="28" t="s">
        <v>4971</v>
      </c>
    </row>
    <row r="2202" hidden="1">
      <c r="A2202" s="31" t="s">
        <v>3729</v>
      </c>
      <c r="B2202" s="29">
        <v>0.0</v>
      </c>
      <c r="C2202" s="26"/>
      <c r="D2202" s="27">
        <v>0.0</v>
      </c>
      <c r="E2202" s="28"/>
    </row>
    <row r="2203" hidden="1">
      <c r="A2203" s="31" t="s">
        <v>3730</v>
      </c>
      <c r="B2203" s="29">
        <v>110.0</v>
      </c>
      <c r="C2203" s="26">
        <v>110.0</v>
      </c>
      <c r="D2203" s="27">
        <v>0.0</v>
      </c>
      <c r="E2203" s="28"/>
    </row>
    <row r="2204" hidden="1">
      <c r="A2204" s="31" t="s">
        <v>3732</v>
      </c>
      <c r="B2204" s="29">
        <v>0.0</v>
      </c>
      <c r="C2204" s="26">
        <v>11194.0</v>
      </c>
      <c r="D2204" s="27">
        <v>11194.0</v>
      </c>
      <c r="E2204" s="28" t="s">
        <v>4972</v>
      </c>
    </row>
    <row r="2205" hidden="1">
      <c r="A2205" s="31" t="s">
        <v>3734</v>
      </c>
      <c r="B2205" s="29">
        <v>4720.0</v>
      </c>
      <c r="C2205" s="26">
        <v>4720.0</v>
      </c>
      <c r="D2205" s="27">
        <v>0.0</v>
      </c>
      <c r="E2205" s="28"/>
    </row>
    <row r="2206" hidden="1">
      <c r="A2206" s="57" t="s">
        <v>3735</v>
      </c>
      <c r="B2206" s="29">
        <v>64061.0</v>
      </c>
      <c r="C2206" s="29">
        <v>64061.0</v>
      </c>
      <c r="D2206" s="27">
        <v>0.0</v>
      </c>
      <c r="E2206" s="34"/>
    </row>
    <row r="2207" hidden="1">
      <c r="A2207" s="57" t="s">
        <v>3736</v>
      </c>
      <c r="B2207" s="29">
        <v>21537.0</v>
      </c>
      <c r="C2207" s="58">
        <v>21537.0</v>
      </c>
      <c r="D2207" s="27">
        <v>0.0</v>
      </c>
      <c r="E2207" s="34"/>
    </row>
    <row r="2208" hidden="1">
      <c r="A2208" s="57" t="s">
        <v>3737</v>
      </c>
      <c r="B2208" s="29">
        <v>49652.0</v>
      </c>
      <c r="C2208" s="58">
        <v>49652.0</v>
      </c>
      <c r="D2208" s="27">
        <v>0.0</v>
      </c>
      <c r="E2208" s="34"/>
    </row>
    <row r="2209" hidden="1">
      <c r="A2209" s="57" t="s">
        <v>3738</v>
      </c>
      <c r="B2209" s="29">
        <v>70461.5</v>
      </c>
      <c r="C2209" s="58">
        <v>70461.5</v>
      </c>
      <c r="D2209" s="27">
        <v>0.0</v>
      </c>
      <c r="E2209" s="34"/>
    </row>
    <row r="2210" hidden="1">
      <c r="A2210" s="57" t="s">
        <v>3740</v>
      </c>
      <c r="B2210" s="29">
        <v>0.0</v>
      </c>
      <c r="C2210" s="58">
        <v>0.0</v>
      </c>
      <c r="D2210" s="27">
        <v>0.0</v>
      </c>
      <c r="E2210" s="34"/>
    </row>
    <row r="2211" hidden="1">
      <c r="A2211" s="57" t="s">
        <v>3741</v>
      </c>
      <c r="B2211" s="29">
        <v>7860.0</v>
      </c>
      <c r="C2211" s="58">
        <v>7860.0</v>
      </c>
      <c r="D2211" s="27">
        <v>0.0</v>
      </c>
      <c r="E2211" s="34"/>
    </row>
    <row r="2212" hidden="1">
      <c r="A2212" s="35" t="s">
        <v>3742</v>
      </c>
      <c r="B2212" s="29">
        <v>257184.0</v>
      </c>
      <c r="C2212" s="58">
        <v>257184.0</v>
      </c>
      <c r="D2212" s="27">
        <v>0.0</v>
      </c>
      <c r="E2212" s="34"/>
    </row>
    <row r="2213" hidden="1">
      <c r="A2213" s="36" t="s">
        <v>3743</v>
      </c>
      <c r="B2213" s="37">
        <v>0.5</v>
      </c>
      <c r="C2213" s="27">
        <v>0.5</v>
      </c>
      <c r="D2213" s="27">
        <v>0.0</v>
      </c>
      <c r="E2213" s="38"/>
    </row>
    <row r="2214" hidden="1"/>
    <row r="2215" hidden="1"/>
    <row r="2216" hidden="1">
      <c r="A2216" s="5" t="s">
        <v>3715</v>
      </c>
      <c r="B2216" s="6"/>
      <c r="C2216" s="6"/>
      <c r="D2216" s="6"/>
      <c r="E2216" s="7"/>
    </row>
    <row r="2217" hidden="1">
      <c r="A2217" s="10"/>
      <c r="B2217" s="11"/>
      <c r="C2217" s="11"/>
      <c r="D2217" s="11"/>
      <c r="E2217" s="12"/>
    </row>
    <row r="2218" hidden="1">
      <c r="A2218" s="5" t="s">
        <v>3717</v>
      </c>
      <c r="B2218" s="6"/>
      <c r="C2218" s="6"/>
      <c r="D2218" s="6"/>
      <c r="E2218" s="7"/>
    </row>
    <row r="2219" hidden="1">
      <c r="A2219" s="10"/>
      <c r="B2219" s="11"/>
      <c r="C2219" s="11"/>
      <c r="D2219" s="11"/>
      <c r="E2219" s="12"/>
    </row>
    <row r="2220" hidden="1">
      <c r="A2220" s="13">
        <v>45962.0</v>
      </c>
      <c r="B2220" s="6"/>
      <c r="C2220" s="53" t="s">
        <v>3718</v>
      </c>
      <c r="D2220" s="15">
        <v>45963.0</v>
      </c>
      <c r="E2220" s="7"/>
    </row>
    <row r="2221" hidden="1">
      <c r="A2221" s="10"/>
      <c r="B2221" s="11"/>
      <c r="C2221" s="16"/>
      <c r="D2221" s="11"/>
      <c r="E2221" s="12"/>
    </row>
    <row r="2222" hidden="1">
      <c r="A2222" s="54" t="s">
        <v>4859</v>
      </c>
      <c r="B2222" s="7"/>
      <c r="C2222" s="16"/>
      <c r="D2222" s="55" t="s">
        <v>4851</v>
      </c>
      <c r="E2222" s="7"/>
    </row>
    <row r="2223" hidden="1">
      <c r="A2223" s="10"/>
      <c r="B2223" s="12"/>
      <c r="C2223" s="16"/>
      <c r="D2223" s="11"/>
      <c r="E2223" s="12"/>
    </row>
    <row r="2224" hidden="1">
      <c r="A2224" s="19" t="s">
        <v>3719</v>
      </c>
      <c r="B2224" s="6"/>
      <c r="C2224" s="6"/>
      <c r="D2224" s="6"/>
      <c r="E2224" s="7"/>
    </row>
    <row r="2225" hidden="1">
      <c r="A2225" s="20" t="s">
        <v>3720</v>
      </c>
      <c r="B2225" s="21" t="s">
        <v>3721</v>
      </c>
      <c r="C2225" s="22" t="s">
        <v>3722</v>
      </c>
      <c r="D2225" s="21" t="s">
        <v>3723</v>
      </c>
      <c r="E2225" s="23" t="s">
        <v>13</v>
      </c>
    </row>
    <row r="2226" hidden="1">
      <c r="A2226" s="56" t="s">
        <v>3724</v>
      </c>
      <c r="B2226" s="25">
        <v>15909.0</v>
      </c>
      <c r="C2226" s="26">
        <v>13080.0</v>
      </c>
      <c r="D2226" s="27">
        <v>-2829.0</v>
      </c>
      <c r="E2226" s="28"/>
    </row>
    <row r="2227" hidden="1">
      <c r="A2227" s="56" t="s">
        <v>3725</v>
      </c>
      <c r="B2227" s="29">
        <v>8264.0</v>
      </c>
      <c r="C2227" s="26">
        <v>8264.0</v>
      </c>
      <c r="D2227" s="27">
        <v>0.0</v>
      </c>
      <c r="E2227" s="28"/>
    </row>
    <row r="2228" hidden="1">
      <c r="A2228" s="56" t="s">
        <v>3726</v>
      </c>
      <c r="B2228" s="29">
        <v>0.0</v>
      </c>
      <c r="C2228" s="26"/>
      <c r="D2228" s="27">
        <v>0.0</v>
      </c>
      <c r="E2228" s="28"/>
    </row>
    <row r="2229" hidden="1">
      <c r="A2229" s="56" t="s">
        <v>3727</v>
      </c>
      <c r="B2229" s="29">
        <v>1000.0</v>
      </c>
      <c r="C2229" s="26">
        <v>3829.0</v>
      </c>
      <c r="D2229" s="27">
        <v>2829.0</v>
      </c>
      <c r="E2229" s="28" t="s">
        <v>4973</v>
      </c>
    </row>
    <row r="2230" hidden="1">
      <c r="A2230" s="31" t="s">
        <v>3729</v>
      </c>
      <c r="B2230" s="29">
        <v>0.0</v>
      </c>
      <c r="C2230" s="26"/>
      <c r="D2230" s="27">
        <v>0.0</v>
      </c>
      <c r="E2230" s="28"/>
    </row>
    <row r="2231" hidden="1">
      <c r="A2231" s="31" t="s">
        <v>3730</v>
      </c>
      <c r="B2231" s="29">
        <v>0.0</v>
      </c>
      <c r="C2231" s="26"/>
      <c r="D2231" s="27">
        <v>0.0</v>
      </c>
      <c r="E2231" s="28"/>
    </row>
    <row r="2232" hidden="1">
      <c r="A2232" s="31" t="s">
        <v>3732</v>
      </c>
      <c r="B2232" s="29">
        <v>0.0</v>
      </c>
      <c r="C2232" s="26"/>
      <c r="D2232" s="27">
        <v>0.0</v>
      </c>
      <c r="E2232" s="28"/>
    </row>
    <row r="2233" hidden="1">
      <c r="A2233" s="31" t="s">
        <v>3734</v>
      </c>
      <c r="B2233" s="29">
        <v>3040.0</v>
      </c>
      <c r="C2233" s="26">
        <v>3040.0</v>
      </c>
      <c r="D2233" s="27">
        <v>0.0</v>
      </c>
      <c r="E2233" s="28"/>
    </row>
    <row r="2234" hidden="1">
      <c r="A2234" s="57" t="s">
        <v>3735</v>
      </c>
      <c r="B2234" s="29">
        <v>26137.0</v>
      </c>
      <c r="C2234" s="29">
        <v>26137.0</v>
      </c>
      <c r="D2234" s="27">
        <v>0.0</v>
      </c>
      <c r="E2234" s="34"/>
    </row>
    <row r="2235" hidden="1">
      <c r="A2235" s="57" t="s">
        <v>3736</v>
      </c>
      <c r="B2235" s="29">
        <v>7514.0</v>
      </c>
      <c r="C2235" s="58">
        <v>7514.0</v>
      </c>
      <c r="D2235" s="27">
        <v>0.0</v>
      </c>
      <c r="E2235" s="34"/>
    </row>
    <row r="2236" hidden="1">
      <c r="A2236" s="57" t="s">
        <v>3737</v>
      </c>
      <c r="B2236" s="29">
        <v>21086.0</v>
      </c>
      <c r="C2236" s="58">
        <v>21086.0</v>
      </c>
      <c r="D2236" s="27">
        <v>0.0</v>
      </c>
      <c r="E2236" s="34"/>
    </row>
    <row r="2237" hidden="1">
      <c r="A2237" s="57" t="s">
        <v>3738</v>
      </c>
      <c r="B2237" s="29">
        <v>31154.0</v>
      </c>
      <c r="C2237" s="58">
        <v>31154.0</v>
      </c>
      <c r="D2237" s="27">
        <v>0.0</v>
      </c>
      <c r="E2237" s="34"/>
    </row>
    <row r="2238" hidden="1">
      <c r="A2238" s="57" t="s">
        <v>3740</v>
      </c>
      <c r="B2238" s="29">
        <v>0.0</v>
      </c>
      <c r="C2238" s="58">
        <v>0.0</v>
      </c>
      <c r="D2238" s="27">
        <v>0.0</v>
      </c>
      <c r="E2238" s="34"/>
    </row>
    <row r="2239" hidden="1">
      <c r="A2239" s="57" t="s">
        <v>3741</v>
      </c>
      <c r="B2239" s="29">
        <v>5366.0</v>
      </c>
      <c r="C2239" s="58">
        <v>5366.0</v>
      </c>
      <c r="D2239" s="27">
        <v>0.0</v>
      </c>
      <c r="E2239" s="34"/>
    </row>
    <row r="2240" hidden="1">
      <c r="A2240" s="35" t="s">
        <v>3742</v>
      </c>
      <c r="B2240" s="29">
        <v>114104.0</v>
      </c>
      <c r="C2240" s="58">
        <v>114104.0</v>
      </c>
      <c r="D2240" s="27">
        <v>0.0</v>
      </c>
      <c r="E2240" s="34"/>
    </row>
    <row r="2241" hidden="1">
      <c r="A2241" s="36" t="s">
        <v>3743</v>
      </c>
      <c r="B2241" s="37">
        <v>0.0</v>
      </c>
      <c r="C2241" s="27">
        <v>0.0</v>
      </c>
      <c r="D2241" s="27">
        <v>0.0</v>
      </c>
      <c r="E2241" s="38"/>
    </row>
    <row r="2242" hidden="1"/>
    <row r="2243" hidden="1"/>
    <row r="2244" hidden="1">
      <c r="A2244" s="5" t="s">
        <v>3715</v>
      </c>
      <c r="B2244" s="6"/>
      <c r="C2244" s="6"/>
      <c r="D2244" s="6"/>
      <c r="E2244" s="7"/>
    </row>
    <row r="2245" hidden="1">
      <c r="A2245" s="10"/>
      <c r="B2245" s="11"/>
      <c r="C2245" s="11"/>
      <c r="D2245" s="11"/>
      <c r="E2245" s="12"/>
    </row>
    <row r="2246" hidden="1">
      <c r="A2246" s="5" t="s">
        <v>3717</v>
      </c>
      <c r="B2246" s="6"/>
      <c r="C2246" s="6"/>
      <c r="D2246" s="6"/>
      <c r="E2246" s="7"/>
    </row>
    <row r="2247" hidden="1">
      <c r="A2247" s="10"/>
      <c r="B2247" s="11"/>
      <c r="C2247" s="11"/>
      <c r="D2247" s="11"/>
      <c r="E2247" s="12"/>
    </row>
    <row r="2248" hidden="1">
      <c r="A2248" s="13">
        <v>45964.0</v>
      </c>
      <c r="B2248" s="6"/>
      <c r="C2248" s="53" t="s">
        <v>3718</v>
      </c>
      <c r="D2248" s="15">
        <v>45970.0</v>
      </c>
      <c r="E2248" s="7"/>
    </row>
    <row r="2249" hidden="1">
      <c r="A2249" s="10"/>
      <c r="B2249" s="11"/>
      <c r="C2249" s="16"/>
      <c r="D2249" s="11"/>
      <c r="E2249" s="12"/>
    </row>
    <row r="2250" hidden="1">
      <c r="A2250" s="54" t="s">
        <v>4850</v>
      </c>
      <c r="B2250" s="7"/>
      <c r="C2250" s="16"/>
      <c r="D2250" s="55" t="s">
        <v>4851</v>
      </c>
      <c r="E2250" s="7"/>
    </row>
    <row r="2251" hidden="1">
      <c r="A2251" s="10"/>
      <c r="B2251" s="12"/>
      <c r="C2251" s="16"/>
      <c r="D2251" s="11"/>
      <c r="E2251" s="12"/>
    </row>
    <row r="2252" hidden="1">
      <c r="A2252" s="19" t="s">
        <v>3719</v>
      </c>
      <c r="B2252" s="6"/>
      <c r="C2252" s="6"/>
      <c r="D2252" s="6"/>
      <c r="E2252" s="7"/>
    </row>
    <row r="2253" hidden="1">
      <c r="A2253" s="20" t="s">
        <v>3720</v>
      </c>
      <c r="B2253" s="21" t="s">
        <v>3721</v>
      </c>
      <c r="C2253" s="22" t="s">
        <v>3722</v>
      </c>
      <c r="D2253" s="21" t="s">
        <v>3723</v>
      </c>
      <c r="E2253" s="23" t="s">
        <v>13</v>
      </c>
    </row>
    <row r="2254" hidden="1">
      <c r="A2254" s="56" t="s">
        <v>3724</v>
      </c>
      <c r="B2254" s="25">
        <v>33094.0</v>
      </c>
      <c r="C2254" s="26">
        <v>19898.0</v>
      </c>
      <c r="D2254" s="27">
        <v>-13196.0</v>
      </c>
      <c r="E2254" s="28"/>
    </row>
    <row r="2255" hidden="1">
      <c r="A2255" s="56" t="s">
        <v>3725</v>
      </c>
      <c r="B2255" s="29">
        <v>36063.0</v>
      </c>
      <c r="C2255" s="26">
        <v>36063.0</v>
      </c>
      <c r="D2255" s="27">
        <v>0.0</v>
      </c>
      <c r="E2255" s="28"/>
    </row>
    <row r="2256" hidden="1">
      <c r="A2256" s="56" t="s">
        <v>3726</v>
      </c>
      <c r="B2256" s="29">
        <v>0.0</v>
      </c>
      <c r="C2256" s="26"/>
      <c r="D2256" s="27">
        <v>0.0</v>
      </c>
      <c r="E2256" s="28" t="s">
        <v>4974</v>
      </c>
    </row>
    <row r="2257" hidden="1">
      <c r="A2257" s="56" t="s">
        <v>3727</v>
      </c>
      <c r="B2257" s="29">
        <v>3000.0</v>
      </c>
      <c r="C2257" s="26">
        <v>4999.0</v>
      </c>
      <c r="D2257" s="27">
        <v>1999.0</v>
      </c>
      <c r="E2257" s="28" t="s">
        <v>4975</v>
      </c>
    </row>
    <row r="2258" hidden="1">
      <c r="A2258" s="31" t="s">
        <v>3729</v>
      </c>
      <c r="B2258" s="29">
        <v>0.0</v>
      </c>
      <c r="C2258" s="26"/>
      <c r="D2258" s="27">
        <v>0.0</v>
      </c>
      <c r="E2258" s="28"/>
    </row>
    <row r="2259" hidden="1">
      <c r="A2259" s="31" t="s">
        <v>3730</v>
      </c>
      <c r="B2259" s="29">
        <v>0.0</v>
      </c>
      <c r="C2259" s="26">
        <v>11194.0</v>
      </c>
      <c r="D2259" s="27">
        <v>11194.0</v>
      </c>
      <c r="E2259" s="28" t="s">
        <v>4976</v>
      </c>
    </row>
    <row r="2260" hidden="1">
      <c r="A2260" s="31" t="s">
        <v>3732</v>
      </c>
      <c r="B2260" s="29">
        <v>1335.0</v>
      </c>
      <c r="C2260" s="26">
        <v>1335.0</v>
      </c>
      <c r="D2260" s="27">
        <v>0.0</v>
      </c>
      <c r="E2260" s="28" t="s">
        <v>4977</v>
      </c>
    </row>
    <row r="2261" hidden="1">
      <c r="A2261" s="31" t="s">
        <v>3734</v>
      </c>
      <c r="B2261" s="29">
        <v>6680.0</v>
      </c>
      <c r="C2261" s="26">
        <v>6680.0</v>
      </c>
      <c r="D2261" s="27">
        <v>0.0</v>
      </c>
      <c r="E2261" s="28"/>
    </row>
    <row r="2262" hidden="1">
      <c r="A2262" s="57" t="s">
        <v>3735</v>
      </c>
      <c r="B2262" s="29">
        <v>87700.0</v>
      </c>
      <c r="C2262" s="29">
        <v>87700.0</v>
      </c>
      <c r="D2262" s="27">
        <v>0.0</v>
      </c>
      <c r="E2262" s="34"/>
    </row>
    <row r="2263" hidden="1">
      <c r="A2263" s="57" t="s">
        <v>3736</v>
      </c>
      <c r="B2263" s="29">
        <v>32116.0</v>
      </c>
      <c r="C2263" s="58">
        <v>32679.0</v>
      </c>
      <c r="D2263" s="27">
        <v>563.0</v>
      </c>
      <c r="E2263" s="34"/>
    </row>
    <row r="2264" hidden="1">
      <c r="A2264" s="57" t="s">
        <v>3737</v>
      </c>
      <c r="B2264" s="29">
        <v>77893.0</v>
      </c>
      <c r="C2264" s="58">
        <v>77893.0</v>
      </c>
      <c r="D2264" s="27">
        <v>0.0</v>
      </c>
      <c r="E2264" s="34"/>
    </row>
    <row r="2265" hidden="1">
      <c r="A2265" s="57" t="s">
        <v>3738</v>
      </c>
      <c r="B2265" s="29">
        <v>96280.5</v>
      </c>
      <c r="C2265" s="58">
        <v>96918.5</v>
      </c>
      <c r="D2265" s="27">
        <v>638.0</v>
      </c>
      <c r="E2265" s="34"/>
    </row>
    <row r="2266" hidden="1">
      <c r="A2266" s="57" t="s">
        <v>3740</v>
      </c>
      <c r="B2266" s="29">
        <v>497.0</v>
      </c>
      <c r="C2266" s="58">
        <v>497.0</v>
      </c>
      <c r="D2266" s="27">
        <v>0.0</v>
      </c>
      <c r="E2266" s="34"/>
    </row>
    <row r="2267" hidden="1">
      <c r="A2267" s="57" t="s">
        <v>3741</v>
      </c>
      <c r="B2267" s="29">
        <v>12292.0</v>
      </c>
      <c r="C2267" s="58">
        <v>12292.0</v>
      </c>
      <c r="D2267" s="27">
        <v>0.0</v>
      </c>
      <c r="E2267" s="34"/>
    </row>
    <row r="2268" hidden="1">
      <c r="A2268" s="35" t="s">
        <v>3742</v>
      </c>
      <c r="B2268" s="29">
        <v>374655.5</v>
      </c>
      <c r="C2268" s="58">
        <v>375856.5</v>
      </c>
      <c r="D2268" s="27">
        <v>1201.0</v>
      </c>
      <c r="E2268" s="34"/>
    </row>
    <row r="2269" hidden="1">
      <c r="A2269" s="36" t="s">
        <v>3743</v>
      </c>
      <c r="B2269" s="37">
        <v>3.0</v>
      </c>
      <c r="C2269" s="27">
        <v>0.0</v>
      </c>
      <c r="D2269" s="27">
        <v>-3.0</v>
      </c>
      <c r="E2269" s="38"/>
    </row>
    <row r="2270" hidden="1"/>
    <row r="2271" hidden="1"/>
    <row r="2272" hidden="1">
      <c r="A2272" s="5" t="s">
        <v>3715</v>
      </c>
      <c r="B2272" s="6"/>
      <c r="C2272" s="6"/>
      <c r="D2272" s="6"/>
      <c r="E2272" s="7"/>
    </row>
    <row r="2273" hidden="1">
      <c r="A2273" s="10"/>
      <c r="B2273" s="11"/>
      <c r="C2273" s="11"/>
      <c r="D2273" s="11"/>
      <c r="E2273" s="12"/>
    </row>
    <row r="2274" hidden="1">
      <c r="A2274" s="5" t="s">
        <v>3717</v>
      </c>
      <c r="B2274" s="6"/>
      <c r="C2274" s="6"/>
      <c r="D2274" s="6"/>
      <c r="E2274" s="7"/>
    </row>
    <row r="2275" hidden="1">
      <c r="A2275" s="10"/>
      <c r="B2275" s="11"/>
      <c r="C2275" s="11"/>
      <c r="D2275" s="11"/>
      <c r="E2275" s="12"/>
    </row>
    <row r="2276" hidden="1">
      <c r="A2276" s="13">
        <v>45964.0</v>
      </c>
      <c r="B2276" s="6"/>
      <c r="C2276" s="53" t="s">
        <v>3718</v>
      </c>
      <c r="D2276" s="15">
        <v>45970.0</v>
      </c>
      <c r="E2276" s="7"/>
    </row>
    <row r="2277" hidden="1">
      <c r="A2277" s="10"/>
      <c r="B2277" s="11"/>
      <c r="C2277" s="16"/>
      <c r="D2277" s="11"/>
      <c r="E2277" s="12"/>
    </row>
    <row r="2278" hidden="1">
      <c r="A2278" s="54" t="s">
        <v>4850</v>
      </c>
      <c r="B2278" s="7"/>
      <c r="C2278" s="16"/>
      <c r="D2278" s="55" t="s">
        <v>4851</v>
      </c>
      <c r="E2278" s="7"/>
    </row>
    <row r="2279" hidden="1">
      <c r="A2279" s="10"/>
      <c r="B2279" s="12"/>
      <c r="C2279" s="16"/>
      <c r="D2279" s="11"/>
      <c r="E2279" s="12"/>
    </row>
    <row r="2280" hidden="1">
      <c r="A2280" s="19" t="s">
        <v>3719</v>
      </c>
      <c r="B2280" s="6"/>
      <c r="C2280" s="6"/>
      <c r="D2280" s="6"/>
      <c r="E2280" s="7"/>
    </row>
    <row r="2281" hidden="1">
      <c r="A2281" s="20" t="s">
        <v>3720</v>
      </c>
      <c r="B2281" s="21" t="s">
        <v>3721</v>
      </c>
      <c r="C2281" s="22" t="s">
        <v>3722</v>
      </c>
      <c r="D2281" s="21" t="s">
        <v>3723</v>
      </c>
      <c r="E2281" s="23" t="s">
        <v>13</v>
      </c>
    </row>
    <row r="2282" hidden="1">
      <c r="A2282" s="56" t="s">
        <v>3724</v>
      </c>
      <c r="B2282" s="25">
        <v>33094.0</v>
      </c>
      <c r="C2282" s="26">
        <v>19898.0</v>
      </c>
      <c r="D2282" s="27">
        <v>-13196.0</v>
      </c>
      <c r="E2282" s="28"/>
    </row>
    <row r="2283" hidden="1">
      <c r="A2283" s="56" t="s">
        <v>3725</v>
      </c>
      <c r="B2283" s="29">
        <v>36063.0</v>
      </c>
      <c r="C2283" s="26">
        <v>36063.0</v>
      </c>
      <c r="D2283" s="27">
        <v>0.0</v>
      </c>
      <c r="E2283" s="28"/>
    </row>
    <row r="2284" hidden="1">
      <c r="A2284" s="56" t="s">
        <v>3726</v>
      </c>
      <c r="B2284" s="29">
        <v>0.0</v>
      </c>
      <c r="C2284" s="26"/>
      <c r="D2284" s="27">
        <v>0.0</v>
      </c>
      <c r="E2284" s="28" t="s">
        <v>4974</v>
      </c>
    </row>
    <row r="2285" hidden="1">
      <c r="A2285" s="56" t="s">
        <v>3727</v>
      </c>
      <c r="B2285" s="29">
        <v>3000.0</v>
      </c>
      <c r="C2285" s="26">
        <v>4999.0</v>
      </c>
      <c r="D2285" s="27">
        <v>1999.0</v>
      </c>
      <c r="E2285" s="28" t="s">
        <v>4975</v>
      </c>
    </row>
    <row r="2286" hidden="1">
      <c r="A2286" s="31" t="s">
        <v>3729</v>
      </c>
      <c r="B2286" s="29">
        <v>0.0</v>
      </c>
      <c r="C2286" s="26"/>
      <c r="D2286" s="27">
        <v>0.0</v>
      </c>
      <c r="E2286" s="28"/>
    </row>
    <row r="2287" hidden="1">
      <c r="A2287" s="31" t="s">
        <v>3730</v>
      </c>
      <c r="B2287" s="29">
        <v>0.0</v>
      </c>
      <c r="C2287" s="26">
        <v>11194.0</v>
      </c>
      <c r="D2287" s="27">
        <v>11194.0</v>
      </c>
      <c r="E2287" s="28" t="s">
        <v>4976</v>
      </c>
    </row>
    <row r="2288" hidden="1">
      <c r="A2288" s="31" t="s">
        <v>3732</v>
      </c>
      <c r="B2288" s="29">
        <v>1335.0</v>
      </c>
      <c r="C2288" s="26">
        <v>1335.0</v>
      </c>
      <c r="D2288" s="27">
        <v>0.0</v>
      </c>
      <c r="E2288" s="28" t="s">
        <v>4977</v>
      </c>
    </row>
    <row r="2289" hidden="1">
      <c r="A2289" s="31" t="s">
        <v>3734</v>
      </c>
      <c r="B2289" s="29">
        <v>6680.0</v>
      </c>
      <c r="C2289" s="26">
        <v>6680.0</v>
      </c>
      <c r="D2289" s="27">
        <v>0.0</v>
      </c>
      <c r="E2289" s="28"/>
    </row>
    <row r="2290" hidden="1">
      <c r="A2290" s="57" t="s">
        <v>3735</v>
      </c>
      <c r="B2290" s="29">
        <v>87700.0</v>
      </c>
      <c r="C2290" s="29">
        <v>87700.0</v>
      </c>
      <c r="D2290" s="27">
        <v>0.0</v>
      </c>
      <c r="E2290" s="34"/>
    </row>
    <row r="2291" hidden="1">
      <c r="A2291" s="57" t="s">
        <v>3736</v>
      </c>
      <c r="B2291" s="29">
        <v>32116.0</v>
      </c>
      <c r="C2291" s="58">
        <v>32679.0</v>
      </c>
      <c r="D2291" s="27">
        <v>563.0</v>
      </c>
      <c r="E2291" s="34"/>
    </row>
    <row r="2292" hidden="1">
      <c r="A2292" s="57" t="s">
        <v>3737</v>
      </c>
      <c r="B2292" s="29">
        <v>77893.0</v>
      </c>
      <c r="C2292" s="58">
        <v>77893.0</v>
      </c>
      <c r="D2292" s="27">
        <v>0.0</v>
      </c>
      <c r="E2292" s="34"/>
    </row>
    <row r="2293" hidden="1">
      <c r="A2293" s="57" t="s">
        <v>3738</v>
      </c>
      <c r="B2293" s="29">
        <v>96280.5</v>
      </c>
      <c r="C2293" s="58">
        <v>96918.5</v>
      </c>
      <c r="D2293" s="27">
        <v>638.0</v>
      </c>
      <c r="E2293" s="34"/>
    </row>
    <row r="2294" hidden="1">
      <c r="A2294" s="57" t="s">
        <v>3740</v>
      </c>
      <c r="B2294" s="29">
        <v>497.0</v>
      </c>
      <c r="C2294" s="58">
        <v>497.0</v>
      </c>
      <c r="D2294" s="27">
        <v>0.0</v>
      </c>
      <c r="E2294" s="34"/>
    </row>
    <row r="2295" hidden="1">
      <c r="A2295" s="57" t="s">
        <v>3741</v>
      </c>
      <c r="B2295" s="29">
        <v>12292.0</v>
      </c>
      <c r="C2295" s="58">
        <v>12292.0</v>
      </c>
      <c r="D2295" s="27">
        <v>0.0</v>
      </c>
      <c r="E2295" s="34"/>
    </row>
    <row r="2296" hidden="1">
      <c r="A2296" s="35" t="s">
        <v>3742</v>
      </c>
      <c r="B2296" s="29">
        <v>374655.5</v>
      </c>
      <c r="C2296" s="58">
        <v>375856.5</v>
      </c>
      <c r="D2296" s="27">
        <v>1201.0</v>
      </c>
      <c r="E2296" s="34"/>
    </row>
    <row r="2297" hidden="1">
      <c r="A2297" s="36" t="s">
        <v>3743</v>
      </c>
      <c r="B2297" s="37">
        <v>3.0</v>
      </c>
      <c r="C2297" s="27">
        <v>0.0</v>
      </c>
      <c r="D2297" s="27">
        <v>-3.0</v>
      </c>
      <c r="E2297" s="38"/>
    </row>
    <row r="2298" hidden="1"/>
    <row r="2299" hidden="1"/>
    <row r="2300" hidden="1">
      <c r="A2300" s="5" t="s">
        <v>3715</v>
      </c>
      <c r="B2300" s="6"/>
      <c r="C2300" s="6"/>
      <c r="D2300" s="6"/>
      <c r="E2300" s="7"/>
    </row>
    <row r="2301" hidden="1">
      <c r="A2301" s="10"/>
      <c r="B2301" s="11"/>
      <c r="C2301" s="11"/>
      <c r="D2301" s="11"/>
      <c r="E2301" s="12"/>
    </row>
    <row r="2302" hidden="1">
      <c r="A2302" s="5" t="s">
        <v>3717</v>
      </c>
      <c r="B2302" s="6"/>
      <c r="C2302" s="6"/>
      <c r="D2302" s="6"/>
      <c r="E2302" s="7"/>
    </row>
    <row r="2303" hidden="1">
      <c r="A2303" s="10"/>
      <c r="B2303" s="11"/>
      <c r="C2303" s="11"/>
      <c r="D2303" s="11"/>
      <c r="E2303" s="12"/>
    </row>
    <row r="2304" hidden="1">
      <c r="A2304" s="13">
        <v>45971.0</v>
      </c>
      <c r="B2304" s="6"/>
      <c r="C2304" s="53" t="s">
        <v>3718</v>
      </c>
      <c r="D2304" s="15">
        <v>45977.0</v>
      </c>
      <c r="E2304" s="7"/>
    </row>
    <row r="2305" hidden="1">
      <c r="A2305" s="10"/>
      <c r="B2305" s="11"/>
      <c r="C2305" s="16"/>
      <c r="D2305" s="11"/>
      <c r="E2305" s="12"/>
    </row>
    <row r="2306" hidden="1">
      <c r="A2306" s="54" t="s">
        <v>4850</v>
      </c>
      <c r="B2306" s="7"/>
      <c r="C2306" s="16"/>
      <c r="D2306" s="55" t="s">
        <v>4851</v>
      </c>
      <c r="E2306" s="7"/>
    </row>
    <row r="2307" hidden="1">
      <c r="A2307" s="10"/>
      <c r="B2307" s="12"/>
      <c r="C2307" s="16"/>
      <c r="D2307" s="11"/>
      <c r="E2307" s="12"/>
    </row>
    <row r="2308" hidden="1">
      <c r="A2308" s="19" t="s">
        <v>3719</v>
      </c>
      <c r="B2308" s="6"/>
      <c r="C2308" s="6"/>
      <c r="D2308" s="6"/>
      <c r="E2308" s="7"/>
    </row>
    <row r="2309" hidden="1">
      <c r="A2309" s="20" t="s">
        <v>3720</v>
      </c>
      <c r="B2309" s="21" t="s">
        <v>3721</v>
      </c>
      <c r="C2309" s="22" t="s">
        <v>3722</v>
      </c>
      <c r="D2309" s="21" t="s">
        <v>3723</v>
      </c>
      <c r="E2309" s="23" t="s">
        <v>13</v>
      </c>
    </row>
    <row r="2310" hidden="1">
      <c r="A2310" s="56" t="s">
        <v>3724</v>
      </c>
      <c r="B2310" s="25">
        <v>31094.0</v>
      </c>
      <c r="C2310" s="26">
        <v>12000.0</v>
      </c>
      <c r="D2310" s="27">
        <v>-19094.0</v>
      </c>
      <c r="E2310" s="28"/>
    </row>
    <row r="2311" hidden="1">
      <c r="A2311" s="56" t="s">
        <v>3725</v>
      </c>
      <c r="B2311" s="29">
        <v>33215.0</v>
      </c>
      <c r="C2311" s="26">
        <v>33215.0</v>
      </c>
      <c r="D2311" s="27">
        <v>0.0</v>
      </c>
      <c r="E2311" s="28"/>
    </row>
    <row r="2312" hidden="1">
      <c r="A2312" s="56" t="s">
        <v>3726</v>
      </c>
      <c r="B2312" s="29">
        <v>0.0</v>
      </c>
      <c r="C2312" s="26"/>
      <c r="D2312" s="27">
        <v>0.0</v>
      </c>
      <c r="E2312" s="28" t="s">
        <v>4974</v>
      </c>
    </row>
    <row r="2313" hidden="1">
      <c r="A2313" s="56" t="s">
        <v>3727</v>
      </c>
      <c r="B2313" s="29">
        <v>3200.0</v>
      </c>
      <c r="C2313" s="26">
        <v>7200.0</v>
      </c>
      <c r="D2313" s="27">
        <v>4000.0</v>
      </c>
      <c r="E2313" s="28" t="s">
        <v>4975</v>
      </c>
    </row>
    <row r="2314" hidden="1">
      <c r="A2314" s="31" t="s">
        <v>3729</v>
      </c>
      <c r="B2314" s="29">
        <v>0.0</v>
      </c>
      <c r="C2314" s="26"/>
      <c r="D2314" s="27">
        <v>0.0</v>
      </c>
      <c r="E2314" s="28"/>
    </row>
    <row r="2315" hidden="1">
      <c r="A2315" s="31" t="s">
        <v>3730</v>
      </c>
      <c r="B2315" s="29">
        <v>0.0</v>
      </c>
      <c r="C2315" s="26"/>
      <c r="D2315" s="27">
        <v>0.0</v>
      </c>
      <c r="E2315" s="28"/>
    </row>
    <row r="2316" hidden="1">
      <c r="A2316" s="31" t="s">
        <v>3732</v>
      </c>
      <c r="B2316" s="29">
        <v>9900.0</v>
      </c>
      <c r="C2316" s="26">
        <v>25012.0</v>
      </c>
      <c r="D2316" s="27">
        <v>15112.0</v>
      </c>
      <c r="E2316" s="28" t="s">
        <v>4978</v>
      </c>
    </row>
    <row r="2317" hidden="1">
      <c r="A2317" s="31" t="s">
        <v>3734</v>
      </c>
      <c r="B2317" s="29">
        <v>6880.0</v>
      </c>
      <c r="C2317" s="26">
        <v>6880.0</v>
      </c>
      <c r="D2317" s="27">
        <v>0.0</v>
      </c>
      <c r="E2317" s="28"/>
    </row>
    <row r="2318" hidden="1">
      <c r="A2318" s="57" t="s">
        <v>3735</v>
      </c>
      <c r="B2318" s="29">
        <v>113971.0</v>
      </c>
      <c r="C2318" s="29">
        <v>113971.0</v>
      </c>
      <c r="D2318" s="27">
        <v>0.0</v>
      </c>
      <c r="E2318" s="34"/>
    </row>
    <row r="2319" hidden="1">
      <c r="A2319" s="57" t="s">
        <v>3736</v>
      </c>
      <c r="B2319" s="29">
        <v>40467.0</v>
      </c>
      <c r="C2319" s="58">
        <v>40467.0</v>
      </c>
      <c r="D2319" s="27">
        <v>0.0</v>
      </c>
      <c r="E2319" s="34"/>
    </row>
    <row r="2320" hidden="1">
      <c r="A2320" s="57" t="s">
        <v>3737</v>
      </c>
      <c r="B2320" s="29">
        <v>80827.0</v>
      </c>
      <c r="C2320" s="58">
        <v>80403.0</v>
      </c>
      <c r="D2320" s="27">
        <v>-424.0</v>
      </c>
      <c r="E2320" s="34"/>
    </row>
    <row r="2321" hidden="1">
      <c r="A2321" s="57" t="s">
        <v>3738</v>
      </c>
      <c r="B2321" s="29">
        <v>103494.0</v>
      </c>
      <c r="C2321" s="58">
        <v>103494.0</v>
      </c>
      <c r="D2321" s="27">
        <v>0.0</v>
      </c>
      <c r="E2321" s="34"/>
    </row>
    <row r="2322" hidden="1">
      <c r="A2322" s="57" t="s">
        <v>3740</v>
      </c>
      <c r="B2322" s="29">
        <v>250.0</v>
      </c>
      <c r="C2322" s="58">
        <v>250.0</v>
      </c>
      <c r="D2322" s="27">
        <v>0.0</v>
      </c>
      <c r="E2322" s="34"/>
    </row>
    <row r="2323" hidden="1">
      <c r="A2323" s="57" t="s">
        <v>3741</v>
      </c>
      <c r="B2323" s="29">
        <v>16575.0</v>
      </c>
      <c r="C2323" s="58">
        <v>16575.0</v>
      </c>
      <c r="D2323" s="27">
        <v>0.0</v>
      </c>
      <c r="E2323" s="34"/>
    </row>
    <row r="2324" hidden="1">
      <c r="A2324" s="35" t="s">
        <v>3742</v>
      </c>
      <c r="B2324" s="29">
        <v>423284.0</v>
      </c>
      <c r="C2324" s="58">
        <v>422860.0</v>
      </c>
      <c r="D2324" s="27">
        <v>-424.0</v>
      </c>
      <c r="E2324" s="34"/>
    </row>
    <row r="2325" hidden="1">
      <c r="A2325" s="36" t="s">
        <v>3743</v>
      </c>
      <c r="B2325" s="37">
        <v>14.0</v>
      </c>
      <c r="C2325" s="27">
        <v>32.0</v>
      </c>
      <c r="D2325" s="27">
        <v>18.0</v>
      </c>
      <c r="E2325" s="38"/>
    </row>
    <row r="2326" hidden="1"/>
    <row r="2327" hidden="1"/>
    <row r="2328" hidden="1">
      <c r="A2328" s="5" t="s">
        <v>3715</v>
      </c>
      <c r="B2328" s="6"/>
      <c r="C2328" s="6"/>
      <c r="D2328" s="6"/>
      <c r="E2328" s="7"/>
    </row>
    <row r="2329" hidden="1">
      <c r="A2329" s="10"/>
      <c r="B2329" s="11"/>
      <c r="C2329" s="11"/>
      <c r="D2329" s="11"/>
      <c r="E2329" s="12"/>
    </row>
    <row r="2330" hidden="1">
      <c r="A2330" s="5" t="s">
        <v>3717</v>
      </c>
      <c r="B2330" s="6"/>
      <c r="C2330" s="6"/>
      <c r="D2330" s="6"/>
      <c r="E2330" s="7"/>
    </row>
    <row r="2331" hidden="1">
      <c r="A2331" s="10"/>
      <c r="B2331" s="11"/>
      <c r="C2331" s="11"/>
      <c r="D2331" s="11"/>
      <c r="E2331" s="12"/>
    </row>
    <row r="2332" hidden="1">
      <c r="A2332" s="13">
        <v>45978.0</v>
      </c>
      <c r="B2332" s="6"/>
      <c r="C2332" s="53" t="s">
        <v>3718</v>
      </c>
      <c r="D2332" s="15">
        <v>45984.0</v>
      </c>
      <c r="E2332" s="7"/>
    </row>
    <row r="2333" hidden="1">
      <c r="A2333" s="10"/>
      <c r="B2333" s="11"/>
      <c r="C2333" s="16"/>
      <c r="D2333" s="11"/>
      <c r="E2333" s="12"/>
    </row>
    <row r="2334" hidden="1">
      <c r="A2334" s="54" t="s">
        <v>4850</v>
      </c>
      <c r="B2334" s="7"/>
      <c r="C2334" s="16"/>
      <c r="D2334" s="55" t="s">
        <v>4851</v>
      </c>
      <c r="E2334" s="7"/>
    </row>
    <row r="2335" hidden="1">
      <c r="A2335" s="10"/>
      <c r="B2335" s="12"/>
      <c r="C2335" s="16"/>
      <c r="D2335" s="11"/>
      <c r="E2335" s="12"/>
    </row>
    <row r="2336" hidden="1">
      <c r="A2336" s="19" t="s">
        <v>3719</v>
      </c>
      <c r="B2336" s="6"/>
      <c r="C2336" s="6"/>
      <c r="D2336" s="6"/>
      <c r="E2336" s="7"/>
    </row>
    <row r="2337" hidden="1">
      <c r="A2337" s="20" t="s">
        <v>3720</v>
      </c>
      <c r="B2337" s="21" t="s">
        <v>3721</v>
      </c>
      <c r="C2337" s="22" t="s">
        <v>3722</v>
      </c>
      <c r="D2337" s="21" t="s">
        <v>3723</v>
      </c>
      <c r="E2337" s="23" t="s">
        <v>13</v>
      </c>
    </row>
    <row r="2338" hidden="1">
      <c r="A2338" s="56" t="s">
        <v>3724</v>
      </c>
      <c r="B2338" s="25">
        <v>33588.0</v>
      </c>
      <c r="C2338" s="26">
        <v>15470.0</v>
      </c>
      <c r="D2338" s="27">
        <v>-18118.0</v>
      </c>
      <c r="E2338" s="28"/>
    </row>
    <row r="2339" hidden="1">
      <c r="A2339" s="56" t="s">
        <v>3725</v>
      </c>
      <c r="B2339" s="29">
        <v>32906.0</v>
      </c>
      <c r="C2339" s="26">
        <v>32906.0</v>
      </c>
      <c r="D2339" s="27">
        <v>0.0</v>
      </c>
      <c r="E2339" s="28"/>
    </row>
    <row r="2340" hidden="1">
      <c r="A2340" s="56" t="s">
        <v>3726</v>
      </c>
      <c r="B2340" s="29">
        <v>450.0</v>
      </c>
      <c r="C2340" s="26">
        <v>450.0</v>
      </c>
      <c r="D2340" s="27">
        <v>0.0</v>
      </c>
      <c r="E2340" s="28" t="s">
        <v>4974</v>
      </c>
    </row>
    <row r="2341" hidden="1">
      <c r="A2341" s="56" t="s">
        <v>3727</v>
      </c>
      <c r="B2341" s="25">
        <v>4088.0</v>
      </c>
      <c r="C2341" s="26">
        <v>8090.0</v>
      </c>
      <c r="D2341" s="27">
        <v>4002.0</v>
      </c>
      <c r="E2341" s="28" t="s">
        <v>4979</v>
      </c>
    </row>
    <row r="2342" hidden="1">
      <c r="A2342" s="31" t="s">
        <v>3729</v>
      </c>
      <c r="B2342" s="29">
        <v>0.0</v>
      </c>
      <c r="C2342" s="26"/>
      <c r="D2342" s="27">
        <v>0.0</v>
      </c>
      <c r="E2342" s="28"/>
    </row>
    <row r="2343" hidden="1">
      <c r="A2343" s="31" t="s">
        <v>3730</v>
      </c>
      <c r="B2343" s="29">
        <v>0.0</v>
      </c>
      <c r="C2343" s="26">
        <v>14116.0</v>
      </c>
      <c r="D2343" s="27">
        <v>14116.0</v>
      </c>
      <c r="E2343" s="28" t="s">
        <v>4976</v>
      </c>
    </row>
    <row r="2344" hidden="1">
      <c r="A2344" s="31" t="s">
        <v>3732</v>
      </c>
      <c r="B2344" s="29">
        <v>9529.0</v>
      </c>
      <c r="C2344" s="26">
        <v>9609.0</v>
      </c>
      <c r="D2344" s="27">
        <v>80.0</v>
      </c>
      <c r="E2344" s="28"/>
    </row>
    <row r="2345" hidden="1">
      <c r="A2345" s="31" t="s">
        <v>3734</v>
      </c>
      <c r="B2345" s="29">
        <v>4840.0</v>
      </c>
      <c r="C2345" s="26">
        <v>4780.0</v>
      </c>
      <c r="D2345" s="27">
        <v>-60.0</v>
      </c>
      <c r="E2345" s="28"/>
    </row>
    <row r="2346" hidden="1">
      <c r="A2346" s="57" t="s">
        <v>3735</v>
      </c>
      <c r="B2346" s="29">
        <v>96549.0</v>
      </c>
      <c r="C2346" s="29">
        <v>96549.0</v>
      </c>
      <c r="D2346" s="27">
        <v>0.0</v>
      </c>
      <c r="E2346" s="34"/>
    </row>
    <row r="2347" hidden="1">
      <c r="A2347" s="57" t="s">
        <v>3736</v>
      </c>
      <c r="B2347" s="29">
        <v>39437.0</v>
      </c>
      <c r="C2347" s="58">
        <v>39437.0</v>
      </c>
      <c r="D2347" s="27">
        <v>0.0</v>
      </c>
      <c r="E2347" s="34"/>
    </row>
    <row r="2348" hidden="1">
      <c r="A2348" s="57" t="s">
        <v>3737</v>
      </c>
      <c r="B2348" s="29">
        <v>79653.0</v>
      </c>
      <c r="C2348" s="58">
        <v>79653.0</v>
      </c>
      <c r="D2348" s="27">
        <v>0.0</v>
      </c>
      <c r="E2348" s="34"/>
    </row>
    <row r="2349" hidden="1">
      <c r="A2349" s="57" t="s">
        <v>3738</v>
      </c>
      <c r="B2349" s="29">
        <v>95950.0</v>
      </c>
      <c r="C2349" s="58">
        <v>95950.0</v>
      </c>
      <c r="D2349" s="27">
        <v>0.0</v>
      </c>
      <c r="E2349" s="34"/>
    </row>
    <row r="2350" hidden="1">
      <c r="A2350" s="57" t="s">
        <v>3740</v>
      </c>
      <c r="B2350" s="29">
        <v>0.0</v>
      </c>
      <c r="C2350" s="58">
        <v>0.0</v>
      </c>
      <c r="D2350" s="27">
        <v>0.0</v>
      </c>
      <c r="E2350" s="34"/>
    </row>
    <row r="2351" hidden="1">
      <c r="A2351" s="57" t="s">
        <v>3741</v>
      </c>
      <c r="B2351" s="29">
        <v>11067.0</v>
      </c>
      <c r="C2351" s="58">
        <v>11067.0</v>
      </c>
      <c r="D2351" s="27">
        <v>0.0</v>
      </c>
      <c r="E2351" s="34"/>
    </row>
    <row r="2352" hidden="1">
      <c r="A2352" s="35" t="s">
        <v>3742</v>
      </c>
      <c r="B2352" s="29">
        <v>396987.5</v>
      </c>
      <c r="C2352" s="58">
        <v>396987.5</v>
      </c>
      <c r="D2352" s="27">
        <v>0.0</v>
      </c>
      <c r="E2352" s="34"/>
    </row>
    <row r="2353" hidden="1">
      <c r="A2353" s="36" t="s">
        <v>3743</v>
      </c>
      <c r="B2353" s="37">
        <v>2.5</v>
      </c>
      <c r="C2353" s="27">
        <v>22.5</v>
      </c>
      <c r="D2353" s="27">
        <v>20.0</v>
      </c>
      <c r="E2353" s="38"/>
    </row>
    <row r="2354" hidden="1"/>
    <row r="2355" hidden="1"/>
    <row r="2356" hidden="1">
      <c r="A2356" s="5" t="s">
        <v>3715</v>
      </c>
      <c r="B2356" s="6"/>
      <c r="C2356" s="6"/>
      <c r="D2356" s="6"/>
      <c r="E2356" s="7"/>
    </row>
    <row r="2357" hidden="1">
      <c r="A2357" s="10"/>
      <c r="B2357" s="11"/>
      <c r="C2357" s="11"/>
      <c r="D2357" s="11"/>
      <c r="E2357" s="12"/>
    </row>
    <row r="2358" hidden="1">
      <c r="A2358" s="5" t="s">
        <v>3717</v>
      </c>
      <c r="B2358" s="6"/>
      <c r="C2358" s="6"/>
      <c r="D2358" s="6"/>
      <c r="E2358" s="7"/>
    </row>
    <row r="2359" hidden="1">
      <c r="A2359" s="10"/>
      <c r="B2359" s="11"/>
      <c r="C2359" s="11"/>
      <c r="D2359" s="11"/>
      <c r="E2359" s="12"/>
    </row>
    <row r="2360" hidden="1">
      <c r="A2360" s="13">
        <v>45985.0</v>
      </c>
      <c r="B2360" s="6"/>
      <c r="C2360" s="53" t="s">
        <v>3718</v>
      </c>
      <c r="D2360" s="15">
        <v>45991.0</v>
      </c>
      <c r="E2360" s="7"/>
    </row>
    <row r="2361" hidden="1">
      <c r="A2361" s="10"/>
      <c r="B2361" s="11"/>
      <c r="C2361" s="16"/>
      <c r="D2361" s="11"/>
      <c r="E2361" s="12"/>
    </row>
    <row r="2362" hidden="1">
      <c r="A2362" s="54" t="s">
        <v>4850</v>
      </c>
      <c r="B2362" s="7"/>
      <c r="C2362" s="16"/>
      <c r="D2362" s="55" t="s">
        <v>4851</v>
      </c>
      <c r="E2362" s="7"/>
    </row>
    <row r="2363" hidden="1">
      <c r="A2363" s="10"/>
      <c r="B2363" s="12"/>
      <c r="C2363" s="16"/>
      <c r="D2363" s="11"/>
      <c r="E2363" s="12"/>
    </row>
    <row r="2364" hidden="1">
      <c r="A2364" s="19" t="s">
        <v>3719</v>
      </c>
      <c r="B2364" s="6"/>
      <c r="C2364" s="6"/>
      <c r="D2364" s="6"/>
      <c r="E2364" s="7"/>
    </row>
    <row r="2365" hidden="1">
      <c r="A2365" s="20" t="s">
        <v>3720</v>
      </c>
      <c r="B2365" s="21" t="s">
        <v>3721</v>
      </c>
      <c r="C2365" s="22" t="s">
        <v>3722</v>
      </c>
      <c r="D2365" s="21" t="s">
        <v>3723</v>
      </c>
      <c r="E2365" s="23" t="s">
        <v>13</v>
      </c>
    </row>
    <row r="2366" hidden="1">
      <c r="A2366" s="56" t="s">
        <v>3724</v>
      </c>
      <c r="B2366" s="25">
        <v>31096.0</v>
      </c>
      <c r="C2366" s="26">
        <v>10505.0</v>
      </c>
      <c r="D2366" s="27">
        <v>-20591.0</v>
      </c>
      <c r="E2366" s="28"/>
    </row>
    <row r="2367" hidden="1">
      <c r="A2367" s="56" t="s">
        <v>3725</v>
      </c>
      <c r="B2367" s="29">
        <v>35131.0</v>
      </c>
      <c r="C2367" s="26">
        <v>35131.0</v>
      </c>
      <c r="D2367" s="27">
        <v>0.0</v>
      </c>
      <c r="E2367" s="28"/>
    </row>
    <row r="2368" hidden="1">
      <c r="A2368" s="56" t="s">
        <v>3726</v>
      </c>
      <c r="B2368" s="29">
        <v>0.0</v>
      </c>
      <c r="C2368" s="26"/>
      <c r="D2368" s="27">
        <v>0.0</v>
      </c>
      <c r="E2368" s="28" t="s">
        <v>4974</v>
      </c>
    </row>
    <row r="2369" hidden="1">
      <c r="A2369" s="56" t="s">
        <v>3727</v>
      </c>
      <c r="B2369" s="25">
        <v>6200.0</v>
      </c>
      <c r="C2369" s="26">
        <v>8200.0</v>
      </c>
      <c r="D2369" s="27">
        <v>2000.0</v>
      </c>
      <c r="E2369" s="28" t="s">
        <v>4980</v>
      </c>
    </row>
    <row r="2370" hidden="1">
      <c r="A2370" s="31" t="s">
        <v>3729</v>
      </c>
      <c r="B2370" s="29">
        <v>0.0</v>
      </c>
      <c r="C2370" s="26"/>
      <c r="D2370" s="27">
        <v>0.0</v>
      </c>
      <c r="E2370" s="28"/>
    </row>
    <row r="2371" hidden="1">
      <c r="A2371" s="31" t="s">
        <v>3730</v>
      </c>
      <c r="B2371" s="29">
        <v>190.0</v>
      </c>
      <c r="C2371" s="26">
        <v>17782.0</v>
      </c>
      <c r="D2371" s="27">
        <v>17592.0</v>
      </c>
      <c r="E2371" s="28" t="s">
        <v>4981</v>
      </c>
    </row>
    <row r="2372" hidden="1">
      <c r="A2372" s="31" t="s">
        <v>3732</v>
      </c>
      <c r="B2372" s="29">
        <v>770.0</v>
      </c>
      <c r="C2372" s="26">
        <v>770.0</v>
      </c>
      <c r="D2372" s="27">
        <v>0.0</v>
      </c>
      <c r="E2372" s="28" t="s">
        <v>4982</v>
      </c>
    </row>
    <row r="2373" hidden="1">
      <c r="A2373" s="31" t="s">
        <v>3734</v>
      </c>
      <c r="B2373" s="29">
        <v>4760.0</v>
      </c>
      <c r="C2373" s="26">
        <v>4660.0</v>
      </c>
      <c r="D2373" s="27">
        <v>-100.0</v>
      </c>
      <c r="E2373" s="28"/>
    </row>
    <row r="2374" hidden="1">
      <c r="A2374" s="57" t="s">
        <v>3735</v>
      </c>
      <c r="B2374" s="29">
        <v>86861.0</v>
      </c>
      <c r="C2374" s="29">
        <v>86861.0</v>
      </c>
      <c r="D2374" s="27">
        <v>0.0</v>
      </c>
      <c r="E2374" s="34"/>
    </row>
    <row r="2375" hidden="1">
      <c r="A2375" s="57" t="s">
        <v>3736</v>
      </c>
      <c r="B2375" s="29">
        <v>31256.0</v>
      </c>
      <c r="C2375" s="58">
        <v>31256.0</v>
      </c>
      <c r="D2375" s="27">
        <v>0.0</v>
      </c>
      <c r="E2375" s="34"/>
    </row>
    <row r="2376" hidden="1">
      <c r="A2376" s="57" t="s">
        <v>3737</v>
      </c>
      <c r="B2376" s="29">
        <v>96323.0</v>
      </c>
      <c r="C2376" s="58">
        <v>96323.0</v>
      </c>
      <c r="D2376" s="27">
        <v>0.0</v>
      </c>
      <c r="E2376" s="34"/>
    </row>
    <row r="2377" hidden="1">
      <c r="A2377" s="57" t="s">
        <v>3738</v>
      </c>
      <c r="B2377" s="29">
        <v>114353.0</v>
      </c>
      <c r="C2377" s="58">
        <v>114353.0</v>
      </c>
      <c r="D2377" s="27">
        <v>0.0</v>
      </c>
      <c r="E2377" s="34"/>
    </row>
    <row r="2378" hidden="1">
      <c r="A2378" s="57" t="s">
        <v>3740</v>
      </c>
      <c r="B2378" s="29">
        <v>0.0</v>
      </c>
      <c r="C2378" s="58">
        <v>0.0</v>
      </c>
      <c r="D2378" s="27">
        <v>0.0</v>
      </c>
      <c r="E2378" s="34"/>
    </row>
    <row r="2379" hidden="1">
      <c r="A2379" s="57" t="s">
        <v>3741</v>
      </c>
      <c r="B2379" s="29">
        <v>12365.0</v>
      </c>
      <c r="C2379" s="58">
        <v>12365.0</v>
      </c>
      <c r="D2379" s="27">
        <v>0.0</v>
      </c>
      <c r="E2379" s="34"/>
    </row>
    <row r="2380" hidden="1">
      <c r="A2380" s="35" t="s">
        <v>3742</v>
      </c>
      <c r="B2380" s="29">
        <v>406939.0</v>
      </c>
      <c r="C2380" s="58">
        <v>406939.0</v>
      </c>
      <c r="D2380" s="27">
        <v>0.0</v>
      </c>
      <c r="E2380" s="34"/>
    </row>
    <row r="2381" hidden="1">
      <c r="A2381" s="36" t="s">
        <v>3743</v>
      </c>
      <c r="B2381" s="37">
        <v>1.0</v>
      </c>
      <c r="C2381" s="27">
        <v>-1098.0</v>
      </c>
      <c r="D2381" s="27">
        <v>-1099.0</v>
      </c>
      <c r="E2381" s="38" t="s">
        <v>4983</v>
      </c>
    </row>
    <row r="2382" hidden="1"/>
    <row r="2383" hidden="1"/>
    <row r="2384" hidden="1">
      <c r="A2384" s="5" t="s">
        <v>3715</v>
      </c>
      <c r="B2384" s="6"/>
      <c r="C2384" s="6"/>
      <c r="D2384" s="6"/>
      <c r="E2384" s="7"/>
    </row>
    <row r="2385" hidden="1">
      <c r="A2385" s="10"/>
      <c r="B2385" s="11"/>
      <c r="C2385" s="11"/>
      <c r="D2385" s="11"/>
      <c r="E2385" s="12"/>
    </row>
    <row r="2386" hidden="1">
      <c r="A2386" s="5" t="s">
        <v>3717</v>
      </c>
      <c r="B2386" s="6"/>
      <c r="C2386" s="6"/>
      <c r="D2386" s="6"/>
      <c r="E2386" s="7"/>
    </row>
    <row r="2387" hidden="1">
      <c r="A2387" s="10"/>
      <c r="B2387" s="11"/>
      <c r="C2387" s="11"/>
      <c r="D2387" s="11"/>
      <c r="E2387" s="12"/>
    </row>
    <row r="2388" hidden="1">
      <c r="A2388" s="13">
        <v>45992.0</v>
      </c>
      <c r="B2388" s="6"/>
      <c r="C2388" s="53" t="s">
        <v>3718</v>
      </c>
      <c r="D2388" s="15">
        <v>45998.0</v>
      </c>
      <c r="E2388" s="7"/>
    </row>
    <row r="2389" hidden="1">
      <c r="A2389" s="10"/>
      <c r="B2389" s="11"/>
      <c r="C2389" s="16"/>
      <c r="D2389" s="11"/>
      <c r="E2389" s="12"/>
    </row>
    <row r="2390" hidden="1">
      <c r="A2390" s="54" t="s">
        <v>4850</v>
      </c>
      <c r="B2390" s="7"/>
      <c r="C2390" s="16"/>
      <c r="D2390" s="55" t="s">
        <v>4851</v>
      </c>
      <c r="E2390" s="7"/>
    </row>
    <row r="2391" hidden="1">
      <c r="A2391" s="10"/>
      <c r="B2391" s="12"/>
      <c r="C2391" s="16"/>
      <c r="D2391" s="11"/>
      <c r="E2391" s="12"/>
    </row>
    <row r="2392" hidden="1">
      <c r="A2392" s="19" t="s">
        <v>3719</v>
      </c>
      <c r="B2392" s="6"/>
      <c r="C2392" s="6"/>
      <c r="D2392" s="6"/>
      <c r="E2392" s="7"/>
    </row>
    <row r="2393" hidden="1">
      <c r="A2393" s="20" t="s">
        <v>3720</v>
      </c>
      <c r="B2393" s="21" t="s">
        <v>3721</v>
      </c>
      <c r="C2393" s="22" t="s">
        <v>3722</v>
      </c>
      <c r="D2393" s="21" t="s">
        <v>3723</v>
      </c>
      <c r="E2393" s="23" t="s">
        <v>13</v>
      </c>
    </row>
    <row r="2394" hidden="1">
      <c r="A2394" s="56" t="s">
        <v>3724</v>
      </c>
      <c r="B2394" s="25">
        <v>34169.0</v>
      </c>
      <c r="C2394" s="26">
        <v>25660.0</v>
      </c>
      <c r="D2394" s="27">
        <v>-8509.0</v>
      </c>
      <c r="E2394" s="28" t="s">
        <v>4984</v>
      </c>
    </row>
    <row r="2395" hidden="1">
      <c r="A2395" s="56" t="s">
        <v>3725</v>
      </c>
      <c r="B2395" s="29">
        <v>37476.5</v>
      </c>
      <c r="C2395" s="26">
        <v>37476.5</v>
      </c>
      <c r="D2395" s="27">
        <v>0.0</v>
      </c>
      <c r="E2395" s="28"/>
    </row>
    <row r="2396" hidden="1">
      <c r="A2396" s="56" t="s">
        <v>3726</v>
      </c>
      <c r="B2396" s="29">
        <v>0.0</v>
      </c>
      <c r="C2396" s="26"/>
      <c r="D2396" s="27">
        <v>0.0</v>
      </c>
      <c r="E2396" s="28" t="s">
        <v>4974</v>
      </c>
    </row>
    <row r="2397" hidden="1">
      <c r="A2397" s="56" t="s">
        <v>3727</v>
      </c>
      <c r="B2397" s="25">
        <v>4500.0</v>
      </c>
      <c r="C2397" s="26">
        <v>8500.0</v>
      </c>
      <c r="D2397" s="27">
        <v>4000.0</v>
      </c>
      <c r="E2397" s="28" t="s">
        <v>4985</v>
      </c>
    </row>
    <row r="2398" hidden="1">
      <c r="A2398" s="31" t="s">
        <v>3729</v>
      </c>
      <c r="B2398" s="29">
        <v>0.0</v>
      </c>
      <c r="C2398" s="26"/>
      <c r="D2398" s="27">
        <v>0.0</v>
      </c>
      <c r="E2398" s="28"/>
    </row>
    <row r="2399" hidden="1">
      <c r="A2399" s="31" t="s">
        <v>3730</v>
      </c>
      <c r="B2399" s="29">
        <v>166.0</v>
      </c>
      <c r="C2399" s="26">
        <v>5676.0</v>
      </c>
      <c r="D2399" s="27">
        <v>5510.0</v>
      </c>
      <c r="E2399" s="28" t="s">
        <v>4986</v>
      </c>
    </row>
    <row r="2400" hidden="1">
      <c r="A2400" s="31" t="s">
        <v>3732</v>
      </c>
      <c r="B2400" s="29">
        <v>1010.0</v>
      </c>
      <c r="C2400" s="26">
        <v>1010.0</v>
      </c>
      <c r="D2400" s="27">
        <v>0.0</v>
      </c>
      <c r="E2400" s="28"/>
    </row>
    <row r="2401" hidden="1">
      <c r="A2401" s="31" t="s">
        <v>3734</v>
      </c>
      <c r="B2401" s="29">
        <v>4080.0</v>
      </c>
      <c r="C2401" s="26">
        <v>4080.0</v>
      </c>
      <c r="D2401" s="27">
        <v>0.0</v>
      </c>
      <c r="E2401" s="28"/>
    </row>
    <row r="2402" hidden="1">
      <c r="A2402" s="57" t="s">
        <v>3735</v>
      </c>
      <c r="B2402" s="29">
        <v>93929.0</v>
      </c>
      <c r="C2402" s="29">
        <v>93929.0</v>
      </c>
      <c r="D2402" s="27">
        <v>0.0</v>
      </c>
      <c r="E2402" s="34"/>
    </row>
    <row r="2403" hidden="1">
      <c r="A2403" s="57" t="s">
        <v>3736</v>
      </c>
      <c r="B2403" s="29">
        <v>39718.0</v>
      </c>
      <c r="C2403" s="58">
        <v>39295.0</v>
      </c>
      <c r="D2403" s="27">
        <v>-423.0</v>
      </c>
      <c r="E2403" s="34"/>
    </row>
    <row r="2404" hidden="1">
      <c r="A2404" s="57" t="s">
        <v>3737</v>
      </c>
      <c r="B2404" s="29">
        <v>95487.0</v>
      </c>
      <c r="C2404" s="58">
        <v>95118.0</v>
      </c>
      <c r="D2404" s="27">
        <v>-369.0</v>
      </c>
      <c r="E2404" s="34"/>
    </row>
    <row r="2405" hidden="1">
      <c r="A2405" s="57" t="s">
        <v>3738</v>
      </c>
      <c r="B2405" s="29">
        <v>98615.0</v>
      </c>
      <c r="C2405" s="58">
        <v>98615.0</v>
      </c>
      <c r="D2405" s="27">
        <v>0.0</v>
      </c>
      <c r="E2405" s="34"/>
    </row>
    <row r="2406" hidden="1">
      <c r="A2406" s="57" t="s">
        <v>3740</v>
      </c>
      <c r="B2406" s="29">
        <v>393.0</v>
      </c>
      <c r="C2406" s="58">
        <v>393.0</v>
      </c>
      <c r="D2406" s="27">
        <v>0.0</v>
      </c>
      <c r="E2406" s="34"/>
    </row>
    <row r="2407" hidden="1">
      <c r="A2407" s="57" t="s">
        <v>3741</v>
      </c>
      <c r="B2407" s="29">
        <v>10357.0</v>
      </c>
      <c r="C2407" s="58">
        <v>10357.0</v>
      </c>
      <c r="D2407" s="27">
        <v>0.0</v>
      </c>
      <c r="E2407" s="34"/>
    </row>
    <row r="2408" hidden="1">
      <c r="A2408" s="35" t="s">
        <v>3742</v>
      </c>
      <c r="B2408" s="29">
        <v>409543.0</v>
      </c>
      <c r="C2408" s="58">
        <v>408751.0</v>
      </c>
      <c r="D2408" s="27">
        <v>-792.0</v>
      </c>
      <c r="E2408" s="34"/>
    </row>
    <row r="2409" hidden="1">
      <c r="A2409" s="36" t="s">
        <v>3743</v>
      </c>
      <c r="B2409" s="37">
        <v>0.5</v>
      </c>
      <c r="C2409" s="27">
        <v>1001.5</v>
      </c>
      <c r="D2409" s="27">
        <v>1001.0</v>
      </c>
      <c r="E2409" s="38" t="s">
        <v>4983</v>
      </c>
    </row>
    <row r="2410" hidden="1"/>
    <row r="2411" hidden="1"/>
    <row r="2412" hidden="1">
      <c r="A2412" s="5" t="s">
        <v>3715</v>
      </c>
      <c r="B2412" s="6"/>
      <c r="C2412" s="6"/>
      <c r="D2412" s="6"/>
      <c r="E2412" s="7"/>
    </row>
    <row r="2413" hidden="1">
      <c r="A2413" s="10"/>
      <c r="B2413" s="11"/>
      <c r="C2413" s="11"/>
      <c r="D2413" s="11"/>
      <c r="E2413" s="12"/>
    </row>
    <row r="2414" hidden="1">
      <c r="A2414" s="5" t="s">
        <v>3717</v>
      </c>
      <c r="B2414" s="6"/>
      <c r="C2414" s="6"/>
      <c r="D2414" s="6"/>
      <c r="E2414" s="7"/>
    </row>
    <row r="2415" hidden="1">
      <c r="A2415" s="10"/>
      <c r="B2415" s="11"/>
      <c r="C2415" s="11"/>
      <c r="D2415" s="11"/>
      <c r="E2415" s="12"/>
    </row>
    <row r="2416" hidden="1">
      <c r="A2416" s="13">
        <v>45992.0</v>
      </c>
      <c r="B2416" s="6"/>
      <c r="C2416" s="53" t="s">
        <v>3718</v>
      </c>
      <c r="D2416" s="15">
        <v>45998.0</v>
      </c>
      <c r="E2416" s="7"/>
    </row>
    <row r="2417" hidden="1">
      <c r="A2417" s="10"/>
      <c r="B2417" s="11"/>
      <c r="C2417" s="16"/>
      <c r="D2417" s="11"/>
      <c r="E2417" s="12"/>
    </row>
    <row r="2418" hidden="1">
      <c r="A2418" s="54" t="s">
        <v>4850</v>
      </c>
      <c r="B2418" s="7"/>
      <c r="C2418" s="16"/>
      <c r="D2418" s="55" t="s">
        <v>4851</v>
      </c>
      <c r="E2418" s="7"/>
    </row>
    <row r="2419" hidden="1">
      <c r="A2419" s="10"/>
      <c r="B2419" s="12"/>
      <c r="C2419" s="16"/>
      <c r="D2419" s="11"/>
      <c r="E2419" s="12"/>
    </row>
    <row r="2420" hidden="1">
      <c r="A2420" s="19" t="s">
        <v>3719</v>
      </c>
      <c r="B2420" s="6"/>
      <c r="C2420" s="6"/>
      <c r="D2420" s="6"/>
      <c r="E2420" s="7"/>
    </row>
    <row r="2421" hidden="1">
      <c r="A2421" s="20" t="s">
        <v>3720</v>
      </c>
      <c r="B2421" s="21" t="s">
        <v>3721</v>
      </c>
      <c r="C2421" s="22" t="s">
        <v>3722</v>
      </c>
      <c r="D2421" s="21" t="s">
        <v>3723</v>
      </c>
      <c r="E2421" s="23" t="s">
        <v>13</v>
      </c>
    </row>
    <row r="2422" hidden="1">
      <c r="A2422" s="56" t="s">
        <v>3724</v>
      </c>
      <c r="B2422" s="25">
        <v>34169.0</v>
      </c>
      <c r="C2422" s="26">
        <v>25660.0</v>
      </c>
      <c r="D2422" s="27">
        <v>-8509.0</v>
      </c>
      <c r="E2422" s="28" t="s">
        <v>4984</v>
      </c>
    </row>
    <row r="2423" hidden="1">
      <c r="A2423" s="56" t="s">
        <v>3725</v>
      </c>
      <c r="B2423" s="29">
        <v>37476.5</v>
      </c>
      <c r="C2423" s="26">
        <v>37476.5</v>
      </c>
      <c r="D2423" s="27">
        <v>0.0</v>
      </c>
      <c r="E2423" s="28"/>
    </row>
    <row r="2424" hidden="1">
      <c r="A2424" s="56" t="s">
        <v>3726</v>
      </c>
      <c r="B2424" s="29">
        <v>0.0</v>
      </c>
      <c r="C2424" s="26"/>
      <c r="D2424" s="27">
        <v>0.0</v>
      </c>
      <c r="E2424" s="28" t="s">
        <v>4974</v>
      </c>
    </row>
    <row r="2425" hidden="1">
      <c r="A2425" s="56" t="s">
        <v>3727</v>
      </c>
      <c r="B2425" s="25">
        <v>4500.0</v>
      </c>
      <c r="C2425" s="26">
        <v>8500.0</v>
      </c>
      <c r="D2425" s="27">
        <v>4000.0</v>
      </c>
      <c r="E2425" s="28" t="s">
        <v>4985</v>
      </c>
    </row>
    <row r="2426" hidden="1">
      <c r="A2426" s="31" t="s">
        <v>3729</v>
      </c>
      <c r="B2426" s="29">
        <v>0.0</v>
      </c>
      <c r="C2426" s="26"/>
      <c r="D2426" s="27">
        <v>0.0</v>
      </c>
      <c r="E2426" s="28"/>
    </row>
    <row r="2427" hidden="1">
      <c r="A2427" s="31" t="s">
        <v>3730</v>
      </c>
      <c r="B2427" s="29">
        <v>166.0</v>
      </c>
      <c r="C2427" s="26">
        <v>5676.0</v>
      </c>
      <c r="D2427" s="27">
        <v>5510.0</v>
      </c>
      <c r="E2427" s="28" t="s">
        <v>4986</v>
      </c>
    </row>
    <row r="2428" hidden="1">
      <c r="A2428" s="31" t="s">
        <v>3732</v>
      </c>
      <c r="B2428" s="29">
        <v>1010.0</v>
      </c>
      <c r="C2428" s="26">
        <v>1010.0</v>
      </c>
      <c r="D2428" s="27">
        <v>0.0</v>
      </c>
      <c r="E2428" s="28" t="s">
        <v>4987</v>
      </c>
    </row>
    <row r="2429" hidden="1">
      <c r="A2429" s="31" t="s">
        <v>3734</v>
      </c>
      <c r="B2429" s="29">
        <v>4080.0</v>
      </c>
      <c r="C2429" s="26">
        <v>4080.0</v>
      </c>
      <c r="D2429" s="27">
        <v>0.0</v>
      </c>
      <c r="E2429" s="28"/>
    </row>
    <row r="2430" hidden="1">
      <c r="A2430" s="57" t="s">
        <v>3735</v>
      </c>
      <c r="B2430" s="29">
        <v>93929.0</v>
      </c>
      <c r="C2430" s="29">
        <v>93929.0</v>
      </c>
      <c r="D2430" s="27">
        <v>0.0</v>
      </c>
      <c r="E2430" s="34"/>
    </row>
    <row r="2431" hidden="1">
      <c r="A2431" s="57" t="s">
        <v>3736</v>
      </c>
      <c r="B2431" s="29">
        <v>39718.0</v>
      </c>
      <c r="C2431" s="58">
        <v>39295.0</v>
      </c>
      <c r="D2431" s="27">
        <v>-423.0</v>
      </c>
      <c r="E2431" s="34"/>
    </row>
    <row r="2432" hidden="1">
      <c r="A2432" s="57" t="s">
        <v>3737</v>
      </c>
      <c r="B2432" s="29">
        <v>95487.0</v>
      </c>
      <c r="C2432" s="58">
        <v>95118.0</v>
      </c>
      <c r="D2432" s="27">
        <v>-369.0</v>
      </c>
      <c r="E2432" s="34"/>
    </row>
    <row r="2433" hidden="1">
      <c r="A2433" s="57" t="s">
        <v>3738</v>
      </c>
      <c r="B2433" s="29">
        <v>98615.0</v>
      </c>
      <c r="C2433" s="58">
        <v>98615.0</v>
      </c>
      <c r="D2433" s="27">
        <v>0.0</v>
      </c>
      <c r="E2433" s="34"/>
    </row>
    <row r="2434" hidden="1">
      <c r="A2434" s="57" t="s">
        <v>3740</v>
      </c>
      <c r="B2434" s="29">
        <v>393.0</v>
      </c>
      <c r="C2434" s="58">
        <v>393.0</v>
      </c>
      <c r="D2434" s="27">
        <v>0.0</v>
      </c>
      <c r="E2434" s="34"/>
    </row>
    <row r="2435" hidden="1">
      <c r="A2435" s="57" t="s">
        <v>3741</v>
      </c>
      <c r="B2435" s="29">
        <v>10357.0</v>
      </c>
      <c r="C2435" s="58">
        <v>10357.0</v>
      </c>
      <c r="D2435" s="27">
        <v>0.0</v>
      </c>
      <c r="E2435" s="34"/>
    </row>
    <row r="2436" hidden="1">
      <c r="A2436" s="35" t="s">
        <v>3742</v>
      </c>
      <c r="B2436" s="29">
        <v>409543.0</v>
      </c>
      <c r="C2436" s="58">
        <v>408751.0</v>
      </c>
      <c r="D2436" s="27">
        <v>-792.0</v>
      </c>
      <c r="E2436" s="34"/>
    </row>
    <row r="2437" hidden="1">
      <c r="A2437" s="36" t="s">
        <v>3743</v>
      </c>
      <c r="B2437" s="37">
        <v>0.5</v>
      </c>
      <c r="C2437" s="27">
        <v>1001.5</v>
      </c>
      <c r="D2437" s="27">
        <v>1001.0</v>
      </c>
      <c r="E2437" s="38" t="s">
        <v>4983</v>
      </c>
    </row>
    <row r="2438" hidden="1"/>
    <row r="2439" hidden="1"/>
    <row r="2440" hidden="1">
      <c r="A2440" s="5" t="s">
        <v>3715</v>
      </c>
      <c r="B2440" s="6"/>
      <c r="C2440" s="6"/>
      <c r="D2440" s="6"/>
      <c r="E2440" s="7"/>
    </row>
    <row r="2441" hidden="1">
      <c r="A2441" s="10"/>
      <c r="B2441" s="11"/>
      <c r="C2441" s="11"/>
      <c r="D2441" s="11"/>
      <c r="E2441" s="12"/>
    </row>
    <row r="2442" hidden="1">
      <c r="A2442" s="5" t="s">
        <v>3717</v>
      </c>
      <c r="B2442" s="6"/>
      <c r="C2442" s="6"/>
      <c r="D2442" s="6"/>
      <c r="E2442" s="7"/>
    </row>
    <row r="2443" hidden="1">
      <c r="A2443" s="10"/>
      <c r="B2443" s="11"/>
      <c r="C2443" s="11"/>
      <c r="D2443" s="11"/>
      <c r="E2443" s="12"/>
    </row>
    <row r="2444" hidden="1">
      <c r="A2444" s="13">
        <v>45992.0</v>
      </c>
      <c r="B2444" s="6"/>
      <c r="C2444" s="53" t="s">
        <v>3718</v>
      </c>
      <c r="D2444" s="15">
        <v>45998.0</v>
      </c>
      <c r="E2444" s="7"/>
    </row>
    <row r="2445" hidden="1">
      <c r="A2445" s="10"/>
      <c r="B2445" s="11"/>
      <c r="C2445" s="16"/>
      <c r="D2445" s="11"/>
      <c r="E2445" s="12"/>
    </row>
    <row r="2446" hidden="1">
      <c r="A2446" s="54" t="s">
        <v>4850</v>
      </c>
      <c r="B2446" s="7"/>
      <c r="C2446" s="16"/>
      <c r="D2446" s="55" t="s">
        <v>4851</v>
      </c>
      <c r="E2446" s="7"/>
    </row>
    <row r="2447" hidden="1">
      <c r="A2447" s="10"/>
      <c r="B2447" s="12"/>
      <c r="C2447" s="16"/>
      <c r="D2447" s="11"/>
      <c r="E2447" s="12"/>
    </row>
    <row r="2448" hidden="1">
      <c r="A2448" s="19" t="s">
        <v>3719</v>
      </c>
      <c r="B2448" s="6"/>
      <c r="C2448" s="6"/>
      <c r="D2448" s="6"/>
      <c r="E2448" s="7"/>
    </row>
    <row r="2449" hidden="1">
      <c r="A2449" s="20" t="s">
        <v>3720</v>
      </c>
      <c r="B2449" s="21" t="s">
        <v>3721</v>
      </c>
      <c r="C2449" s="22" t="s">
        <v>3722</v>
      </c>
      <c r="D2449" s="21" t="s">
        <v>3723</v>
      </c>
      <c r="E2449" s="23" t="s">
        <v>13</v>
      </c>
    </row>
    <row r="2450" hidden="1">
      <c r="A2450" s="56" t="s">
        <v>3724</v>
      </c>
      <c r="B2450" s="25">
        <v>34169.0</v>
      </c>
      <c r="C2450" s="26">
        <v>25660.0</v>
      </c>
      <c r="D2450" s="27">
        <v>-8509.0</v>
      </c>
      <c r="E2450" s="28" t="s">
        <v>4984</v>
      </c>
    </row>
    <row r="2451" hidden="1">
      <c r="A2451" s="56" t="s">
        <v>3725</v>
      </c>
      <c r="B2451" s="29">
        <v>37476.5</v>
      </c>
      <c r="C2451" s="26">
        <v>37476.5</v>
      </c>
      <c r="D2451" s="27">
        <v>0.0</v>
      </c>
      <c r="E2451" s="28"/>
    </row>
    <row r="2452" hidden="1">
      <c r="A2452" s="56" t="s">
        <v>3726</v>
      </c>
      <c r="B2452" s="29">
        <v>0.0</v>
      </c>
      <c r="C2452" s="26"/>
      <c r="D2452" s="27">
        <v>0.0</v>
      </c>
      <c r="E2452" s="28" t="s">
        <v>4974</v>
      </c>
    </row>
    <row r="2453" hidden="1">
      <c r="A2453" s="56" t="s">
        <v>3727</v>
      </c>
      <c r="B2453" s="25">
        <v>4500.0</v>
      </c>
      <c r="C2453" s="26">
        <v>8500.0</v>
      </c>
      <c r="D2453" s="27">
        <v>4000.0</v>
      </c>
      <c r="E2453" s="28" t="s">
        <v>4985</v>
      </c>
    </row>
    <row r="2454" hidden="1">
      <c r="A2454" s="31" t="s">
        <v>3729</v>
      </c>
      <c r="B2454" s="29">
        <v>0.0</v>
      </c>
      <c r="C2454" s="26"/>
      <c r="D2454" s="27">
        <v>0.0</v>
      </c>
      <c r="E2454" s="28"/>
    </row>
    <row r="2455" hidden="1">
      <c r="A2455" s="31" t="s">
        <v>3730</v>
      </c>
      <c r="B2455" s="29">
        <v>166.0</v>
      </c>
      <c r="C2455" s="26">
        <v>5676.0</v>
      </c>
      <c r="D2455" s="27">
        <v>5510.0</v>
      </c>
      <c r="E2455" s="28" t="s">
        <v>4986</v>
      </c>
    </row>
    <row r="2456" hidden="1">
      <c r="A2456" s="31" t="s">
        <v>3732</v>
      </c>
      <c r="B2456" s="29">
        <v>1010.0</v>
      </c>
      <c r="C2456" s="26">
        <v>1010.0</v>
      </c>
      <c r="D2456" s="27">
        <v>0.0</v>
      </c>
      <c r="E2456" s="28" t="s">
        <v>4987</v>
      </c>
    </row>
    <row r="2457" hidden="1">
      <c r="A2457" s="31" t="s">
        <v>3734</v>
      </c>
      <c r="B2457" s="29">
        <v>4080.0</v>
      </c>
      <c r="C2457" s="26">
        <v>4080.0</v>
      </c>
      <c r="D2457" s="27">
        <v>0.0</v>
      </c>
      <c r="E2457" s="28"/>
    </row>
    <row r="2458" hidden="1">
      <c r="A2458" s="57" t="s">
        <v>3735</v>
      </c>
      <c r="B2458" s="29">
        <v>93929.0</v>
      </c>
      <c r="C2458" s="29">
        <v>93929.0</v>
      </c>
      <c r="D2458" s="27">
        <v>0.0</v>
      </c>
      <c r="E2458" s="34"/>
    </row>
    <row r="2459" hidden="1">
      <c r="A2459" s="57" t="s">
        <v>3736</v>
      </c>
      <c r="B2459" s="29">
        <v>39718.0</v>
      </c>
      <c r="C2459" s="58">
        <v>39295.0</v>
      </c>
      <c r="D2459" s="27">
        <v>-423.0</v>
      </c>
      <c r="E2459" s="34"/>
    </row>
    <row r="2460" hidden="1">
      <c r="A2460" s="57" t="s">
        <v>3737</v>
      </c>
      <c r="B2460" s="29">
        <v>95487.0</v>
      </c>
      <c r="C2460" s="58">
        <v>95118.0</v>
      </c>
      <c r="D2460" s="27">
        <v>-369.0</v>
      </c>
      <c r="E2460" s="34"/>
    </row>
    <row r="2461" hidden="1">
      <c r="A2461" s="57" t="s">
        <v>3738</v>
      </c>
      <c r="B2461" s="29">
        <v>98615.0</v>
      </c>
      <c r="C2461" s="58">
        <v>98615.0</v>
      </c>
      <c r="D2461" s="27">
        <v>0.0</v>
      </c>
      <c r="E2461" s="34"/>
    </row>
    <row r="2462" hidden="1">
      <c r="A2462" s="57" t="s">
        <v>3740</v>
      </c>
      <c r="B2462" s="29">
        <v>393.0</v>
      </c>
      <c r="C2462" s="58">
        <v>393.0</v>
      </c>
      <c r="D2462" s="27">
        <v>0.0</v>
      </c>
      <c r="E2462" s="34"/>
    </row>
    <row r="2463" hidden="1">
      <c r="A2463" s="57" t="s">
        <v>3741</v>
      </c>
      <c r="B2463" s="29">
        <v>10357.0</v>
      </c>
      <c r="C2463" s="58">
        <v>10357.0</v>
      </c>
      <c r="D2463" s="27">
        <v>0.0</v>
      </c>
      <c r="E2463" s="34"/>
    </row>
    <row r="2464" hidden="1">
      <c r="A2464" s="35" t="s">
        <v>3742</v>
      </c>
      <c r="B2464" s="29">
        <v>409543.0</v>
      </c>
      <c r="C2464" s="58">
        <v>408751.0</v>
      </c>
      <c r="D2464" s="27">
        <v>-792.0</v>
      </c>
      <c r="E2464" s="34"/>
    </row>
    <row r="2465" hidden="1">
      <c r="A2465" s="36" t="s">
        <v>3743</v>
      </c>
      <c r="B2465" s="37">
        <v>0.5</v>
      </c>
      <c r="C2465" s="27">
        <v>1001.5</v>
      </c>
      <c r="D2465" s="27">
        <v>1001.0</v>
      </c>
      <c r="E2465" s="38" t="s">
        <v>4983</v>
      </c>
    </row>
    <row r="2466" hidden="1"/>
    <row r="2467" hidden="1"/>
    <row r="2468" hidden="1">
      <c r="A2468" s="5" t="s">
        <v>3715</v>
      </c>
      <c r="B2468" s="6"/>
      <c r="C2468" s="6"/>
      <c r="D2468" s="6"/>
      <c r="E2468" s="7"/>
    </row>
    <row r="2469" hidden="1">
      <c r="A2469" s="10"/>
      <c r="B2469" s="11"/>
      <c r="C2469" s="11"/>
      <c r="D2469" s="11"/>
      <c r="E2469" s="12"/>
    </row>
    <row r="2470" hidden="1">
      <c r="A2470" s="5" t="s">
        <v>3717</v>
      </c>
      <c r="B2470" s="6"/>
      <c r="C2470" s="6"/>
      <c r="D2470" s="6"/>
      <c r="E2470" s="7"/>
    </row>
    <row r="2471" hidden="1">
      <c r="A2471" s="10"/>
      <c r="B2471" s="11"/>
      <c r="C2471" s="11"/>
      <c r="D2471" s="11"/>
      <c r="E2471" s="12"/>
    </row>
    <row r="2472" hidden="1">
      <c r="A2472" s="13">
        <v>45999.0</v>
      </c>
      <c r="B2472" s="6"/>
      <c r="C2472" s="53" t="s">
        <v>3718</v>
      </c>
      <c r="D2472" s="15">
        <v>46005.0</v>
      </c>
      <c r="E2472" s="7"/>
    </row>
    <row r="2473" hidden="1">
      <c r="A2473" s="10"/>
      <c r="B2473" s="11"/>
      <c r="C2473" s="16"/>
      <c r="D2473" s="11"/>
      <c r="E2473" s="12"/>
    </row>
    <row r="2474" hidden="1">
      <c r="A2474" s="54" t="s">
        <v>4850</v>
      </c>
      <c r="B2474" s="7"/>
      <c r="C2474" s="16"/>
      <c r="D2474" s="55" t="s">
        <v>4851</v>
      </c>
      <c r="E2474" s="7"/>
    </row>
    <row r="2475" hidden="1">
      <c r="A2475" s="10"/>
      <c r="B2475" s="12"/>
      <c r="C2475" s="16"/>
      <c r="D2475" s="11"/>
      <c r="E2475" s="12"/>
    </row>
    <row r="2476" hidden="1">
      <c r="A2476" s="19" t="s">
        <v>3719</v>
      </c>
      <c r="B2476" s="6"/>
      <c r="C2476" s="6"/>
      <c r="D2476" s="6"/>
      <c r="E2476" s="7"/>
    </row>
    <row r="2477" hidden="1">
      <c r="A2477" s="20" t="s">
        <v>3720</v>
      </c>
      <c r="B2477" s="21" t="s">
        <v>3721</v>
      </c>
      <c r="C2477" s="22" t="s">
        <v>3722</v>
      </c>
      <c r="D2477" s="21" t="s">
        <v>3723</v>
      </c>
      <c r="E2477" s="23" t="s">
        <v>13</v>
      </c>
    </row>
    <row r="2478" hidden="1">
      <c r="A2478" s="56" t="s">
        <v>3724</v>
      </c>
      <c r="B2478" s="25">
        <v>34123.0</v>
      </c>
      <c r="C2478" s="26">
        <v>14000.0</v>
      </c>
      <c r="D2478" s="27">
        <v>-20123.0</v>
      </c>
      <c r="E2478" s="28"/>
    </row>
    <row r="2479" hidden="1">
      <c r="A2479" s="56" t="s">
        <v>3725</v>
      </c>
      <c r="B2479" s="29">
        <v>43162.0</v>
      </c>
      <c r="C2479" s="26">
        <v>43162.0</v>
      </c>
      <c r="D2479" s="27">
        <v>0.0</v>
      </c>
      <c r="E2479" s="28"/>
    </row>
    <row r="2480" hidden="1">
      <c r="A2480" s="56" t="s">
        <v>3726</v>
      </c>
      <c r="B2480" s="29">
        <v>655.0</v>
      </c>
      <c r="C2480" s="26">
        <v>655.0</v>
      </c>
      <c r="D2480" s="27">
        <v>0.0</v>
      </c>
      <c r="E2480" s="28" t="s">
        <v>4974</v>
      </c>
    </row>
    <row r="2481" hidden="1">
      <c r="A2481" s="56" t="s">
        <v>3727</v>
      </c>
      <c r="B2481" s="25">
        <v>5500.0</v>
      </c>
      <c r="C2481" s="26">
        <v>7500.0</v>
      </c>
      <c r="D2481" s="27">
        <v>2000.0</v>
      </c>
      <c r="E2481" s="28" t="s">
        <v>4988</v>
      </c>
    </row>
    <row r="2482" hidden="1">
      <c r="A2482" s="31" t="s">
        <v>3729</v>
      </c>
      <c r="B2482" s="29">
        <v>0.0</v>
      </c>
      <c r="C2482" s="26"/>
      <c r="D2482" s="27">
        <v>0.0</v>
      </c>
      <c r="E2482" s="28"/>
    </row>
    <row r="2483" hidden="1">
      <c r="A2483" s="31" t="s">
        <v>3730</v>
      </c>
      <c r="B2483" s="29">
        <v>0.0</v>
      </c>
      <c r="C2483" s="26">
        <v>18188.0</v>
      </c>
      <c r="D2483" s="27">
        <v>18188.0</v>
      </c>
      <c r="E2483" s="28" t="s">
        <v>4976</v>
      </c>
    </row>
    <row r="2484" hidden="1">
      <c r="A2484" s="31" t="s">
        <v>3732</v>
      </c>
      <c r="B2484" s="29">
        <v>4309.0</v>
      </c>
      <c r="C2484" s="26">
        <v>4309.0</v>
      </c>
      <c r="D2484" s="27">
        <v>0.0</v>
      </c>
      <c r="E2484" s="28"/>
    </row>
    <row r="2485" hidden="1">
      <c r="A2485" s="31" t="s">
        <v>3734</v>
      </c>
      <c r="B2485" s="29">
        <v>5240.0</v>
      </c>
      <c r="C2485" s="26">
        <v>5200.0</v>
      </c>
      <c r="D2485" s="27">
        <v>-40.0</v>
      </c>
      <c r="E2485" s="28"/>
    </row>
    <row r="2486" hidden="1">
      <c r="A2486" s="57" t="s">
        <v>3735</v>
      </c>
      <c r="B2486" s="29">
        <v>101193.0</v>
      </c>
      <c r="C2486" s="29">
        <v>101193.0</v>
      </c>
      <c r="D2486" s="27">
        <v>0.0</v>
      </c>
      <c r="E2486" s="34"/>
    </row>
    <row r="2487" hidden="1">
      <c r="A2487" s="57" t="s">
        <v>3736</v>
      </c>
      <c r="B2487" s="29">
        <v>34074.0</v>
      </c>
      <c r="C2487" s="58">
        <v>34074.0</v>
      </c>
      <c r="D2487" s="27">
        <v>0.0</v>
      </c>
      <c r="E2487" s="34"/>
    </row>
    <row r="2488" hidden="1">
      <c r="A2488" s="57" t="s">
        <v>3737</v>
      </c>
      <c r="B2488" s="29">
        <v>92760.0</v>
      </c>
      <c r="C2488" s="58">
        <v>92760.0</v>
      </c>
      <c r="D2488" s="27">
        <v>0.0</v>
      </c>
      <c r="E2488" s="34"/>
    </row>
    <row r="2489" hidden="1">
      <c r="A2489" s="57" t="s">
        <v>3738</v>
      </c>
      <c r="B2489" s="29">
        <v>105442.0</v>
      </c>
      <c r="C2489" s="58">
        <v>105442.0</v>
      </c>
      <c r="D2489" s="27">
        <v>0.0</v>
      </c>
      <c r="E2489" s="34"/>
    </row>
    <row r="2490" hidden="1">
      <c r="A2490" s="57" t="s">
        <v>3740</v>
      </c>
      <c r="B2490" s="29">
        <v>0.0</v>
      </c>
      <c r="C2490" s="58">
        <v>0.0</v>
      </c>
      <c r="D2490" s="27">
        <v>0.0</v>
      </c>
      <c r="E2490" s="34"/>
    </row>
    <row r="2491" hidden="1">
      <c r="A2491" s="57" t="s">
        <v>3741</v>
      </c>
      <c r="B2491" s="29">
        <v>14717.0</v>
      </c>
      <c r="C2491" s="58">
        <v>14717.0</v>
      </c>
      <c r="D2491" s="27">
        <v>0.0</v>
      </c>
      <c r="E2491" s="34"/>
    </row>
    <row r="2492" hidden="1">
      <c r="A2492" s="35" t="s">
        <v>3742</v>
      </c>
      <c r="B2492" s="29">
        <v>426449.0</v>
      </c>
      <c r="C2492" s="58">
        <v>426449.0</v>
      </c>
      <c r="D2492" s="27">
        <v>0.0</v>
      </c>
      <c r="E2492" s="34"/>
    </row>
    <row r="2493" hidden="1">
      <c r="A2493" s="36" t="s">
        <v>3743</v>
      </c>
      <c r="B2493" s="37">
        <v>9.0</v>
      </c>
      <c r="C2493" s="27">
        <v>34.0</v>
      </c>
      <c r="D2493" s="27">
        <v>25.0</v>
      </c>
      <c r="E2493" s="38"/>
    </row>
    <row r="2494" hidden="1"/>
    <row r="2495" hidden="1"/>
    <row r="2496" hidden="1">
      <c r="A2496" s="5" t="s">
        <v>3715</v>
      </c>
      <c r="B2496" s="6"/>
      <c r="C2496" s="6"/>
      <c r="D2496" s="6"/>
      <c r="E2496" s="7"/>
    </row>
    <row r="2497" hidden="1">
      <c r="A2497" s="10"/>
      <c r="B2497" s="11"/>
      <c r="C2497" s="11"/>
      <c r="D2497" s="11"/>
      <c r="E2497" s="12"/>
    </row>
    <row r="2498" hidden="1">
      <c r="A2498" s="5" t="s">
        <v>3717</v>
      </c>
      <c r="B2498" s="6"/>
      <c r="C2498" s="6"/>
      <c r="D2498" s="6"/>
      <c r="E2498" s="7"/>
    </row>
    <row r="2499" hidden="1">
      <c r="A2499" s="10"/>
      <c r="B2499" s="11"/>
      <c r="C2499" s="11"/>
      <c r="D2499" s="11"/>
      <c r="E2499" s="12"/>
    </row>
    <row r="2500" hidden="1">
      <c r="A2500" s="13">
        <v>45999.0</v>
      </c>
      <c r="B2500" s="6"/>
      <c r="C2500" s="53" t="s">
        <v>3718</v>
      </c>
      <c r="D2500" s="15">
        <v>46005.0</v>
      </c>
      <c r="E2500" s="7"/>
    </row>
    <row r="2501" hidden="1">
      <c r="A2501" s="10"/>
      <c r="B2501" s="11"/>
      <c r="C2501" s="16"/>
      <c r="D2501" s="11"/>
      <c r="E2501" s="12"/>
    </row>
    <row r="2502" hidden="1">
      <c r="A2502" s="54" t="s">
        <v>4850</v>
      </c>
      <c r="B2502" s="7"/>
      <c r="C2502" s="16"/>
      <c r="D2502" s="55" t="s">
        <v>4851</v>
      </c>
      <c r="E2502" s="7"/>
    </row>
    <row r="2503" hidden="1">
      <c r="A2503" s="10"/>
      <c r="B2503" s="12"/>
      <c r="C2503" s="16"/>
      <c r="D2503" s="11"/>
      <c r="E2503" s="12"/>
    </row>
    <row r="2504" hidden="1">
      <c r="A2504" s="19" t="s">
        <v>3719</v>
      </c>
      <c r="B2504" s="6"/>
      <c r="C2504" s="6"/>
      <c r="D2504" s="6"/>
      <c r="E2504" s="7"/>
    </row>
    <row r="2505" hidden="1">
      <c r="A2505" s="20" t="s">
        <v>3720</v>
      </c>
      <c r="B2505" s="21" t="s">
        <v>3721</v>
      </c>
      <c r="C2505" s="22" t="s">
        <v>3722</v>
      </c>
      <c r="D2505" s="21" t="s">
        <v>3723</v>
      </c>
      <c r="E2505" s="23" t="s">
        <v>13</v>
      </c>
    </row>
    <row r="2506" hidden="1">
      <c r="A2506" s="56" t="s">
        <v>3724</v>
      </c>
      <c r="B2506" s="25">
        <v>34123.0</v>
      </c>
      <c r="C2506" s="26">
        <v>14000.0</v>
      </c>
      <c r="D2506" s="27">
        <v>-20123.0</v>
      </c>
      <c r="E2506" s="28"/>
    </row>
    <row r="2507" hidden="1">
      <c r="A2507" s="56" t="s">
        <v>3725</v>
      </c>
      <c r="B2507" s="29">
        <v>43162.0</v>
      </c>
      <c r="C2507" s="26">
        <v>43162.0</v>
      </c>
      <c r="D2507" s="27">
        <v>0.0</v>
      </c>
      <c r="E2507" s="28"/>
    </row>
    <row r="2508" hidden="1">
      <c r="A2508" s="56" t="s">
        <v>3726</v>
      </c>
      <c r="B2508" s="29">
        <v>655.0</v>
      </c>
      <c r="C2508" s="26">
        <v>655.0</v>
      </c>
      <c r="D2508" s="27">
        <v>0.0</v>
      </c>
      <c r="E2508" s="28" t="s">
        <v>4974</v>
      </c>
    </row>
    <row r="2509" hidden="1">
      <c r="A2509" s="56" t="s">
        <v>3727</v>
      </c>
      <c r="B2509" s="25">
        <v>5500.0</v>
      </c>
      <c r="C2509" s="26">
        <v>7500.0</v>
      </c>
      <c r="D2509" s="27">
        <v>2000.0</v>
      </c>
      <c r="E2509" s="28" t="s">
        <v>4988</v>
      </c>
    </row>
    <row r="2510" hidden="1">
      <c r="A2510" s="31" t="s">
        <v>3729</v>
      </c>
      <c r="B2510" s="29">
        <v>0.0</v>
      </c>
      <c r="C2510" s="26"/>
      <c r="D2510" s="27">
        <v>0.0</v>
      </c>
      <c r="E2510" s="28"/>
    </row>
    <row r="2511" hidden="1">
      <c r="A2511" s="31" t="s">
        <v>3730</v>
      </c>
      <c r="B2511" s="29">
        <v>0.0</v>
      </c>
      <c r="C2511" s="26">
        <v>18188.0</v>
      </c>
      <c r="D2511" s="27">
        <v>18188.0</v>
      </c>
      <c r="E2511" s="28" t="s">
        <v>4976</v>
      </c>
    </row>
    <row r="2512" hidden="1">
      <c r="A2512" s="31" t="s">
        <v>3732</v>
      </c>
      <c r="B2512" s="29">
        <v>4309.0</v>
      </c>
      <c r="C2512" s="26">
        <v>4309.0</v>
      </c>
      <c r="D2512" s="27">
        <v>0.0</v>
      </c>
      <c r="E2512" s="28" t="s">
        <v>4989</v>
      </c>
    </row>
    <row r="2513" hidden="1">
      <c r="A2513" s="31" t="s">
        <v>3734</v>
      </c>
      <c r="B2513" s="29">
        <v>5240.0</v>
      </c>
      <c r="C2513" s="26">
        <v>5200.0</v>
      </c>
      <c r="D2513" s="27">
        <v>-40.0</v>
      </c>
      <c r="E2513" s="28"/>
    </row>
    <row r="2514" hidden="1">
      <c r="A2514" s="57" t="s">
        <v>3735</v>
      </c>
      <c r="B2514" s="29">
        <v>101193.0</v>
      </c>
      <c r="C2514" s="29">
        <v>101193.0</v>
      </c>
      <c r="D2514" s="27">
        <v>0.0</v>
      </c>
      <c r="E2514" s="34"/>
    </row>
    <row r="2515" hidden="1">
      <c r="A2515" s="57" t="s">
        <v>3736</v>
      </c>
      <c r="B2515" s="29">
        <v>34074.0</v>
      </c>
      <c r="C2515" s="58">
        <v>34074.0</v>
      </c>
      <c r="D2515" s="27">
        <v>0.0</v>
      </c>
      <c r="E2515" s="34"/>
    </row>
    <row r="2516" hidden="1">
      <c r="A2516" s="57" t="s">
        <v>3737</v>
      </c>
      <c r="B2516" s="29">
        <v>92760.0</v>
      </c>
      <c r="C2516" s="58">
        <v>92760.0</v>
      </c>
      <c r="D2516" s="27">
        <v>0.0</v>
      </c>
      <c r="E2516" s="34"/>
    </row>
    <row r="2517" hidden="1">
      <c r="A2517" s="57" t="s">
        <v>3738</v>
      </c>
      <c r="B2517" s="29">
        <v>105442.0</v>
      </c>
      <c r="C2517" s="58">
        <v>105442.0</v>
      </c>
      <c r="D2517" s="27">
        <v>0.0</v>
      </c>
      <c r="E2517" s="34"/>
    </row>
    <row r="2518" hidden="1">
      <c r="A2518" s="57" t="s">
        <v>3740</v>
      </c>
      <c r="B2518" s="29">
        <v>0.0</v>
      </c>
      <c r="C2518" s="58">
        <v>0.0</v>
      </c>
      <c r="D2518" s="27">
        <v>0.0</v>
      </c>
      <c r="E2518" s="34"/>
    </row>
    <row r="2519" hidden="1">
      <c r="A2519" s="57" t="s">
        <v>3741</v>
      </c>
      <c r="B2519" s="29">
        <v>14717.0</v>
      </c>
      <c r="C2519" s="58">
        <v>14717.0</v>
      </c>
      <c r="D2519" s="27">
        <v>0.0</v>
      </c>
      <c r="E2519" s="34"/>
    </row>
    <row r="2520" hidden="1">
      <c r="A2520" s="35" t="s">
        <v>3742</v>
      </c>
      <c r="B2520" s="29">
        <v>426449.0</v>
      </c>
      <c r="C2520" s="58">
        <v>426449.0</v>
      </c>
      <c r="D2520" s="27">
        <v>0.0</v>
      </c>
      <c r="E2520" s="34"/>
    </row>
    <row r="2521" hidden="1">
      <c r="A2521" s="36" t="s">
        <v>3743</v>
      </c>
      <c r="B2521" s="37">
        <v>9.0</v>
      </c>
      <c r="C2521" s="27">
        <v>34.0</v>
      </c>
      <c r="D2521" s="27">
        <v>25.0</v>
      </c>
      <c r="E2521" s="38"/>
    </row>
    <row r="2522" hidden="1"/>
    <row r="2523" hidden="1"/>
    <row r="2524" hidden="1">
      <c r="A2524" s="5" t="s">
        <v>3715</v>
      </c>
      <c r="B2524" s="6"/>
      <c r="C2524" s="6"/>
      <c r="D2524" s="6"/>
      <c r="E2524" s="7"/>
    </row>
    <row r="2525" hidden="1">
      <c r="A2525" s="10"/>
      <c r="B2525" s="11"/>
      <c r="C2525" s="11"/>
      <c r="D2525" s="11"/>
      <c r="E2525" s="12"/>
    </row>
    <row r="2526" hidden="1">
      <c r="A2526" s="5" t="s">
        <v>3717</v>
      </c>
      <c r="B2526" s="6"/>
      <c r="C2526" s="6"/>
      <c r="D2526" s="6"/>
      <c r="E2526" s="7"/>
    </row>
    <row r="2527" hidden="1">
      <c r="A2527" s="10"/>
      <c r="B2527" s="11"/>
      <c r="C2527" s="11"/>
      <c r="D2527" s="11"/>
      <c r="E2527" s="12"/>
    </row>
    <row r="2528" hidden="1">
      <c r="A2528" s="13">
        <v>46006.0</v>
      </c>
      <c r="B2528" s="6"/>
      <c r="C2528" s="53" t="s">
        <v>3718</v>
      </c>
      <c r="D2528" s="15">
        <v>46012.0</v>
      </c>
      <c r="E2528" s="7"/>
    </row>
    <row r="2529" hidden="1">
      <c r="A2529" s="10"/>
      <c r="B2529" s="11"/>
      <c r="C2529" s="16"/>
      <c r="D2529" s="11"/>
      <c r="E2529" s="12"/>
    </row>
    <row r="2530" hidden="1">
      <c r="A2530" s="54" t="s">
        <v>4850</v>
      </c>
      <c r="B2530" s="7"/>
      <c r="C2530" s="16"/>
      <c r="D2530" s="55" t="s">
        <v>4851</v>
      </c>
      <c r="E2530" s="7"/>
    </row>
    <row r="2531" hidden="1">
      <c r="A2531" s="10"/>
      <c r="B2531" s="12"/>
      <c r="C2531" s="16"/>
      <c r="D2531" s="11"/>
      <c r="E2531" s="12"/>
    </row>
    <row r="2532" hidden="1">
      <c r="A2532" s="19" t="s">
        <v>3719</v>
      </c>
      <c r="B2532" s="6"/>
      <c r="C2532" s="6"/>
      <c r="D2532" s="6"/>
      <c r="E2532" s="7"/>
    </row>
    <row r="2533" hidden="1">
      <c r="A2533" s="20" t="s">
        <v>3720</v>
      </c>
      <c r="B2533" s="21" t="s">
        <v>3721</v>
      </c>
      <c r="C2533" s="22" t="s">
        <v>3722</v>
      </c>
      <c r="D2533" s="21" t="s">
        <v>3723</v>
      </c>
      <c r="E2533" s="23" t="s">
        <v>13</v>
      </c>
    </row>
    <row r="2534" hidden="1">
      <c r="A2534" s="56" t="s">
        <v>3724</v>
      </c>
      <c r="B2534" s="25">
        <v>34226.0</v>
      </c>
      <c r="C2534" s="26">
        <v>15130.0</v>
      </c>
      <c r="D2534" s="27">
        <v>-19096.0</v>
      </c>
      <c r="E2534" s="28"/>
    </row>
    <row r="2535" hidden="1">
      <c r="A2535" s="56" t="s">
        <v>3725</v>
      </c>
      <c r="B2535" s="29">
        <v>34004.0</v>
      </c>
      <c r="C2535" s="26">
        <v>34004.0</v>
      </c>
      <c r="D2535" s="27">
        <v>0.0</v>
      </c>
      <c r="E2535" s="28"/>
    </row>
    <row r="2536" hidden="1">
      <c r="A2536" s="56" t="s">
        <v>3726</v>
      </c>
      <c r="B2536" s="29">
        <v>1540.0</v>
      </c>
      <c r="C2536" s="26">
        <v>1540.0</v>
      </c>
      <c r="D2536" s="27">
        <v>0.0</v>
      </c>
      <c r="E2536" s="28" t="s">
        <v>4974</v>
      </c>
    </row>
    <row r="2537" hidden="1">
      <c r="A2537" s="56" t="s">
        <v>3727</v>
      </c>
      <c r="B2537" s="25">
        <v>4500.0</v>
      </c>
      <c r="C2537" s="26">
        <v>7945.0</v>
      </c>
      <c r="D2537" s="27">
        <v>3445.0</v>
      </c>
      <c r="E2537" s="28" t="s">
        <v>4990</v>
      </c>
    </row>
    <row r="2538" hidden="1">
      <c r="A2538" s="31" t="s">
        <v>3729</v>
      </c>
      <c r="B2538" s="29">
        <v>2080.0</v>
      </c>
      <c r="C2538" s="26">
        <v>501.0</v>
      </c>
      <c r="D2538" s="27">
        <v>-1579.0</v>
      </c>
      <c r="E2538" s="28" t="s">
        <v>4991</v>
      </c>
    </row>
    <row r="2539" hidden="1">
      <c r="A2539" s="31" t="s">
        <v>3730</v>
      </c>
      <c r="B2539" s="29">
        <v>110.0</v>
      </c>
      <c r="C2539" s="26">
        <v>16792.0</v>
      </c>
      <c r="D2539" s="27">
        <v>16682.0</v>
      </c>
      <c r="E2539" s="28" t="s">
        <v>4992</v>
      </c>
    </row>
    <row r="2540" hidden="1">
      <c r="A2540" s="31" t="s">
        <v>3732</v>
      </c>
      <c r="B2540" s="29">
        <v>3000.0</v>
      </c>
      <c r="C2540" s="26">
        <v>3572.0</v>
      </c>
      <c r="D2540" s="27">
        <v>572.0</v>
      </c>
      <c r="E2540" s="28" t="s">
        <v>4993</v>
      </c>
    </row>
    <row r="2541" hidden="1">
      <c r="A2541" s="31" t="s">
        <v>3734</v>
      </c>
      <c r="B2541" s="29">
        <v>4520.0</v>
      </c>
      <c r="C2541" s="26">
        <v>4600.0</v>
      </c>
      <c r="D2541" s="27">
        <v>80.0</v>
      </c>
      <c r="E2541" s="28"/>
    </row>
    <row r="2542" hidden="1">
      <c r="A2542" s="57" t="s">
        <v>3735</v>
      </c>
      <c r="B2542" s="29">
        <v>106676.0</v>
      </c>
      <c r="C2542" s="29">
        <v>106676.0</v>
      </c>
      <c r="D2542" s="27">
        <v>0.0</v>
      </c>
      <c r="E2542" s="34"/>
    </row>
    <row r="2543" hidden="1">
      <c r="A2543" s="57" t="s">
        <v>3736</v>
      </c>
      <c r="B2543" s="29">
        <v>36742.0</v>
      </c>
      <c r="C2543" s="58">
        <v>36742.0</v>
      </c>
      <c r="D2543" s="27">
        <v>0.0</v>
      </c>
      <c r="E2543" s="34"/>
    </row>
    <row r="2544" hidden="1">
      <c r="A2544" s="57" t="s">
        <v>3737</v>
      </c>
      <c r="B2544" s="29">
        <v>106640.0</v>
      </c>
      <c r="C2544" s="58">
        <v>106640.0</v>
      </c>
      <c r="D2544" s="27">
        <v>0.0</v>
      </c>
      <c r="E2544" s="34"/>
    </row>
    <row r="2545" hidden="1">
      <c r="A2545" s="57" t="s">
        <v>3738</v>
      </c>
      <c r="B2545" s="29">
        <v>107106.0</v>
      </c>
      <c r="C2545" s="58">
        <v>107106.0</v>
      </c>
      <c r="D2545" s="27">
        <v>0.0</v>
      </c>
      <c r="E2545" s="34"/>
    </row>
    <row r="2546" hidden="1">
      <c r="A2546" s="57" t="s">
        <v>3740</v>
      </c>
      <c r="B2546" s="29">
        <v>795.0</v>
      </c>
      <c r="C2546" s="58">
        <v>795.0</v>
      </c>
      <c r="D2546" s="27">
        <v>0.0</v>
      </c>
      <c r="E2546" s="34"/>
    </row>
    <row r="2547" hidden="1">
      <c r="A2547" s="57" t="s">
        <v>3741</v>
      </c>
      <c r="B2547" s="29">
        <v>14122.0</v>
      </c>
      <c r="C2547" s="58">
        <v>14122.0</v>
      </c>
      <c r="D2547" s="27">
        <v>0.0</v>
      </c>
      <c r="E2547" s="34"/>
    </row>
    <row r="2548" hidden="1">
      <c r="A2548" s="35" t="s">
        <v>3742</v>
      </c>
      <c r="B2548" s="29">
        <v>441896.5</v>
      </c>
      <c r="C2548" s="58">
        <v>441896.5</v>
      </c>
      <c r="D2548" s="27">
        <v>0.0</v>
      </c>
      <c r="E2548" s="34"/>
    </row>
    <row r="2549" hidden="1">
      <c r="A2549" s="36" t="s">
        <v>3743</v>
      </c>
      <c r="B2549" s="37">
        <v>42.5</v>
      </c>
      <c r="C2549" s="27">
        <v>146.5</v>
      </c>
      <c r="D2549" s="27">
        <v>104.0</v>
      </c>
      <c r="E2549" s="38"/>
    </row>
    <row r="2550" hidden="1"/>
    <row r="2551" hidden="1"/>
    <row r="2552" hidden="1">
      <c r="A2552" s="5" t="s">
        <v>3715</v>
      </c>
      <c r="B2552" s="6"/>
      <c r="C2552" s="6"/>
      <c r="D2552" s="6"/>
      <c r="E2552" s="7"/>
    </row>
    <row r="2553" hidden="1">
      <c r="A2553" s="10"/>
      <c r="B2553" s="11"/>
      <c r="C2553" s="11"/>
      <c r="D2553" s="11"/>
      <c r="E2553" s="12"/>
    </row>
    <row r="2554" hidden="1">
      <c r="A2554" s="5" t="s">
        <v>3717</v>
      </c>
      <c r="B2554" s="6"/>
      <c r="C2554" s="6"/>
      <c r="D2554" s="6"/>
      <c r="E2554" s="7"/>
    </row>
    <row r="2555" hidden="1">
      <c r="A2555" s="10"/>
      <c r="B2555" s="11"/>
      <c r="C2555" s="11"/>
      <c r="D2555" s="11"/>
      <c r="E2555" s="12"/>
    </row>
    <row r="2556" hidden="1">
      <c r="A2556" s="13">
        <v>46013.0</v>
      </c>
      <c r="B2556" s="6"/>
      <c r="C2556" s="53" t="s">
        <v>3718</v>
      </c>
      <c r="D2556" s="15">
        <v>46019.0</v>
      </c>
      <c r="E2556" s="7"/>
    </row>
    <row r="2557" hidden="1">
      <c r="A2557" s="10"/>
      <c r="B2557" s="11"/>
      <c r="C2557" s="16"/>
      <c r="D2557" s="11"/>
      <c r="E2557" s="12"/>
    </row>
    <row r="2558" hidden="1">
      <c r="A2558" s="54" t="s">
        <v>4850</v>
      </c>
      <c r="B2558" s="7"/>
      <c r="C2558" s="16"/>
      <c r="D2558" s="55" t="s">
        <v>4851</v>
      </c>
      <c r="E2558" s="7"/>
    </row>
    <row r="2559" hidden="1">
      <c r="A2559" s="10"/>
      <c r="B2559" s="12"/>
      <c r="C2559" s="16"/>
      <c r="D2559" s="11"/>
      <c r="E2559" s="12"/>
    </row>
    <row r="2560" hidden="1">
      <c r="A2560" s="19" t="s">
        <v>3719</v>
      </c>
      <c r="B2560" s="6"/>
      <c r="C2560" s="6"/>
      <c r="D2560" s="6"/>
      <c r="E2560" s="7"/>
    </row>
    <row r="2561" hidden="1">
      <c r="A2561" s="20" t="s">
        <v>3720</v>
      </c>
      <c r="B2561" s="21" t="s">
        <v>3721</v>
      </c>
      <c r="C2561" s="22" t="s">
        <v>3722</v>
      </c>
      <c r="D2561" s="21" t="s">
        <v>3723</v>
      </c>
      <c r="E2561" s="23" t="s">
        <v>13</v>
      </c>
    </row>
    <row r="2562" hidden="1">
      <c r="A2562" s="56" t="s">
        <v>3724</v>
      </c>
      <c r="B2562" s="25">
        <v>26725.0</v>
      </c>
      <c r="C2562" s="26">
        <v>11560.0</v>
      </c>
      <c r="D2562" s="27">
        <v>-15165.0</v>
      </c>
      <c r="E2562" s="28"/>
    </row>
    <row r="2563" hidden="1">
      <c r="A2563" s="56" t="s">
        <v>3725</v>
      </c>
      <c r="B2563" s="29">
        <v>21705.0</v>
      </c>
      <c r="C2563" s="26">
        <v>21702.0</v>
      </c>
      <c r="D2563" s="27">
        <v>-3.0</v>
      </c>
      <c r="E2563" s="28"/>
    </row>
    <row r="2564" hidden="1">
      <c r="A2564" s="56" t="s">
        <v>3726</v>
      </c>
      <c r="B2564" s="29">
        <v>0.0</v>
      </c>
      <c r="C2564" s="26"/>
      <c r="D2564" s="27">
        <v>0.0</v>
      </c>
      <c r="E2564" s="28" t="s">
        <v>4974</v>
      </c>
    </row>
    <row r="2565" hidden="1">
      <c r="A2565" s="56" t="s">
        <v>3727</v>
      </c>
      <c r="B2565" s="25">
        <v>2500.0</v>
      </c>
      <c r="C2565" s="26">
        <v>6475.0</v>
      </c>
      <c r="D2565" s="27">
        <v>3975.0</v>
      </c>
      <c r="E2565" s="28" t="s">
        <v>4994</v>
      </c>
    </row>
    <row r="2566" hidden="1">
      <c r="A2566" s="31" t="s">
        <v>3729</v>
      </c>
      <c r="B2566" s="29">
        <v>0.0</v>
      </c>
      <c r="C2566" s="26"/>
      <c r="D2566" s="27">
        <v>0.0</v>
      </c>
      <c r="E2566" s="28"/>
    </row>
    <row r="2567" hidden="1">
      <c r="A2567" s="31" t="s">
        <v>3730</v>
      </c>
      <c r="B2567" s="29">
        <v>0.0</v>
      </c>
      <c r="C2567" s="26">
        <v>11194.0</v>
      </c>
      <c r="D2567" s="27">
        <v>11194.0</v>
      </c>
      <c r="E2567" s="28" t="s">
        <v>4976</v>
      </c>
    </row>
    <row r="2568" hidden="1">
      <c r="A2568" s="31" t="s">
        <v>3732</v>
      </c>
      <c r="B2568" s="29">
        <v>1699.0</v>
      </c>
      <c r="C2568" s="26">
        <v>1699.0</v>
      </c>
      <c r="D2568" s="27">
        <v>0.0</v>
      </c>
      <c r="E2568" s="28" t="s">
        <v>4995</v>
      </c>
    </row>
    <row r="2569" hidden="1">
      <c r="A2569" s="31" t="s">
        <v>3734</v>
      </c>
      <c r="B2569" s="29">
        <v>1920.0</v>
      </c>
      <c r="C2569" s="26">
        <v>1920.0</v>
      </c>
      <c r="D2569" s="27">
        <v>0.0</v>
      </c>
      <c r="E2569" s="28"/>
    </row>
    <row r="2570" hidden="1">
      <c r="A2570" s="57" t="s">
        <v>3735</v>
      </c>
      <c r="B2570" s="29">
        <v>73719.0</v>
      </c>
      <c r="C2570" s="29">
        <v>73719.0</v>
      </c>
      <c r="D2570" s="27">
        <v>0.0</v>
      </c>
      <c r="E2570" s="34"/>
    </row>
    <row r="2571" hidden="1">
      <c r="A2571" s="57" t="s">
        <v>3736</v>
      </c>
      <c r="B2571" s="29">
        <v>20401.0</v>
      </c>
      <c r="C2571" s="58">
        <v>20401.0</v>
      </c>
      <c r="D2571" s="27">
        <v>0.0</v>
      </c>
      <c r="E2571" s="34"/>
    </row>
    <row r="2572" hidden="1">
      <c r="A2572" s="57" t="s">
        <v>3737</v>
      </c>
      <c r="B2572" s="29">
        <v>56563.0</v>
      </c>
      <c r="C2572" s="58">
        <v>56563.0</v>
      </c>
      <c r="D2572" s="27">
        <v>0.0</v>
      </c>
      <c r="E2572" s="34"/>
    </row>
    <row r="2573" hidden="1">
      <c r="A2573" s="57" t="s">
        <v>3738</v>
      </c>
      <c r="B2573" s="29">
        <v>62102.5</v>
      </c>
      <c r="C2573" s="58">
        <v>62102.5</v>
      </c>
      <c r="D2573" s="27">
        <v>0.0</v>
      </c>
      <c r="E2573" s="34"/>
    </row>
    <row r="2574" hidden="1">
      <c r="A2574" s="57" t="s">
        <v>3740</v>
      </c>
      <c r="B2574" s="29">
        <v>0.0</v>
      </c>
      <c r="C2574" s="58">
        <v>0.0</v>
      </c>
      <c r="D2574" s="27">
        <v>0.0</v>
      </c>
      <c r="E2574" s="34"/>
    </row>
    <row r="2575" hidden="1">
      <c r="A2575" s="57" t="s">
        <v>3741</v>
      </c>
      <c r="B2575" s="29">
        <v>9657.0</v>
      </c>
      <c r="C2575" s="58">
        <v>9657.0</v>
      </c>
      <c r="D2575" s="27">
        <v>0.0</v>
      </c>
      <c r="E2575" s="34"/>
    </row>
    <row r="2576" hidden="1">
      <c r="A2576" s="35" t="s">
        <v>3742</v>
      </c>
      <c r="B2576" s="29">
        <v>267331.0</v>
      </c>
      <c r="C2576" s="58">
        <v>267331.0</v>
      </c>
      <c r="D2576" s="27">
        <v>0.0</v>
      </c>
      <c r="E2576" s="34"/>
    </row>
    <row r="2577" hidden="1">
      <c r="A2577" s="36" t="s">
        <v>3743</v>
      </c>
      <c r="B2577" s="37">
        <v>3.5</v>
      </c>
      <c r="C2577" s="27">
        <v>4.5</v>
      </c>
      <c r="D2577" s="27">
        <v>1.0</v>
      </c>
      <c r="E2577" s="38"/>
    </row>
    <row r="2578" hidden="1"/>
    <row r="2579" hidden="1"/>
    <row r="2580" hidden="1">
      <c r="A2580" s="5" t="s">
        <v>3715</v>
      </c>
      <c r="B2580" s="6"/>
      <c r="C2580" s="6"/>
      <c r="D2580" s="6"/>
      <c r="E2580" s="7"/>
    </row>
    <row r="2581" hidden="1">
      <c r="A2581" s="10"/>
      <c r="B2581" s="11"/>
      <c r="C2581" s="11"/>
      <c r="D2581" s="11"/>
      <c r="E2581" s="12"/>
    </row>
    <row r="2582" hidden="1">
      <c r="A2582" s="5" t="s">
        <v>3717</v>
      </c>
      <c r="B2582" s="6"/>
      <c r="C2582" s="6"/>
      <c r="D2582" s="6"/>
      <c r="E2582" s="7"/>
    </row>
    <row r="2583" hidden="1">
      <c r="A2583" s="10"/>
      <c r="B2583" s="11"/>
      <c r="C2583" s="11"/>
      <c r="D2583" s="11"/>
      <c r="E2583" s="12"/>
    </row>
    <row r="2584" hidden="1">
      <c r="A2584" s="13">
        <v>46020.0</v>
      </c>
      <c r="B2584" s="6"/>
      <c r="C2584" s="53" t="s">
        <v>3718</v>
      </c>
      <c r="D2584" s="15">
        <v>46022.0</v>
      </c>
      <c r="E2584" s="7"/>
    </row>
    <row r="2585" hidden="1">
      <c r="A2585" s="10"/>
      <c r="B2585" s="11"/>
      <c r="C2585" s="16"/>
      <c r="D2585" s="11"/>
      <c r="E2585" s="12"/>
    </row>
    <row r="2586" hidden="1">
      <c r="A2586" s="54" t="s">
        <v>4850</v>
      </c>
      <c r="B2586" s="7"/>
      <c r="C2586" s="16"/>
      <c r="D2586" s="55" t="s">
        <v>4853</v>
      </c>
      <c r="E2586" s="7"/>
    </row>
    <row r="2587" hidden="1">
      <c r="A2587" s="10"/>
      <c r="B2587" s="12"/>
      <c r="C2587" s="16"/>
      <c r="D2587" s="11"/>
      <c r="E2587" s="12"/>
    </row>
    <row r="2588" hidden="1">
      <c r="A2588" s="19" t="s">
        <v>3719</v>
      </c>
      <c r="B2588" s="6"/>
      <c r="C2588" s="6"/>
      <c r="D2588" s="6"/>
      <c r="E2588" s="7"/>
    </row>
    <row r="2589" hidden="1">
      <c r="A2589" s="20" t="s">
        <v>3720</v>
      </c>
      <c r="B2589" s="21" t="s">
        <v>3721</v>
      </c>
      <c r="C2589" s="22" t="s">
        <v>3722</v>
      </c>
      <c r="D2589" s="21" t="s">
        <v>3723</v>
      </c>
      <c r="E2589" s="23" t="s">
        <v>13</v>
      </c>
    </row>
    <row r="2590" hidden="1">
      <c r="A2590" s="56" t="s">
        <v>3724</v>
      </c>
      <c r="B2590" s="25">
        <v>24907.0</v>
      </c>
      <c r="C2590" s="26">
        <v>23159.0</v>
      </c>
      <c r="D2590" s="27">
        <v>-1748.0</v>
      </c>
      <c r="E2590" s="28"/>
    </row>
    <row r="2591" hidden="1">
      <c r="A2591" s="56" t="s">
        <v>3725</v>
      </c>
      <c r="B2591" s="29">
        <v>9966.0</v>
      </c>
      <c r="C2591" s="26">
        <v>9966.0</v>
      </c>
      <c r="D2591" s="27">
        <v>0.0</v>
      </c>
      <c r="E2591" s="28"/>
    </row>
    <row r="2592" hidden="1">
      <c r="A2592" s="56" t="s">
        <v>3726</v>
      </c>
      <c r="B2592" s="29">
        <v>0.0</v>
      </c>
      <c r="C2592" s="26"/>
      <c r="D2592" s="27">
        <v>0.0</v>
      </c>
      <c r="E2592" s="28" t="s">
        <v>4974</v>
      </c>
    </row>
    <row r="2593" hidden="1">
      <c r="A2593" s="56" t="s">
        <v>3727</v>
      </c>
      <c r="B2593" s="25">
        <v>1500.0</v>
      </c>
      <c r="C2593" s="26">
        <v>3373.0</v>
      </c>
      <c r="D2593" s="27">
        <v>1873.0</v>
      </c>
      <c r="E2593" s="28" t="s">
        <v>4996</v>
      </c>
    </row>
    <row r="2594" hidden="1">
      <c r="A2594" s="31" t="s">
        <v>3729</v>
      </c>
      <c r="B2594" s="29">
        <v>0.0</v>
      </c>
      <c r="C2594" s="26"/>
      <c r="D2594" s="27">
        <v>0.0</v>
      </c>
      <c r="E2594" s="28"/>
    </row>
    <row r="2595" hidden="1">
      <c r="A2595" s="31" t="s">
        <v>3730</v>
      </c>
      <c r="B2595" s="29">
        <v>0.0</v>
      </c>
      <c r="C2595" s="26"/>
      <c r="D2595" s="27">
        <v>0.0</v>
      </c>
      <c r="E2595" s="28"/>
    </row>
    <row r="2596" hidden="1">
      <c r="A2596" s="31" t="s">
        <v>3732</v>
      </c>
      <c r="B2596" s="29">
        <v>120.0</v>
      </c>
      <c r="C2596" s="26"/>
      <c r="D2596" s="27">
        <v>-120.0</v>
      </c>
      <c r="E2596" s="28"/>
    </row>
    <row r="2597" hidden="1">
      <c r="A2597" s="31" t="s">
        <v>3734</v>
      </c>
      <c r="B2597" s="29">
        <v>1480.0</v>
      </c>
      <c r="C2597" s="26">
        <v>1600.0</v>
      </c>
      <c r="D2597" s="27">
        <v>120.0</v>
      </c>
      <c r="E2597" s="28"/>
    </row>
    <row r="2598" hidden="1">
      <c r="A2598" s="57" t="s">
        <v>3735</v>
      </c>
      <c r="B2598" s="29">
        <v>58196.0</v>
      </c>
      <c r="C2598" s="29">
        <v>59482.0</v>
      </c>
      <c r="D2598" s="27">
        <v>1286.0</v>
      </c>
      <c r="E2598" s="34"/>
    </row>
    <row r="2599" hidden="1">
      <c r="A2599" s="57" t="s">
        <v>3736</v>
      </c>
      <c r="B2599" s="29">
        <v>16968.0</v>
      </c>
      <c r="C2599" s="58">
        <v>16968.0</v>
      </c>
      <c r="D2599" s="27">
        <v>0.0</v>
      </c>
      <c r="E2599" s="34"/>
    </row>
    <row r="2600" hidden="1">
      <c r="A2600" s="57" t="s">
        <v>3737</v>
      </c>
      <c r="B2600" s="29">
        <v>38934.0</v>
      </c>
      <c r="C2600" s="58">
        <v>38934.0</v>
      </c>
      <c r="D2600" s="27">
        <v>0.0</v>
      </c>
      <c r="E2600" s="34"/>
    </row>
    <row r="2601" hidden="1">
      <c r="A2601" s="57" t="s">
        <v>3738</v>
      </c>
      <c r="B2601" s="29">
        <v>41064.0</v>
      </c>
      <c r="C2601" s="58">
        <v>41064.0</v>
      </c>
      <c r="D2601" s="27">
        <v>0.0</v>
      </c>
      <c r="E2601" s="34"/>
    </row>
    <row r="2602" hidden="1">
      <c r="A2602" s="57" t="s">
        <v>3740</v>
      </c>
      <c r="B2602" s="29">
        <v>454.0</v>
      </c>
      <c r="C2602" s="58">
        <v>454.0</v>
      </c>
      <c r="D2602" s="27">
        <v>0.0</v>
      </c>
      <c r="E2602" s="34"/>
    </row>
    <row r="2603" hidden="1">
      <c r="A2603" s="57" t="s">
        <v>3741</v>
      </c>
      <c r="B2603" s="29">
        <v>10869.0</v>
      </c>
      <c r="C2603" s="58">
        <v>10540.0</v>
      </c>
      <c r="D2603" s="27">
        <v>-329.0</v>
      </c>
      <c r="E2603" s="34"/>
    </row>
    <row r="2604" hidden="1">
      <c r="A2604" s="35" t="s">
        <v>3742</v>
      </c>
      <c r="B2604" s="29">
        <v>193586.0</v>
      </c>
      <c r="C2604" s="58">
        <v>194244.0</v>
      </c>
      <c r="D2604" s="27">
        <v>658.0</v>
      </c>
      <c r="E2604" s="34"/>
    </row>
    <row r="2605" hidden="1">
      <c r="A2605" s="36" t="s">
        <v>3743</v>
      </c>
      <c r="B2605" s="37">
        <v>3.0</v>
      </c>
      <c r="C2605" s="27">
        <v>756.0</v>
      </c>
      <c r="D2605" s="27">
        <v>753.0</v>
      </c>
      <c r="E2605" s="38"/>
    </row>
    <row r="2606" hidden="1"/>
    <row r="2607" hidden="1"/>
    <row r="2608" hidden="1">
      <c r="A2608" s="5" t="s">
        <v>3715</v>
      </c>
      <c r="B2608" s="6"/>
      <c r="C2608" s="6"/>
      <c r="D2608" s="6"/>
      <c r="E2608" s="7"/>
    </row>
    <row r="2609" hidden="1">
      <c r="A2609" s="10"/>
      <c r="B2609" s="11"/>
      <c r="C2609" s="11"/>
      <c r="D2609" s="11"/>
      <c r="E2609" s="12"/>
    </row>
    <row r="2610" hidden="1">
      <c r="A2610" s="5" t="s">
        <v>3717</v>
      </c>
      <c r="B2610" s="6"/>
      <c r="C2610" s="6"/>
      <c r="D2610" s="6"/>
      <c r="E2610" s="7"/>
    </row>
    <row r="2611" hidden="1">
      <c r="A2611" s="10"/>
      <c r="B2611" s="11"/>
      <c r="C2611" s="11"/>
      <c r="D2611" s="11"/>
      <c r="E2611" s="12"/>
    </row>
    <row r="2612" hidden="1">
      <c r="A2612" s="13">
        <v>46023.0</v>
      </c>
      <c r="B2612" s="6"/>
      <c r="C2612" s="53" t="s">
        <v>3718</v>
      </c>
      <c r="D2612" s="15">
        <v>46026.0</v>
      </c>
      <c r="E2612" s="7"/>
    </row>
    <row r="2613" hidden="1">
      <c r="A2613" s="10"/>
      <c r="B2613" s="11"/>
      <c r="C2613" s="16"/>
      <c r="D2613" s="11"/>
      <c r="E2613" s="12"/>
    </row>
    <row r="2614" hidden="1">
      <c r="A2614" s="54" t="s">
        <v>4865</v>
      </c>
      <c r="B2614" s="7"/>
      <c r="C2614" s="16"/>
      <c r="D2614" s="55" t="s">
        <v>4851</v>
      </c>
      <c r="E2614" s="7"/>
    </row>
    <row r="2615" hidden="1">
      <c r="A2615" s="10"/>
      <c r="B2615" s="12"/>
      <c r="C2615" s="16"/>
      <c r="D2615" s="11"/>
      <c r="E2615" s="12"/>
    </row>
    <row r="2616" hidden="1">
      <c r="A2616" s="19" t="s">
        <v>3719</v>
      </c>
      <c r="B2616" s="6"/>
      <c r="C2616" s="6"/>
      <c r="D2616" s="6"/>
      <c r="E2616" s="7"/>
    </row>
    <row r="2617" hidden="1">
      <c r="A2617" s="20" t="s">
        <v>3720</v>
      </c>
      <c r="B2617" s="21" t="s">
        <v>3721</v>
      </c>
      <c r="C2617" s="22" t="s">
        <v>3722</v>
      </c>
      <c r="D2617" s="21" t="s">
        <v>3723</v>
      </c>
      <c r="E2617" s="23" t="s">
        <v>13</v>
      </c>
    </row>
    <row r="2618" hidden="1">
      <c r="A2618" s="56" t="s">
        <v>3724</v>
      </c>
      <c r="B2618" s="25">
        <v>38107.0</v>
      </c>
      <c r="C2618" s="26">
        <v>36007.0</v>
      </c>
      <c r="D2618" s="27">
        <v>-2100.0</v>
      </c>
      <c r="E2618" s="28"/>
    </row>
    <row r="2619" hidden="1">
      <c r="A2619" s="56" t="s">
        <v>3725</v>
      </c>
      <c r="B2619" s="29">
        <v>19350.0</v>
      </c>
      <c r="C2619" s="26">
        <v>19350.0</v>
      </c>
      <c r="D2619" s="27">
        <v>0.0</v>
      </c>
      <c r="E2619" s="28"/>
    </row>
    <row r="2620" hidden="1">
      <c r="A2620" s="56" t="s">
        <v>3726</v>
      </c>
      <c r="B2620" s="29">
        <v>140.0</v>
      </c>
      <c r="C2620" s="26">
        <v>140.0</v>
      </c>
      <c r="D2620" s="27">
        <v>0.0</v>
      </c>
      <c r="E2620" s="28" t="s">
        <v>4974</v>
      </c>
    </row>
    <row r="2621" hidden="1">
      <c r="A2621" s="56" t="s">
        <v>3727</v>
      </c>
      <c r="B2621" s="25">
        <v>0.0</v>
      </c>
      <c r="C2621" s="26">
        <v>1822.0</v>
      </c>
      <c r="D2621" s="27">
        <v>1822.0</v>
      </c>
      <c r="E2621" s="28" t="s">
        <v>4997</v>
      </c>
    </row>
    <row r="2622" hidden="1">
      <c r="A2622" s="31" t="s">
        <v>3729</v>
      </c>
      <c r="B2622" s="29">
        <v>80.0</v>
      </c>
      <c r="C2622" s="26">
        <v>189.0</v>
      </c>
      <c r="D2622" s="27">
        <v>109.0</v>
      </c>
      <c r="E2622" s="28" t="s">
        <v>4998</v>
      </c>
    </row>
    <row r="2623" hidden="1">
      <c r="A2623" s="31" t="s">
        <v>3730</v>
      </c>
      <c r="B2623" s="29">
        <v>0.0</v>
      </c>
      <c r="C2623" s="26"/>
      <c r="D2623" s="27">
        <v>0.0</v>
      </c>
      <c r="E2623" s="28"/>
    </row>
    <row r="2624" hidden="1">
      <c r="A2624" s="31" t="s">
        <v>3732</v>
      </c>
      <c r="B2624" s="29">
        <v>0.0</v>
      </c>
      <c r="C2624" s="26"/>
      <c r="D2624" s="27">
        <v>0.0</v>
      </c>
      <c r="E2624" s="28"/>
    </row>
    <row r="2625" hidden="1">
      <c r="A2625" s="31" t="s">
        <v>3734</v>
      </c>
      <c r="B2625" s="29">
        <v>5080.0</v>
      </c>
      <c r="C2625" s="26">
        <v>5160.0</v>
      </c>
      <c r="D2625" s="27">
        <v>80.0</v>
      </c>
      <c r="E2625" s="28"/>
    </row>
    <row r="2626" hidden="1">
      <c r="A2626" s="57" t="s">
        <v>3735</v>
      </c>
      <c r="B2626" s="29">
        <v>80651.0</v>
      </c>
      <c r="C2626" s="29">
        <v>80651.0</v>
      </c>
      <c r="D2626" s="27">
        <v>0.0</v>
      </c>
      <c r="E2626" s="34"/>
    </row>
    <row r="2627" hidden="1">
      <c r="A2627" s="57" t="s">
        <v>3736</v>
      </c>
      <c r="B2627" s="29">
        <v>29584.0</v>
      </c>
      <c r="C2627" s="58">
        <v>29584.0</v>
      </c>
      <c r="D2627" s="27">
        <v>0.0</v>
      </c>
      <c r="E2627" s="34"/>
    </row>
    <row r="2628" hidden="1">
      <c r="A2628" s="57" t="s">
        <v>3737</v>
      </c>
      <c r="B2628" s="29">
        <v>58084.0</v>
      </c>
      <c r="C2628" s="58">
        <v>58084.0</v>
      </c>
      <c r="D2628" s="27">
        <v>0.0</v>
      </c>
      <c r="E2628" s="34"/>
    </row>
    <row r="2629" hidden="1">
      <c r="A2629" s="57" t="s">
        <v>3738</v>
      </c>
      <c r="B2629" s="29">
        <v>54616.0</v>
      </c>
      <c r="C2629" s="58">
        <v>54616.0</v>
      </c>
      <c r="D2629" s="27">
        <v>0.0</v>
      </c>
      <c r="E2629" s="34"/>
    </row>
    <row r="2630" hidden="1">
      <c r="A2630" s="57" t="s">
        <v>3740</v>
      </c>
      <c r="B2630" s="29">
        <v>0.0</v>
      </c>
      <c r="C2630" s="58">
        <v>0.0</v>
      </c>
      <c r="D2630" s="27">
        <v>0.0</v>
      </c>
      <c r="E2630" s="34"/>
    </row>
    <row r="2631" hidden="1">
      <c r="A2631" s="57" t="s">
        <v>3741</v>
      </c>
      <c r="B2631" s="29">
        <v>20531.0</v>
      </c>
      <c r="C2631" s="58">
        <v>20531.0</v>
      </c>
      <c r="D2631" s="27">
        <v>0.0</v>
      </c>
      <c r="E2631" s="34"/>
    </row>
    <row r="2632" hidden="1">
      <c r="A2632" s="35" t="s">
        <v>3742</v>
      </c>
      <c r="B2632" s="29">
        <v>285691.5</v>
      </c>
      <c r="C2632" s="58">
        <v>285691.5</v>
      </c>
      <c r="D2632" s="27">
        <v>0.0</v>
      </c>
      <c r="E2632" s="34"/>
    </row>
    <row r="2633" hidden="1">
      <c r="A2633" s="36" t="s">
        <v>3743</v>
      </c>
      <c r="B2633" s="37">
        <v>0.5</v>
      </c>
      <c r="C2633" s="27">
        <v>-88.5</v>
      </c>
      <c r="D2633" s="27">
        <v>-89.0</v>
      </c>
      <c r="E2633" s="38"/>
    </row>
    <row r="2634" hidden="1"/>
    <row r="2635" hidden="1"/>
    <row r="2636" hidden="1">
      <c r="A2636" s="5" t="s">
        <v>3715</v>
      </c>
      <c r="B2636" s="6"/>
      <c r="C2636" s="6"/>
      <c r="D2636" s="6"/>
      <c r="E2636" s="7"/>
    </row>
    <row r="2637" hidden="1">
      <c r="A2637" s="10"/>
      <c r="B2637" s="11"/>
      <c r="C2637" s="11"/>
      <c r="D2637" s="11"/>
      <c r="E2637" s="12"/>
    </row>
    <row r="2638" hidden="1">
      <c r="A2638" s="5" t="s">
        <v>3717</v>
      </c>
      <c r="B2638" s="6"/>
      <c r="C2638" s="6"/>
      <c r="D2638" s="6"/>
      <c r="E2638" s="7"/>
    </row>
    <row r="2639" hidden="1">
      <c r="A2639" s="10"/>
      <c r="B2639" s="11"/>
      <c r="C2639" s="11"/>
      <c r="D2639" s="11"/>
      <c r="E2639" s="12"/>
    </row>
    <row r="2640" hidden="1">
      <c r="A2640" s="13">
        <v>46027.0</v>
      </c>
      <c r="B2640" s="6"/>
      <c r="C2640" s="53" t="s">
        <v>3718</v>
      </c>
      <c r="D2640" s="15">
        <v>46033.0</v>
      </c>
      <c r="E2640" s="7"/>
    </row>
    <row r="2641" hidden="1">
      <c r="A2641" s="10"/>
      <c r="B2641" s="11"/>
      <c r="C2641" s="16"/>
      <c r="D2641" s="11"/>
      <c r="E2641" s="12"/>
    </row>
    <row r="2642" hidden="1">
      <c r="A2642" s="54" t="s">
        <v>4850</v>
      </c>
      <c r="B2642" s="7"/>
      <c r="C2642" s="16"/>
      <c r="D2642" s="55" t="s">
        <v>4851</v>
      </c>
      <c r="E2642" s="7"/>
    </row>
    <row r="2643" hidden="1">
      <c r="A2643" s="10"/>
      <c r="B2643" s="12"/>
      <c r="C2643" s="16"/>
      <c r="D2643" s="11"/>
      <c r="E2643" s="12"/>
    </row>
    <row r="2644" hidden="1">
      <c r="A2644" s="19" t="s">
        <v>3719</v>
      </c>
      <c r="B2644" s="6"/>
      <c r="C2644" s="6"/>
      <c r="D2644" s="6"/>
      <c r="E2644" s="7"/>
    </row>
    <row r="2645" hidden="1">
      <c r="A2645" s="20" t="s">
        <v>3720</v>
      </c>
      <c r="B2645" s="21" t="s">
        <v>3721</v>
      </c>
      <c r="C2645" s="22" t="s">
        <v>3722</v>
      </c>
      <c r="D2645" s="21" t="s">
        <v>3723</v>
      </c>
      <c r="E2645" s="23" t="s">
        <v>13</v>
      </c>
    </row>
    <row r="2646" hidden="1">
      <c r="A2646" s="56" t="s">
        <v>3724</v>
      </c>
      <c r="B2646" s="25">
        <v>33277.0</v>
      </c>
      <c r="C2646" s="26">
        <v>14138.0</v>
      </c>
      <c r="D2646" s="27">
        <v>-19139.0</v>
      </c>
      <c r="E2646" s="28"/>
    </row>
    <row r="2647" hidden="1">
      <c r="A2647" s="56" t="s">
        <v>3725</v>
      </c>
      <c r="B2647" s="29">
        <v>31567.0</v>
      </c>
      <c r="C2647" s="26">
        <v>31567.0</v>
      </c>
      <c r="D2647" s="27">
        <v>0.0</v>
      </c>
      <c r="E2647" s="28"/>
    </row>
    <row r="2648" hidden="1">
      <c r="A2648" s="56" t="s">
        <v>3726</v>
      </c>
      <c r="B2648" s="29">
        <v>0.0</v>
      </c>
      <c r="C2648" s="26"/>
      <c r="D2648" s="27">
        <v>0.0</v>
      </c>
      <c r="E2648" s="28" t="s">
        <v>4974</v>
      </c>
    </row>
    <row r="2649" hidden="1">
      <c r="A2649" s="56" t="s">
        <v>3727</v>
      </c>
      <c r="B2649" s="25">
        <v>2600.0</v>
      </c>
      <c r="C2649" s="26">
        <v>6198.0</v>
      </c>
      <c r="D2649" s="27">
        <v>3598.0</v>
      </c>
      <c r="E2649" s="28" t="s">
        <v>4999</v>
      </c>
    </row>
    <row r="2650" hidden="1">
      <c r="A2650" s="31" t="s">
        <v>3729</v>
      </c>
      <c r="B2650" s="29">
        <v>0.0</v>
      </c>
      <c r="C2650" s="26"/>
      <c r="D2650" s="27">
        <v>0.0</v>
      </c>
      <c r="E2650" s="28"/>
    </row>
    <row r="2651" hidden="1">
      <c r="A2651" s="31" t="s">
        <v>3730</v>
      </c>
      <c r="B2651" s="29">
        <v>0.0</v>
      </c>
      <c r="C2651" s="26">
        <v>11194.0</v>
      </c>
      <c r="D2651" s="27">
        <v>11194.0</v>
      </c>
      <c r="E2651" s="28" t="s">
        <v>4976</v>
      </c>
    </row>
    <row r="2652" hidden="1">
      <c r="A2652" s="31" t="s">
        <v>3732</v>
      </c>
      <c r="B2652" s="29">
        <v>1536.0</v>
      </c>
      <c r="C2652" s="26">
        <v>5867.0</v>
      </c>
      <c r="D2652" s="27">
        <v>4331.0</v>
      </c>
      <c r="E2652" s="28" t="s">
        <v>5000</v>
      </c>
    </row>
    <row r="2653" hidden="1">
      <c r="A2653" s="31" t="s">
        <v>3734</v>
      </c>
      <c r="B2653" s="29">
        <v>7280.0</v>
      </c>
      <c r="C2653" s="26">
        <v>6640.0</v>
      </c>
      <c r="D2653" s="27">
        <v>-640.0</v>
      </c>
      <c r="E2653" s="28" t="s">
        <v>5001</v>
      </c>
    </row>
    <row r="2654" hidden="1">
      <c r="A2654" s="57" t="s">
        <v>3735</v>
      </c>
      <c r="B2654" s="29">
        <v>87672.0</v>
      </c>
      <c r="C2654" s="29">
        <v>87672.0</v>
      </c>
      <c r="D2654" s="27">
        <v>0.0</v>
      </c>
      <c r="E2654" s="34"/>
    </row>
    <row r="2655" hidden="1">
      <c r="A2655" s="57" t="s">
        <v>3736</v>
      </c>
      <c r="B2655" s="29">
        <v>27990.0</v>
      </c>
      <c r="C2655" s="58">
        <v>27990.0</v>
      </c>
      <c r="D2655" s="27">
        <v>0.0</v>
      </c>
      <c r="E2655" s="34"/>
    </row>
    <row r="2656" hidden="1">
      <c r="A2656" s="57" t="s">
        <v>3737</v>
      </c>
      <c r="B2656" s="29">
        <v>90733.0</v>
      </c>
      <c r="C2656" s="58">
        <v>88899.0</v>
      </c>
      <c r="D2656" s="27">
        <v>-1834.0</v>
      </c>
      <c r="E2656" s="34"/>
    </row>
    <row r="2657" hidden="1">
      <c r="A2657" s="57" t="s">
        <v>3738</v>
      </c>
      <c r="B2657" s="29">
        <v>105413.0</v>
      </c>
      <c r="C2657" s="58">
        <v>105413.0</v>
      </c>
      <c r="D2657" s="27">
        <v>0.0</v>
      </c>
      <c r="E2657" s="34"/>
    </row>
    <row r="2658" hidden="1">
      <c r="A2658" s="57" t="s">
        <v>3740</v>
      </c>
      <c r="B2658" s="29">
        <v>0.0</v>
      </c>
      <c r="C2658" s="58">
        <v>0.0</v>
      </c>
      <c r="D2658" s="27">
        <v>0.0</v>
      </c>
      <c r="E2658" s="34"/>
    </row>
    <row r="2659" hidden="1">
      <c r="A2659" s="57" t="s">
        <v>3741</v>
      </c>
      <c r="B2659" s="29">
        <v>8300.0</v>
      </c>
      <c r="C2659" s="58">
        <v>8300.0</v>
      </c>
      <c r="D2659" s="27">
        <v>0.0</v>
      </c>
      <c r="E2659" s="34"/>
    </row>
    <row r="2660" hidden="1">
      <c r="A2660" s="35" t="s">
        <v>3742</v>
      </c>
      <c r="B2660" s="29">
        <v>388062.0</v>
      </c>
      <c r="C2660" s="58">
        <v>386228.0</v>
      </c>
      <c r="D2660" s="27">
        <v>-1834.0</v>
      </c>
      <c r="E2660" s="34"/>
    </row>
    <row r="2661" hidden="1">
      <c r="A2661" s="36" t="s">
        <v>3743</v>
      </c>
      <c r="B2661" s="37">
        <v>6.0</v>
      </c>
      <c r="C2661" s="27">
        <v>-650.0</v>
      </c>
      <c r="D2661" s="27">
        <v>-656.0</v>
      </c>
      <c r="E2661" s="38"/>
    </row>
    <row r="2662" hidden="1"/>
    <row r="2663" hidden="1"/>
    <row r="2664" hidden="1">
      <c r="A2664" s="5" t="s">
        <v>3715</v>
      </c>
      <c r="B2664" s="6"/>
      <c r="C2664" s="6"/>
      <c r="D2664" s="6"/>
      <c r="E2664" s="7"/>
    </row>
    <row r="2665" hidden="1">
      <c r="A2665" s="10"/>
      <c r="B2665" s="11"/>
      <c r="C2665" s="11"/>
      <c r="D2665" s="11"/>
      <c r="E2665" s="12"/>
    </row>
    <row r="2666" hidden="1">
      <c r="A2666" s="5" t="s">
        <v>3717</v>
      </c>
      <c r="B2666" s="6"/>
      <c r="C2666" s="6"/>
      <c r="D2666" s="6"/>
      <c r="E2666" s="7"/>
    </row>
    <row r="2667" hidden="1">
      <c r="A2667" s="10"/>
      <c r="B2667" s="11"/>
      <c r="C2667" s="11"/>
      <c r="D2667" s="11"/>
      <c r="E2667" s="12"/>
    </row>
    <row r="2668" hidden="1">
      <c r="A2668" s="13">
        <v>46034.0</v>
      </c>
      <c r="B2668" s="6"/>
      <c r="C2668" s="53" t="s">
        <v>3718</v>
      </c>
      <c r="D2668" s="15">
        <v>46040.0</v>
      </c>
      <c r="E2668" s="7"/>
    </row>
    <row r="2669" hidden="1">
      <c r="A2669" s="10"/>
      <c r="B2669" s="11"/>
      <c r="C2669" s="16"/>
      <c r="D2669" s="11"/>
      <c r="E2669" s="12"/>
    </row>
    <row r="2670" hidden="1">
      <c r="A2670" s="54" t="s">
        <v>4850</v>
      </c>
      <c r="B2670" s="7"/>
      <c r="C2670" s="16"/>
      <c r="D2670" s="55" t="s">
        <v>4851</v>
      </c>
      <c r="E2670" s="7"/>
    </row>
    <row r="2671" hidden="1">
      <c r="A2671" s="10"/>
      <c r="B2671" s="12"/>
      <c r="C2671" s="16"/>
      <c r="D2671" s="11"/>
      <c r="E2671" s="12"/>
    </row>
    <row r="2672" hidden="1">
      <c r="A2672" s="19" t="s">
        <v>3719</v>
      </c>
      <c r="B2672" s="6"/>
      <c r="C2672" s="6"/>
      <c r="D2672" s="6"/>
      <c r="E2672" s="7"/>
    </row>
    <row r="2673" hidden="1">
      <c r="A2673" s="20" t="s">
        <v>3720</v>
      </c>
      <c r="B2673" s="21" t="s">
        <v>3721</v>
      </c>
      <c r="C2673" s="22" t="s">
        <v>3722</v>
      </c>
      <c r="D2673" s="21" t="s">
        <v>3723</v>
      </c>
      <c r="E2673" s="23" t="s">
        <v>13</v>
      </c>
    </row>
    <row r="2674" hidden="1">
      <c r="A2674" s="56" t="s">
        <v>3724</v>
      </c>
      <c r="B2674" s="25">
        <v>26139.0</v>
      </c>
      <c r="C2674" s="26">
        <v>10557.0</v>
      </c>
      <c r="D2674" s="27">
        <v>-15582.0</v>
      </c>
      <c r="E2674" s="28"/>
    </row>
    <row r="2675" hidden="1">
      <c r="A2675" s="56" t="s">
        <v>3725</v>
      </c>
      <c r="B2675" s="29">
        <v>33711.0</v>
      </c>
      <c r="C2675" s="26">
        <v>33711.0</v>
      </c>
      <c r="D2675" s="27">
        <v>0.0</v>
      </c>
      <c r="E2675" s="28"/>
    </row>
    <row r="2676" hidden="1">
      <c r="A2676" s="56" t="s">
        <v>3726</v>
      </c>
      <c r="B2676" s="29">
        <v>0.0</v>
      </c>
      <c r="C2676" s="26"/>
      <c r="D2676" s="27">
        <v>0.0</v>
      </c>
      <c r="E2676" s="28" t="s">
        <v>4974</v>
      </c>
    </row>
    <row r="2677" hidden="1">
      <c r="A2677" s="56" t="s">
        <v>3727</v>
      </c>
      <c r="B2677" s="25">
        <v>3500.0</v>
      </c>
      <c r="C2677" s="26">
        <v>7174.0</v>
      </c>
      <c r="D2677" s="27">
        <v>3674.0</v>
      </c>
      <c r="E2677" s="28" t="s">
        <v>5002</v>
      </c>
    </row>
    <row r="2678" hidden="1">
      <c r="A2678" s="31" t="s">
        <v>3729</v>
      </c>
      <c r="B2678" s="29">
        <v>720.0</v>
      </c>
      <c r="C2678" s="26"/>
      <c r="D2678" s="27">
        <v>-720.0</v>
      </c>
      <c r="E2678" s="28"/>
    </row>
    <row r="2679" hidden="1">
      <c r="A2679" s="31" t="s">
        <v>3730</v>
      </c>
      <c r="B2679" s="29">
        <v>0.0</v>
      </c>
      <c r="C2679" s="26">
        <v>10074.0</v>
      </c>
      <c r="D2679" s="27">
        <v>10074.0</v>
      </c>
      <c r="E2679" s="28" t="s">
        <v>4976</v>
      </c>
    </row>
    <row r="2680" hidden="1">
      <c r="A2680" s="31" t="s">
        <v>3732</v>
      </c>
      <c r="B2680" s="29">
        <v>2282.0</v>
      </c>
      <c r="C2680" s="26">
        <v>4116.0</v>
      </c>
      <c r="D2680" s="27">
        <v>1834.0</v>
      </c>
      <c r="E2680" s="28" t="s">
        <v>5003</v>
      </c>
    </row>
    <row r="2681" hidden="1">
      <c r="A2681" s="31" t="s">
        <v>3734</v>
      </c>
      <c r="B2681" s="29">
        <v>5480.0</v>
      </c>
      <c r="C2681" s="26">
        <v>6200.0</v>
      </c>
      <c r="D2681" s="27">
        <v>720.0</v>
      </c>
      <c r="E2681" s="28"/>
    </row>
    <row r="2682" hidden="1">
      <c r="A2682" s="57" t="s">
        <v>3735</v>
      </c>
      <c r="B2682" s="29">
        <v>99720.0</v>
      </c>
      <c r="C2682" s="29">
        <v>99720.0</v>
      </c>
      <c r="D2682" s="27">
        <v>0.0</v>
      </c>
      <c r="E2682" s="34"/>
    </row>
    <row r="2683" hidden="1">
      <c r="A2683" s="57" t="s">
        <v>3736</v>
      </c>
      <c r="B2683" s="29">
        <v>37421.0</v>
      </c>
      <c r="C2683" s="58">
        <v>37421.0</v>
      </c>
      <c r="D2683" s="27">
        <v>0.0</v>
      </c>
      <c r="E2683" s="34"/>
    </row>
    <row r="2684" hidden="1">
      <c r="A2684" s="57" t="s">
        <v>3737</v>
      </c>
      <c r="B2684" s="29">
        <v>79429.0</v>
      </c>
      <c r="C2684" s="58">
        <v>79429.0</v>
      </c>
      <c r="D2684" s="27">
        <v>0.0</v>
      </c>
      <c r="E2684" s="34"/>
    </row>
    <row r="2685" hidden="1">
      <c r="A2685" s="57" t="s">
        <v>3738</v>
      </c>
      <c r="B2685" s="29">
        <v>106984.0</v>
      </c>
      <c r="C2685" s="58">
        <v>106984.0</v>
      </c>
      <c r="D2685" s="27">
        <v>0.0</v>
      </c>
      <c r="E2685" s="34"/>
    </row>
    <row r="2686" hidden="1">
      <c r="A2686" s="57" t="s">
        <v>3740</v>
      </c>
      <c r="B2686" s="29">
        <v>0.0</v>
      </c>
      <c r="C2686" s="58">
        <v>0.0</v>
      </c>
      <c r="D2686" s="27">
        <v>0.0</v>
      </c>
      <c r="E2686" s="34"/>
    </row>
    <row r="2687" hidden="1">
      <c r="A2687" s="57" t="s">
        <v>3741</v>
      </c>
      <c r="B2687" s="29">
        <v>9223.0</v>
      </c>
      <c r="C2687" s="58">
        <v>9223.0</v>
      </c>
      <c r="D2687" s="27">
        <v>0.0</v>
      </c>
      <c r="E2687" s="34"/>
    </row>
    <row r="2688" hidden="1">
      <c r="A2688" s="35" t="s">
        <v>3742</v>
      </c>
      <c r="B2688" s="29">
        <v>395384.7</v>
      </c>
      <c r="C2688" s="58">
        <v>394465.7</v>
      </c>
      <c r="D2688" s="27">
        <v>-919.0</v>
      </c>
      <c r="E2688" s="34"/>
    </row>
    <row r="2689" hidden="1">
      <c r="A2689" s="36" t="s">
        <v>3743</v>
      </c>
      <c r="B2689" s="37">
        <v>1.3000000000029104</v>
      </c>
      <c r="C2689" s="27">
        <v>920.2999999999884</v>
      </c>
      <c r="D2689" s="27">
        <v>918.9999999999854</v>
      </c>
      <c r="E2689" s="38"/>
    </row>
    <row r="2690" hidden="1"/>
    <row r="2691" hidden="1"/>
    <row r="2692" hidden="1">
      <c r="A2692" s="5" t="s">
        <v>3715</v>
      </c>
      <c r="B2692" s="6"/>
      <c r="C2692" s="6"/>
      <c r="D2692" s="6"/>
      <c r="E2692" s="7"/>
    </row>
    <row r="2693" hidden="1">
      <c r="A2693" s="10"/>
      <c r="B2693" s="11"/>
      <c r="C2693" s="11"/>
      <c r="D2693" s="11"/>
      <c r="E2693" s="12"/>
    </row>
    <row r="2694" hidden="1">
      <c r="A2694" s="5" t="s">
        <v>3717</v>
      </c>
      <c r="B2694" s="6"/>
      <c r="C2694" s="6"/>
      <c r="D2694" s="6"/>
      <c r="E2694" s="7"/>
    </row>
    <row r="2695" hidden="1">
      <c r="A2695" s="10"/>
      <c r="B2695" s="11"/>
      <c r="C2695" s="11"/>
      <c r="D2695" s="11"/>
      <c r="E2695" s="12"/>
    </row>
    <row r="2696" hidden="1">
      <c r="A2696" s="13">
        <v>46041.0</v>
      </c>
      <c r="B2696" s="6"/>
      <c r="C2696" s="53" t="s">
        <v>3718</v>
      </c>
      <c r="D2696" s="15">
        <v>46047.0</v>
      </c>
      <c r="E2696" s="7"/>
    </row>
    <row r="2697" hidden="1">
      <c r="A2697" s="10"/>
      <c r="B2697" s="11"/>
      <c r="C2697" s="16"/>
      <c r="D2697" s="11"/>
      <c r="E2697" s="12"/>
    </row>
    <row r="2698" hidden="1">
      <c r="A2698" s="54" t="s">
        <v>4850</v>
      </c>
      <c r="B2698" s="7"/>
      <c r="C2698" s="16"/>
      <c r="D2698" s="55" t="s">
        <v>4851</v>
      </c>
      <c r="E2698" s="7"/>
    </row>
    <row r="2699" hidden="1">
      <c r="A2699" s="10"/>
      <c r="B2699" s="12"/>
      <c r="C2699" s="16"/>
      <c r="D2699" s="11"/>
      <c r="E2699" s="12"/>
    </row>
    <row r="2700" hidden="1">
      <c r="A2700" s="19" t="s">
        <v>3719</v>
      </c>
      <c r="B2700" s="6"/>
      <c r="C2700" s="6"/>
      <c r="D2700" s="6"/>
      <c r="E2700" s="7"/>
    </row>
    <row r="2701" hidden="1">
      <c r="A2701" s="20" t="s">
        <v>3720</v>
      </c>
      <c r="B2701" s="21" t="s">
        <v>3721</v>
      </c>
      <c r="C2701" s="22" t="s">
        <v>3722</v>
      </c>
      <c r="D2701" s="21" t="s">
        <v>3723</v>
      </c>
      <c r="E2701" s="23" t="s">
        <v>13</v>
      </c>
    </row>
    <row r="2702" hidden="1">
      <c r="A2702" s="56" t="s">
        <v>3724</v>
      </c>
      <c r="B2702" s="25">
        <v>31956.0</v>
      </c>
      <c r="C2702" s="26">
        <v>28122.0</v>
      </c>
      <c r="D2702" s="27">
        <v>-3834.0</v>
      </c>
      <c r="E2702" s="28"/>
    </row>
    <row r="2703" hidden="1">
      <c r="A2703" s="56" t="s">
        <v>3725</v>
      </c>
      <c r="B2703" s="29">
        <v>28344.0</v>
      </c>
      <c r="C2703" s="26">
        <v>28344.0</v>
      </c>
      <c r="D2703" s="27">
        <v>0.0</v>
      </c>
      <c r="E2703" s="28"/>
    </row>
    <row r="2704" hidden="1">
      <c r="A2704" s="56" t="s">
        <v>3726</v>
      </c>
      <c r="B2704" s="29">
        <v>180.0</v>
      </c>
      <c r="C2704" s="26">
        <v>280.0</v>
      </c>
      <c r="D2704" s="27">
        <v>100.0</v>
      </c>
      <c r="E2704" s="28" t="s">
        <v>4974</v>
      </c>
    </row>
    <row r="2705" hidden="1">
      <c r="A2705" s="56" t="s">
        <v>3727</v>
      </c>
      <c r="B2705" s="25">
        <v>3500.0</v>
      </c>
      <c r="C2705" s="26">
        <v>5500.0</v>
      </c>
      <c r="D2705" s="27">
        <v>2000.0</v>
      </c>
      <c r="E2705" s="28" t="s">
        <v>4988</v>
      </c>
    </row>
    <row r="2706" hidden="1">
      <c r="A2706" s="31" t="s">
        <v>3729</v>
      </c>
      <c r="B2706" s="29">
        <v>170.0</v>
      </c>
      <c r="C2706" s="26">
        <v>270.0</v>
      </c>
      <c r="D2706" s="27">
        <v>100.0</v>
      </c>
      <c r="E2706" s="28" t="s">
        <v>5004</v>
      </c>
    </row>
    <row r="2707" hidden="1">
      <c r="A2707" s="31" t="s">
        <v>3730</v>
      </c>
      <c r="B2707" s="29">
        <v>0.0</v>
      </c>
      <c r="C2707" s="26"/>
      <c r="D2707" s="27">
        <v>0.0</v>
      </c>
      <c r="E2707" s="28"/>
    </row>
    <row r="2708" hidden="1">
      <c r="A2708" s="31" t="s">
        <v>3732</v>
      </c>
      <c r="B2708" s="29">
        <v>504.0</v>
      </c>
      <c r="C2708" s="26">
        <v>2238.0</v>
      </c>
      <c r="D2708" s="27">
        <v>1734.0</v>
      </c>
      <c r="E2708" s="28" t="s">
        <v>5005</v>
      </c>
    </row>
    <row r="2709" hidden="1">
      <c r="A2709" s="31" t="s">
        <v>3734</v>
      </c>
      <c r="B2709" s="29">
        <v>5160.0</v>
      </c>
      <c r="C2709" s="26">
        <v>5160.0</v>
      </c>
      <c r="D2709" s="27">
        <v>0.0</v>
      </c>
      <c r="E2709" s="28"/>
    </row>
    <row r="2710" hidden="1">
      <c r="A2710" s="57" t="s">
        <v>3735</v>
      </c>
      <c r="B2710" s="29">
        <v>92608.0</v>
      </c>
      <c r="C2710" s="29">
        <v>92608.0</v>
      </c>
      <c r="D2710" s="27">
        <v>0.0</v>
      </c>
      <c r="E2710" s="34"/>
    </row>
    <row r="2711" hidden="1">
      <c r="A2711" s="57" t="s">
        <v>3736</v>
      </c>
      <c r="B2711" s="29">
        <v>32348.0</v>
      </c>
      <c r="C2711" s="58">
        <v>32019.0</v>
      </c>
      <c r="D2711" s="27">
        <v>-329.0</v>
      </c>
      <c r="E2711" s="34"/>
    </row>
    <row r="2712" hidden="1">
      <c r="A2712" s="57" t="s">
        <v>3737</v>
      </c>
      <c r="B2712" s="29">
        <v>87274.0</v>
      </c>
      <c r="C2712" s="58">
        <v>87274.0</v>
      </c>
      <c r="D2712" s="27">
        <v>0.0</v>
      </c>
      <c r="E2712" s="34"/>
    </row>
    <row r="2713" hidden="1">
      <c r="A2713" s="57" t="s">
        <v>3738</v>
      </c>
      <c r="B2713" s="29">
        <v>102038.6</v>
      </c>
      <c r="C2713" s="58">
        <v>102038.6</v>
      </c>
      <c r="D2713" s="27">
        <v>0.0</v>
      </c>
      <c r="E2713" s="34"/>
    </row>
    <row r="2714" hidden="1">
      <c r="A2714" s="57" t="s">
        <v>3740</v>
      </c>
      <c r="B2714" s="29">
        <v>463.0</v>
      </c>
      <c r="C2714" s="58">
        <v>463.0</v>
      </c>
      <c r="D2714" s="27">
        <v>0.0</v>
      </c>
      <c r="E2714" s="34"/>
    </row>
    <row r="2715" hidden="1">
      <c r="A2715" s="57" t="s">
        <v>3741</v>
      </c>
      <c r="B2715" s="29">
        <v>9789.0</v>
      </c>
      <c r="C2715" s="58">
        <v>9789.0</v>
      </c>
      <c r="D2715" s="27">
        <v>0.0</v>
      </c>
      <c r="E2715" s="34"/>
    </row>
    <row r="2716" hidden="1">
      <c r="A2716" s="35" t="s">
        <v>3742</v>
      </c>
      <c r="B2716" s="29">
        <v>384544.6</v>
      </c>
      <c r="C2716" s="58">
        <v>384215.6</v>
      </c>
      <c r="D2716" s="27">
        <v>-329.0</v>
      </c>
      <c r="E2716" s="34"/>
    </row>
    <row r="2717" hidden="1">
      <c r="A2717" s="36" t="s">
        <v>3743</v>
      </c>
      <c r="B2717" s="37">
        <v>1.0</v>
      </c>
      <c r="C2717" s="27">
        <v>101.0</v>
      </c>
      <c r="D2717" s="27">
        <v>100.0</v>
      </c>
      <c r="E2717" s="38"/>
    </row>
    <row r="2718" hidden="1"/>
    <row r="2719" hidden="1"/>
    <row r="2720" hidden="1">
      <c r="A2720" s="5" t="s">
        <v>3715</v>
      </c>
      <c r="B2720" s="6"/>
      <c r="C2720" s="6"/>
      <c r="D2720" s="6"/>
      <c r="E2720" s="7"/>
    </row>
    <row r="2721" hidden="1">
      <c r="A2721" s="10"/>
      <c r="B2721" s="11"/>
      <c r="C2721" s="11"/>
      <c r="D2721" s="11"/>
      <c r="E2721" s="12"/>
    </row>
    <row r="2722" hidden="1">
      <c r="A2722" s="5" t="s">
        <v>3717</v>
      </c>
      <c r="B2722" s="6"/>
      <c r="C2722" s="6"/>
      <c r="D2722" s="6"/>
      <c r="E2722" s="7"/>
    </row>
    <row r="2723" hidden="1">
      <c r="A2723" s="10"/>
      <c r="B2723" s="11"/>
      <c r="C2723" s="11"/>
      <c r="D2723" s="11"/>
      <c r="E2723" s="12"/>
    </row>
    <row r="2724" hidden="1">
      <c r="A2724" s="13">
        <v>46048.0</v>
      </c>
      <c r="B2724" s="6"/>
      <c r="C2724" s="53" t="s">
        <v>3718</v>
      </c>
      <c r="D2724" s="15">
        <v>46053.0</v>
      </c>
      <c r="E2724" s="7"/>
    </row>
    <row r="2725" hidden="1">
      <c r="A2725" s="10"/>
      <c r="B2725" s="11"/>
      <c r="C2725" s="16"/>
      <c r="D2725" s="11"/>
      <c r="E2725" s="12"/>
    </row>
    <row r="2726" hidden="1">
      <c r="A2726" s="54" t="s">
        <v>4850</v>
      </c>
      <c r="B2726" s="7"/>
      <c r="C2726" s="16"/>
      <c r="D2726" s="55" t="s">
        <v>4859</v>
      </c>
      <c r="E2726" s="7"/>
    </row>
    <row r="2727" hidden="1">
      <c r="A2727" s="10"/>
      <c r="B2727" s="12"/>
      <c r="C2727" s="16"/>
      <c r="D2727" s="11"/>
      <c r="E2727" s="12"/>
    </row>
    <row r="2728" hidden="1">
      <c r="A2728" s="19" t="s">
        <v>3719</v>
      </c>
      <c r="B2728" s="6"/>
      <c r="C2728" s="6"/>
      <c r="D2728" s="6"/>
      <c r="E2728" s="7"/>
    </row>
    <row r="2729" hidden="1">
      <c r="A2729" s="20" t="s">
        <v>3720</v>
      </c>
      <c r="B2729" s="21" t="s">
        <v>3721</v>
      </c>
      <c r="C2729" s="22" t="s">
        <v>3722</v>
      </c>
      <c r="D2729" s="21" t="s">
        <v>3723</v>
      </c>
      <c r="E2729" s="23" t="s">
        <v>13</v>
      </c>
    </row>
    <row r="2730" hidden="1">
      <c r="A2730" s="56" t="s">
        <v>3724</v>
      </c>
      <c r="B2730" s="25">
        <v>25621.0</v>
      </c>
      <c r="C2730" s="26">
        <v>6509.0</v>
      </c>
      <c r="D2730" s="27">
        <v>-19112.0</v>
      </c>
      <c r="E2730" s="28"/>
    </row>
    <row r="2731" hidden="1">
      <c r="A2731" s="56" t="s">
        <v>3725</v>
      </c>
      <c r="B2731" s="29">
        <v>28290.0</v>
      </c>
      <c r="C2731" s="26">
        <v>28290.0</v>
      </c>
      <c r="D2731" s="27">
        <v>0.0</v>
      </c>
      <c r="E2731" s="28"/>
    </row>
    <row r="2732" hidden="1">
      <c r="A2732" s="56" t="s">
        <v>3726</v>
      </c>
      <c r="B2732" s="29">
        <v>400.0</v>
      </c>
      <c r="C2732" s="26">
        <v>400.0</v>
      </c>
      <c r="D2732" s="27">
        <v>0.0</v>
      </c>
      <c r="E2732" s="28" t="s">
        <v>4974</v>
      </c>
    </row>
    <row r="2733" hidden="1">
      <c r="A2733" s="56" t="s">
        <v>3727</v>
      </c>
      <c r="B2733" s="25">
        <v>1500.0</v>
      </c>
      <c r="C2733" s="26">
        <v>5500.0</v>
      </c>
      <c r="D2733" s="27">
        <v>4000.0</v>
      </c>
      <c r="E2733" s="28" t="s">
        <v>3728</v>
      </c>
    </row>
    <row r="2734" hidden="1">
      <c r="A2734" s="31" t="s">
        <v>3729</v>
      </c>
      <c r="B2734" s="29">
        <v>0.0</v>
      </c>
      <c r="C2734" s="26"/>
      <c r="D2734" s="27">
        <v>0.0</v>
      </c>
      <c r="E2734" s="28"/>
    </row>
    <row r="2735" hidden="1">
      <c r="A2735" s="31" t="s">
        <v>3730</v>
      </c>
      <c r="B2735" s="29">
        <v>0.0</v>
      </c>
      <c r="C2735" s="26">
        <v>15112.0</v>
      </c>
      <c r="D2735" s="27">
        <v>15112.0</v>
      </c>
      <c r="E2735" s="28" t="s">
        <v>4976</v>
      </c>
    </row>
    <row r="2736" hidden="1">
      <c r="A2736" s="31" t="s">
        <v>3732</v>
      </c>
      <c r="B2736" s="29">
        <v>2110.0</v>
      </c>
      <c r="C2736" s="26">
        <v>2110.0</v>
      </c>
      <c r="D2736" s="27">
        <v>0.0</v>
      </c>
      <c r="E2736" s="28" t="s">
        <v>5006</v>
      </c>
    </row>
    <row r="2737" hidden="1">
      <c r="A2737" s="31" t="s">
        <v>3734</v>
      </c>
      <c r="B2737" s="29">
        <v>5480.0</v>
      </c>
      <c r="C2737" s="26">
        <v>5480.0</v>
      </c>
      <c r="D2737" s="27">
        <v>0.0</v>
      </c>
      <c r="E2737" s="28"/>
    </row>
    <row r="2738" hidden="1">
      <c r="A2738" s="57" t="s">
        <v>3735</v>
      </c>
      <c r="B2738" s="29">
        <v>70208.0</v>
      </c>
      <c r="C2738" s="29">
        <v>70537.0</v>
      </c>
      <c r="D2738" s="27">
        <v>329.0</v>
      </c>
      <c r="E2738" s="34"/>
    </row>
    <row r="2739" hidden="1">
      <c r="A2739" s="57" t="s">
        <v>3736</v>
      </c>
      <c r="B2739" s="29">
        <v>32359.0</v>
      </c>
      <c r="C2739" s="58">
        <v>32359.0</v>
      </c>
      <c r="D2739" s="27">
        <v>0.0</v>
      </c>
      <c r="E2739" s="34"/>
    </row>
    <row r="2740" hidden="1">
      <c r="A2740" s="57" t="s">
        <v>3737</v>
      </c>
      <c r="B2740" s="29">
        <v>62843.0</v>
      </c>
      <c r="C2740" s="58">
        <v>62843.0</v>
      </c>
      <c r="D2740" s="27">
        <v>0.0</v>
      </c>
      <c r="E2740" s="34"/>
    </row>
    <row r="2741" hidden="1">
      <c r="A2741" s="57" t="s">
        <v>3738</v>
      </c>
      <c r="B2741" s="29">
        <v>88010.0</v>
      </c>
      <c r="C2741" s="58">
        <v>88010.0</v>
      </c>
      <c r="D2741" s="27">
        <v>0.0</v>
      </c>
      <c r="E2741" s="34"/>
    </row>
    <row r="2742" hidden="1">
      <c r="A2742" s="57" t="s">
        <v>3740</v>
      </c>
      <c r="B2742" s="29">
        <v>627.0</v>
      </c>
      <c r="C2742" s="58">
        <v>627.0</v>
      </c>
      <c r="D2742" s="27">
        <v>0.0</v>
      </c>
      <c r="E2742" s="34"/>
    </row>
    <row r="2743" hidden="1">
      <c r="A2743" s="57" t="s">
        <v>3741</v>
      </c>
      <c r="B2743" s="29">
        <v>7737.0</v>
      </c>
      <c r="C2743" s="58">
        <v>7737.0</v>
      </c>
      <c r="D2743" s="27">
        <v>0.0</v>
      </c>
      <c r="E2743" s="34"/>
    </row>
    <row r="2744" hidden="1">
      <c r="A2744" s="35" t="s">
        <v>3742</v>
      </c>
      <c r="B2744" s="29">
        <v>317447.2</v>
      </c>
      <c r="C2744" s="58">
        <v>317447.2</v>
      </c>
      <c r="D2744" s="27">
        <v>0.0</v>
      </c>
      <c r="E2744" s="34"/>
    </row>
    <row r="2745" hidden="1">
      <c r="A2745" s="36" t="s">
        <v>3743</v>
      </c>
      <c r="B2745" s="37">
        <v>0.8000000000029104</v>
      </c>
      <c r="C2745" s="27">
        <v>329.79999999998836</v>
      </c>
      <c r="D2745" s="27">
        <v>328.99999999998545</v>
      </c>
      <c r="E2745" s="38"/>
    </row>
    <row r="2746" hidden="1"/>
    <row r="2747" hidden="1"/>
    <row r="2748" hidden="1">
      <c r="A2748" s="5" t="s">
        <v>3715</v>
      </c>
      <c r="B2748" s="6"/>
      <c r="C2748" s="6"/>
      <c r="D2748" s="6"/>
      <c r="E2748" s="7"/>
    </row>
    <row r="2749" hidden="1">
      <c r="A2749" s="10"/>
      <c r="B2749" s="11"/>
      <c r="C2749" s="11"/>
      <c r="D2749" s="11"/>
      <c r="E2749" s="12"/>
    </row>
    <row r="2750" hidden="1">
      <c r="A2750" s="5" t="s">
        <v>3717</v>
      </c>
      <c r="B2750" s="6"/>
      <c r="C2750" s="6"/>
      <c r="D2750" s="6"/>
      <c r="E2750" s="7"/>
    </row>
    <row r="2751" hidden="1">
      <c r="A2751" s="10"/>
      <c r="B2751" s="11"/>
      <c r="C2751" s="11"/>
      <c r="D2751" s="11"/>
      <c r="E2751" s="12"/>
    </row>
    <row r="2752" hidden="1">
      <c r="A2752" s="13">
        <v>46054.0</v>
      </c>
      <c r="B2752" s="6"/>
      <c r="C2752" s="53" t="s">
        <v>3718</v>
      </c>
      <c r="D2752" s="15">
        <v>46054.0</v>
      </c>
      <c r="E2752" s="7"/>
    </row>
    <row r="2753" hidden="1">
      <c r="A2753" s="10"/>
      <c r="B2753" s="11"/>
      <c r="C2753" s="16"/>
      <c r="D2753" s="11"/>
      <c r="E2753" s="12"/>
    </row>
    <row r="2754" hidden="1">
      <c r="A2754" s="54" t="s">
        <v>4851</v>
      </c>
      <c r="B2754" s="7"/>
      <c r="C2754" s="16"/>
      <c r="D2754" s="55" t="s">
        <v>4851</v>
      </c>
      <c r="E2754" s="7"/>
    </row>
    <row r="2755" hidden="1">
      <c r="A2755" s="10"/>
      <c r="B2755" s="12"/>
      <c r="C2755" s="16"/>
      <c r="D2755" s="11"/>
      <c r="E2755" s="12"/>
    </row>
    <row r="2756" hidden="1">
      <c r="A2756" s="19" t="s">
        <v>3719</v>
      </c>
      <c r="B2756" s="6"/>
      <c r="C2756" s="6"/>
      <c r="D2756" s="6"/>
      <c r="E2756" s="7"/>
    </row>
    <row r="2757" hidden="1">
      <c r="A2757" s="20" t="s">
        <v>3720</v>
      </c>
      <c r="B2757" s="21" t="s">
        <v>3721</v>
      </c>
      <c r="C2757" s="22" t="s">
        <v>3722</v>
      </c>
      <c r="D2757" s="21" t="s">
        <v>3723</v>
      </c>
      <c r="E2757" s="23" t="s">
        <v>13</v>
      </c>
    </row>
    <row r="2758" hidden="1">
      <c r="A2758" s="56" t="s">
        <v>3724</v>
      </c>
      <c r="B2758" s="25">
        <v>4598.0</v>
      </c>
      <c r="C2758" s="26">
        <v>4600.0</v>
      </c>
      <c r="D2758" s="27">
        <v>2.0</v>
      </c>
      <c r="E2758" s="28"/>
    </row>
    <row r="2759" hidden="1">
      <c r="A2759" s="56" t="s">
        <v>3725</v>
      </c>
      <c r="B2759" s="29">
        <v>3258.0</v>
      </c>
      <c r="C2759" s="26">
        <v>3258.0</v>
      </c>
      <c r="D2759" s="27">
        <v>0.0</v>
      </c>
      <c r="E2759" s="28"/>
    </row>
    <row r="2760" hidden="1">
      <c r="A2760" s="56" t="s">
        <v>3726</v>
      </c>
      <c r="B2760" s="29">
        <v>0.0</v>
      </c>
      <c r="C2760" s="26"/>
      <c r="D2760" s="27">
        <v>0.0</v>
      </c>
      <c r="E2760" s="28" t="s">
        <v>4974</v>
      </c>
    </row>
    <row r="2761" hidden="1">
      <c r="A2761" s="56" t="s">
        <v>3727</v>
      </c>
      <c r="B2761" s="25">
        <v>500.0</v>
      </c>
      <c r="C2761" s="26">
        <v>500.0</v>
      </c>
      <c r="D2761" s="27">
        <v>0.0</v>
      </c>
      <c r="E2761" s="28"/>
    </row>
    <row r="2762" hidden="1">
      <c r="A2762" s="31" t="s">
        <v>3729</v>
      </c>
      <c r="B2762" s="29">
        <v>0.0</v>
      </c>
      <c r="C2762" s="26"/>
      <c r="D2762" s="27">
        <v>0.0</v>
      </c>
      <c r="E2762" s="28"/>
    </row>
    <row r="2763" hidden="1">
      <c r="A2763" s="31" t="s">
        <v>3730</v>
      </c>
      <c r="B2763" s="29">
        <v>0.0</v>
      </c>
      <c r="C2763" s="26"/>
      <c r="D2763" s="27">
        <v>0.0</v>
      </c>
      <c r="E2763" s="28"/>
    </row>
    <row r="2764" hidden="1">
      <c r="A2764" s="31" t="s">
        <v>3732</v>
      </c>
      <c r="B2764" s="29">
        <v>0.0</v>
      </c>
      <c r="C2764" s="26"/>
      <c r="D2764" s="27">
        <v>0.0</v>
      </c>
      <c r="E2764" s="28"/>
    </row>
    <row r="2765" hidden="1">
      <c r="A2765" s="31" t="s">
        <v>3734</v>
      </c>
      <c r="B2765" s="29">
        <v>1000.0</v>
      </c>
      <c r="C2765" s="26">
        <v>1000.0</v>
      </c>
      <c r="D2765" s="27">
        <v>0.0</v>
      </c>
      <c r="E2765" s="28"/>
    </row>
    <row r="2766" hidden="1">
      <c r="A2766" s="57" t="s">
        <v>3735</v>
      </c>
      <c r="B2766" s="29">
        <v>14350.0</v>
      </c>
      <c r="C2766" s="29">
        <v>14350.0</v>
      </c>
      <c r="D2766" s="27">
        <v>0.0</v>
      </c>
      <c r="E2766" s="34"/>
    </row>
    <row r="2767" hidden="1">
      <c r="A2767" s="57" t="s">
        <v>3736</v>
      </c>
      <c r="B2767" s="29">
        <v>4865.0</v>
      </c>
      <c r="C2767" s="58">
        <v>4865.0</v>
      </c>
      <c r="D2767" s="27">
        <v>0.0</v>
      </c>
      <c r="E2767" s="34"/>
    </row>
    <row r="2768" hidden="1">
      <c r="A2768" s="57" t="s">
        <v>3737</v>
      </c>
      <c r="B2768" s="29">
        <v>13738.0</v>
      </c>
      <c r="C2768" s="58">
        <v>13738.0</v>
      </c>
      <c r="D2768" s="27">
        <v>0.0</v>
      </c>
      <c r="E2768" s="34"/>
    </row>
    <row r="2769" hidden="1">
      <c r="A2769" s="57" t="s">
        <v>3738</v>
      </c>
      <c r="B2769" s="29">
        <v>12301.4</v>
      </c>
      <c r="C2769" s="58">
        <v>12301.4</v>
      </c>
      <c r="D2769" s="27">
        <v>0.0</v>
      </c>
      <c r="E2769" s="34"/>
    </row>
    <row r="2770" hidden="1">
      <c r="A2770" s="57" t="s">
        <v>3740</v>
      </c>
      <c r="B2770" s="29">
        <v>0.0</v>
      </c>
      <c r="C2770" s="58">
        <v>0.0</v>
      </c>
      <c r="D2770" s="27">
        <v>0.0</v>
      </c>
      <c r="E2770" s="34"/>
    </row>
    <row r="2771" hidden="1">
      <c r="A2771" s="57" t="s">
        <v>3741</v>
      </c>
      <c r="B2771" s="29">
        <v>0.0</v>
      </c>
      <c r="C2771" s="58">
        <v>0.0</v>
      </c>
      <c r="D2771" s="27">
        <v>0.0</v>
      </c>
      <c r="E2771" s="34"/>
    </row>
    <row r="2772" hidden="1">
      <c r="A2772" s="35" t="s">
        <v>3742</v>
      </c>
      <c r="B2772" s="29">
        <v>54610.4</v>
      </c>
      <c r="C2772" s="58">
        <v>54610.4</v>
      </c>
      <c r="D2772" s="27">
        <v>0.0</v>
      </c>
      <c r="E2772" s="34"/>
    </row>
    <row r="2773" hidden="1">
      <c r="A2773" s="36" t="s">
        <v>3743</v>
      </c>
      <c r="B2773" s="37">
        <v>0.0</v>
      </c>
      <c r="C2773" s="27">
        <v>2.0</v>
      </c>
      <c r="D2773" s="27">
        <v>2.0</v>
      </c>
      <c r="E2773" s="38"/>
    </row>
    <row r="2774" hidden="1"/>
    <row r="2775" hidden="1"/>
    <row r="2776" hidden="1">
      <c r="A2776" s="5" t="s">
        <v>3715</v>
      </c>
      <c r="B2776" s="6"/>
      <c r="C2776" s="6"/>
      <c r="D2776" s="6"/>
      <c r="E2776" s="7"/>
    </row>
    <row r="2777" hidden="1">
      <c r="A2777" s="10"/>
      <c r="B2777" s="11"/>
      <c r="C2777" s="11"/>
      <c r="D2777" s="11"/>
      <c r="E2777" s="12"/>
    </row>
    <row r="2778" hidden="1">
      <c r="A2778" s="5" t="s">
        <v>3717</v>
      </c>
      <c r="B2778" s="6"/>
      <c r="C2778" s="6"/>
      <c r="D2778" s="6"/>
      <c r="E2778" s="7"/>
    </row>
    <row r="2779" hidden="1">
      <c r="A2779" s="10"/>
      <c r="B2779" s="11"/>
      <c r="C2779" s="11"/>
      <c r="D2779" s="11"/>
      <c r="E2779" s="12"/>
    </row>
    <row r="2780" hidden="1">
      <c r="A2780" s="13">
        <v>46055.0</v>
      </c>
      <c r="B2780" s="6"/>
      <c r="C2780" s="53" t="s">
        <v>3718</v>
      </c>
      <c r="D2780" s="15">
        <v>46061.0</v>
      </c>
      <c r="E2780" s="7"/>
    </row>
    <row r="2781" hidden="1">
      <c r="A2781" s="10"/>
      <c r="B2781" s="11"/>
      <c r="C2781" s="16"/>
      <c r="D2781" s="11"/>
      <c r="E2781" s="12"/>
    </row>
    <row r="2782" hidden="1">
      <c r="A2782" s="54" t="s">
        <v>4850</v>
      </c>
      <c r="B2782" s="7"/>
      <c r="C2782" s="16"/>
      <c r="D2782" s="55" t="s">
        <v>4851</v>
      </c>
      <c r="E2782" s="7"/>
    </row>
    <row r="2783" hidden="1">
      <c r="A2783" s="10"/>
      <c r="B2783" s="12"/>
      <c r="C2783" s="16"/>
      <c r="D2783" s="11"/>
      <c r="E2783" s="12"/>
    </row>
    <row r="2784" hidden="1">
      <c r="A2784" s="19" t="s">
        <v>3719</v>
      </c>
      <c r="B2784" s="6"/>
      <c r="C2784" s="6"/>
      <c r="D2784" s="6"/>
      <c r="E2784" s="7"/>
    </row>
    <row r="2785" hidden="1">
      <c r="A2785" s="20" t="s">
        <v>3720</v>
      </c>
      <c r="B2785" s="21" t="s">
        <v>3721</v>
      </c>
      <c r="C2785" s="22" t="s">
        <v>3722</v>
      </c>
      <c r="D2785" s="21" t="s">
        <v>3723</v>
      </c>
      <c r="E2785" s="23" t="s">
        <v>13</v>
      </c>
    </row>
    <row r="2786" hidden="1">
      <c r="A2786" s="56" t="s">
        <v>3724</v>
      </c>
      <c r="B2786" s="25">
        <v>33373.0</v>
      </c>
      <c r="C2786" s="26">
        <v>15955.0</v>
      </c>
      <c r="D2786" s="27">
        <v>-17418.0</v>
      </c>
      <c r="E2786" s="28"/>
    </row>
    <row r="2787" hidden="1">
      <c r="A2787" s="56" t="s">
        <v>3725</v>
      </c>
      <c r="B2787" s="29">
        <v>26948.0</v>
      </c>
      <c r="C2787" s="26">
        <v>26948.0</v>
      </c>
      <c r="D2787" s="27">
        <v>0.0</v>
      </c>
      <c r="E2787" s="28"/>
    </row>
    <row r="2788" hidden="1">
      <c r="A2788" s="56" t="s">
        <v>3726</v>
      </c>
      <c r="B2788" s="29">
        <v>130.0</v>
      </c>
      <c r="C2788" s="26">
        <v>130.0</v>
      </c>
      <c r="D2788" s="27">
        <v>0.0</v>
      </c>
      <c r="E2788" s="28" t="s">
        <v>4974</v>
      </c>
    </row>
    <row r="2789" hidden="1">
      <c r="A2789" s="56" t="s">
        <v>3727</v>
      </c>
      <c r="B2789" s="25">
        <v>2000.0</v>
      </c>
      <c r="C2789" s="26">
        <v>5955.0</v>
      </c>
      <c r="D2789" s="27">
        <v>3955.0</v>
      </c>
      <c r="E2789" s="28" t="s">
        <v>5007</v>
      </c>
    </row>
    <row r="2790" hidden="1">
      <c r="A2790" s="31" t="s">
        <v>3729</v>
      </c>
      <c r="B2790" s="29">
        <v>0.0</v>
      </c>
      <c r="C2790" s="26"/>
      <c r="D2790" s="27">
        <v>0.0</v>
      </c>
      <c r="E2790" s="28"/>
    </row>
    <row r="2791" hidden="1">
      <c r="A2791" s="31" t="s">
        <v>3730</v>
      </c>
      <c r="B2791" s="29">
        <v>280.0</v>
      </c>
      <c r="C2791" s="26">
        <v>13244.0</v>
      </c>
      <c r="D2791" s="27">
        <v>12964.0</v>
      </c>
      <c r="E2791" s="28" t="s">
        <v>5008</v>
      </c>
    </row>
    <row r="2792" hidden="1">
      <c r="A2792" s="31" t="s">
        <v>3732</v>
      </c>
      <c r="B2792" s="29">
        <v>1000.0</v>
      </c>
      <c r="C2792" s="26">
        <v>1600.0</v>
      </c>
      <c r="D2792" s="27">
        <v>600.0</v>
      </c>
      <c r="E2792" s="28" t="s">
        <v>5009</v>
      </c>
    </row>
    <row r="2793" hidden="1">
      <c r="A2793" s="31" t="s">
        <v>3734</v>
      </c>
      <c r="B2793" s="29">
        <v>7000.0</v>
      </c>
      <c r="C2793" s="26">
        <v>6960.0</v>
      </c>
      <c r="D2793" s="27">
        <v>-40.0</v>
      </c>
      <c r="E2793" s="28"/>
    </row>
    <row r="2794" hidden="1">
      <c r="A2794" s="57" t="s">
        <v>3735</v>
      </c>
      <c r="B2794" s="29">
        <v>91759.0</v>
      </c>
      <c r="C2794" s="29">
        <v>91759.0</v>
      </c>
      <c r="D2794" s="27">
        <v>0.0</v>
      </c>
      <c r="E2794" s="34"/>
    </row>
    <row r="2795" hidden="1">
      <c r="A2795" s="57" t="s">
        <v>3736</v>
      </c>
      <c r="B2795" s="29">
        <v>47090.0</v>
      </c>
      <c r="C2795" s="58">
        <v>47090.0</v>
      </c>
      <c r="D2795" s="27">
        <v>0.0</v>
      </c>
      <c r="E2795" s="34"/>
    </row>
    <row r="2796" hidden="1">
      <c r="A2796" s="57" t="s">
        <v>3737</v>
      </c>
      <c r="B2796" s="29">
        <v>80641.0</v>
      </c>
      <c r="C2796" s="58">
        <v>80641.0</v>
      </c>
      <c r="D2796" s="27">
        <v>0.0</v>
      </c>
      <c r="E2796" s="34"/>
    </row>
    <row r="2797" hidden="1">
      <c r="A2797" s="57" t="s">
        <v>3738</v>
      </c>
      <c r="B2797" s="29">
        <v>104768.9</v>
      </c>
      <c r="C2797" s="58">
        <v>105077.9</v>
      </c>
      <c r="D2797" s="27">
        <v>309.0</v>
      </c>
      <c r="E2797" s="34"/>
    </row>
    <row r="2798" hidden="1">
      <c r="A2798" s="57" t="s">
        <v>3740</v>
      </c>
      <c r="B2798" s="29">
        <v>652.0</v>
      </c>
      <c r="C2798" s="58">
        <v>652.0</v>
      </c>
      <c r="D2798" s="27">
        <v>0.0</v>
      </c>
      <c r="E2798" s="34"/>
    </row>
    <row r="2799" hidden="1">
      <c r="A2799" s="57" t="s">
        <v>3741</v>
      </c>
      <c r="B2799" s="29">
        <v>9393.0</v>
      </c>
      <c r="C2799" s="58">
        <v>9393.0</v>
      </c>
      <c r="D2799" s="27">
        <v>0.0</v>
      </c>
      <c r="E2799" s="34"/>
    </row>
    <row r="2800" hidden="1">
      <c r="A2800" s="35" t="s">
        <v>3742</v>
      </c>
      <c r="B2800" s="29">
        <v>395641.4</v>
      </c>
      <c r="C2800" s="58">
        <v>395950.4</v>
      </c>
      <c r="D2800" s="27">
        <v>309.0</v>
      </c>
      <c r="E2800" s="34"/>
    </row>
    <row r="2801" hidden="1">
      <c r="A2801" s="36" t="s">
        <v>3743</v>
      </c>
      <c r="B2801" s="37">
        <v>0.5</v>
      </c>
      <c r="C2801" s="27">
        <v>61.5</v>
      </c>
      <c r="D2801" s="27">
        <v>61.0</v>
      </c>
      <c r="E2801" s="38"/>
    </row>
    <row r="2802" hidden="1"/>
    <row r="2803" hidden="1"/>
    <row r="2804" hidden="1">
      <c r="A2804" s="5" t="s">
        <v>3715</v>
      </c>
      <c r="B2804" s="6"/>
      <c r="C2804" s="6"/>
      <c r="D2804" s="6"/>
      <c r="E2804" s="7"/>
    </row>
    <row r="2805" hidden="1">
      <c r="A2805" s="10"/>
      <c r="B2805" s="11"/>
      <c r="C2805" s="11"/>
      <c r="D2805" s="11"/>
      <c r="E2805" s="12"/>
    </row>
    <row r="2806" hidden="1">
      <c r="A2806" s="5" t="s">
        <v>3717</v>
      </c>
      <c r="B2806" s="6"/>
      <c r="C2806" s="6"/>
      <c r="D2806" s="6"/>
      <c r="E2806" s="7"/>
    </row>
    <row r="2807" hidden="1">
      <c r="A2807" s="10"/>
      <c r="B2807" s="11"/>
      <c r="C2807" s="11"/>
      <c r="D2807" s="11"/>
      <c r="E2807" s="12"/>
    </row>
    <row r="2808" hidden="1">
      <c r="A2808" s="13">
        <v>46055.0</v>
      </c>
      <c r="B2808" s="6"/>
      <c r="C2808" s="53" t="s">
        <v>3718</v>
      </c>
      <c r="D2808" s="15">
        <v>46061.0</v>
      </c>
      <c r="E2808" s="7"/>
    </row>
    <row r="2809" hidden="1">
      <c r="A2809" s="10"/>
      <c r="B2809" s="11"/>
      <c r="C2809" s="16"/>
      <c r="D2809" s="11"/>
      <c r="E2809" s="12"/>
    </row>
    <row r="2810" hidden="1">
      <c r="A2810" s="54" t="s">
        <v>4850</v>
      </c>
      <c r="B2810" s="7"/>
      <c r="C2810" s="16"/>
      <c r="D2810" s="55" t="s">
        <v>4851</v>
      </c>
      <c r="E2810" s="7"/>
    </row>
    <row r="2811" hidden="1">
      <c r="A2811" s="10"/>
      <c r="B2811" s="12"/>
      <c r="C2811" s="16"/>
      <c r="D2811" s="11"/>
      <c r="E2811" s="12"/>
    </row>
    <row r="2812" hidden="1">
      <c r="A2812" s="19" t="s">
        <v>3719</v>
      </c>
      <c r="B2812" s="6"/>
      <c r="C2812" s="6"/>
      <c r="D2812" s="6"/>
      <c r="E2812" s="7"/>
    </row>
    <row r="2813" hidden="1">
      <c r="A2813" s="20" t="s">
        <v>3720</v>
      </c>
      <c r="B2813" s="21" t="s">
        <v>3721</v>
      </c>
      <c r="C2813" s="22" t="s">
        <v>3722</v>
      </c>
      <c r="D2813" s="21" t="s">
        <v>3723</v>
      </c>
      <c r="E2813" s="23" t="s">
        <v>13</v>
      </c>
    </row>
    <row r="2814" hidden="1">
      <c r="A2814" s="56" t="s">
        <v>3724</v>
      </c>
      <c r="B2814" s="25">
        <v>33373.0</v>
      </c>
      <c r="C2814" s="26">
        <v>15955.0</v>
      </c>
      <c r="D2814" s="27">
        <v>-17418.0</v>
      </c>
      <c r="E2814" s="28"/>
    </row>
    <row r="2815" hidden="1">
      <c r="A2815" s="56" t="s">
        <v>3725</v>
      </c>
      <c r="B2815" s="29">
        <v>26948.0</v>
      </c>
      <c r="C2815" s="26">
        <v>26948.0</v>
      </c>
      <c r="D2815" s="27">
        <v>0.0</v>
      </c>
      <c r="E2815" s="28"/>
    </row>
    <row r="2816" hidden="1">
      <c r="A2816" s="56" t="s">
        <v>3726</v>
      </c>
      <c r="B2816" s="29">
        <v>130.0</v>
      </c>
      <c r="C2816" s="26">
        <v>130.0</v>
      </c>
      <c r="D2816" s="27">
        <v>0.0</v>
      </c>
      <c r="E2816" s="28" t="s">
        <v>4974</v>
      </c>
    </row>
    <row r="2817" hidden="1">
      <c r="A2817" s="56" t="s">
        <v>3727</v>
      </c>
      <c r="B2817" s="25">
        <v>2000.0</v>
      </c>
      <c r="C2817" s="26">
        <v>5955.0</v>
      </c>
      <c r="D2817" s="27">
        <v>3955.0</v>
      </c>
      <c r="E2817" s="28" t="s">
        <v>5007</v>
      </c>
    </row>
    <row r="2818" hidden="1">
      <c r="A2818" s="31" t="s">
        <v>3729</v>
      </c>
      <c r="B2818" s="29">
        <v>0.0</v>
      </c>
      <c r="C2818" s="26"/>
      <c r="D2818" s="27">
        <v>0.0</v>
      </c>
      <c r="E2818" s="28"/>
    </row>
    <row r="2819" hidden="1">
      <c r="A2819" s="31" t="s">
        <v>3730</v>
      </c>
      <c r="B2819" s="29">
        <v>280.0</v>
      </c>
      <c r="C2819" s="26">
        <v>13244.0</v>
      </c>
      <c r="D2819" s="27">
        <v>12964.0</v>
      </c>
      <c r="E2819" s="28" t="s">
        <v>5008</v>
      </c>
    </row>
    <row r="2820" hidden="1">
      <c r="A2820" s="31" t="s">
        <v>3732</v>
      </c>
      <c r="B2820" s="29">
        <v>1000.0</v>
      </c>
      <c r="C2820" s="26">
        <v>1600.0</v>
      </c>
      <c r="D2820" s="27">
        <v>600.0</v>
      </c>
      <c r="E2820" s="28" t="s">
        <v>5009</v>
      </c>
    </row>
    <row r="2821" hidden="1">
      <c r="A2821" s="31" t="s">
        <v>3734</v>
      </c>
      <c r="B2821" s="29">
        <v>7000.0</v>
      </c>
      <c r="C2821" s="26">
        <v>6560.0</v>
      </c>
      <c r="D2821" s="27">
        <v>-440.0</v>
      </c>
      <c r="E2821" s="28" t="s">
        <v>5010</v>
      </c>
    </row>
    <row r="2822" hidden="1">
      <c r="A2822" s="57" t="s">
        <v>3735</v>
      </c>
      <c r="B2822" s="29">
        <v>91759.0</v>
      </c>
      <c r="C2822" s="29">
        <v>91759.0</v>
      </c>
      <c r="D2822" s="27">
        <v>0.0</v>
      </c>
      <c r="E2822" s="34"/>
    </row>
    <row r="2823" hidden="1">
      <c r="A2823" s="57" t="s">
        <v>3736</v>
      </c>
      <c r="B2823" s="29">
        <v>47090.0</v>
      </c>
      <c r="C2823" s="58">
        <v>47090.0</v>
      </c>
      <c r="D2823" s="27">
        <v>0.0</v>
      </c>
      <c r="E2823" s="34"/>
    </row>
    <row r="2824" hidden="1">
      <c r="A2824" s="57" t="s">
        <v>3737</v>
      </c>
      <c r="B2824" s="29">
        <v>80641.0</v>
      </c>
      <c r="C2824" s="58">
        <v>80641.0</v>
      </c>
      <c r="D2824" s="27">
        <v>0.0</v>
      </c>
      <c r="E2824" s="34"/>
    </row>
    <row r="2825" hidden="1">
      <c r="A2825" s="57" t="s">
        <v>3738</v>
      </c>
      <c r="B2825" s="29">
        <v>104768.9</v>
      </c>
      <c r="C2825" s="58">
        <v>105077.9</v>
      </c>
      <c r="D2825" s="27">
        <v>309.0</v>
      </c>
      <c r="E2825" s="34"/>
    </row>
    <row r="2826" hidden="1">
      <c r="A2826" s="57" t="s">
        <v>3740</v>
      </c>
      <c r="B2826" s="29">
        <v>652.0</v>
      </c>
      <c r="C2826" s="58">
        <v>652.0</v>
      </c>
      <c r="D2826" s="27">
        <v>0.0</v>
      </c>
      <c r="E2826" s="34"/>
    </row>
    <row r="2827" hidden="1">
      <c r="A2827" s="57" t="s">
        <v>3741</v>
      </c>
      <c r="B2827" s="29">
        <v>9393.0</v>
      </c>
      <c r="C2827" s="58">
        <v>9393.0</v>
      </c>
      <c r="D2827" s="27">
        <v>0.0</v>
      </c>
      <c r="E2827" s="34"/>
    </row>
    <row r="2828" hidden="1">
      <c r="A2828" s="35" t="s">
        <v>3742</v>
      </c>
      <c r="B2828" s="29">
        <v>395641.4</v>
      </c>
      <c r="C2828" s="58">
        <v>395950.4</v>
      </c>
      <c r="D2828" s="27">
        <v>309.0</v>
      </c>
      <c r="E2828" s="34"/>
    </row>
    <row r="2829" hidden="1">
      <c r="A2829" s="36" t="s">
        <v>3743</v>
      </c>
      <c r="B2829" s="37">
        <v>0.5</v>
      </c>
      <c r="C2829" s="27">
        <v>-338.5</v>
      </c>
      <c r="D2829" s="27">
        <v>-339.0</v>
      </c>
      <c r="E2829" s="38"/>
    </row>
    <row r="2830" hidden="1"/>
    <row r="2831" hidden="1"/>
    <row r="2832" hidden="1">
      <c r="A2832" s="5" t="s">
        <v>3715</v>
      </c>
      <c r="B2832" s="6"/>
      <c r="C2832" s="6"/>
      <c r="D2832" s="6"/>
      <c r="E2832" s="7"/>
    </row>
    <row r="2833" hidden="1">
      <c r="A2833" s="10"/>
      <c r="B2833" s="11"/>
      <c r="C2833" s="11"/>
      <c r="D2833" s="11"/>
      <c r="E2833" s="12"/>
    </row>
    <row r="2834" hidden="1">
      <c r="A2834" s="5" t="s">
        <v>3717</v>
      </c>
      <c r="B2834" s="6"/>
      <c r="C2834" s="6"/>
      <c r="D2834" s="6"/>
      <c r="E2834" s="7"/>
    </row>
    <row r="2835" hidden="1">
      <c r="A2835" s="10"/>
      <c r="B2835" s="11"/>
      <c r="C2835" s="11"/>
      <c r="D2835" s="11"/>
      <c r="E2835" s="12"/>
    </row>
    <row r="2836" hidden="1">
      <c r="A2836" s="13">
        <v>46062.0</v>
      </c>
      <c r="B2836" s="6"/>
      <c r="C2836" s="53" t="s">
        <v>3718</v>
      </c>
      <c r="D2836" s="15">
        <v>46068.0</v>
      </c>
      <c r="E2836" s="7"/>
    </row>
    <row r="2837" hidden="1">
      <c r="A2837" s="10"/>
      <c r="B2837" s="11"/>
      <c r="C2837" s="16"/>
      <c r="D2837" s="11"/>
      <c r="E2837" s="12"/>
    </row>
    <row r="2838" hidden="1">
      <c r="A2838" s="54" t="s">
        <v>4850</v>
      </c>
      <c r="B2838" s="7"/>
      <c r="C2838" s="16"/>
      <c r="D2838" s="55" t="s">
        <v>4851</v>
      </c>
      <c r="E2838" s="7"/>
    </row>
    <row r="2839" hidden="1">
      <c r="A2839" s="10"/>
      <c r="B2839" s="12"/>
      <c r="C2839" s="16"/>
      <c r="D2839" s="11"/>
      <c r="E2839" s="12"/>
    </row>
    <row r="2840" hidden="1">
      <c r="A2840" s="19" t="s">
        <v>3719</v>
      </c>
      <c r="B2840" s="6"/>
      <c r="C2840" s="6"/>
      <c r="D2840" s="6"/>
      <c r="E2840" s="7"/>
    </row>
    <row r="2841" hidden="1">
      <c r="A2841" s="20" t="s">
        <v>3720</v>
      </c>
      <c r="B2841" s="21" t="s">
        <v>3721</v>
      </c>
      <c r="C2841" s="22" t="s">
        <v>3722</v>
      </c>
      <c r="D2841" s="21" t="s">
        <v>3723</v>
      </c>
      <c r="E2841" s="23" t="s">
        <v>13</v>
      </c>
    </row>
    <row r="2842" hidden="1">
      <c r="A2842" s="56" t="s">
        <v>3724</v>
      </c>
      <c r="B2842" s="25">
        <v>32629.0</v>
      </c>
      <c r="C2842" s="26">
        <v>12630.0</v>
      </c>
      <c r="D2842" s="27">
        <v>-19999.0</v>
      </c>
      <c r="E2842" s="28"/>
    </row>
    <row r="2843" hidden="1">
      <c r="A2843" s="56" t="s">
        <v>3725</v>
      </c>
      <c r="B2843" s="29">
        <v>32601.0</v>
      </c>
      <c r="C2843" s="26">
        <v>32601.0</v>
      </c>
      <c r="D2843" s="27">
        <v>0.0</v>
      </c>
      <c r="E2843" s="28"/>
    </row>
    <row r="2844" hidden="1">
      <c r="A2844" s="56" t="s">
        <v>3726</v>
      </c>
      <c r="B2844" s="29">
        <v>130.0</v>
      </c>
      <c r="C2844" s="26">
        <v>130.0</v>
      </c>
      <c r="D2844" s="27">
        <v>0.0</v>
      </c>
      <c r="E2844" s="28" t="s">
        <v>4974</v>
      </c>
    </row>
    <row r="2845" hidden="1">
      <c r="A2845" s="56" t="s">
        <v>3727</v>
      </c>
      <c r="B2845" s="25">
        <v>2900.0</v>
      </c>
      <c r="C2845" s="26">
        <v>6912.0</v>
      </c>
      <c r="D2845" s="27">
        <v>4012.0</v>
      </c>
      <c r="E2845" s="28" t="s">
        <v>5011</v>
      </c>
    </row>
    <row r="2846" hidden="1">
      <c r="A2846" s="31" t="s">
        <v>3729</v>
      </c>
      <c r="B2846" s="29">
        <v>0.0</v>
      </c>
      <c r="C2846" s="26"/>
      <c r="D2846" s="27">
        <v>0.0</v>
      </c>
      <c r="E2846" s="28"/>
    </row>
    <row r="2847" hidden="1">
      <c r="A2847" s="31" t="s">
        <v>3730</v>
      </c>
      <c r="B2847" s="29">
        <v>930.0</v>
      </c>
      <c r="C2847" s="26">
        <v>12414.0</v>
      </c>
      <c r="D2847" s="27">
        <v>11484.0</v>
      </c>
      <c r="E2847" s="28" t="s">
        <v>5012</v>
      </c>
    </row>
    <row r="2848" hidden="1">
      <c r="A2848" s="31" t="s">
        <v>3732</v>
      </c>
      <c r="B2848" s="29">
        <v>3561.0</v>
      </c>
      <c r="C2848" s="26">
        <v>8105.0</v>
      </c>
      <c r="D2848" s="27">
        <v>4544.0</v>
      </c>
      <c r="E2848" s="28" t="s">
        <v>5013</v>
      </c>
    </row>
    <row r="2849" hidden="1">
      <c r="A2849" s="31" t="s">
        <v>3734</v>
      </c>
      <c r="B2849" s="29">
        <v>7360.0</v>
      </c>
      <c r="C2849" s="26">
        <v>7360.0</v>
      </c>
      <c r="D2849" s="27">
        <v>0.0</v>
      </c>
      <c r="E2849" s="28"/>
    </row>
    <row r="2850" hidden="1">
      <c r="A2850" s="57" t="s">
        <v>3735</v>
      </c>
      <c r="B2850" s="29">
        <v>120103.0</v>
      </c>
      <c r="C2850" s="29">
        <v>120103.0</v>
      </c>
      <c r="D2850" s="27">
        <v>0.0</v>
      </c>
      <c r="E2850" s="34"/>
    </row>
    <row r="2851" hidden="1">
      <c r="A2851" s="57" t="s">
        <v>3736</v>
      </c>
      <c r="B2851" s="29">
        <v>42751.0</v>
      </c>
      <c r="C2851" s="58">
        <v>42751.0</v>
      </c>
      <c r="D2851" s="27">
        <v>0.0</v>
      </c>
      <c r="E2851" s="34"/>
    </row>
    <row r="2852" hidden="1">
      <c r="A2852" s="57" t="s">
        <v>3737</v>
      </c>
      <c r="B2852" s="29">
        <v>83860.0</v>
      </c>
      <c r="C2852" s="58">
        <v>83860.0</v>
      </c>
      <c r="D2852" s="27">
        <v>0.0</v>
      </c>
      <c r="E2852" s="34"/>
    </row>
    <row r="2853" hidden="1">
      <c r="A2853" s="57" t="s">
        <v>3738</v>
      </c>
      <c r="B2853" s="29">
        <v>98256.0</v>
      </c>
      <c r="C2853" s="58">
        <v>98256.0</v>
      </c>
      <c r="D2853" s="27">
        <v>0.0</v>
      </c>
      <c r="E2853" s="34"/>
    </row>
    <row r="2854" hidden="1">
      <c r="A2854" s="57" t="s">
        <v>3740</v>
      </c>
      <c r="B2854" s="29">
        <v>0.0</v>
      </c>
      <c r="C2854" s="58">
        <v>0.0</v>
      </c>
      <c r="D2854" s="27">
        <v>0.0</v>
      </c>
      <c r="E2854" s="34"/>
    </row>
    <row r="2855" hidden="1">
      <c r="A2855" s="57" t="s">
        <v>3741</v>
      </c>
      <c r="B2855" s="29">
        <v>9608.0</v>
      </c>
      <c r="C2855" s="58">
        <v>9608.0</v>
      </c>
      <c r="D2855" s="27">
        <v>0.0</v>
      </c>
      <c r="E2855" s="34"/>
    </row>
    <row r="2856" hidden="1">
      <c r="A2856" s="35" t="s">
        <v>3742</v>
      </c>
      <c r="B2856" s="29">
        <v>425079.7</v>
      </c>
      <c r="C2856" s="58">
        <v>425079.7</v>
      </c>
      <c r="D2856" s="27">
        <v>0.0</v>
      </c>
      <c r="E2856" s="34"/>
    </row>
    <row r="2857" hidden="1">
      <c r="A2857" s="36" t="s">
        <v>3743</v>
      </c>
      <c r="B2857" s="37">
        <v>1.3000000000029104</v>
      </c>
      <c r="C2857" s="27">
        <v>42.29999999998836</v>
      </c>
      <c r="D2857" s="27">
        <v>40.99999999998545</v>
      </c>
      <c r="E2857" s="38"/>
    </row>
    <row r="2858" hidden="1"/>
    <row r="2859" hidden="1"/>
    <row r="2860" hidden="1">
      <c r="A2860" s="5" t="s">
        <v>3715</v>
      </c>
      <c r="B2860" s="6"/>
      <c r="C2860" s="6"/>
      <c r="D2860" s="6"/>
      <c r="E2860" s="7"/>
    </row>
    <row r="2861" hidden="1">
      <c r="A2861" s="10"/>
      <c r="B2861" s="11"/>
      <c r="C2861" s="11"/>
      <c r="D2861" s="11"/>
      <c r="E2861" s="12"/>
    </row>
    <row r="2862" hidden="1">
      <c r="A2862" s="5" t="s">
        <v>3717</v>
      </c>
      <c r="B2862" s="6"/>
      <c r="C2862" s="6"/>
      <c r="D2862" s="6"/>
      <c r="E2862" s="7"/>
    </row>
    <row r="2863" hidden="1">
      <c r="A2863" s="10"/>
      <c r="B2863" s="11"/>
      <c r="C2863" s="11"/>
      <c r="D2863" s="11"/>
      <c r="E2863" s="12"/>
    </row>
    <row r="2864" hidden="1">
      <c r="A2864" s="13">
        <v>46069.0</v>
      </c>
      <c r="B2864" s="6"/>
      <c r="C2864" s="53" t="s">
        <v>3718</v>
      </c>
      <c r="D2864" s="15">
        <v>46075.0</v>
      </c>
      <c r="E2864" s="7"/>
    </row>
    <row r="2865" hidden="1">
      <c r="A2865" s="10"/>
      <c r="B2865" s="11"/>
      <c r="C2865" s="16"/>
      <c r="D2865" s="11"/>
      <c r="E2865" s="12"/>
    </row>
    <row r="2866" hidden="1">
      <c r="A2866" s="54" t="s">
        <v>4850</v>
      </c>
      <c r="B2866" s="7"/>
      <c r="C2866" s="16"/>
      <c r="D2866" s="55" t="s">
        <v>4851</v>
      </c>
      <c r="E2866" s="7"/>
    </row>
    <row r="2867" hidden="1">
      <c r="A2867" s="10"/>
      <c r="B2867" s="12"/>
      <c r="C2867" s="16"/>
      <c r="D2867" s="11"/>
      <c r="E2867" s="12"/>
    </row>
    <row r="2868" hidden="1">
      <c r="A2868" s="19" t="s">
        <v>3719</v>
      </c>
      <c r="B2868" s="6"/>
      <c r="C2868" s="6"/>
      <c r="D2868" s="6"/>
      <c r="E2868" s="7"/>
    </row>
    <row r="2869" hidden="1">
      <c r="A2869" s="20" t="s">
        <v>3720</v>
      </c>
      <c r="B2869" s="21" t="s">
        <v>3721</v>
      </c>
      <c r="C2869" s="22" t="s">
        <v>3722</v>
      </c>
      <c r="D2869" s="21" t="s">
        <v>3723</v>
      </c>
      <c r="E2869" s="23" t="s">
        <v>13</v>
      </c>
    </row>
    <row r="2870" hidden="1">
      <c r="A2870" s="56" t="s">
        <v>3724</v>
      </c>
      <c r="B2870" s="25">
        <v>25090.0</v>
      </c>
      <c r="C2870" s="26">
        <v>11658.0</v>
      </c>
      <c r="D2870" s="27">
        <v>-13432.0</v>
      </c>
      <c r="E2870" s="28"/>
    </row>
    <row r="2871" hidden="1">
      <c r="A2871" s="56" t="s">
        <v>3725</v>
      </c>
      <c r="B2871" s="29">
        <v>29737.0</v>
      </c>
      <c r="C2871" s="26">
        <v>29737.0</v>
      </c>
      <c r="D2871" s="27">
        <v>0.0</v>
      </c>
      <c r="E2871" s="28"/>
    </row>
    <row r="2872" hidden="1">
      <c r="A2872" s="56" t="s">
        <v>3726</v>
      </c>
      <c r="B2872" s="29">
        <v>0.0</v>
      </c>
      <c r="C2872" s="26"/>
      <c r="D2872" s="27">
        <v>0.0</v>
      </c>
      <c r="E2872" s="28" t="s">
        <v>4974</v>
      </c>
    </row>
    <row r="2873" hidden="1">
      <c r="A2873" s="56" t="s">
        <v>3727</v>
      </c>
      <c r="B2873" s="25">
        <v>3400.0</v>
      </c>
      <c r="C2873" s="26">
        <v>5400.0</v>
      </c>
      <c r="D2873" s="27">
        <v>2000.0</v>
      </c>
      <c r="E2873" s="28" t="s">
        <v>5014</v>
      </c>
    </row>
    <row r="2874" hidden="1">
      <c r="A2874" s="31" t="s">
        <v>3729</v>
      </c>
      <c r="B2874" s="29">
        <v>80.0</v>
      </c>
      <c r="C2874" s="26">
        <v>100.0</v>
      </c>
      <c r="D2874" s="27">
        <v>20.0</v>
      </c>
      <c r="E2874" s="28" t="s">
        <v>5015</v>
      </c>
    </row>
    <row r="2875" hidden="1">
      <c r="A2875" s="31" t="s">
        <v>3730</v>
      </c>
      <c r="B2875" s="29">
        <v>280.0</v>
      </c>
      <c r="C2875" s="26">
        <v>13713.0</v>
      </c>
      <c r="D2875" s="27">
        <v>13433.0</v>
      </c>
      <c r="E2875" s="28" t="s">
        <v>5016</v>
      </c>
    </row>
    <row r="2876" hidden="1">
      <c r="A2876" s="31" t="s">
        <v>3732</v>
      </c>
      <c r="B2876" s="29">
        <v>1800.0</v>
      </c>
      <c r="C2876" s="26">
        <v>1700.0</v>
      </c>
      <c r="D2876" s="27">
        <v>-100.0</v>
      </c>
      <c r="E2876" s="28" t="s">
        <v>5017</v>
      </c>
    </row>
    <row r="2877" hidden="1">
      <c r="A2877" s="31" t="s">
        <v>3734</v>
      </c>
      <c r="B2877" s="29">
        <v>6920.0</v>
      </c>
      <c r="C2877" s="26">
        <v>7000.0</v>
      </c>
      <c r="D2877" s="27">
        <v>80.0</v>
      </c>
      <c r="E2877" s="28"/>
    </row>
    <row r="2878" hidden="1">
      <c r="A2878" s="57" t="s">
        <v>3735</v>
      </c>
      <c r="B2878" s="29">
        <v>99881.0</v>
      </c>
      <c r="C2878" s="29">
        <v>99881.0</v>
      </c>
      <c r="D2878" s="27">
        <v>0.0</v>
      </c>
      <c r="E2878" s="34"/>
    </row>
    <row r="2879" hidden="1">
      <c r="A2879" s="57" t="s">
        <v>3736</v>
      </c>
      <c r="B2879" s="29">
        <v>34978.0</v>
      </c>
      <c r="C2879" s="58">
        <v>34978.0</v>
      </c>
      <c r="D2879" s="27">
        <v>0.0</v>
      </c>
      <c r="E2879" s="34"/>
    </row>
    <row r="2880" hidden="1">
      <c r="A2880" s="57" t="s">
        <v>3737</v>
      </c>
      <c r="B2880" s="29">
        <v>75018.0</v>
      </c>
      <c r="C2880" s="58">
        <v>75018.0</v>
      </c>
      <c r="D2880" s="27">
        <v>0.0</v>
      </c>
      <c r="E2880" s="34"/>
    </row>
    <row r="2881" hidden="1">
      <c r="A2881" s="57" t="s">
        <v>3738</v>
      </c>
      <c r="B2881" s="29">
        <v>93445.0</v>
      </c>
      <c r="C2881" s="58">
        <v>93445.0</v>
      </c>
      <c r="D2881" s="27">
        <v>0.0</v>
      </c>
      <c r="E2881" s="34"/>
    </row>
    <row r="2882" hidden="1">
      <c r="A2882" s="57" t="s">
        <v>3740</v>
      </c>
      <c r="B2882" s="29">
        <v>762.0</v>
      </c>
      <c r="C2882" s="58">
        <v>762.0</v>
      </c>
      <c r="D2882" s="27">
        <v>0.0</v>
      </c>
      <c r="E2882" s="34"/>
    </row>
    <row r="2883" hidden="1">
      <c r="A2883" s="57" t="s">
        <v>3741</v>
      </c>
      <c r="B2883" s="29">
        <v>6952.0</v>
      </c>
      <c r="C2883" s="58">
        <v>6952.0</v>
      </c>
      <c r="D2883" s="27">
        <v>0.0</v>
      </c>
      <c r="E2883" s="34"/>
    </row>
    <row r="2884" hidden="1">
      <c r="A2884" s="35" t="s">
        <v>3742</v>
      </c>
      <c r="B2884" s="29">
        <v>371383.5</v>
      </c>
      <c r="C2884" s="58">
        <v>371383.5</v>
      </c>
      <c r="D2884" s="27">
        <v>0.0</v>
      </c>
      <c r="E2884" s="34"/>
    </row>
    <row r="2885" hidden="1">
      <c r="A2885" s="36" t="s">
        <v>3743</v>
      </c>
      <c r="B2885" s="37">
        <v>7.5</v>
      </c>
      <c r="C2885" s="27">
        <v>2008.5</v>
      </c>
      <c r="D2885" s="27">
        <v>2001.0</v>
      </c>
      <c r="E2885" s="38" t="s">
        <v>5018</v>
      </c>
    </row>
    <row r="2886" hidden="1"/>
    <row r="2887" hidden="1"/>
    <row r="2888" hidden="1">
      <c r="A2888" s="5" t="s">
        <v>3715</v>
      </c>
      <c r="B2888" s="6"/>
      <c r="C2888" s="6"/>
      <c r="D2888" s="6"/>
      <c r="E2888" s="7"/>
    </row>
    <row r="2889" hidden="1">
      <c r="A2889" s="10"/>
      <c r="B2889" s="11"/>
      <c r="C2889" s="11"/>
      <c r="D2889" s="11"/>
      <c r="E2889" s="12"/>
    </row>
    <row r="2890" hidden="1">
      <c r="A2890" s="5" t="s">
        <v>3717</v>
      </c>
      <c r="B2890" s="6"/>
      <c r="C2890" s="6"/>
      <c r="D2890" s="6"/>
      <c r="E2890" s="7"/>
    </row>
    <row r="2891" hidden="1">
      <c r="A2891" s="10"/>
      <c r="B2891" s="11"/>
      <c r="C2891" s="11"/>
      <c r="D2891" s="11"/>
      <c r="E2891" s="12"/>
    </row>
    <row r="2892" hidden="1">
      <c r="A2892" s="13">
        <v>46076.0</v>
      </c>
      <c r="B2892" s="6"/>
      <c r="C2892" s="53" t="s">
        <v>3718</v>
      </c>
      <c r="D2892" s="15">
        <v>46081.0</v>
      </c>
      <c r="E2892" s="7"/>
    </row>
    <row r="2893" hidden="1">
      <c r="A2893" s="10"/>
      <c r="B2893" s="11"/>
      <c r="C2893" s="16"/>
      <c r="D2893" s="11"/>
      <c r="E2893" s="12"/>
    </row>
    <row r="2894" hidden="1">
      <c r="A2894" s="54" t="s">
        <v>4850</v>
      </c>
      <c r="B2894" s="7"/>
      <c r="C2894" s="16"/>
      <c r="D2894" s="55" t="s">
        <v>4859</v>
      </c>
      <c r="E2894" s="7"/>
    </row>
    <row r="2895" hidden="1">
      <c r="A2895" s="10"/>
      <c r="B2895" s="12"/>
      <c r="C2895" s="16"/>
      <c r="D2895" s="11"/>
      <c r="E2895" s="12"/>
    </row>
    <row r="2896" hidden="1">
      <c r="A2896" s="19" t="s">
        <v>3719</v>
      </c>
      <c r="B2896" s="6"/>
      <c r="C2896" s="6"/>
      <c r="D2896" s="6"/>
      <c r="E2896" s="7"/>
    </row>
    <row r="2897" hidden="1">
      <c r="A2897" s="20" t="s">
        <v>3720</v>
      </c>
      <c r="B2897" s="21" t="s">
        <v>3721</v>
      </c>
      <c r="C2897" s="22" t="s">
        <v>3722</v>
      </c>
      <c r="D2897" s="21" t="s">
        <v>3723</v>
      </c>
      <c r="E2897" s="23" t="s">
        <v>13</v>
      </c>
    </row>
    <row r="2898" hidden="1">
      <c r="A2898" s="56" t="s">
        <v>3724</v>
      </c>
      <c r="B2898" s="25">
        <v>27341.0</v>
      </c>
      <c r="C2898" s="26">
        <v>21344.0</v>
      </c>
      <c r="D2898" s="27">
        <v>-5997.0</v>
      </c>
      <c r="E2898" s="28"/>
    </row>
    <row r="2899" hidden="1">
      <c r="A2899" s="56" t="s">
        <v>3725</v>
      </c>
      <c r="B2899" s="29">
        <v>25222.0</v>
      </c>
      <c r="C2899" s="26">
        <v>25222.0</v>
      </c>
      <c r="D2899" s="27">
        <v>0.0</v>
      </c>
      <c r="E2899" s="28"/>
    </row>
    <row r="2900" hidden="1">
      <c r="A2900" s="56" t="s">
        <v>3726</v>
      </c>
      <c r="B2900" s="29">
        <v>530.0</v>
      </c>
      <c r="C2900" s="26">
        <v>530.0</v>
      </c>
      <c r="D2900" s="27">
        <v>0.0</v>
      </c>
      <c r="E2900" s="28" t="s">
        <v>4974</v>
      </c>
    </row>
    <row r="2901" hidden="1">
      <c r="A2901" s="56" t="s">
        <v>3727</v>
      </c>
      <c r="B2901" s="25">
        <v>1500.0</v>
      </c>
      <c r="C2901" s="26">
        <v>5500.0</v>
      </c>
      <c r="D2901" s="27">
        <v>4000.0</v>
      </c>
      <c r="E2901" s="28" t="s">
        <v>3728</v>
      </c>
    </row>
    <row r="2902" hidden="1">
      <c r="A2902" s="31" t="s">
        <v>3729</v>
      </c>
      <c r="B2902" s="29">
        <v>0.0</v>
      </c>
      <c r="C2902" s="26"/>
      <c r="D2902" s="27">
        <v>0.0</v>
      </c>
      <c r="E2902" s="28"/>
    </row>
    <row r="2903" hidden="1">
      <c r="A2903" s="31" t="s">
        <v>3730</v>
      </c>
      <c r="B2903" s="29">
        <v>0.0</v>
      </c>
      <c r="C2903" s="26"/>
      <c r="D2903" s="27">
        <v>0.0</v>
      </c>
      <c r="E2903" s="28"/>
    </row>
    <row r="2904" hidden="1">
      <c r="A2904" s="31" t="s">
        <v>3732</v>
      </c>
      <c r="B2904" s="29">
        <v>4517.0</v>
      </c>
      <c r="C2904" s="26">
        <v>4517.0</v>
      </c>
      <c r="D2904" s="27">
        <v>0.0</v>
      </c>
      <c r="E2904" s="28" t="s">
        <v>5019</v>
      </c>
    </row>
    <row r="2905" hidden="1">
      <c r="A2905" s="31" t="s">
        <v>3734</v>
      </c>
      <c r="B2905" s="29">
        <v>4640.0</v>
      </c>
      <c r="C2905" s="26">
        <v>4640.0</v>
      </c>
      <c r="D2905" s="27">
        <v>0.0</v>
      </c>
      <c r="E2905" s="28"/>
    </row>
    <row r="2906" hidden="1">
      <c r="A2906" s="57" t="s">
        <v>3735</v>
      </c>
      <c r="B2906" s="29">
        <v>82868.0</v>
      </c>
      <c r="C2906" s="29">
        <v>83315.0</v>
      </c>
      <c r="D2906" s="27">
        <v>447.0</v>
      </c>
      <c r="E2906" s="34"/>
    </row>
    <row r="2907" hidden="1">
      <c r="A2907" s="57" t="s">
        <v>3736</v>
      </c>
      <c r="B2907" s="29">
        <v>21485.0</v>
      </c>
      <c r="C2907" s="58">
        <v>21156.0</v>
      </c>
      <c r="D2907" s="27">
        <v>-329.0</v>
      </c>
      <c r="E2907" s="34"/>
    </row>
    <row r="2908" hidden="1">
      <c r="A2908" s="57" t="s">
        <v>3737</v>
      </c>
      <c r="B2908" s="29">
        <v>66097.0</v>
      </c>
      <c r="C2908" s="58">
        <v>66097.0</v>
      </c>
      <c r="D2908" s="27">
        <v>0.0</v>
      </c>
      <c r="E2908" s="34"/>
    </row>
    <row r="2909" hidden="1">
      <c r="A2909" s="57" t="s">
        <v>3738</v>
      </c>
      <c r="B2909" s="29">
        <v>80364.0</v>
      </c>
      <c r="C2909" s="58">
        <v>80364.0</v>
      </c>
      <c r="D2909" s="27">
        <v>0.0</v>
      </c>
      <c r="E2909" s="34"/>
    </row>
    <row r="2910" hidden="1">
      <c r="A2910" s="57" t="s">
        <v>3740</v>
      </c>
      <c r="B2910" s="29">
        <v>0.0</v>
      </c>
      <c r="C2910" s="58">
        <v>0.0</v>
      </c>
      <c r="D2910" s="27">
        <v>0.0</v>
      </c>
      <c r="E2910" s="34"/>
    </row>
    <row r="2911" hidden="1">
      <c r="A2911" s="57" t="s">
        <v>3741</v>
      </c>
      <c r="B2911" s="29">
        <v>12403.0</v>
      </c>
      <c r="C2911" s="58">
        <v>12403.0</v>
      </c>
      <c r="D2911" s="27">
        <v>0.0</v>
      </c>
      <c r="E2911" s="34"/>
    </row>
    <row r="2912" hidden="1">
      <c r="A2912" s="35" t="s">
        <v>3742</v>
      </c>
      <c r="B2912" s="29">
        <v>314563.5</v>
      </c>
      <c r="C2912" s="58">
        <v>314234.5</v>
      </c>
      <c r="D2912" s="27">
        <v>-329.0</v>
      </c>
      <c r="E2912" s="34"/>
    </row>
    <row r="2913" hidden="1">
      <c r="A2913" s="36" t="s">
        <v>3743</v>
      </c>
      <c r="B2913" s="37">
        <v>0.5</v>
      </c>
      <c r="C2913" s="27">
        <v>-1549.5</v>
      </c>
      <c r="D2913" s="27">
        <v>-1550.0</v>
      </c>
      <c r="E2913" s="38" t="s">
        <v>5020</v>
      </c>
    </row>
    <row r="2914" hidden="1"/>
    <row r="2915" hidden="1"/>
    <row r="2916" hidden="1">
      <c r="A2916" s="5" t="s">
        <v>3715</v>
      </c>
      <c r="B2916" s="6"/>
      <c r="C2916" s="6"/>
      <c r="D2916" s="6"/>
      <c r="E2916" s="7"/>
    </row>
    <row r="2917" hidden="1">
      <c r="A2917" s="10"/>
      <c r="B2917" s="11"/>
      <c r="C2917" s="11"/>
      <c r="D2917" s="11"/>
      <c r="E2917" s="12"/>
    </row>
    <row r="2918" hidden="1">
      <c r="A2918" s="5" t="s">
        <v>3717</v>
      </c>
      <c r="B2918" s="6"/>
      <c r="C2918" s="6"/>
      <c r="D2918" s="6"/>
      <c r="E2918" s="7"/>
    </row>
    <row r="2919" hidden="1">
      <c r="A2919" s="10"/>
      <c r="B2919" s="11"/>
      <c r="C2919" s="11"/>
      <c r="D2919" s="11"/>
      <c r="E2919" s="12"/>
    </row>
    <row r="2920" hidden="1">
      <c r="A2920" s="13">
        <v>46082.0</v>
      </c>
      <c r="B2920" s="6"/>
      <c r="C2920" s="53" t="s">
        <v>3718</v>
      </c>
      <c r="D2920" s="15">
        <v>46082.0</v>
      </c>
      <c r="E2920" s="7"/>
    </row>
    <row r="2921" hidden="1">
      <c r="A2921" s="10"/>
      <c r="B2921" s="11"/>
      <c r="C2921" s="16"/>
      <c r="D2921" s="11"/>
      <c r="E2921" s="12"/>
    </row>
    <row r="2922" hidden="1">
      <c r="A2922" s="54" t="s">
        <v>4851</v>
      </c>
      <c r="B2922" s="7"/>
      <c r="C2922" s="16"/>
      <c r="D2922" s="55" t="s">
        <v>4851</v>
      </c>
      <c r="E2922" s="7"/>
    </row>
    <row r="2923" hidden="1">
      <c r="A2923" s="10"/>
      <c r="B2923" s="12"/>
      <c r="C2923" s="16"/>
      <c r="D2923" s="11"/>
      <c r="E2923" s="12"/>
    </row>
    <row r="2924" hidden="1">
      <c r="A2924" s="19" t="s">
        <v>3719</v>
      </c>
      <c r="B2924" s="6"/>
      <c r="C2924" s="6"/>
      <c r="D2924" s="6"/>
      <c r="E2924" s="7"/>
    </row>
    <row r="2925" hidden="1">
      <c r="A2925" s="20" t="s">
        <v>3720</v>
      </c>
      <c r="B2925" s="21" t="s">
        <v>3721</v>
      </c>
      <c r="C2925" s="22" t="s">
        <v>3722</v>
      </c>
      <c r="D2925" s="21" t="s">
        <v>3723</v>
      </c>
      <c r="E2925" s="23" t="s">
        <v>13</v>
      </c>
    </row>
    <row r="2926" hidden="1">
      <c r="A2926" s="56" t="s">
        <v>3724</v>
      </c>
      <c r="B2926" s="25">
        <v>1981.0</v>
      </c>
      <c r="C2926" s="26">
        <v>1981.0</v>
      </c>
      <c r="D2926" s="27">
        <v>0.0</v>
      </c>
      <c r="E2926" s="28"/>
    </row>
    <row r="2927" hidden="1">
      <c r="A2927" s="56" t="s">
        <v>3725</v>
      </c>
      <c r="B2927" s="29">
        <v>3513.0</v>
      </c>
      <c r="C2927" s="26">
        <v>3513.0</v>
      </c>
      <c r="D2927" s="27">
        <v>0.0</v>
      </c>
      <c r="E2927" s="28"/>
    </row>
    <row r="2928" hidden="1">
      <c r="A2928" s="56" t="s">
        <v>3726</v>
      </c>
      <c r="B2928" s="29">
        <v>0.0</v>
      </c>
      <c r="C2928" s="26"/>
      <c r="D2928" s="27">
        <v>0.0</v>
      </c>
      <c r="E2928" s="28" t="s">
        <v>4974</v>
      </c>
    </row>
    <row r="2929" hidden="1">
      <c r="A2929" s="56" t="s">
        <v>3727</v>
      </c>
      <c r="B2929" s="25">
        <v>0.0</v>
      </c>
      <c r="C2929" s="26"/>
      <c r="D2929" s="27">
        <v>0.0</v>
      </c>
      <c r="E2929" s="28"/>
    </row>
    <row r="2930" hidden="1">
      <c r="A2930" s="31" t="s">
        <v>3729</v>
      </c>
      <c r="B2930" s="29">
        <v>0.0</v>
      </c>
      <c r="C2930" s="26"/>
      <c r="D2930" s="27">
        <v>0.0</v>
      </c>
      <c r="E2930" s="28"/>
    </row>
    <row r="2931" hidden="1">
      <c r="A2931" s="31" t="s">
        <v>3730</v>
      </c>
      <c r="B2931" s="29">
        <v>0.0</v>
      </c>
      <c r="C2931" s="26"/>
      <c r="D2931" s="27">
        <v>0.0</v>
      </c>
      <c r="E2931" s="28"/>
    </row>
    <row r="2932" hidden="1">
      <c r="A2932" s="31" t="s">
        <v>3732</v>
      </c>
      <c r="B2932" s="29">
        <v>0.0</v>
      </c>
      <c r="C2932" s="26"/>
      <c r="D2932" s="27">
        <v>0.0</v>
      </c>
      <c r="E2932" s="28"/>
    </row>
    <row r="2933" hidden="1">
      <c r="A2933" s="31" t="s">
        <v>3734</v>
      </c>
      <c r="B2933" s="29">
        <v>1720.0</v>
      </c>
      <c r="C2933" s="26">
        <v>1720.0</v>
      </c>
      <c r="D2933" s="27">
        <v>0.0</v>
      </c>
      <c r="E2933" s="28"/>
    </row>
    <row r="2934" hidden="1">
      <c r="A2934" s="57" t="s">
        <v>3735</v>
      </c>
      <c r="B2934" s="29">
        <v>14568.0</v>
      </c>
      <c r="C2934" s="29">
        <v>14568.0</v>
      </c>
      <c r="D2934" s="27">
        <v>0.0</v>
      </c>
      <c r="E2934" s="34"/>
    </row>
    <row r="2935" hidden="1">
      <c r="A2935" s="57" t="s">
        <v>3736</v>
      </c>
      <c r="B2935" s="29">
        <v>5145.0</v>
      </c>
      <c r="C2935" s="58">
        <v>5145.0</v>
      </c>
      <c r="D2935" s="27">
        <v>0.0</v>
      </c>
      <c r="E2935" s="34"/>
    </row>
    <row r="2936" hidden="1">
      <c r="A2936" s="57" t="s">
        <v>3737</v>
      </c>
      <c r="B2936" s="29">
        <v>11066.0</v>
      </c>
      <c r="C2936" s="58">
        <v>11066.0</v>
      </c>
      <c r="D2936" s="27">
        <v>0.0</v>
      </c>
      <c r="E2936" s="34"/>
    </row>
    <row r="2937" hidden="1">
      <c r="A2937" s="57" t="s">
        <v>3738</v>
      </c>
      <c r="B2937" s="29">
        <v>20411.5</v>
      </c>
      <c r="C2937" s="58">
        <v>20411.5</v>
      </c>
      <c r="D2937" s="27">
        <v>0.0</v>
      </c>
      <c r="E2937" s="34"/>
    </row>
    <row r="2938" hidden="1">
      <c r="A2938" s="57" t="s">
        <v>3740</v>
      </c>
      <c r="B2938" s="29">
        <v>0.0</v>
      </c>
      <c r="C2938" s="58">
        <v>0.0</v>
      </c>
      <c r="D2938" s="27">
        <v>0.0</v>
      </c>
      <c r="E2938" s="34"/>
    </row>
    <row r="2939" hidden="1">
      <c r="A2939" s="57" t="s">
        <v>3741</v>
      </c>
      <c r="B2939" s="29">
        <v>468.0</v>
      </c>
      <c r="C2939" s="58">
        <v>468.0</v>
      </c>
      <c r="D2939" s="27">
        <v>0.0</v>
      </c>
      <c r="E2939" s="34"/>
    </row>
    <row r="2940" hidden="1">
      <c r="A2940" s="35" t="s">
        <v>3742</v>
      </c>
      <c r="B2940" s="29">
        <v>58404.5</v>
      </c>
      <c r="C2940" s="58">
        <v>58404.5</v>
      </c>
      <c r="D2940" s="27">
        <v>0.0</v>
      </c>
      <c r="E2940" s="34"/>
    </row>
    <row r="2941" hidden="1">
      <c r="A2941" s="36" t="s">
        <v>3743</v>
      </c>
      <c r="B2941" s="37">
        <v>0.0</v>
      </c>
      <c r="C2941" s="27">
        <v>0.0</v>
      </c>
      <c r="D2941" s="27">
        <v>0.0</v>
      </c>
      <c r="E2941" s="38"/>
    </row>
    <row r="2942" hidden="1"/>
    <row r="2943" hidden="1"/>
    <row r="2944" hidden="1">
      <c r="A2944" s="5" t="s">
        <v>3715</v>
      </c>
      <c r="B2944" s="6"/>
      <c r="C2944" s="6"/>
      <c r="D2944" s="6"/>
      <c r="E2944" s="7"/>
    </row>
    <row r="2945" hidden="1">
      <c r="A2945" s="10"/>
      <c r="B2945" s="11"/>
      <c r="C2945" s="11"/>
      <c r="D2945" s="11"/>
      <c r="E2945" s="12"/>
    </row>
    <row r="2946" hidden="1">
      <c r="A2946" s="5" t="s">
        <v>3717</v>
      </c>
      <c r="B2946" s="6"/>
      <c r="C2946" s="6"/>
      <c r="D2946" s="6"/>
      <c r="E2946" s="7"/>
    </row>
    <row r="2947" hidden="1">
      <c r="A2947" s="10"/>
      <c r="B2947" s="11"/>
      <c r="C2947" s="11"/>
      <c r="D2947" s="11"/>
      <c r="E2947" s="12"/>
    </row>
    <row r="2948" hidden="1">
      <c r="A2948" s="13">
        <v>46083.0</v>
      </c>
      <c r="B2948" s="6"/>
      <c r="C2948" s="53" t="s">
        <v>3718</v>
      </c>
      <c r="D2948" s="15">
        <v>46089.0</v>
      </c>
      <c r="E2948" s="7"/>
    </row>
    <row r="2949" hidden="1">
      <c r="A2949" s="10"/>
      <c r="B2949" s="11"/>
      <c r="C2949" s="16"/>
      <c r="D2949" s="11"/>
      <c r="E2949" s="12"/>
    </row>
    <row r="2950" hidden="1">
      <c r="A2950" s="54" t="s">
        <v>4850</v>
      </c>
      <c r="B2950" s="7"/>
      <c r="C2950" s="16"/>
      <c r="D2950" s="55" t="s">
        <v>4851</v>
      </c>
      <c r="E2950" s="7"/>
    </row>
    <row r="2951" hidden="1">
      <c r="A2951" s="10"/>
      <c r="B2951" s="12"/>
      <c r="C2951" s="16"/>
      <c r="D2951" s="11"/>
      <c r="E2951" s="12"/>
    </row>
    <row r="2952" hidden="1">
      <c r="A2952" s="19" t="s">
        <v>3719</v>
      </c>
      <c r="B2952" s="6"/>
      <c r="C2952" s="6"/>
      <c r="D2952" s="6"/>
      <c r="E2952" s="7"/>
    </row>
    <row r="2953" hidden="1">
      <c r="A2953" s="20" t="s">
        <v>3720</v>
      </c>
      <c r="B2953" s="21" t="s">
        <v>3721</v>
      </c>
      <c r="C2953" s="22" t="s">
        <v>3722</v>
      </c>
      <c r="D2953" s="21" t="s">
        <v>3723</v>
      </c>
      <c r="E2953" s="23" t="s">
        <v>13</v>
      </c>
    </row>
    <row r="2954" hidden="1">
      <c r="A2954" s="56" t="s">
        <v>3724</v>
      </c>
      <c r="B2954" s="25">
        <v>28405.0</v>
      </c>
      <c r="C2954" s="26">
        <v>9308.0</v>
      </c>
      <c r="D2954" s="27">
        <v>-19097.0</v>
      </c>
      <c r="E2954" s="28"/>
    </row>
    <row r="2955" hidden="1">
      <c r="A2955" s="56" t="s">
        <v>3725</v>
      </c>
      <c r="B2955" s="29">
        <v>30130.0</v>
      </c>
      <c r="C2955" s="26">
        <v>30130.0</v>
      </c>
      <c r="D2955" s="27">
        <v>0.0</v>
      </c>
      <c r="E2955" s="28"/>
    </row>
    <row r="2956" hidden="1">
      <c r="A2956" s="56" t="s">
        <v>3726</v>
      </c>
      <c r="B2956" s="29">
        <v>0.0</v>
      </c>
      <c r="C2956" s="26"/>
      <c r="D2956" s="27">
        <v>0.0</v>
      </c>
      <c r="E2956" s="28" t="s">
        <v>4974</v>
      </c>
    </row>
    <row r="2957" hidden="1">
      <c r="A2957" s="56" t="s">
        <v>3727</v>
      </c>
      <c r="B2957" s="25">
        <v>2700.0</v>
      </c>
      <c r="C2957" s="26">
        <v>6700.0</v>
      </c>
      <c r="D2957" s="27">
        <v>4000.0</v>
      </c>
      <c r="E2957" s="28" t="s">
        <v>3728</v>
      </c>
    </row>
    <row r="2958" hidden="1">
      <c r="A2958" s="31" t="s">
        <v>3729</v>
      </c>
      <c r="B2958" s="29">
        <v>0.0</v>
      </c>
      <c r="C2958" s="26"/>
      <c r="D2958" s="27">
        <v>0.0</v>
      </c>
      <c r="E2958" s="28"/>
    </row>
    <row r="2959" hidden="1">
      <c r="A2959" s="31" t="s">
        <v>3730</v>
      </c>
      <c r="B2959" s="29">
        <v>223.0</v>
      </c>
      <c r="C2959" s="26">
        <v>15335.0</v>
      </c>
      <c r="D2959" s="27">
        <v>15112.0</v>
      </c>
      <c r="E2959" s="28" t="s">
        <v>5021</v>
      </c>
    </row>
    <row r="2960" hidden="1">
      <c r="A2960" s="31" t="s">
        <v>3732</v>
      </c>
      <c r="B2960" s="29">
        <v>0.0</v>
      </c>
      <c r="C2960" s="26"/>
      <c r="D2960" s="27">
        <v>0.0</v>
      </c>
      <c r="E2960" s="28"/>
    </row>
    <row r="2961" hidden="1">
      <c r="A2961" s="31" t="s">
        <v>3734</v>
      </c>
      <c r="B2961" s="29">
        <v>5880.0</v>
      </c>
      <c r="C2961" s="26">
        <v>5880.0</v>
      </c>
      <c r="D2961" s="27">
        <v>0.0</v>
      </c>
      <c r="E2961" s="28"/>
    </row>
    <row r="2962" hidden="1">
      <c r="A2962" s="57" t="s">
        <v>3735</v>
      </c>
      <c r="B2962" s="29">
        <v>84725.0</v>
      </c>
      <c r="C2962" s="29">
        <v>84725.0</v>
      </c>
      <c r="D2962" s="27">
        <v>0.0</v>
      </c>
      <c r="E2962" s="34"/>
    </row>
    <row r="2963" hidden="1">
      <c r="A2963" s="57" t="s">
        <v>3736</v>
      </c>
      <c r="B2963" s="29">
        <v>34212.0</v>
      </c>
      <c r="C2963" s="58">
        <v>34212.0</v>
      </c>
      <c r="D2963" s="27">
        <v>0.0</v>
      </c>
      <c r="E2963" s="34"/>
    </row>
    <row r="2964" hidden="1">
      <c r="A2964" s="57" t="s">
        <v>3737</v>
      </c>
      <c r="B2964" s="29">
        <v>85418.0</v>
      </c>
      <c r="C2964" s="58">
        <v>85418.0</v>
      </c>
      <c r="D2964" s="27">
        <v>0.0</v>
      </c>
      <c r="E2964" s="34"/>
    </row>
    <row r="2965" hidden="1">
      <c r="A2965" s="57" t="s">
        <v>3738</v>
      </c>
      <c r="B2965" s="29">
        <v>95186.0</v>
      </c>
      <c r="C2965" s="58">
        <v>95186.0</v>
      </c>
      <c r="D2965" s="27">
        <v>0.0</v>
      </c>
      <c r="E2965" s="34"/>
    </row>
    <row r="2966" hidden="1">
      <c r="A2966" s="57" t="s">
        <v>3740</v>
      </c>
      <c r="B2966" s="29">
        <v>2265.0</v>
      </c>
      <c r="C2966" s="58">
        <v>2265.0</v>
      </c>
      <c r="D2966" s="27">
        <v>0.0</v>
      </c>
      <c r="E2966" s="34"/>
    </row>
    <row r="2967" hidden="1">
      <c r="A2967" s="57" t="s">
        <v>3741</v>
      </c>
      <c r="B2967" s="29">
        <v>9425.0</v>
      </c>
      <c r="C2967" s="58">
        <v>9425.0</v>
      </c>
      <c r="D2967" s="27">
        <v>0.0</v>
      </c>
      <c r="E2967" s="34"/>
    </row>
    <row r="2968" hidden="1">
      <c r="A2968" s="35" t="s">
        <v>3742</v>
      </c>
      <c r="B2968" s="29">
        <v>369142.5</v>
      </c>
      <c r="C2968" s="58">
        <v>369142.5</v>
      </c>
      <c r="D2968" s="27">
        <v>0.0</v>
      </c>
      <c r="E2968" s="34"/>
    </row>
    <row r="2969" hidden="1">
      <c r="A2969" s="36" t="s">
        <v>3743</v>
      </c>
      <c r="B2969" s="37">
        <v>1.5</v>
      </c>
      <c r="C2969" s="27">
        <v>16.5</v>
      </c>
      <c r="D2969" s="27">
        <v>15.0</v>
      </c>
      <c r="E2969" s="38"/>
    </row>
    <row r="2970" hidden="1"/>
    <row r="2971" hidden="1"/>
    <row r="2972" hidden="1">
      <c r="A2972" s="5" t="s">
        <v>3715</v>
      </c>
      <c r="B2972" s="6"/>
      <c r="C2972" s="6"/>
      <c r="D2972" s="6"/>
      <c r="E2972" s="7"/>
    </row>
    <row r="2973" hidden="1">
      <c r="A2973" s="10"/>
      <c r="B2973" s="11"/>
      <c r="C2973" s="11"/>
      <c r="D2973" s="11"/>
      <c r="E2973" s="12"/>
    </row>
    <row r="2974" hidden="1">
      <c r="A2974" s="5" t="s">
        <v>3717</v>
      </c>
      <c r="B2974" s="6"/>
      <c r="C2974" s="6"/>
      <c r="D2974" s="6"/>
      <c r="E2974" s="7"/>
    </row>
    <row r="2975" hidden="1">
      <c r="A2975" s="10"/>
      <c r="B2975" s="11"/>
      <c r="C2975" s="11"/>
      <c r="D2975" s="11"/>
      <c r="E2975" s="12"/>
    </row>
    <row r="2976" hidden="1">
      <c r="A2976" s="13">
        <v>46090.0</v>
      </c>
      <c r="B2976" s="6"/>
      <c r="C2976" s="53" t="s">
        <v>3718</v>
      </c>
      <c r="D2976" s="15">
        <v>46096.0</v>
      </c>
      <c r="E2976" s="7"/>
    </row>
    <row r="2977" hidden="1">
      <c r="A2977" s="10"/>
      <c r="B2977" s="11"/>
      <c r="C2977" s="16"/>
      <c r="D2977" s="11"/>
      <c r="E2977" s="12"/>
    </row>
    <row r="2978" hidden="1">
      <c r="A2978" s="54" t="s">
        <v>4850</v>
      </c>
      <c r="B2978" s="7"/>
      <c r="C2978" s="16"/>
      <c r="D2978" s="55" t="s">
        <v>4851</v>
      </c>
      <c r="E2978" s="7"/>
    </row>
    <row r="2979" hidden="1">
      <c r="A2979" s="10"/>
      <c r="B2979" s="12"/>
      <c r="C2979" s="16"/>
      <c r="D2979" s="11"/>
      <c r="E2979" s="12"/>
    </row>
    <row r="2980" hidden="1">
      <c r="A2980" s="19" t="s">
        <v>3719</v>
      </c>
      <c r="B2980" s="6"/>
      <c r="C2980" s="6"/>
      <c r="D2980" s="6"/>
      <c r="E2980" s="7"/>
    </row>
    <row r="2981" hidden="1">
      <c r="A2981" s="20" t="s">
        <v>3720</v>
      </c>
      <c r="B2981" s="21" t="s">
        <v>3721</v>
      </c>
      <c r="C2981" s="22" t="s">
        <v>3722</v>
      </c>
      <c r="D2981" s="21" t="s">
        <v>3723</v>
      </c>
      <c r="E2981" s="23" t="s">
        <v>13</v>
      </c>
    </row>
    <row r="2982" hidden="1">
      <c r="A2982" s="56" t="s">
        <v>3724</v>
      </c>
      <c r="B2982" s="25">
        <v>21213.0</v>
      </c>
      <c r="C2982" s="26">
        <v>2200.0</v>
      </c>
      <c r="D2982" s="27">
        <v>-19013.0</v>
      </c>
      <c r="E2982" s="28"/>
    </row>
    <row r="2983" hidden="1">
      <c r="A2983" s="56" t="s">
        <v>3725</v>
      </c>
      <c r="B2983" s="29">
        <v>39510.0</v>
      </c>
      <c r="C2983" s="26">
        <v>39510.0</v>
      </c>
      <c r="D2983" s="27">
        <v>0.0</v>
      </c>
      <c r="E2983" s="28"/>
    </row>
    <row r="2984" hidden="1">
      <c r="A2984" s="56" t="s">
        <v>3726</v>
      </c>
      <c r="B2984" s="29">
        <v>130.0</v>
      </c>
      <c r="C2984" s="26">
        <v>130.0</v>
      </c>
      <c r="D2984" s="27">
        <v>0.0</v>
      </c>
      <c r="E2984" s="28" t="s">
        <v>4974</v>
      </c>
    </row>
    <row r="2985" hidden="1">
      <c r="A2985" s="56" t="s">
        <v>3727</v>
      </c>
      <c r="B2985" s="25">
        <v>3268.0</v>
      </c>
      <c r="C2985" s="26">
        <v>7268.0</v>
      </c>
      <c r="D2985" s="27">
        <v>4000.0</v>
      </c>
      <c r="E2985" s="28" t="s">
        <v>5022</v>
      </c>
    </row>
    <row r="2986" hidden="1">
      <c r="A2986" s="31" t="s">
        <v>3729</v>
      </c>
      <c r="B2986" s="29">
        <v>0.0</v>
      </c>
      <c r="C2986" s="26"/>
      <c r="D2986" s="27">
        <v>0.0</v>
      </c>
      <c r="E2986" s="28"/>
    </row>
    <row r="2987" hidden="1">
      <c r="A2987" s="31" t="s">
        <v>3730</v>
      </c>
      <c r="B2987" s="29">
        <v>3402.0</v>
      </c>
      <c r="C2987" s="26">
        <v>18514.0</v>
      </c>
      <c r="D2987" s="27">
        <v>15112.0</v>
      </c>
      <c r="E2987" s="28" t="s">
        <v>5023</v>
      </c>
    </row>
    <row r="2988" hidden="1">
      <c r="A2988" s="31" t="s">
        <v>3732</v>
      </c>
      <c r="B2988" s="29">
        <v>2746.0</v>
      </c>
      <c r="C2988" s="26">
        <v>2746.0</v>
      </c>
      <c r="D2988" s="27">
        <v>0.0</v>
      </c>
      <c r="E2988" s="28" t="s">
        <v>5024</v>
      </c>
    </row>
    <row r="2989" hidden="1">
      <c r="A2989" s="31" t="s">
        <v>3734</v>
      </c>
      <c r="B2989" s="29">
        <v>7360.0</v>
      </c>
      <c r="C2989" s="26">
        <v>7360.0</v>
      </c>
      <c r="D2989" s="27">
        <v>0.0</v>
      </c>
      <c r="E2989" s="28"/>
    </row>
    <row r="2990" hidden="1">
      <c r="A2990" s="57" t="s">
        <v>3735</v>
      </c>
      <c r="B2990" s="29">
        <v>96934.0</v>
      </c>
      <c r="C2990" s="29">
        <v>96934.0</v>
      </c>
      <c r="D2990" s="27">
        <v>0.0</v>
      </c>
      <c r="E2990" s="34"/>
    </row>
    <row r="2991" hidden="1">
      <c r="A2991" s="57" t="s">
        <v>3736</v>
      </c>
      <c r="B2991" s="29">
        <v>48505.0</v>
      </c>
      <c r="C2991" s="58">
        <v>48505.0</v>
      </c>
      <c r="D2991" s="27">
        <v>0.0</v>
      </c>
      <c r="E2991" s="34"/>
    </row>
    <row r="2992" hidden="1">
      <c r="A2992" s="57" t="s">
        <v>3737</v>
      </c>
      <c r="B2992" s="29">
        <v>72844.0</v>
      </c>
      <c r="C2992" s="58">
        <v>72844.0</v>
      </c>
      <c r="D2992" s="27">
        <v>0.0</v>
      </c>
      <c r="E2992" s="34"/>
    </row>
    <row r="2993" hidden="1">
      <c r="A2993" s="57" t="s">
        <v>3738</v>
      </c>
      <c r="B2993" s="29">
        <v>99543.0</v>
      </c>
      <c r="C2993" s="58">
        <v>99543.0</v>
      </c>
      <c r="D2993" s="27">
        <v>0.0</v>
      </c>
      <c r="E2993" s="34"/>
    </row>
    <row r="2994" hidden="1">
      <c r="A2994" s="57" t="s">
        <v>3740</v>
      </c>
      <c r="B2994" s="29">
        <v>1156.0</v>
      </c>
      <c r="C2994" s="58">
        <v>1156.0</v>
      </c>
      <c r="D2994" s="27">
        <v>0.0</v>
      </c>
      <c r="E2994" s="34"/>
    </row>
    <row r="2995" hidden="1">
      <c r="A2995" s="57" t="s">
        <v>3741</v>
      </c>
      <c r="B2995" s="29">
        <v>10428.0</v>
      </c>
      <c r="C2995" s="58">
        <v>10428.0</v>
      </c>
      <c r="D2995" s="27">
        <v>0.0</v>
      </c>
      <c r="E2995" s="34"/>
    </row>
    <row r="2996" hidden="1">
      <c r="A2996" s="35" t="s">
        <v>3742</v>
      </c>
      <c r="B2996" s="29">
        <v>396610.5</v>
      </c>
      <c r="C2996" s="58">
        <v>396610.5</v>
      </c>
      <c r="D2996" s="27">
        <v>0.0</v>
      </c>
      <c r="E2996" s="34"/>
    </row>
    <row r="2997" hidden="1">
      <c r="A2997" s="36" t="s">
        <v>3743</v>
      </c>
      <c r="B2997" s="37">
        <v>0.5</v>
      </c>
      <c r="C2997" s="27">
        <v>99.5</v>
      </c>
      <c r="D2997" s="27">
        <v>99.0</v>
      </c>
      <c r="E2997" s="38"/>
    </row>
    <row r="2998" hidden="1"/>
    <row r="2999" hidden="1"/>
    <row r="3000" hidden="1">
      <c r="A3000" s="5" t="s">
        <v>3715</v>
      </c>
      <c r="B3000" s="6"/>
      <c r="C3000" s="6"/>
      <c r="D3000" s="6"/>
      <c r="E3000" s="7"/>
    </row>
    <row r="3001" hidden="1">
      <c r="A3001" s="10"/>
      <c r="B3001" s="11"/>
      <c r="C3001" s="11"/>
      <c r="D3001" s="11"/>
      <c r="E3001" s="12"/>
    </row>
    <row r="3002" hidden="1">
      <c r="A3002" s="5" t="s">
        <v>3717</v>
      </c>
      <c r="B3002" s="6"/>
      <c r="C3002" s="6"/>
      <c r="D3002" s="6"/>
      <c r="E3002" s="7"/>
    </row>
    <row r="3003" hidden="1">
      <c r="A3003" s="10"/>
      <c r="B3003" s="11"/>
      <c r="C3003" s="11"/>
      <c r="D3003" s="11"/>
      <c r="E3003" s="12"/>
    </row>
    <row r="3004" hidden="1">
      <c r="A3004" s="13">
        <v>46097.0</v>
      </c>
      <c r="B3004" s="6"/>
      <c r="C3004" s="53" t="s">
        <v>3718</v>
      </c>
      <c r="D3004" s="15">
        <v>46103.0</v>
      </c>
      <c r="E3004" s="7"/>
    </row>
    <row r="3005" hidden="1">
      <c r="A3005" s="10"/>
      <c r="B3005" s="11"/>
      <c r="C3005" s="16"/>
      <c r="D3005" s="11"/>
      <c r="E3005" s="12"/>
    </row>
    <row r="3006" hidden="1">
      <c r="A3006" s="54" t="s">
        <v>4850</v>
      </c>
      <c r="B3006" s="7"/>
      <c r="C3006" s="16"/>
      <c r="D3006" s="55" t="s">
        <v>4851</v>
      </c>
      <c r="E3006" s="7"/>
    </row>
    <row r="3007" hidden="1">
      <c r="A3007" s="10"/>
      <c r="B3007" s="12"/>
      <c r="C3007" s="16"/>
      <c r="D3007" s="11"/>
      <c r="E3007" s="12"/>
    </row>
    <row r="3008" hidden="1">
      <c r="A3008" s="19" t="s">
        <v>3719</v>
      </c>
      <c r="B3008" s="6"/>
      <c r="C3008" s="6"/>
      <c r="D3008" s="6"/>
      <c r="E3008" s="7"/>
    </row>
    <row r="3009" hidden="1">
      <c r="A3009" s="20" t="s">
        <v>3720</v>
      </c>
      <c r="B3009" s="21" t="s">
        <v>3721</v>
      </c>
      <c r="C3009" s="22" t="s">
        <v>3722</v>
      </c>
      <c r="D3009" s="21" t="s">
        <v>3723</v>
      </c>
      <c r="E3009" s="23" t="s">
        <v>13</v>
      </c>
    </row>
    <row r="3010" hidden="1">
      <c r="A3010" s="56" t="s">
        <v>3724</v>
      </c>
      <c r="B3010" s="25">
        <v>27525.0</v>
      </c>
      <c r="C3010" s="26">
        <v>22206.0</v>
      </c>
      <c r="D3010" s="27">
        <v>-5319.0</v>
      </c>
      <c r="E3010" s="28"/>
    </row>
    <row r="3011" hidden="1">
      <c r="A3011" s="56" t="s">
        <v>3725</v>
      </c>
      <c r="B3011" s="29">
        <v>30199.0</v>
      </c>
      <c r="C3011" s="26">
        <v>30199.0</v>
      </c>
      <c r="D3011" s="27">
        <v>0.0</v>
      </c>
      <c r="E3011" s="28"/>
    </row>
    <row r="3012" hidden="1">
      <c r="A3012" s="56" t="s">
        <v>3726</v>
      </c>
      <c r="B3012" s="29">
        <v>200.0</v>
      </c>
      <c r="C3012" s="26">
        <v>200.0</v>
      </c>
      <c r="D3012" s="27">
        <v>0.0</v>
      </c>
      <c r="E3012" s="28" t="s">
        <v>4974</v>
      </c>
    </row>
    <row r="3013" hidden="1">
      <c r="A3013" s="56" t="s">
        <v>3727</v>
      </c>
      <c r="B3013" s="25">
        <v>3200.0</v>
      </c>
      <c r="C3013" s="26">
        <v>8538.0</v>
      </c>
      <c r="D3013" s="27">
        <v>5338.0</v>
      </c>
      <c r="E3013" s="28" t="s">
        <v>5025</v>
      </c>
    </row>
    <row r="3014" hidden="1">
      <c r="A3014" s="31" t="s">
        <v>3729</v>
      </c>
      <c r="B3014" s="29">
        <v>0.0</v>
      </c>
      <c r="C3014" s="26"/>
      <c r="D3014" s="27">
        <v>0.0</v>
      </c>
      <c r="E3014" s="28"/>
    </row>
    <row r="3015" hidden="1">
      <c r="A3015" s="31" t="s">
        <v>3730</v>
      </c>
      <c r="B3015" s="29">
        <v>110.0</v>
      </c>
      <c r="C3015" s="26"/>
      <c r="D3015" s="27">
        <v>-110.0</v>
      </c>
      <c r="E3015" s="28"/>
    </row>
    <row r="3016" hidden="1">
      <c r="A3016" s="31" t="s">
        <v>3732</v>
      </c>
      <c r="B3016" s="29">
        <v>2065.0</v>
      </c>
      <c r="C3016" s="26">
        <v>2175.0</v>
      </c>
      <c r="D3016" s="27">
        <v>110.0</v>
      </c>
      <c r="E3016" s="28" t="s">
        <v>5026</v>
      </c>
    </row>
    <row r="3017" hidden="1">
      <c r="A3017" s="31" t="s">
        <v>3734</v>
      </c>
      <c r="B3017" s="29">
        <v>6440.0</v>
      </c>
      <c r="C3017" s="26">
        <v>6440.0</v>
      </c>
      <c r="D3017" s="27">
        <v>0.0</v>
      </c>
      <c r="E3017" s="28"/>
    </row>
    <row r="3018" hidden="1">
      <c r="A3018" s="57" t="s">
        <v>3735</v>
      </c>
      <c r="B3018" s="29">
        <v>85619.0</v>
      </c>
      <c r="C3018" s="29">
        <v>85619.0</v>
      </c>
      <c r="D3018" s="27">
        <v>0.0</v>
      </c>
      <c r="E3018" s="34"/>
    </row>
    <row r="3019" hidden="1">
      <c r="A3019" s="57" t="s">
        <v>3736</v>
      </c>
      <c r="B3019" s="29">
        <v>35689.0</v>
      </c>
      <c r="C3019" s="58">
        <v>35689.0</v>
      </c>
      <c r="D3019" s="27">
        <v>0.0</v>
      </c>
      <c r="E3019" s="34"/>
    </row>
    <row r="3020" hidden="1">
      <c r="A3020" s="57" t="s">
        <v>3737</v>
      </c>
      <c r="B3020" s="29">
        <v>60377.0</v>
      </c>
      <c r="C3020" s="58">
        <v>60377.0</v>
      </c>
      <c r="D3020" s="27">
        <v>0.0</v>
      </c>
      <c r="E3020" s="34"/>
    </row>
    <row r="3021" hidden="1">
      <c r="A3021" s="57" t="s">
        <v>3738</v>
      </c>
      <c r="B3021" s="29">
        <v>105667.0</v>
      </c>
      <c r="C3021" s="58">
        <v>105667.0</v>
      </c>
      <c r="D3021" s="27">
        <v>0.0</v>
      </c>
      <c r="E3021" s="34"/>
    </row>
    <row r="3022" hidden="1">
      <c r="A3022" s="57" t="s">
        <v>3740</v>
      </c>
      <c r="B3022" s="29">
        <v>309.0</v>
      </c>
      <c r="C3022" s="58">
        <v>309.0</v>
      </c>
      <c r="D3022" s="27">
        <v>0.0</v>
      </c>
      <c r="E3022" s="34"/>
    </row>
    <row r="3023" hidden="1">
      <c r="A3023" s="57" t="s">
        <v>3741</v>
      </c>
      <c r="B3023" s="29">
        <v>10392.0</v>
      </c>
      <c r="C3023" s="58">
        <v>10392.0</v>
      </c>
      <c r="D3023" s="27">
        <v>0.0</v>
      </c>
      <c r="E3023" s="34"/>
    </row>
    <row r="3024" hidden="1">
      <c r="A3024" s="35" t="s">
        <v>3742</v>
      </c>
      <c r="B3024" s="29">
        <v>357399.0</v>
      </c>
      <c r="C3024" s="58">
        <v>357399.0</v>
      </c>
      <c r="D3024" s="27">
        <v>0.0</v>
      </c>
      <c r="E3024" s="34"/>
    </row>
    <row r="3025" hidden="1">
      <c r="A3025" s="36" t="s">
        <v>3743</v>
      </c>
      <c r="B3025" s="37">
        <v>1.0</v>
      </c>
      <c r="C3025" s="27">
        <v>20.0</v>
      </c>
      <c r="D3025" s="27">
        <v>19.0</v>
      </c>
      <c r="E3025" s="38"/>
    </row>
    <row r="3026" hidden="1"/>
    <row r="3027" hidden="1"/>
    <row r="3028" hidden="1">
      <c r="A3028" s="5" t="s">
        <v>3715</v>
      </c>
      <c r="B3028" s="6"/>
      <c r="C3028" s="6"/>
      <c r="D3028" s="6"/>
      <c r="E3028" s="7"/>
    </row>
    <row r="3029" hidden="1">
      <c r="A3029" s="10"/>
      <c r="B3029" s="11"/>
      <c r="C3029" s="11"/>
      <c r="D3029" s="11"/>
      <c r="E3029" s="12"/>
    </row>
    <row r="3030" hidden="1">
      <c r="A3030" s="5" t="s">
        <v>3717</v>
      </c>
      <c r="B3030" s="6"/>
      <c r="C3030" s="6"/>
      <c r="D3030" s="6"/>
      <c r="E3030" s="7"/>
    </row>
    <row r="3031" hidden="1">
      <c r="A3031" s="10"/>
      <c r="B3031" s="11"/>
      <c r="C3031" s="11"/>
      <c r="D3031" s="11"/>
      <c r="E3031" s="12"/>
    </row>
    <row r="3032" hidden="1">
      <c r="A3032" s="13">
        <v>46104.0</v>
      </c>
      <c r="B3032" s="6"/>
      <c r="C3032" s="53" t="s">
        <v>3718</v>
      </c>
      <c r="D3032" s="15">
        <v>46110.0</v>
      </c>
      <c r="E3032" s="7"/>
    </row>
    <row r="3033" hidden="1">
      <c r="A3033" s="10"/>
      <c r="B3033" s="11"/>
      <c r="C3033" s="16"/>
      <c r="D3033" s="11"/>
      <c r="E3033" s="12"/>
    </row>
    <row r="3034" hidden="1">
      <c r="A3034" s="54" t="s">
        <v>4850</v>
      </c>
      <c r="B3034" s="7"/>
      <c r="C3034" s="16"/>
      <c r="D3034" s="55" t="s">
        <v>4851</v>
      </c>
      <c r="E3034" s="7"/>
    </row>
    <row r="3035" hidden="1">
      <c r="A3035" s="10"/>
      <c r="B3035" s="12"/>
      <c r="C3035" s="16"/>
      <c r="D3035" s="11"/>
      <c r="E3035" s="12"/>
    </row>
    <row r="3036" hidden="1">
      <c r="A3036" s="19" t="s">
        <v>3719</v>
      </c>
      <c r="B3036" s="6"/>
      <c r="C3036" s="6"/>
      <c r="D3036" s="6"/>
      <c r="E3036" s="7"/>
    </row>
    <row r="3037" hidden="1">
      <c r="A3037" s="20" t="s">
        <v>3720</v>
      </c>
      <c r="B3037" s="21" t="s">
        <v>3721</v>
      </c>
      <c r="C3037" s="22" t="s">
        <v>3722</v>
      </c>
      <c r="D3037" s="21" t="s">
        <v>3723</v>
      </c>
      <c r="E3037" s="23" t="s">
        <v>13</v>
      </c>
    </row>
    <row r="3038" hidden="1">
      <c r="A3038" s="56" t="s">
        <v>3724</v>
      </c>
      <c r="B3038" s="25">
        <v>37389.0</v>
      </c>
      <c r="C3038" s="26">
        <v>20193.0</v>
      </c>
      <c r="D3038" s="27">
        <v>-17196.0</v>
      </c>
      <c r="E3038" s="28"/>
    </row>
    <row r="3039" hidden="1">
      <c r="A3039" s="56" t="s">
        <v>3725</v>
      </c>
      <c r="B3039" s="29">
        <v>33204.0</v>
      </c>
      <c r="C3039" s="26">
        <v>33204.0</v>
      </c>
      <c r="D3039" s="27">
        <v>0.0</v>
      </c>
      <c r="E3039" s="28"/>
    </row>
    <row r="3040" hidden="1">
      <c r="A3040" s="56" t="s">
        <v>3726</v>
      </c>
      <c r="B3040" s="29">
        <v>130.0</v>
      </c>
      <c r="C3040" s="26">
        <v>130.0</v>
      </c>
      <c r="D3040" s="27">
        <v>0.0</v>
      </c>
      <c r="E3040" s="28" t="s">
        <v>4974</v>
      </c>
    </row>
    <row r="3041" hidden="1">
      <c r="A3041" s="56" t="s">
        <v>3727</v>
      </c>
      <c r="B3041" s="25">
        <v>2000.0</v>
      </c>
      <c r="C3041" s="26">
        <v>8002.0</v>
      </c>
      <c r="D3041" s="27">
        <v>6002.0</v>
      </c>
      <c r="E3041" s="28" t="s">
        <v>5027</v>
      </c>
    </row>
    <row r="3042" hidden="1">
      <c r="A3042" s="31" t="s">
        <v>3729</v>
      </c>
      <c r="B3042" s="29">
        <v>0.0</v>
      </c>
      <c r="C3042" s="26"/>
      <c r="D3042" s="27">
        <v>0.0</v>
      </c>
      <c r="E3042" s="28"/>
    </row>
    <row r="3043" hidden="1">
      <c r="A3043" s="31" t="s">
        <v>3730</v>
      </c>
      <c r="B3043" s="29">
        <v>0.0</v>
      </c>
      <c r="C3043" s="26">
        <v>11194.0</v>
      </c>
      <c r="D3043" s="27">
        <v>11194.0</v>
      </c>
      <c r="E3043" s="28" t="s">
        <v>5028</v>
      </c>
    </row>
    <row r="3044" hidden="1">
      <c r="A3044" s="31" t="s">
        <v>3732</v>
      </c>
      <c r="B3044" s="29">
        <v>430.0</v>
      </c>
      <c r="C3044" s="26">
        <v>430.0</v>
      </c>
      <c r="D3044" s="27">
        <v>0.0</v>
      </c>
      <c r="E3044" s="28" t="s">
        <v>5029</v>
      </c>
    </row>
    <row r="3045" hidden="1">
      <c r="A3045" s="31" t="s">
        <v>3734</v>
      </c>
      <c r="B3045" s="29">
        <v>7075.0</v>
      </c>
      <c r="C3045" s="26">
        <v>7120.0</v>
      </c>
      <c r="D3045" s="27">
        <v>45.0</v>
      </c>
      <c r="E3045" s="28"/>
    </row>
    <row r="3046" hidden="1">
      <c r="A3046" s="57" t="s">
        <v>3735</v>
      </c>
      <c r="B3046" s="29">
        <v>92930.0</v>
      </c>
      <c r="C3046" s="29">
        <v>92930.0</v>
      </c>
      <c r="D3046" s="27">
        <v>0.0</v>
      </c>
      <c r="E3046" s="34"/>
    </row>
    <row r="3047" hidden="1">
      <c r="A3047" s="57" t="s">
        <v>3736</v>
      </c>
      <c r="B3047" s="29">
        <v>44928.0</v>
      </c>
      <c r="C3047" s="58">
        <v>44928.0</v>
      </c>
      <c r="D3047" s="27">
        <v>0.0</v>
      </c>
      <c r="E3047" s="34"/>
    </row>
    <row r="3048" hidden="1">
      <c r="A3048" s="57" t="s">
        <v>3737</v>
      </c>
      <c r="B3048" s="29">
        <v>79980.0</v>
      </c>
      <c r="C3048" s="58">
        <v>79980.0</v>
      </c>
      <c r="D3048" s="27">
        <v>0.0</v>
      </c>
      <c r="E3048" s="34"/>
    </row>
    <row r="3049" hidden="1">
      <c r="A3049" s="57" t="s">
        <v>3738</v>
      </c>
      <c r="B3049" s="29">
        <v>90425.0</v>
      </c>
      <c r="C3049" s="58">
        <v>90425.0</v>
      </c>
      <c r="D3049" s="27">
        <v>0.0</v>
      </c>
      <c r="E3049" s="34"/>
    </row>
    <row r="3050" hidden="1">
      <c r="A3050" s="57" t="s">
        <v>3740</v>
      </c>
      <c r="B3050" s="29">
        <v>747.0</v>
      </c>
      <c r="C3050" s="58">
        <v>747.0</v>
      </c>
      <c r="D3050" s="27">
        <v>0.0</v>
      </c>
      <c r="E3050" s="34"/>
    </row>
    <row r="3051" hidden="1">
      <c r="A3051" s="57" t="s">
        <v>3741</v>
      </c>
      <c r="B3051" s="29">
        <v>5121.0</v>
      </c>
      <c r="C3051" s="58">
        <v>5121.0</v>
      </c>
      <c r="D3051" s="27">
        <v>0.0</v>
      </c>
      <c r="E3051" s="34"/>
    </row>
    <row r="3052" hidden="1">
      <c r="A3052" s="35" t="s">
        <v>3742</v>
      </c>
      <c r="B3052" s="29">
        <v>389237.7</v>
      </c>
      <c r="C3052" s="58">
        <v>389237.7</v>
      </c>
      <c r="D3052" s="27">
        <v>0.0</v>
      </c>
      <c r="E3052" s="34"/>
    </row>
    <row r="3053" hidden="1">
      <c r="A3053" s="36" t="s">
        <v>3743</v>
      </c>
      <c r="B3053" s="37">
        <v>0.3000000000029104</v>
      </c>
      <c r="C3053" s="27">
        <v>45.29999999998836</v>
      </c>
      <c r="D3053" s="27">
        <v>44.99999999998545</v>
      </c>
      <c r="E3053" s="38"/>
    </row>
    <row r="3054" hidden="1"/>
    <row r="3055" hidden="1"/>
    <row r="3056" hidden="1">
      <c r="A3056" s="5" t="s">
        <v>3715</v>
      </c>
      <c r="B3056" s="6"/>
      <c r="C3056" s="6"/>
      <c r="D3056" s="6"/>
      <c r="E3056" s="7"/>
    </row>
    <row r="3057" hidden="1">
      <c r="A3057" s="10"/>
      <c r="B3057" s="11"/>
      <c r="C3057" s="11"/>
      <c r="D3057" s="11"/>
      <c r="E3057" s="12"/>
    </row>
    <row r="3058" hidden="1">
      <c r="A3058" s="5" t="s">
        <v>3717</v>
      </c>
      <c r="B3058" s="6"/>
      <c r="C3058" s="6"/>
      <c r="D3058" s="6"/>
      <c r="E3058" s="7"/>
    </row>
    <row r="3059" hidden="1">
      <c r="A3059" s="10"/>
      <c r="B3059" s="11"/>
      <c r="C3059" s="11"/>
      <c r="D3059" s="11"/>
      <c r="E3059" s="12"/>
    </row>
    <row r="3060" hidden="1">
      <c r="A3060" s="13">
        <v>46104.0</v>
      </c>
      <c r="B3060" s="6"/>
      <c r="C3060" s="53" t="s">
        <v>3718</v>
      </c>
      <c r="D3060" s="15">
        <v>46110.0</v>
      </c>
      <c r="E3060" s="7"/>
    </row>
    <row r="3061" hidden="1">
      <c r="A3061" s="10"/>
      <c r="B3061" s="11"/>
      <c r="C3061" s="16"/>
      <c r="D3061" s="11"/>
      <c r="E3061" s="12"/>
    </row>
    <row r="3062" hidden="1">
      <c r="A3062" s="54" t="s">
        <v>4850</v>
      </c>
      <c r="B3062" s="7"/>
      <c r="C3062" s="16"/>
      <c r="D3062" s="55" t="s">
        <v>4851</v>
      </c>
      <c r="E3062" s="7"/>
    </row>
    <row r="3063" hidden="1">
      <c r="A3063" s="10"/>
      <c r="B3063" s="12"/>
      <c r="C3063" s="16"/>
      <c r="D3063" s="11"/>
      <c r="E3063" s="12"/>
    </row>
    <row r="3064" hidden="1">
      <c r="A3064" s="19" t="s">
        <v>3719</v>
      </c>
      <c r="B3064" s="6"/>
      <c r="C3064" s="6"/>
      <c r="D3064" s="6"/>
      <c r="E3064" s="7"/>
    </row>
    <row r="3065" hidden="1">
      <c r="A3065" s="20" t="s">
        <v>3720</v>
      </c>
      <c r="B3065" s="21" t="s">
        <v>3721</v>
      </c>
      <c r="C3065" s="22" t="s">
        <v>3722</v>
      </c>
      <c r="D3065" s="21" t="s">
        <v>3723</v>
      </c>
      <c r="E3065" s="23" t="s">
        <v>13</v>
      </c>
    </row>
    <row r="3066" hidden="1">
      <c r="A3066" s="56" t="s">
        <v>3724</v>
      </c>
      <c r="B3066" s="25">
        <v>37389.0</v>
      </c>
      <c r="C3066" s="26">
        <v>20193.0</v>
      </c>
      <c r="D3066" s="27">
        <v>-17196.0</v>
      </c>
      <c r="E3066" s="28"/>
    </row>
    <row r="3067" hidden="1">
      <c r="A3067" s="56" t="s">
        <v>3725</v>
      </c>
      <c r="B3067" s="29">
        <v>33204.0</v>
      </c>
      <c r="C3067" s="26">
        <v>33204.0</v>
      </c>
      <c r="D3067" s="27">
        <v>0.0</v>
      </c>
      <c r="E3067" s="28"/>
    </row>
    <row r="3068" hidden="1">
      <c r="A3068" s="56" t="s">
        <v>3726</v>
      </c>
      <c r="B3068" s="29">
        <v>130.0</v>
      </c>
      <c r="C3068" s="26">
        <v>130.0</v>
      </c>
      <c r="D3068" s="27">
        <v>0.0</v>
      </c>
      <c r="E3068" s="28" t="s">
        <v>4974</v>
      </c>
    </row>
    <row r="3069" hidden="1">
      <c r="A3069" s="56" t="s">
        <v>3727</v>
      </c>
      <c r="B3069" s="25">
        <v>2000.0</v>
      </c>
      <c r="C3069" s="26">
        <v>8002.0</v>
      </c>
      <c r="D3069" s="27">
        <v>6002.0</v>
      </c>
      <c r="E3069" s="28" t="s">
        <v>5027</v>
      </c>
    </row>
    <row r="3070" hidden="1">
      <c r="A3070" s="31" t="s">
        <v>3729</v>
      </c>
      <c r="B3070" s="29">
        <v>0.0</v>
      </c>
      <c r="C3070" s="26"/>
      <c r="D3070" s="27">
        <v>0.0</v>
      </c>
      <c r="E3070" s="28"/>
    </row>
    <row r="3071" hidden="1">
      <c r="A3071" s="31" t="s">
        <v>3730</v>
      </c>
      <c r="B3071" s="29">
        <v>0.0</v>
      </c>
      <c r="C3071" s="26">
        <v>11194.0</v>
      </c>
      <c r="D3071" s="27">
        <v>11194.0</v>
      </c>
      <c r="E3071" s="28" t="s">
        <v>5028</v>
      </c>
    </row>
    <row r="3072" hidden="1">
      <c r="A3072" s="31" t="s">
        <v>3732</v>
      </c>
      <c r="B3072" s="29">
        <v>430.0</v>
      </c>
      <c r="C3072" s="26">
        <v>430.0</v>
      </c>
      <c r="D3072" s="27">
        <v>0.0</v>
      </c>
      <c r="E3072" s="28" t="s">
        <v>5029</v>
      </c>
    </row>
    <row r="3073" hidden="1">
      <c r="A3073" s="31" t="s">
        <v>3734</v>
      </c>
      <c r="B3073" s="29">
        <v>7075.0</v>
      </c>
      <c r="C3073" s="26">
        <v>7120.0</v>
      </c>
      <c r="D3073" s="27">
        <v>45.0</v>
      </c>
      <c r="E3073" s="28"/>
    </row>
    <row r="3074" hidden="1">
      <c r="A3074" s="57" t="s">
        <v>3735</v>
      </c>
      <c r="B3074" s="29">
        <v>92930.0</v>
      </c>
      <c r="C3074" s="29">
        <v>92930.0</v>
      </c>
      <c r="D3074" s="27">
        <v>0.0</v>
      </c>
      <c r="E3074" s="34"/>
    </row>
    <row r="3075" hidden="1">
      <c r="A3075" s="57" t="s">
        <v>3736</v>
      </c>
      <c r="B3075" s="29">
        <v>44928.0</v>
      </c>
      <c r="C3075" s="58">
        <v>44928.0</v>
      </c>
      <c r="D3075" s="27">
        <v>0.0</v>
      </c>
      <c r="E3075" s="34"/>
    </row>
    <row r="3076" hidden="1">
      <c r="A3076" s="57" t="s">
        <v>3737</v>
      </c>
      <c r="B3076" s="29">
        <v>79980.0</v>
      </c>
      <c r="C3076" s="58">
        <v>79980.0</v>
      </c>
      <c r="D3076" s="27">
        <v>0.0</v>
      </c>
      <c r="E3076" s="34"/>
    </row>
    <row r="3077" hidden="1">
      <c r="A3077" s="57" t="s">
        <v>3738</v>
      </c>
      <c r="B3077" s="29">
        <v>90425.0</v>
      </c>
      <c r="C3077" s="58">
        <v>90425.0</v>
      </c>
      <c r="D3077" s="27">
        <v>0.0</v>
      </c>
      <c r="E3077" s="34"/>
    </row>
    <row r="3078" hidden="1">
      <c r="A3078" s="57" t="s">
        <v>3740</v>
      </c>
      <c r="B3078" s="29">
        <v>747.0</v>
      </c>
      <c r="C3078" s="58">
        <v>747.0</v>
      </c>
      <c r="D3078" s="27">
        <v>0.0</v>
      </c>
      <c r="E3078" s="34"/>
    </row>
    <row r="3079" hidden="1">
      <c r="A3079" s="57" t="s">
        <v>3741</v>
      </c>
      <c r="B3079" s="29">
        <v>5121.0</v>
      </c>
      <c r="C3079" s="58">
        <v>5121.0</v>
      </c>
      <c r="D3079" s="27">
        <v>0.0</v>
      </c>
      <c r="E3079" s="34"/>
    </row>
    <row r="3080" hidden="1">
      <c r="A3080" s="35" t="s">
        <v>3742</v>
      </c>
      <c r="B3080" s="29">
        <v>389237.7</v>
      </c>
      <c r="C3080" s="58">
        <v>389237.7</v>
      </c>
      <c r="D3080" s="27">
        <v>0.0</v>
      </c>
      <c r="E3080" s="34"/>
    </row>
    <row r="3081" hidden="1">
      <c r="A3081" s="36" t="s">
        <v>3743</v>
      </c>
      <c r="B3081" s="37">
        <v>0.3000000000029104</v>
      </c>
      <c r="C3081" s="27">
        <v>45.29999999998836</v>
      </c>
      <c r="D3081" s="27">
        <v>44.99999999998545</v>
      </c>
      <c r="E3081" s="38"/>
    </row>
    <row r="3082" hidden="1"/>
    <row r="3083" hidden="1"/>
    <row r="3084" hidden="1">
      <c r="A3084" s="5" t="s">
        <v>3715</v>
      </c>
      <c r="B3084" s="6"/>
      <c r="C3084" s="6"/>
      <c r="D3084" s="6"/>
      <c r="E3084" s="7"/>
    </row>
    <row r="3085" hidden="1">
      <c r="A3085" s="10"/>
      <c r="B3085" s="11"/>
      <c r="C3085" s="11"/>
      <c r="D3085" s="11"/>
      <c r="E3085" s="12"/>
    </row>
    <row r="3086" hidden="1">
      <c r="A3086" s="5" t="s">
        <v>3717</v>
      </c>
      <c r="B3086" s="6"/>
      <c r="C3086" s="6"/>
      <c r="D3086" s="6"/>
      <c r="E3086" s="7"/>
    </row>
    <row r="3087" hidden="1">
      <c r="A3087" s="10"/>
      <c r="B3087" s="11"/>
      <c r="C3087" s="11"/>
      <c r="D3087" s="11"/>
      <c r="E3087" s="12"/>
    </row>
    <row r="3088" hidden="1">
      <c r="A3088" s="13">
        <v>46111.0</v>
      </c>
      <c r="B3088" s="6"/>
      <c r="C3088" s="53" t="s">
        <v>3718</v>
      </c>
      <c r="D3088" s="15">
        <v>46112.0</v>
      </c>
      <c r="E3088" s="7"/>
    </row>
    <row r="3089" hidden="1">
      <c r="A3089" s="10"/>
      <c r="B3089" s="11"/>
      <c r="C3089" s="16"/>
      <c r="D3089" s="11"/>
      <c r="E3089" s="12"/>
    </row>
    <row r="3090" hidden="1">
      <c r="A3090" s="54" t="s">
        <v>4850</v>
      </c>
      <c r="B3090" s="7"/>
      <c r="C3090" s="16"/>
      <c r="D3090" s="55" t="s">
        <v>4852</v>
      </c>
      <c r="E3090" s="7"/>
    </row>
    <row r="3091" hidden="1">
      <c r="A3091" s="10"/>
      <c r="B3091" s="12"/>
      <c r="C3091" s="16"/>
      <c r="D3091" s="11"/>
      <c r="E3091" s="12"/>
    </row>
    <row r="3092" hidden="1">
      <c r="A3092" s="19" t="s">
        <v>3719</v>
      </c>
      <c r="B3092" s="6"/>
      <c r="C3092" s="6"/>
      <c r="D3092" s="6"/>
      <c r="E3092" s="7"/>
    </row>
    <row r="3093" hidden="1">
      <c r="A3093" s="20" t="s">
        <v>3720</v>
      </c>
      <c r="B3093" s="21" t="s">
        <v>3721</v>
      </c>
      <c r="C3093" s="22" t="s">
        <v>3722</v>
      </c>
      <c r="D3093" s="21" t="s">
        <v>3723</v>
      </c>
      <c r="E3093" s="23" t="s">
        <v>13</v>
      </c>
    </row>
    <row r="3094" hidden="1">
      <c r="A3094" s="56" t="s">
        <v>3724</v>
      </c>
      <c r="B3094" s="25">
        <v>8415.0</v>
      </c>
      <c r="C3094" s="26">
        <v>8415.0</v>
      </c>
      <c r="D3094" s="27">
        <v>0.0</v>
      </c>
      <c r="E3094" s="28"/>
    </row>
    <row r="3095" hidden="1">
      <c r="A3095" s="56" t="s">
        <v>3725</v>
      </c>
      <c r="B3095" s="29">
        <v>7848.0</v>
      </c>
      <c r="C3095" s="26">
        <v>7848.0</v>
      </c>
      <c r="D3095" s="27">
        <v>0.0</v>
      </c>
      <c r="E3095" s="28"/>
    </row>
    <row r="3096" hidden="1">
      <c r="A3096" s="56" t="s">
        <v>3726</v>
      </c>
      <c r="B3096" s="29">
        <v>0.0</v>
      </c>
      <c r="C3096" s="26"/>
      <c r="D3096" s="27">
        <v>0.0</v>
      </c>
      <c r="E3096" s="28" t="s">
        <v>4974</v>
      </c>
    </row>
    <row r="3097" hidden="1">
      <c r="A3097" s="56" t="s">
        <v>3727</v>
      </c>
      <c r="B3097" s="25">
        <v>1000.0</v>
      </c>
      <c r="C3097" s="26">
        <v>1000.0</v>
      </c>
      <c r="D3097" s="27">
        <v>0.0</v>
      </c>
      <c r="E3097" s="28"/>
    </row>
    <row r="3098" hidden="1">
      <c r="A3098" s="31" t="s">
        <v>3729</v>
      </c>
      <c r="B3098" s="29">
        <v>0.0</v>
      </c>
      <c r="C3098" s="26"/>
      <c r="D3098" s="27">
        <v>0.0</v>
      </c>
      <c r="E3098" s="28"/>
    </row>
    <row r="3099" hidden="1">
      <c r="A3099" s="31" t="s">
        <v>3730</v>
      </c>
      <c r="B3099" s="29">
        <v>0.0</v>
      </c>
      <c r="C3099" s="26"/>
      <c r="D3099" s="27">
        <v>0.0</v>
      </c>
      <c r="E3099" s="28"/>
    </row>
    <row r="3100" hidden="1">
      <c r="A3100" s="31" t="s">
        <v>3732</v>
      </c>
      <c r="B3100" s="29">
        <v>0.0</v>
      </c>
      <c r="C3100" s="26"/>
      <c r="D3100" s="27">
        <v>0.0</v>
      </c>
      <c r="E3100" s="28"/>
    </row>
    <row r="3101" hidden="1">
      <c r="A3101" s="31" t="s">
        <v>3734</v>
      </c>
      <c r="B3101" s="29">
        <v>1215.0</v>
      </c>
      <c r="C3101" s="26">
        <v>1305.0</v>
      </c>
      <c r="D3101" s="27">
        <v>90.0</v>
      </c>
      <c r="E3101" s="28"/>
    </row>
    <row r="3102" hidden="1">
      <c r="A3102" s="57" t="s">
        <v>3735</v>
      </c>
      <c r="B3102" s="29">
        <v>18348.0</v>
      </c>
      <c r="C3102" s="29">
        <v>18348.0</v>
      </c>
      <c r="D3102" s="27">
        <v>0.0</v>
      </c>
      <c r="E3102" s="34"/>
    </row>
    <row r="3103" hidden="1">
      <c r="A3103" s="57" t="s">
        <v>3736</v>
      </c>
      <c r="B3103" s="29">
        <v>9923.0</v>
      </c>
      <c r="C3103" s="58">
        <v>9923.0</v>
      </c>
      <c r="D3103" s="27">
        <v>0.0</v>
      </c>
      <c r="E3103" s="34"/>
    </row>
    <row r="3104" hidden="1">
      <c r="A3104" s="57" t="s">
        <v>3737</v>
      </c>
      <c r="B3104" s="29">
        <v>18717.0</v>
      </c>
      <c r="C3104" s="58">
        <v>18717.0</v>
      </c>
      <c r="D3104" s="27">
        <v>0.0</v>
      </c>
      <c r="E3104" s="34"/>
    </row>
    <row r="3105" hidden="1">
      <c r="A3105" s="57" t="s">
        <v>3738</v>
      </c>
      <c r="B3105" s="29">
        <v>24534.0</v>
      </c>
      <c r="C3105" s="58">
        <v>24534.0</v>
      </c>
      <c r="D3105" s="27">
        <v>0.0</v>
      </c>
      <c r="E3105" s="34"/>
    </row>
    <row r="3106" hidden="1">
      <c r="A3106" s="57" t="s">
        <v>3740</v>
      </c>
      <c r="B3106" s="29">
        <v>918.0</v>
      </c>
      <c r="C3106" s="58">
        <v>918.0</v>
      </c>
      <c r="D3106" s="27">
        <v>0.0</v>
      </c>
      <c r="E3106" s="34"/>
    </row>
    <row r="3107" hidden="1">
      <c r="A3107" s="57" t="s">
        <v>3741</v>
      </c>
      <c r="B3107" s="29">
        <v>3434.0</v>
      </c>
      <c r="C3107" s="58">
        <v>3434.0</v>
      </c>
      <c r="D3107" s="27">
        <v>0.0</v>
      </c>
      <c r="E3107" s="34"/>
    </row>
    <row r="3108" hidden="1">
      <c r="A3108" s="35" t="s">
        <v>3742</v>
      </c>
      <c r="B3108" s="29">
        <v>90917.0</v>
      </c>
      <c r="C3108" s="58">
        <v>90917.0</v>
      </c>
      <c r="D3108" s="27">
        <v>0.0</v>
      </c>
      <c r="E3108" s="34"/>
    </row>
    <row r="3109" hidden="1">
      <c r="A3109" s="36" t="s">
        <v>3743</v>
      </c>
      <c r="B3109" s="37">
        <v>1.0</v>
      </c>
      <c r="C3109" s="27">
        <v>91.0</v>
      </c>
      <c r="D3109" s="27">
        <v>90.0</v>
      </c>
      <c r="E3109" s="38"/>
    </row>
    <row r="3110" hidden="1"/>
    <row r="3111" hidden="1"/>
    <row r="3112" hidden="1">
      <c r="A3112" s="5" t="s">
        <v>3715</v>
      </c>
      <c r="B3112" s="6"/>
      <c r="C3112" s="6"/>
      <c r="D3112" s="6"/>
      <c r="E3112" s="7"/>
    </row>
    <row r="3113" hidden="1">
      <c r="A3113" s="10"/>
      <c r="B3113" s="11"/>
      <c r="C3113" s="11"/>
      <c r="D3113" s="11"/>
      <c r="E3113" s="12"/>
    </row>
    <row r="3114" hidden="1">
      <c r="A3114" s="5" t="s">
        <v>3717</v>
      </c>
      <c r="B3114" s="6"/>
      <c r="C3114" s="6"/>
      <c r="D3114" s="6"/>
      <c r="E3114" s="7"/>
    </row>
    <row r="3115" hidden="1">
      <c r="A3115" s="10"/>
      <c r="B3115" s="11"/>
      <c r="C3115" s="11"/>
      <c r="D3115" s="11"/>
      <c r="E3115" s="12"/>
    </row>
    <row r="3116" hidden="1">
      <c r="A3116" s="13">
        <v>46113.0</v>
      </c>
      <c r="B3116" s="6"/>
      <c r="C3116" s="53" t="s">
        <v>3718</v>
      </c>
      <c r="D3116" s="15">
        <v>46117.0</v>
      </c>
      <c r="E3116" s="7"/>
    </row>
    <row r="3117" hidden="1">
      <c r="A3117" s="10"/>
      <c r="B3117" s="11"/>
      <c r="C3117" s="16"/>
      <c r="D3117" s="11"/>
      <c r="E3117" s="12"/>
    </row>
    <row r="3118" hidden="1">
      <c r="A3118" s="54" t="s">
        <v>4853</v>
      </c>
      <c r="B3118" s="7"/>
      <c r="C3118" s="16"/>
      <c r="D3118" s="55" t="s">
        <v>4851</v>
      </c>
      <c r="E3118" s="7"/>
    </row>
    <row r="3119" hidden="1">
      <c r="A3119" s="10"/>
      <c r="B3119" s="12"/>
      <c r="C3119" s="16"/>
      <c r="D3119" s="11"/>
      <c r="E3119" s="12"/>
    </row>
    <row r="3120" hidden="1">
      <c r="A3120" s="19" t="s">
        <v>3719</v>
      </c>
      <c r="B3120" s="6"/>
      <c r="C3120" s="6"/>
      <c r="D3120" s="6"/>
      <c r="E3120" s="7"/>
    </row>
    <row r="3121" hidden="1">
      <c r="A3121" s="20" t="s">
        <v>3720</v>
      </c>
      <c r="B3121" s="21" t="s">
        <v>3721</v>
      </c>
      <c r="C3121" s="22" t="s">
        <v>3722</v>
      </c>
      <c r="D3121" s="21" t="s">
        <v>3723</v>
      </c>
      <c r="E3121" s="23" t="s">
        <v>13</v>
      </c>
    </row>
    <row r="3122" hidden="1">
      <c r="A3122" s="56" t="s">
        <v>3724</v>
      </c>
      <c r="B3122" s="25">
        <v>22775.0</v>
      </c>
      <c r="C3122" s="26">
        <v>8581.0</v>
      </c>
      <c r="D3122" s="27">
        <v>-14194.0</v>
      </c>
      <c r="E3122" s="28"/>
    </row>
    <row r="3123" hidden="1">
      <c r="A3123" s="56" t="s">
        <v>3725</v>
      </c>
      <c r="B3123" s="29">
        <v>28330.0</v>
      </c>
      <c r="C3123" s="26">
        <v>28330.0</v>
      </c>
      <c r="D3123" s="27">
        <v>0.0</v>
      </c>
      <c r="E3123" s="28"/>
    </row>
    <row r="3124" hidden="1">
      <c r="A3124" s="56" t="s">
        <v>3726</v>
      </c>
      <c r="B3124" s="29">
        <v>0.0</v>
      </c>
      <c r="C3124" s="26"/>
      <c r="D3124" s="27">
        <v>0.0</v>
      </c>
      <c r="E3124" s="28" t="s">
        <v>4974</v>
      </c>
    </row>
    <row r="3125" hidden="1">
      <c r="A3125" s="56" t="s">
        <v>3727</v>
      </c>
      <c r="B3125" s="25">
        <v>1600.0</v>
      </c>
      <c r="C3125" s="26">
        <v>4594.0</v>
      </c>
      <c r="D3125" s="27">
        <v>2994.0</v>
      </c>
      <c r="E3125" s="28" t="s">
        <v>5030</v>
      </c>
    </row>
    <row r="3126" hidden="1">
      <c r="A3126" s="31" t="s">
        <v>3729</v>
      </c>
      <c r="B3126" s="29">
        <v>405.0</v>
      </c>
      <c r="C3126" s="26"/>
      <c r="D3126" s="27">
        <v>-405.0</v>
      </c>
      <c r="E3126" s="28"/>
    </row>
    <row r="3127" hidden="1">
      <c r="A3127" s="31" t="s">
        <v>3730</v>
      </c>
      <c r="B3127" s="29">
        <v>0.0</v>
      </c>
      <c r="C3127" s="26">
        <v>11194.0</v>
      </c>
      <c r="D3127" s="27">
        <v>11194.0</v>
      </c>
      <c r="E3127" s="28" t="s">
        <v>4976</v>
      </c>
    </row>
    <row r="3128" hidden="1">
      <c r="A3128" s="31" t="s">
        <v>3732</v>
      </c>
      <c r="B3128" s="29">
        <v>315.0</v>
      </c>
      <c r="C3128" s="26"/>
      <c r="D3128" s="27">
        <v>-315.0</v>
      </c>
      <c r="E3128" s="28"/>
    </row>
    <row r="3129" hidden="1">
      <c r="A3129" s="31" t="s">
        <v>3734</v>
      </c>
      <c r="B3129" s="29">
        <v>5310.0</v>
      </c>
      <c r="C3129" s="26">
        <v>6031.0</v>
      </c>
      <c r="D3129" s="27">
        <v>721.0</v>
      </c>
      <c r="E3129" s="28"/>
    </row>
    <row r="3130" hidden="1">
      <c r="A3130" s="57" t="s">
        <v>3735</v>
      </c>
      <c r="B3130" s="29">
        <v>78111.0</v>
      </c>
      <c r="C3130" s="29">
        <v>78111.0</v>
      </c>
      <c r="D3130" s="27">
        <v>0.0</v>
      </c>
      <c r="E3130" s="34"/>
    </row>
    <row r="3131" hidden="1">
      <c r="A3131" s="57" t="s">
        <v>3736</v>
      </c>
      <c r="B3131" s="29">
        <v>28627.0</v>
      </c>
      <c r="C3131" s="58">
        <v>28627.0</v>
      </c>
      <c r="D3131" s="27">
        <v>0.0</v>
      </c>
      <c r="E3131" s="34"/>
    </row>
    <row r="3132" hidden="1">
      <c r="A3132" s="57" t="s">
        <v>3737</v>
      </c>
      <c r="B3132" s="29">
        <v>62461.0</v>
      </c>
      <c r="C3132" s="58">
        <v>62461.0</v>
      </c>
      <c r="D3132" s="27">
        <v>0.0</v>
      </c>
      <c r="E3132" s="34"/>
    </row>
    <row r="3133" hidden="1">
      <c r="A3133" s="57" t="s">
        <v>3738</v>
      </c>
      <c r="B3133" s="29">
        <v>73797.0</v>
      </c>
      <c r="C3133" s="58">
        <v>73797.0</v>
      </c>
      <c r="D3133" s="27">
        <v>0.0</v>
      </c>
      <c r="E3133" s="34"/>
    </row>
    <row r="3134" hidden="1">
      <c r="A3134" s="57" t="s">
        <v>3740</v>
      </c>
      <c r="B3134" s="29">
        <v>1673.0</v>
      </c>
      <c r="C3134" s="58">
        <v>1673.0</v>
      </c>
      <c r="D3134" s="27">
        <v>0.0</v>
      </c>
      <c r="E3134" s="34"/>
    </row>
    <row r="3135" hidden="1">
      <c r="A3135" s="57" t="s">
        <v>3741</v>
      </c>
      <c r="B3135" s="29">
        <v>5336.0</v>
      </c>
      <c r="C3135" s="58">
        <v>5336.0</v>
      </c>
      <c r="D3135" s="27">
        <v>0.0</v>
      </c>
      <c r="E3135" s="34"/>
    </row>
    <row r="3136" hidden="1">
      <c r="A3136" s="35" t="s">
        <v>3742</v>
      </c>
      <c r="B3136" s="29">
        <v>303401.5</v>
      </c>
      <c r="C3136" s="58">
        <v>303401.5</v>
      </c>
      <c r="D3136" s="27">
        <v>0.0</v>
      </c>
      <c r="E3136" s="34"/>
    </row>
    <row r="3137" hidden="1">
      <c r="A3137" s="36" t="s">
        <v>3743</v>
      </c>
      <c r="B3137" s="37">
        <v>2.500000000007276</v>
      </c>
      <c r="C3137" s="27">
        <v>-2.5</v>
      </c>
      <c r="D3137" s="27">
        <v>-5.000000000007276</v>
      </c>
      <c r="E3137" s="38"/>
    </row>
    <row r="3138" hidden="1"/>
    <row r="3139" hidden="1"/>
    <row r="3140" hidden="1">
      <c r="A3140" s="5" t="s">
        <v>3715</v>
      </c>
      <c r="B3140" s="6"/>
      <c r="C3140" s="6"/>
      <c r="D3140" s="6"/>
      <c r="E3140" s="7"/>
    </row>
    <row r="3141" hidden="1">
      <c r="A3141" s="10"/>
      <c r="B3141" s="11"/>
      <c r="C3141" s="11"/>
      <c r="D3141" s="11"/>
      <c r="E3141" s="12"/>
    </row>
    <row r="3142" hidden="1">
      <c r="A3142" s="5" t="s">
        <v>3717</v>
      </c>
      <c r="B3142" s="6"/>
      <c r="C3142" s="6"/>
      <c r="D3142" s="6"/>
      <c r="E3142" s="7"/>
    </row>
    <row r="3143" hidden="1">
      <c r="A3143" s="10"/>
      <c r="B3143" s="11"/>
      <c r="C3143" s="11"/>
      <c r="D3143" s="11"/>
      <c r="E3143" s="12"/>
    </row>
    <row r="3144" hidden="1">
      <c r="A3144" s="13">
        <v>46118.0</v>
      </c>
      <c r="B3144" s="6"/>
      <c r="C3144" s="53" t="s">
        <v>3718</v>
      </c>
      <c r="D3144" s="15">
        <v>46124.0</v>
      </c>
      <c r="E3144" s="7"/>
    </row>
    <row r="3145" hidden="1">
      <c r="A3145" s="10"/>
      <c r="B3145" s="11"/>
      <c r="C3145" s="16"/>
      <c r="D3145" s="11"/>
      <c r="E3145" s="12"/>
    </row>
    <row r="3146" hidden="1">
      <c r="A3146" s="54" t="s">
        <v>4850</v>
      </c>
      <c r="B3146" s="7"/>
      <c r="C3146" s="16"/>
      <c r="D3146" s="55" t="s">
        <v>4851</v>
      </c>
      <c r="E3146" s="7"/>
    </row>
    <row r="3147" hidden="1">
      <c r="A3147" s="10"/>
      <c r="B3147" s="12"/>
      <c r="C3147" s="16"/>
      <c r="D3147" s="11"/>
      <c r="E3147" s="12"/>
    </row>
    <row r="3148" hidden="1">
      <c r="A3148" s="19" t="s">
        <v>3719</v>
      </c>
      <c r="B3148" s="6"/>
      <c r="C3148" s="6"/>
      <c r="D3148" s="6"/>
      <c r="E3148" s="7"/>
    </row>
    <row r="3149" hidden="1">
      <c r="A3149" s="20" t="s">
        <v>3720</v>
      </c>
      <c r="B3149" s="21" t="s">
        <v>3721</v>
      </c>
      <c r="C3149" s="22" t="s">
        <v>3722</v>
      </c>
      <c r="D3149" s="21" t="s">
        <v>3723</v>
      </c>
      <c r="E3149" s="23" t="s">
        <v>13</v>
      </c>
    </row>
    <row r="3150" hidden="1">
      <c r="A3150" s="56" t="s">
        <v>3724</v>
      </c>
      <c r="B3150" s="25">
        <v>20833.0</v>
      </c>
      <c r="C3150" s="26">
        <v>5788.0</v>
      </c>
      <c r="D3150" s="27">
        <v>-15045.0</v>
      </c>
      <c r="E3150" s="28"/>
    </row>
    <row r="3151" hidden="1">
      <c r="A3151" s="56" t="s">
        <v>3725</v>
      </c>
      <c r="B3151" s="29">
        <v>32406.0</v>
      </c>
      <c r="C3151" s="26">
        <v>32406.0</v>
      </c>
      <c r="D3151" s="27">
        <v>0.0</v>
      </c>
      <c r="E3151" s="28"/>
    </row>
    <row r="3152" hidden="1">
      <c r="A3152" s="56" t="s">
        <v>3726</v>
      </c>
      <c r="B3152" s="29">
        <v>0.0</v>
      </c>
      <c r="C3152" s="26"/>
      <c r="D3152" s="27">
        <v>0.0</v>
      </c>
      <c r="E3152" s="28" t="s">
        <v>4974</v>
      </c>
    </row>
    <row r="3153" hidden="1">
      <c r="A3153" s="56" t="s">
        <v>3727</v>
      </c>
      <c r="B3153" s="25">
        <v>2000.0</v>
      </c>
      <c r="C3153" s="26">
        <v>6973.0</v>
      </c>
      <c r="D3153" s="27">
        <v>4973.0</v>
      </c>
      <c r="E3153" s="28" t="s">
        <v>5031</v>
      </c>
    </row>
    <row r="3154" hidden="1">
      <c r="A3154" s="31" t="s">
        <v>3729</v>
      </c>
      <c r="B3154" s="29">
        <v>0.0</v>
      </c>
      <c r="C3154" s="26"/>
      <c r="D3154" s="27">
        <v>0.0</v>
      </c>
      <c r="E3154" s="28"/>
    </row>
    <row r="3155" hidden="1">
      <c r="A3155" s="31" t="s">
        <v>3730</v>
      </c>
      <c r="B3155" s="29">
        <v>110.0</v>
      </c>
      <c r="C3155" s="26">
        <v>10074.0</v>
      </c>
      <c r="D3155" s="27">
        <v>9964.0</v>
      </c>
      <c r="E3155" s="28" t="s">
        <v>4976</v>
      </c>
    </row>
    <row r="3156" hidden="1">
      <c r="A3156" s="31" t="s">
        <v>3732</v>
      </c>
      <c r="B3156" s="29">
        <v>7435.0</v>
      </c>
      <c r="C3156" s="26">
        <v>7545.0</v>
      </c>
      <c r="D3156" s="27">
        <v>110.0</v>
      </c>
      <c r="E3156" s="28" t="s">
        <v>5032</v>
      </c>
    </row>
    <row r="3157" hidden="1">
      <c r="A3157" s="31" t="s">
        <v>3734</v>
      </c>
      <c r="B3157" s="29">
        <v>7740.0</v>
      </c>
      <c r="C3157" s="26">
        <v>7740.0</v>
      </c>
      <c r="D3157" s="27">
        <v>0.0</v>
      </c>
      <c r="E3157" s="28"/>
    </row>
    <row r="3158" hidden="1">
      <c r="A3158" s="57" t="s">
        <v>3735</v>
      </c>
      <c r="B3158" s="29">
        <v>108501.0</v>
      </c>
      <c r="C3158" s="29">
        <v>108501.0</v>
      </c>
      <c r="D3158" s="27">
        <v>0.0</v>
      </c>
      <c r="E3158" s="34"/>
    </row>
    <row r="3159" hidden="1">
      <c r="A3159" s="57" t="s">
        <v>3736</v>
      </c>
      <c r="B3159" s="29">
        <v>41481.0</v>
      </c>
      <c r="C3159" s="58">
        <v>41481.0</v>
      </c>
      <c r="D3159" s="27">
        <v>0.0</v>
      </c>
      <c r="E3159" s="34"/>
    </row>
    <row r="3160" hidden="1">
      <c r="A3160" s="57" t="s">
        <v>3737</v>
      </c>
      <c r="B3160" s="29">
        <v>89793.0</v>
      </c>
      <c r="C3160" s="58">
        <v>89793.0</v>
      </c>
      <c r="D3160" s="27">
        <v>0.0</v>
      </c>
      <c r="E3160" s="34"/>
    </row>
    <row r="3161" hidden="1">
      <c r="A3161" s="57" t="s">
        <v>3738</v>
      </c>
      <c r="B3161" s="29">
        <v>102282.1</v>
      </c>
      <c r="C3161" s="58">
        <v>102282.1</v>
      </c>
      <c r="D3161" s="27">
        <v>0.0</v>
      </c>
      <c r="E3161" s="34"/>
    </row>
    <row r="3162" hidden="1">
      <c r="A3162" s="57" t="s">
        <v>3740</v>
      </c>
      <c r="B3162" s="29">
        <v>0.0</v>
      </c>
      <c r="C3162" s="58">
        <v>0.0</v>
      </c>
      <c r="D3162" s="27">
        <v>0.0</v>
      </c>
      <c r="E3162" s="34"/>
    </row>
    <row r="3163" hidden="1">
      <c r="A3163" s="57" t="s">
        <v>3741</v>
      </c>
      <c r="B3163" s="29">
        <v>7248.0</v>
      </c>
      <c r="C3163" s="58">
        <v>7248.0</v>
      </c>
      <c r="D3163" s="27">
        <v>0.0</v>
      </c>
      <c r="E3163" s="34"/>
    </row>
    <row r="3164" hidden="1">
      <c r="A3164" s="35" t="s">
        <v>3742</v>
      </c>
      <c r="B3164" s="29">
        <v>412578.1</v>
      </c>
      <c r="C3164" s="58">
        <v>412578.1</v>
      </c>
      <c r="D3164" s="27">
        <v>0.0</v>
      </c>
      <c r="E3164" s="34"/>
    </row>
    <row r="3165" hidden="1">
      <c r="A3165" s="36" t="s">
        <v>3743</v>
      </c>
      <c r="B3165" s="37">
        <v>3.0</v>
      </c>
      <c r="C3165" s="27">
        <v>5.0</v>
      </c>
      <c r="D3165" s="27">
        <v>2.0</v>
      </c>
      <c r="E3165" s="38"/>
    </row>
    <row r="3166" hidden="1"/>
    <row r="3167" hidden="1"/>
    <row r="3168" hidden="1">
      <c r="A3168" s="5" t="s">
        <v>3715</v>
      </c>
      <c r="B3168" s="6"/>
      <c r="C3168" s="6"/>
      <c r="D3168" s="6"/>
      <c r="E3168" s="7"/>
    </row>
    <row r="3169" hidden="1">
      <c r="A3169" s="10"/>
      <c r="B3169" s="11"/>
      <c r="C3169" s="11"/>
      <c r="D3169" s="11"/>
      <c r="E3169" s="12"/>
    </row>
    <row r="3170" hidden="1">
      <c r="A3170" s="5" t="s">
        <v>3717</v>
      </c>
      <c r="B3170" s="6"/>
      <c r="C3170" s="6"/>
      <c r="D3170" s="6"/>
      <c r="E3170" s="7"/>
    </row>
    <row r="3171" hidden="1">
      <c r="A3171" s="10"/>
      <c r="B3171" s="11"/>
      <c r="C3171" s="11"/>
      <c r="D3171" s="11"/>
      <c r="E3171" s="12"/>
    </row>
    <row r="3172" hidden="1">
      <c r="A3172" s="13">
        <v>46118.0</v>
      </c>
      <c r="B3172" s="6"/>
      <c r="C3172" s="53" t="s">
        <v>3718</v>
      </c>
      <c r="D3172" s="15">
        <v>46124.0</v>
      </c>
      <c r="E3172" s="7"/>
    </row>
    <row r="3173" hidden="1">
      <c r="A3173" s="10"/>
      <c r="B3173" s="11"/>
      <c r="C3173" s="16"/>
      <c r="D3173" s="11"/>
      <c r="E3173" s="12"/>
    </row>
    <row r="3174" hidden="1">
      <c r="A3174" s="54" t="s">
        <v>4850</v>
      </c>
      <c r="B3174" s="7"/>
      <c r="C3174" s="16"/>
      <c r="D3174" s="55" t="s">
        <v>4851</v>
      </c>
      <c r="E3174" s="7"/>
    </row>
    <row r="3175" hidden="1">
      <c r="A3175" s="10"/>
      <c r="B3175" s="12"/>
      <c r="C3175" s="16"/>
      <c r="D3175" s="11"/>
      <c r="E3175" s="12"/>
    </row>
    <row r="3176" hidden="1">
      <c r="A3176" s="19" t="s">
        <v>3719</v>
      </c>
      <c r="B3176" s="6"/>
      <c r="C3176" s="6"/>
      <c r="D3176" s="6"/>
      <c r="E3176" s="7"/>
    </row>
    <row r="3177" hidden="1">
      <c r="A3177" s="20" t="s">
        <v>3720</v>
      </c>
      <c r="B3177" s="21" t="s">
        <v>3721</v>
      </c>
      <c r="C3177" s="22" t="s">
        <v>3722</v>
      </c>
      <c r="D3177" s="21" t="s">
        <v>3723</v>
      </c>
      <c r="E3177" s="23" t="s">
        <v>13</v>
      </c>
    </row>
    <row r="3178" hidden="1">
      <c r="A3178" s="56" t="s">
        <v>3724</v>
      </c>
      <c r="B3178" s="25">
        <v>20833.0</v>
      </c>
      <c r="C3178" s="26">
        <v>5788.0</v>
      </c>
      <c r="D3178" s="27">
        <v>-15045.0</v>
      </c>
      <c r="E3178" s="28"/>
    </row>
    <row r="3179" hidden="1">
      <c r="A3179" s="56" t="s">
        <v>3725</v>
      </c>
      <c r="B3179" s="29">
        <v>32406.0</v>
      </c>
      <c r="C3179" s="26">
        <v>32406.0</v>
      </c>
      <c r="D3179" s="27">
        <v>0.0</v>
      </c>
      <c r="E3179" s="28"/>
    </row>
    <row r="3180" hidden="1">
      <c r="A3180" s="56" t="s">
        <v>3726</v>
      </c>
      <c r="B3180" s="29">
        <v>0.0</v>
      </c>
      <c r="C3180" s="26"/>
      <c r="D3180" s="27">
        <v>0.0</v>
      </c>
      <c r="E3180" s="28" t="s">
        <v>4974</v>
      </c>
    </row>
    <row r="3181" hidden="1">
      <c r="A3181" s="56" t="s">
        <v>3727</v>
      </c>
      <c r="B3181" s="25">
        <v>2000.0</v>
      </c>
      <c r="C3181" s="26">
        <v>6973.0</v>
      </c>
      <c r="D3181" s="27">
        <v>4973.0</v>
      </c>
      <c r="E3181" s="28" t="s">
        <v>5031</v>
      </c>
    </row>
    <row r="3182" hidden="1">
      <c r="A3182" s="31" t="s">
        <v>3729</v>
      </c>
      <c r="B3182" s="29">
        <v>0.0</v>
      </c>
      <c r="C3182" s="26"/>
      <c r="D3182" s="27">
        <v>0.0</v>
      </c>
      <c r="E3182" s="28"/>
    </row>
    <row r="3183" hidden="1">
      <c r="A3183" s="31" t="s">
        <v>3730</v>
      </c>
      <c r="B3183" s="29">
        <v>110.0</v>
      </c>
      <c r="C3183" s="26">
        <v>10074.0</v>
      </c>
      <c r="D3183" s="27">
        <v>9964.0</v>
      </c>
      <c r="E3183" s="28" t="s">
        <v>4976</v>
      </c>
    </row>
    <row r="3184" hidden="1">
      <c r="A3184" s="31" t="s">
        <v>3732</v>
      </c>
      <c r="B3184" s="29">
        <v>7435.0</v>
      </c>
      <c r="C3184" s="26">
        <v>7545.0</v>
      </c>
      <c r="D3184" s="27">
        <v>110.0</v>
      </c>
      <c r="E3184" s="28" t="s">
        <v>5032</v>
      </c>
    </row>
    <row r="3185" hidden="1">
      <c r="A3185" s="31" t="s">
        <v>3734</v>
      </c>
      <c r="B3185" s="29">
        <v>7740.0</v>
      </c>
      <c r="C3185" s="26">
        <v>7740.0</v>
      </c>
      <c r="D3185" s="27">
        <v>0.0</v>
      </c>
      <c r="E3185" s="28"/>
    </row>
    <row r="3186" hidden="1">
      <c r="A3186" s="57" t="s">
        <v>3735</v>
      </c>
      <c r="B3186" s="29">
        <v>108501.0</v>
      </c>
      <c r="C3186" s="29">
        <v>108501.0</v>
      </c>
      <c r="D3186" s="27">
        <v>0.0</v>
      </c>
      <c r="E3186" s="34"/>
    </row>
    <row r="3187" hidden="1">
      <c r="A3187" s="57" t="s">
        <v>3736</v>
      </c>
      <c r="B3187" s="29">
        <v>41481.0</v>
      </c>
      <c r="C3187" s="58">
        <v>41481.0</v>
      </c>
      <c r="D3187" s="27">
        <v>0.0</v>
      </c>
      <c r="E3187" s="34"/>
    </row>
    <row r="3188" hidden="1">
      <c r="A3188" s="57" t="s">
        <v>3737</v>
      </c>
      <c r="B3188" s="29">
        <v>89793.0</v>
      </c>
      <c r="C3188" s="58">
        <v>89793.0</v>
      </c>
      <c r="D3188" s="27">
        <v>0.0</v>
      </c>
      <c r="E3188" s="34"/>
    </row>
    <row r="3189" hidden="1">
      <c r="A3189" s="57" t="s">
        <v>3738</v>
      </c>
      <c r="B3189" s="29">
        <v>102282.1</v>
      </c>
      <c r="C3189" s="58">
        <v>102282.1</v>
      </c>
      <c r="D3189" s="27">
        <v>0.0</v>
      </c>
      <c r="E3189" s="34"/>
    </row>
    <row r="3190" hidden="1">
      <c r="A3190" s="57" t="s">
        <v>3740</v>
      </c>
      <c r="B3190" s="29">
        <v>0.0</v>
      </c>
      <c r="C3190" s="58">
        <v>0.0</v>
      </c>
      <c r="D3190" s="27">
        <v>0.0</v>
      </c>
      <c r="E3190" s="34"/>
    </row>
    <row r="3191" hidden="1">
      <c r="A3191" s="57" t="s">
        <v>3741</v>
      </c>
      <c r="B3191" s="29">
        <v>7248.0</v>
      </c>
      <c r="C3191" s="58">
        <v>7248.0</v>
      </c>
      <c r="D3191" s="27">
        <v>0.0</v>
      </c>
      <c r="E3191" s="34"/>
    </row>
    <row r="3192" hidden="1">
      <c r="A3192" s="35" t="s">
        <v>3742</v>
      </c>
      <c r="B3192" s="29">
        <v>412578.1</v>
      </c>
      <c r="C3192" s="58">
        <v>412578.1</v>
      </c>
      <c r="D3192" s="27">
        <v>0.0</v>
      </c>
      <c r="E3192" s="34"/>
    </row>
    <row r="3193" hidden="1">
      <c r="A3193" s="36" t="s">
        <v>3743</v>
      </c>
      <c r="B3193" s="37">
        <v>3.0</v>
      </c>
      <c r="C3193" s="27">
        <v>5.0</v>
      </c>
      <c r="D3193" s="27">
        <v>2.0</v>
      </c>
      <c r="E3193" s="38"/>
    </row>
    <row r="3194" hidden="1"/>
    <row r="3195" hidden="1"/>
    <row r="3196" hidden="1">
      <c r="A3196" s="5" t="s">
        <v>3715</v>
      </c>
      <c r="B3196" s="6"/>
      <c r="C3196" s="6"/>
      <c r="D3196" s="6"/>
      <c r="E3196" s="7"/>
    </row>
    <row r="3197" hidden="1">
      <c r="A3197" s="10"/>
      <c r="B3197" s="11"/>
      <c r="C3197" s="11"/>
      <c r="D3197" s="11"/>
      <c r="E3197" s="12"/>
    </row>
    <row r="3198" hidden="1">
      <c r="A3198" s="5" t="s">
        <v>3717</v>
      </c>
      <c r="B3198" s="6"/>
      <c r="C3198" s="6"/>
      <c r="D3198" s="6"/>
      <c r="E3198" s="7"/>
    </row>
    <row r="3199" hidden="1">
      <c r="A3199" s="10"/>
      <c r="B3199" s="11"/>
      <c r="C3199" s="11"/>
      <c r="D3199" s="11"/>
      <c r="E3199" s="12"/>
    </row>
    <row r="3200" hidden="1">
      <c r="A3200" s="13">
        <v>46125.0</v>
      </c>
      <c r="B3200" s="6"/>
      <c r="C3200" s="53" t="s">
        <v>3718</v>
      </c>
      <c r="D3200" s="15">
        <v>46131.0</v>
      </c>
      <c r="E3200" s="7"/>
    </row>
    <row r="3201" hidden="1">
      <c r="A3201" s="10"/>
      <c r="B3201" s="11"/>
      <c r="C3201" s="16"/>
      <c r="D3201" s="11"/>
      <c r="E3201" s="12"/>
    </row>
    <row r="3202" hidden="1">
      <c r="A3202" s="54" t="s">
        <v>4850</v>
      </c>
      <c r="B3202" s="7"/>
      <c r="C3202" s="16"/>
      <c r="D3202" s="55" t="s">
        <v>4851</v>
      </c>
      <c r="E3202" s="7"/>
    </row>
    <row r="3203" hidden="1">
      <c r="A3203" s="10"/>
      <c r="B3203" s="12"/>
      <c r="C3203" s="16"/>
      <c r="D3203" s="11"/>
      <c r="E3203" s="12"/>
    </row>
    <row r="3204" hidden="1">
      <c r="A3204" s="19" t="s">
        <v>3719</v>
      </c>
      <c r="B3204" s="6"/>
      <c r="C3204" s="6"/>
      <c r="D3204" s="6"/>
      <c r="E3204" s="7"/>
    </row>
    <row r="3205" hidden="1">
      <c r="A3205" s="20" t="s">
        <v>3720</v>
      </c>
      <c r="B3205" s="21" t="s">
        <v>3721</v>
      </c>
      <c r="C3205" s="22" t="s">
        <v>3722</v>
      </c>
      <c r="D3205" s="21" t="s">
        <v>3723</v>
      </c>
      <c r="E3205" s="23" t="s">
        <v>13</v>
      </c>
    </row>
    <row r="3206" hidden="1">
      <c r="A3206" s="56" t="s">
        <v>3724</v>
      </c>
      <c r="B3206" s="25">
        <v>24540.0</v>
      </c>
      <c r="C3206" s="26">
        <v>5226.0</v>
      </c>
      <c r="D3206" s="27">
        <v>-19314.0</v>
      </c>
      <c r="E3206" s="28"/>
    </row>
    <row r="3207" hidden="1">
      <c r="A3207" s="56" t="s">
        <v>3725</v>
      </c>
      <c r="B3207" s="29">
        <v>39072.0</v>
      </c>
      <c r="C3207" s="26">
        <v>39072.0</v>
      </c>
      <c r="D3207" s="27">
        <v>0.0</v>
      </c>
      <c r="E3207" s="28"/>
    </row>
    <row r="3208" hidden="1">
      <c r="A3208" s="56" t="s">
        <v>3726</v>
      </c>
      <c r="B3208" s="29">
        <v>1090.0</v>
      </c>
      <c r="C3208" s="26">
        <v>1090.0</v>
      </c>
      <c r="D3208" s="27">
        <v>0.0</v>
      </c>
      <c r="E3208" s="28" t="s">
        <v>4974</v>
      </c>
    </row>
    <row r="3209" hidden="1">
      <c r="A3209" s="56" t="s">
        <v>3727</v>
      </c>
      <c r="B3209" s="25">
        <v>3995.0</v>
      </c>
      <c r="C3209" s="26">
        <v>8187.0</v>
      </c>
      <c r="D3209" s="27">
        <v>4192.0</v>
      </c>
      <c r="E3209" s="28" t="s">
        <v>5033</v>
      </c>
    </row>
    <row r="3210" hidden="1">
      <c r="A3210" s="31" t="s">
        <v>3729</v>
      </c>
      <c r="B3210" s="29">
        <v>0.0</v>
      </c>
      <c r="C3210" s="26"/>
      <c r="D3210" s="27">
        <v>0.0</v>
      </c>
      <c r="E3210" s="28"/>
    </row>
    <row r="3211" hidden="1">
      <c r="A3211" s="31" t="s">
        <v>3730</v>
      </c>
      <c r="B3211" s="29">
        <v>35.0</v>
      </c>
      <c r="C3211" s="26">
        <v>15147.0</v>
      </c>
      <c r="D3211" s="27">
        <v>15112.0</v>
      </c>
      <c r="E3211" s="28" t="s">
        <v>5034</v>
      </c>
    </row>
    <row r="3212" hidden="1">
      <c r="A3212" s="31" t="s">
        <v>3732</v>
      </c>
      <c r="B3212" s="29">
        <v>3921.0</v>
      </c>
      <c r="C3212" s="26">
        <v>3720.0</v>
      </c>
      <c r="D3212" s="27">
        <v>-201.0</v>
      </c>
      <c r="E3212" s="28" t="s">
        <v>5035</v>
      </c>
    </row>
    <row r="3213" hidden="1">
      <c r="A3213" s="31" t="s">
        <v>3734</v>
      </c>
      <c r="B3213" s="29">
        <v>7620.0</v>
      </c>
      <c r="C3213" s="26">
        <v>7830.0</v>
      </c>
      <c r="D3213" s="27">
        <v>210.0</v>
      </c>
      <c r="E3213" s="28"/>
    </row>
    <row r="3214" hidden="1">
      <c r="A3214" s="57" t="s">
        <v>3735</v>
      </c>
      <c r="B3214" s="29">
        <v>103856.0</v>
      </c>
      <c r="C3214" s="29">
        <v>103856.0</v>
      </c>
      <c r="D3214" s="27">
        <v>0.0</v>
      </c>
      <c r="E3214" s="34"/>
    </row>
    <row r="3215" hidden="1">
      <c r="A3215" s="57" t="s">
        <v>3736</v>
      </c>
      <c r="B3215" s="29">
        <v>42219.0</v>
      </c>
      <c r="C3215" s="58">
        <v>42219.0</v>
      </c>
      <c r="D3215" s="27">
        <v>0.0</v>
      </c>
      <c r="E3215" s="34"/>
    </row>
    <row r="3216" hidden="1">
      <c r="A3216" s="57" t="s">
        <v>3737</v>
      </c>
      <c r="B3216" s="29">
        <v>79655.0</v>
      </c>
      <c r="C3216" s="58">
        <v>79655.0</v>
      </c>
      <c r="D3216" s="27">
        <v>0.0</v>
      </c>
      <c r="E3216" s="34"/>
    </row>
    <row r="3217" hidden="1">
      <c r="A3217" s="57" t="s">
        <v>3738</v>
      </c>
      <c r="B3217" s="29">
        <v>109734.0</v>
      </c>
      <c r="C3217" s="58">
        <v>109734.0</v>
      </c>
      <c r="D3217" s="27">
        <v>0.0</v>
      </c>
      <c r="E3217" s="34"/>
    </row>
    <row r="3218" hidden="1">
      <c r="A3218" s="57" t="s">
        <v>3740</v>
      </c>
      <c r="B3218" s="29">
        <v>950.0</v>
      </c>
      <c r="C3218" s="58">
        <v>950.0</v>
      </c>
      <c r="D3218" s="27">
        <v>0.0</v>
      </c>
      <c r="E3218" s="34"/>
    </row>
    <row r="3219" hidden="1">
      <c r="A3219" s="57" t="s">
        <v>3741</v>
      </c>
      <c r="B3219" s="29">
        <v>14216.0</v>
      </c>
      <c r="C3219" s="58">
        <v>14216.0</v>
      </c>
      <c r="D3219" s="27">
        <v>0.0</v>
      </c>
      <c r="E3219" s="34"/>
    </row>
    <row r="3220" hidden="1">
      <c r="A3220" s="35" t="s">
        <v>3742</v>
      </c>
      <c r="B3220" s="29">
        <v>416686.6</v>
      </c>
      <c r="C3220" s="58">
        <v>416686.6</v>
      </c>
      <c r="D3220" s="27">
        <v>0.0</v>
      </c>
      <c r="E3220" s="34"/>
    </row>
    <row r="3221" hidden="1">
      <c r="A3221" s="36" t="s">
        <v>3743</v>
      </c>
      <c r="B3221" s="37">
        <v>0.4000000000014552</v>
      </c>
      <c r="C3221" s="27">
        <v>-0.5999999999767169</v>
      </c>
      <c r="D3221" s="27">
        <v>-0.9999999999781721</v>
      </c>
      <c r="E3221" s="38"/>
    </row>
    <row r="3222" hidden="1"/>
    <row r="3223" hidden="1"/>
    <row r="3224" hidden="1">
      <c r="A3224" s="5" t="s">
        <v>3715</v>
      </c>
      <c r="B3224" s="6"/>
      <c r="C3224" s="6"/>
      <c r="D3224" s="6"/>
      <c r="E3224" s="7"/>
    </row>
    <row r="3225" hidden="1">
      <c r="A3225" s="10"/>
      <c r="B3225" s="11"/>
      <c r="C3225" s="11"/>
      <c r="D3225" s="11"/>
      <c r="E3225" s="12"/>
    </row>
    <row r="3226" hidden="1">
      <c r="A3226" s="5" t="s">
        <v>3717</v>
      </c>
      <c r="B3226" s="6"/>
      <c r="C3226" s="6"/>
      <c r="D3226" s="6"/>
      <c r="E3226" s="7"/>
    </row>
    <row r="3227" hidden="1">
      <c r="A3227" s="10"/>
      <c r="B3227" s="11"/>
      <c r="C3227" s="11"/>
      <c r="D3227" s="11"/>
      <c r="E3227" s="12"/>
    </row>
    <row r="3228" hidden="1">
      <c r="A3228" s="13">
        <v>46132.0</v>
      </c>
      <c r="B3228" s="6"/>
      <c r="C3228" s="53" t="s">
        <v>3718</v>
      </c>
      <c r="D3228" s="15">
        <v>46138.0</v>
      </c>
      <c r="E3228" s="7"/>
    </row>
    <row r="3229" hidden="1">
      <c r="A3229" s="10"/>
      <c r="B3229" s="11"/>
      <c r="C3229" s="16"/>
      <c r="D3229" s="11"/>
      <c r="E3229" s="12"/>
    </row>
    <row r="3230" hidden="1">
      <c r="A3230" s="54" t="s">
        <v>4850</v>
      </c>
      <c r="B3230" s="7"/>
      <c r="C3230" s="16"/>
      <c r="D3230" s="55" t="s">
        <v>4851</v>
      </c>
      <c r="E3230" s="7"/>
    </row>
    <row r="3231" hidden="1">
      <c r="A3231" s="10"/>
      <c r="B3231" s="12"/>
      <c r="C3231" s="16"/>
      <c r="D3231" s="11"/>
      <c r="E3231" s="12"/>
    </row>
    <row r="3232" hidden="1">
      <c r="A3232" s="19" t="s">
        <v>3719</v>
      </c>
      <c r="B3232" s="6"/>
      <c r="C3232" s="6"/>
      <c r="D3232" s="6"/>
      <c r="E3232" s="7"/>
    </row>
    <row r="3233" hidden="1">
      <c r="A3233" s="20" t="s">
        <v>3720</v>
      </c>
      <c r="B3233" s="21" t="s">
        <v>3721</v>
      </c>
      <c r="C3233" s="22" t="s">
        <v>3722</v>
      </c>
      <c r="D3233" s="21" t="s">
        <v>3723</v>
      </c>
      <c r="E3233" s="23" t="s">
        <v>13</v>
      </c>
    </row>
    <row r="3234" hidden="1">
      <c r="A3234" s="56" t="s">
        <v>3724</v>
      </c>
      <c r="B3234" s="25">
        <v>32750.0</v>
      </c>
      <c r="C3234" s="26">
        <v>28750.0</v>
      </c>
      <c r="D3234" s="27">
        <v>-4000.0</v>
      </c>
      <c r="E3234" s="28"/>
    </row>
    <row r="3235" hidden="1">
      <c r="A3235" s="56" t="s">
        <v>3725</v>
      </c>
      <c r="B3235" s="29">
        <v>31934.0</v>
      </c>
      <c r="C3235" s="26">
        <v>31934.0</v>
      </c>
      <c r="D3235" s="27">
        <v>0.0</v>
      </c>
      <c r="E3235" s="28"/>
    </row>
    <row r="3236" hidden="1">
      <c r="A3236" s="56" t="s">
        <v>3726</v>
      </c>
      <c r="B3236" s="29">
        <v>140.0</v>
      </c>
      <c r="C3236" s="26">
        <v>140.0</v>
      </c>
      <c r="D3236" s="27">
        <v>0.0</v>
      </c>
      <c r="E3236" s="28" t="s">
        <v>4974</v>
      </c>
    </row>
    <row r="3237" hidden="1">
      <c r="A3237" s="56" t="s">
        <v>3727</v>
      </c>
      <c r="B3237" s="25">
        <v>2500.0</v>
      </c>
      <c r="C3237" s="26">
        <v>5000.0</v>
      </c>
      <c r="D3237" s="27">
        <v>2500.0</v>
      </c>
      <c r="E3237" s="28" t="s">
        <v>5036</v>
      </c>
    </row>
    <row r="3238" hidden="1">
      <c r="A3238" s="31" t="s">
        <v>3729</v>
      </c>
      <c r="B3238" s="29">
        <v>0.0</v>
      </c>
      <c r="C3238" s="26"/>
      <c r="D3238" s="27">
        <v>0.0</v>
      </c>
      <c r="E3238" s="28"/>
    </row>
    <row r="3239" hidden="1">
      <c r="A3239" s="31" t="s">
        <v>3730</v>
      </c>
      <c r="B3239" s="29">
        <v>0.0</v>
      </c>
      <c r="C3239" s="26"/>
      <c r="D3239" s="27">
        <v>0.0</v>
      </c>
      <c r="E3239" s="28"/>
    </row>
    <row r="3240" hidden="1">
      <c r="A3240" s="31" t="s">
        <v>3732</v>
      </c>
      <c r="B3240" s="29">
        <v>300.0</v>
      </c>
      <c r="C3240" s="26">
        <v>1800.0</v>
      </c>
      <c r="D3240" s="27">
        <v>1500.0</v>
      </c>
      <c r="E3240" s="28" t="s">
        <v>5037</v>
      </c>
    </row>
    <row r="3241" hidden="1">
      <c r="A3241" s="31" t="s">
        <v>3734</v>
      </c>
      <c r="B3241" s="29">
        <v>6975.0</v>
      </c>
      <c r="C3241" s="26">
        <v>6975.0</v>
      </c>
      <c r="D3241" s="27">
        <v>0.0</v>
      </c>
      <c r="E3241" s="28"/>
    </row>
    <row r="3242" hidden="1">
      <c r="A3242" s="57" t="s">
        <v>3735</v>
      </c>
      <c r="B3242" s="29">
        <v>103558.0</v>
      </c>
      <c r="C3242" s="29">
        <v>103856.0</v>
      </c>
      <c r="D3242" s="27">
        <v>298.0</v>
      </c>
      <c r="E3242" s="34"/>
    </row>
    <row r="3243" hidden="1">
      <c r="A3243" s="57" t="s">
        <v>3736</v>
      </c>
      <c r="B3243" s="29">
        <v>34385.0</v>
      </c>
      <c r="C3243" s="58">
        <v>42219.0</v>
      </c>
      <c r="D3243" s="27">
        <v>7834.0</v>
      </c>
      <c r="E3243" s="34"/>
    </row>
    <row r="3244" hidden="1">
      <c r="A3244" s="57" t="s">
        <v>3737</v>
      </c>
      <c r="B3244" s="29">
        <v>99540.0</v>
      </c>
      <c r="C3244" s="58">
        <v>79655.0</v>
      </c>
      <c r="D3244" s="27">
        <v>-19885.0</v>
      </c>
      <c r="E3244" s="34"/>
    </row>
    <row r="3245" hidden="1">
      <c r="A3245" s="57" t="s">
        <v>3738</v>
      </c>
      <c r="B3245" s="29">
        <v>102435.0</v>
      </c>
      <c r="C3245" s="58">
        <v>109734.0</v>
      </c>
      <c r="D3245" s="27">
        <v>7299.0</v>
      </c>
      <c r="E3245" s="34"/>
    </row>
    <row r="3246" hidden="1">
      <c r="A3246" s="57" t="s">
        <v>3740</v>
      </c>
      <c r="B3246" s="29">
        <v>791.0</v>
      </c>
      <c r="C3246" s="58">
        <v>950.0</v>
      </c>
      <c r="D3246" s="27">
        <v>159.0</v>
      </c>
      <c r="E3246" s="34"/>
    </row>
    <row r="3247" hidden="1">
      <c r="A3247" s="57" t="s">
        <v>3741</v>
      </c>
      <c r="B3247" s="29">
        <v>8603.0</v>
      </c>
      <c r="C3247" s="58">
        <v>14216.0</v>
      </c>
      <c r="D3247" s="27">
        <v>5613.0</v>
      </c>
      <c r="E3247" s="34"/>
    </row>
    <row r="3248" hidden="1">
      <c r="A3248" s="35" t="s">
        <v>3742</v>
      </c>
      <c r="B3248" s="29">
        <v>415306.5</v>
      </c>
      <c r="C3248" s="58">
        <v>416686.6</v>
      </c>
      <c r="D3248" s="27">
        <v>1380.0999999999767</v>
      </c>
      <c r="E3248" s="34"/>
    </row>
    <row r="3249" hidden="1">
      <c r="A3249" s="36" t="s">
        <v>3743</v>
      </c>
      <c r="B3249" s="37">
        <v>1.5</v>
      </c>
      <c r="C3249" s="27">
        <v>-5673.599999999977</v>
      </c>
      <c r="D3249" s="27">
        <v>-5675.099999999977</v>
      </c>
      <c r="E3249" s="38"/>
    </row>
    <row r="3250" hidden="1"/>
    <row r="3251" hidden="1"/>
    <row r="3252" hidden="1">
      <c r="A3252" s="5" t="s">
        <v>3715</v>
      </c>
      <c r="B3252" s="6"/>
      <c r="C3252" s="6"/>
      <c r="D3252" s="6"/>
      <c r="E3252" s="7"/>
    </row>
    <row r="3253" hidden="1">
      <c r="A3253" s="10"/>
      <c r="B3253" s="11"/>
      <c r="C3253" s="11"/>
      <c r="D3253" s="11"/>
      <c r="E3253" s="12"/>
    </row>
    <row r="3254" hidden="1">
      <c r="A3254" s="5" t="s">
        <v>3717</v>
      </c>
      <c r="B3254" s="6"/>
      <c r="C3254" s="6"/>
      <c r="D3254" s="6"/>
      <c r="E3254" s="7"/>
    </row>
    <row r="3255" hidden="1">
      <c r="A3255" s="10"/>
      <c r="B3255" s="11"/>
      <c r="C3255" s="11"/>
      <c r="D3255" s="11"/>
      <c r="E3255" s="12"/>
    </row>
    <row r="3256" hidden="1">
      <c r="A3256" s="13">
        <v>46132.0</v>
      </c>
      <c r="B3256" s="6"/>
      <c r="C3256" s="53" t="s">
        <v>3718</v>
      </c>
      <c r="D3256" s="15">
        <v>46138.0</v>
      </c>
      <c r="E3256" s="7"/>
    </row>
    <row r="3257" hidden="1">
      <c r="A3257" s="10"/>
      <c r="B3257" s="11"/>
      <c r="C3257" s="16"/>
      <c r="D3257" s="11"/>
      <c r="E3257" s="12"/>
    </row>
    <row r="3258" hidden="1">
      <c r="A3258" s="54" t="s">
        <v>4850</v>
      </c>
      <c r="B3258" s="7"/>
      <c r="C3258" s="16"/>
      <c r="D3258" s="55" t="s">
        <v>4851</v>
      </c>
      <c r="E3258" s="7"/>
    </row>
    <row r="3259" hidden="1">
      <c r="A3259" s="10"/>
      <c r="B3259" s="12"/>
      <c r="C3259" s="16"/>
      <c r="D3259" s="11"/>
      <c r="E3259" s="12"/>
    </row>
    <row r="3260" hidden="1">
      <c r="A3260" s="19" t="s">
        <v>3719</v>
      </c>
      <c r="B3260" s="6"/>
      <c r="C3260" s="6"/>
      <c r="D3260" s="6"/>
      <c r="E3260" s="7"/>
    </row>
    <row r="3261" hidden="1">
      <c r="A3261" s="20" t="s">
        <v>3720</v>
      </c>
      <c r="B3261" s="21" t="s">
        <v>3721</v>
      </c>
      <c r="C3261" s="22" t="s">
        <v>3722</v>
      </c>
      <c r="D3261" s="21" t="s">
        <v>3723</v>
      </c>
      <c r="E3261" s="23" t="s">
        <v>13</v>
      </c>
    </row>
    <row r="3262" hidden="1">
      <c r="A3262" s="56" t="s">
        <v>3724</v>
      </c>
      <c r="B3262" s="25">
        <v>32750.0</v>
      </c>
      <c r="C3262" s="26">
        <v>28750.0</v>
      </c>
      <c r="D3262" s="27">
        <v>-4000.0</v>
      </c>
      <c r="E3262" s="28"/>
    </row>
    <row r="3263" hidden="1">
      <c r="A3263" s="56" t="s">
        <v>3725</v>
      </c>
      <c r="B3263" s="29">
        <v>31934.0</v>
      </c>
      <c r="C3263" s="26">
        <v>31934.0</v>
      </c>
      <c r="D3263" s="27">
        <v>0.0</v>
      </c>
      <c r="E3263" s="28"/>
    </row>
    <row r="3264" hidden="1">
      <c r="A3264" s="56" t="s">
        <v>3726</v>
      </c>
      <c r="B3264" s="29">
        <v>140.0</v>
      </c>
      <c r="C3264" s="26">
        <v>140.0</v>
      </c>
      <c r="D3264" s="27">
        <v>0.0</v>
      </c>
      <c r="E3264" s="28" t="s">
        <v>4974</v>
      </c>
    </row>
    <row r="3265" hidden="1">
      <c r="A3265" s="56" t="s">
        <v>3727</v>
      </c>
      <c r="B3265" s="25">
        <v>2500.0</v>
      </c>
      <c r="C3265" s="26">
        <v>5000.0</v>
      </c>
      <c r="D3265" s="27">
        <v>2500.0</v>
      </c>
      <c r="E3265" s="28" t="s">
        <v>5036</v>
      </c>
    </row>
    <row r="3266" hidden="1">
      <c r="A3266" s="31" t="s">
        <v>3729</v>
      </c>
      <c r="B3266" s="29">
        <v>0.0</v>
      </c>
      <c r="C3266" s="26"/>
      <c r="D3266" s="27">
        <v>0.0</v>
      </c>
      <c r="E3266" s="28"/>
    </row>
    <row r="3267" hidden="1">
      <c r="A3267" s="31" t="s">
        <v>3730</v>
      </c>
      <c r="B3267" s="29">
        <v>0.0</v>
      </c>
      <c r="C3267" s="26"/>
      <c r="D3267" s="27">
        <v>0.0</v>
      </c>
      <c r="E3267" s="28"/>
    </row>
    <row r="3268" hidden="1">
      <c r="A3268" s="31" t="s">
        <v>3732</v>
      </c>
      <c r="B3268" s="29">
        <v>300.0</v>
      </c>
      <c r="C3268" s="26">
        <v>1800.0</v>
      </c>
      <c r="D3268" s="27">
        <v>1500.0</v>
      </c>
      <c r="E3268" s="28" t="s">
        <v>5037</v>
      </c>
    </row>
    <row r="3269" hidden="1">
      <c r="A3269" s="31" t="s">
        <v>3734</v>
      </c>
      <c r="B3269" s="29">
        <v>6975.0</v>
      </c>
      <c r="C3269" s="26">
        <v>6975.0</v>
      </c>
      <c r="D3269" s="27">
        <v>0.0</v>
      </c>
      <c r="E3269" s="28"/>
    </row>
    <row r="3270" hidden="1">
      <c r="A3270" s="57" t="s">
        <v>3735</v>
      </c>
      <c r="B3270" s="29">
        <v>103558.0</v>
      </c>
      <c r="C3270" s="29">
        <v>103558.0</v>
      </c>
      <c r="D3270" s="27">
        <v>0.0</v>
      </c>
      <c r="E3270" s="34"/>
    </row>
    <row r="3271" hidden="1">
      <c r="A3271" s="57" t="s">
        <v>3736</v>
      </c>
      <c r="B3271" s="29">
        <v>34385.0</v>
      </c>
      <c r="C3271" s="58">
        <v>34385.0</v>
      </c>
      <c r="D3271" s="27">
        <v>0.0</v>
      </c>
      <c r="E3271" s="34"/>
    </row>
    <row r="3272" hidden="1">
      <c r="A3272" s="57" t="s">
        <v>3737</v>
      </c>
      <c r="B3272" s="29">
        <v>99540.0</v>
      </c>
      <c r="C3272" s="58">
        <v>99540.0</v>
      </c>
      <c r="D3272" s="27">
        <v>0.0</v>
      </c>
      <c r="E3272" s="34"/>
    </row>
    <row r="3273" hidden="1">
      <c r="A3273" s="57" t="s">
        <v>3738</v>
      </c>
      <c r="B3273" s="29">
        <v>102435.0</v>
      </c>
      <c r="C3273" s="58">
        <v>102435.0</v>
      </c>
      <c r="D3273" s="27">
        <v>0.0</v>
      </c>
      <c r="E3273" s="34"/>
    </row>
    <row r="3274" hidden="1">
      <c r="A3274" s="57" t="s">
        <v>3740</v>
      </c>
      <c r="B3274" s="29">
        <v>791.0</v>
      </c>
      <c r="C3274" s="58">
        <v>791.0</v>
      </c>
      <c r="D3274" s="27">
        <v>0.0</v>
      </c>
      <c r="E3274" s="34"/>
    </row>
    <row r="3275" hidden="1">
      <c r="A3275" s="57" t="s">
        <v>3741</v>
      </c>
      <c r="B3275" s="29">
        <v>8603.0</v>
      </c>
      <c r="C3275" s="58">
        <v>8603.0</v>
      </c>
      <c r="D3275" s="27">
        <v>0.0</v>
      </c>
      <c r="E3275" s="34"/>
    </row>
    <row r="3276" hidden="1">
      <c r="A3276" s="35" t="s">
        <v>3742</v>
      </c>
      <c r="B3276" s="29">
        <v>415306.5</v>
      </c>
      <c r="C3276" s="58">
        <v>414985.5</v>
      </c>
      <c r="D3276" s="27">
        <v>-321.0</v>
      </c>
      <c r="E3276" s="34"/>
    </row>
    <row r="3277" hidden="1">
      <c r="A3277" s="36" t="s">
        <v>3743</v>
      </c>
      <c r="B3277" s="37">
        <v>1.5</v>
      </c>
      <c r="C3277" s="27">
        <v>322.5</v>
      </c>
      <c r="D3277" s="27">
        <v>321.0</v>
      </c>
      <c r="E3277" s="38"/>
    </row>
    <row r="3278" hidden="1"/>
    <row r="3279" hidden="1"/>
    <row r="3280" hidden="1">
      <c r="A3280" s="5" t="s">
        <v>3715</v>
      </c>
      <c r="B3280" s="6"/>
      <c r="C3280" s="6"/>
      <c r="D3280" s="6"/>
      <c r="E3280" s="7"/>
    </row>
    <row r="3281" hidden="1">
      <c r="A3281" s="10"/>
      <c r="B3281" s="11"/>
      <c r="C3281" s="11"/>
      <c r="D3281" s="11"/>
      <c r="E3281" s="12"/>
    </row>
    <row r="3282" hidden="1">
      <c r="A3282" s="5" t="s">
        <v>3717</v>
      </c>
      <c r="B3282" s="6"/>
      <c r="C3282" s="6"/>
      <c r="D3282" s="6"/>
      <c r="E3282" s="7"/>
    </row>
    <row r="3283" hidden="1">
      <c r="A3283" s="10"/>
      <c r="B3283" s="11"/>
      <c r="C3283" s="11"/>
      <c r="D3283" s="11"/>
      <c r="E3283" s="12"/>
    </row>
    <row r="3284" hidden="1">
      <c r="A3284" s="13">
        <v>46139.0</v>
      </c>
      <c r="B3284" s="6"/>
      <c r="C3284" s="53" t="s">
        <v>3718</v>
      </c>
      <c r="D3284" s="15">
        <v>46142.0</v>
      </c>
      <c r="E3284" s="7"/>
    </row>
    <row r="3285" hidden="1">
      <c r="A3285" s="10"/>
      <c r="B3285" s="11"/>
      <c r="C3285" s="16"/>
      <c r="D3285" s="11"/>
      <c r="E3285" s="12"/>
    </row>
    <row r="3286" hidden="1">
      <c r="A3286" s="54" t="s">
        <v>4850</v>
      </c>
      <c r="B3286" s="7"/>
      <c r="C3286" s="16"/>
      <c r="D3286" s="55" t="s">
        <v>4865</v>
      </c>
      <c r="E3286" s="7"/>
    </row>
    <row r="3287" hidden="1">
      <c r="A3287" s="10"/>
      <c r="B3287" s="12"/>
      <c r="C3287" s="16"/>
      <c r="D3287" s="11"/>
      <c r="E3287" s="12"/>
    </row>
    <row r="3288" hidden="1">
      <c r="A3288" s="19" t="s">
        <v>3719</v>
      </c>
      <c r="B3288" s="6"/>
      <c r="C3288" s="6"/>
      <c r="D3288" s="6"/>
      <c r="E3288" s="7"/>
    </row>
    <row r="3289" hidden="1">
      <c r="A3289" s="20" t="s">
        <v>3720</v>
      </c>
      <c r="B3289" s="21" t="s">
        <v>3721</v>
      </c>
      <c r="C3289" s="22" t="s">
        <v>3722</v>
      </c>
      <c r="D3289" s="21" t="s">
        <v>3723</v>
      </c>
      <c r="E3289" s="23" t="s">
        <v>13</v>
      </c>
    </row>
    <row r="3290" hidden="1">
      <c r="A3290" s="56" t="s">
        <v>3724</v>
      </c>
      <c r="B3290" s="25">
        <v>6957.0</v>
      </c>
      <c r="C3290" s="26">
        <v>6957.0</v>
      </c>
      <c r="D3290" s="27">
        <v>0.0</v>
      </c>
      <c r="E3290" s="28"/>
    </row>
    <row r="3291" hidden="1">
      <c r="A3291" s="56" t="s">
        <v>3725</v>
      </c>
      <c r="B3291" s="29">
        <v>17266.0</v>
      </c>
      <c r="C3291" s="26">
        <v>17266.0</v>
      </c>
      <c r="D3291" s="27">
        <v>0.0</v>
      </c>
      <c r="E3291" s="28"/>
    </row>
    <row r="3292" hidden="1">
      <c r="A3292" s="56" t="s">
        <v>3726</v>
      </c>
      <c r="B3292" s="29">
        <v>0.0</v>
      </c>
      <c r="C3292" s="26"/>
      <c r="D3292" s="27">
        <v>0.0</v>
      </c>
      <c r="E3292" s="28" t="s">
        <v>4974</v>
      </c>
    </row>
    <row r="3293" hidden="1">
      <c r="A3293" s="56" t="s">
        <v>3727</v>
      </c>
      <c r="B3293" s="25">
        <v>2200.0</v>
      </c>
      <c r="C3293" s="26">
        <v>2200.0</v>
      </c>
      <c r="D3293" s="27">
        <v>0.0</v>
      </c>
      <c r="E3293" s="28"/>
    </row>
    <row r="3294" hidden="1">
      <c r="A3294" s="31" t="s">
        <v>3729</v>
      </c>
      <c r="B3294" s="29">
        <v>0.0</v>
      </c>
      <c r="C3294" s="26"/>
      <c r="D3294" s="27">
        <v>0.0</v>
      </c>
      <c r="E3294" s="28"/>
    </row>
    <row r="3295" hidden="1">
      <c r="A3295" s="31" t="s">
        <v>3730</v>
      </c>
      <c r="B3295" s="29">
        <v>90.0</v>
      </c>
      <c r="C3295" s="26">
        <v>90.0</v>
      </c>
      <c r="D3295" s="27">
        <v>0.0</v>
      </c>
      <c r="E3295" s="28" t="s">
        <v>5038</v>
      </c>
    </row>
    <row r="3296" hidden="1">
      <c r="A3296" s="31" t="s">
        <v>3732</v>
      </c>
      <c r="B3296" s="29">
        <v>4725.0</v>
      </c>
      <c r="C3296" s="26">
        <v>4570.0</v>
      </c>
      <c r="D3296" s="27">
        <v>-155.0</v>
      </c>
      <c r="E3296" s="28" t="s">
        <v>5039</v>
      </c>
    </row>
    <row r="3297" hidden="1">
      <c r="A3297" s="31" t="s">
        <v>3734</v>
      </c>
      <c r="B3297" s="29">
        <v>3130.0</v>
      </c>
      <c r="C3297" s="26">
        <v>3285.0</v>
      </c>
      <c r="D3297" s="27">
        <v>155.0</v>
      </c>
      <c r="E3297" s="28"/>
    </row>
    <row r="3298" hidden="1">
      <c r="A3298" s="57" t="s">
        <v>3735</v>
      </c>
      <c r="B3298" s="29">
        <v>47919.0</v>
      </c>
      <c r="C3298" s="29">
        <v>47919.0</v>
      </c>
      <c r="D3298" s="27">
        <v>0.0</v>
      </c>
      <c r="E3298" s="34"/>
    </row>
    <row r="3299" hidden="1">
      <c r="A3299" s="57" t="s">
        <v>3736</v>
      </c>
      <c r="B3299" s="29">
        <v>13867.0</v>
      </c>
      <c r="C3299" s="58">
        <v>13867.0</v>
      </c>
      <c r="D3299" s="27">
        <v>0.0</v>
      </c>
      <c r="E3299" s="34"/>
    </row>
    <row r="3300" hidden="1">
      <c r="A3300" s="57" t="s">
        <v>3737</v>
      </c>
      <c r="B3300" s="29">
        <v>37019.0</v>
      </c>
      <c r="C3300" s="58">
        <v>37019.0</v>
      </c>
      <c r="D3300" s="27">
        <v>0.0</v>
      </c>
      <c r="E3300" s="34"/>
    </row>
    <row r="3301" hidden="1">
      <c r="A3301" s="57" t="s">
        <v>3738</v>
      </c>
      <c r="B3301" s="29">
        <v>47959.0</v>
      </c>
      <c r="C3301" s="58">
        <v>47959.0</v>
      </c>
      <c r="D3301" s="27">
        <v>0.0</v>
      </c>
      <c r="E3301" s="34"/>
    </row>
    <row r="3302" hidden="1">
      <c r="A3302" s="57" t="s">
        <v>3740</v>
      </c>
      <c r="B3302" s="29">
        <v>876.0</v>
      </c>
      <c r="C3302" s="58">
        <v>876.0</v>
      </c>
      <c r="D3302" s="27">
        <v>0.0</v>
      </c>
      <c r="E3302" s="34"/>
    </row>
    <row r="3303" hidden="1">
      <c r="A3303" s="57" t="s">
        <v>3741</v>
      </c>
      <c r="B3303" s="29">
        <v>3820.0</v>
      </c>
      <c r="C3303" s="58">
        <v>3820.0</v>
      </c>
      <c r="D3303" s="27">
        <v>0.0</v>
      </c>
      <c r="E3303" s="34"/>
    </row>
    <row r="3304" hidden="1">
      <c r="A3304" s="35" t="s">
        <v>3742</v>
      </c>
      <c r="B3304" s="29">
        <v>182007.5</v>
      </c>
      <c r="C3304" s="58">
        <v>182007.5</v>
      </c>
      <c r="D3304" s="27">
        <v>0.0</v>
      </c>
      <c r="E3304" s="34"/>
    </row>
    <row r="3305" hidden="1">
      <c r="A3305" s="36" t="s">
        <v>3743</v>
      </c>
      <c r="B3305" s="37">
        <v>0.5</v>
      </c>
      <c r="C3305" s="27">
        <v>0.5</v>
      </c>
      <c r="D3305" s="27">
        <v>0.0</v>
      </c>
      <c r="E3305" s="38"/>
    </row>
    <row r="3306" hidden="1"/>
    <row r="3307" hidden="1"/>
    <row r="3308" hidden="1">
      <c r="A3308" s="5" t="s">
        <v>3715</v>
      </c>
      <c r="B3308" s="6"/>
      <c r="C3308" s="6"/>
      <c r="D3308" s="6"/>
      <c r="E3308" s="7"/>
    </row>
    <row r="3309" hidden="1">
      <c r="A3309" s="10"/>
      <c r="B3309" s="11"/>
      <c r="C3309" s="11"/>
      <c r="D3309" s="11"/>
      <c r="E3309" s="12"/>
    </row>
    <row r="3310" hidden="1">
      <c r="A3310" s="5" t="s">
        <v>3717</v>
      </c>
      <c r="B3310" s="6"/>
      <c r="C3310" s="6"/>
      <c r="D3310" s="6"/>
      <c r="E3310" s="7"/>
    </row>
    <row r="3311" hidden="1">
      <c r="A3311" s="10"/>
      <c r="B3311" s="11"/>
      <c r="C3311" s="11"/>
      <c r="D3311" s="11"/>
      <c r="E3311" s="12"/>
    </row>
    <row r="3312" hidden="1">
      <c r="A3312" s="13">
        <v>46143.0</v>
      </c>
      <c r="B3312" s="6"/>
      <c r="C3312" s="53" t="s">
        <v>3718</v>
      </c>
      <c r="D3312" s="15">
        <v>46145.0</v>
      </c>
      <c r="E3312" s="7"/>
    </row>
    <row r="3313" hidden="1">
      <c r="A3313" s="10"/>
      <c r="B3313" s="11"/>
      <c r="C3313" s="16"/>
      <c r="D3313" s="11"/>
      <c r="E3313" s="12"/>
    </row>
    <row r="3314" hidden="1">
      <c r="A3314" s="54" t="s">
        <v>4857</v>
      </c>
      <c r="B3314" s="7"/>
      <c r="C3314" s="16"/>
      <c r="D3314" s="55" t="s">
        <v>4851</v>
      </c>
      <c r="E3314" s="7"/>
    </row>
    <row r="3315" hidden="1">
      <c r="A3315" s="10"/>
      <c r="B3315" s="12"/>
      <c r="C3315" s="16"/>
      <c r="D3315" s="11"/>
      <c r="E3315" s="12"/>
    </row>
    <row r="3316" hidden="1">
      <c r="A3316" s="19" t="s">
        <v>3719</v>
      </c>
      <c r="B3316" s="6"/>
      <c r="C3316" s="6"/>
      <c r="D3316" s="6"/>
      <c r="E3316" s="7"/>
    </row>
    <row r="3317" hidden="1">
      <c r="A3317" s="20" t="s">
        <v>3720</v>
      </c>
      <c r="B3317" s="21" t="s">
        <v>3721</v>
      </c>
      <c r="C3317" s="22" t="s">
        <v>3722</v>
      </c>
      <c r="D3317" s="21" t="s">
        <v>3723</v>
      </c>
      <c r="E3317" s="23" t="s">
        <v>13</v>
      </c>
    </row>
    <row r="3318" hidden="1">
      <c r="A3318" s="56" t="s">
        <v>3724</v>
      </c>
      <c r="B3318" s="25">
        <v>18256.0</v>
      </c>
      <c r="C3318" s="26">
        <v>2184.0</v>
      </c>
      <c r="D3318" s="27">
        <v>-16072.0</v>
      </c>
      <c r="E3318" s="28"/>
    </row>
    <row r="3319" hidden="1">
      <c r="A3319" s="56" t="s">
        <v>3725</v>
      </c>
      <c r="B3319" s="29">
        <v>10769.0</v>
      </c>
      <c r="C3319" s="26">
        <v>10769.0</v>
      </c>
      <c r="D3319" s="27">
        <v>0.0</v>
      </c>
      <c r="E3319" s="28"/>
    </row>
    <row r="3320" hidden="1">
      <c r="A3320" s="56" t="s">
        <v>3726</v>
      </c>
      <c r="B3320" s="29">
        <v>200.0</v>
      </c>
      <c r="C3320" s="26">
        <v>200.0</v>
      </c>
      <c r="D3320" s="27">
        <v>0.0</v>
      </c>
      <c r="E3320" s="28" t="s">
        <v>4974</v>
      </c>
    </row>
    <row r="3321" hidden="1">
      <c r="A3321" s="56" t="s">
        <v>3727</v>
      </c>
      <c r="B3321" s="25">
        <v>500.0</v>
      </c>
      <c r="C3321" s="26">
        <v>6500.0</v>
      </c>
      <c r="D3321" s="27">
        <v>6000.0</v>
      </c>
      <c r="E3321" s="28" t="s">
        <v>5040</v>
      </c>
    </row>
    <row r="3322" hidden="1">
      <c r="A3322" s="31" t="s">
        <v>3729</v>
      </c>
      <c r="B3322" s="29">
        <v>225.0</v>
      </c>
      <c r="C3322" s="26"/>
      <c r="D3322" s="27">
        <v>-225.0</v>
      </c>
      <c r="E3322" s="28"/>
    </row>
    <row r="3323" hidden="1">
      <c r="A3323" s="31" t="s">
        <v>3730</v>
      </c>
      <c r="B3323" s="29">
        <v>70.0</v>
      </c>
      <c r="C3323" s="26">
        <v>70.0</v>
      </c>
      <c r="D3323" s="27">
        <v>0.0</v>
      </c>
      <c r="E3323" s="28" t="s">
        <v>5041</v>
      </c>
    </row>
    <row r="3324" hidden="1">
      <c r="A3324" s="31" t="s">
        <v>3732</v>
      </c>
      <c r="B3324" s="29">
        <v>0.0</v>
      </c>
      <c r="C3324" s="26">
        <v>10074.0</v>
      </c>
      <c r="D3324" s="27">
        <v>10074.0</v>
      </c>
      <c r="E3324" s="28" t="s">
        <v>4976</v>
      </c>
    </row>
    <row r="3325" hidden="1">
      <c r="A3325" s="31" t="s">
        <v>3734</v>
      </c>
      <c r="B3325" s="29">
        <v>3780.0</v>
      </c>
      <c r="C3325" s="26">
        <v>3960.0</v>
      </c>
      <c r="D3325" s="27">
        <v>180.0</v>
      </c>
      <c r="E3325" s="28"/>
    </row>
    <row r="3326" hidden="1">
      <c r="A3326" s="57" t="s">
        <v>3735</v>
      </c>
      <c r="B3326" s="29">
        <v>47344.0</v>
      </c>
      <c r="C3326" s="29">
        <v>47344.0</v>
      </c>
      <c r="D3326" s="27">
        <v>0.0</v>
      </c>
      <c r="E3326" s="34"/>
    </row>
    <row r="3327" hidden="1">
      <c r="A3327" s="57" t="s">
        <v>3736</v>
      </c>
      <c r="B3327" s="29">
        <v>22411.0</v>
      </c>
      <c r="C3327" s="58">
        <v>22411.0</v>
      </c>
      <c r="D3327" s="27">
        <v>0.0</v>
      </c>
      <c r="E3327" s="34"/>
    </row>
    <row r="3328" hidden="1">
      <c r="A3328" s="57" t="s">
        <v>3737</v>
      </c>
      <c r="B3328" s="29">
        <v>35568.0</v>
      </c>
      <c r="C3328" s="58">
        <v>35568.0</v>
      </c>
      <c r="D3328" s="27">
        <v>0.0</v>
      </c>
      <c r="E3328" s="34"/>
    </row>
    <row r="3329" hidden="1">
      <c r="A3329" s="57" t="s">
        <v>3738</v>
      </c>
      <c r="B3329" s="29">
        <v>48854.0</v>
      </c>
      <c r="C3329" s="58">
        <v>48854.0</v>
      </c>
      <c r="D3329" s="27">
        <v>0.0</v>
      </c>
      <c r="E3329" s="34"/>
    </row>
    <row r="3330" hidden="1">
      <c r="A3330" s="57" t="s">
        <v>3740</v>
      </c>
      <c r="B3330" s="29">
        <v>2330.0</v>
      </c>
      <c r="C3330" s="58">
        <v>2330.0</v>
      </c>
      <c r="D3330" s="27">
        <v>0.0</v>
      </c>
      <c r="E3330" s="34"/>
    </row>
    <row r="3331" hidden="1">
      <c r="A3331" s="57" t="s">
        <v>3741</v>
      </c>
      <c r="B3331" s="29">
        <v>4107.0</v>
      </c>
      <c r="C3331" s="58">
        <v>4107.0</v>
      </c>
      <c r="D3331" s="27">
        <v>0.0</v>
      </c>
      <c r="E3331" s="34"/>
    </row>
    <row r="3332" hidden="1">
      <c r="A3332" s="35" t="s">
        <v>3742</v>
      </c>
      <c r="B3332" s="29">
        <v>190307.0</v>
      </c>
      <c r="C3332" s="58">
        <v>190307.0</v>
      </c>
      <c r="D3332" s="27">
        <v>0.0</v>
      </c>
      <c r="E3332" s="34"/>
    </row>
    <row r="3333" hidden="1">
      <c r="A3333" s="36" t="s">
        <v>3743</v>
      </c>
      <c r="B3333" s="37">
        <v>0.0</v>
      </c>
      <c r="C3333" s="27">
        <v>-43.0</v>
      </c>
      <c r="D3333" s="27">
        <v>-43.0</v>
      </c>
      <c r="E3333" s="38"/>
    </row>
    <row r="3334" hidden="1"/>
    <row r="3335" hidden="1"/>
    <row r="3336" hidden="1">
      <c r="A3336" s="5" t="s">
        <v>3715</v>
      </c>
      <c r="B3336" s="6"/>
      <c r="C3336" s="6"/>
      <c r="D3336" s="6"/>
      <c r="E3336" s="7"/>
    </row>
    <row r="3337" hidden="1">
      <c r="A3337" s="10"/>
      <c r="B3337" s="11"/>
      <c r="C3337" s="11"/>
      <c r="D3337" s="11"/>
      <c r="E3337" s="12"/>
    </row>
    <row r="3338" hidden="1">
      <c r="A3338" s="5" t="s">
        <v>3717</v>
      </c>
      <c r="B3338" s="6"/>
      <c r="C3338" s="6"/>
      <c r="D3338" s="6"/>
      <c r="E3338" s="7"/>
    </row>
    <row r="3339" hidden="1">
      <c r="A3339" s="10"/>
      <c r="B3339" s="11"/>
      <c r="C3339" s="11"/>
      <c r="D3339" s="11"/>
      <c r="E3339" s="12"/>
    </row>
    <row r="3340" hidden="1">
      <c r="A3340" s="13">
        <v>46146.0</v>
      </c>
      <c r="B3340" s="6"/>
      <c r="C3340" s="53" t="s">
        <v>3718</v>
      </c>
      <c r="D3340" s="15">
        <v>46152.0</v>
      </c>
      <c r="E3340" s="7"/>
    </row>
    <row r="3341" hidden="1">
      <c r="A3341" s="10"/>
      <c r="B3341" s="11"/>
      <c r="C3341" s="16"/>
      <c r="D3341" s="11"/>
      <c r="E3341" s="12"/>
    </row>
    <row r="3342" hidden="1">
      <c r="A3342" s="54" t="s">
        <v>4850</v>
      </c>
      <c r="B3342" s="7"/>
      <c r="C3342" s="16"/>
      <c r="D3342" s="55" t="s">
        <v>4851</v>
      </c>
      <c r="E3342" s="7"/>
    </row>
    <row r="3343" hidden="1">
      <c r="A3343" s="10"/>
      <c r="B3343" s="12"/>
      <c r="C3343" s="16"/>
      <c r="D3343" s="11"/>
      <c r="E3343" s="12"/>
    </row>
    <row r="3344" hidden="1">
      <c r="A3344" s="19" t="s">
        <v>3719</v>
      </c>
      <c r="B3344" s="6"/>
      <c r="C3344" s="6"/>
      <c r="D3344" s="6"/>
      <c r="E3344" s="7"/>
    </row>
    <row r="3345" hidden="1">
      <c r="A3345" s="20" t="s">
        <v>3720</v>
      </c>
      <c r="B3345" s="21" t="s">
        <v>3721</v>
      </c>
      <c r="C3345" s="22" t="s">
        <v>3722</v>
      </c>
      <c r="D3345" s="21" t="s">
        <v>3723</v>
      </c>
      <c r="E3345" s="23" t="s">
        <v>13</v>
      </c>
    </row>
    <row r="3346" hidden="1">
      <c r="A3346" s="56" t="s">
        <v>3724</v>
      </c>
      <c r="B3346" s="25">
        <v>48115.0</v>
      </c>
      <c r="C3346" s="26">
        <v>33921.0</v>
      </c>
      <c r="D3346" s="27">
        <v>-14194.0</v>
      </c>
      <c r="E3346" s="28"/>
    </row>
    <row r="3347" hidden="1">
      <c r="A3347" s="56" t="s">
        <v>3725</v>
      </c>
      <c r="B3347" s="29">
        <v>45864.0</v>
      </c>
      <c r="C3347" s="26">
        <v>45864.0</v>
      </c>
      <c r="D3347" s="27">
        <v>0.0</v>
      </c>
      <c r="E3347" s="28"/>
    </row>
    <row r="3348" hidden="1">
      <c r="A3348" s="56" t="s">
        <v>3726</v>
      </c>
      <c r="B3348" s="29">
        <v>130.0</v>
      </c>
      <c r="C3348" s="26">
        <v>130.0</v>
      </c>
      <c r="D3348" s="27">
        <v>0.0</v>
      </c>
      <c r="E3348" s="28" t="s">
        <v>4974</v>
      </c>
    </row>
    <row r="3349" hidden="1">
      <c r="A3349" s="56" t="s">
        <v>3727</v>
      </c>
      <c r="B3349" s="25">
        <v>2000.0</v>
      </c>
      <c r="C3349" s="26">
        <v>5000.0</v>
      </c>
      <c r="D3349" s="27">
        <v>3000.0</v>
      </c>
      <c r="E3349" s="28" t="s">
        <v>5042</v>
      </c>
    </row>
    <row r="3350" hidden="1">
      <c r="A3350" s="31" t="s">
        <v>3729</v>
      </c>
      <c r="B3350" s="29">
        <v>0.0</v>
      </c>
      <c r="C3350" s="26">
        <v>110.0</v>
      </c>
      <c r="D3350" s="27">
        <v>110.0</v>
      </c>
      <c r="E3350" s="28" t="s">
        <v>4938</v>
      </c>
    </row>
    <row r="3351" hidden="1">
      <c r="A3351" s="31" t="s">
        <v>3730</v>
      </c>
      <c r="B3351" s="29">
        <v>0.0</v>
      </c>
      <c r="C3351" s="26"/>
      <c r="D3351" s="27">
        <v>0.0</v>
      </c>
      <c r="E3351" s="28"/>
    </row>
    <row r="3352" hidden="1">
      <c r="A3352" s="31" t="s">
        <v>3732</v>
      </c>
      <c r="B3352" s="29">
        <v>273.0</v>
      </c>
      <c r="C3352" s="26">
        <v>11357.0</v>
      </c>
      <c r="D3352" s="27">
        <v>11084.0</v>
      </c>
      <c r="E3352" s="28" t="s">
        <v>5043</v>
      </c>
    </row>
    <row r="3353" hidden="1">
      <c r="A3353" s="31" t="s">
        <v>3734</v>
      </c>
      <c r="B3353" s="29">
        <v>5940.0</v>
      </c>
      <c r="C3353" s="26">
        <v>5940.0</v>
      </c>
      <c r="D3353" s="27">
        <v>0.0</v>
      </c>
      <c r="E3353" s="28"/>
    </row>
    <row r="3354" hidden="1">
      <c r="A3354" s="57" t="s">
        <v>3735</v>
      </c>
      <c r="B3354" s="29">
        <v>91035.0</v>
      </c>
      <c r="C3354" s="29">
        <v>91693.0</v>
      </c>
      <c r="D3354" s="27">
        <v>658.0</v>
      </c>
      <c r="E3354" s="34"/>
    </row>
    <row r="3355" hidden="1">
      <c r="A3355" s="57" t="s">
        <v>3736</v>
      </c>
      <c r="B3355" s="29">
        <v>43275.0</v>
      </c>
      <c r="C3355" s="58">
        <v>43275.0</v>
      </c>
      <c r="D3355" s="27">
        <v>0.0</v>
      </c>
      <c r="E3355" s="34"/>
    </row>
    <row r="3356" hidden="1">
      <c r="A3356" s="57" t="s">
        <v>3737</v>
      </c>
      <c r="B3356" s="29">
        <v>83651.0</v>
      </c>
      <c r="C3356" s="58">
        <v>83651.0</v>
      </c>
      <c r="D3356" s="27">
        <v>0.0</v>
      </c>
      <c r="E3356" s="34"/>
    </row>
    <row r="3357" hidden="1">
      <c r="A3357" s="57" t="s">
        <v>3738</v>
      </c>
      <c r="B3357" s="29">
        <v>98769.8</v>
      </c>
      <c r="C3357" s="58">
        <v>98769.8</v>
      </c>
      <c r="D3357" s="27">
        <v>0.0</v>
      </c>
      <c r="E3357" s="34"/>
    </row>
    <row r="3358" hidden="1">
      <c r="A3358" s="57" t="s">
        <v>3740</v>
      </c>
      <c r="B3358" s="29">
        <v>3079.0</v>
      </c>
      <c r="C3358" s="58">
        <v>3079.0</v>
      </c>
      <c r="D3358" s="27">
        <v>0.0</v>
      </c>
      <c r="E3358" s="34"/>
    </row>
    <row r="3359" hidden="1">
      <c r="A3359" s="57" t="s">
        <v>3741</v>
      </c>
      <c r="B3359" s="29">
        <v>16685.0</v>
      </c>
      <c r="C3359" s="58">
        <v>16685.0</v>
      </c>
      <c r="D3359" s="27">
        <v>0.0</v>
      </c>
      <c r="E3359" s="34"/>
    </row>
    <row r="3360" hidden="1">
      <c r="A3360" s="35" t="s">
        <v>3742</v>
      </c>
      <c r="B3360" s="29">
        <v>422130.8</v>
      </c>
      <c r="C3360" s="58">
        <v>422788.8</v>
      </c>
      <c r="D3360" s="27">
        <v>658.0</v>
      </c>
      <c r="E3360" s="34"/>
    </row>
    <row r="3361" hidden="1">
      <c r="A3361" s="36" t="s">
        <v>3743</v>
      </c>
      <c r="B3361" s="37">
        <v>1.0</v>
      </c>
      <c r="C3361" s="27">
        <v>1.0</v>
      </c>
      <c r="D3361" s="27">
        <v>0.0</v>
      </c>
      <c r="E3361" s="38"/>
    </row>
    <row r="3362" hidden="1"/>
    <row r="3363" hidden="1"/>
    <row r="3364" hidden="1">
      <c r="A3364" s="5" t="s">
        <v>3715</v>
      </c>
      <c r="B3364" s="6"/>
      <c r="C3364" s="6"/>
      <c r="D3364" s="6"/>
      <c r="E3364" s="7"/>
    </row>
    <row r="3365" hidden="1">
      <c r="A3365" s="10"/>
      <c r="B3365" s="11"/>
      <c r="C3365" s="11"/>
      <c r="D3365" s="11"/>
      <c r="E3365" s="12"/>
    </row>
    <row r="3366" hidden="1">
      <c r="A3366" s="5" t="s">
        <v>3717</v>
      </c>
      <c r="B3366" s="6"/>
      <c r="C3366" s="6"/>
      <c r="D3366" s="6"/>
      <c r="E3366" s="7"/>
    </row>
    <row r="3367" hidden="1">
      <c r="A3367" s="10"/>
      <c r="B3367" s="11"/>
      <c r="C3367" s="11"/>
      <c r="D3367" s="11"/>
      <c r="E3367" s="12"/>
    </row>
    <row r="3368" hidden="1">
      <c r="A3368" s="13">
        <v>46153.0</v>
      </c>
      <c r="B3368" s="6"/>
      <c r="C3368" s="53" t="s">
        <v>3718</v>
      </c>
      <c r="D3368" s="15">
        <v>46159.0</v>
      </c>
      <c r="E3368" s="7"/>
    </row>
    <row r="3369" hidden="1">
      <c r="A3369" s="10"/>
      <c r="B3369" s="11"/>
      <c r="C3369" s="16"/>
      <c r="D3369" s="11"/>
      <c r="E3369" s="12"/>
    </row>
    <row r="3370" hidden="1">
      <c r="A3370" s="54" t="s">
        <v>4850</v>
      </c>
      <c r="B3370" s="7"/>
      <c r="C3370" s="16"/>
      <c r="D3370" s="55" t="s">
        <v>4851</v>
      </c>
      <c r="E3370" s="7"/>
    </row>
    <row r="3371" hidden="1">
      <c r="A3371" s="10"/>
      <c r="B3371" s="12"/>
      <c r="C3371" s="16"/>
      <c r="D3371" s="11"/>
      <c r="E3371" s="12"/>
    </row>
    <row r="3372" hidden="1">
      <c r="A3372" s="19" t="s">
        <v>3719</v>
      </c>
      <c r="B3372" s="6"/>
      <c r="C3372" s="6"/>
      <c r="D3372" s="6"/>
      <c r="E3372" s="7"/>
    </row>
    <row r="3373" hidden="1">
      <c r="A3373" s="20" t="s">
        <v>3720</v>
      </c>
      <c r="B3373" s="21" t="s">
        <v>3721</v>
      </c>
      <c r="C3373" s="22" t="s">
        <v>3722</v>
      </c>
      <c r="D3373" s="21" t="s">
        <v>3723</v>
      </c>
      <c r="E3373" s="23" t="s">
        <v>13</v>
      </c>
    </row>
    <row r="3374" hidden="1">
      <c r="A3374" s="56" t="s">
        <v>3724</v>
      </c>
      <c r="B3374" s="25">
        <v>21362.0</v>
      </c>
      <c r="C3374" s="26">
        <v>4229.0</v>
      </c>
      <c r="D3374" s="27">
        <v>-17133.0</v>
      </c>
      <c r="E3374" s="28"/>
    </row>
    <row r="3375" hidden="1">
      <c r="A3375" s="56" t="s">
        <v>3725</v>
      </c>
      <c r="B3375" s="29">
        <v>39725.0</v>
      </c>
      <c r="C3375" s="26">
        <v>39725.0</v>
      </c>
      <c r="D3375" s="27">
        <v>0.0</v>
      </c>
      <c r="E3375" s="28"/>
    </row>
    <row r="3376" hidden="1">
      <c r="A3376" s="56" t="s">
        <v>3726</v>
      </c>
      <c r="B3376" s="29">
        <v>0.0</v>
      </c>
      <c r="C3376" s="26"/>
      <c r="D3376" s="27">
        <v>0.0</v>
      </c>
      <c r="E3376" s="28"/>
    </row>
    <row r="3377" hidden="1">
      <c r="A3377" s="56" t="s">
        <v>3727</v>
      </c>
      <c r="B3377" s="25">
        <v>3194.0</v>
      </c>
      <c r="C3377" s="26">
        <v>9196.0</v>
      </c>
      <c r="D3377" s="27">
        <v>6002.0</v>
      </c>
      <c r="E3377" s="28" t="s">
        <v>5044</v>
      </c>
    </row>
    <row r="3378" hidden="1">
      <c r="A3378" s="31" t="s">
        <v>3729</v>
      </c>
      <c r="B3378" s="29">
        <v>0.0</v>
      </c>
      <c r="C3378" s="26"/>
      <c r="D3378" s="27">
        <v>0.0</v>
      </c>
      <c r="E3378" s="28"/>
    </row>
    <row r="3379" hidden="1">
      <c r="A3379" s="31" t="s">
        <v>3730</v>
      </c>
      <c r="B3379" s="29">
        <v>0.0</v>
      </c>
      <c r="C3379" s="26">
        <v>11194.0</v>
      </c>
      <c r="D3379" s="27">
        <v>11194.0</v>
      </c>
      <c r="E3379" s="28" t="s">
        <v>4976</v>
      </c>
    </row>
    <row r="3380" hidden="1">
      <c r="A3380" s="31" t="s">
        <v>3732</v>
      </c>
      <c r="B3380" s="29">
        <v>610.0</v>
      </c>
      <c r="C3380" s="26"/>
      <c r="D3380" s="27">
        <v>-610.0</v>
      </c>
      <c r="E3380" s="28"/>
    </row>
    <row r="3381" hidden="1">
      <c r="A3381" s="31" t="s">
        <v>3734</v>
      </c>
      <c r="B3381" s="29">
        <v>7355.0</v>
      </c>
      <c r="C3381" s="26">
        <v>7965.0</v>
      </c>
      <c r="D3381" s="27">
        <v>610.0</v>
      </c>
      <c r="E3381" s="28"/>
    </row>
    <row r="3382" hidden="1">
      <c r="A3382" s="57" t="s">
        <v>3735</v>
      </c>
      <c r="B3382" s="29">
        <v>111055.70000000001</v>
      </c>
      <c r="C3382" s="29">
        <v>111713.7</v>
      </c>
      <c r="D3382" s="27">
        <v>657.9999999999854</v>
      </c>
      <c r="E3382" s="34"/>
    </row>
    <row r="3383" hidden="1">
      <c r="A3383" s="57" t="s">
        <v>3736</v>
      </c>
      <c r="B3383" s="29">
        <v>48959.0</v>
      </c>
      <c r="C3383" s="58">
        <v>48959.0</v>
      </c>
      <c r="D3383" s="27">
        <v>0.0</v>
      </c>
      <c r="E3383" s="34"/>
    </row>
    <row r="3384" hidden="1">
      <c r="A3384" s="57" t="s">
        <v>3737</v>
      </c>
      <c r="B3384" s="29">
        <v>87405.0</v>
      </c>
      <c r="C3384" s="58">
        <v>87405.0</v>
      </c>
      <c r="D3384" s="27">
        <v>0.0</v>
      </c>
      <c r="E3384" s="34"/>
    </row>
    <row r="3385" hidden="1">
      <c r="A3385" s="57" t="s">
        <v>3738</v>
      </c>
      <c r="B3385" s="29">
        <v>126509.0</v>
      </c>
      <c r="C3385" s="58">
        <v>126509.0</v>
      </c>
      <c r="D3385" s="27">
        <v>0.0</v>
      </c>
      <c r="E3385" s="34"/>
    </row>
    <row r="3386" hidden="1">
      <c r="A3386" s="57" t="s">
        <v>3740</v>
      </c>
      <c r="B3386" s="29">
        <v>3068.0</v>
      </c>
      <c r="C3386" s="58">
        <v>3068.0</v>
      </c>
      <c r="D3386" s="27">
        <v>0.0</v>
      </c>
      <c r="E3386" s="34"/>
    </row>
    <row r="3387" hidden="1">
      <c r="A3387" s="57" t="s">
        <v>3741</v>
      </c>
      <c r="B3387" s="29">
        <v>11223.0</v>
      </c>
      <c r="C3387" s="58">
        <v>11223.0</v>
      </c>
      <c r="D3387" s="27">
        <v>0.0</v>
      </c>
      <c r="E3387" s="34"/>
    </row>
    <row r="3388" hidden="1">
      <c r="A3388" s="35" t="s">
        <v>3742</v>
      </c>
      <c r="B3388" s="29">
        <v>449242.69999999995</v>
      </c>
      <c r="C3388" s="58">
        <v>449242.7</v>
      </c>
      <c r="D3388" s="27">
        <v>5.820766091346741E-11</v>
      </c>
      <c r="E3388" s="34"/>
    </row>
    <row r="3389" hidden="1">
      <c r="A3389" s="36" t="s">
        <v>3743</v>
      </c>
      <c r="B3389" s="37">
        <v>0.0</v>
      </c>
      <c r="C3389" s="27">
        <v>721.0</v>
      </c>
      <c r="D3389" s="27">
        <v>721.0</v>
      </c>
      <c r="E3389" s="38"/>
    </row>
    <row r="3390" hidden="1"/>
    <row r="3391" hidden="1"/>
    <row r="3392" hidden="1">
      <c r="A3392" s="5" t="s">
        <v>3715</v>
      </c>
      <c r="B3392" s="6"/>
      <c r="C3392" s="6"/>
      <c r="D3392" s="6"/>
      <c r="E3392" s="7"/>
    </row>
    <row r="3393" hidden="1">
      <c r="A3393" s="10"/>
      <c r="B3393" s="11"/>
      <c r="C3393" s="11"/>
      <c r="D3393" s="11"/>
      <c r="E3393" s="12"/>
    </row>
    <row r="3394" hidden="1">
      <c r="A3394" s="5" t="s">
        <v>3717</v>
      </c>
      <c r="B3394" s="6"/>
      <c r="C3394" s="6"/>
      <c r="D3394" s="6"/>
      <c r="E3394" s="7"/>
    </row>
    <row r="3395" hidden="1">
      <c r="A3395" s="10"/>
      <c r="B3395" s="11"/>
      <c r="C3395" s="11"/>
      <c r="D3395" s="11"/>
      <c r="E3395" s="12"/>
    </row>
    <row r="3396" hidden="1">
      <c r="A3396" s="13">
        <v>46153.0</v>
      </c>
      <c r="B3396" s="6"/>
      <c r="C3396" s="53" t="s">
        <v>3718</v>
      </c>
      <c r="D3396" s="15">
        <v>46159.0</v>
      </c>
      <c r="E3396" s="7"/>
    </row>
    <row r="3397" hidden="1">
      <c r="A3397" s="10"/>
      <c r="B3397" s="11"/>
      <c r="C3397" s="16"/>
      <c r="D3397" s="11"/>
      <c r="E3397" s="12"/>
    </row>
    <row r="3398" hidden="1">
      <c r="A3398" s="54" t="s">
        <v>4850</v>
      </c>
      <c r="B3398" s="7"/>
      <c r="C3398" s="16"/>
      <c r="D3398" s="55" t="s">
        <v>4851</v>
      </c>
      <c r="E3398" s="7"/>
    </row>
    <row r="3399" hidden="1">
      <c r="A3399" s="10"/>
      <c r="B3399" s="12"/>
      <c r="C3399" s="16"/>
      <c r="D3399" s="11"/>
      <c r="E3399" s="12"/>
    </row>
    <row r="3400" hidden="1">
      <c r="A3400" s="19" t="s">
        <v>3719</v>
      </c>
      <c r="B3400" s="6"/>
      <c r="C3400" s="6"/>
      <c r="D3400" s="6"/>
      <c r="E3400" s="7"/>
    </row>
    <row r="3401" hidden="1">
      <c r="A3401" s="20" t="s">
        <v>3720</v>
      </c>
      <c r="B3401" s="21" t="s">
        <v>3721</v>
      </c>
      <c r="C3401" s="22" t="s">
        <v>3722</v>
      </c>
      <c r="D3401" s="21" t="s">
        <v>3723</v>
      </c>
      <c r="E3401" s="23" t="s">
        <v>13</v>
      </c>
    </row>
    <row r="3402" hidden="1">
      <c r="A3402" s="56" t="s">
        <v>3724</v>
      </c>
      <c r="B3402" s="25">
        <v>21362.0</v>
      </c>
      <c r="C3402" s="26">
        <v>4229.0</v>
      </c>
      <c r="D3402" s="27">
        <v>-17133.0</v>
      </c>
      <c r="E3402" s="28"/>
    </row>
    <row r="3403" hidden="1">
      <c r="A3403" s="56" t="s">
        <v>3725</v>
      </c>
      <c r="B3403" s="29">
        <v>39725.0</v>
      </c>
      <c r="C3403" s="26">
        <v>39725.0</v>
      </c>
      <c r="D3403" s="27">
        <v>0.0</v>
      </c>
      <c r="E3403" s="28"/>
    </row>
    <row r="3404" hidden="1">
      <c r="A3404" s="56" t="s">
        <v>3726</v>
      </c>
      <c r="B3404" s="29">
        <v>0.0</v>
      </c>
      <c r="C3404" s="26"/>
      <c r="D3404" s="27">
        <v>0.0</v>
      </c>
      <c r="E3404" s="28"/>
    </row>
    <row r="3405" hidden="1">
      <c r="A3405" s="56" t="s">
        <v>3727</v>
      </c>
      <c r="B3405" s="25">
        <v>3194.0</v>
      </c>
      <c r="C3405" s="26">
        <v>8002.0</v>
      </c>
      <c r="D3405" s="27">
        <v>4808.0</v>
      </c>
      <c r="E3405" s="28" t="s">
        <v>5045</v>
      </c>
    </row>
    <row r="3406" hidden="1">
      <c r="A3406" s="31" t="s">
        <v>3729</v>
      </c>
      <c r="B3406" s="29">
        <v>0.0</v>
      </c>
      <c r="C3406" s="26"/>
      <c r="D3406" s="27">
        <v>0.0</v>
      </c>
      <c r="E3406" s="28"/>
    </row>
    <row r="3407" hidden="1">
      <c r="A3407" s="31" t="s">
        <v>3730</v>
      </c>
      <c r="B3407" s="29">
        <v>0.0</v>
      </c>
      <c r="C3407" s="26">
        <v>11194.0</v>
      </c>
      <c r="D3407" s="27">
        <v>11194.0</v>
      </c>
      <c r="E3407" s="28" t="s">
        <v>4976</v>
      </c>
    </row>
    <row r="3408" hidden="1">
      <c r="A3408" s="31" t="s">
        <v>3732</v>
      </c>
      <c r="B3408" s="29">
        <v>610.0</v>
      </c>
      <c r="C3408" s="26">
        <v>1194.0</v>
      </c>
      <c r="D3408" s="27">
        <v>584.0</v>
      </c>
      <c r="E3408" s="28" t="s">
        <v>5046</v>
      </c>
    </row>
    <row r="3409" hidden="1">
      <c r="A3409" s="31" t="s">
        <v>3734</v>
      </c>
      <c r="B3409" s="29">
        <v>7355.0</v>
      </c>
      <c r="C3409" s="26">
        <v>7965.0</v>
      </c>
      <c r="D3409" s="27">
        <v>610.0</v>
      </c>
      <c r="E3409" s="28"/>
    </row>
    <row r="3410" hidden="1">
      <c r="A3410" s="57" t="s">
        <v>3735</v>
      </c>
      <c r="B3410" s="29">
        <v>111055.70000000001</v>
      </c>
      <c r="C3410" s="29">
        <v>111713.7</v>
      </c>
      <c r="D3410" s="27">
        <v>657.9999999999854</v>
      </c>
      <c r="E3410" s="34"/>
    </row>
    <row r="3411" hidden="1">
      <c r="A3411" s="57" t="s">
        <v>3736</v>
      </c>
      <c r="B3411" s="29">
        <v>48959.0</v>
      </c>
      <c r="C3411" s="58">
        <v>48959.0</v>
      </c>
      <c r="D3411" s="27">
        <v>0.0</v>
      </c>
      <c r="E3411" s="34"/>
    </row>
    <row r="3412" hidden="1">
      <c r="A3412" s="57" t="s">
        <v>3737</v>
      </c>
      <c r="B3412" s="29">
        <v>87405.0</v>
      </c>
      <c r="C3412" s="58">
        <v>87405.0</v>
      </c>
      <c r="D3412" s="27">
        <v>0.0</v>
      </c>
      <c r="E3412" s="34"/>
    </row>
    <row r="3413" hidden="1">
      <c r="A3413" s="57" t="s">
        <v>3738</v>
      </c>
      <c r="B3413" s="29">
        <v>126509.0</v>
      </c>
      <c r="C3413" s="58">
        <v>126509.0</v>
      </c>
      <c r="D3413" s="27">
        <v>0.0</v>
      </c>
      <c r="E3413" s="34"/>
    </row>
    <row r="3414" hidden="1">
      <c r="A3414" s="57" t="s">
        <v>3740</v>
      </c>
      <c r="B3414" s="29">
        <v>3068.0</v>
      </c>
      <c r="C3414" s="58">
        <v>3068.0</v>
      </c>
      <c r="D3414" s="27">
        <v>0.0</v>
      </c>
      <c r="E3414" s="34"/>
    </row>
    <row r="3415" hidden="1">
      <c r="A3415" s="57" t="s">
        <v>3741</v>
      </c>
      <c r="B3415" s="29">
        <v>11223.0</v>
      </c>
      <c r="C3415" s="58">
        <v>11223.0</v>
      </c>
      <c r="D3415" s="27">
        <v>0.0</v>
      </c>
      <c r="E3415" s="34"/>
    </row>
    <row r="3416" hidden="1">
      <c r="A3416" s="35" t="s">
        <v>3742</v>
      </c>
      <c r="B3416" s="29">
        <v>449242.69999999995</v>
      </c>
      <c r="C3416" s="58">
        <v>449242.7</v>
      </c>
      <c r="D3416" s="27">
        <v>5.820766091346741E-11</v>
      </c>
      <c r="E3416" s="34"/>
    </row>
    <row r="3417" hidden="1">
      <c r="A3417" s="36" t="s">
        <v>3743</v>
      </c>
      <c r="B3417" s="37">
        <v>0.0</v>
      </c>
      <c r="C3417" s="27">
        <v>721.0</v>
      </c>
      <c r="D3417" s="27">
        <v>721.0</v>
      </c>
      <c r="E3417" s="38"/>
    </row>
    <row r="3418" hidden="1"/>
    <row r="3419" hidden="1"/>
    <row r="3420" hidden="1">
      <c r="A3420" s="5" t="s">
        <v>3715</v>
      </c>
      <c r="B3420" s="6"/>
      <c r="C3420" s="6"/>
      <c r="D3420" s="6"/>
      <c r="E3420" s="7"/>
    </row>
    <row r="3421" hidden="1">
      <c r="A3421" s="10"/>
      <c r="B3421" s="11"/>
      <c r="C3421" s="11"/>
      <c r="D3421" s="11"/>
      <c r="E3421" s="12"/>
    </row>
    <row r="3422" hidden="1">
      <c r="A3422" s="5" t="s">
        <v>3717</v>
      </c>
      <c r="B3422" s="6"/>
      <c r="C3422" s="6"/>
      <c r="D3422" s="6"/>
      <c r="E3422" s="7"/>
    </row>
    <row r="3423" hidden="1">
      <c r="A3423" s="10"/>
      <c r="B3423" s="11"/>
      <c r="C3423" s="11"/>
      <c r="D3423" s="11"/>
      <c r="E3423" s="12"/>
    </row>
    <row r="3424" hidden="1">
      <c r="A3424" s="13">
        <v>46160.0</v>
      </c>
      <c r="B3424" s="6"/>
      <c r="C3424" s="53" t="s">
        <v>3718</v>
      </c>
      <c r="D3424" s="15">
        <v>46166.0</v>
      </c>
      <c r="E3424" s="7"/>
    </row>
    <row r="3425" hidden="1">
      <c r="A3425" s="10"/>
      <c r="B3425" s="11"/>
      <c r="C3425" s="16"/>
      <c r="D3425" s="11"/>
      <c r="E3425" s="12"/>
    </row>
    <row r="3426" hidden="1">
      <c r="A3426" s="54" t="s">
        <v>4850</v>
      </c>
      <c r="B3426" s="7"/>
      <c r="C3426" s="16"/>
      <c r="D3426" s="55" t="s">
        <v>4851</v>
      </c>
      <c r="E3426" s="7"/>
    </row>
    <row r="3427" hidden="1">
      <c r="A3427" s="10"/>
      <c r="B3427" s="12"/>
      <c r="C3427" s="16"/>
      <c r="D3427" s="11"/>
      <c r="E3427" s="12"/>
    </row>
    <row r="3428" hidden="1">
      <c r="A3428" s="19" t="s">
        <v>3719</v>
      </c>
      <c r="B3428" s="6"/>
      <c r="C3428" s="6"/>
      <c r="D3428" s="6"/>
      <c r="E3428" s="7"/>
    </row>
    <row r="3429" hidden="1">
      <c r="A3429" s="20" t="s">
        <v>3720</v>
      </c>
      <c r="B3429" s="21" t="s">
        <v>3721</v>
      </c>
      <c r="C3429" s="22" t="s">
        <v>3722</v>
      </c>
      <c r="D3429" s="21" t="s">
        <v>3723</v>
      </c>
      <c r="E3429" s="23" t="s">
        <v>13</v>
      </c>
    </row>
    <row r="3430" hidden="1">
      <c r="A3430" s="56" t="s">
        <v>3724</v>
      </c>
      <c r="B3430" s="25">
        <v>27114.0</v>
      </c>
      <c r="C3430" s="26">
        <v>10968.0</v>
      </c>
      <c r="D3430" s="27">
        <v>-16146.0</v>
      </c>
      <c r="E3430" s="28"/>
    </row>
    <row r="3431" hidden="1">
      <c r="A3431" s="56" t="s">
        <v>3725</v>
      </c>
      <c r="B3431" s="29">
        <v>34738.0</v>
      </c>
      <c r="C3431" s="26">
        <v>34738.0</v>
      </c>
      <c r="D3431" s="27">
        <v>0.0</v>
      </c>
      <c r="E3431" s="28"/>
    </row>
    <row r="3432" hidden="1">
      <c r="A3432" s="56" t="s">
        <v>3726</v>
      </c>
      <c r="B3432" s="29">
        <v>1255.0</v>
      </c>
      <c r="C3432" s="26">
        <v>1255.0</v>
      </c>
      <c r="D3432" s="27">
        <v>0.0</v>
      </c>
      <c r="E3432" s="28"/>
    </row>
    <row r="3433" hidden="1">
      <c r="A3433" s="56" t="s">
        <v>3727</v>
      </c>
      <c r="B3433" s="25">
        <v>3098.0</v>
      </c>
      <c r="C3433" s="26">
        <v>6349.0</v>
      </c>
      <c r="D3433" s="27">
        <v>3251.0</v>
      </c>
      <c r="E3433" s="28" t="s">
        <v>5047</v>
      </c>
    </row>
    <row r="3434" hidden="1">
      <c r="A3434" s="31" t="s">
        <v>3729</v>
      </c>
      <c r="B3434" s="29">
        <v>0.0</v>
      </c>
      <c r="C3434" s="26"/>
      <c r="D3434" s="27">
        <v>0.0</v>
      </c>
      <c r="E3434" s="28"/>
    </row>
    <row r="3435" hidden="1">
      <c r="A3435" s="31" t="s">
        <v>3730</v>
      </c>
      <c r="B3435" s="29">
        <v>231.0</v>
      </c>
      <c r="C3435" s="26">
        <v>11345.0</v>
      </c>
      <c r="D3435" s="27">
        <v>11114.0</v>
      </c>
      <c r="E3435" s="28" t="s">
        <v>5048</v>
      </c>
    </row>
    <row r="3436" hidden="1">
      <c r="A3436" s="31" t="s">
        <v>3732</v>
      </c>
      <c r="B3436" s="29">
        <v>8367.0</v>
      </c>
      <c r="C3436" s="26">
        <v>9876.0</v>
      </c>
      <c r="D3436" s="27">
        <v>1509.0</v>
      </c>
      <c r="E3436" s="28" t="s">
        <v>5049</v>
      </c>
    </row>
    <row r="3437" hidden="1">
      <c r="A3437" s="31" t="s">
        <v>3734</v>
      </c>
      <c r="B3437" s="29">
        <v>5580.0</v>
      </c>
      <c r="C3437" s="26">
        <v>5850.0</v>
      </c>
      <c r="D3437" s="27">
        <v>270.0</v>
      </c>
      <c r="E3437" s="28"/>
    </row>
    <row r="3438" hidden="1">
      <c r="A3438" s="57" t="s">
        <v>3735</v>
      </c>
      <c r="B3438" s="29">
        <v>101810.90000000001</v>
      </c>
      <c r="C3438" s="29">
        <v>101810.90000000001</v>
      </c>
      <c r="D3438" s="27">
        <v>0.0</v>
      </c>
      <c r="E3438" s="34"/>
    </row>
    <row r="3439" hidden="1">
      <c r="A3439" s="57" t="s">
        <v>3736</v>
      </c>
      <c r="B3439" s="29">
        <v>42223.0</v>
      </c>
      <c r="C3439" s="58">
        <v>42223.0</v>
      </c>
      <c r="D3439" s="27">
        <v>0.0</v>
      </c>
      <c r="E3439" s="34"/>
    </row>
    <row r="3440" hidden="1">
      <c r="A3440" s="57" t="s">
        <v>3737</v>
      </c>
      <c r="B3440" s="29">
        <v>78990.0</v>
      </c>
      <c r="C3440" s="58">
        <v>78726.0</v>
      </c>
      <c r="D3440" s="27">
        <v>-264.0</v>
      </c>
      <c r="E3440" s="34"/>
    </row>
    <row r="3441" hidden="1">
      <c r="A3441" s="57" t="s">
        <v>3738</v>
      </c>
      <c r="B3441" s="29">
        <v>94303.79999999999</v>
      </c>
      <c r="C3441" s="58">
        <v>94303.79999999999</v>
      </c>
      <c r="D3441" s="27">
        <v>0.0</v>
      </c>
      <c r="E3441" s="34"/>
    </row>
    <row r="3442" hidden="1">
      <c r="A3442" s="57" t="s">
        <v>3740</v>
      </c>
      <c r="B3442" s="29">
        <v>1414.0</v>
      </c>
      <c r="C3442" s="58">
        <v>1414.0</v>
      </c>
      <c r="D3442" s="27">
        <v>0.0</v>
      </c>
      <c r="E3442" s="34"/>
    </row>
    <row r="3443" hidden="1">
      <c r="A3443" s="57" t="s">
        <v>3741</v>
      </c>
      <c r="B3443" s="29">
        <v>11335.0</v>
      </c>
      <c r="C3443" s="58">
        <v>11335.0</v>
      </c>
      <c r="D3443" s="27">
        <v>0.0</v>
      </c>
      <c r="E3443" s="34"/>
    </row>
    <row r="3444" hidden="1">
      <c r="A3444" s="35" t="s">
        <v>3742</v>
      </c>
      <c r="B3444" s="29">
        <v>399123.79999999993</v>
      </c>
      <c r="C3444" s="58">
        <v>398859.8</v>
      </c>
      <c r="D3444" s="27">
        <v>-263.9999999999418</v>
      </c>
      <c r="E3444" s="34"/>
    </row>
    <row r="3445" hidden="1">
      <c r="A3445" s="36" t="s">
        <v>3743</v>
      </c>
      <c r="B3445" s="37">
        <v>0.9000000000087311</v>
      </c>
      <c r="C3445" s="27">
        <v>-1.099999999976717</v>
      </c>
      <c r="D3445" s="27">
        <v>-1.999999999985448</v>
      </c>
      <c r="E3445" s="38"/>
    </row>
    <row r="3446" hidden="1"/>
    <row r="3447" hidden="1"/>
    <row r="3448" hidden="1">
      <c r="A3448" s="5" t="s">
        <v>3715</v>
      </c>
      <c r="B3448" s="6"/>
      <c r="C3448" s="6"/>
      <c r="D3448" s="6"/>
      <c r="E3448" s="7"/>
    </row>
    <row r="3449" hidden="1">
      <c r="A3449" s="10"/>
      <c r="B3449" s="11"/>
      <c r="C3449" s="11"/>
      <c r="D3449" s="11"/>
      <c r="E3449" s="12"/>
    </row>
    <row r="3450" hidden="1">
      <c r="A3450" s="5" t="s">
        <v>3717</v>
      </c>
      <c r="B3450" s="6"/>
      <c r="C3450" s="6"/>
      <c r="D3450" s="6"/>
      <c r="E3450" s="7"/>
    </row>
    <row r="3451" hidden="1">
      <c r="A3451" s="10"/>
      <c r="B3451" s="11"/>
      <c r="C3451" s="11"/>
      <c r="D3451" s="11"/>
      <c r="E3451" s="12"/>
    </row>
    <row r="3452" hidden="1">
      <c r="A3452" s="13">
        <v>46167.0</v>
      </c>
      <c r="B3452" s="6"/>
      <c r="C3452" s="53" t="s">
        <v>3718</v>
      </c>
      <c r="D3452" s="15">
        <v>46173.0</v>
      </c>
      <c r="E3452" s="7"/>
    </row>
    <row r="3453" hidden="1">
      <c r="A3453" s="10"/>
      <c r="B3453" s="11"/>
      <c r="C3453" s="16"/>
      <c r="D3453" s="11"/>
      <c r="E3453" s="12"/>
    </row>
    <row r="3454" hidden="1">
      <c r="A3454" s="54" t="s">
        <v>4850</v>
      </c>
      <c r="B3454" s="7"/>
      <c r="C3454" s="16"/>
      <c r="D3454" s="55" t="s">
        <v>4851</v>
      </c>
      <c r="E3454" s="7"/>
    </row>
    <row r="3455" hidden="1">
      <c r="A3455" s="10"/>
      <c r="B3455" s="12"/>
      <c r="C3455" s="16"/>
      <c r="D3455" s="11"/>
      <c r="E3455" s="12"/>
    </row>
    <row r="3456" hidden="1">
      <c r="A3456" s="19" t="s">
        <v>3719</v>
      </c>
      <c r="B3456" s="6"/>
      <c r="C3456" s="6"/>
      <c r="D3456" s="6"/>
      <c r="E3456" s="7"/>
    </row>
    <row r="3457" hidden="1">
      <c r="A3457" s="20" t="s">
        <v>3720</v>
      </c>
      <c r="B3457" s="21" t="s">
        <v>3721</v>
      </c>
      <c r="C3457" s="22" t="s">
        <v>3722</v>
      </c>
      <c r="D3457" s="21" t="s">
        <v>3723</v>
      </c>
      <c r="E3457" s="23" t="s">
        <v>13</v>
      </c>
    </row>
    <row r="3458" hidden="1">
      <c r="A3458" s="56" t="s">
        <v>3724</v>
      </c>
      <c r="B3458" s="25">
        <v>35624.0</v>
      </c>
      <c r="C3458" s="26">
        <v>15504.0</v>
      </c>
      <c r="D3458" s="27">
        <v>-20120.0</v>
      </c>
      <c r="E3458" s="28"/>
    </row>
    <row r="3459" hidden="1">
      <c r="A3459" s="56" t="s">
        <v>3725</v>
      </c>
      <c r="B3459" s="29">
        <v>36317.0</v>
      </c>
      <c r="C3459" s="26">
        <v>36317.0</v>
      </c>
      <c r="D3459" s="27">
        <v>0.0</v>
      </c>
      <c r="E3459" s="28"/>
    </row>
    <row r="3460" hidden="1">
      <c r="A3460" s="56" t="s">
        <v>3726</v>
      </c>
      <c r="B3460" s="29">
        <v>200.0</v>
      </c>
      <c r="C3460" s="26">
        <v>200.0</v>
      </c>
      <c r="D3460" s="27">
        <v>0.0</v>
      </c>
      <c r="E3460" s="28"/>
    </row>
    <row r="3461" hidden="1">
      <c r="A3461" s="56" t="s">
        <v>3727</v>
      </c>
      <c r="B3461" s="25">
        <v>3000.0</v>
      </c>
      <c r="C3461" s="26">
        <v>8000.0</v>
      </c>
      <c r="D3461" s="27">
        <v>5000.0</v>
      </c>
      <c r="E3461" s="28" t="s">
        <v>5050</v>
      </c>
    </row>
    <row r="3462" hidden="1">
      <c r="A3462" s="31" t="s">
        <v>3729</v>
      </c>
      <c r="B3462" s="29">
        <v>180.0</v>
      </c>
      <c r="C3462" s="26"/>
      <c r="D3462" s="27">
        <v>-180.0</v>
      </c>
      <c r="E3462" s="28"/>
    </row>
    <row r="3463" hidden="1">
      <c r="A3463" s="31" t="s">
        <v>3730</v>
      </c>
      <c r="B3463" s="29">
        <v>0.0</v>
      </c>
      <c r="C3463" s="26">
        <v>14272.0</v>
      </c>
      <c r="D3463" s="27">
        <v>14272.0</v>
      </c>
      <c r="E3463" s="28" t="s">
        <v>4976</v>
      </c>
    </row>
    <row r="3464" hidden="1">
      <c r="A3464" s="31" t="s">
        <v>3732</v>
      </c>
      <c r="B3464" s="29">
        <v>160.0</v>
      </c>
      <c r="C3464" s="26">
        <v>960.0</v>
      </c>
      <c r="D3464" s="27">
        <v>800.0</v>
      </c>
      <c r="E3464" s="28" t="s">
        <v>5051</v>
      </c>
    </row>
    <row r="3465" hidden="1">
      <c r="A3465" s="31" t="s">
        <v>3734</v>
      </c>
      <c r="B3465" s="29">
        <v>5940.0</v>
      </c>
      <c r="C3465" s="26">
        <v>6165.0</v>
      </c>
      <c r="D3465" s="27">
        <v>225.0</v>
      </c>
      <c r="E3465" s="28"/>
    </row>
    <row r="3466" hidden="1">
      <c r="A3466" s="57" t="s">
        <v>3735</v>
      </c>
      <c r="B3466" s="29">
        <v>90811.5</v>
      </c>
      <c r="C3466" s="29">
        <v>90811.50000000001</v>
      </c>
      <c r="D3466" s="27">
        <v>1.4551915228366852E-11</v>
      </c>
      <c r="E3466" s="34"/>
    </row>
    <row r="3467" hidden="1">
      <c r="A3467" s="57" t="s">
        <v>3736</v>
      </c>
      <c r="B3467" s="29">
        <v>37736.0</v>
      </c>
      <c r="C3467" s="58">
        <v>37736.0</v>
      </c>
      <c r="D3467" s="27">
        <v>0.0</v>
      </c>
      <c r="E3467" s="34"/>
    </row>
    <row r="3468" hidden="1">
      <c r="A3468" s="57" t="s">
        <v>3737</v>
      </c>
      <c r="B3468" s="29">
        <v>71486.0</v>
      </c>
      <c r="C3468" s="58">
        <v>71486.0</v>
      </c>
      <c r="D3468" s="27">
        <v>0.0</v>
      </c>
      <c r="E3468" s="34"/>
    </row>
    <row r="3469" hidden="1">
      <c r="A3469" s="57" t="s">
        <v>3738</v>
      </c>
      <c r="B3469" s="29">
        <v>92306.0</v>
      </c>
      <c r="C3469" s="58">
        <v>92963.99999999999</v>
      </c>
      <c r="D3469" s="27">
        <v>657.9999999999854</v>
      </c>
      <c r="E3469" s="34"/>
    </row>
    <row r="3470" hidden="1">
      <c r="A3470" s="57" t="s">
        <v>3740</v>
      </c>
      <c r="B3470" s="29">
        <v>0.0</v>
      </c>
      <c r="C3470" s="58">
        <v>0.0</v>
      </c>
      <c r="D3470" s="27">
        <v>0.0</v>
      </c>
      <c r="E3470" s="34"/>
    </row>
    <row r="3471" hidden="1">
      <c r="A3471" s="57" t="s">
        <v>3741</v>
      </c>
      <c r="B3471" s="29">
        <v>15273.0</v>
      </c>
      <c r="C3471" s="58">
        <v>15273.0</v>
      </c>
      <c r="D3471" s="27">
        <v>0.0</v>
      </c>
      <c r="E3471" s="34"/>
    </row>
    <row r="3472" hidden="1">
      <c r="A3472" s="35" t="s">
        <v>3742</v>
      </c>
      <c r="B3472" s="29">
        <v>373758.9</v>
      </c>
      <c r="C3472" s="58">
        <v>374621.9</v>
      </c>
      <c r="D3472" s="27">
        <v>863.0</v>
      </c>
      <c r="E3472" s="34"/>
    </row>
    <row r="3473" hidden="1">
      <c r="A3473" s="36" t="s">
        <v>3743</v>
      </c>
      <c r="B3473" s="37">
        <v>1.5999999999912689</v>
      </c>
      <c r="C3473" s="27">
        <v>-206.40000000002328</v>
      </c>
      <c r="D3473" s="27">
        <v>-208.00000000001455</v>
      </c>
      <c r="E3473" s="38"/>
    </row>
    <row r="3474" hidden="1"/>
    <row r="3475" hidden="1"/>
    <row r="3476">
      <c r="A3476" s="5" t="s">
        <v>3715</v>
      </c>
      <c r="B3476" s="6"/>
      <c r="C3476" s="6"/>
      <c r="D3476" s="6"/>
      <c r="E3476" s="7"/>
    </row>
    <row r="3477">
      <c r="A3477" s="10"/>
      <c r="B3477" s="11"/>
      <c r="C3477" s="11"/>
      <c r="D3477" s="11"/>
      <c r="E3477" s="12"/>
    </row>
    <row r="3478">
      <c r="A3478" s="5" t="s">
        <v>3717</v>
      </c>
      <c r="B3478" s="6"/>
      <c r="C3478" s="6"/>
      <c r="D3478" s="6"/>
      <c r="E3478" s="7"/>
    </row>
    <row r="3479">
      <c r="A3479" s="10"/>
      <c r="B3479" s="11"/>
      <c r="C3479" s="11"/>
      <c r="D3479" s="11"/>
      <c r="E3479" s="12"/>
    </row>
    <row r="3480">
      <c r="A3480" s="13">
        <v>46174.0</v>
      </c>
      <c r="B3480" s="6"/>
      <c r="C3480" s="53" t="s">
        <v>3718</v>
      </c>
      <c r="D3480" s="15">
        <v>46180.0</v>
      </c>
      <c r="E3480" s="7"/>
    </row>
    <row r="3481">
      <c r="A3481" s="10"/>
      <c r="B3481" s="11"/>
      <c r="C3481" s="16"/>
      <c r="D3481" s="11"/>
      <c r="E3481" s="12"/>
    </row>
    <row r="3482">
      <c r="A3482" s="54" t="s">
        <v>4850</v>
      </c>
      <c r="B3482" s="7"/>
      <c r="C3482" s="16"/>
      <c r="D3482" s="55" t="s">
        <v>4851</v>
      </c>
      <c r="E3482" s="7"/>
    </row>
    <row r="3483">
      <c r="A3483" s="10"/>
      <c r="B3483" s="12"/>
      <c r="C3483" s="16"/>
      <c r="D3483" s="11"/>
      <c r="E3483" s="12"/>
    </row>
    <row r="3484">
      <c r="A3484" s="19" t="s">
        <v>3719</v>
      </c>
      <c r="B3484" s="6"/>
      <c r="C3484" s="6"/>
      <c r="D3484" s="6"/>
      <c r="E3484" s="7"/>
    </row>
    <row r="3485">
      <c r="A3485" s="20" t="s">
        <v>3720</v>
      </c>
      <c r="B3485" s="21" t="s">
        <v>3721</v>
      </c>
      <c r="C3485" s="22" t="s">
        <v>3722</v>
      </c>
      <c r="D3485" s="21" t="s">
        <v>3723</v>
      </c>
      <c r="E3485" s="23" t="s">
        <v>13</v>
      </c>
    </row>
    <row r="3486">
      <c r="A3486" s="56" t="s">
        <v>3724</v>
      </c>
      <c r="B3486" s="25">
        <v>38177.0</v>
      </c>
      <c r="C3486" s="26">
        <v>22237.0</v>
      </c>
      <c r="D3486" s="27">
        <v>-15940.0</v>
      </c>
      <c r="E3486" s="28"/>
    </row>
    <row r="3487">
      <c r="A3487" s="56" t="s">
        <v>3725</v>
      </c>
      <c r="B3487" s="29">
        <v>33860.0</v>
      </c>
      <c r="C3487" s="26">
        <v>33860.0</v>
      </c>
      <c r="D3487" s="27">
        <v>0.0</v>
      </c>
      <c r="E3487" s="28"/>
    </row>
    <row r="3488">
      <c r="A3488" s="56" t="s">
        <v>3726</v>
      </c>
      <c r="B3488" s="29">
        <v>0.0</v>
      </c>
      <c r="C3488" s="26"/>
      <c r="D3488" s="27">
        <v>0.0</v>
      </c>
      <c r="E3488" s="28"/>
    </row>
    <row r="3489">
      <c r="A3489" s="56" t="s">
        <v>3727</v>
      </c>
      <c r="B3489" s="25">
        <v>2600.0</v>
      </c>
      <c r="C3489" s="26">
        <v>6576.0</v>
      </c>
      <c r="D3489" s="27">
        <v>3976.0</v>
      </c>
      <c r="E3489" s="28" t="s">
        <v>5052</v>
      </c>
    </row>
    <row r="3490">
      <c r="A3490" s="31" t="s">
        <v>3729</v>
      </c>
      <c r="B3490" s="29">
        <v>0.0</v>
      </c>
      <c r="C3490" s="26"/>
      <c r="D3490" s="27">
        <v>0.0</v>
      </c>
      <c r="E3490" s="28"/>
    </row>
    <row r="3491">
      <c r="A3491" s="31" t="s">
        <v>3730</v>
      </c>
      <c r="B3491" s="29">
        <v>144.0</v>
      </c>
      <c r="C3491" s="26">
        <v>9658.0</v>
      </c>
      <c r="D3491" s="27">
        <v>9514.0</v>
      </c>
      <c r="E3491" s="28" t="s">
        <v>5053</v>
      </c>
    </row>
    <row r="3492">
      <c r="A3492" s="31" t="s">
        <v>3732</v>
      </c>
      <c r="B3492" s="29">
        <v>70.0</v>
      </c>
      <c r="C3492" s="26">
        <v>2520.0</v>
      </c>
      <c r="D3492" s="27">
        <v>2450.0</v>
      </c>
      <c r="E3492" s="28" t="s">
        <v>5054</v>
      </c>
    </row>
    <row r="3493">
      <c r="A3493" s="31" t="s">
        <v>3734</v>
      </c>
      <c r="B3493" s="29">
        <v>5580.0</v>
      </c>
      <c r="C3493" s="26">
        <v>6570.0</v>
      </c>
      <c r="D3493" s="27">
        <v>990.0</v>
      </c>
      <c r="E3493" s="28"/>
    </row>
    <row r="3494">
      <c r="A3494" s="57" t="s">
        <v>3735</v>
      </c>
      <c r="B3494" s="29">
        <v>92643.0</v>
      </c>
      <c r="C3494" s="29">
        <v>92643.0</v>
      </c>
      <c r="D3494" s="27">
        <v>0.0</v>
      </c>
      <c r="E3494" s="34"/>
    </row>
    <row r="3495">
      <c r="A3495" s="57" t="s">
        <v>3736</v>
      </c>
      <c r="B3495" s="29">
        <v>38110.0</v>
      </c>
      <c r="C3495" s="58">
        <v>38110.0</v>
      </c>
      <c r="D3495" s="27">
        <v>0.0</v>
      </c>
      <c r="E3495" s="34"/>
    </row>
    <row r="3496">
      <c r="A3496" s="57" t="s">
        <v>3737</v>
      </c>
      <c r="B3496" s="29">
        <v>88932.64000000001</v>
      </c>
      <c r="C3496" s="58">
        <v>88932.64</v>
      </c>
      <c r="D3496" s="27">
        <v>-1.4551915228366852E-11</v>
      </c>
      <c r="E3496" s="34"/>
    </row>
    <row r="3497">
      <c r="A3497" s="57" t="s">
        <v>3738</v>
      </c>
      <c r="B3497" s="29">
        <v>91376.0</v>
      </c>
      <c r="C3497" s="58">
        <v>91376.0</v>
      </c>
      <c r="D3497" s="27">
        <v>0.0</v>
      </c>
      <c r="E3497" s="34"/>
    </row>
    <row r="3498">
      <c r="A3498" s="57" t="s">
        <v>3740</v>
      </c>
      <c r="B3498" s="29">
        <v>2266.0</v>
      </c>
      <c r="C3498" s="58">
        <v>2266.0</v>
      </c>
      <c r="D3498" s="27">
        <v>0.0</v>
      </c>
      <c r="E3498" s="34"/>
    </row>
    <row r="3499">
      <c r="A3499" s="57" t="s">
        <v>3741</v>
      </c>
      <c r="B3499" s="29">
        <v>14181.359999999999</v>
      </c>
      <c r="C3499" s="58">
        <v>14181.360000000002</v>
      </c>
      <c r="D3499" s="27">
        <v>3.637978807091713E-12</v>
      </c>
      <c r="E3499" s="34"/>
    </row>
    <row r="3500" hidden="1">
      <c r="A3500" s="35" t="s">
        <v>3742</v>
      </c>
      <c r="B3500" s="29">
        <v>393759.39999999997</v>
      </c>
      <c r="C3500" s="58">
        <v>393759.40000000026</v>
      </c>
      <c r="D3500" s="27">
        <v>2.9103830456733704E-10</v>
      </c>
      <c r="E3500" s="34"/>
    </row>
    <row r="3501" hidden="1">
      <c r="A3501" s="36" t="s">
        <v>3743</v>
      </c>
      <c r="B3501" s="37">
        <v>-0.7599999999656575</v>
      </c>
      <c r="C3501" s="27">
        <v>989.2399999997579</v>
      </c>
      <c r="D3501" s="27">
        <v>989.9999999997235</v>
      </c>
      <c r="E3501" s="38" t="s">
        <v>5055</v>
      </c>
    </row>
    <row r="3502" hidden="1"/>
    <row r="3503" hidden="1"/>
    <row r="3504" hidden="1">
      <c r="A3504" s="5" t="s">
        <v>3715</v>
      </c>
      <c r="B3504" s="6"/>
      <c r="C3504" s="6"/>
      <c r="D3504" s="6"/>
      <c r="E3504" s="7"/>
    </row>
    <row r="3505" hidden="1">
      <c r="A3505" s="10"/>
      <c r="B3505" s="11"/>
      <c r="C3505" s="11"/>
      <c r="D3505" s="11"/>
      <c r="E3505" s="12"/>
    </row>
    <row r="3506" hidden="1">
      <c r="A3506" s="5" t="s">
        <v>3717</v>
      </c>
      <c r="B3506" s="6"/>
      <c r="C3506" s="6"/>
      <c r="D3506" s="6"/>
      <c r="E3506" s="7"/>
    </row>
    <row r="3507" hidden="1">
      <c r="A3507" s="10"/>
      <c r="B3507" s="11"/>
      <c r="C3507" s="11"/>
      <c r="D3507" s="11"/>
      <c r="E3507" s="12"/>
    </row>
    <row r="3508" hidden="1">
      <c r="A3508" s="13">
        <v>46181.0</v>
      </c>
      <c r="B3508" s="6"/>
      <c r="C3508" s="53" t="s">
        <v>3718</v>
      </c>
      <c r="D3508" s="15">
        <v>46187.0</v>
      </c>
      <c r="E3508" s="7"/>
    </row>
    <row r="3509" hidden="1">
      <c r="A3509" s="10"/>
      <c r="B3509" s="11"/>
      <c r="C3509" s="16"/>
      <c r="D3509" s="11"/>
      <c r="E3509" s="12"/>
    </row>
    <row r="3510" hidden="1">
      <c r="A3510" s="54" t="s">
        <v>4850</v>
      </c>
      <c r="B3510" s="7"/>
      <c r="C3510" s="16"/>
      <c r="D3510" s="55" t="s">
        <v>4851</v>
      </c>
      <c r="E3510" s="7"/>
    </row>
    <row r="3511" hidden="1">
      <c r="A3511" s="10"/>
      <c r="B3511" s="12"/>
      <c r="C3511" s="16"/>
      <c r="D3511" s="11"/>
      <c r="E3511" s="12"/>
    </row>
    <row r="3512" hidden="1">
      <c r="A3512" s="19" t="s">
        <v>3719</v>
      </c>
      <c r="B3512" s="6"/>
      <c r="C3512" s="6"/>
      <c r="D3512" s="6"/>
      <c r="E3512" s="7"/>
    </row>
    <row r="3513" hidden="1">
      <c r="A3513" s="20" t="s">
        <v>3720</v>
      </c>
      <c r="B3513" s="21" t="s">
        <v>3721</v>
      </c>
      <c r="C3513" s="22" t="s">
        <v>3722</v>
      </c>
      <c r="D3513" s="21" t="s">
        <v>3723</v>
      </c>
      <c r="E3513" s="23" t="s">
        <v>13</v>
      </c>
    </row>
    <row r="3514" hidden="1">
      <c r="A3514" s="56" t="s">
        <v>3724</v>
      </c>
      <c r="B3514" s="25">
        <v>34495.0</v>
      </c>
      <c r="C3514" s="26">
        <v>18530.0</v>
      </c>
      <c r="D3514" s="27">
        <v>-15965.0</v>
      </c>
      <c r="E3514" s="28"/>
    </row>
    <row r="3515" hidden="1">
      <c r="A3515" s="56" t="s">
        <v>3725</v>
      </c>
      <c r="B3515" s="29">
        <v>35983.0</v>
      </c>
      <c r="C3515" s="26">
        <v>35983.0</v>
      </c>
      <c r="D3515" s="27">
        <v>0.0</v>
      </c>
      <c r="E3515" s="28"/>
    </row>
    <row r="3516" hidden="1">
      <c r="A3516" s="56" t="s">
        <v>3726</v>
      </c>
      <c r="B3516" s="29">
        <v>0.0</v>
      </c>
      <c r="C3516" s="26"/>
      <c r="D3516" s="27">
        <v>0.0</v>
      </c>
      <c r="E3516" s="28"/>
    </row>
    <row r="3517" hidden="1">
      <c r="A3517" s="56" t="s">
        <v>3727</v>
      </c>
      <c r="B3517" s="25">
        <v>1900.0</v>
      </c>
      <c r="C3517" s="26">
        <v>6672.0</v>
      </c>
      <c r="D3517" s="27">
        <v>4772.0</v>
      </c>
      <c r="E3517" s="28" t="s">
        <v>5056</v>
      </c>
    </row>
    <row r="3518" hidden="1">
      <c r="A3518" s="31" t="s">
        <v>3729</v>
      </c>
      <c r="B3518" s="29">
        <v>0.0</v>
      </c>
      <c r="C3518" s="26"/>
      <c r="D3518" s="27">
        <v>0.0</v>
      </c>
      <c r="E3518" s="28"/>
    </row>
    <row r="3519" hidden="1">
      <c r="A3519" s="31" t="s">
        <v>3730</v>
      </c>
      <c r="B3519" s="29">
        <v>105.0</v>
      </c>
      <c r="C3519" s="26">
        <v>11299.0</v>
      </c>
      <c r="D3519" s="27">
        <v>11194.0</v>
      </c>
      <c r="E3519" s="28" t="s">
        <v>5057</v>
      </c>
    </row>
    <row r="3520" hidden="1">
      <c r="A3520" s="31" t="s">
        <v>3732</v>
      </c>
      <c r="B3520" s="29">
        <v>2700.0</v>
      </c>
      <c r="C3520" s="26">
        <v>2700.0</v>
      </c>
      <c r="D3520" s="27">
        <v>0.0</v>
      </c>
      <c r="E3520" s="28" t="s">
        <v>5058</v>
      </c>
    </row>
    <row r="3521" hidden="1">
      <c r="A3521" s="31" t="s">
        <v>3734</v>
      </c>
      <c r="B3521" s="29">
        <v>7830.0</v>
      </c>
      <c r="C3521" s="26">
        <v>7830.0</v>
      </c>
      <c r="D3521" s="27">
        <v>0.0</v>
      </c>
      <c r="E3521" s="28"/>
    </row>
    <row r="3522" hidden="1">
      <c r="A3522" s="57" t="s">
        <v>3735</v>
      </c>
      <c r="B3522" s="29">
        <v>147326.0700000001</v>
      </c>
      <c r="C3522" s="29">
        <v>152512.66999999978</v>
      </c>
      <c r="D3522" s="27">
        <v>5186.599999999686</v>
      </c>
      <c r="E3522" s="34"/>
    </row>
    <row r="3523" hidden="1">
      <c r="A3523" s="57" t="s">
        <v>3736</v>
      </c>
      <c r="B3523" s="29">
        <v>35871.0</v>
      </c>
      <c r="C3523" s="58">
        <v>35871.0</v>
      </c>
      <c r="D3523" s="27">
        <v>0.0</v>
      </c>
      <c r="E3523" s="34"/>
    </row>
    <row r="3524" hidden="1">
      <c r="A3524" s="57" t="s">
        <v>3737</v>
      </c>
      <c r="B3524" s="29">
        <v>87024.0</v>
      </c>
      <c r="C3524" s="58">
        <v>87024.0</v>
      </c>
      <c r="D3524" s="27">
        <v>0.0</v>
      </c>
      <c r="E3524" s="34"/>
    </row>
    <row r="3525" hidden="1">
      <c r="A3525" s="57" t="s">
        <v>3738</v>
      </c>
      <c r="B3525" s="29">
        <v>107347.0</v>
      </c>
      <c r="C3525" s="58">
        <v>107347.0</v>
      </c>
      <c r="D3525" s="27">
        <v>0.0</v>
      </c>
      <c r="E3525" s="34"/>
    </row>
    <row r="3526" hidden="1">
      <c r="A3526" s="57" t="s">
        <v>3740</v>
      </c>
      <c r="B3526" s="29">
        <v>1224.0</v>
      </c>
      <c r="C3526" s="58">
        <v>1224.0</v>
      </c>
      <c r="D3526" s="27">
        <v>0.0</v>
      </c>
      <c r="E3526" s="34"/>
    </row>
    <row r="3527" hidden="1">
      <c r="A3527" s="57" t="s">
        <v>3741</v>
      </c>
      <c r="B3527" s="29">
        <v>12020.0</v>
      </c>
      <c r="C3527" s="58">
        <v>12020.0</v>
      </c>
      <c r="D3527" s="27">
        <v>0.0</v>
      </c>
      <c r="E3527" s="34"/>
    </row>
    <row r="3528" hidden="1">
      <c r="A3528" s="35" t="s">
        <v>3742</v>
      </c>
      <c r="B3528" s="29">
        <v>461805.06999999983</v>
      </c>
      <c r="C3528" s="58">
        <v>461805.0700000024</v>
      </c>
      <c r="D3528" s="27">
        <v>2.561137080192566E-9</v>
      </c>
      <c r="E3528" s="34"/>
    </row>
    <row r="3529" hidden="1">
      <c r="A3529" s="36" t="s">
        <v>3743</v>
      </c>
      <c r="B3529" s="37">
        <v>2.1827872842550278E-10</v>
      </c>
      <c r="C3529" s="27">
        <v>5187.599999997416</v>
      </c>
      <c r="D3529" s="27">
        <v>5187.599999997197</v>
      </c>
      <c r="E3529" s="38"/>
    </row>
    <row r="3530" hidden="1"/>
    <row r="3531" hidden="1"/>
    <row r="3532" hidden="1">
      <c r="A3532" s="5" t="s">
        <v>3715</v>
      </c>
      <c r="B3532" s="6"/>
      <c r="C3532" s="6"/>
      <c r="D3532" s="6"/>
      <c r="E3532" s="7"/>
    </row>
    <row r="3533" hidden="1">
      <c r="A3533" s="10"/>
      <c r="B3533" s="11"/>
      <c r="C3533" s="11"/>
      <c r="D3533" s="11"/>
      <c r="E3533" s="12"/>
    </row>
    <row r="3534" hidden="1">
      <c r="A3534" s="5" t="s">
        <v>3717</v>
      </c>
      <c r="B3534" s="6"/>
      <c r="C3534" s="6"/>
      <c r="D3534" s="6"/>
      <c r="E3534" s="7"/>
    </row>
    <row r="3535" hidden="1">
      <c r="A3535" s="10"/>
      <c r="B3535" s="11"/>
      <c r="C3535" s="11"/>
      <c r="D3535" s="11"/>
      <c r="E3535" s="12"/>
    </row>
    <row r="3536" hidden="1">
      <c r="A3536" s="13">
        <v>46188.0</v>
      </c>
      <c r="B3536" s="6"/>
      <c r="C3536" s="53" t="s">
        <v>3718</v>
      </c>
      <c r="D3536" s="15">
        <v>46194.0</v>
      </c>
      <c r="E3536" s="7"/>
    </row>
    <row r="3537" hidden="1">
      <c r="A3537" s="10"/>
      <c r="B3537" s="11"/>
      <c r="C3537" s="16"/>
      <c r="D3537" s="11"/>
      <c r="E3537" s="12"/>
    </row>
    <row r="3538" hidden="1">
      <c r="A3538" s="54" t="s">
        <v>4850</v>
      </c>
      <c r="B3538" s="7"/>
      <c r="C3538" s="16"/>
      <c r="D3538" s="55" t="s">
        <v>4851</v>
      </c>
      <c r="E3538" s="7"/>
    </row>
    <row r="3539" hidden="1">
      <c r="A3539" s="10"/>
      <c r="B3539" s="12"/>
      <c r="C3539" s="16"/>
      <c r="D3539" s="11"/>
      <c r="E3539" s="12"/>
    </row>
    <row r="3540" hidden="1">
      <c r="A3540" s="19" t="s">
        <v>3719</v>
      </c>
      <c r="B3540" s="6"/>
      <c r="C3540" s="6"/>
      <c r="D3540" s="6"/>
      <c r="E3540" s="7"/>
    </row>
    <row r="3541" hidden="1">
      <c r="A3541" s="20" t="s">
        <v>3720</v>
      </c>
      <c r="B3541" s="21" t="s">
        <v>3721</v>
      </c>
      <c r="C3541" s="22" t="s">
        <v>3722</v>
      </c>
      <c r="D3541" s="21" t="s">
        <v>3723</v>
      </c>
      <c r="E3541" s="23" t="s">
        <v>13</v>
      </c>
    </row>
    <row r="3542" hidden="1">
      <c r="A3542" s="56" t="s">
        <v>3724</v>
      </c>
      <c r="B3542" s="25">
        <v>35660.0</v>
      </c>
      <c r="C3542" s="26">
        <v>15420.0</v>
      </c>
      <c r="D3542" s="27">
        <v>-20240.0</v>
      </c>
      <c r="E3542" s="28"/>
    </row>
    <row r="3543" hidden="1">
      <c r="A3543" s="56" t="s">
        <v>3725</v>
      </c>
      <c r="B3543" s="29">
        <v>39179.0</v>
      </c>
      <c r="C3543" s="26">
        <v>39424.0</v>
      </c>
      <c r="D3543" s="27">
        <v>245.0</v>
      </c>
      <c r="E3543" s="28"/>
    </row>
    <row r="3544" hidden="1">
      <c r="A3544" s="56" t="s">
        <v>3726</v>
      </c>
      <c r="B3544" s="29">
        <v>0.0</v>
      </c>
      <c r="C3544" s="26"/>
      <c r="D3544" s="27">
        <v>0.0</v>
      </c>
      <c r="E3544" s="28"/>
    </row>
    <row r="3545" hidden="1">
      <c r="A3545" s="56" t="s">
        <v>3727</v>
      </c>
      <c r="B3545" s="25">
        <v>4229.0</v>
      </c>
      <c r="C3545" s="26">
        <v>5600.0</v>
      </c>
      <c r="D3545" s="27">
        <v>1371.0</v>
      </c>
      <c r="E3545" s="28" t="s">
        <v>3728</v>
      </c>
    </row>
    <row r="3546" hidden="1">
      <c r="A3546" s="31" t="s">
        <v>3729</v>
      </c>
      <c r="B3546" s="29">
        <v>0.0</v>
      </c>
      <c r="C3546" s="26"/>
      <c r="D3546" s="27">
        <v>0.0</v>
      </c>
      <c r="E3546" s="28"/>
    </row>
    <row r="3547" hidden="1">
      <c r="A3547" s="31" t="s">
        <v>3730</v>
      </c>
      <c r="B3547" s="29">
        <v>0.0</v>
      </c>
      <c r="C3547" s="26">
        <v>11194.0</v>
      </c>
      <c r="D3547" s="27">
        <v>11194.0</v>
      </c>
      <c r="E3547" s="28" t="s">
        <v>3731</v>
      </c>
    </row>
    <row r="3548" hidden="1">
      <c r="A3548" s="31" t="s">
        <v>3732</v>
      </c>
      <c r="B3548" s="29">
        <v>2171.0</v>
      </c>
      <c r="C3548" s="26">
        <v>8644.0</v>
      </c>
      <c r="D3548" s="27">
        <v>6473.0</v>
      </c>
      <c r="E3548" s="28" t="s">
        <v>3733</v>
      </c>
    </row>
    <row r="3549" hidden="1">
      <c r="A3549" s="31" t="s">
        <v>3734</v>
      </c>
      <c r="B3549" s="29">
        <v>7065.0</v>
      </c>
      <c r="C3549" s="26">
        <v>8010.0</v>
      </c>
      <c r="D3549" s="27">
        <v>945.0</v>
      </c>
      <c r="E3549" s="28"/>
    </row>
    <row r="3550" hidden="1">
      <c r="A3550" s="57" t="s">
        <v>3735</v>
      </c>
      <c r="B3550" s="29">
        <v>112211.07000000005</v>
      </c>
      <c r="C3550" s="29">
        <v>112211.06999999961</v>
      </c>
      <c r="D3550" s="27">
        <v>-4.3655745685100555E-10</v>
      </c>
      <c r="E3550" s="34"/>
    </row>
    <row r="3551" hidden="1">
      <c r="A3551" s="57" t="s">
        <v>3736</v>
      </c>
      <c r="B3551" s="29">
        <v>41499.0</v>
      </c>
      <c r="C3551" s="58">
        <v>41499.0</v>
      </c>
      <c r="D3551" s="27">
        <v>0.0</v>
      </c>
      <c r="E3551" s="34"/>
    </row>
    <row r="3552" hidden="1">
      <c r="A3552" s="57" t="s">
        <v>3737</v>
      </c>
      <c r="B3552" s="29">
        <v>76050.0</v>
      </c>
      <c r="C3552" s="58">
        <v>76050.0</v>
      </c>
      <c r="D3552" s="27">
        <v>0.0</v>
      </c>
      <c r="E3552" s="34"/>
    </row>
    <row r="3553" hidden="1">
      <c r="A3553" s="57" t="s">
        <v>3738</v>
      </c>
      <c r="B3553" s="29">
        <v>107434.0</v>
      </c>
      <c r="C3553" s="58">
        <v>107434.0</v>
      </c>
      <c r="D3553" s="27">
        <v>0.0</v>
      </c>
      <c r="E3553" s="34"/>
    </row>
    <row r="3554" hidden="1">
      <c r="A3554" s="57" t="s">
        <v>3740</v>
      </c>
      <c r="B3554" s="29">
        <v>2254.0</v>
      </c>
      <c r="C3554" s="58">
        <v>2254.0</v>
      </c>
      <c r="D3554" s="27">
        <v>0.0</v>
      </c>
      <c r="E3554" s="34"/>
    </row>
    <row r="3555" hidden="1">
      <c r="A3555" s="57" t="s">
        <v>3741</v>
      </c>
      <c r="B3555" s="29">
        <v>15597.0</v>
      </c>
      <c r="C3555" s="58">
        <v>15597.0</v>
      </c>
      <c r="D3555" s="27">
        <v>0.0</v>
      </c>
      <c r="E3555" s="34"/>
    </row>
    <row r="3556" hidden="1">
      <c r="A3556" s="35" t="s">
        <v>3742</v>
      </c>
      <c r="B3556" s="29">
        <v>427753.06999999983</v>
      </c>
      <c r="C3556" s="58">
        <v>427753.0700000015</v>
      </c>
      <c r="D3556" s="27">
        <v>1.6880221664905548E-9</v>
      </c>
      <c r="E3556" s="34"/>
    </row>
    <row r="3557" hidden="1">
      <c r="A3557" s="36" t="s">
        <v>3743</v>
      </c>
      <c r="B3557" s="37">
        <v>-0.9999999998035491</v>
      </c>
      <c r="C3557" s="27">
        <v>-13.000000001920853</v>
      </c>
      <c r="D3557" s="27">
        <v>-12.000000002117304</v>
      </c>
      <c r="E3557" s="38"/>
    </row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  <row r="4963" hidden="1"/>
    <row r="4964" hidden="1"/>
    <row r="4965" hidden="1"/>
    <row r="4966" hidden="1"/>
    <row r="4967" hidden="1"/>
    <row r="4968" hidden="1"/>
    <row r="4969" hidden="1"/>
    <row r="4970" hidden="1"/>
    <row r="4971" hidden="1"/>
    <row r="4972" hidden="1"/>
    <row r="4973" hidden="1"/>
    <row r="4974" hidden="1"/>
    <row r="4975" hidden="1"/>
    <row r="4976" hidden="1"/>
    <row r="4977" hidden="1"/>
    <row r="4978" hidden="1"/>
    <row r="4979" hidden="1"/>
    <row r="4980" hidden="1"/>
    <row r="4981" hidden="1"/>
    <row r="4982" hidden="1"/>
    <row r="4983" hidden="1"/>
    <row r="4984" hidden="1"/>
    <row r="4985" hidden="1"/>
    <row r="4986" hidden="1"/>
    <row r="4987" hidden="1"/>
    <row r="4988" hidden="1"/>
    <row r="4989" hidden="1"/>
    <row r="4990" hidden="1"/>
    <row r="4991" hidden="1"/>
    <row r="4992" hidden="1"/>
    <row r="4993" hidden="1"/>
    <row r="4994" hidden="1"/>
    <row r="4995" hidden="1"/>
    <row r="4996" hidden="1"/>
    <row r="4997" hidden="1"/>
    <row r="4998" hidden="1"/>
    <row r="4999" hidden="1"/>
    <row r="5000" hidden="1"/>
    <row r="5001" hidden="1"/>
    <row r="5002" hidden="1"/>
    <row r="5003" hidden="1"/>
    <row r="5004" hidden="1"/>
    <row r="5005" hidden="1"/>
    <row r="5006" hidden="1"/>
    <row r="5007" hidden="1"/>
    <row r="5008" hidden="1"/>
    <row r="5009" hidden="1"/>
    <row r="5010" hidden="1"/>
    <row r="5011" hidden="1"/>
    <row r="5012" hidden="1"/>
    <row r="5013" hidden="1"/>
    <row r="5014" hidden="1"/>
    <row r="5015" hidden="1"/>
    <row r="5016" hidden="1"/>
    <row r="5017" hidden="1"/>
    <row r="5018" hidden="1"/>
    <row r="5019" hidden="1"/>
    <row r="5020" hidden="1"/>
    <row r="5021" hidden="1"/>
    <row r="5022" hidden="1"/>
    <row r="5023" hidden="1"/>
    <row r="5024" hidden="1"/>
    <row r="5025" hidden="1"/>
    <row r="5026" hidden="1"/>
    <row r="5027" hidden="1"/>
    <row r="5028" hidden="1"/>
    <row r="5029" hidden="1"/>
    <row r="5030" hidden="1"/>
    <row r="5031" hidden="1"/>
    <row r="5032" hidden="1"/>
    <row r="5033" hidden="1"/>
    <row r="5034" hidden="1"/>
    <row r="5035" hidden="1"/>
    <row r="5036" hidden="1"/>
    <row r="5037" hidden="1"/>
    <row r="5038" hidden="1"/>
    <row r="5039" hidden="1"/>
    <row r="5040" hidden="1"/>
    <row r="5041" hidden="1"/>
    <row r="5042" hidden="1"/>
    <row r="5043" hidden="1"/>
    <row r="5044" hidden="1"/>
    <row r="5045" hidden="1"/>
    <row r="5046" hidden="1"/>
    <row r="5047" hidden="1"/>
    <row r="5048" hidden="1"/>
    <row r="5049" hidden="1"/>
    <row r="5050" hidden="1"/>
    <row r="5051" hidden="1"/>
    <row r="5052" hidden="1"/>
    <row r="5053" hidden="1"/>
    <row r="5054" hidden="1"/>
    <row r="5055" hidden="1"/>
    <row r="5056" hidden="1"/>
    <row r="5057" hidden="1"/>
    <row r="5058" hidden="1"/>
    <row r="5059" hidden="1"/>
    <row r="5060" hidden="1"/>
    <row r="5061" hidden="1"/>
    <row r="5062" hidden="1"/>
    <row r="5063" hidden="1"/>
    <row r="5064" hidden="1"/>
    <row r="5065" hidden="1"/>
    <row r="5066" hidden="1"/>
    <row r="5067" hidden="1"/>
    <row r="5068" hidden="1"/>
    <row r="5069" hidden="1"/>
    <row r="5070" hidden="1"/>
    <row r="5071" hidden="1"/>
    <row r="5072" hidden="1"/>
    <row r="5073" hidden="1"/>
    <row r="5074" hidden="1"/>
    <row r="5075" hidden="1"/>
    <row r="5076" hidden="1"/>
    <row r="5077" hidden="1"/>
    <row r="5078" hidden="1"/>
    <row r="5079" hidden="1"/>
    <row r="5080" hidden="1"/>
    <row r="5081" hidden="1"/>
    <row r="5082" hidden="1"/>
    <row r="5083" hidden="1"/>
    <row r="5084" hidden="1"/>
    <row r="5085" hidden="1"/>
    <row r="5086" hidden="1"/>
    <row r="5087" hidden="1"/>
    <row r="5088" hidden="1"/>
    <row r="5089" hidden="1"/>
    <row r="5090" hidden="1"/>
    <row r="5091" hidden="1"/>
    <row r="5092" hidden="1"/>
    <row r="5093" hidden="1"/>
    <row r="5094" hidden="1"/>
    <row r="5095" hidden="1"/>
    <row r="5096" hidden="1"/>
    <row r="5097" hidden="1"/>
    <row r="5098" hidden="1"/>
    <row r="5099" hidden="1"/>
    <row r="5100" hidden="1"/>
    <row r="5101" hidden="1"/>
    <row r="5102" hidden="1"/>
    <row r="5103" hidden="1"/>
    <row r="5104" hidden="1"/>
    <row r="5105" hidden="1"/>
    <row r="5106" hidden="1"/>
    <row r="5107" hidden="1"/>
    <row r="5108" hidden="1"/>
    <row r="5109" hidden="1"/>
    <row r="5110" hidden="1"/>
    <row r="5111" hidden="1"/>
    <row r="5112" hidden="1"/>
    <row r="5113" hidden="1"/>
    <row r="5114" hidden="1"/>
    <row r="5115" hidden="1"/>
    <row r="5116" hidden="1"/>
    <row r="5117" hidden="1"/>
    <row r="5118" hidden="1"/>
    <row r="5119" hidden="1"/>
    <row r="5120" hidden="1"/>
    <row r="5121" hidden="1"/>
    <row r="5122" hidden="1"/>
    <row r="5123" hidden="1"/>
    <row r="5124" hidden="1"/>
    <row r="5125" hidden="1"/>
    <row r="5126" hidden="1"/>
    <row r="5127" hidden="1"/>
    <row r="5128" hidden="1"/>
    <row r="5129" hidden="1"/>
    <row r="5130" hidden="1"/>
    <row r="5131" hidden="1"/>
    <row r="5132" hidden="1"/>
    <row r="5133" hidden="1"/>
    <row r="5134" hidden="1"/>
    <row r="5135" hidden="1"/>
    <row r="5136" hidden="1"/>
    <row r="5137" hidden="1"/>
    <row r="5138" hidden="1"/>
    <row r="5139" hidden="1"/>
    <row r="5140" hidden="1"/>
    <row r="5141" hidden="1"/>
    <row r="5142" hidden="1"/>
    <row r="5143" hidden="1"/>
    <row r="5144" hidden="1"/>
    <row r="5145" hidden="1"/>
    <row r="5146" hidden="1"/>
    <row r="5147" hidden="1"/>
    <row r="5148" hidden="1"/>
    <row r="5149" hidden="1"/>
    <row r="5150" hidden="1"/>
    <row r="5151" hidden="1"/>
    <row r="5152" hidden="1"/>
    <row r="5153" hidden="1"/>
    <row r="5154" hidden="1"/>
    <row r="5155" hidden="1"/>
    <row r="5156" hidden="1"/>
    <row r="5157" hidden="1"/>
    <row r="5158" hidden="1"/>
    <row r="5159" hidden="1"/>
    <row r="5160" hidden="1"/>
    <row r="5161" hidden="1"/>
    <row r="5162" hidden="1"/>
    <row r="5163" hidden="1"/>
    <row r="5164" hidden="1"/>
    <row r="5165" hidden="1"/>
    <row r="5166" hidden="1"/>
    <row r="5167" hidden="1"/>
    <row r="5168" hidden="1"/>
    <row r="5169" hidden="1"/>
    <row r="5170" hidden="1"/>
    <row r="5171" hidden="1"/>
    <row r="5172" hidden="1"/>
    <row r="5173" hidden="1"/>
    <row r="5174" hidden="1"/>
    <row r="5175" hidden="1"/>
    <row r="5176" hidden="1"/>
    <row r="5177" hidden="1"/>
    <row r="5178" hidden="1"/>
    <row r="5179" hidden="1"/>
    <row r="5180" hidden="1"/>
    <row r="5181" hidden="1"/>
    <row r="5182" hidden="1"/>
    <row r="5183" hidden="1"/>
    <row r="5184" hidden="1"/>
    <row r="5185" hidden="1"/>
    <row r="5186" hidden="1"/>
    <row r="5187" hidden="1"/>
    <row r="5188" hidden="1"/>
    <row r="5189" hidden="1"/>
    <row r="5190" hidden="1"/>
    <row r="5191" hidden="1"/>
    <row r="5192" hidden="1"/>
    <row r="5193" hidden="1"/>
    <row r="5194" hidden="1"/>
    <row r="5195" hidden="1"/>
    <row r="5196" hidden="1"/>
    <row r="5197" hidden="1"/>
    <row r="5198" hidden="1"/>
    <row r="5199" hidden="1"/>
    <row r="5200" hidden="1"/>
    <row r="5201" hidden="1"/>
    <row r="5202" hidden="1"/>
    <row r="5203" hidden="1"/>
    <row r="5204" hidden="1"/>
    <row r="5205" hidden="1"/>
    <row r="5206" hidden="1"/>
    <row r="5207" hidden="1"/>
    <row r="5208" hidden="1"/>
    <row r="5209" hidden="1"/>
    <row r="5210" hidden="1"/>
    <row r="5211" hidden="1"/>
    <row r="5212" hidden="1"/>
    <row r="5213" hidden="1"/>
    <row r="5214" hidden="1"/>
    <row r="5215" hidden="1"/>
    <row r="5216" hidden="1"/>
    <row r="5217" hidden="1"/>
    <row r="5218" hidden="1"/>
    <row r="5219" hidden="1"/>
    <row r="5220" hidden="1"/>
    <row r="5221" hidden="1"/>
    <row r="5222" hidden="1"/>
    <row r="5223" hidden="1"/>
    <row r="5224" hidden="1"/>
    <row r="5225" hidden="1"/>
    <row r="5226" hidden="1"/>
    <row r="5227" hidden="1"/>
    <row r="5228" hidden="1"/>
    <row r="5229" hidden="1"/>
    <row r="5230" hidden="1"/>
    <row r="5231" hidden="1"/>
    <row r="5232" hidden="1"/>
    <row r="5233" hidden="1"/>
    <row r="5234" hidden="1"/>
    <row r="5235" hidden="1"/>
    <row r="5236" hidden="1"/>
    <row r="5237" hidden="1"/>
    <row r="5238" hidden="1"/>
    <row r="5239" hidden="1"/>
    <row r="5240" hidden="1"/>
    <row r="5241" hidden="1"/>
    <row r="5242" hidden="1"/>
    <row r="5243" hidden="1"/>
    <row r="5244" hidden="1"/>
    <row r="5245" hidden="1"/>
    <row r="5246" hidden="1"/>
    <row r="5247" hidden="1"/>
    <row r="5248" hidden="1"/>
    <row r="5249" hidden="1"/>
    <row r="5250" hidden="1"/>
    <row r="5251" hidden="1"/>
    <row r="5252" hidden="1"/>
    <row r="5253" hidden="1"/>
    <row r="5254" hidden="1"/>
    <row r="5255" hidden="1"/>
    <row r="5256" hidden="1"/>
    <row r="5257" hidden="1"/>
    <row r="5258" hidden="1"/>
    <row r="5259" hidden="1"/>
    <row r="5260" hidden="1"/>
    <row r="5261" hidden="1"/>
    <row r="5262" hidden="1"/>
    <row r="5263" hidden="1"/>
    <row r="5264" hidden="1"/>
    <row r="5265" hidden="1"/>
    <row r="5266" hidden="1"/>
    <row r="5267" hidden="1"/>
    <row r="5268" hidden="1"/>
    <row r="5269" hidden="1"/>
    <row r="5270" hidden="1"/>
    <row r="5271" hidden="1"/>
    <row r="5272" hidden="1"/>
    <row r="5273" hidden="1"/>
    <row r="5274" hidden="1"/>
    <row r="5275" hidden="1"/>
    <row r="5276" hidden="1"/>
    <row r="5277" hidden="1"/>
    <row r="5278" hidden="1"/>
    <row r="5279" hidden="1"/>
    <row r="5280" hidden="1"/>
    <row r="5281" hidden="1"/>
    <row r="5282" hidden="1"/>
    <row r="5283" hidden="1"/>
    <row r="5284" hidden="1"/>
    <row r="5285" hidden="1"/>
    <row r="5286" hidden="1"/>
    <row r="5287" hidden="1"/>
    <row r="5288" hidden="1"/>
    <row r="5289" hidden="1"/>
    <row r="5290" hidden="1"/>
    <row r="5291" hidden="1"/>
    <row r="5292" hidden="1"/>
    <row r="5293" hidden="1"/>
    <row r="5294" hidden="1"/>
    <row r="5295" hidden="1"/>
    <row r="5296" hidden="1"/>
    <row r="5297" hidden="1"/>
    <row r="5298" hidden="1"/>
    <row r="5299" hidden="1"/>
    <row r="5300" hidden="1"/>
    <row r="5301" hidden="1"/>
    <row r="5302" hidden="1"/>
    <row r="5303" hidden="1"/>
    <row r="5304" hidden="1"/>
    <row r="5305" hidden="1"/>
    <row r="5306" hidden="1"/>
    <row r="5307" hidden="1"/>
    <row r="5308" hidden="1"/>
    <row r="5309" hidden="1"/>
    <row r="5310" hidden="1"/>
    <row r="5311" hidden="1"/>
    <row r="5312" hidden="1"/>
    <row r="5313" hidden="1"/>
    <row r="5314" hidden="1"/>
    <row r="5315" hidden="1"/>
    <row r="5316" hidden="1"/>
    <row r="5317" hidden="1"/>
    <row r="5318" hidden="1"/>
    <row r="5319" hidden="1"/>
    <row r="5320" hidden="1"/>
    <row r="5321" hidden="1"/>
    <row r="5322" hidden="1"/>
    <row r="5323" hidden="1"/>
    <row r="5324" hidden="1"/>
    <row r="5325" hidden="1"/>
    <row r="5326" hidden="1"/>
    <row r="5327" hidden="1"/>
    <row r="5328" hidden="1"/>
    <row r="5329" hidden="1"/>
    <row r="5330" hidden="1"/>
    <row r="5331" hidden="1"/>
    <row r="5332" hidden="1"/>
    <row r="5333" hidden="1"/>
    <row r="5334" hidden="1"/>
    <row r="5335" hidden="1"/>
    <row r="5336" hidden="1"/>
    <row r="5337" hidden="1"/>
    <row r="5338" hidden="1"/>
    <row r="5339" hidden="1"/>
    <row r="5340" hidden="1"/>
    <row r="5341" hidden="1"/>
    <row r="5342" hidden="1"/>
    <row r="5343" hidden="1"/>
    <row r="5344" hidden="1"/>
    <row r="5345" hidden="1"/>
    <row r="5346" hidden="1"/>
    <row r="5347" hidden="1"/>
    <row r="5348" hidden="1"/>
    <row r="5349" hidden="1"/>
    <row r="5350" hidden="1"/>
    <row r="5351" hidden="1"/>
    <row r="5352" hidden="1"/>
    <row r="5353" hidden="1"/>
    <row r="5354" hidden="1"/>
    <row r="5355" hidden="1"/>
    <row r="5356" hidden="1"/>
    <row r="5357" hidden="1"/>
    <row r="5358" hidden="1"/>
    <row r="5359" hidden="1"/>
    <row r="5360" hidden="1"/>
    <row r="5361" hidden="1"/>
    <row r="5362" hidden="1"/>
    <row r="5363" hidden="1"/>
    <row r="5364" hidden="1"/>
    <row r="5365" hidden="1"/>
    <row r="5366" hidden="1"/>
    <row r="5367" hidden="1"/>
    <row r="5368" hidden="1"/>
    <row r="5369" hidden="1"/>
    <row r="5370" hidden="1"/>
    <row r="5371" hidden="1"/>
    <row r="5372" hidden="1"/>
    <row r="5373" hidden="1"/>
    <row r="5374" hidden="1"/>
    <row r="5375" hidden="1"/>
    <row r="5376" hidden="1"/>
    <row r="5377" hidden="1"/>
    <row r="5378" hidden="1"/>
    <row r="5379" hidden="1"/>
    <row r="5380" hidden="1"/>
    <row r="5381" hidden="1"/>
    <row r="5382" hidden="1"/>
    <row r="5383" hidden="1"/>
    <row r="5384" hidden="1"/>
    <row r="5385" hidden="1"/>
    <row r="5386" hidden="1"/>
    <row r="5387" hidden="1"/>
    <row r="5388" hidden="1"/>
    <row r="5389" hidden="1"/>
    <row r="5390" hidden="1"/>
    <row r="5391" hidden="1"/>
    <row r="5392" hidden="1"/>
    <row r="5393" hidden="1"/>
    <row r="5394" hidden="1"/>
    <row r="5395" hidden="1"/>
    <row r="5396" hidden="1"/>
    <row r="5397" hidden="1"/>
    <row r="5398" hidden="1"/>
    <row r="5399" hidden="1"/>
    <row r="5400" hidden="1"/>
    <row r="5401" hidden="1"/>
    <row r="5402" hidden="1"/>
    <row r="5403" hidden="1"/>
    <row r="5404" hidden="1"/>
    <row r="5405" hidden="1"/>
    <row r="5406" hidden="1"/>
    <row r="5407" hidden="1"/>
    <row r="5408" hidden="1"/>
    <row r="5409" hidden="1"/>
    <row r="5410" hidden="1"/>
    <row r="5411" hidden="1"/>
    <row r="5412" hidden="1"/>
    <row r="5413" hidden="1"/>
    <row r="5414" hidden="1"/>
    <row r="5415" hidden="1"/>
    <row r="5416" hidden="1"/>
    <row r="5417" hidden="1"/>
    <row r="5418" hidden="1"/>
    <row r="5419" hidden="1"/>
    <row r="5420" hidden="1"/>
    <row r="5421" hidden="1"/>
    <row r="5422" hidden="1"/>
    <row r="5423" hidden="1"/>
    <row r="5424" hidden="1"/>
    <row r="5425" hidden="1"/>
    <row r="5426" hidden="1"/>
    <row r="5427" hidden="1"/>
    <row r="5428" hidden="1"/>
    <row r="5429" hidden="1"/>
    <row r="5430" hidden="1"/>
    <row r="5431" hidden="1"/>
    <row r="5432" hidden="1"/>
    <row r="5433" hidden="1"/>
    <row r="5434" hidden="1"/>
    <row r="5435" hidden="1"/>
    <row r="5436" hidden="1"/>
    <row r="5437" hidden="1"/>
    <row r="5438" hidden="1"/>
    <row r="5439" hidden="1"/>
    <row r="5440" hidden="1"/>
    <row r="5441" hidden="1"/>
    <row r="5442" hidden="1"/>
    <row r="5443" hidden="1"/>
    <row r="5444" hidden="1"/>
    <row r="5445" hidden="1"/>
    <row r="5446" hidden="1"/>
    <row r="5447" hidden="1"/>
    <row r="5448" hidden="1"/>
    <row r="5449" hidden="1"/>
    <row r="5450" hidden="1"/>
    <row r="5451" hidden="1"/>
    <row r="5452" hidden="1"/>
    <row r="5453" hidden="1"/>
    <row r="5454" hidden="1"/>
    <row r="5455" hidden="1"/>
    <row r="5456" hidden="1"/>
    <row r="5457" hidden="1"/>
    <row r="5458" hidden="1"/>
    <row r="5459" hidden="1"/>
    <row r="5460" hidden="1"/>
    <row r="5461" hidden="1"/>
    <row r="5462" hidden="1"/>
    <row r="5463" hidden="1"/>
    <row r="5464" hidden="1"/>
    <row r="5465" hidden="1"/>
    <row r="5466" hidden="1"/>
    <row r="5467" hidden="1"/>
    <row r="5468" hidden="1"/>
    <row r="5469" hidden="1"/>
    <row r="5470" hidden="1"/>
    <row r="5471" hidden="1"/>
    <row r="5472" hidden="1"/>
    <row r="5473" hidden="1"/>
    <row r="5474" hidden="1"/>
    <row r="5475" hidden="1"/>
    <row r="5476" hidden="1"/>
    <row r="5477" hidden="1"/>
    <row r="5478" hidden="1"/>
    <row r="5479" hidden="1"/>
    <row r="5480" hidden="1"/>
    <row r="5481" hidden="1"/>
    <row r="5482" hidden="1"/>
    <row r="5483" hidden="1"/>
    <row r="5484" hidden="1"/>
    <row r="5485" hidden="1"/>
    <row r="5486" hidden="1"/>
    <row r="5487" hidden="1"/>
    <row r="5488" hidden="1"/>
    <row r="5489" hidden="1"/>
    <row r="5490" hidden="1"/>
    <row r="5491" hidden="1"/>
    <row r="5492" hidden="1"/>
    <row r="5493" hidden="1"/>
    <row r="5494" hidden="1"/>
    <row r="5495" hidden="1"/>
    <row r="5496" hidden="1"/>
    <row r="5497" hidden="1"/>
    <row r="5498" hidden="1"/>
    <row r="5499" hidden="1"/>
    <row r="5500" hidden="1"/>
    <row r="5501" hidden="1"/>
    <row r="5502" hidden="1"/>
    <row r="5503" hidden="1"/>
    <row r="5504" hidden="1"/>
    <row r="5505" hidden="1"/>
    <row r="5506" hidden="1"/>
    <row r="5507" hidden="1"/>
    <row r="5508" hidden="1"/>
    <row r="5509" hidden="1"/>
    <row r="5510" hidden="1"/>
    <row r="5511" hidden="1"/>
    <row r="5512" hidden="1"/>
    <row r="5513" hidden="1"/>
    <row r="5514" hidden="1"/>
    <row r="5515" hidden="1"/>
    <row r="5516" hidden="1"/>
    <row r="5517" hidden="1"/>
    <row r="5518" hidden="1"/>
    <row r="5519" hidden="1"/>
    <row r="5520" hidden="1"/>
    <row r="5521" hidden="1"/>
    <row r="5522" hidden="1"/>
    <row r="5523" hidden="1"/>
    <row r="5524" hidden="1"/>
    <row r="5525" hidden="1"/>
    <row r="5526" hidden="1"/>
    <row r="5527" hidden="1"/>
    <row r="5528" hidden="1"/>
    <row r="5529" hidden="1"/>
    <row r="5530" hidden="1"/>
    <row r="5531" hidden="1"/>
    <row r="5532" hidden="1"/>
    <row r="5533" hidden="1"/>
    <row r="5534" hidden="1"/>
    <row r="5535" hidden="1"/>
    <row r="5536" hidden="1"/>
    <row r="5537" hidden="1"/>
    <row r="5538" hidden="1"/>
    <row r="5539" hidden="1"/>
    <row r="5540" hidden="1"/>
    <row r="5541" hidden="1"/>
    <row r="5542" hidden="1"/>
    <row r="5543" hidden="1"/>
    <row r="5544" hidden="1"/>
    <row r="5545" hidden="1"/>
    <row r="5546" hidden="1"/>
    <row r="5547" hidden="1"/>
    <row r="5548" hidden="1"/>
    <row r="5549" hidden="1"/>
    <row r="5550" hidden="1"/>
    <row r="5551" hidden="1"/>
    <row r="5552" hidden="1"/>
    <row r="5553" hidden="1"/>
    <row r="5554" hidden="1"/>
    <row r="5555" hidden="1"/>
    <row r="5556" hidden="1"/>
    <row r="5557" hidden="1"/>
    <row r="5558" hidden="1"/>
    <row r="5559" hidden="1"/>
    <row r="5560" hidden="1"/>
    <row r="5561" hidden="1"/>
    <row r="5562" hidden="1"/>
    <row r="5563" hidden="1"/>
    <row r="5564" hidden="1"/>
    <row r="5565" hidden="1"/>
    <row r="5566" hidden="1"/>
    <row r="5567" hidden="1"/>
    <row r="5568" hidden="1"/>
    <row r="5569" hidden="1"/>
    <row r="5570" hidden="1"/>
    <row r="5571" hidden="1"/>
    <row r="5572" hidden="1"/>
    <row r="5573" hidden="1"/>
    <row r="5574" hidden="1"/>
    <row r="5575" hidden="1"/>
    <row r="5576" hidden="1"/>
    <row r="5577" hidden="1"/>
    <row r="5578" hidden="1"/>
    <row r="5579" hidden="1"/>
    <row r="5580" hidden="1"/>
    <row r="5581" hidden="1"/>
    <row r="5582" hidden="1"/>
    <row r="5583" hidden="1"/>
    <row r="5584" hidden="1"/>
    <row r="5585" hidden="1"/>
    <row r="5586" hidden="1"/>
    <row r="5587" hidden="1"/>
    <row r="5588" hidden="1"/>
    <row r="5589" hidden="1"/>
    <row r="5590" hidden="1"/>
    <row r="5591" hidden="1"/>
    <row r="5592" hidden="1"/>
    <row r="5593" hidden="1"/>
    <row r="5594" hidden="1"/>
    <row r="5595" hidden="1"/>
    <row r="5596" hidden="1"/>
    <row r="5597" hidden="1"/>
    <row r="5598" hidden="1"/>
    <row r="5599" hidden="1"/>
    <row r="5600" hidden="1"/>
    <row r="5601" hidden="1"/>
    <row r="5602" hidden="1"/>
    <row r="5603" hidden="1"/>
    <row r="5604" hidden="1"/>
    <row r="5605" hidden="1"/>
    <row r="5606" hidden="1"/>
    <row r="5607" hidden="1"/>
    <row r="5608" hidden="1"/>
    <row r="5609" hidden="1"/>
    <row r="5610" hidden="1"/>
    <row r="5611" hidden="1"/>
    <row r="5612" hidden="1"/>
    <row r="5613" hidden="1"/>
    <row r="5614" hidden="1"/>
    <row r="5615" hidden="1"/>
    <row r="5616" hidden="1"/>
    <row r="5617" hidden="1"/>
    <row r="5618" hidden="1"/>
    <row r="5619" hidden="1"/>
    <row r="5620" hidden="1"/>
    <row r="5621" hidden="1"/>
    <row r="5622" hidden="1"/>
    <row r="5623" hidden="1"/>
    <row r="5624" hidden="1"/>
    <row r="5625" hidden="1"/>
    <row r="5626" hidden="1"/>
    <row r="5627" hidden="1"/>
    <row r="5628" hidden="1"/>
    <row r="5629" hidden="1"/>
    <row r="5630" hidden="1"/>
    <row r="5631" hidden="1"/>
    <row r="5632" hidden="1"/>
    <row r="5633" hidden="1"/>
    <row r="5634" hidden="1"/>
    <row r="5635" hidden="1"/>
    <row r="5636" hidden="1"/>
    <row r="5637" hidden="1"/>
    <row r="5638" hidden="1"/>
    <row r="5639" hidden="1"/>
    <row r="5640" hidden="1"/>
    <row r="5641" hidden="1"/>
    <row r="5642" hidden="1"/>
    <row r="5643" hidden="1"/>
    <row r="5644" hidden="1"/>
    <row r="5645" hidden="1"/>
    <row r="5646" hidden="1"/>
    <row r="5647" hidden="1"/>
    <row r="5648" hidden="1"/>
    <row r="5649" hidden="1"/>
    <row r="5650" hidden="1"/>
    <row r="5651" hidden="1"/>
    <row r="5652" hidden="1"/>
    <row r="5653" hidden="1"/>
    <row r="5654" hidden="1"/>
    <row r="5655" hidden="1"/>
    <row r="5656" hidden="1"/>
    <row r="5657" hidden="1"/>
    <row r="5658" hidden="1"/>
    <row r="5659" hidden="1"/>
    <row r="5660" hidden="1"/>
    <row r="5661" hidden="1"/>
    <row r="5662" hidden="1"/>
    <row r="5663" hidden="1"/>
    <row r="5664" hidden="1"/>
    <row r="5665" hidden="1"/>
    <row r="5666" hidden="1"/>
    <row r="5667" hidden="1"/>
    <row r="5668" hidden="1"/>
    <row r="5669" hidden="1"/>
    <row r="5670" hidden="1"/>
    <row r="5671" hidden="1"/>
    <row r="5672" hidden="1"/>
    <row r="5673" hidden="1"/>
    <row r="5674" hidden="1"/>
    <row r="5675" hidden="1"/>
    <row r="5676" hidden="1"/>
    <row r="5677" hidden="1"/>
    <row r="5678" hidden="1"/>
    <row r="5679" hidden="1"/>
    <row r="5680" hidden="1"/>
    <row r="5681" hidden="1"/>
    <row r="5682" hidden="1"/>
    <row r="5683" hidden="1"/>
    <row r="5684" hidden="1"/>
    <row r="5685" hidden="1"/>
    <row r="5686" hidden="1"/>
    <row r="5687" hidden="1"/>
    <row r="5688" hidden="1"/>
    <row r="5689" hidden="1"/>
    <row r="5690" hidden="1"/>
    <row r="5691" hidden="1"/>
    <row r="5692" hidden="1"/>
    <row r="5693" hidden="1"/>
    <row r="5694" hidden="1"/>
    <row r="5695" hidden="1"/>
    <row r="5696" hidden="1"/>
    <row r="5697" hidden="1"/>
    <row r="5698" hidden="1"/>
    <row r="5699" hidden="1"/>
    <row r="5700" hidden="1"/>
    <row r="5701" hidden="1"/>
    <row r="5702" hidden="1"/>
    <row r="5703" hidden="1"/>
    <row r="5704" hidden="1"/>
    <row r="5705" hidden="1"/>
    <row r="5706" hidden="1"/>
    <row r="5707" hidden="1"/>
    <row r="5708" hidden="1"/>
    <row r="5709" hidden="1"/>
    <row r="5710" hidden="1"/>
    <row r="5711" hidden="1"/>
    <row r="5712" hidden="1"/>
    <row r="5713" hidden="1"/>
    <row r="5714" hidden="1"/>
    <row r="5715" hidden="1"/>
    <row r="5716" hidden="1"/>
    <row r="5717" hidden="1"/>
    <row r="5718" hidden="1"/>
    <row r="5719" hidden="1"/>
    <row r="5720" hidden="1"/>
    <row r="5721" hidden="1"/>
    <row r="5722" hidden="1"/>
    <row r="5723" hidden="1"/>
    <row r="5724" hidden="1"/>
    <row r="5725" hidden="1"/>
    <row r="5726" hidden="1"/>
    <row r="5727" hidden="1"/>
    <row r="5728" hidden="1"/>
    <row r="5729" hidden="1"/>
    <row r="5730" hidden="1"/>
    <row r="5731" hidden="1"/>
    <row r="5732" hidden="1"/>
    <row r="5733" hidden="1"/>
    <row r="5734" hidden="1"/>
    <row r="5735" hidden="1"/>
    <row r="5736" hidden="1"/>
    <row r="5737" hidden="1"/>
    <row r="5738" hidden="1"/>
    <row r="5739" hidden="1"/>
    <row r="5740" hidden="1"/>
    <row r="5741" hidden="1"/>
    <row r="5742" hidden="1"/>
    <row r="5743" hidden="1"/>
    <row r="5744" hidden="1"/>
    <row r="5745" hidden="1"/>
    <row r="5746" hidden="1"/>
    <row r="5747" hidden="1"/>
    <row r="5748" hidden="1"/>
    <row r="5749" hidden="1"/>
    <row r="5750" hidden="1"/>
    <row r="5751" hidden="1"/>
    <row r="5752" hidden="1"/>
    <row r="5753" hidden="1"/>
    <row r="5754" hidden="1"/>
    <row r="5755" hidden="1"/>
    <row r="5756" hidden="1"/>
    <row r="5757" hidden="1"/>
    <row r="5758" hidden="1"/>
    <row r="5759" hidden="1"/>
    <row r="5760" hidden="1"/>
    <row r="5761" hidden="1"/>
    <row r="5762" hidden="1"/>
    <row r="5763" hidden="1"/>
    <row r="5764" hidden="1"/>
    <row r="5765" hidden="1"/>
    <row r="5766" hidden="1"/>
    <row r="5767" hidden="1"/>
    <row r="5768" hidden="1"/>
    <row r="5769" hidden="1"/>
    <row r="5770" hidden="1"/>
    <row r="5771" hidden="1"/>
    <row r="5772" hidden="1"/>
    <row r="5773" hidden="1"/>
    <row r="5774" hidden="1"/>
    <row r="5775" hidden="1"/>
    <row r="5776" hidden="1"/>
    <row r="5777" hidden="1"/>
    <row r="5778" hidden="1"/>
    <row r="5779" hidden="1"/>
    <row r="5780" hidden="1"/>
    <row r="5781" hidden="1"/>
    <row r="5782" hidden="1"/>
    <row r="5783" hidden="1"/>
    <row r="5784" hidden="1"/>
    <row r="5785" hidden="1"/>
    <row r="5786" hidden="1"/>
    <row r="5787" hidden="1"/>
    <row r="5788" hidden="1"/>
    <row r="5789" hidden="1"/>
    <row r="5790" hidden="1"/>
    <row r="5791" hidden="1"/>
    <row r="5792" hidden="1"/>
    <row r="5793" hidden="1"/>
    <row r="5794" hidden="1"/>
    <row r="5795" hidden="1"/>
    <row r="5796" hidden="1"/>
    <row r="5797" hidden="1"/>
    <row r="5798" hidden="1"/>
    <row r="5799" hidden="1"/>
    <row r="5800" hidden="1"/>
    <row r="5801" hidden="1"/>
    <row r="5802" hidden="1"/>
    <row r="5803" hidden="1"/>
    <row r="5804" hidden="1"/>
    <row r="5805" hidden="1"/>
    <row r="5806" hidden="1"/>
    <row r="5807" hidden="1"/>
    <row r="5808" hidden="1"/>
    <row r="5809" hidden="1"/>
    <row r="5810" hidden="1"/>
    <row r="5811" hidden="1"/>
    <row r="5812" hidden="1"/>
    <row r="5813" hidden="1"/>
    <row r="5814" hidden="1"/>
    <row r="5815" hidden="1"/>
    <row r="5816" hidden="1"/>
    <row r="5817" hidden="1"/>
    <row r="5818" hidden="1"/>
    <row r="5819" hidden="1"/>
    <row r="5820" hidden="1"/>
    <row r="5821" hidden="1"/>
    <row r="5822" hidden="1"/>
    <row r="5823" hidden="1"/>
    <row r="5824" hidden="1"/>
    <row r="5825" hidden="1"/>
    <row r="5826" hidden="1"/>
    <row r="5827" hidden="1"/>
    <row r="5828" hidden="1"/>
    <row r="5829" hidden="1"/>
    <row r="5830" hidden="1"/>
    <row r="5831" hidden="1"/>
    <row r="5832" hidden="1"/>
    <row r="5833" hidden="1"/>
    <row r="5834" hidden="1"/>
    <row r="5835" hidden="1"/>
    <row r="5836" hidden="1"/>
    <row r="5837" hidden="1"/>
    <row r="5838" hidden="1"/>
    <row r="5839" hidden="1"/>
    <row r="5840" hidden="1"/>
    <row r="5841" hidden="1"/>
    <row r="5842" hidden="1"/>
    <row r="5843" hidden="1"/>
    <row r="5844" hidden="1"/>
    <row r="5845" hidden="1"/>
    <row r="5846" hidden="1"/>
    <row r="5847" hidden="1"/>
    <row r="5848" hidden="1"/>
    <row r="5849" hidden="1"/>
    <row r="5850" hidden="1"/>
    <row r="5851" hidden="1"/>
    <row r="5852" hidden="1"/>
    <row r="5853" hidden="1"/>
    <row r="5854" hidden="1"/>
    <row r="5855" hidden="1"/>
    <row r="5856" hidden="1"/>
    <row r="5857" hidden="1"/>
    <row r="5858" hidden="1"/>
    <row r="5859" hidden="1"/>
    <row r="5860" hidden="1"/>
    <row r="5861" hidden="1"/>
    <row r="5862" hidden="1"/>
    <row r="5863" hidden="1"/>
    <row r="5864" hidden="1"/>
    <row r="5865" hidden="1"/>
    <row r="5866" hidden="1"/>
    <row r="5867" hidden="1"/>
    <row r="5868" hidden="1"/>
    <row r="5869" hidden="1"/>
    <row r="5870" hidden="1"/>
    <row r="5871" hidden="1"/>
    <row r="5872" hidden="1"/>
    <row r="5873" hidden="1"/>
    <row r="5874" hidden="1"/>
    <row r="5875" hidden="1"/>
    <row r="5876" hidden="1"/>
    <row r="5877" hidden="1"/>
    <row r="5878" hidden="1"/>
    <row r="5879" hidden="1"/>
    <row r="5880" hidden="1"/>
    <row r="5881" hidden="1"/>
    <row r="5882" hidden="1"/>
    <row r="5883" hidden="1"/>
    <row r="5884" hidden="1"/>
    <row r="5885" hidden="1"/>
    <row r="5886" hidden="1"/>
    <row r="5887" hidden="1"/>
    <row r="5888" hidden="1"/>
    <row r="5889" hidden="1"/>
    <row r="5890" hidden="1"/>
    <row r="5891" hidden="1"/>
    <row r="5892" hidden="1"/>
    <row r="5893" hidden="1"/>
    <row r="5894" hidden="1"/>
    <row r="5895" hidden="1"/>
    <row r="5896" hidden="1"/>
    <row r="5897" hidden="1"/>
    <row r="5898" hidden="1"/>
    <row r="5899" hidden="1"/>
    <row r="5900" hidden="1"/>
    <row r="5901" hidden="1"/>
    <row r="5902" hidden="1"/>
    <row r="5903" hidden="1"/>
    <row r="5904" hidden="1"/>
    <row r="5905" hidden="1"/>
    <row r="5906" hidden="1"/>
    <row r="5907" hidden="1"/>
    <row r="5908" hidden="1"/>
    <row r="5909" hidden="1"/>
    <row r="5910" hidden="1"/>
    <row r="5911" hidden="1"/>
    <row r="5912" hidden="1"/>
    <row r="5913" hidden="1"/>
    <row r="5914" hidden="1"/>
    <row r="5915" hidden="1"/>
    <row r="5916" hidden="1"/>
    <row r="5917" hidden="1"/>
    <row r="5918" hidden="1"/>
    <row r="5919" hidden="1"/>
    <row r="5920" hidden="1"/>
    <row r="5921" hidden="1"/>
    <row r="5922" hidden="1"/>
    <row r="5923" hidden="1"/>
    <row r="5924" hidden="1"/>
    <row r="5925" hidden="1"/>
    <row r="5926" hidden="1"/>
    <row r="5927" hidden="1"/>
    <row r="5928" hidden="1"/>
    <row r="5929" hidden="1"/>
    <row r="5930" hidden="1"/>
    <row r="5931" hidden="1"/>
    <row r="5932" hidden="1"/>
    <row r="5933" hidden="1"/>
    <row r="5934" hidden="1"/>
    <row r="5935" hidden="1"/>
    <row r="5936" hidden="1"/>
    <row r="5937" hidden="1"/>
    <row r="5938" hidden="1"/>
    <row r="5939" hidden="1"/>
    <row r="5940" hidden="1"/>
    <row r="5941" hidden="1"/>
    <row r="5942" hidden="1"/>
    <row r="5943" hidden="1"/>
    <row r="5944" hidden="1"/>
    <row r="5945" hidden="1"/>
    <row r="5946" hidden="1"/>
    <row r="5947" hidden="1"/>
    <row r="5948" hidden="1"/>
    <row r="5949" hidden="1"/>
    <row r="5950" hidden="1"/>
    <row r="5951" hidden="1"/>
    <row r="5952" hidden="1"/>
    <row r="5953" hidden="1"/>
    <row r="5954" hidden="1"/>
    <row r="5955" hidden="1"/>
    <row r="5956" hidden="1"/>
    <row r="5957" hidden="1"/>
    <row r="5958" hidden="1"/>
    <row r="5959" hidden="1"/>
    <row r="5960" hidden="1"/>
    <row r="5961" hidden="1"/>
    <row r="5962" hidden="1"/>
    <row r="5963" hidden="1"/>
    <row r="5964" hidden="1"/>
    <row r="5965" hidden="1"/>
    <row r="5966" hidden="1"/>
    <row r="5967" hidden="1"/>
    <row r="5968" hidden="1"/>
    <row r="5969" hidden="1"/>
    <row r="5970" hidden="1"/>
    <row r="5971" hidden="1"/>
    <row r="5972" hidden="1"/>
    <row r="5973" hidden="1"/>
    <row r="5974" hidden="1"/>
    <row r="5975" hidden="1"/>
  </sheetData>
  <mergeCells count="1016"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8:E89"/>
    <mergeCell ref="A90:E91"/>
    <mergeCell ref="A92:B93"/>
    <mergeCell ref="C92:C95"/>
    <mergeCell ref="D92:E93"/>
    <mergeCell ref="A94:B95"/>
    <mergeCell ref="D120:E121"/>
    <mergeCell ref="D122:E123"/>
    <mergeCell ref="D94:E95"/>
    <mergeCell ref="A96:E96"/>
    <mergeCell ref="A116:E117"/>
    <mergeCell ref="A118:E119"/>
    <mergeCell ref="A120:B121"/>
    <mergeCell ref="C120:C123"/>
    <mergeCell ref="A122:B123"/>
    <mergeCell ref="A236:E236"/>
    <mergeCell ref="A256:E257"/>
    <mergeCell ref="A258:E259"/>
    <mergeCell ref="A260:B261"/>
    <mergeCell ref="C260:C263"/>
    <mergeCell ref="D260:E261"/>
    <mergeCell ref="A262:B263"/>
    <mergeCell ref="D262:E263"/>
    <mergeCell ref="A264:E264"/>
    <mergeCell ref="A284:E285"/>
    <mergeCell ref="A286:E287"/>
    <mergeCell ref="A288:B289"/>
    <mergeCell ref="C288:C291"/>
    <mergeCell ref="A290:B291"/>
    <mergeCell ref="A124:E124"/>
    <mergeCell ref="A144:E145"/>
    <mergeCell ref="A146:E147"/>
    <mergeCell ref="A148:B149"/>
    <mergeCell ref="C148:C151"/>
    <mergeCell ref="D148:E149"/>
    <mergeCell ref="A150:B151"/>
    <mergeCell ref="D176:E177"/>
    <mergeCell ref="D178:E179"/>
    <mergeCell ref="D150:E151"/>
    <mergeCell ref="A152:E152"/>
    <mergeCell ref="A172:E173"/>
    <mergeCell ref="A174:E175"/>
    <mergeCell ref="A176:B177"/>
    <mergeCell ref="C176:C179"/>
    <mergeCell ref="A178:B179"/>
    <mergeCell ref="A180:E180"/>
    <mergeCell ref="A200:E201"/>
    <mergeCell ref="A202:E203"/>
    <mergeCell ref="A204:B205"/>
    <mergeCell ref="C204:C207"/>
    <mergeCell ref="D204:E205"/>
    <mergeCell ref="A206:B207"/>
    <mergeCell ref="D232:E233"/>
    <mergeCell ref="D234:E235"/>
    <mergeCell ref="D206:E207"/>
    <mergeCell ref="A208:E208"/>
    <mergeCell ref="A228:E229"/>
    <mergeCell ref="A230:E231"/>
    <mergeCell ref="A232:B233"/>
    <mergeCell ref="C232:C235"/>
    <mergeCell ref="A234:B235"/>
    <mergeCell ref="A316:B317"/>
    <mergeCell ref="A318:B319"/>
    <mergeCell ref="A404:E404"/>
    <mergeCell ref="A424:E425"/>
    <mergeCell ref="A426:E427"/>
    <mergeCell ref="A428:B429"/>
    <mergeCell ref="C428:C431"/>
    <mergeCell ref="D428:E429"/>
    <mergeCell ref="A430:B431"/>
    <mergeCell ref="D430:E431"/>
    <mergeCell ref="A432:E432"/>
    <mergeCell ref="A452:E453"/>
    <mergeCell ref="A454:E455"/>
    <mergeCell ref="A456:B457"/>
    <mergeCell ref="C456:C459"/>
    <mergeCell ref="A458:B459"/>
    <mergeCell ref="D288:E289"/>
    <mergeCell ref="D290:E291"/>
    <mergeCell ref="A292:E292"/>
    <mergeCell ref="A312:E313"/>
    <mergeCell ref="A314:E315"/>
    <mergeCell ref="C316:C319"/>
    <mergeCell ref="D316:E317"/>
    <mergeCell ref="D344:E345"/>
    <mergeCell ref="D346:E347"/>
    <mergeCell ref="D318:E319"/>
    <mergeCell ref="A320:E320"/>
    <mergeCell ref="A340:E341"/>
    <mergeCell ref="A342:E343"/>
    <mergeCell ref="A344:B345"/>
    <mergeCell ref="C344:C347"/>
    <mergeCell ref="A346:B347"/>
    <mergeCell ref="A348:E348"/>
    <mergeCell ref="A368:E369"/>
    <mergeCell ref="A370:E371"/>
    <mergeCell ref="A372:B373"/>
    <mergeCell ref="C372:C375"/>
    <mergeCell ref="D372:E373"/>
    <mergeCell ref="A374:B375"/>
    <mergeCell ref="D400:E401"/>
    <mergeCell ref="D402:E403"/>
    <mergeCell ref="D374:E375"/>
    <mergeCell ref="A376:E376"/>
    <mergeCell ref="A396:E397"/>
    <mergeCell ref="A398:E399"/>
    <mergeCell ref="A400:B401"/>
    <mergeCell ref="C400:C403"/>
    <mergeCell ref="A402:B403"/>
    <mergeCell ref="A484:B485"/>
    <mergeCell ref="A486:B487"/>
    <mergeCell ref="A572:E572"/>
    <mergeCell ref="A592:E593"/>
    <mergeCell ref="A594:E595"/>
    <mergeCell ref="A596:B597"/>
    <mergeCell ref="C596:C599"/>
    <mergeCell ref="D596:E597"/>
    <mergeCell ref="A598:B599"/>
    <mergeCell ref="D598:E599"/>
    <mergeCell ref="A600:E600"/>
    <mergeCell ref="A620:E621"/>
    <mergeCell ref="A622:E623"/>
    <mergeCell ref="A624:B625"/>
    <mergeCell ref="C624:C627"/>
    <mergeCell ref="A626:B627"/>
    <mergeCell ref="D456:E457"/>
    <mergeCell ref="D458:E459"/>
    <mergeCell ref="A460:E460"/>
    <mergeCell ref="A480:E481"/>
    <mergeCell ref="A482:E483"/>
    <mergeCell ref="C484:C487"/>
    <mergeCell ref="D484:E485"/>
    <mergeCell ref="D512:E513"/>
    <mergeCell ref="D514:E515"/>
    <mergeCell ref="D486:E487"/>
    <mergeCell ref="A488:E488"/>
    <mergeCell ref="A508:E509"/>
    <mergeCell ref="A510:E511"/>
    <mergeCell ref="A512:B513"/>
    <mergeCell ref="C512:C515"/>
    <mergeCell ref="A514:B515"/>
    <mergeCell ref="A516:E516"/>
    <mergeCell ref="A536:E537"/>
    <mergeCell ref="A538:E539"/>
    <mergeCell ref="A540:B541"/>
    <mergeCell ref="C540:C543"/>
    <mergeCell ref="D540:E541"/>
    <mergeCell ref="A542:B543"/>
    <mergeCell ref="D568:E569"/>
    <mergeCell ref="D570:E571"/>
    <mergeCell ref="D542:E543"/>
    <mergeCell ref="A544:E544"/>
    <mergeCell ref="A564:E565"/>
    <mergeCell ref="A566:E567"/>
    <mergeCell ref="A568:B569"/>
    <mergeCell ref="C568:C571"/>
    <mergeCell ref="A570:B571"/>
    <mergeCell ref="A652:B653"/>
    <mergeCell ref="A654:B655"/>
    <mergeCell ref="A1244:E1244"/>
    <mergeCell ref="A1264:E1265"/>
    <mergeCell ref="A1266:E1267"/>
    <mergeCell ref="A1268:B1269"/>
    <mergeCell ref="C1268:C1271"/>
    <mergeCell ref="D1268:E1269"/>
    <mergeCell ref="A1270:B1271"/>
    <mergeCell ref="D1270:E1271"/>
    <mergeCell ref="A1272:E1272"/>
    <mergeCell ref="A1292:E1293"/>
    <mergeCell ref="A1294:E1295"/>
    <mergeCell ref="A1296:B1297"/>
    <mergeCell ref="C1296:C1299"/>
    <mergeCell ref="A1298:B1299"/>
    <mergeCell ref="D1128:E1129"/>
    <mergeCell ref="D1130:E1131"/>
    <mergeCell ref="A1132:E1132"/>
    <mergeCell ref="A1152:E1153"/>
    <mergeCell ref="A1154:E1155"/>
    <mergeCell ref="C1156:C1159"/>
    <mergeCell ref="D1156:E1157"/>
    <mergeCell ref="D1184:E1185"/>
    <mergeCell ref="D1186:E1187"/>
    <mergeCell ref="D1158:E1159"/>
    <mergeCell ref="A1160:E1160"/>
    <mergeCell ref="A1180:E1181"/>
    <mergeCell ref="A1182:E1183"/>
    <mergeCell ref="A1184:B1185"/>
    <mergeCell ref="C1184:C1187"/>
    <mergeCell ref="A1186:B1187"/>
    <mergeCell ref="A1188:E1188"/>
    <mergeCell ref="A1208:E1209"/>
    <mergeCell ref="A1210:E1211"/>
    <mergeCell ref="A1212:B1213"/>
    <mergeCell ref="C1212:C1215"/>
    <mergeCell ref="D1212:E1213"/>
    <mergeCell ref="A1214:B1215"/>
    <mergeCell ref="D1240:E1241"/>
    <mergeCell ref="D1242:E1243"/>
    <mergeCell ref="D1214:E1215"/>
    <mergeCell ref="A1216:E1216"/>
    <mergeCell ref="A1236:E1237"/>
    <mergeCell ref="A1238:E1239"/>
    <mergeCell ref="A1240:B1241"/>
    <mergeCell ref="C1240:C1243"/>
    <mergeCell ref="A1242:B1243"/>
    <mergeCell ref="A1324:B1325"/>
    <mergeCell ref="A1326:B1327"/>
    <mergeCell ref="A1412:E1412"/>
    <mergeCell ref="A1432:E1433"/>
    <mergeCell ref="A1434:E1435"/>
    <mergeCell ref="A1436:B1437"/>
    <mergeCell ref="C1436:C1439"/>
    <mergeCell ref="D1436:E1437"/>
    <mergeCell ref="A1438:B1439"/>
    <mergeCell ref="D1438:E1439"/>
    <mergeCell ref="A1440:E1440"/>
    <mergeCell ref="A1460:E1461"/>
    <mergeCell ref="A1462:E1463"/>
    <mergeCell ref="A1464:B1465"/>
    <mergeCell ref="C1464:C1467"/>
    <mergeCell ref="A1466:B1467"/>
    <mergeCell ref="D1296:E1297"/>
    <mergeCell ref="D1298:E1299"/>
    <mergeCell ref="A1300:E1300"/>
    <mergeCell ref="A1320:E1321"/>
    <mergeCell ref="A1322:E1323"/>
    <mergeCell ref="C1324:C1327"/>
    <mergeCell ref="D1324:E1325"/>
    <mergeCell ref="D1352:E1353"/>
    <mergeCell ref="D1354:E1355"/>
    <mergeCell ref="D1326:E1327"/>
    <mergeCell ref="A1328:E1328"/>
    <mergeCell ref="A1348:E1349"/>
    <mergeCell ref="A1350:E1351"/>
    <mergeCell ref="A1352:B1353"/>
    <mergeCell ref="C1352:C1355"/>
    <mergeCell ref="A1354:B1355"/>
    <mergeCell ref="A1356:E1356"/>
    <mergeCell ref="A1376:E1377"/>
    <mergeCell ref="A1378:E1379"/>
    <mergeCell ref="A1380:B1381"/>
    <mergeCell ref="C1380:C1383"/>
    <mergeCell ref="D1380:E1381"/>
    <mergeCell ref="A1382:B1383"/>
    <mergeCell ref="D1408:E1409"/>
    <mergeCell ref="D1410:E1411"/>
    <mergeCell ref="D1382:E1383"/>
    <mergeCell ref="A1384:E1384"/>
    <mergeCell ref="A1404:E1405"/>
    <mergeCell ref="A1406:E1407"/>
    <mergeCell ref="A1408:B1409"/>
    <mergeCell ref="C1408:C1411"/>
    <mergeCell ref="A1410:B1411"/>
    <mergeCell ref="A1492:B1493"/>
    <mergeCell ref="A1494:B1495"/>
    <mergeCell ref="A1580:E1580"/>
    <mergeCell ref="A1600:E1601"/>
    <mergeCell ref="A1602:E1603"/>
    <mergeCell ref="A1604:B1605"/>
    <mergeCell ref="C1604:C1607"/>
    <mergeCell ref="D1604:E1605"/>
    <mergeCell ref="A1606:B1607"/>
    <mergeCell ref="D1606:E1607"/>
    <mergeCell ref="A1608:E1608"/>
    <mergeCell ref="A1628:E1629"/>
    <mergeCell ref="A1630:E1631"/>
    <mergeCell ref="A1632:B1633"/>
    <mergeCell ref="C1632:C1635"/>
    <mergeCell ref="A1634:B1635"/>
    <mergeCell ref="D1464:E1465"/>
    <mergeCell ref="D1466:E1467"/>
    <mergeCell ref="A1468:E1468"/>
    <mergeCell ref="A1488:E1489"/>
    <mergeCell ref="A1490:E1491"/>
    <mergeCell ref="C1492:C1495"/>
    <mergeCell ref="D1492:E1493"/>
    <mergeCell ref="D1520:E1521"/>
    <mergeCell ref="D1522:E1523"/>
    <mergeCell ref="D1494:E1495"/>
    <mergeCell ref="A1496:E1496"/>
    <mergeCell ref="A1516:E1517"/>
    <mergeCell ref="A1518:E1519"/>
    <mergeCell ref="A1520:B1521"/>
    <mergeCell ref="C1520:C1523"/>
    <mergeCell ref="A1522:B1523"/>
    <mergeCell ref="A1524:E1524"/>
    <mergeCell ref="A1544:E1545"/>
    <mergeCell ref="A1546:E1547"/>
    <mergeCell ref="A1548:B1549"/>
    <mergeCell ref="C1548:C1551"/>
    <mergeCell ref="D1548:E1549"/>
    <mergeCell ref="A1550:B1551"/>
    <mergeCell ref="D1576:E1577"/>
    <mergeCell ref="D1578:E1579"/>
    <mergeCell ref="D1550:E1551"/>
    <mergeCell ref="A1552:E1552"/>
    <mergeCell ref="A1572:E1573"/>
    <mergeCell ref="A1574:E1575"/>
    <mergeCell ref="A1576:B1577"/>
    <mergeCell ref="C1576:C1579"/>
    <mergeCell ref="A1578:B1579"/>
    <mergeCell ref="A1660:B1661"/>
    <mergeCell ref="A1662:B1663"/>
    <mergeCell ref="A1748:E1748"/>
    <mergeCell ref="A1768:E1769"/>
    <mergeCell ref="A1770:E1771"/>
    <mergeCell ref="A1772:B1773"/>
    <mergeCell ref="C1772:C1775"/>
    <mergeCell ref="D1772:E1773"/>
    <mergeCell ref="A1774:B1775"/>
    <mergeCell ref="D1774:E1775"/>
    <mergeCell ref="A1776:E1776"/>
    <mergeCell ref="A1796:E1797"/>
    <mergeCell ref="A1798:E1799"/>
    <mergeCell ref="A1800:B1801"/>
    <mergeCell ref="C1800:C1803"/>
    <mergeCell ref="A1802:B1803"/>
    <mergeCell ref="D1632:E1633"/>
    <mergeCell ref="D1634:E1635"/>
    <mergeCell ref="A1636:E1636"/>
    <mergeCell ref="A1656:E1657"/>
    <mergeCell ref="A1658:E1659"/>
    <mergeCell ref="C1660:C1663"/>
    <mergeCell ref="D1660:E1661"/>
    <mergeCell ref="D1688:E1689"/>
    <mergeCell ref="D1690:E1691"/>
    <mergeCell ref="D1662:E1663"/>
    <mergeCell ref="A1664:E1664"/>
    <mergeCell ref="A1684:E1685"/>
    <mergeCell ref="A1686:E1687"/>
    <mergeCell ref="A1688:B1689"/>
    <mergeCell ref="C1688:C1691"/>
    <mergeCell ref="A1690:B1691"/>
    <mergeCell ref="A1692:E1692"/>
    <mergeCell ref="A1712:E1713"/>
    <mergeCell ref="A1714:E1715"/>
    <mergeCell ref="A1716:B1717"/>
    <mergeCell ref="C1716:C1719"/>
    <mergeCell ref="D1716:E1717"/>
    <mergeCell ref="A1718:B1719"/>
    <mergeCell ref="D1744:E1745"/>
    <mergeCell ref="D1746:E1747"/>
    <mergeCell ref="D1718:E1719"/>
    <mergeCell ref="A1720:E1720"/>
    <mergeCell ref="A1740:E1741"/>
    <mergeCell ref="A1742:E1743"/>
    <mergeCell ref="A1744:B1745"/>
    <mergeCell ref="C1744:C1747"/>
    <mergeCell ref="A1746:B1747"/>
    <mergeCell ref="A1828:B1829"/>
    <mergeCell ref="A1830:B1831"/>
    <mergeCell ref="A1916:E1916"/>
    <mergeCell ref="A1936:E1937"/>
    <mergeCell ref="A1938:E1939"/>
    <mergeCell ref="A1940:B1941"/>
    <mergeCell ref="C1940:C1943"/>
    <mergeCell ref="D1940:E1941"/>
    <mergeCell ref="A1942:B1943"/>
    <mergeCell ref="D1942:E1943"/>
    <mergeCell ref="A1944:E1944"/>
    <mergeCell ref="A1964:E1965"/>
    <mergeCell ref="A1966:E1967"/>
    <mergeCell ref="A1968:B1969"/>
    <mergeCell ref="C1968:C1971"/>
    <mergeCell ref="A1970:B1971"/>
    <mergeCell ref="D1800:E1801"/>
    <mergeCell ref="D1802:E1803"/>
    <mergeCell ref="A1804:E1804"/>
    <mergeCell ref="A1824:E1825"/>
    <mergeCell ref="A1826:E1827"/>
    <mergeCell ref="C1828:C1831"/>
    <mergeCell ref="D1828:E1829"/>
    <mergeCell ref="D1856:E1857"/>
    <mergeCell ref="D1858:E1859"/>
    <mergeCell ref="D1830:E1831"/>
    <mergeCell ref="A1832:E1832"/>
    <mergeCell ref="A1852:E1853"/>
    <mergeCell ref="A1854:E1855"/>
    <mergeCell ref="A1856:B1857"/>
    <mergeCell ref="C1856:C1859"/>
    <mergeCell ref="A1858:B1859"/>
    <mergeCell ref="A1860:E1860"/>
    <mergeCell ref="A1880:E1881"/>
    <mergeCell ref="A1882:E1883"/>
    <mergeCell ref="A1884:B1885"/>
    <mergeCell ref="C1884:C1887"/>
    <mergeCell ref="D1884:E1885"/>
    <mergeCell ref="A1886:B1887"/>
    <mergeCell ref="D1912:E1913"/>
    <mergeCell ref="D1914:E1915"/>
    <mergeCell ref="D1886:E1887"/>
    <mergeCell ref="A1888:E1888"/>
    <mergeCell ref="A1908:E1909"/>
    <mergeCell ref="A1910:E1911"/>
    <mergeCell ref="A1912:B1913"/>
    <mergeCell ref="C1912:C1915"/>
    <mergeCell ref="A1914:B1915"/>
    <mergeCell ref="A1996:B1997"/>
    <mergeCell ref="A1998:B1999"/>
    <mergeCell ref="A2084:E2084"/>
    <mergeCell ref="A2104:E2105"/>
    <mergeCell ref="A2106:E2107"/>
    <mergeCell ref="A2108:B2109"/>
    <mergeCell ref="C2108:C2111"/>
    <mergeCell ref="D2108:E2109"/>
    <mergeCell ref="A2110:B2111"/>
    <mergeCell ref="D2110:E2111"/>
    <mergeCell ref="A2112:E2112"/>
    <mergeCell ref="A2132:E2133"/>
    <mergeCell ref="A2134:E2135"/>
    <mergeCell ref="A2136:B2137"/>
    <mergeCell ref="C2136:C2139"/>
    <mergeCell ref="A2138:B2139"/>
    <mergeCell ref="D1968:E1969"/>
    <mergeCell ref="D1970:E1971"/>
    <mergeCell ref="A1972:E1972"/>
    <mergeCell ref="A1992:E1993"/>
    <mergeCell ref="A1994:E1995"/>
    <mergeCell ref="C1996:C1999"/>
    <mergeCell ref="D1996:E1997"/>
    <mergeCell ref="D2024:E2025"/>
    <mergeCell ref="D2026:E2027"/>
    <mergeCell ref="D1998:E1999"/>
    <mergeCell ref="A2000:E2000"/>
    <mergeCell ref="A2020:E2021"/>
    <mergeCell ref="A2022:E2023"/>
    <mergeCell ref="A2024:B2025"/>
    <mergeCell ref="C2024:C2027"/>
    <mergeCell ref="A2026:B2027"/>
    <mergeCell ref="A2028:E2028"/>
    <mergeCell ref="A2048:E2049"/>
    <mergeCell ref="A2050:E2051"/>
    <mergeCell ref="A2052:B2053"/>
    <mergeCell ref="C2052:C2055"/>
    <mergeCell ref="D2052:E2053"/>
    <mergeCell ref="A2054:B2055"/>
    <mergeCell ref="D2080:E2081"/>
    <mergeCell ref="D2082:E2083"/>
    <mergeCell ref="D2054:E2055"/>
    <mergeCell ref="A2056:E2056"/>
    <mergeCell ref="A2076:E2077"/>
    <mergeCell ref="A2078:E2079"/>
    <mergeCell ref="A2080:B2081"/>
    <mergeCell ref="C2080:C2083"/>
    <mergeCell ref="A2082:B2083"/>
    <mergeCell ref="A2164:B2165"/>
    <mergeCell ref="A2166:B2167"/>
    <mergeCell ref="A3428:E3428"/>
    <mergeCell ref="A3448:E3449"/>
    <mergeCell ref="A3450:E3451"/>
    <mergeCell ref="A3452:B3453"/>
    <mergeCell ref="C3452:C3455"/>
    <mergeCell ref="D3452:E3453"/>
    <mergeCell ref="A3454:B3455"/>
    <mergeCell ref="D3454:E3455"/>
    <mergeCell ref="A3456:E3456"/>
    <mergeCell ref="A3476:E3477"/>
    <mergeCell ref="A3478:E3479"/>
    <mergeCell ref="A3480:B3481"/>
    <mergeCell ref="C3480:C3483"/>
    <mergeCell ref="A3482:B3483"/>
    <mergeCell ref="D3312:E3313"/>
    <mergeCell ref="D3314:E3315"/>
    <mergeCell ref="A3316:E3316"/>
    <mergeCell ref="A3336:E3337"/>
    <mergeCell ref="A3338:E3339"/>
    <mergeCell ref="C3340:C3343"/>
    <mergeCell ref="D3340:E3341"/>
    <mergeCell ref="D3368:E3369"/>
    <mergeCell ref="D3370:E3371"/>
    <mergeCell ref="D3342:E3343"/>
    <mergeCell ref="A3344:E3344"/>
    <mergeCell ref="A3364:E3365"/>
    <mergeCell ref="A3366:E3367"/>
    <mergeCell ref="A3368:B3369"/>
    <mergeCell ref="C3368:C3371"/>
    <mergeCell ref="A3370:B3371"/>
    <mergeCell ref="A3372:E3372"/>
    <mergeCell ref="A3392:E3393"/>
    <mergeCell ref="A3394:E3395"/>
    <mergeCell ref="A3396:B3397"/>
    <mergeCell ref="C3396:C3399"/>
    <mergeCell ref="D3396:E3397"/>
    <mergeCell ref="A3398:B3399"/>
    <mergeCell ref="D3424:E3425"/>
    <mergeCell ref="D3426:E3427"/>
    <mergeCell ref="D3398:E3399"/>
    <mergeCell ref="A3400:E3400"/>
    <mergeCell ref="A3420:E3421"/>
    <mergeCell ref="A3422:E3423"/>
    <mergeCell ref="A3424:B3425"/>
    <mergeCell ref="C3424:C3427"/>
    <mergeCell ref="A3426:B3427"/>
    <mergeCell ref="A3508:B3509"/>
    <mergeCell ref="A3510:B3511"/>
    <mergeCell ref="A740:E740"/>
    <mergeCell ref="A760:E761"/>
    <mergeCell ref="A762:E763"/>
    <mergeCell ref="A764:B765"/>
    <mergeCell ref="C764:C767"/>
    <mergeCell ref="D764:E765"/>
    <mergeCell ref="A766:B767"/>
    <mergeCell ref="D766:E767"/>
    <mergeCell ref="A768:E768"/>
    <mergeCell ref="A788:E789"/>
    <mergeCell ref="A790:E791"/>
    <mergeCell ref="A792:B793"/>
    <mergeCell ref="C792:C795"/>
    <mergeCell ref="A794:B795"/>
    <mergeCell ref="D624:E625"/>
    <mergeCell ref="D626:E627"/>
    <mergeCell ref="A628:E628"/>
    <mergeCell ref="A648:E649"/>
    <mergeCell ref="A650:E651"/>
    <mergeCell ref="C652:C655"/>
    <mergeCell ref="D652:E653"/>
    <mergeCell ref="D680:E681"/>
    <mergeCell ref="D682:E683"/>
    <mergeCell ref="D654:E655"/>
    <mergeCell ref="A656:E656"/>
    <mergeCell ref="A676:E677"/>
    <mergeCell ref="A678:E679"/>
    <mergeCell ref="A680:B681"/>
    <mergeCell ref="C680:C683"/>
    <mergeCell ref="A682:B683"/>
    <mergeCell ref="A684:E684"/>
    <mergeCell ref="A704:E705"/>
    <mergeCell ref="A706:E707"/>
    <mergeCell ref="A708:B709"/>
    <mergeCell ref="C708:C711"/>
    <mergeCell ref="D708:E709"/>
    <mergeCell ref="A710:B711"/>
    <mergeCell ref="D736:E737"/>
    <mergeCell ref="D738:E739"/>
    <mergeCell ref="D710:E711"/>
    <mergeCell ref="A712:E712"/>
    <mergeCell ref="A732:E733"/>
    <mergeCell ref="A734:E735"/>
    <mergeCell ref="A736:B737"/>
    <mergeCell ref="C736:C739"/>
    <mergeCell ref="A738:B739"/>
    <mergeCell ref="A820:B821"/>
    <mergeCell ref="A822:B823"/>
    <mergeCell ref="A908:E908"/>
    <mergeCell ref="A928:E929"/>
    <mergeCell ref="A930:E931"/>
    <mergeCell ref="A932:B933"/>
    <mergeCell ref="C932:C935"/>
    <mergeCell ref="D932:E933"/>
    <mergeCell ref="A934:B935"/>
    <mergeCell ref="D934:E935"/>
    <mergeCell ref="A936:E936"/>
    <mergeCell ref="A956:E957"/>
    <mergeCell ref="A958:E959"/>
    <mergeCell ref="A960:B961"/>
    <mergeCell ref="C960:C963"/>
    <mergeCell ref="A962:B963"/>
    <mergeCell ref="D792:E793"/>
    <mergeCell ref="D794:E795"/>
    <mergeCell ref="A796:E796"/>
    <mergeCell ref="A816:E817"/>
    <mergeCell ref="A818:E819"/>
    <mergeCell ref="C820:C823"/>
    <mergeCell ref="D820:E821"/>
    <mergeCell ref="D848:E849"/>
    <mergeCell ref="D850:E851"/>
    <mergeCell ref="D822:E823"/>
    <mergeCell ref="A824:E824"/>
    <mergeCell ref="A844:E845"/>
    <mergeCell ref="A846:E847"/>
    <mergeCell ref="A848:B849"/>
    <mergeCell ref="C848:C851"/>
    <mergeCell ref="A850:B851"/>
    <mergeCell ref="A852:E852"/>
    <mergeCell ref="A872:E873"/>
    <mergeCell ref="A874:E875"/>
    <mergeCell ref="A876:B877"/>
    <mergeCell ref="C876:C879"/>
    <mergeCell ref="D876:E877"/>
    <mergeCell ref="A878:B879"/>
    <mergeCell ref="D904:E905"/>
    <mergeCell ref="D906:E907"/>
    <mergeCell ref="D878:E879"/>
    <mergeCell ref="A880:E880"/>
    <mergeCell ref="A900:E901"/>
    <mergeCell ref="A902:E903"/>
    <mergeCell ref="A904:B905"/>
    <mergeCell ref="C904:C907"/>
    <mergeCell ref="A906:B907"/>
    <mergeCell ref="A988:B989"/>
    <mergeCell ref="A990:B991"/>
    <mergeCell ref="A1076:E1076"/>
    <mergeCell ref="A1096:E1097"/>
    <mergeCell ref="A1098:E1099"/>
    <mergeCell ref="A1100:B1101"/>
    <mergeCell ref="C1100:C1103"/>
    <mergeCell ref="D1100:E1101"/>
    <mergeCell ref="A1102:B1103"/>
    <mergeCell ref="D1102:E1103"/>
    <mergeCell ref="A1104:E1104"/>
    <mergeCell ref="A1124:E1125"/>
    <mergeCell ref="A1126:E1127"/>
    <mergeCell ref="A1128:B1129"/>
    <mergeCell ref="C1128:C1131"/>
    <mergeCell ref="A1130:B1131"/>
    <mergeCell ref="D960:E961"/>
    <mergeCell ref="D962:E963"/>
    <mergeCell ref="A964:E964"/>
    <mergeCell ref="A984:E985"/>
    <mergeCell ref="A986:E987"/>
    <mergeCell ref="C988:C991"/>
    <mergeCell ref="D988:E989"/>
    <mergeCell ref="D1016:E1017"/>
    <mergeCell ref="D1018:E1019"/>
    <mergeCell ref="D990:E991"/>
    <mergeCell ref="A992:E992"/>
    <mergeCell ref="A1012:E1013"/>
    <mergeCell ref="A1014:E1015"/>
    <mergeCell ref="A1016:B1017"/>
    <mergeCell ref="C1016:C1019"/>
    <mergeCell ref="A1018:B1019"/>
    <mergeCell ref="A1020:E1020"/>
    <mergeCell ref="A1040:E1041"/>
    <mergeCell ref="A1042:E1043"/>
    <mergeCell ref="A1044:B1045"/>
    <mergeCell ref="C1044:C1047"/>
    <mergeCell ref="D1044:E1045"/>
    <mergeCell ref="A1046:B1047"/>
    <mergeCell ref="D1072:E1073"/>
    <mergeCell ref="D1074:E1075"/>
    <mergeCell ref="D1046:E1047"/>
    <mergeCell ref="A1048:E1048"/>
    <mergeCell ref="A1068:E1069"/>
    <mergeCell ref="A1070:E1071"/>
    <mergeCell ref="A1072:B1073"/>
    <mergeCell ref="C1072:C1075"/>
    <mergeCell ref="A1074:B1075"/>
    <mergeCell ref="A1156:B1157"/>
    <mergeCell ref="A1158:B1159"/>
    <mergeCell ref="D3480:E3481"/>
    <mergeCell ref="D3482:E3483"/>
    <mergeCell ref="A3484:E3484"/>
    <mergeCell ref="A3504:E3505"/>
    <mergeCell ref="A3506:E3507"/>
    <mergeCell ref="C3508:C3511"/>
    <mergeCell ref="D3508:E3509"/>
    <mergeCell ref="D3536:E3537"/>
    <mergeCell ref="D3538:E3539"/>
    <mergeCell ref="D3510:E3511"/>
    <mergeCell ref="A3512:E3512"/>
    <mergeCell ref="A3532:E3533"/>
    <mergeCell ref="A3534:E3535"/>
    <mergeCell ref="A3536:B3537"/>
    <mergeCell ref="C3536:C3539"/>
    <mergeCell ref="A3538:B3539"/>
    <mergeCell ref="A3540:E3540"/>
    <mergeCell ref="A2252:E2252"/>
    <mergeCell ref="A2272:E2273"/>
    <mergeCell ref="A2274:E2275"/>
    <mergeCell ref="A2276:B2277"/>
    <mergeCell ref="C2276:C2279"/>
    <mergeCell ref="D2276:E2277"/>
    <mergeCell ref="A2278:B2279"/>
    <mergeCell ref="D2278:E2279"/>
    <mergeCell ref="A2280:E2280"/>
    <mergeCell ref="A2300:E2301"/>
    <mergeCell ref="A2302:E2303"/>
    <mergeCell ref="A2304:B2305"/>
    <mergeCell ref="C2304:C2307"/>
    <mergeCell ref="A2306:B2307"/>
    <mergeCell ref="D2136:E2137"/>
    <mergeCell ref="D2138:E2139"/>
    <mergeCell ref="A2140:E2140"/>
    <mergeCell ref="A2160:E2161"/>
    <mergeCell ref="A2162:E2163"/>
    <mergeCell ref="C2164:C2167"/>
    <mergeCell ref="D2164:E2165"/>
    <mergeCell ref="D2192:E2193"/>
    <mergeCell ref="D2194:E2195"/>
    <mergeCell ref="D2166:E2167"/>
    <mergeCell ref="A2168:E2168"/>
    <mergeCell ref="A2188:E2189"/>
    <mergeCell ref="A2190:E2191"/>
    <mergeCell ref="A2192:B2193"/>
    <mergeCell ref="C2192:C2195"/>
    <mergeCell ref="A2194:B2195"/>
    <mergeCell ref="A2196:E2196"/>
    <mergeCell ref="A2216:E2217"/>
    <mergeCell ref="A2218:E2219"/>
    <mergeCell ref="A2220:B2221"/>
    <mergeCell ref="C2220:C2223"/>
    <mergeCell ref="D2220:E2221"/>
    <mergeCell ref="A2222:B2223"/>
    <mergeCell ref="D2248:E2249"/>
    <mergeCell ref="D2250:E2251"/>
    <mergeCell ref="D2222:E2223"/>
    <mergeCell ref="A2224:E2224"/>
    <mergeCell ref="A2244:E2245"/>
    <mergeCell ref="A2246:E2247"/>
    <mergeCell ref="A2248:B2249"/>
    <mergeCell ref="C2248:C2251"/>
    <mergeCell ref="A2250:B2251"/>
    <mergeCell ref="A2332:B2333"/>
    <mergeCell ref="A2334:B2335"/>
    <mergeCell ref="A2420:E2420"/>
    <mergeCell ref="A2440:E2441"/>
    <mergeCell ref="A2442:E2443"/>
    <mergeCell ref="A2444:B2445"/>
    <mergeCell ref="C2444:C2447"/>
    <mergeCell ref="D2444:E2445"/>
    <mergeCell ref="A2446:B2447"/>
    <mergeCell ref="D2446:E2447"/>
    <mergeCell ref="A2448:E2448"/>
    <mergeCell ref="A2468:E2469"/>
    <mergeCell ref="A2470:E2471"/>
    <mergeCell ref="A2472:B2473"/>
    <mergeCell ref="C2472:C2475"/>
    <mergeCell ref="A2474:B2475"/>
    <mergeCell ref="D2304:E2305"/>
    <mergeCell ref="D2306:E2307"/>
    <mergeCell ref="A2308:E2308"/>
    <mergeCell ref="A2328:E2329"/>
    <mergeCell ref="A2330:E2331"/>
    <mergeCell ref="C2332:C2335"/>
    <mergeCell ref="D2332:E2333"/>
    <mergeCell ref="D2360:E2361"/>
    <mergeCell ref="D2362:E2363"/>
    <mergeCell ref="D2334:E2335"/>
    <mergeCell ref="A2336:E2336"/>
    <mergeCell ref="A2356:E2357"/>
    <mergeCell ref="A2358:E2359"/>
    <mergeCell ref="A2360:B2361"/>
    <mergeCell ref="C2360:C2363"/>
    <mergeCell ref="A2362:B2363"/>
    <mergeCell ref="A2364:E2364"/>
    <mergeCell ref="A2384:E2385"/>
    <mergeCell ref="A2386:E2387"/>
    <mergeCell ref="A2388:B2389"/>
    <mergeCell ref="C2388:C2391"/>
    <mergeCell ref="D2388:E2389"/>
    <mergeCell ref="A2390:B2391"/>
    <mergeCell ref="D2416:E2417"/>
    <mergeCell ref="D2418:E2419"/>
    <mergeCell ref="D2390:E2391"/>
    <mergeCell ref="A2392:E2392"/>
    <mergeCell ref="A2412:E2413"/>
    <mergeCell ref="A2414:E2415"/>
    <mergeCell ref="A2416:B2417"/>
    <mergeCell ref="C2416:C2419"/>
    <mergeCell ref="A2418:B2419"/>
    <mergeCell ref="A2500:B2501"/>
    <mergeCell ref="A2502:B2503"/>
    <mergeCell ref="A2588:E2588"/>
    <mergeCell ref="A2608:E2609"/>
    <mergeCell ref="A2610:E2611"/>
    <mergeCell ref="A2612:B2613"/>
    <mergeCell ref="C2612:C2615"/>
    <mergeCell ref="D2612:E2613"/>
    <mergeCell ref="A2614:B2615"/>
    <mergeCell ref="D2614:E2615"/>
    <mergeCell ref="A2616:E2616"/>
    <mergeCell ref="A2636:E2637"/>
    <mergeCell ref="A2638:E2639"/>
    <mergeCell ref="A2640:B2641"/>
    <mergeCell ref="C2640:C2643"/>
    <mergeCell ref="A2642:B2643"/>
    <mergeCell ref="D2472:E2473"/>
    <mergeCell ref="D2474:E2475"/>
    <mergeCell ref="A2476:E2476"/>
    <mergeCell ref="A2496:E2497"/>
    <mergeCell ref="A2498:E2499"/>
    <mergeCell ref="C2500:C2503"/>
    <mergeCell ref="D2500:E2501"/>
    <mergeCell ref="D2528:E2529"/>
    <mergeCell ref="D2530:E2531"/>
    <mergeCell ref="D2502:E2503"/>
    <mergeCell ref="A2504:E2504"/>
    <mergeCell ref="A2524:E2525"/>
    <mergeCell ref="A2526:E2527"/>
    <mergeCell ref="A2528:B2529"/>
    <mergeCell ref="C2528:C2531"/>
    <mergeCell ref="A2530:B2531"/>
    <mergeCell ref="A2532:E2532"/>
    <mergeCell ref="A2552:E2553"/>
    <mergeCell ref="A2554:E2555"/>
    <mergeCell ref="A2556:B2557"/>
    <mergeCell ref="C2556:C2559"/>
    <mergeCell ref="D2556:E2557"/>
    <mergeCell ref="A2558:B2559"/>
    <mergeCell ref="D2584:E2585"/>
    <mergeCell ref="D2586:E2587"/>
    <mergeCell ref="D2558:E2559"/>
    <mergeCell ref="A2560:E2560"/>
    <mergeCell ref="A2580:E2581"/>
    <mergeCell ref="A2582:E2583"/>
    <mergeCell ref="A2584:B2585"/>
    <mergeCell ref="C2584:C2587"/>
    <mergeCell ref="A2586:B2587"/>
    <mergeCell ref="A2668:B2669"/>
    <mergeCell ref="A2670:B2671"/>
    <mergeCell ref="A2756:E2756"/>
    <mergeCell ref="A2776:E2777"/>
    <mergeCell ref="A2778:E2779"/>
    <mergeCell ref="A2780:B2781"/>
    <mergeCell ref="C2780:C2783"/>
    <mergeCell ref="D2780:E2781"/>
    <mergeCell ref="A2782:B2783"/>
    <mergeCell ref="D2782:E2783"/>
    <mergeCell ref="A2784:E2784"/>
    <mergeCell ref="A2804:E2805"/>
    <mergeCell ref="A2806:E2807"/>
    <mergeCell ref="A2808:B2809"/>
    <mergeCell ref="C2808:C2811"/>
    <mergeCell ref="A2810:B2811"/>
    <mergeCell ref="D2640:E2641"/>
    <mergeCell ref="D2642:E2643"/>
    <mergeCell ref="A2644:E2644"/>
    <mergeCell ref="A2664:E2665"/>
    <mergeCell ref="A2666:E2667"/>
    <mergeCell ref="C2668:C2671"/>
    <mergeCell ref="D2668:E2669"/>
    <mergeCell ref="D2696:E2697"/>
    <mergeCell ref="D2698:E2699"/>
    <mergeCell ref="D2670:E2671"/>
    <mergeCell ref="A2672:E2672"/>
    <mergeCell ref="A2692:E2693"/>
    <mergeCell ref="A2694:E2695"/>
    <mergeCell ref="A2696:B2697"/>
    <mergeCell ref="C2696:C2699"/>
    <mergeCell ref="A2698:B2699"/>
    <mergeCell ref="A2700:E2700"/>
    <mergeCell ref="A2720:E2721"/>
    <mergeCell ref="A2722:E2723"/>
    <mergeCell ref="A2724:B2725"/>
    <mergeCell ref="C2724:C2727"/>
    <mergeCell ref="D2724:E2725"/>
    <mergeCell ref="A2726:B2727"/>
    <mergeCell ref="D2752:E2753"/>
    <mergeCell ref="D2754:E2755"/>
    <mergeCell ref="D2726:E2727"/>
    <mergeCell ref="A2728:E2728"/>
    <mergeCell ref="A2748:E2749"/>
    <mergeCell ref="A2750:E2751"/>
    <mergeCell ref="A2752:B2753"/>
    <mergeCell ref="C2752:C2755"/>
    <mergeCell ref="A2754:B2755"/>
    <mergeCell ref="A2836:B2837"/>
    <mergeCell ref="A2838:B2839"/>
    <mergeCell ref="A2924:E2924"/>
    <mergeCell ref="A2944:E2945"/>
    <mergeCell ref="A2946:E2947"/>
    <mergeCell ref="A2948:B2949"/>
    <mergeCell ref="C2948:C2951"/>
    <mergeCell ref="D2948:E2949"/>
    <mergeCell ref="A2950:B2951"/>
    <mergeCell ref="D2950:E2951"/>
    <mergeCell ref="A2952:E2952"/>
    <mergeCell ref="A2972:E2973"/>
    <mergeCell ref="A2974:E2975"/>
    <mergeCell ref="A2976:B2977"/>
    <mergeCell ref="C2976:C2979"/>
    <mergeCell ref="A2978:B2979"/>
    <mergeCell ref="D2808:E2809"/>
    <mergeCell ref="D2810:E2811"/>
    <mergeCell ref="A2812:E2812"/>
    <mergeCell ref="A2832:E2833"/>
    <mergeCell ref="A2834:E2835"/>
    <mergeCell ref="C2836:C2839"/>
    <mergeCell ref="D2836:E2837"/>
    <mergeCell ref="D2864:E2865"/>
    <mergeCell ref="D2866:E2867"/>
    <mergeCell ref="D2838:E2839"/>
    <mergeCell ref="A2840:E2840"/>
    <mergeCell ref="A2860:E2861"/>
    <mergeCell ref="A2862:E2863"/>
    <mergeCell ref="A2864:B2865"/>
    <mergeCell ref="C2864:C2867"/>
    <mergeCell ref="A2866:B2867"/>
    <mergeCell ref="A2868:E2868"/>
    <mergeCell ref="A2888:E2889"/>
    <mergeCell ref="A2890:E2891"/>
    <mergeCell ref="A2892:B2893"/>
    <mergeCell ref="C2892:C2895"/>
    <mergeCell ref="D2892:E2893"/>
    <mergeCell ref="A2894:B2895"/>
    <mergeCell ref="D2920:E2921"/>
    <mergeCell ref="D2922:E2923"/>
    <mergeCell ref="D2894:E2895"/>
    <mergeCell ref="A2896:E2896"/>
    <mergeCell ref="A2916:E2917"/>
    <mergeCell ref="A2918:E2919"/>
    <mergeCell ref="A2920:B2921"/>
    <mergeCell ref="C2920:C2923"/>
    <mergeCell ref="A2922:B2923"/>
    <mergeCell ref="A3004:B3005"/>
    <mergeCell ref="A3006:B3007"/>
    <mergeCell ref="A3092:E3092"/>
    <mergeCell ref="A3112:E3113"/>
    <mergeCell ref="A3114:E3115"/>
    <mergeCell ref="A3116:B3117"/>
    <mergeCell ref="C3116:C3119"/>
    <mergeCell ref="D3116:E3117"/>
    <mergeCell ref="A3118:B3119"/>
    <mergeCell ref="D3118:E3119"/>
    <mergeCell ref="A3120:E3120"/>
    <mergeCell ref="A3140:E3141"/>
    <mergeCell ref="A3142:E3143"/>
    <mergeCell ref="A3144:B3145"/>
    <mergeCell ref="C3144:C3147"/>
    <mergeCell ref="A3146:B3147"/>
    <mergeCell ref="D2976:E2977"/>
    <mergeCell ref="D2978:E2979"/>
    <mergeCell ref="A2980:E2980"/>
    <mergeCell ref="A3000:E3001"/>
    <mergeCell ref="A3002:E3003"/>
    <mergeCell ref="C3004:C3007"/>
    <mergeCell ref="D3004:E3005"/>
    <mergeCell ref="D3032:E3033"/>
    <mergeCell ref="D3034:E3035"/>
    <mergeCell ref="D3006:E3007"/>
    <mergeCell ref="A3008:E3008"/>
    <mergeCell ref="A3028:E3029"/>
    <mergeCell ref="A3030:E3031"/>
    <mergeCell ref="A3032:B3033"/>
    <mergeCell ref="C3032:C3035"/>
    <mergeCell ref="A3034:B3035"/>
    <mergeCell ref="A3036:E3036"/>
    <mergeCell ref="A3056:E3057"/>
    <mergeCell ref="A3058:E3059"/>
    <mergeCell ref="A3060:B3061"/>
    <mergeCell ref="C3060:C3063"/>
    <mergeCell ref="D3060:E3061"/>
    <mergeCell ref="A3062:B3063"/>
    <mergeCell ref="D3088:E3089"/>
    <mergeCell ref="D3090:E3091"/>
    <mergeCell ref="D3062:E3063"/>
    <mergeCell ref="A3064:E3064"/>
    <mergeCell ref="A3084:E3085"/>
    <mergeCell ref="A3086:E3087"/>
    <mergeCell ref="A3088:B3089"/>
    <mergeCell ref="C3088:C3091"/>
    <mergeCell ref="A3090:B3091"/>
    <mergeCell ref="A3172:B3173"/>
    <mergeCell ref="A3174:B3175"/>
    <mergeCell ref="A3260:E3260"/>
    <mergeCell ref="A3280:E3281"/>
    <mergeCell ref="A3282:E3283"/>
    <mergeCell ref="A3284:B3285"/>
    <mergeCell ref="C3284:C3287"/>
    <mergeCell ref="D3284:E3285"/>
    <mergeCell ref="A3286:B3287"/>
    <mergeCell ref="D3286:E3287"/>
    <mergeCell ref="A3288:E3288"/>
    <mergeCell ref="A3308:E3309"/>
    <mergeCell ref="A3310:E3311"/>
    <mergeCell ref="A3312:B3313"/>
    <mergeCell ref="C3312:C3315"/>
    <mergeCell ref="A3314:B3315"/>
    <mergeCell ref="D3144:E3145"/>
    <mergeCell ref="D3146:E3147"/>
    <mergeCell ref="A3148:E3148"/>
    <mergeCell ref="A3168:E3169"/>
    <mergeCell ref="A3170:E3171"/>
    <mergeCell ref="C3172:C3175"/>
    <mergeCell ref="D3172:E3173"/>
    <mergeCell ref="D3200:E3201"/>
    <mergeCell ref="D3202:E3203"/>
    <mergeCell ref="D3174:E3175"/>
    <mergeCell ref="A3176:E3176"/>
    <mergeCell ref="A3196:E3197"/>
    <mergeCell ref="A3198:E3199"/>
    <mergeCell ref="A3200:B3201"/>
    <mergeCell ref="C3200:C3203"/>
    <mergeCell ref="A3202:B3203"/>
    <mergeCell ref="A3204:E3204"/>
    <mergeCell ref="A3224:E3225"/>
    <mergeCell ref="A3226:E3227"/>
    <mergeCell ref="A3228:B3229"/>
    <mergeCell ref="C3228:C3231"/>
    <mergeCell ref="D3228:E3229"/>
    <mergeCell ref="A3230:B3231"/>
    <mergeCell ref="D3256:E3257"/>
    <mergeCell ref="D3258:E3259"/>
    <mergeCell ref="D3230:E3231"/>
    <mergeCell ref="A3232:E3232"/>
    <mergeCell ref="A3252:E3253"/>
    <mergeCell ref="A3254:E3255"/>
    <mergeCell ref="A3256:B3257"/>
    <mergeCell ref="C3256:C3259"/>
    <mergeCell ref="A3258:B3259"/>
    <mergeCell ref="A3340:B3341"/>
    <mergeCell ref="A3342:B3343"/>
  </mergeCells>
  <conditionalFormatting sqref="D11:D26 B26:C26 D39:D54 B54:C54 D67:D82 B82:C82 D84:D85 B85:C85 D98:D113 B113:C113 D126:D141 B141:C141 D154:D169 B169:C169 D182:D197 B197:C197 D210:D225 B225:C225 D238:D253 B253:C253 D266:D281 B281:C281 D294:D309 B309:C309 D322:D337 B337:C337 D350:D365 B365:C365 D378:D393 B393:C393 D406:D421 B421:C421 D434:D449 B449:C449 D462:D477 B477:C477 D490:D505 B505:C505 D518:D533 B533:C533 D546:D561 B561:C561 D574:D589 B589:C589 D602:D617 B617:C617 D630:D645 B645:C645 D658:D673 B673:C673 D686:D701 B701:C701 D714:D729 B729:C729 D742:D757 B757:C757 D770:D785 B785:C785 D798:D813 B813:C813 D826:D841 B841:C841 D854:D869 B869:C869 D882:D897 B897:C897 D910:D925 B925:C925 D938:D953 B953:C953 D966:D981 B981:C981 D994:D1009 B1009:C1009 D1022:D1037 B1037:C1037 D1050:D1065 B1065:C1065 D1078:D1093 B1093:C1093 D1106:D1121 B1121:C1121 D1134:D1149 B1149:C1149 D1162:D1177 B1177:C1177 D1190:D1205 B1205:C1205 D1218:D1233 B1233:C1233 D1246:D1261 B1261:C1261 D1274:D1289 B1289:C1289 D1302:D1317 B1317:C1317 D1330:D1345 B1345:C1345 D1358:D1373 B1373:C1373 D1386:D1401 B1401:C1401 D1414:D1429 B1429:C1429 D1442:D1457 B1457:C1457 D1470:D1485 B1485:C1485 D1498:D1513 B1513:C1513 D1526:D1541 B1541:C1541 D1554:D1569 B1569:C1569 D1582:D1597 B1597:C1597 D1610:D1625 B1625:C1625 D1638:D1653 B1653:C1653 D1666:D1681 B1681:C1681 D1694:D1709 B1709:C1709 D1722:D1737 B1737:C1737 D1750:D1765 B1765:C1765 D1778:D1793 B1793:C1793 D1806:D1821 B1821:C1821 D1834:D1849 B1849:C1849 D1862:D1877 B1877:C1877 D1890:D1905 B1905:C1905 D1918:D1933 B1933:C1933 D1946:D1961 B1961:C1961 D1974:D1989 B1989:C1989 D2002:D2017 B2017:C2017 D2030:D2045 B2045:C2045 D2058:D2073 B2073:C2073 D2086:D2101 B2101:C2101 D2114:D2129 B2129:C2129 D2142:D2157 B2157:C2157 D2170:D2185 B2185:C2185 D2198:D2213 B2213:C2213 D2226:D2241 B2241:C2241 D2254:D2269 B2269:C2269 D2282:D2297 B2297:C2297 D2310:D2325 B2325:C2325 D2338:D2353 B2353:C2353 D2366:D2381 B2381:C2381 D2394:D2409 B2409:C2409 D2422:D2437 B2437:C2437 D2450:D2465 B2465:C2465 D2478:D2493 B2493:C2493 D2506:D2521 B2521:C2521 D2534:D2549 B2549:C2549 D2562:D2577 B2577:C2577 D2590:D2605 B2605:C2605 D2618:D2633 B2633:C2633 D2646:D2661 B2661:C2661 D2674:D2689 B2689:C2689 D2702:D2717 B2717:C2717 D2730:D2745 B2745:C2745 D2758:D2773 B2773:C2773 D2786:D2801 B2801:C2801 D2814:D2829 B2829:C2829 D2842:D2857 B2857:C2857 D2870:D2885 B2885:C2885 D2898:D2913 B2913:C2913 D2926:D2941 B2941:C2941 D2954:D2969 B2969:C2969 D2982:D2997 B2997:C2997 D3010:D3025 B3025:C3025 D3038:D3053 B3053:C3053 D3066:D3081 B3081:C3081 D3094:D3109 B3109:C3109 D3122:D3137 B3137:C3137 D3150:D3165 B3165:C3165 D3178:D3193 B3193:C3193 D3206:D3221 B3221:C3221 D3234:D3249 B3249:C3249 D3262:D3277 B3277:C3277 D3290:D3305 B3305:C3305 D3318:D3333 B3333:C3333 D3346:D3361 B3361:C3361 D3374:D3389 B3389:C3389 D3402:D3417 B3417:C3417 D3430:D3445 B3445:C3445 D3458:D3473 B3473:C3473 D3486:D3501 B3501:C3501 D3514:D3529 B3529:C3529 D3542:D3557 B3557:C3557">
    <cfRule type="cellIs" dxfId="0" priority="1" operator="lessThan">
      <formula>0</formula>
    </cfRule>
  </conditionalFormatting>
  <conditionalFormatting sqref="A7:B8 A35:B36 A63:B64 A94:B95 A122:B123 A150:B151 A178:B179 A206:B207 A234:B235 A262:B263 A290:B291 A318:B319 A346:B347 A374:B375 A402:B403 A430:B431 A458:B459 A486:B487 A514:B515 A542:B543 A570:B571 A598:B599 A626:B627 A654:B655 A682:B683 A710:B711 A738:B739 A766:B767 A794:B795 A822:B823 A850:B851 A878:B879 A906:B907 A934:B935 A962:B963 A990:B991 A1018:B1019 A1046:B1047 A1074:B1075 A1102:B1103 A1130:B1131 A1158:B1159 A1186:B1187 A1214:B1215 A1242:B1243 A1270:B1271 A1298:B1299 A1326:B1327 A1354:B1355 A1382:B1383 A1410:B1411 A1438:B1439 A1466:B1467 A1494:B1495 A1522:B1523 A1550:B1551 A1578:B1579 A1606:B1607 A1634:B1635 A1662:B1663 A1690:B1691 A1718:B1719 A1746:B1747 A1774:B1775 A1802:B1803 A1830:B1831 A1858:B1859 A1886:B1887 A1914:B1915 A1942:B1943 A1970:B1971 A1998:B1999 A2026:B2027 A2054:B2055 A2082:B2083 A2110:B2111 A2138:B2139 A2166:B2167 A2194:B2195 A2222:B2223 A2250:B2251 A2278:B2279 A2306:B2307 A2334:B2335 A2362:B2363 A2390:B2391 A2418:B2419 A2446:B2447 A2474:B2475 A2502:B2503 A2530:B2531 A2558:B2559 A2586:B2587 A2614:B2615 A2642:B2643 A2670:B2671 A2698:B2699 A2726:B2727 A2754:B2755 A2782:B2783 A2810:B2811 A2838:B2839 A2866:B2867 A2894:B2895 A2922:B2923 A2950:B2951 A2978:B2979 A3006:B3007 A3034:B3035 A3062:B3063 A3090:B3091 A3118:B3119 A3146:B3147 A3174:B3175 A3202:B3203 A3230:B3231 A3258:B3259 A3286:B3287 A3314:B3315 A3342:B3343 A3370:B3371 A3398:B3399 A3426:B3427 A3454:B3455 A3482:B3483 A3510:B3511 A3538:B3539">
    <cfRule type="cellIs" dxfId="1" priority="2" operator="notEqual">
      <formula>"Pondělí"</formula>
    </cfRule>
  </conditionalFormatting>
  <conditionalFormatting sqref="D7:E8 D35:E36 D63:E64 D94:E95 D122:E123 D150:E151 D178:E179 D206:E207 D234:E235 D262:E263 D290:E291 D318:E319 D346:E347 D374:E375 D402:E403 D430:E431 D458:E459 D486:E487 D514:E515 D542:E543 D570:E571 D598:E599 D626:E627 D654:E655 D682:E683 D710:E711 D738:E739 D766:E767 D794:E795 D822:E823 D850:E851 D878:E879 D906:E907 D934:E935 D962:E963 D990:E991 D1018:E1019 D1046:E1047 D1074:E1075 D1102:E1103 D1130:E1131 D1158:E1159 D1186:E1187 D1214:E1215 D1242:E1243 D1270:E1271 D1298:E1299 D1326:E1327 D1354:E1355 D1382:E1383 D1410:E1411 D1438:E1439 D1466:E1467 D1494:E1495 D1522:E1523 D1550:E1551 D1578:E1579 D1606:E1607 D1634:E1635 D1662:E1663 D1690:E1691 D1718:E1719 D1746:E1747 D1774:E1775 D1802:E1803 D1830:E1831 D1858:E1859 D1886:E1887 D1914:E1915 D1942:E1943 D1970:E1971 D1998:E1999 D2026:E2027 D2054:E2055 D2082:E2083 D2110:E2111 D2138:E2139 D2166:E2167 D2194:E2195 D2222:E2223 D2250:E2251 D2278:E2279 D2306:E2307 D2334:E2335 D2362:E2363 D2390:E2391 D2418:E2419 D2446:E2447 D2474:E2475 D2502:E2503 D2530:E2531 D2558:E2559 D2586:E2587 D2614:E2615 D2642:E2643 D2670:E2671 D2698:E2699 D2726:E2727 D2754:E2755 D2782:E2783 D2810:E2811 D2838:E2839 D2866:E2867 D2894:E2895 D2922:E2923 D2950:E2951 D2978:E2979 D3006:E3007 D3034:E3035 D3062:E3063 D3090:E3091 D3118:E3119 D3146:E3147 D3174:E3175 D3202:E3203 D3230:E3231 D3258:E3259 D3286:E3287 D3314:E3315 D3342:E3343 D3370:E3371 D3398:E3399 D3426:E3427 D3454:E3455 D3482:E3483 D3510:E3511 D3538:E3539">
    <cfRule type="cellIs" dxfId="1" priority="3" operator="notEqual">
      <formula>"Neděle"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4841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3717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3718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3719</v>
      </c>
      <c r="B9" s="6"/>
      <c r="C9" s="6"/>
      <c r="D9" s="6"/>
      <c r="E9" s="7"/>
    </row>
    <row r="10" hidden="1">
      <c r="A10" s="20" t="s">
        <v>3720</v>
      </c>
      <c r="B10" s="21" t="s">
        <v>3721</v>
      </c>
      <c r="C10" s="22" t="s">
        <v>3722</v>
      </c>
      <c r="D10" s="21" t="s">
        <v>3723</v>
      </c>
      <c r="E10" s="23" t="s">
        <v>13</v>
      </c>
    </row>
    <row r="11" hidden="1">
      <c r="A11" s="24" t="s">
        <v>3724</v>
      </c>
      <c r="B11" s="25">
        <v>4961.0</v>
      </c>
      <c r="C11" s="26">
        <v>4961.0</v>
      </c>
      <c r="D11" s="27">
        <f t="shared" ref="D11:D26" si="1">C11-B11</f>
        <v>0</v>
      </c>
      <c r="E11" s="41"/>
    </row>
    <row r="12" hidden="1">
      <c r="A12" s="24" t="s">
        <v>3725</v>
      </c>
      <c r="B12" s="29">
        <v>3710.0</v>
      </c>
      <c r="C12" s="26">
        <v>3710.0</v>
      </c>
      <c r="D12" s="27">
        <f t="shared" si="1"/>
        <v>0</v>
      </c>
      <c r="E12" s="41"/>
    </row>
    <row r="13" hidden="1">
      <c r="A13" s="24" t="s">
        <v>3726</v>
      </c>
      <c r="B13" s="29">
        <v>200.0</v>
      </c>
      <c r="C13" s="26">
        <v>200.0</v>
      </c>
      <c r="D13" s="27">
        <f t="shared" si="1"/>
        <v>0</v>
      </c>
      <c r="E13" s="41"/>
    </row>
    <row r="14" hidden="1">
      <c r="A14" s="24" t="s">
        <v>3727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3729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3730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3732</v>
      </c>
      <c r="B17" s="29">
        <v>155.0</v>
      </c>
      <c r="C17" s="26">
        <v>155.0</v>
      </c>
      <c r="D17" s="27">
        <f t="shared" si="1"/>
        <v>0</v>
      </c>
      <c r="E17" s="40" t="s">
        <v>5059</v>
      </c>
    </row>
    <row r="18" hidden="1">
      <c r="A18" s="31" t="s">
        <v>3734</v>
      </c>
      <c r="B18" s="29">
        <v>720.0</v>
      </c>
      <c r="C18" s="26">
        <f>360+360</f>
        <v>720</v>
      </c>
      <c r="D18" s="27">
        <f t="shared" si="1"/>
        <v>0</v>
      </c>
      <c r="E18" s="41"/>
    </row>
    <row r="19" hidden="1">
      <c r="A19" s="32" t="s">
        <v>3735</v>
      </c>
      <c r="B19" s="29">
        <v>11411.0</v>
      </c>
      <c r="C19" s="33">
        <f t="array" ref="C19">SUMIFS(INDIRECT(A1 &amp; " Restia!C:C"), INDIRECT(A1 &amp; " Restia!A:A"), A19, INDIRECT(A1 &amp; " Restia!B:B"), "&lt;&gt;canceled")</f>
        <v>119066.2</v>
      </c>
      <c r="D19" s="27">
        <f t="shared" si="1"/>
        <v>107655.2</v>
      </c>
      <c r="E19" s="41"/>
    </row>
    <row r="20" hidden="1">
      <c r="A20" s="32" t="s">
        <v>3736</v>
      </c>
      <c r="B20" s="29">
        <v>3320.0</v>
      </c>
      <c r="C20" s="9">
        <f t="array" ref="C20">SUMIFS( INDIRECT(A1 &amp; " Restia!C:C"), INDIRECT(A1 &amp; " Restia!A:A"), A20, INDIRECT(A1 &amp; " Restia!B:B"), "&lt;&gt;canceled" )</f>
        <v>37872</v>
      </c>
      <c r="D20" s="27">
        <f t="shared" si="1"/>
        <v>34552</v>
      </c>
      <c r="E20" s="41"/>
    </row>
    <row r="21" hidden="1">
      <c r="A21" s="32" t="s">
        <v>3737</v>
      </c>
      <c r="B21" s="29">
        <v>17182.0</v>
      </c>
      <c r="C21" s="9">
        <f t="array" ref="C21">SUMIFS( INDIRECT(A1 &amp; " Restia!C:C"), INDIRECT(A1 &amp; " Restia!A:A"), "damejidlo", INDIRECT(A1 &amp; " Restia!G:G"), "online", INDIRECT(A1 &amp; " Restia!B:B"), "&lt;&gt;canceled" )</f>
        <v>114379</v>
      </c>
      <c r="D21" s="27">
        <f t="shared" si="1"/>
        <v>97197</v>
      </c>
      <c r="E21" s="41"/>
    </row>
    <row r="22" hidden="1">
      <c r="A22" s="32" t="s">
        <v>3738</v>
      </c>
      <c r="B22" s="29">
        <v>13118.0</v>
      </c>
      <c r="C22" s="9">
        <f t="array" ref="C22">SUMIFS( INDIRECT(A1 &amp; " Restia!C:C"), INDIRECT(A1 &amp; " Restia!A:A"), "generic", INDIRECT(A1 &amp; " Restia!G:G"), "online", INDIRECT(A1 &amp; " Restia!B:B"), "&lt;&gt;canceled" )</f>
        <v>107011.4</v>
      </c>
      <c r="D22" s="27">
        <f t="shared" si="1"/>
        <v>93893.4</v>
      </c>
      <c r="E22" s="41"/>
    </row>
    <row r="23" hidden="1">
      <c r="A23" s="32" t="s">
        <v>3740</v>
      </c>
      <c r="B23" s="29">
        <v>548.0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1372</v>
      </c>
      <c r="D23" s="27">
        <f t="shared" si="1"/>
        <v>824</v>
      </c>
      <c r="E23" s="41"/>
    </row>
    <row r="24" hidden="1">
      <c r="A24" s="32" t="s">
        <v>3741</v>
      </c>
      <c r="B24" s="29">
        <v>2060.0</v>
      </c>
      <c r="C24" s="9">
        <f t="array" ref="C24">SUMIFS( INDIRECT(A1 &amp; " Restia!C:C"), INDIRECT(A1 &amp; " Restia!A:A"), "damejidlo", INDIRECT(A1 &amp; " Restia!G:G"), "cash", INDIRECT(A1 &amp; " Restia!B:B"), "&lt;&gt;canceled")</f>
        <v>15422</v>
      </c>
      <c r="D24" s="27">
        <f t="shared" si="1"/>
        <v>13362</v>
      </c>
      <c r="E24" s="41"/>
    </row>
    <row r="25" hidden="1">
      <c r="A25" s="35" t="s">
        <v>3742</v>
      </c>
      <c r="B25" s="29">
        <v>55325.0</v>
      </c>
      <c r="C25" s="9">
        <f t="array" ref="C25">SUM(INDIRECT(A1 &amp; " Restia!C:C")) - SUMIFS(INDIRECT(A1 &amp; " Restia!C:C"), INDIRECT(A1 &amp; " Restia!B:B"), "canceled")</f>
        <v>449906.6</v>
      </c>
      <c r="D25" s="27">
        <f t="shared" si="1"/>
        <v>394581.6</v>
      </c>
      <c r="E25" s="41"/>
    </row>
    <row r="26" hidden="1">
      <c r="A26" s="36" t="s">
        <v>3743</v>
      </c>
      <c r="B26" s="42">
        <v>0.0</v>
      </c>
      <c r="C26" s="43">
        <f>sum(C11:C23)-C25</f>
        <v>-60460</v>
      </c>
      <c r="D26" s="44">
        <f t="shared" si="1"/>
        <v>-60460</v>
      </c>
      <c r="E26" s="45"/>
    </row>
    <row r="27" hidden="1"/>
    <row r="28" hidden="1"/>
    <row r="29" hidden="1">
      <c r="A29" s="5" t="s">
        <v>4841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3717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3718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3719</v>
      </c>
      <c r="B37" s="6"/>
      <c r="C37" s="6"/>
      <c r="D37" s="6"/>
      <c r="E37" s="7"/>
    </row>
    <row r="38" hidden="1">
      <c r="A38" s="20" t="s">
        <v>3720</v>
      </c>
      <c r="B38" s="21" t="s">
        <v>3721</v>
      </c>
      <c r="C38" s="22" t="s">
        <v>3722</v>
      </c>
      <c r="D38" s="21" t="s">
        <v>3723</v>
      </c>
      <c r="E38" s="23" t="s">
        <v>13</v>
      </c>
    </row>
    <row r="39" hidden="1">
      <c r="A39" s="24" t="s">
        <v>3724</v>
      </c>
      <c r="B39" s="25">
        <v>27473.0</v>
      </c>
      <c r="C39" s="26">
        <f>(2000*3)+(1000*6)+(500*22)+(200*20)+(100*4)+(50*1)+(20*1)+(2*1)+(1*1)</f>
        <v>27473</v>
      </c>
      <c r="D39" s="27">
        <f t="shared" ref="D39:D54" si="2">C39-B39</f>
        <v>0</v>
      </c>
      <c r="E39" s="41"/>
    </row>
    <row r="40" hidden="1">
      <c r="A40" s="24" t="s">
        <v>3725</v>
      </c>
      <c r="B40" s="29">
        <v>30040.0</v>
      </c>
      <c r="C40" s="26">
        <f>2926+2649+2881+4902+7136+4784+4762</f>
        <v>30040</v>
      </c>
      <c r="D40" s="27">
        <f t="shared" si="2"/>
        <v>0</v>
      </c>
      <c r="E40" s="41"/>
    </row>
    <row r="41" hidden="1">
      <c r="A41" s="24" t="s">
        <v>3726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3727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3729</v>
      </c>
      <c r="B43" s="29">
        <v>0.0</v>
      </c>
      <c r="C43" s="26"/>
      <c r="D43" s="27">
        <f t="shared" si="2"/>
        <v>0</v>
      </c>
      <c r="E43" s="41"/>
    </row>
    <row r="44" hidden="1">
      <c r="A44" s="30" t="s">
        <v>3730</v>
      </c>
      <c r="B44" s="29">
        <v>698.0</v>
      </c>
      <c r="C44" s="26">
        <v>696.0</v>
      </c>
      <c r="D44" s="27">
        <f t="shared" si="2"/>
        <v>-2</v>
      </c>
      <c r="E44" s="40"/>
    </row>
    <row r="45" hidden="1">
      <c r="A45" s="30" t="s">
        <v>3732</v>
      </c>
      <c r="B45" s="29">
        <v>1050.0</v>
      </c>
      <c r="C45" s="26">
        <v>1000.0</v>
      </c>
      <c r="D45" s="27">
        <f t="shared" si="2"/>
        <v>-50</v>
      </c>
      <c r="E45" s="40" t="s">
        <v>5060</v>
      </c>
    </row>
    <row r="46" hidden="1">
      <c r="A46" s="31" t="s">
        <v>3734</v>
      </c>
      <c r="B46" s="29">
        <v>5240.0</v>
      </c>
      <c r="C46" s="26">
        <f>840+80+520+560++400+360+200+400+200+400+280+200</f>
        <v>4440</v>
      </c>
      <c r="D46" s="27">
        <f t="shared" si="2"/>
        <v>-800</v>
      </c>
      <c r="E46" s="41"/>
    </row>
    <row r="47" hidden="1">
      <c r="A47" s="32" t="s">
        <v>3735</v>
      </c>
      <c r="B47" s="29">
        <v>87648.0</v>
      </c>
      <c r="C47" s="33">
        <f t="array" ref="C47">SUMIFS(INDIRECT(A29 &amp; " Restia!C:C"), INDIRECT(A29 &amp; " Restia!A:A"), A47, INDIRECT(A29 &amp; " Restia!B:B"), "&lt;&gt;canceled")</f>
        <v>119066.2</v>
      </c>
      <c r="D47" s="27">
        <f t="shared" si="2"/>
        <v>31418.2</v>
      </c>
      <c r="E47" s="41"/>
    </row>
    <row r="48" hidden="1">
      <c r="A48" s="32" t="s">
        <v>3736</v>
      </c>
      <c r="B48" s="29">
        <v>41747.0</v>
      </c>
      <c r="C48" s="9">
        <f t="array" ref="C48">SUMIFS( INDIRECT(A29 &amp; " Restia!C:C"), INDIRECT(A29 &amp; " Restia!A:A"), A48, INDIRECT(A29 &amp; " Restia!B:B"), "&lt;&gt;canceled" )</f>
        <v>37872</v>
      </c>
      <c r="D48" s="27">
        <f t="shared" si="2"/>
        <v>-3875</v>
      </c>
      <c r="E48" s="41"/>
    </row>
    <row r="49" hidden="1">
      <c r="A49" s="32" t="s">
        <v>3737</v>
      </c>
      <c r="B49" s="29">
        <v>128282.0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114379</v>
      </c>
      <c r="D49" s="27">
        <f t="shared" si="2"/>
        <v>-13903</v>
      </c>
      <c r="E49" s="41"/>
    </row>
    <row r="50" hidden="1">
      <c r="A50" s="32" t="s">
        <v>3738</v>
      </c>
      <c r="B50" s="29">
        <v>72967.0</v>
      </c>
      <c r="C50" s="9">
        <f t="array" ref="C50">SUMIFS( INDIRECT(A29 &amp; " Restia!C:C"), INDIRECT(A29 &amp; " Restia!A:A"), "generic", INDIRECT(A29 &amp; " Restia!G:G"), "online", INDIRECT(A29 &amp; " Restia!B:B"), "&lt;&gt;canceled" )</f>
        <v>107011.4</v>
      </c>
      <c r="D50" s="27">
        <f t="shared" si="2"/>
        <v>34044.4</v>
      </c>
      <c r="E50" s="41"/>
    </row>
    <row r="51" hidden="1">
      <c r="A51" s="32" t="s">
        <v>3740</v>
      </c>
      <c r="B51" s="29">
        <v>2290.0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1372</v>
      </c>
      <c r="D51" s="27">
        <f t="shared" si="2"/>
        <v>-918</v>
      </c>
      <c r="E51" s="41"/>
    </row>
    <row r="52" hidden="1">
      <c r="A52" s="32" t="s">
        <v>3741</v>
      </c>
      <c r="B52" s="29">
        <v>16157.0</v>
      </c>
      <c r="C52" s="9">
        <f t="array" ref="C52">SUMIFS( INDIRECT(A29 &amp; " Restia!C:C"), INDIRECT(A29 &amp; " Restia!A:A"), "damejidlo", INDIRECT(A29 &amp; " Restia!G:G"), "cash", INDIRECT(A29 &amp; " Restia!B:B"), "&lt;&gt;canceled")</f>
        <v>15422</v>
      </c>
      <c r="D52" s="27">
        <f t="shared" si="2"/>
        <v>-735</v>
      </c>
      <c r="E52" s="41"/>
    </row>
    <row r="53" hidden="1">
      <c r="A53" s="35" t="s">
        <v>3742</v>
      </c>
      <c r="B53" s="29">
        <v>397401.0</v>
      </c>
      <c r="C53" s="9">
        <f t="array" ref="C53">SUM(INDIRECT(A29 &amp; " Restia!C:C")) - SUMIFS(INDIRECT(A29 &amp; " Restia!C:C"), INDIRECT(A29 &amp; " Restia!B:B"), "canceled")</f>
        <v>449906.6</v>
      </c>
      <c r="D53" s="27">
        <f t="shared" si="2"/>
        <v>52505.6</v>
      </c>
      <c r="E53" s="41"/>
    </row>
    <row r="54" hidden="1">
      <c r="A54" s="36" t="s">
        <v>3743</v>
      </c>
      <c r="B54" s="42">
        <v>34.0</v>
      </c>
      <c r="C54" s="43">
        <f>sum(C39:C51)-C53</f>
        <v>-6557</v>
      </c>
      <c r="D54" s="44">
        <f t="shared" si="2"/>
        <v>-6591</v>
      </c>
      <c r="E54" s="45"/>
    </row>
    <row r="55" hidden="1"/>
    <row r="56" hidden="1"/>
    <row r="57" hidden="1">
      <c r="A57" s="5" t="s">
        <v>4841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3717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3718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3719</v>
      </c>
      <c r="B65" s="6"/>
      <c r="C65" s="6"/>
      <c r="D65" s="6"/>
      <c r="E65" s="7"/>
    </row>
    <row r="66" hidden="1">
      <c r="A66" s="20" t="s">
        <v>3720</v>
      </c>
      <c r="B66" s="21" t="s">
        <v>3721</v>
      </c>
      <c r="C66" s="22" t="s">
        <v>3722</v>
      </c>
      <c r="D66" s="21" t="s">
        <v>3723</v>
      </c>
      <c r="E66" s="23" t="s">
        <v>13</v>
      </c>
    </row>
    <row r="67" hidden="1">
      <c r="A67" s="24" t="s">
        <v>3724</v>
      </c>
      <c r="B67" s="25">
        <v>34132.0</v>
      </c>
      <c r="C67" s="26">
        <f>(2000*7)+(1000*10)+(500*7)+(200*33)+(100*0)+(50*0)+(20*1)+(10*1)+(5*0)+(2*1)+(1*0)</f>
        <v>34132</v>
      </c>
      <c r="D67" s="27">
        <f t="shared" ref="D67:D82" si="3">C67-B67</f>
        <v>0</v>
      </c>
      <c r="E67" s="41"/>
    </row>
    <row r="68" hidden="1">
      <c r="A68" s="24" t="s">
        <v>3725</v>
      </c>
      <c r="B68" s="29">
        <v>23829.0</v>
      </c>
      <c r="C68" s="26">
        <f>3181+4924+6570+3424+3049+2235+446</f>
        <v>23829</v>
      </c>
      <c r="D68" s="27">
        <f t="shared" si="3"/>
        <v>0</v>
      </c>
      <c r="E68" s="41"/>
    </row>
    <row r="69" hidden="1">
      <c r="A69" s="24" t="s">
        <v>3726</v>
      </c>
      <c r="B69" s="29">
        <v>650.0</v>
      </c>
      <c r="C69" s="26">
        <f>130+130+200+190</f>
        <v>650</v>
      </c>
      <c r="D69" s="27">
        <f t="shared" si="3"/>
        <v>0</v>
      </c>
      <c r="E69" s="41"/>
    </row>
    <row r="70" hidden="1">
      <c r="A70" s="24" t="s">
        <v>3727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3729</v>
      </c>
      <c r="B71" s="29">
        <v>0.0</v>
      </c>
      <c r="C71" s="26"/>
      <c r="D71" s="27">
        <f t="shared" si="3"/>
        <v>0</v>
      </c>
      <c r="E71" s="41"/>
    </row>
    <row r="72" hidden="1">
      <c r="A72" s="30" t="s">
        <v>3730</v>
      </c>
      <c r="B72" s="29">
        <v>0.0</v>
      </c>
      <c r="C72" s="26"/>
      <c r="D72" s="27">
        <f t="shared" si="3"/>
        <v>0</v>
      </c>
      <c r="E72" s="40"/>
    </row>
    <row r="73" hidden="1">
      <c r="A73" s="30" t="s">
        <v>3732</v>
      </c>
      <c r="B73" s="29">
        <v>195.0</v>
      </c>
      <c r="C73" s="26">
        <v>155.0</v>
      </c>
      <c r="D73" s="27">
        <f t="shared" si="3"/>
        <v>-40</v>
      </c>
      <c r="E73" s="40"/>
    </row>
    <row r="74" hidden="1">
      <c r="A74" s="31" t="s">
        <v>3734</v>
      </c>
      <c r="B74" s="29">
        <v>5600.0</v>
      </c>
      <c r="C74" s="26">
        <f>400+480+640+480+640+520+440+280+360+240+440+400+320</f>
        <v>5640</v>
      </c>
      <c r="D74" s="27">
        <f t="shared" si="3"/>
        <v>40</v>
      </c>
      <c r="E74" s="41"/>
    </row>
    <row r="75" hidden="1">
      <c r="A75" s="32" t="s">
        <v>3735</v>
      </c>
      <c r="B75" s="29">
        <v>103212.0</v>
      </c>
      <c r="C75" s="33">
        <f t="array" ref="C75">SUMIFS(INDIRECT(A57 &amp; " Restia!C:C"), INDIRECT(A57 &amp; " Restia!A:A"), A75, INDIRECT(A57 &amp; " Restia!B:B"), "&lt;&gt;canceled")</f>
        <v>119066.2</v>
      </c>
      <c r="D75" s="27">
        <f t="shared" si="3"/>
        <v>15854.2</v>
      </c>
      <c r="E75" s="41"/>
    </row>
    <row r="76" hidden="1">
      <c r="A76" s="32" t="s">
        <v>3736</v>
      </c>
      <c r="B76" s="29">
        <v>38656.0</v>
      </c>
      <c r="C76" s="9">
        <f t="array" ref="C76">SUMIFS( INDIRECT(A57 &amp; " Restia!C:C"), INDIRECT(A57 &amp; " Restia!A:A"), A76, INDIRECT(A57 &amp; " Restia!B:B"), "&lt;&gt;canceled" )</f>
        <v>37872</v>
      </c>
      <c r="D76" s="27">
        <f t="shared" si="3"/>
        <v>-784</v>
      </c>
      <c r="E76" s="41"/>
    </row>
    <row r="77" hidden="1">
      <c r="A77" s="32" t="s">
        <v>3737</v>
      </c>
      <c r="B77" s="29">
        <v>140215.0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114379</v>
      </c>
      <c r="D77" s="27">
        <f t="shared" si="3"/>
        <v>-25836</v>
      </c>
      <c r="E77" s="41"/>
    </row>
    <row r="78" hidden="1">
      <c r="A78" s="32" t="s">
        <v>3738</v>
      </c>
      <c r="B78" s="29">
        <v>98441.0</v>
      </c>
      <c r="C78" s="9">
        <f t="array" ref="C78">SUMIFS( INDIRECT(A57 &amp; " Restia!C:C"), INDIRECT(A57 &amp; " Restia!A:A"), "generic", INDIRECT(A57 &amp; " Restia!G:G"), "online", INDIRECT(A57 &amp; " Restia!B:B"), "&lt;&gt;canceled" )</f>
        <v>107011.4</v>
      </c>
      <c r="D78" s="27">
        <f t="shared" si="3"/>
        <v>8570.4</v>
      </c>
      <c r="E78" s="41"/>
    </row>
    <row r="79" hidden="1">
      <c r="A79" s="32" t="s">
        <v>3740</v>
      </c>
      <c r="B79" s="29">
        <v>6905.0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1372</v>
      </c>
      <c r="D79" s="27">
        <f t="shared" si="3"/>
        <v>-5533</v>
      </c>
      <c r="E79" s="41"/>
    </row>
    <row r="80" hidden="1">
      <c r="A80" s="32" t="s">
        <v>3741</v>
      </c>
      <c r="B80" s="29">
        <v>20700.0</v>
      </c>
      <c r="C80" s="9">
        <f t="array" ref="C80">SUMIFS( INDIRECT(A57 &amp; " Restia!C:C"), INDIRECT(A57 &amp; " Restia!A:A"), "damejidlo", INDIRECT(A57 &amp; " Restia!G:G"), "cash", INDIRECT(A57 &amp; " Restia!B:B"), "&lt;&gt;canceled")</f>
        <v>15422</v>
      </c>
      <c r="D80" s="27">
        <f t="shared" si="3"/>
        <v>-5278</v>
      </c>
      <c r="E80" s="41"/>
    </row>
    <row r="81" hidden="1">
      <c r="A81" s="35" t="s">
        <v>3742</v>
      </c>
      <c r="B81" s="29">
        <v>452330.0</v>
      </c>
      <c r="C81" s="9">
        <f t="array" ref="C81">SUM(INDIRECT(A57 &amp; " Restia!C:C")) - SUMIFS(INDIRECT(A57 &amp; " Restia!C:C"), INDIRECT(A57 &amp; " Restia!B:B"), "canceled")</f>
        <v>449906.6</v>
      </c>
      <c r="D81" s="27">
        <f t="shared" si="3"/>
        <v>-2423.4</v>
      </c>
      <c r="E81" s="41"/>
    </row>
    <row r="82" hidden="1">
      <c r="A82" s="36" t="s">
        <v>3743</v>
      </c>
      <c r="B82" s="42">
        <v>-495.0</v>
      </c>
      <c r="C82" s="43">
        <f>sum(C67:C79)-C81</f>
        <v>-5800</v>
      </c>
      <c r="D82" s="44">
        <f t="shared" si="3"/>
        <v>-5305</v>
      </c>
      <c r="E82" s="45"/>
    </row>
    <row r="83" hidden="1"/>
    <row r="84" hidden="1"/>
    <row r="85" hidden="1">
      <c r="A85" s="5" t="s">
        <v>4841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3717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3718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3719</v>
      </c>
      <c r="B93" s="6"/>
      <c r="C93" s="6"/>
      <c r="D93" s="6"/>
      <c r="E93" s="7"/>
    </row>
    <row r="94" hidden="1">
      <c r="A94" s="20" t="s">
        <v>3720</v>
      </c>
      <c r="B94" s="21" t="s">
        <v>3721</v>
      </c>
      <c r="C94" s="22" t="s">
        <v>3722</v>
      </c>
      <c r="D94" s="21" t="s">
        <v>3723</v>
      </c>
      <c r="E94" s="23" t="s">
        <v>13</v>
      </c>
    </row>
    <row r="95" hidden="1">
      <c r="A95" s="24" t="s">
        <v>3724</v>
      </c>
      <c r="B95" s="25">
        <v>23505.0</v>
      </c>
      <c r="C95" s="26">
        <f>(2000*3)+(1000*10)+(500*10)+(200*10)+(100*0)+(50*0)+(20*1)+(10*0)+(5*0)+(2*0)+(1*0)</f>
        <v>23020</v>
      </c>
      <c r="D95" s="27">
        <f t="shared" ref="D95:D110" si="4">C95-B95</f>
        <v>-485</v>
      </c>
      <c r="E95" s="41"/>
    </row>
    <row r="96" hidden="1">
      <c r="A96" s="24" t="s">
        <v>3725</v>
      </c>
      <c r="B96" s="29">
        <v>28466.0</v>
      </c>
      <c r="C96" s="26">
        <f>7131+5343+5322+2189+2762+2386+3333</f>
        <v>28466</v>
      </c>
      <c r="D96" s="27">
        <f t="shared" si="4"/>
        <v>0</v>
      </c>
      <c r="E96" s="41"/>
    </row>
    <row r="97" hidden="1">
      <c r="A97" s="24" t="s">
        <v>3726</v>
      </c>
      <c r="B97" s="29">
        <v>440.0</v>
      </c>
      <c r="C97" s="26">
        <f>110+110+110+110+190</f>
        <v>630</v>
      </c>
      <c r="D97" s="27">
        <f t="shared" si="4"/>
        <v>190</v>
      </c>
      <c r="E97" s="41"/>
    </row>
    <row r="98" hidden="1">
      <c r="A98" s="24" t="s">
        <v>3727</v>
      </c>
      <c r="B98" s="29">
        <v>1500.0</v>
      </c>
      <c r="C98" s="26">
        <f>500+500+500</f>
        <v>1500</v>
      </c>
      <c r="D98" s="27">
        <f t="shared" si="4"/>
        <v>0</v>
      </c>
      <c r="E98" s="41"/>
    </row>
    <row r="99" hidden="1">
      <c r="A99" s="30" t="s">
        <v>3729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3730</v>
      </c>
      <c r="B100" s="29">
        <v>0.0</v>
      </c>
      <c r="C100" s="26"/>
      <c r="D100" s="27">
        <f t="shared" si="4"/>
        <v>0</v>
      </c>
      <c r="E100" s="40"/>
    </row>
    <row r="101" hidden="1">
      <c r="A101" s="30" t="s">
        <v>3732</v>
      </c>
      <c r="B101" s="29">
        <v>3585.0</v>
      </c>
      <c r="C101" s="26">
        <f>155+1890+1500</f>
        <v>3545</v>
      </c>
      <c r="D101" s="27">
        <f t="shared" si="4"/>
        <v>-40</v>
      </c>
      <c r="E101" s="40" t="s">
        <v>5061</v>
      </c>
    </row>
    <row r="102" hidden="1">
      <c r="A102" s="31" t="s">
        <v>3734</v>
      </c>
      <c r="B102" s="29">
        <v>4520.0</v>
      </c>
      <c r="C102" s="26">
        <f>360+200+920+80+360+240+360+600+120+560+240+320+240</f>
        <v>4600</v>
      </c>
      <c r="D102" s="27">
        <f t="shared" si="4"/>
        <v>80</v>
      </c>
      <c r="E102" s="41"/>
    </row>
    <row r="103" hidden="1">
      <c r="A103" s="32" t="s">
        <v>3735</v>
      </c>
      <c r="B103" s="29">
        <v>85732.0</v>
      </c>
      <c r="C103" s="33">
        <f t="array" ref="C103">SUMIFS(INDIRECT(A85 &amp; " Restia!C:C"), INDIRECT(A85 &amp; " Restia!A:A"), A103, INDIRECT(A85 &amp; " Restia!B:B"), "&lt;&gt;canceled")</f>
        <v>119066.2</v>
      </c>
      <c r="D103" s="27">
        <f t="shared" si="4"/>
        <v>33334.2</v>
      </c>
      <c r="E103" s="41"/>
    </row>
    <row r="104" hidden="1">
      <c r="A104" s="32" t="s">
        <v>3736</v>
      </c>
      <c r="B104" s="29">
        <v>34960.0</v>
      </c>
      <c r="C104" s="9">
        <f t="array" ref="C104">SUMIFS( INDIRECT(A85 &amp; " Restia!C:C"), INDIRECT(A85 &amp; " Restia!A:A"), A104, INDIRECT(A85 &amp; " Restia!B:B"), "&lt;&gt;canceled" )</f>
        <v>37872</v>
      </c>
      <c r="D104" s="27">
        <f t="shared" si="4"/>
        <v>2912</v>
      </c>
      <c r="E104" s="41"/>
    </row>
    <row r="105" hidden="1">
      <c r="A105" s="32" t="s">
        <v>3737</v>
      </c>
      <c r="B105" s="29">
        <v>114713.0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114379</v>
      </c>
      <c r="D105" s="27">
        <f t="shared" si="4"/>
        <v>-334</v>
      </c>
      <c r="E105" s="41"/>
    </row>
    <row r="106" hidden="1">
      <c r="A106" s="32" t="s">
        <v>3738</v>
      </c>
      <c r="B106" s="29">
        <v>83848.0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107011.4</v>
      </c>
      <c r="D106" s="27">
        <f t="shared" si="4"/>
        <v>23163.4</v>
      </c>
      <c r="E106" s="41"/>
    </row>
    <row r="107" hidden="1">
      <c r="A107" s="32" t="s">
        <v>3740</v>
      </c>
      <c r="B107" s="29">
        <v>2383.0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1372</v>
      </c>
      <c r="D107" s="27">
        <f t="shared" si="4"/>
        <v>-1011</v>
      </c>
      <c r="E107" s="41"/>
    </row>
    <row r="108" hidden="1">
      <c r="A108" s="32" t="s">
        <v>3741</v>
      </c>
      <c r="B108" s="29">
        <v>14062.0</v>
      </c>
      <c r="C108" s="9">
        <f t="array" ref="C108">SUMIFS( INDIRECT(A85 &amp; " Restia!C:C"), INDIRECT(A85 &amp; " Restia!A:A"), "damejidlo", INDIRECT(A85 &amp; " Restia!G:G"), "cash", INDIRECT(A85 &amp; " Restia!B:B"), "&lt;&gt;canceled")</f>
        <v>15422</v>
      </c>
      <c r="D108" s="27">
        <f t="shared" si="4"/>
        <v>1360</v>
      </c>
      <c r="E108" s="41"/>
    </row>
    <row r="109" hidden="1">
      <c r="A109" s="35" t="s">
        <v>3742</v>
      </c>
      <c r="B109" s="29">
        <v>383645.2</v>
      </c>
      <c r="C109" s="9">
        <f t="array" ref="C109">SUM(INDIRECT(A85 &amp; " Restia!C:C")) - SUMIFS(INDIRECT(A85 &amp; " Restia!C:C"), INDIRECT(A85 &amp; " Restia!B:B"), "canceled")</f>
        <v>449906.6</v>
      </c>
      <c r="D109" s="27">
        <f t="shared" si="4"/>
        <v>66261.4</v>
      </c>
      <c r="E109" s="41"/>
    </row>
    <row r="110" hidden="1">
      <c r="A110" s="36" t="s">
        <v>3743</v>
      </c>
      <c r="B110" s="42">
        <v>6.80000000000291</v>
      </c>
      <c r="C110" s="43">
        <f>sum(C95:C107)-C109</f>
        <v>-8445</v>
      </c>
      <c r="D110" s="44">
        <f t="shared" si="4"/>
        <v>-8451.8</v>
      </c>
      <c r="E110" s="45"/>
    </row>
    <row r="111" hidden="1"/>
    <row r="112" hidden="1"/>
    <row r="113" hidden="1">
      <c r="A113" s="5" t="s">
        <v>4841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3717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3718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3719</v>
      </c>
      <c r="B121" s="6"/>
      <c r="C121" s="6"/>
      <c r="D121" s="6"/>
      <c r="E121" s="7"/>
    </row>
    <row r="122" hidden="1">
      <c r="A122" s="20" t="s">
        <v>3720</v>
      </c>
      <c r="B122" s="21" t="s">
        <v>3721</v>
      </c>
      <c r="C122" s="22" t="s">
        <v>3722</v>
      </c>
      <c r="D122" s="21" t="s">
        <v>3723</v>
      </c>
      <c r="E122" s="23" t="s">
        <v>13</v>
      </c>
    </row>
    <row r="123" hidden="1">
      <c r="A123" s="24" t="s">
        <v>3724</v>
      </c>
      <c r="B123" s="25">
        <v>27347.0</v>
      </c>
      <c r="C123" s="26">
        <f>(2000*5)+(1000*13)+(500*7)+(200*3)+(100*2)+(50*0)+(20*2)+(10*0)+(5*1)+(2*1)+(1*0)</f>
        <v>27347</v>
      </c>
      <c r="D123" s="27">
        <f t="shared" ref="D123:D138" si="5">C123-B123</f>
        <v>0</v>
      </c>
      <c r="E123" s="41"/>
    </row>
    <row r="124" hidden="1">
      <c r="A124" s="24" t="s">
        <v>3725</v>
      </c>
      <c r="B124" s="29">
        <v>22305.0</v>
      </c>
      <c r="C124" s="26">
        <f>3239+6859+3541+4713+1038+1328+1587</f>
        <v>22305</v>
      </c>
      <c r="D124" s="27">
        <f t="shared" si="5"/>
        <v>0</v>
      </c>
      <c r="E124" s="41"/>
    </row>
    <row r="125" hidden="1">
      <c r="A125" s="24" t="s">
        <v>3726</v>
      </c>
      <c r="B125" s="29">
        <v>3020.0</v>
      </c>
      <c r="C125" s="26">
        <f>200+(180*7)+145+145+145+145+140+140+140+110+110+85+85+85+85</f>
        <v>3020</v>
      </c>
      <c r="D125" s="27">
        <f t="shared" si="5"/>
        <v>0</v>
      </c>
      <c r="E125" s="41"/>
    </row>
    <row r="126" hidden="1">
      <c r="A126" s="24" t="s">
        <v>3727</v>
      </c>
      <c r="B126" s="29">
        <v>1000.0</v>
      </c>
      <c r="C126" s="26">
        <f>500+500</f>
        <v>1000</v>
      </c>
      <c r="D126" s="27">
        <f t="shared" si="5"/>
        <v>0</v>
      </c>
      <c r="E126" s="41"/>
    </row>
    <row r="127" hidden="1">
      <c r="A127" s="30" t="s">
        <v>3729</v>
      </c>
      <c r="B127" s="29">
        <v>0.0</v>
      </c>
      <c r="C127" s="26"/>
      <c r="D127" s="27">
        <f t="shared" si="5"/>
        <v>0</v>
      </c>
      <c r="E127" s="41"/>
    </row>
    <row r="128" hidden="1">
      <c r="A128" s="30" t="s">
        <v>3730</v>
      </c>
      <c r="B128" s="29">
        <v>0.0</v>
      </c>
      <c r="C128" s="26"/>
      <c r="D128" s="27">
        <f t="shared" si="5"/>
        <v>0</v>
      </c>
      <c r="E128" s="40"/>
    </row>
    <row r="129" hidden="1">
      <c r="A129" s="30" t="s">
        <v>3732</v>
      </c>
      <c r="B129" s="29">
        <v>5200.0</v>
      </c>
      <c r="C129" s="26">
        <f>2000+3000</f>
        <v>5000</v>
      </c>
      <c r="D129" s="27">
        <f t="shared" si="5"/>
        <v>-200</v>
      </c>
      <c r="E129" s="40" t="s">
        <v>5062</v>
      </c>
    </row>
    <row r="130" hidden="1">
      <c r="A130" s="31" t="s">
        <v>3734</v>
      </c>
      <c r="B130" s="29">
        <v>4080.0</v>
      </c>
      <c r="C130" s="26">
        <f>160+680+120+560+760+40+280+320+280+200+200+120+240+160+320</f>
        <v>4440</v>
      </c>
      <c r="D130" s="27">
        <f t="shared" si="5"/>
        <v>360</v>
      </c>
      <c r="E130" s="41"/>
    </row>
    <row r="131" hidden="1">
      <c r="A131" s="32" t="s">
        <v>3735</v>
      </c>
      <c r="B131" s="29">
        <v>90518.0</v>
      </c>
      <c r="C131" s="33">
        <f t="array" ref="C131">SUMIFS(INDIRECT(A113 &amp; " Restia!C:C"), INDIRECT(A113 &amp; " Restia!A:A"), A131, INDIRECT(A113 &amp; " Restia!B:B"), "&lt;&gt;canceled")</f>
        <v>119066.2</v>
      </c>
      <c r="D131" s="27">
        <f t="shared" si="5"/>
        <v>28548.2</v>
      </c>
      <c r="E131" s="41"/>
    </row>
    <row r="132" hidden="1">
      <c r="A132" s="32" t="s">
        <v>3736</v>
      </c>
      <c r="B132" s="29">
        <v>33364.0</v>
      </c>
      <c r="C132" s="9">
        <f t="array" ref="C132">SUMIFS( INDIRECT(A113 &amp; " Restia!C:C"), INDIRECT(A113 &amp; " Restia!A:A"), A132, INDIRECT(A113 &amp; " Restia!B:B"), "&lt;&gt;canceled" )</f>
        <v>37872</v>
      </c>
      <c r="D132" s="27">
        <f t="shared" si="5"/>
        <v>4508</v>
      </c>
      <c r="E132" s="41"/>
    </row>
    <row r="133" hidden="1">
      <c r="A133" s="32" t="s">
        <v>3737</v>
      </c>
      <c r="B133" s="29">
        <v>127369.0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114379</v>
      </c>
      <c r="D133" s="27">
        <f t="shared" si="5"/>
        <v>-12990</v>
      </c>
      <c r="E133" s="41"/>
    </row>
    <row r="134" hidden="1">
      <c r="A134" s="32" t="s">
        <v>3738</v>
      </c>
      <c r="B134" s="29">
        <v>71328.0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107011.4</v>
      </c>
      <c r="D134" s="27">
        <f t="shared" si="5"/>
        <v>35683.4</v>
      </c>
      <c r="E134" s="41"/>
    </row>
    <row r="135" hidden="1">
      <c r="A135" s="32" t="s">
        <v>3740</v>
      </c>
      <c r="B135" s="29">
        <v>797.0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1372</v>
      </c>
      <c r="D135" s="27">
        <f t="shared" si="5"/>
        <v>575</v>
      </c>
      <c r="E135" s="41"/>
    </row>
    <row r="136" hidden="1">
      <c r="A136" s="32" t="s">
        <v>3741</v>
      </c>
      <c r="B136" s="29">
        <v>15922.0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15422</v>
      </c>
      <c r="D136" s="27">
        <f t="shared" si="5"/>
        <v>-500</v>
      </c>
      <c r="E136" s="41"/>
    </row>
    <row r="137" hidden="1">
      <c r="A137" s="35" t="s">
        <v>3742</v>
      </c>
      <c r="B137" s="29">
        <v>386324.75</v>
      </c>
      <c r="C137" s="9">
        <f t="array" ref="C137">SUM(INDIRECT(A113 &amp; " Restia!C:C")) - SUMIFS(INDIRECT(A113 &amp; " Restia!C:C"), INDIRECT(A113 &amp; " Restia!B:B"), "canceled")</f>
        <v>449906.6</v>
      </c>
      <c r="D137" s="27">
        <f t="shared" si="5"/>
        <v>63581.85</v>
      </c>
      <c r="E137" s="41"/>
    </row>
    <row r="138" hidden="1">
      <c r="A138" s="36" t="s">
        <v>3743</v>
      </c>
      <c r="B138" s="42">
        <v>3.25</v>
      </c>
      <c r="C138" s="43">
        <f>sum(C123:C135)-C137</f>
        <v>-7094</v>
      </c>
      <c r="D138" s="44">
        <f t="shared" si="5"/>
        <v>-7097.25</v>
      </c>
      <c r="E138" s="45"/>
    </row>
    <row r="139" hidden="1"/>
    <row r="140" hidden="1"/>
    <row r="141" hidden="1">
      <c r="A141" s="5" t="s">
        <v>4841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3717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3718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3719</v>
      </c>
      <c r="B149" s="6"/>
      <c r="C149" s="6"/>
      <c r="D149" s="6"/>
      <c r="E149" s="7"/>
    </row>
    <row r="150" hidden="1">
      <c r="A150" s="20" t="s">
        <v>3720</v>
      </c>
      <c r="B150" s="21" t="s">
        <v>3721</v>
      </c>
      <c r="C150" s="22" t="s">
        <v>3722</v>
      </c>
      <c r="D150" s="21" t="s">
        <v>3723</v>
      </c>
      <c r="E150" s="23" t="s">
        <v>13</v>
      </c>
    </row>
    <row r="151" hidden="1">
      <c r="A151" s="24" t="s">
        <v>3724</v>
      </c>
      <c r="B151" s="25">
        <v>2383.0</v>
      </c>
      <c r="C151" s="26">
        <f>(2000*0)+(1000*2)+(500*0)+(200*1)+(100*1)+(50*1)+(20*1)+(10*1)+(5*0)+(2*1)+(1*1)</f>
        <v>2383</v>
      </c>
      <c r="D151" s="27">
        <f t="shared" ref="D151:D166" si="6">C151-B151</f>
        <v>0</v>
      </c>
      <c r="E151" s="41"/>
    </row>
    <row r="152" hidden="1">
      <c r="A152" s="24" t="s">
        <v>3725</v>
      </c>
      <c r="B152" s="29">
        <v>2272.0</v>
      </c>
      <c r="C152" s="26">
        <v>2272.0</v>
      </c>
      <c r="D152" s="27">
        <f t="shared" si="6"/>
        <v>0</v>
      </c>
      <c r="E152" s="41"/>
    </row>
    <row r="153" hidden="1">
      <c r="A153" s="24" t="s">
        <v>3726</v>
      </c>
      <c r="B153" s="29">
        <v>0.0</v>
      </c>
      <c r="C153" s="26"/>
      <c r="D153" s="27">
        <f t="shared" si="6"/>
        <v>0</v>
      </c>
      <c r="E153" s="41"/>
    </row>
    <row r="154" hidden="1">
      <c r="A154" s="24" t="s">
        <v>3727</v>
      </c>
      <c r="B154" s="29">
        <v>0.0</v>
      </c>
      <c r="C154" s="26"/>
      <c r="D154" s="27">
        <f t="shared" si="6"/>
        <v>0</v>
      </c>
      <c r="E154" s="41"/>
    </row>
    <row r="155" hidden="1">
      <c r="A155" s="30" t="s">
        <v>3729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3730</v>
      </c>
      <c r="B156" s="29">
        <v>0.0</v>
      </c>
      <c r="C156" s="26"/>
      <c r="D156" s="27">
        <f t="shared" si="6"/>
        <v>0</v>
      </c>
      <c r="E156" s="40"/>
    </row>
    <row r="157" hidden="1">
      <c r="A157" s="30" t="s">
        <v>3732</v>
      </c>
      <c r="B157" s="29">
        <v>0.0</v>
      </c>
      <c r="C157" s="26"/>
      <c r="D157" s="27">
        <f t="shared" si="6"/>
        <v>0</v>
      </c>
      <c r="E157" s="40"/>
    </row>
    <row r="158" hidden="1">
      <c r="A158" s="31" t="s">
        <v>3734</v>
      </c>
      <c r="B158" s="29">
        <v>560.0</v>
      </c>
      <c r="C158" s="26">
        <f>360+200</f>
        <v>560</v>
      </c>
      <c r="D158" s="27">
        <f t="shared" si="6"/>
        <v>0</v>
      </c>
      <c r="E158" s="41"/>
    </row>
    <row r="159" hidden="1">
      <c r="A159" s="32" t="s">
        <v>3735</v>
      </c>
      <c r="B159" s="29">
        <v>11409.0</v>
      </c>
      <c r="C159" s="33">
        <f t="array" ref="C159">SUMIFS(INDIRECT(A141 &amp; " Restia!C:C"), INDIRECT(A141 &amp; " Restia!A:A"), A159, INDIRECT(A141 &amp; " Restia!B:B"), "&lt;&gt;canceled")</f>
        <v>119066.2</v>
      </c>
      <c r="D159" s="27">
        <f t="shared" si="6"/>
        <v>107657.2</v>
      </c>
      <c r="E159" s="41"/>
    </row>
    <row r="160" hidden="1">
      <c r="A160" s="32" t="s">
        <v>3736</v>
      </c>
      <c r="B160" s="29">
        <v>3333.0</v>
      </c>
      <c r="C160" s="9">
        <f t="array" ref="C160">SUMIFS( INDIRECT(A141 &amp; " Restia!C:C"), INDIRECT(A141 &amp; " Restia!A:A"), A160, INDIRECT(A141 &amp; " Restia!B:B"), "&lt;&gt;canceled" )</f>
        <v>37872</v>
      </c>
      <c r="D160" s="27">
        <f t="shared" si="6"/>
        <v>34539</v>
      </c>
      <c r="E160" s="41"/>
    </row>
    <row r="161" hidden="1">
      <c r="A161" s="32" t="s">
        <v>3737</v>
      </c>
      <c r="B161" s="29">
        <v>17076.0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114379</v>
      </c>
      <c r="D161" s="27">
        <f t="shared" si="6"/>
        <v>97303</v>
      </c>
      <c r="E161" s="41"/>
    </row>
    <row r="162" hidden="1">
      <c r="A162" s="32" t="s">
        <v>3738</v>
      </c>
      <c r="B162" s="29">
        <v>6920.0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107011.4</v>
      </c>
      <c r="D162" s="27">
        <f t="shared" si="6"/>
        <v>100091.4</v>
      </c>
      <c r="E162" s="41"/>
    </row>
    <row r="163" hidden="1">
      <c r="A163" s="32" t="s">
        <v>3740</v>
      </c>
      <c r="B163" s="29">
        <v>421.0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1372</v>
      </c>
      <c r="D163" s="27">
        <f t="shared" si="6"/>
        <v>951</v>
      </c>
      <c r="E163" s="41"/>
    </row>
    <row r="164" hidden="1">
      <c r="A164" s="32" t="s">
        <v>3741</v>
      </c>
      <c r="B164" s="29">
        <v>329.0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15422</v>
      </c>
      <c r="D164" s="27">
        <f t="shared" si="6"/>
        <v>15093</v>
      </c>
      <c r="E164" s="41"/>
    </row>
    <row r="165" hidden="1">
      <c r="A165" s="35" t="s">
        <v>3742</v>
      </c>
      <c r="B165" s="29">
        <v>44374.0</v>
      </c>
      <c r="C165" s="9">
        <f t="array" ref="C165">SUM(INDIRECT(A141 &amp; " Restia!C:C")) - SUMIFS(INDIRECT(A141 &amp; " Restia!C:C"), INDIRECT(A141 &amp; " Restia!B:B"), "canceled")</f>
        <v>449906.6</v>
      </c>
      <c r="D165" s="27">
        <f t="shared" si="6"/>
        <v>405532.6</v>
      </c>
      <c r="E165" s="41"/>
    </row>
    <row r="166" hidden="1">
      <c r="A166" s="36" t="s">
        <v>3743</v>
      </c>
      <c r="B166" s="42">
        <v>0.0</v>
      </c>
      <c r="C166" s="43">
        <f>sum(C151:C163)-C165</f>
        <v>-64991</v>
      </c>
      <c r="D166" s="44">
        <f t="shared" si="6"/>
        <v>-64991</v>
      </c>
      <c r="E166" s="45"/>
    </row>
    <row r="167" hidden="1"/>
    <row r="168" hidden="1"/>
    <row r="169" hidden="1">
      <c r="A169" s="5" t="s">
        <v>4841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3717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3718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3719</v>
      </c>
      <c r="B177" s="6"/>
      <c r="C177" s="6"/>
      <c r="D177" s="6"/>
      <c r="E177" s="7"/>
    </row>
    <row r="178" hidden="1">
      <c r="A178" s="20" t="s">
        <v>3720</v>
      </c>
      <c r="B178" s="21" t="s">
        <v>3721</v>
      </c>
      <c r="C178" s="22" t="s">
        <v>3722</v>
      </c>
      <c r="D178" s="21" t="s">
        <v>3723</v>
      </c>
      <c r="E178" s="23" t="s">
        <v>13</v>
      </c>
    </row>
    <row r="179" hidden="1">
      <c r="A179" s="24" t="s">
        <v>3724</v>
      </c>
      <c r="B179" s="25">
        <v>33153.0</v>
      </c>
      <c r="C179" s="26">
        <v>33153.0</v>
      </c>
      <c r="D179" s="27">
        <f t="shared" ref="D179:D194" si="7">C179-B179</f>
        <v>0</v>
      </c>
      <c r="E179" s="41"/>
    </row>
    <row r="180" hidden="1">
      <c r="A180" s="24" t="s">
        <v>3725</v>
      </c>
      <c r="B180" s="29">
        <v>24115.0</v>
      </c>
      <c r="C180" s="26">
        <f>2923+3092+4251+4782+3652+5415</f>
        <v>24115</v>
      </c>
      <c r="D180" s="27">
        <f t="shared" si="7"/>
        <v>0</v>
      </c>
      <c r="E180" s="41"/>
    </row>
    <row r="181" hidden="1">
      <c r="A181" s="24" t="s">
        <v>3726</v>
      </c>
      <c r="B181" s="29">
        <v>675.0</v>
      </c>
      <c r="C181" s="26">
        <f>140+140+140+85+85+85</f>
        <v>675</v>
      </c>
      <c r="D181" s="27">
        <f t="shared" si="7"/>
        <v>0</v>
      </c>
      <c r="E181" s="41"/>
    </row>
    <row r="182" hidden="1">
      <c r="A182" s="24" t="s">
        <v>3727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3729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3730</v>
      </c>
      <c r="B184" s="29">
        <v>2603.0</v>
      </c>
      <c r="C184" s="26">
        <f>335+2268</f>
        <v>2603</v>
      </c>
      <c r="D184" s="27">
        <f t="shared" si="7"/>
        <v>0</v>
      </c>
      <c r="E184" s="40"/>
    </row>
    <row r="185" hidden="1">
      <c r="A185" s="30" t="s">
        <v>3732</v>
      </c>
      <c r="B185" s="29">
        <v>160.0</v>
      </c>
      <c r="C185" s="26"/>
      <c r="D185" s="27">
        <f t="shared" si="7"/>
        <v>-160</v>
      </c>
      <c r="E185" s="40"/>
    </row>
    <row r="186" hidden="1">
      <c r="A186" s="31" t="s">
        <v>3734</v>
      </c>
      <c r="B186" s="29">
        <v>5240.0</v>
      </c>
      <c r="C186" s="26">
        <f>480+320+440+280+240+320+480+920+520+240+360+560+280</f>
        <v>5440</v>
      </c>
      <c r="D186" s="27">
        <f t="shared" si="7"/>
        <v>200</v>
      </c>
      <c r="E186" s="41"/>
    </row>
    <row r="187" hidden="1">
      <c r="A187" s="32" t="s">
        <v>3735</v>
      </c>
      <c r="B187" s="29">
        <v>74131.0</v>
      </c>
      <c r="C187" s="33">
        <f t="array" ref="C187">SUMIFS(INDIRECT(A169 &amp; " Restia!C:C"), INDIRECT(A169 &amp; " Restia!A:A"), A187, INDIRECT(A169 &amp; " Restia!B:B"), "&lt;&gt;canceled")</f>
        <v>119066.2</v>
      </c>
      <c r="D187" s="27">
        <f t="shared" si="7"/>
        <v>44935.2</v>
      </c>
      <c r="E187" s="41"/>
    </row>
    <row r="188" hidden="1">
      <c r="A188" s="32" t="s">
        <v>3736</v>
      </c>
      <c r="B188" s="29">
        <v>33491.0</v>
      </c>
      <c r="C188" s="9">
        <f t="array" ref="C188">SUMIFS( INDIRECT(A169 &amp; " Restia!C:C"), INDIRECT(A169 &amp; " Restia!A:A"), A188, INDIRECT(A169 &amp; " Restia!B:B"), "&lt;&gt;canceled" )</f>
        <v>37872</v>
      </c>
      <c r="D188" s="27">
        <f t="shared" si="7"/>
        <v>4381</v>
      </c>
      <c r="E188" s="41"/>
    </row>
    <row r="189" hidden="1">
      <c r="A189" s="32" t="s">
        <v>3737</v>
      </c>
      <c r="B189" s="29">
        <v>100324.0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114379</v>
      </c>
      <c r="D189" s="27">
        <f t="shared" si="7"/>
        <v>14055</v>
      </c>
      <c r="E189" s="41"/>
    </row>
    <row r="190" hidden="1">
      <c r="A190" s="32" t="s">
        <v>3738</v>
      </c>
      <c r="B190" s="29">
        <v>82328.0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107011.4</v>
      </c>
      <c r="D190" s="27">
        <f t="shared" si="7"/>
        <v>24683.4</v>
      </c>
      <c r="E190" s="41"/>
    </row>
    <row r="191" hidden="1">
      <c r="A191" s="32" t="s">
        <v>3740</v>
      </c>
      <c r="B191" s="29">
        <v>2352.0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1372</v>
      </c>
      <c r="D191" s="27">
        <f t="shared" si="7"/>
        <v>-980</v>
      </c>
      <c r="E191" s="41"/>
    </row>
    <row r="192" hidden="1">
      <c r="A192" s="32" t="s">
        <v>3741</v>
      </c>
      <c r="B192" s="29">
        <v>14906.0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15422</v>
      </c>
      <c r="D192" s="27">
        <f t="shared" si="7"/>
        <v>516</v>
      </c>
      <c r="E192" s="41"/>
    </row>
    <row r="193" hidden="1">
      <c r="A193" s="35" t="s">
        <v>3742</v>
      </c>
      <c r="B193" s="29">
        <v>358555.0</v>
      </c>
      <c r="C193" s="9">
        <f t="array" ref="C193">SUM(INDIRECT(A169 &amp; " Restia!C:C")) - SUMIFS(INDIRECT(A169 &amp; " Restia!C:C"), INDIRECT(A169 &amp; " Restia!B:B"), "canceled")</f>
        <v>449906.6</v>
      </c>
      <c r="D193" s="27">
        <f t="shared" si="7"/>
        <v>91351.6</v>
      </c>
      <c r="E193" s="41"/>
    </row>
    <row r="194" hidden="1">
      <c r="A194" s="36" t="s">
        <v>3743</v>
      </c>
      <c r="B194" s="42">
        <v>17.0</v>
      </c>
      <c r="C194" s="43">
        <f>sum(C179:C191)-C193</f>
        <v>-4220</v>
      </c>
      <c r="D194" s="44">
        <f t="shared" si="7"/>
        <v>-4237</v>
      </c>
      <c r="E194" s="45"/>
    </row>
    <row r="195" hidden="1"/>
    <row r="196" hidden="1"/>
    <row r="197" hidden="1">
      <c r="A197" s="5" t="s">
        <v>4841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3717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3718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3719</v>
      </c>
      <c r="B205" s="6"/>
      <c r="C205" s="6"/>
      <c r="D205" s="6"/>
      <c r="E205" s="7"/>
    </row>
    <row r="206" hidden="1">
      <c r="A206" s="20" t="s">
        <v>3720</v>
      </c>
      <c r="B206" s="21" t="s">
        <v>3721</v>
      </c>
      <c r="C206" s="22" t="s">
        <v>3722</v>
      </c>
      <c r="D206" s="21" t="s">
        <v>3723</v>
      </c>
      <c r="E206" s="23" t="s">
        <v>13</v>
      </c>
    </row>
    <row r="207" hidden="1">
      <c r="A207" s="24" t="s">
        <v>3724</v>
      </c>
      <c r="B207" s="25">
        <v>28195.0</v>
      </c>
      <c r="C207" s="26">
        <f>200+9000+9000+10000</f>
        <v>28200</v>
      </c>
      <c r="D207" s="27">
        <f t="shared" ref="D207:D222" si="8">C207-B207</f>
        <v>5</v>
      </c>
      <c r="E207" s="41"/>
    </row>
    <row r="208" hidden="1">
      <c r="A208" s="24" t="s">
        <v>3725</v>
      </c>
      <c r="B208" s="29">
        <v>22965.0</v>
      </c>
      <c r="C208" s="26">
        <v>22965.0</v>
      </c>
      <c r="D208" s="27">
        <f t="shared" si="8"/>
        <v>0</v>
      </c>
      <c r="E208" s="41"/>
    </row>
    <row r="209" hidden="1">
      <c r="A209" s="24" t="s">
        <v>3726</v>
      </c>
      <c r="B209" s="29">
        <v>795.0</v>
      </c>
      <c r="C209" s="26">
        <f>7*85+200</f>
        <v>795</v>
      </c>
      <c r="D209" s="27">
        <f t="shared" si="8"/>
        <v>0</v>
      </c>
      <c r="E209" s="41"/>
    </row>
    <row r="210" hidden="1">
      <c r="A210" s="24" t="s">
        <v>3727</v>
      </c>
      <c r="B210" s="29">
        <v>0.0</v>
      </c>
      <c r="C210" s="26"/>
      <c r="D210" s="27">
        <f t="shared" si="8"/>
        <v>0</v>
      </c>
      <c r="E210" s="41"/>
    </row>
    <row r="211" hidden="1">
      <c r="A211" s="30" t="s">
        <v>3729</v>
      </c>
      <c r="B211" s="29">
        <v>0.0</v>
      </c>
      <c r="C211" s="26"/>
      <c r="D211" s="27">
        <f t="shared" si="8"/>
        <v>0</v>
      </c>
      <c r="E211" s="41"/>
    </row>
    <row r="212" hidden="1">
      <c r="A212" s="30" t="s">
        <v>3730</v>
      </c>
      <c r="B212" s="29">
        <v>0.0</v>
      </c>
      <c r="C212" s="26"/>
      <c r="D212" s="27">
        <f t="shared" si="8"/>
        <v>0</v>
      </c>
      <c r="E212" s="40"/>
    </row>
    <row r="213" hidden="1">
      <c r="A213" s="30" t="s">
        <v>3732</v>
      </c>
      <c r="B213" s="29">
        <v>200.0</v>
      </c>
      <c r="C213" s="26"/>
      <c r="D213" s="27">
        <f t="shared" si="8"/>
        <v>-200</v>
      </c>
      <c r="E213" s="40"/>
    </row>
    <row r="214" hidden="1">
      <c r="A214" s="31" t="s">
        <v>3734</v>
      </c>
      <c r="B214" s="29">
        <v>5400.0</v>
      </c>
      <c r="C214" s="26">
        <f>360+800+320+920+560+600+440+280+480+240+240+360</f>
        <v>5600</v>
      </c>
      <c r="D214" s="27">
        <f t="shared" si="8"/>
        <v>200</v>
      </c>
      <c r="E214" s="41"/>
    </row>
    <row r="215" hidden="1">
      <c r="A215" s="32" t="s">
        <v>3735</v>
      </c>
      <c r="B215" s="29">
        <v>99205.0</v>
      </c>
      <c r="C215" s="33">
        <f t="array" ref="C215">SUMIFS(INDIRECT(A197 &amp; " Restia!C:C"), INDIRECT(A197 &amp; " Restia!A:A"), A215, INDIRECT(A197 &amp; " Restia!B:B"), "&lt;&gt;canceled")</f>
        <v>119066.2</v>
      </c>
      <c r="D215" s="27">
        <f t="shared" si="8"/>
        <v>19861.2</v>
      </c>
      <c r="E215" s="41"/>
    </row>
    <row r="216" hidden="1">
      <c r="A216" s="32" t="s">
        <v>3736</v>
      </c>
      <c r="B216" s="29">
        <v>32784.0</v>
      </c>
      <c r="C216" s="9">
        <f t="array" ref="C216">SUMIFS( INDIRECT(A197 &amp; " Restia!C:C"), INDIRECT(A197 &amp; " Restia!A:A"), A216, INDIRECT(A197 &amp; " Restia!B:B"), "&lt;&gt;canceled" )</f>
        <v>37872</v>
      </c>
      <c r="D216" s="27">
        <f t="shared" si="8"/>
        <v>5088</v>
      </c>
      <c r="E216" s="41"/>
    </row>
    <row r="217" hidden="1">
      <c r="A217" s="32" t="s">
        <v>3737</v>
      </c>
      <c r="B217" s="29">
        <v>133696.0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114379</v>
      </c>
      <c r="D217" s="27">
        <f t="shared" si="8"/>
        <v>-19317</v>
      </c>
      <c r="E217" s="41"/>
    </row>
    <row r="218" hidden="1">
      <c r="A218" s="32" t="s">
        <v>3738</v>
      </c>
      <c r="B218" s="29">
        <v>100289.0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107011.4</v>
      </c>
      <c r="D218" s="27">
        <f t="shared" si="8"/>
        <v>6722.4</v>
      </c>
      <c r="E218" s="41"/>
    </row>
    <row r="219" hidden="1">
      <c r="A219" s="32" t="s">
        <v>3740</v>
      </c>
      <c r="B219" s="29">
        <v>2058.0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1372</v>
      </c>
      <c r="D219" s="27">
        <f t="shared" si="8"/>
        <v>-686</v>
      </c>
      <c r="E219" s="41"/>
    </row>
    <row r="220" hidden="1">
      <c r="A220" s="32" t="s">
        <v>3741</v>
      </c>
      <c r="B220" s="29">
        <v>19981.0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15422</v>
      </c>
      <c r="D220" s="27">
        <f t="shared" si="8"/>
        <v>-4559</v>
      </c>
      <c r="E220" s="41"/>
    </row>
    <row r="221" hidden="1">
      <c r="A221" s="35" t="s">
        <v>3742</v>
      </c>
      <c r="B221" s="29">
        <v>425585.7</v>
      </c>
      <c r="C221" s="9">
        <f t="array" ref="C221">SUM(INDIRECT(A197 &amp; " Restia!C:C")) - SUMIFS(INDIRECT(A197 &amp; " Restia!C:C"), INDIRECT(A197 &amp; " Restia!B:B"), "canceled")</f>
        <v>449906.6</v>
      </c>
      <c r="D221" s="27">
        <f t="shared" si="8"/>
        <v>24320.9</v>
      </c>
      <c r="E221" s="41"/>
    </row>
    <row r="222" hidden="1">
      <c r="A222" s="36" t="s">
        <v>3743</v>
      </c>
      <c r="B222" s="42">
        <v>1.3000000000029104</v>
      </c>
      <c r="C222" s="43">
        <f>sum(C207:C219)-C221</f>
        <v>-12646</v>
      </c>
      <c r="D222" s="44">
        <f t="shared" si="8"/>
        <v>-12647.3</v>
      </c>
      <c r="E222" s="45"/>
    </row>
    <row r="223" hidden="1"/>
    <row r="224" hidden="1"/>
    <row r="225" hidden="1">
      <c r="A225" s="5" t="s">
        <v>4841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3717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3718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3719</v>
      </c>
      <c r="B233" s="6"/>
      <c r="C233" s="6"/>
      <c r="D233" s="6"/>
      <c r="E233" s="7"/>
    </row>
    <row r="234" hidden="1">
      <c r="A234" s="20" t="s">
        <v>3720</v>
      </c>
      <c r="B234" s="21" t="s">
        <v>3721</v>
      </c>
      <c r="C234" s="22" t="s">
        <v>3722</v>
      </c>
      <c r="D234" s="21" t="s">
        <v>3723</v>
      </c>
      <c r="E234" s="23" t="s">
        <v>13</v>
      </c>
    </row>
    <row r="235" hidden="1">
      <c r="A235" s="24" t="s">
        <v>3724</v>
      </c>
      <c r="B235" s="25">
        <v>31664.0</v>
      </c>
      <c r="C235" s="26">
        <f>3+1400+14500+16000</f>
        <v>31903</v>
      </c>
      <c r="D235" s="27">
        <f t="shared" ref="D235:D250" si="9">C235-B235</f>
        <v>239</v>
      </c>
      <c r="E235" s="41"/>
    </row>
    <row r="236" hidden="1">
      <c r="A236" s="24" t="s">
        <v>3725</v>
      </c>
      <c r="B236" s="29">
        <v>29508.0</v>
      </c>
      <c r="C236" s="26">
        <f>5283+3590+7255+3978+3581+3703+2118</f>
        <v>29508</v>
      </c>
      <c r="D236" s="27">
        <f t="shared" si="9"/>
        <v>0</v>
      </c>
      <c r="E236" s="41"/>
    </row>
    <row r="237" hidden="1">
      <c r="A237" s="24" t="s">
        <v>3726</v>
      </c>
      <c r="B237" s="29">
        <v>1030.0</v>
      </c>
      <c r="C237" s="26">
        <f>140*6+190</f>
        <v>1030</v>
      </c>
      <c r="D237" s="27">
        <f t="shared" si="9"/>
        <v>0</v>
      </c>
      <c r="E237" s="41"/>
    </row>
    <row r="238" hidden="1">
      <c r="A238" s="24" t="s">
        <v>3727</v>
      </c>
      <c r="B238" s="29">
        <v>0.0</v>
      </c>
      <c r="C238" s="26"/>
      <c r="D238" s="27">
        <f t="shared" si="9"/>
        <v>0</v>
      </c>
      <c r="E238" s="41"/>
    </row>
    <row r="239" hidden="1">
      <c r="A239" s="30" t="s">
        <v>3729</v>
      </c>
      <c r="B239" s="29">
        <v>0.0</v>
      </c>
      <c r="C239" s="26"/>
      <c r="D239" s="27">
        <f t="shared" si="9"/>
        <v>0</v>
      </c>
      <c r="E239" s="41"/>
    </row>
    <row r="240" hidden="1">
      <c r="A240" s="30" t="s">
        <v>3730</v>
      </c>
      <c r="B240" s="29">
        <v>0.0</v>
      </c>
      <c r="C240" s="26"/>
      <c r="D240" s="27">
        <f t="shared" si="9"/>
        <v>0</v>
      </c>
      <c r="E240" s="40"/>
    </row>
    <row r="241" hidden="1">
      <c r="A241" s="30" t="s">
        <v>3732</v>
      </c>
      <c r="B241" s="29">
        <v>389.0</v>
      </c>
      <c r="C241" s="26">
        <f>180+129</f>
        <v>309</v>
      </c>
      <c r="D241" s="27">
        <f t="shared" si="9"/>
        <v>-80</v>
      </c>
      <c r="E241" s="40"/>
    </row>
    <row r="242" hidden="1">
      <c r="A242" s="31" t="s">
        <v>3734</v>
      </c>
      <c r="B242" s="29">
        <v>4920.0</v>
      </c>
      <c r="C242" s="26">
        <f>280+360+800+600+600+720+520+160+360+80+280+240</f>
        <v>5000</v>
      </c>
      <c r="D242" s="27">
        <f t="shared" si="9"/>
        <v>80</v>
      </c>
      <c r="E242" s="41"/>
    </row>
    <row r="243" hidden="1">
      <c r="A243" s="32" t="s">
        <v>3735</v>
      </c>
      <c r="B243" s="29">
        <v>95644.0</v>
      </c>
      <c r="C243" s="33">
        <f t="array" ref="C243">SUMIFS(INDIRECT(A225 &amp; " Restia!C:C"), INDIRECT(A225 &amp; " Restia!A:A"), A243, INDIRECT(A225 &amp; " Restia!B:B"), "&lt;&gt;canceled")</f>
        <v>119066.2</v>
      </c>
      <c r="D243" s="27">
        <f t="shared" si="9"/>
        <v>23422.2</v>
      </c>
      <c r="E243" s="41"/>
    </row>
    <row r="244" hidden="1">
      <c r="A244" s="32" t="s">
        <v>3736</v>
      </c>
      <c r="B244" s="29">
        <v>35878.0</v>
      </c>
      <c r="C244" s="9">
        <f t="array" ref="C244">SUMIFS( INDIRECT(A225 &amp; " Restia!C:C"), INDIRECT(A225 &amp; " Restia!A:A"), A244, INDIRECT(A225 &amp; " Restia!B:B"), "&lt;&gt;canceled" )</f>
        <v>37872</v>
      </c>
      <c r="D244" s="27">
        <f t="shared" si="9"/>
        <v>1994</v>
      </c>
      <c r="E244" s="41"/>
    </row>
    <row r="245" hidden="1">
      <c r="A245" s="32" t="s">
        <v>3737</v>
      </c>
      <c r="B245" s="29">
        <v>117780.0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114379</v>
      </c>
      <c r="D245" s="27">
        <f t="shared" si="9"/>
        <v>-3401</v>
      </c>
      <c r="E245" s="41"/>
    </row>
    <row r="246" hidden="1">
      <c r="A246" s="32" t="s">
        <v>3738</v>
      </c>
      <c r="B246" s="29">
        <v>72390.0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107011.4</v>
      </c>
      <c r="D246" s="27">
        <f t="shared" si="9"/>
        <v>34621.4</v>
      </c>
      <c r="E246" s="41"/>
    </row>
    <row r="247" hidden="1">
      <c r="A247" s="32" t="s">
        <v>3740</v>
      </c>
      <c r="B247" s="29">
        <v>1191.0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1372</v>
      </c>
      <c r="D247" s="27">
        <f t="shared" si="9"/>
        <v>181</v>
      </c>
      <c r="E247" s="41"/>
    </row>
    <row r="248" hidden="1">
      <c r="A248" s="32" t="s">
        <v>3741</v>
      </c>
      <c r="B248" s="29">
        <v>19266.0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15422</v>
      </c>
      <c r="D248" s="27">
        <f t="shared" si="9"/>
        <v>-3844</v>
      </c>
      <c r="E248" s="41"/>
    </row>
    <row r="249" hidden="1">
      <c r="A249" s="35" t="s">
        <v>3742</v>
      </c>
      <c r="B249" s="29">
        <v>390386.30000000005</v>
      </c>
      <c r="C249" s="9">
        <f t="array" ref="C249">SUM(INDIRECT(A225 &amp; " Restia!C:C")) - SUMIFS(INDIRECT(A225 &amp; " Restia!C:C"), INDIRECT(A225 &amp; " Restia!B:B"), "canceled")</f>
        <v>449906.6</v>
      </c>
      <c r="D249" s="27">
        <f t="shared" si="9"/>
        <v>59520.3</v>
      </c>
      <c r="E249" s="41"/>
    </row>
    <row r="250" hidden="1">
      <c r="A250" s="36" t="s">
        <v>3743</v>
      </c>
      <c r="B250" s="42">
        <v>7.69999999999709</v>
      </c>
      <c r="C250" s="43">
        <f>sum(C235:C247)-C249</f>
        <v>-2456</v>
      </c>
      <c r="D250" s="44">
        <f t="shared" si="9"/>
        <v>-2463.7</v>
      </c>
      <c r="E250" s="45"/>
    </row>
    <row r="251" hidden="1"/>
    <row r="252" hidden="1"/>
    <row r="253" hidden="1">
      <c r="A253" s="5" t="s">
        <v>4841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3717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3718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3719</v>
      </c>
      <c r="B261" s="6"/>
      <c r="C261" s="6"/>
      <c r="D261" s="6"/>
      <c r="E261" s="7"/>
    </row>
    <row r="262" hidden="1">
      <c r="A262" s="20" t="s">
        <v>3720</v>
      </c>
      <c r="B262" s="21" t="s">
        <v>3721</v>
      </c>
      <c r="C262" s="22" t="s">
        <v>3722</v>
      </c>
      <c r="D262" s="21" t="s">
        <v>3723</v>
      </c>
      <c r="E262" s="23" t="s">
        <v>13</v>
      </c>
    </row>
    <row r="263" hidden="1">
      <c r="A263" s="24" t="s">
        <v>3724</v>
      </c>
      <c r="B263" s="25">
        <v>30953.0</v>
      </c>
      <c r="C263" s="26">
        <f>55+6000+25000</f>
        <v>31055</v>
      </c>
      <c r="D263" s="27">
        <f t="shared" ref="D263:D278" si="10">C263-B263</f>
        <v>102</v>
      </c>
      <c r="E263" s="41"/>
    </row>
    <row r="264" hidden="1">
      <c r="A264" s="24" t="s">
        <v>3725</v>
      </c>
      <c r="B264" s="29">
        <v>30501.0</v>
      </c>
      <c r="C264" s="26">
        <v>30501.0</v>
      </c>
      <c r="D264" s="27">
        <f t="shared" si="10"/>
        <v>0</v>
      </c>
      <c r="E264" s="41"/>
    </row>
    <row r="265" hidden="1">
      <c r="A265" s="24" t="s">
        <v>3726</v>
      </c>
      <c r="B265" s="29">
        <v>350.0</v>
      </c>
      <c r="C265" s="26">
        <v>350.0</v>
      </c>
      <c r="D265" s="27">
        <f t="shared" si="10"/>
        <v>0</v>
      </c>
      <c r="E265" s="41"/>
    </row>
    <row r="266" hidden="1">
      <c r="A266" s="24" t="s">
        <v>3727</v>
      </c>
      <c r="B266" s="29">
        <v>0.0</v>
      </c>
      <c r="C266" s="26"/>
      <c r="D266" s="27">
        <f t="shared" si="10"/>
        <v>0</v>
      </c>
      <c r="E266" s="41"/>
    </row>
    <row r="267" hidden="1">
      <c r="A267" s="30" t="s">
        <v>3729</v>
      </c>
      <c r="B267" s="29">
        <v>0.0</v>
      </c>
      <c r="C267" s="26"/>
      <c r="D267" s="27">
        <f t="shared" si="10"/>
        <v>0</v>
      </c>
      <c r="E267" s="41"/>
    </row>
    <row r="268" hidden="1">
      <c r="A268" s="30" t="s">
        <v>3730</v>
      </c>
      <c r="B268" s="29">
        <v>0.0</v>
      </c>
      <c r="C268" s="26"/>
      <c r="D268" s="27">
        <f t="shared" si="10"/>
        <v>0</v>
      </c>
      <c r="E268" s="40"/>
    </row>
    <row r="269" hidden="1">
      <c r="A269" s="30" t="s">
        <v>3732</v>
      </c>
      <c r="B269" s="29">
        <v>3040.0</v>
      </c>
      <c r="C269" s="26">
        <v>3000.0</v>
      </c>
      <c r="D269" s="27">
        <f t="shared" si="10"/>
        <v>-40</v>
      </c>
      <c r="E269" s="40"/>
    </row>
    <row r="270" hidden="1">
      <c r="A270" s="31" t="s">
        <v>3734</v>
      </c>
      <c r="B270" s="29">
        <v>4640.0</v>
      </c>
      <c r="C270" s="26">
        <f>400+160+680+240+760+160+680+320+280+160+360+200+280</f>
        <v>4680</v>
      </c>
      <c r="D270" s="27">
        <f t="shared" si="10"/>
        <v>40</v>
      </c>
      <c r="E270" s="41"/>
    </row>
    <row r="271" hidden="1">
      <c r="A271" s="32" t="s">
        <v>3735</v>
      </c>
      <c r="B271" s="29">
        <v>87966.0</v>
      </c>
      <c r="C271" s="33">
        <f t="array" ref="C271">SUMIFS(INDIRECT(A253 &amp; " Restia!C:C"), INDIRECT(A253 &amp; " Restia!A:A"), A271, INDIRECT(A253 &amp; " Restia!B:B"), "&lt;&gt;canceled")</f>
        <v>119066.2</v>
      </c>
      <c r="D271" s="27">
        <f t="shared" si="10"/>
        <v>31100.2</v>
      </c>
      <c r="E271" s="41"/>
    </row>
    <row r="272" hidden="1">
      <c r="A272" s="32" t="s">
        <v>3736</v>
      </c>
      <c r="B272" s="29">
        <v>35657.0</v>
      </c>
      <c r="C272" s="9">
        <f t="array" ref="C272">SUMIFS( INDIRECT(A253 &amp; " Restia!C:C"), INDIRECT(A253 &amp; " Restia!A:A"), A272, INDIRECT(A253 &amp; " Restia!B:B"), "&lt;&gt;canceled" )</f>
        <v>37872</v>
      </c>
      <c r="D272" s="27">
        <f t="shared" si="10"/>
        <v>2215</v>
      </c>
      <c r="E272" s="41"/>
    </row>
    <row r="273" hidden="1">
      <c r="A273" s="32" t="s">
        <v>3737</v>
      </c>
      <c r="B273" s="29">
        <v>114155.0</v>
      </c>
      <c r="C273" s="9">
        <f t="array" ref="C273">SUMIFS( INDIRECT(A253 &amp; " Restia!C:C"), INDIRECT(A253 &amp; " Restia!A:A"), "damejidlo", INDIRECT(A253 &amp; " Restia!G:G"), "online", INDIRECT(A253 &amp; " Restia!B:B"), "&lt;&gt;canceled" )</f>
        <v>114379</v>
      </c>
      <c r="D273" s="27">
        <f t="shared" si="10"/>
        <v>224</v>
      </c>
      <c r="E273" s="41"/>
    </row>
    <row r="274" hidden="1">
      <c r="A274" s="32" t="s">
        <v>3738</v>
      </c>
      <c r="B274" s="29">
        <v>73777.0</v>
      </c>
      <c r="C274" s="9">
        <f t="array" ref="C274">SUMIFS( INDIRECT(A253 &amp; " Restia!C:C"), INDIRECT(A253 &amp; " Restia!A:A"), "generic", INDIRECT(A253 &amp; " Restia!G:G"), "online", INDIRECT(A253 &amp; " Restia!B:B"), "&lt;&gt;canceled" )</f>
        <v>107011.4</v>
      </c>
      <c r="D274" s="27">
        <f t="shared" si="10"/>
        <v>33234.4</v>
      </c>
      <c r="E274" s="41"/>
    </row>
    <row r="275" hidden="1">
      <c r="A275" s="32" t="s">
        <v>3740</v>
      </c>
      <c r="B275" s="29">
        <v>6168.0</v>
      </c>
      <c r="C275" s="9">
        <f t="array" ref="C275">SUMIFS( INDIRECT(A253 &amp; " Restia!C:C"), INDIRECT(A253 &amp; " Restia!E:E"), "wolt kurýr", INDIRECT(A253 &amp; " Restia!A:A"), "&lt;&gt;wolt", INDIRECT(A253 &amp; " Restia!G:G"), "cash", INDIRECT(A253 &amp; " Restia!B:B"), "&lt;&gt;canceled" )</f>
        <v>1372</v>
      </c>
      <c r="D275" s="27">
        <f t="shared" si="10"/>
        <v>-4796</v>
      </c>
      <c r="E275" s="41"/>
    </row>
    <row r="276" hidden="1">
      <c r="A276" s="32" t="s">
        <v>3741</v>
      </c>
      <c r="B276" s="29">
        <v>18756.0</v>
      </c>
      <c r="C276" s="9">
        <f t="array" ref="C276">SUMIFS( INDIRECT(A253 &amp; " Restia!C:C"), INDIRECT(A253 &amp; " Restia!A:A"), "damejidlo", INDIRECT(A253 &amp; " Restia!G:G"), "cash", INDIRECT(A253 &amp; " Restia!B:B"), "&lt;&gt;canceled")</f>
        <v>15422</v>
      </c>
      <c r="D276" s="27">
        <f t="shared" si="10"/>
        <v>-3334</v>
      </c>
      <c r="E276" s="41"/>
    </row>
    <row r="277" hidden="1">
      <c r="A277" s="35" t="s">
        <v>3742</v>
      </c>
      <c r="B277" s="29">
        <v>387205.5</v>
      </c>
      <c r="C277" s="9">
        <f t="array" ref="C277">SUM(INDIRECT(A253 &amp; " Restia!C:C")) - SUMIFS(INDIRECT(A253 &amp; " Restia!C:C"), INDIRECT(A253 &amp; " Restia!B:B"), "canceled")</f>
        <v>449906.6</v>
      </c>
      <c r="D277" s="27">
        <f t="shared" si="10"/>
        <v>62701.1</v>
      </c>
      <c r="E277" s="41"/>
    </row>
    <row r="278" hidden="1">
      <c r="A278" s="36" t="s">
        <v>3743</v>
      </c>
      <c r="B278" s="42">
        <v>1.5</v>
      </c>
      <c r="C278" s="43">
        <f>sum(C263:C275)-C277</f>
        <v>-620</v>
      </c>
      <c r="D278" s="44">
        <f t="shared" si="10"/>
        <v>-621.5</v>
      </c>
      <c r="E278" s="45"/>
    </row>
    <row r="279" hidden="1"/>
    <row r="280" hidden="1"/>
    <row r="281" hidden="1">
      <c r="A281" s="5" t="s">
        <v>4841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3717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3" t="s">
        <v>3718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4" t="s">
        <v>4850</v>
      </c>
      <c r="B287" s="7"/>
      <c r="C287" s="16"/>
      <c r="D287" s="55" t="s">
        <v>4865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3719</v>
      </c>
      <c r="B289" s="6"/>
      <c r="C289" s="6"/>
      <c r="D289" s="6"/>
      <c r="E289" s="7"/>
    </row>
    <row r="290" hidden="1">
      <c r="A290" s="20" t="s">
        <v>3720</v>
      </c>
      <c r="B290" s="21" t="s">
        <v>3721</v>
      </c>
      <c r="C290" s="22" t="s">
        <v>3722</v>
      </c>
      <c r="D290" s="21" t="s">
        <v>3723</v>
      </c>
      <c r="E290" s="23" t="s">
        <v>13</v>
      </c>
    </row>
    <row r="291" hidden="1">
      <c r="A291" s="56" t="s">
        <v>3724</v>
      </c>
      <c r="B291" s="25">
        <v>15886.0</v>
      </c>
      <c r="C291" s="26">
        <v>15889.0</v>
      </c>
      <c r="D291" s="27">
        <v>3.0</v>
      </c>
      <c r="E291" s="41"/>
    </row>
    <row r="292" hidden="1">
      <c r="A292" s="56" t="s">
        <v>3725</v>
      </c>
      <c r="B292" s="29">
        <v>16243.0</v>
      </c>
      <c r="C292" s="26">
        <v>16243.0</v>
      </c>
      <c r="D292" s="27">
        <v>0.0</v>
      </c>
      <c r="E292" s="41"/>
    </row>
    <row r="293" hidden="1">
      <c r="A293" s="56" t="s">
        <v>3726</v>
      </c>
      <c r="B293" s="29">
        <v>995.0</v>
      </c>
      <c r="C293" s="26">
        <v>995.0</v>
      </c>
      <c r="D293" s="27">
        <v>0.0</v>
      </c>
      <c r="E293" s="41"/>
    </row>
    <row r="294" hidden="1">
      <c r="A294" s="56" t="s">
        <v>3727</v>
      </c>
      <c r="B294" s="29">
        <v>0.0</v>
      </c>
      <c r="C294" s="26"/>
      <c r="D294" s="27">
        <v>0.0</v>
      </c>
      <c r="E294" s="41"/>
    </row>
    <row r="295" hidden="1">
      <c r="A295" s="31" t="s">
        <v>3729</v>
      </c>
      <c r="B295" s="29">
        <v>0.0</v>
      </c>
      <c r="C295" s="26"/>
      <c r="D295" s="27">
        <v>0.0</v>
      </c>
      <c r="E295" s="41"/>
    </row>
    <row r="296" hidden="1">
      <c r="A296" s="31" t="s">
        <v>3730</v>
      </c>
      <c r="B296" s="29">
        <v>0.0</v>
      </c>
      <c r="C296" s="26"/>
      <c r="D296" s="27">
        <v>0.0</v>
      </c>
      <c r="E296" s="40"/>
    </row>
    <row r="297" hidden="1">
      <c r="A297" s="31" t="s">
        <v>3732</v>
      </c>
      <c r="B297" s="29">
        <v>375.0</v>
      </c>
      <c r="C297" s="26">
        <v>215.0</v>
      </c>
      <c r="D297" s="27">
        <v>-160.0</v>
      </c>
      <c r="E297" s="40"/>
    </row>
    <row r="298" hidden="1">
      <c r="A298" s="31" t="s">
        <v>3734</v>
      </c>
      <c r="B298" s="29">
        <v>2840.0</v>
      </c>
      <c r="C298" s="26">
        <v>2960.0</v>
      </c>
      <c r="D298" s="27">
        <v>120.0</v>
      </c>
      <c r="E298" s="41"/>
    </row>
    <row r="299" hidden="1">
      <c r="A299" s="57" t="s">
        <v>3735</v>
      </c>
      <c r="B299" s="29">
        <v>47721.0</v>
      </c>
      <c r="C299" s="29">
        <v>47721.0</v>
      </c>
      <c r="D299" s="27">
        <v>0.0</v>
      </c>
      <c r="E299" s="41"/>
    </row>
    <row r="300" hidden="1">
      <c r="A300" s="57" t="s">
        <v>3736</v>
      </c>
      <c r="B300" s="29">
        <v>18589.0</v>
      </c>
      <c r="C300" s="58">
        <v>18589.0</v>
      </c>
      <c r="D300" s="27">
        <v>0.0</v>
      </c>
      <c r="E300" s="41"/>
    </row>
    <row r="301" hidden="1">
      <c r="A301" s="57" t="s">
        <v>3737</v>
      </c>
      <c r="B301" s="29">
        <v>53222.0</v>
      </c>
      <c r="C301" s="58">
        <v>53222.0</v>
      </c>
      <c r="D301" s="27">
        <v>0.0</v>
      </c>
      <c r="E301" s="41"/>
    </row>
    <row r="302" hidden="1">
      <c r="A302" s="57" t="s">
        <v>3738</v>
      </c>
      <c r="B302" s="29">
        <v>36888.0</v>
      </c>
      <c r="C302" s="58">
        <v>36888.0</v>
      </c>
      <c r="D302" s="27">
        <v>0.0</v>
      </c>
      <c r="E302" s="41"/>
    </row>
    <row r="303" hidden="1">
      <c r="A303" s="57" t="s">
        <v>3740</v>
      </c>
      <c r="B303" s="29">
        <v>250.0</v>
      </c>
      <c r="C303" s="58">
        <v>250.0</v>
      </c>
      <c r="D303" s="27">
        <v>0.0</v>
      </c>
      <c r="E303" s="41"/>
    </row>
    <row r="304" hidden="1">
      <c r="A304" s="57" t="s">
        <v>3741</v>
      </c>
      <c r="B304" s="29">
        <v>6220.0</v>
      </c>
      <c r="C304" s="58">
        <v>6220.0</v>
      </c>
      <c r="D304" s="27">
        <v>0.0</v>
      </c>
      <c r="E304" s="41"/>
    </row>
    <row r="305" hidden="1">
      <c r="A305" s="35" t="s">
        <v>3742</v>
      </c>
      <c r="B305" s="29">
        <v>193006.0</v>
      </c>
      <c r="C305" s="58">
        <v>193006.0</v>
      </c>
      <c r="D305" s="27">
        <v>0.0</v>
      </c>
      <c r="E305" s="41"/>
    </row>
    <row r="306" hidden="1">
      <c r="A306" s="36" t="s">
        <v>3743</v>
      </c>
      <c r="B306" s="42">
        <v>3.0</v>
      </c>
      <c r="C306" s="64">
        <v>-34.0</v>
      </c>
      <c r="D306" s="65">
        <v>-37.0</v>
      </c>
      <c r="E306" s="45"/>
    </row>
    <row r="307" hidden="1"/>
    <row r="308" hidden="1"/>
    <row r="309" hidden="1">
      <c r="A309" s="5" t="s">
        <v>4841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3717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3" t="s">
        <v>3718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4" t="s">
        <v>4857</v>
      </c>
      <c r="B315" s="7"/>
      <c r="C315" s="16"/>
      <c r="D315" s="55" t="s">
        <v>4851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3719</v>
      </c>
      <c r="B317" s="6"/>
      <c r="C317" s="6"/>
      <c r="D317" s="6"/>
      <c r="E317" s="7"/>
    </row>
    <row r="318" hidden="1">
      <c r="A318" s="20" t="s">
        <v>3720</v>
      </c>
      <c r="B318" s="21" t="s">
        <v>3721</v>
      </c>
      <c r="C318" s="22" t="s">
        <v>3722</v>
      </c>
      <c r="D318" s="21" t="s">
        <v>3723</v>
      </c>
      <c r="E318" s="23" t="s">
        <v>13</v>
      </c>
    </row>
    <row r="319" hidden="1">
      <c r="A319" s="56" t="s">
        <v>3724</v>
      </c>
      <c r="B319" s="25">
        <v>17408.0</v>
      </c>
      <c r="C319" s="26">
        <v>17410.0</v>
      </c>
      <c r="D319" s="27">
        <v>2.0</v>
      </c>
      <c r="E319" s="41"/>
    </row>
    <row r="320" hidden="1">
      <c r="A320" s="56" t="s">
        <v>3725</v>
      </c>
      <c r="B320" s="29">
        <v>7974.0</v>
      </c>
      <c r="C320" s="26">
        <v>7974.0</v>
      </c>
      <c r="D320" s="27">
        <v>0.0</v>
      </c>
      <c r="E320" s="41"/>
    </row>
    <row r="321" hidden="1">
      <c r="A321" s="56" t="s">
        <v>3726</v>
      </c>
      <c r="B321" s="29">
        <v>1415.0</v>
      </c>
      <c r="C321" s="26">
        <v>1415.0</v>
      </c>
      <c r="D321" s="27">
        <v>0.0</v>
      </c>
      <c r="E321" s="41"/>
    </row>
    <row r="322" hidden="1">
      <c r="A322" s="56" t="s">
        <v>3727</v>
      </c>
      <c r="B322" s="29">
        <v>0.0</v>
      </c>
      <c r="C322" s="26"/>
      <c r="D322" s="27">
        <v>0.0</v>
      </c>
      <c r="E322" s="41"/>
    </row>
    <row r="323" hidden="1">
      <c r="A323" s="31" t="s">
        <v>3729</v>
      </c>
      <c r="B323" s="29">
        <v>0.0</v>
      </c>
      <c r="C323" s="26"/>
      <c r="D323" s="27">
        <v>0.0</v>
      </c>
      <c r="E323" s="41"/>
    </row>
    <row r="324" hidden="1">
      <c r="A324" s="31" t="s">
        <v>3730</v>
      </c>
      <c r="B324" s="29">
        <v>0.0</v>
      </c>
      <c r="C324" s="26"/>
      <c r="D324" s="27">
        <v>0.0</v>
      </c>
      <c r="E324" s="40"/>
    </row>
    <row r="325" hidden="1">
      <c r="A325" s="31" t="s">
        <v>3732</v>
      </c>
      <c r="B325" s="29">
        <v>0.0</v>
      </c>
      <c r="C325" s="26"/>
      <c r="D325" s="27">
        <v>0.0</v>
      </c>
      <c r="E325" s="40"/>
    </row>
    <row r="326" hidden="1">
      <c r="A326" s="31" t="s">
        <v>3734</v>
      </c>
      <c r="B326" s="29">
        <v>2520.0</v>
      </c>
      <c r="C326" s="26">
        <v>2520.0</v>
      </c>
      <c r="D326" s="27">
        <v>0.0</v>
      </c>
      <c r="E326" s="41"/>
    </row>
    <row r="327" hidden="1">
      <c r="A327" s="57" t="s">
        <v>3735</v>
      </c>
      <c r="B327" s="29">
        <v>53346.0</v>
      </c>
      <c r="C327" s="29">
        <v>52554.0</v>
      </c>
      <c r="D327" s="27">
        <v>-792.0</v>
      </c>
      <c r="E327" s="41"/>
    </row>
    <row r="328" hidden="1">
      <c r="A328" s="57" t="s">
        <v>3736</v>
      </c>
      <c r="B328" s="29">
        <v>24181.0</v>
      </c>
      <c r="C328" s="58">
        <v>24181.0</v>
      </c>
      <c r="D328" s="27">
        <v>0.0</v>
      </c>
      <c r="E328" s="41"/>
    </row>
    <row r="329" hidden="1">
      <c r="A329" s="57" t="s">
        <v>3737</v>
      </c>
      <c r="B329" s="29">
        <v>56779.0</v>
      </c>
      <c r="C329" s="58">
        <v>56779.0</v>
      </c>
      <c r="D329" s="27">
        <v>0.0</v>
      </c>
      <c r="E329" s="41"/>
    </row>
    <row r="330" hidden="1">
      <c r="A330" s="57" t="s">
        <v>3738</v>
      </c>
      <c r="B330" s="29">
        <v>51307.0</v>
      </c>
      <c r="C330" s="58">
        <v>51307.0</v>
      </c>
      <c r="D330" s="27">
        <v>0.0</v>
      </c>
      <c r="E330" s="41"/>
    </row>
    <row r="331" hidden="1">
      <c r="A331" s="57" t="s">
        <v>3740</v>
      </c>
      <c r="B331" s="29">
        <v>3308.0</v>
      </c>
      <c r="C331" s="58">
        <v>3308.0</v>
      </c>
      <c r="D331" s="27">
        <v>0.0</v>
      </c>
      <c r="E331" s="41"/>
    </row>
    <row r="332" hidden="1">
      <c r="A332" s="57" t="s">
        <v>3741</v>
      </c>
      <c r="B332" s="29">
        <v>10376.0</v>
      </c>
      <c r="C332" s="58">
        <v>10376.0</v>
      </c>
      <c r="D332" s="27">
        <v>0.0</v>
      </c>
      <c r="E332" s="41"/>
    </row>
    <row r="333" hidden="1">
      <c r="A333" s="35" t="s">
        <v>3742</v>
      </c>
      <c r="B333" s="29">
        <v>218235.0</v>
      </c>
      <c r="C333" s="58">
        <v>217443.0</v>
      </c>
      <c r="D333" s="27">
        <v>-792.0</v>
      </c>
      <c r="E333" s="41"/>
    </row>
    <row r="334" hidden="1">
      <c r="A334" s="36" t="s">
        <v>3743</v>
      </c>
      <c r="B334" s="42">
        <v>3.0</v>
      </c>
      <c r="C334" s="64">
        <v>5.0</v>
      </c>
      <c r="D334" s="65">
        <v>2.0</v>
      </c>
      <c r="E334" s="45"/>
    </row>
    <row r="335" hidden="1"/>
    <row r="336" hidden="1"/>
    <row r="337" hidden="1">
      <c r="A337" s="5" t="s">
        <v>4841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3717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3" t="s">
        <v>3718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4" t="s">
        <v>4850</v>
      </c>
      <c r="B343" s="7"/>
      <c r="C343" s="16"/>
      <c r="D343" s="55" t="s">
        <v>4851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3719</v>
      </c>
      <c r="B345" s="6"/>
      <c r="C345" s="6"/>
      <c r="D345" s="6"/>
      <c r="E345" s="7"/>
    </row>
    <row r="346" hidden="1">
      <c r="A346" s="20" t="s">
        <v>3720</v>
      </c>
      <c r="B346" s="21" t="s">
        <v>3721</v>
      </c>
      <c r="C346" s="22" t="s">
        <v>3722</v>
      </c>
      <c r="D346" s="21" t="s">
        <v>3723</v>
      </c>
      <c r="E346" s="23" t="s">
        <v>13</v>
      </c>
    </row>
    <row r="347" hidden="1">
      <c r="A347" s="56" t="s">
        <v>3724</v>
      </c>
      <c r="B347" s="25">
        <v>38228.0</v>
      </c>
      <c r="C347" s="26">
        <v>38236.0</v>
      </c>
      <c r="D347" s="27">
        <v>8.0</v>
      </c>
      <c r="E347" s="41"/>
    </row>
    <row r="348" hidden="1">
      <c r="A348" s="56" t="s">
        <v>3725</v>
      </c>
      <c r="B348" s="29">
        <v>29330.0</v>
      </c>
      <c r="C348" s="26">
        <v>29330.0</v>
      </c>
      <c r="D348" s="27">
        <v>0.0</v>
      </c>
      <c r="E348" s="41"/>
    </row>
    <row r="349" hidden="1">
      <c r="A349" s="56" t="s">
        <v>3726</v>
      </c>
      <c r="B349" s="29">
        <v>0.0</v>
      </c>
      <c r="C349" s="26"/>
      <c r="D349" s="27">
        <v>0.0</v>
      </c>
      <c r="E349" s="41"/>
    </row>
    <row r="350" hidden="1">
      <c r="A350" s="56" t="s">
        <v>3727</v>
      </c>
      <c r="B350" s="29">
        <v>0.0</v>
      </c>
      <c r="C350" s="26"/>
      <c r="D350" s="27">
        <v>0.0</v>
      </c>
      <c r="E350" s="41"/>
    </row>
    <row r="351" hidden="1">
      <c r="A351" s="31" t="s">
        <v>3729</v>
      </c>
      <c r="B351" s="29">
        <v>0.0</v>
      </c>
      <c r="C351" s="26"/>
      <c r="D351" s="27">
        <v>0.0</v>
      </c>
      <c r="E351" s="41"/>
    </row>
    <row r="352" hidden="1">
      <c r="A352" s="31" t="s">
        <v>3730</v>
      </c>
      <c r="B352" s="29">
        <v>0.0</v>
      </c>
      <c r="C352" s="26"/>
      <c r="D352" s="27">
        <v>0.0</v>
      </c>
      <c r="E352" s="40"/>
    </row>
    <row r="353" hidden="1">
      <c r="A353" s="31" t="s">
        <v>3732</v>
      </c>
      <c r="B353" s="29">
        <v>120.0</v>
      </c>
      <c r="C353" s="26"/>
      <c r="D353" s="27">
        <v>-120.0</v>
      </c>
      <c r="E353" s="40"/>
    </row>
    <row r="354" hidden="1">
      <c r="A354" s="31" t="s">
        <v>3734</v>
      </c>
      <c r="B354" s="29">
        <v>5800.0</v>
      </c>
      <c r="C354" s="26">
        <v>5920.0</v>
      </c>
      <c r="D354" s="27">
        <v>120.0</v>
      </c>
      <c r="E354" s="41"/>
    </row>
    <row r="355" hidden="1">
      <c r="A355" s="57" t="s">
        <v>3735</v>
      </c>
      <c r="B355" s="29">
        <v>82985.0</v>
      </c>
      <c r="C355" s="29">
        <v>82985.0</v>
      </c>
      <c r="D355" s="27">
        <v>0.0</v>
      </c>
      <c r="E355" s="41"/>
    </row>
    <row r="356" hidden="1">
      <c r="A356" s="57" t="s">
        <v>3736</v>
      </c>
      <c r="B356" s="29">
        <v>27970.0</v>
      </c>
      <c r="C356" s="58">
        <v>27970.0</v>
      </c>
      <c r="D356" s="27">
        <v>0.0</v>
      </c>
      <c r="E356" s="41"/>
    </row>
    <row r="357" hidden="1">
      <c r="A357" s="57" t="s">
        <v>3737</v>
      </c>
      <c r="B357" s="29">
        <v>131192.0</v>
      </c>
      <c r="C357" s="58">
        <v>131192.0</v>
      </c>
      <c r="D357" s="27">
        <v>0.0</v>
      </c>
      <c r="E357" s="41"/>
    </row>
    <row r="358" hidden="1">
      <c r="A358" s="57" t="s">
        <v>3738</v>
      </c>
      <c r="B358" s="29">
        <v>89055.0</v>
      </c>
      <c r="C358" s="58">
        <v>89055.0</v>
      </c>
      <c r="D358" s="27">
        <v>0.0</v>
      </c>
      <c r="E358" s="41"/>
    </row>
    <row r="359" hidden="1">
      <c r="A359" s="57" t="s">
        <v>3740</v>
      </c>
      <c r="B359" s="29">
        <v>4479.0</v>
      </c>
      <c r="C359" s="58">
        <v>4479.0</v>
      </c>
      <c r="D359" s="27">
        <v>0.0</v>
      </c>
      <c r="E359" s="41"/>
    </row>
    <row r="360" hidden="1">
      <c r="A360" s="57" t="s">
        <v>3741</v>
      </c>
      <c r="B360" s="29">
        <v>19117.0</v>
      </c>
      <c r="C360" s="58">
        <v>19117.0</v>
      </c>
      <c r="D360" s="27">
        <v>0.0</v>
      </c>
      <c r="E360" s="41"/>
    </row>
    <row r="361" hidden="1">
      <c r="A361" s="35" t="s">
        <v>3742</v>
      </c>
      <c r="B361" s="29">
        <v>409159.0</v>
      </c>
      <c r="C361" s="58">
        <v>409159.0</v>
      </c>
      <c r="D361" s="27">
        <v>0.0</v>
      </c>
      <c r="E361" s="41"/>
    </row>
    <row r="362" hidden="1">
      <c r="A362" s="36" t="s">
        <v>3743</v>
      </c>
      <c r="B362" s="42">
        <v>0.0</v>
      </c>
      <c r="C362" s="64">
        <v>8.0</v>
      </c>
      <c r="D362" s="65">
        <v>8.0</v>
      </c>
      <c r="E362" s="45"/>
    </row>
    <row r="363" hidden="1"/>
    <row r="364" hidden="1"/>
    <row r="365" hidden="1">
      <c r="A365" s="5" t="s">
        <v>4841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3717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45607.0</v>
      </c>
      <c r="B369" s="6"/>
      <c r="C369" s="53" t="s">
        <v>3718</v>
      </c>
      <c r="D369" s="15">
        <v>45613.0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4" t="s">
        <v>4850</v>
      </c>
      <c r="B371" s="7"/>
      <c r="C371" s="16"/>
      <c r="D371" s="55" t="s">
        <v>4851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3719</v>
      </c>
      <c r="B373" s="6"/>
      <c r="C373" s="6"/>
      <c r="D373" s="6"/>
      <c r="E373" s="7"/>
    </row>
    <row r="374" hidden="1">
      <c r="A374" s="20" t="s">
        <v>3720</v>
      </c>
      <c r="B374" s="21" t="s">
        <v>3721</v>
      </c>
      <c r="C374" s="22" t="s">
        <v>3722</v>
      </c>
      <c r="D374" s="21" t="s">
        <v>3723</v>
      </c>
      <c r="E374" s="23" t="s">
        <v>13</v>
      </c>
    </row>
    <row r="375" hidden="1">
      <c r="A375" s="56" t="s">
        <v>3724</v>
      </c>
      <c r="B375" s="25">
        <v>25525.0</v>
      </c>
      <c r="C375" s="26">
        <v>23340.0</v>
      </c>
      <c r="D375" s="27">
        <v>-2185.0</v>
      </c>
      <c r="E375" s="41"/>
    </row>
    <row r="376" hidden="1">
      <c r="A376" s="56" t="s">
        <v>3725</v>
      </c>
      <c r="B376" s="29">
        <v>33051.0</v>
      </c>
      <c r="C376" s="26">
        <v>33051.0</v>
      </c>
      <c r="D376" s="27">
        <v>0.0</v>
      </c>
      <c r="E376" s="41"/>
    </row>
    <row r="377" hidden="1">
      <c r="A377" s="56" t="s">
        <v>3726</v>
      </c>
      <c r="B377" s="29">
        <v>755.0</v>
      </c>
      <c r="C377" s="26">
        <v>840.0</v>
      </c>
      <c r="D377" s="27">
        <v>85.0</v>
      </c>
      <c r="E377" s="41"/>
    </row>
    <row r="378" hidden="1">
      <c r="A378" s="56" t="s">
        <v>3727</v>
      </c>
      <c r="B378" s="29">
        <v>0.0</v>
      </c>
      <c r="C378" s="26"/>
      <c r="D378" s="27">
        <v>0.0</v>
      </c>
      <c r="E378" s="41"/>
    </row>
    <row r="379" hidden="1">
      <c r="A379" s="31" t="s">
        <v>3729</v>
      </c>
      <c r="B379" s="29">
        <v>0.0</v>
      </c>
      <c r="C379" s="26"/>
      <c r="D379" s="27">
        <v>0.0</v>
      </c>
      <c r="E379" s="41"/>
    </row>
    <row r="380" hidden="1">
      <c r="A380" s="31" t="s">
        <v>3730</v>
      </c>
      <c r="B380" s="29">
        <v>2835.0</v>
      </c>
      <c r="C380" s="26">
        <v>2835.0</v>
      </c>
      <c r="D380" s="27">
        <v>0.0</v>
      </c>
      <c r="E380" s="40"/>
    </row>
    <row r="381" hidden="1">
      <c r="A381" s="31" t="s">
        <v>3732</v>
      </c>
      <c r="B381" s="29">
        <v>349.0</v>
      </c>
      <c r="C381" s="26">
        <v>309.0</v>
      </c>
      <c r="D381" s="27">
        <v>-40.0</v>
      </c>
      <c r="E381" s="40"/>
    </row>
    <row r="382" hidden="1">
      <c r="A382" s="31" t="s">
        <v>3734</v>
      </c>
      <c r="B382" s="29">
        <v>4920.0</v>
      </c>
      <c r="C382" s="26">
        <v>5040.0</v>
      </c>
      <c r="D382" s="27">
        <v>120.0</v>
      </c>
      <c r="E382" s="41"/>
    </row>
    <row r="383" hidden="1">
      <c r="A383" s="57" t="s">
        <v>3735</v>
      </c>
      <c r="B383" s="29">
        <v>106871.0</v>
      </c>
      <c r="C383" s="29">
        <v>106871.0</v>
      </c>
      <c r="D383" s="27">
        <v>0.0</v>
      </c>
      <c r="E383" s="41"/>
    </row>
    <row r="384" hidden="1">
      <c r="A384" s="57" t="s">
        <v>3736</v>
      </c>
      <c r="B384" s="29">
        <v>36473.0</v>
      </c>
      <c r="C384" s="58">
        <v>36473.0</v>
      </c>
      <c r="D384" s="27">
        <v>0.0</v>
      </c>
      <c r="E384" s="41"/>
    </row>
    <row r="385" hidden="1">
      <c r="A385" s="57" t="s">
        <v>3737</v>
      </c>
      <c r="B385" s="29">
        <v>143305.0</v>
      </c>
      <c r="C385" s="58">
        <v>142777.0</v>
      </c>
      <c r="D385" s="27">
        <v>-528.0</v>
      </c>
      <c r="E385" s="41"/>
    </row>
    <row r="386" hidden="1">
      <c r="A386" s="57" t="s">
        <v>3738</v>
      </c>
      <c r="B386" s="29">
        <v>73932.0</v>
      </c>
      <c r="C386" s="58">
        <v>74265.0</v>
      </c>
      <c r="D386" s="27">
        <v>333.0</v>
      </c>
      <c r="E386" s="41"/>
    </row>
    <row r="387" hidden="1">
      <c r="A387" s="57" t="s">
        <v>3740</v>
      </c>
      <c r="B387" s="29">
        <v>5134.0</v>
      </c>
      <c r="C387" s="58">
        <v>5134.0</v>
      </c>
      <c r="D387" s="27">
        <v>0.0</v>
      </c>
      <c r="E387" s="41"/>
    </row>
    <row r="388" hidden="1">
      <c r="A388" s="57" t="s">
        <v>3741</v>
      </c>
      <c r="B388" s="29">
        <v>17073.0</v>
      </c>
      <c r="C388" s="58">
        <v>17073.0</v>
      </c>
      <c r="D388" s="27">
        <v>0.0</v>
      </c>
      <c r="E388" s="41"/>
    </row>
    <row r="389" hidden="1">
      <c r="A389" s="35" t="s">
        <v>3742</v>
      </c>
      <c r="B389" s="29">
        <v>433147.9</v>
      </c>
      <c r="C389" s="58">
        <v>432952.9</v>
      </c>
      <c r="D389" s="27">
        <v>-195.0</v>
      </c>
      <c r="E389" s="41"/>
    </row>
    <row r="390" hidden="1">
      <c r="A390" s="36" t="s">
        <v>3743</v>
      </c>
      <c r="B390" s="42">
        <v>2.1000000000058208</v>
      </c>
      <c r="C390" s="64">
        <v>-2017.9000000000233</v>
      </c>
      <c r="D390" s="65">
        <v>-2020.000000000029</v>
      </c>
      <c r="E390" s="45"/>
    </row>
    <row r="391" hidden="1"/>
    <row r="392" hidden="1"/>
    <row r="393" hidden="1">
      <c r="A393" s="5" t="s">
        <v>4841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3717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45607.0</v>
      </c>
      <c r="B397" s="6"/>
      <c r="C397" s="53" t="s">
        <v>3718</v>
      </c>
      <c r="D397" s="15">
        <v>45613.0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4" t="s">
        <v>4850</v>
      </c>
      <c r="B399" s="7"/>
      <c r="C399" s="16"/>
      <c r="D399" s="55" t="s">
        <v>4851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3719</v>
      </c>
      <c r="B401" s="6"/>
      <c r="C401" s="6"/>
      <c r="D401" s="6"/>
      <c r="E401" s="7"/>
    </row>
    <row r="402" hidden="1">
      <c r="A402" s="20" t="s">
        <v>3720</v>
      </c>
      <c r="B402" s="21" t="s">
        <v>3721</v>
      </c>
      <c r="C402" s="22" t="s">
        <v>3722</v>
      </c>
      <c r="D402" s="21" t="s">
        <v>3723</v>
      </c>
      <c r="E402" s="23" t="s">
        <v>13</v>
      </c>
    </row>
    <row r="403" hidden="1">
      <c r="A403" s="56" t="s">
        <v>3724</v>
      </c>
      <c r="B403" s="25">
        <v>25525.0</v>
      </c>
      <c r="C403" s="26">
        <v>25340.0</v>
      </c>
      <c r="D403" s="27">
        <v>-185.0</v>
      </c>
      <c r="E403" s="41"/>
    </row>
    <row r="404" hidden="1">
      <c r="A404" s="56" t="s">
        <v>3725</v>
      </c>
      <c r="B404" s="29">
        <v>33051.0</v>
      </c>
      <c r="C404" s="26">
        <v>33051.0</v>
      </c>
      <c r="D404" s="27">
        <v>0.0</v>
      </c>
      <c r="E404" s="41"/>
    </row>
    <row r="405" hidden="1">
      <c r="A405" s="56" t="s">
        <v>3726</v>
      </c>
      <c r="B405" s="29">
        <v>755.0</v>
      </c>
      <c r="C405" s="26">
        <v>840.0</v>
      </c>
      <c r="D405" s="27">
        <v>85.0</v>
      </c>
      <c r="E405" s="41"/>
    </row>
    <row r="406" hidden="1">
      <c r="A406" s="56" t="s">
        <v>3727</v>
      </c>
      <c r="B406" s="29">
        <v>0.0</v>
      </c>
      <c r="C406" s="26"/>
      <c r="D406" s="27">
        <v>0.0</v>
      </c>
      <c r="E406" s="41"/>
    </row>
    <row r="407" hidden="1">
      <c r="A407" s="31" t="s">
        <v>3729</v>
      </c>
      <c r="B407" s="29">
        <v>0.0</v>
      </c>
      <c r="C407" s="26"/>
      <c r="D407" s="27">
        <v>0.0</v>
      </c>
      <c r="E407" s="41"/>
    </row>
    <row r="408" hidden="1">
      <c r="A408" s="31" t="s">
        <v>3730</v>
      </c>
      <c r="B408" s="29">
        <v>2835.0</v>
      </c>
      <c r="C408" s="26">
        <v>2835.0</v>
      </c>
      <c r="D408" s="27">
        <v>0.0</v>
      </c>
      <c r="E408" s="40"/>
    </row>
    <row r="409" hidden="1">
      <c r="A409" s="31" t="s">
        <v>3732</v>
      </c>
      <c r="B409" s="29">
        <v>349.0</v>
      </c>
      <c r="C409" s="26">
        <v>309.0</v>
      </c>
      <c r="D409" s="27">
        <v>-40.0</v>
      </c>
      <c r="E409" s="40"/>
    </row>
    <row r="410" hidden="1">
      <c r="A410" s="31" t="s">
        <v>3734</v>
      </c>
      <c r="B410" s="29">
        <v>4920.0</v>
      </c>
      <c r="C410" s="26">
        <v>5040.0</v>
      </c>
      <c r="D410" s="27">
        <v>120.0</v>
      </c>
      <c r="E410" s="41"/>
    </row>
    <row r="411" hidden="1">
      <c r="A411" s="57" t="s">
        <v>3735</v>
      </c>
      <c r="B411" s="29">
        <v>106871.0</v>
      </c>
      <c r="C411" s="29">
        <v>106871.0</v>
      </c>
      <c r="D411" s="27">
        <v>0.0</v>
      </c>
      <c r="E411" s="41"/>
    </row>
    <row r="412" hidden="1">
      <c r="A412" s="57" t="s">
        <v>3736</v>
      </c>
      <c r="B412" s="29">
        <v>36473.0</v>
      </c>
      <c r="C412" s="58">
        <v>36473.0</v>
      </c>
      <c r="D412" s="27">
        <v>0.0</v>
      </c>
      <c r="E412" s="41"/>
    </row>
    <row r="413" hidden="1">
      <c r="A413" s="57" t="s">
        <v>3737</v>
      </c>
      <c r="B413" s="29">
        <v>143305.0</v>
      </c>
      <c r="C413" s="58">
        <v>142777.0</v>
      </c>
      <c r="D413" s="27">
        <v>-528.0</v>
      </c>
      <c r="E413" s="41"/>
    </row>
    <row r="414" hidden="1">
      <c r="A414" s="57" t="s">
        <v>3738</v>
      </c>
      <c r="B414" s="29">
        <v>73932.0</v>
      </c>
      <c r="C414" s="58">
        <v>74265.0</v>
      </c>
      <c r="D414" s="27">
        <v>333.0</v>
      </c>
      <c r="E414" s="41"/>
    </row>
    <row r="415" hidden="1">
      <c r="A415" s="57" t="s">
        <v>3740</v>
      </c>
      <c r="B415" s="29">
        <v>5134.0</v>
      </c>
      <c r="C415" s="58">
        <v>5134.0</v>
      </c>
      <c r="D415" s="27">
        <v>0.0</v>
      </c>
      <c r="E415" s="41"/>
    </row>
    <row r="416" hidden="1">
      <c r="A416" s="57" t="s">
        <v>3741</v>
      </c>
      <c r="B416" s="29">
        <v>17073.0</v>
      </c>
      <c r="C416" s="58">
        <v>17073.0</v>
      </c>
      <c r="D416" s="27">
        <v>0.0</v>
      </c>
      <c r="E416" s="41"/>
    </row>
    <row r="417" hidden="1">
      <c r="A417" s="35" t="s">
        <v>3742</v>
      </c>
      <c r="B417" s="29">
        <v>433147.9</v>
      </c>
      <c r="C417" s="58">
        <v>432952.9</v>
      </c>
      <c r="D417" s="27">
        <v>-195.0</v>
      </c>
      <c r="E417" s="41"/>
    </row>
    <row r="418" hidden="1">
      <c r="A418" s="36" t="s">
        <v>3743</v>
      </c>
      <c r="B418" s="42">
        <v>2.1000000000058208</v>
      </c>
      <c r="C418" s="64">
        <v>-17.900000000023283</v>
      </c>
      <c r="D418" s="65">
        <v>-20.000000000029104</v>
      </c>
      <c r="E418" s="45"/>
    </row>
    <row r="419" hidden="1"/>
    <row r="420" hidden="1"/>
    <row r="421" hidden="1">
      <c r="A421" s="5" t="s">
        <v>4841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3717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45614.0</v>
      </c>
      <c r="B425" s="6"/>
      <c r="C425" s="53" t="s">
        <v>3718</v>
      </c>
      <c r="D425" s="15">
        <v>45620.0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4" t="s">
        <v>4850</v>
      </c>
      <c r="B427" s="7"/>
      <c r="C427" s="16"/>
      <c r="D427" s="55" t="s">
        <v>4851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3719</v>
      </c>
      <c r="B429" s="6"/>
      <c r="C429" s="6"/>
      <c r="D429" s="6"/>
      <c r="E429" s="7"/>
    </row>
    <row r="430" hidden="1">
      <c r="A430" s="20" t="s">
        <v>3720</v>
      </c>
      <c r="B430" s="21" t="s">
        <v>3721</v>
      </c>
      <c r="C430" s="22" t="s">
        <v>3722</v>
      </c>
      <c r="D430" s="21" t="s">
        <v>3723</v>
      </c>
      <c r="E430" s="23" t="s">
        <v>13</v>
      </c>
    </row>
    <row r="431" hidden="1">
      <c r="A431" s="56" t="s">
        <v>3724</v>
      </c>
      <c r="B431" s="25">
        <v>25594.0</v>
      </c>
      <c r="C431" s="26">
        <v>25602.0</v>
      </c>
      <c r="D431" s="27">
        <v>8.0</v>
      </c>
      <c r="E431" s="41"/>
    </row>
    <row r="432" hidden="1">
      <c r="A432" s="56" t="s">
        <v>3725</v>
      </c>
      <c r="B432" s="29">
        <v>26521.0</v>
      </c>
      <c r="C432" s="26">
        <v>26521.0</v>
      </c>
      <c r="D432" s="27">
        <v>0.0</v>
      </c>
      <c r="E432" s="41"/>
    </row>
    <row r="433" hidden="1">
      <c r="A433" s="56" t="s">
        <v>3726</v>
      </c>
      <c r="B433" s="29">
        <v>250.0</v>
      </c>
      <c r="C433" s="26">
        <v>250.0</v>
      </c>
      <c r="D433" s="27">
        <v>0.0</v>
      </c>
      <c r="E433" s="41"/>
    </row>
    <row r="434" hidden="1">
      <c r="A434" s="56" t="s">
        <v>3727</v>
      </c>
      <c r="B434" s="29">
        <v>0.0</v>
      </c>
      <c r="C434" s="26"/>
      <c r="D434" s="27">
        <v>0.0</v>
      </c>
      <c r="E434" s="41"/>
    </row>
    <row r="435" hidden="1">
      <c r="A435" s="31" t="s">
        <v>3729</v>
      </c>
      <c r="B435" s="29">
        <v>0.0</v>
      </c>
      <c r="C435" s="26"/>
      <c r="D435" s="27">
        <v>0.0</v>
      </c>
      <c r="E435" s="41"/>
    </row>
    <row r="436" hidden="1">
      <c r="A436" s="31" t="s">
        <v>3730</v>
      </c>
      <c r="B436" s="29">
        <v>210.0</v>
      </c>
      <c r="C436" s="26">
        <v>360.0</v>
      </c>
      <c r="D436" s="27">
        <v>150.0</v>
      </c>
      <c r="E436" s="40"/>
    </row>
    <row r="437" hidden="1">
      <c r="A437" s="31" t="s">
        <v>3732</v>
      </c>
      <c r="B437" s="29">
        <v>5330.0</v>
      </c>
      <c r="C437" s="26">
        <v>5100.0</v>
      </c>
      <c r="D437" s="27">
        <v>-230.0</v>
      </c>
      <c r="E437" s="28" t="s">
        <v>5063</v>
      </c>
    </row>
    <row r="438" hidden="1">
      <c r="A438" s="31" t="s">
        <v>3734</v>
      </c>
      <c r="B438" s="29">
        <v>4280.0</v>
      </c>
      <c r="C438" s="26">
        <v>4340.0</v>
      </c>
      <c r="D438" s="27">
        <v>60.0</v>
      </c>
      <c r="E438" s="41"/>
    </row>
    <row r="439" hidden="1">
      <c r="A439" s="57" t="s">
        <v>3735</v>
      </c>
      <c r="B439" s="29">
        <v>103896.0</v>
      </c>
      <c r="C439" s="29">
        <v>103896.0</v>
      </c>
      <c r="D439" s="27">
        <v>0.0</v>
      </c>
      <c r="E439" s="41"/>
    </row>
    <row r="440" hidden="1">
      <c r="A440" s="57" t="s">
        <v>3736</v>
      </c>
      <c r="B440" s="29">
        <v>43535.0</v>
      </c>
      <c r="C440" s="58">
        <v>43535.0</v>
      </c>
      <c r="D440" s="27">
        <v>0.0</v>
      </c>
      <c r="E440" s="41"/>
    </row>
    <row r="441" hidden="1">
      <c r="A441" s="57" t="s">
        <v>3737</v>
      </c>
      <c r="B441" s="29">
        <v>152434.0</v>
      </c>
      <c r="C441" s="58">
        <v>152434.0</v>
      </c>
      <c r="D441" s="27">
        <v>0.0</v>
      </c>
      <c r="E441" s="41"/>
    </row>
    <row r="442" hidden="1">
      <c r="A442" s="57" t="s">
        <v>3738</v>
      </c>
      <c r="B442" s="29">
        <v>85912.0</v>
      </c>
      <c r="C442" s="58">
        <v>85912.0</v>
      </c>
      <c r="D442" s="27">
        <v>0.0</v>
      </c>
      <c r="E442" s="41"/>
    </row>
    <row r="443" hidden="1">
      <c r="A443" s="57" t="s">
        <v>3740</v>
      </c>
      <c r="B443" s="29">
        <v>6674.0</v>
      </c>
      <c r="C443" s="58">
        <v>6674.0</v>
      </c>
      <c r="D443" s="27">
        <v>0.0</v>
      </c>
      <c r="E443" s="41"/>
    </row>
    <row r="444" hidden="1">
      <c r="A444" s="57" t="s">
        <v>3741</v>
      </c>
      <c r="B444" s="29">
        <v>18314.0</v>
      </c>
      <c r="C444" s="58">
        <v>18314.0</v>
      </c>
      <c r="D444" s="27">
        <v>0.0</v>
      </c>
      <c r="E444" s="41"/>
    </row>
    <row r="445" hidden="1">
      <c r="A445" s="35" t="s">
        <v>3742</v>
      </c>
      <c r="B445" s="29">
        <v>454635.0</v>
      </c>
      <c r="C445" s="58">
        <v>454635.0</v>
      </c>
      <c r="D445" s="27">
        <v>0.0</v>
      </c>
      <c r="E445" s="41"/>
    </row>
    <row r="446" hidden="1">
      <c r="A446" s="36" t="s">
        <v>3743</v>
      </c>
      <c r="B446" s="42">
        <v>1.0</v>
      </c>
      <c r="C446" s="64">
        <v>-11.0</v>
      </c>
      <c r="D446" s="65">
        <v>-12.0</v>
      </c>
      <c r="E446" s="45"/>
    </row>
    <row r="447" hidden="1"/>
    <row r="448" hidden="1"/>
    <row r="449" hidden="1">
      <c r="A449" s="5" t="s">
        <v>4841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3717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45621.0</v>
      </c>
      <c r="B453" s="6"/>
      <c r="C453" s="53" t="s">
        <v>3718</v>
      </c>
      <c r="D453" s="15">
        <v>45626.0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4" t="s">
        <v>4850</v>
      </c>
      <c r="B455" s="7"/>
      <c r="C455" s="16"/>
      <c r="D455" s="55" t="s">
        <v>4859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3719</v>
      </c>
      <c r="B457" s="6"/>
      <c r="C457" s="6"/>
      <c r="D457" s="6"/>
      <c r="E457" s="7"/>
    </row>
    <row r="458" hidden="1">
      <c r="A458" s="20" t="s">
        <v>3720</v>
      </c>
      <c r="B458" s="21" t="s">
        <v>3721</v>
      </c>
      <c r="C458" s="22" t="s">
        <v>3722</v>
      </c>
      <c r="D458" s="21" t="s">
        <v>3723</v>
      </c>
      <c r="E458" s="23" t="s">
        <v>13</v>
      </c>
    </row>
    <row r="459" hidden="1">
      <c r="A459" s="56" t="s">
        <v>3724</v>
      </c>
      <c r="B459" s="25">
        <v>33797.0</v>
      </c>
      <c r="C459" s="26">
        <v>33800.0</v>
      </c>
      <c r="D459" s="27">
        <v>3.0</v>
      </c>
      <c r="E459" s="41"/>
    </row>
    <row r="460" hidden="1">
      <c r="A460" s="56" t="s">
        <v>3725</v>
      </c>
      <c r="B460" s="29">
        <v>23822.0</v>
      </c>
      <c r="C460" s="26">
        <v>23822.0</v>
      </c>
      <c r="D460" s="27">
        <v>0.0</v>
      </c>
      <c r="E460" s="41"/>
    </row>
    <row r="461" hidden="1">
      <c r="A461" s="56" t="s">
        <v>3726</v>
      </c>
      <c r="B461" s="29">
        <v>790.0</v>
      </c>
      <c r="C461" s="26">
        <v>790.0</v>
      </c>
      <c r="D461" s="27">
        <v>0.0</v>
      </c>
      <c r="E461" s="41"/>
    </row>
    <row r="462" hidden="1">
      <c r="A462" s="56" t="s">
        <v>3727</v>
      </c>
      <c r="B462" s="29">
        <v>0.0</v>
      </c>
      <c r="C462" s="26"/>
      <c r="D462" s="27">
        <v>0.0</v>
      </c>
      <c r="E462" s="41"/>
    </row>
    <row r="463" hidden="1">
      <c r="A463" s="31" t="s">
        <v>3729</v>
      </c>
      <c r="B463" s="29">
        <v>0.0</v>
      </c>
      <c r="C463" s="26"/>
      <c r="D463" s="27">
        <v>0.0</v>
      </c>
      <c r="E463" s="41"/>
    </row>
    <row r="464" hidden="1">
      <c r="A464" s="31" t="s">
        <v>3730</v>
      </c>
      <c r="B464" s="29">
        <v>2835.0</v>
      </c>
      <c r="C464" s="26">
        <v>2835.0</v>
      </c>
      <c r="D464" s="27">
        <v>0.0</v>
      </c>
      <c r="E464" s="40"/>
    </row>
    <row r="465" hidden="1">
      <c r="A465" s="31" t="s">
        <v>3732</v>
      </c>
      <c r="B465" s="29">
        <v>245.0</v>
      </c>
      <c r="C465" s="26">
        <v>205.0</v>
      </c>
      <c r="D465" s="27">
        <v>-40.0</v>
      </c>
      <c r="E465" s="28"/>
    </row>
    <row r="466" hidden="1">
      <c r="A466" s="31" t="s">
        <v>3734</v>
      </c>
      <c r="B466" s="29">
        <v>4440.0</v>
      </c>
      <c r="C466" s="26">
        <v>4480.0</v>
      </c>
      <c r="D466" s="27">
        <v>40.0</v>
      </c>
      <c r="E466" s="41"/>
    </row>
    <row r="467" hidden="1">
      <c r="A467" s="57" t="s">
        <v>3735</v>
      </c>
      <c r="B467" s="29">
        <v>82038.0</v>
      </c>
      <c r="C467" s="29">
        <v>82038.0</v>
      </c>
      <c r="D467" s="27">
        <v>0.0</v>
      </c>
      <c r="E467" s="41"/>
    </row>
    <row r="468" hidden="1">
      <c r="A468" s="57" t="s">
        <v>3736</v>
      </c>
      <c r="B468" s="29">
        <v>43042.0</v>
      </c>
      <c r="C468" s="58">
        <v>43042.0</v>
      </c>
      <c r="D468" s="27">
        <v>0.0</v>
      </c>
      <c r="E468" s="41"/>
    </row>
    <row r="469" hidden="1">
      <c r="A469" s="57" t="s">
        <v>3737</v>
      </c>
      <c r="B469" s="29">
        <v>119871.0</v>
      </c>
      <c r="C469" s="58">
        <v>119582.0</v>
      </c>
      <c r="D469" s="27">
        <v>-289.0</v>
      </c>
      <c r="E469" s="41"/>
    </row>
    <row r="470" hidden="1">
      <c r="A470" s="57" t="s">
        <v>3738</v>
      </c>
      <c r="B470" s="29">
        <v>67133.0</v>
      </c>
      <c r="C470" s="58">
        <v>67133.0</v>
      </c>
      <c r="D470" s="27">
        <v>0.0</v>
      </c>
      <c r="E470" s="41"/>
    </row>
    <row r="471" hidden="1">
      <c r="A471" s="57" t="s">
        <v>3740</v>
      </c>
      <c r="B471" s="29">
        <v>4604.0</v>
      </c>
      <c r="C471" s="58">
        <v>4604.0</v>
      </c>
      <c r="D471" s="27">
        <v>0.0</v>
      </c>
      <c r="E471" s="41"/>
    </row>
    <row r="472" hidden="1">
      <c r="A472" s="57" t="s">
        <v>3741</v>
      </c>
      <c r="B472" s="29">
        <v>18144.0</v>
      </c>
      <c r="C472" s="58">
        <v>17880.0</v>
      </c>
      <c r="D472" s="27">
        <v>-264.0</v>
      </c>
      <c r="E472" s="41"/>
    </row>
    <row r="473" hidden="1">
      <c r="A473" s="35" t="s">
        <v>3742</v>
      </c>
      <c r="B473" s="29">
        <v>382616.5</v>
      </c>
      <c r="C473" s="58">
        <v>382063.5</v>
      </c>
      <c r="D473" s="27">
        <v>-553.0</v>
      </c>
      <c r="E473" s="41"/>
    </row>
    <row r="474" hidden="1">
      <c r="A474" s="36" t="s">
        <v>3743</v>
      </c>
      <c r="B474" s="42">
        <v>0.5</v>
      </c>
      <c r="C474" s="64">
        <v>267.5</v>
      </c>
      <c r="D474" s="65">
        <v>267.0</v>
      </c>
      <c r="E474" s="45"/>
    </row>
    <row r="475" hidden="1"/>
    <row r="476" hidden="1"/>
    <row r="477" hidden="1">
      <c r="A477" s="5" t="s">
        <v>4841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3717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45627.0</v>
      </c>
      <c r="B481" s="6"/>
      <c r="C481" s="53" t="s">
        <v>3718</v>
      </c>
      <c r="D481" s="15">
        <v>45627.0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4" t="s">
        <v>4851</v>
      </c>
      <c r="B483" s="7"/>
      <c r="C483" s="16"/>
      <c r="D483" s="55" t="s">
        <v>4851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3719</v>
      </c>
      <c r="B485" s="6"/>
      <c r="C485" s="6"/>
      <c r="D485" s="6"/>
      <c r="E485" s="7"/>
    </row>
    <row r="486" hidden="1">
      <c r="A486" s="20" t="s">
        <v>3720</v>
      </c>
      <c r="B486" s="21" t="s">
        <v>3721</v>
      </c>
      <c r="C486" s="22" t="s">
        <v>3722</v>
      </c>
      <c r="D486" s="21" t="s">
        <v>3723</v>
      </c>
      <c r="E486" s="23" t="s">
        <v>13</v>
      </c>
    </row>
    <row r="487" hidden="1">
      <c r="A487" s="56" t="s">
        <v>3724</v>
      </c>
      <c r="B487" s="25">
        <v>1630.0</v>
      </c>
      <c r="C487" s="26">
        <v>1630.0</v>
      </c>
      <c r="D487" s="27">
        <v>0.0</v>
      </c>
      <c r="E487" s="41"/>
    </row>
    <row r="488" hidden="1">
      <c r="A488" s="56" t="s">
        <v>3725</v>
      </c>
      <c r="B488" s="29">
        <v>4099.0</v>
      </c>
      <c r="C488" s="26">
        <v>4099.0</v>
      </c>
      <c r="D488" s="27">
        <v>0.0</v>
      </c>
      <c r="E488" s="41"/>
    </row>
    <row r="489" hidden="1">
      <c r="A489" s="56" t="s">
        <v>3726</v>
      </c>
      <c r="B489" s="29">
        <v>0.0</v>
      </c>
      <c r="C489" s="26"/>
      <c r="D489" s="27">
        <v>0.0</v>
      </c>
      <c r="E489" s="41"/>
    </row>
    <row r="490" hidden="1">
      <c r="A490" s="56" t="s">
        <v>3727</v>
      </c>
      <c r="B490" s="29">
        <v>0.0</v>
      </c>
      <c r="C490" s="26"/>
      <c r="D490" s="27">
        <v>0.0</v>
      </c>
      <c r="E490" s="41"/>
    </row>
    <row r="491" hidden="1">
      <c r="A491" s="31" t="s">
        <v>3729</v>
      </c>
      <c r="B491" s="29">
        <v>0.0</v>
      </c>
      <c r="C491" s="26"/>
      <c r="D491" s="27">
        <v>0.0</v>
      </c>
      <c r="E491" s="41"/>
    </row>
    <row r="492" hidden="1">
      <c r="A492" s="31" t="s">
        <v>3730</v>
      </c>
      <c r="B492" s="29">
        <v>0.0</v>
      </c>
      <c r="C492" s="26"/>
      <c r="D492" s="27">
        <v>0.0</v>
      </c>
      <c r="E492" s="40"/>
    </row>
    <row r="493" hidden="1">
      <c r="A493" s="31" t="s">
        <v>3732</v>
      </c>
      <c r="B493" s="29">
        <v>4000.0</v>
      </c>
      <c r="C493" s="26">
        <v>4000.0</v>
      </c>
      <c r="D493" s="27">
        <v>0.0</v>
      </c>
      <c r="E493" s="28" t="s">
        <v>5064</v>
      </c>
    </row>
    <row r="494" hidden="1">
      <c r="A494" s="31" t="s">
        <v>3734</v>
      </c>
      <c r="B494" s="29">
        <v>480.0</v>
      </c>
      <c r="C494" s="26">
        <v>480.0</v>
      </c>
      <c r="D494" s="27">
        <v>0.0</v>
      </c>
      <c r="E494" s="41"/>
    </row>
    <row r="495" hidden="1">
      <c r="A495" s="57" t="s">
        <v>3735</v>
      </c>
      <c r="B495" s="29">
        <v>12155.0</v>
      </c>
      <c r="C495" s="29">
        <v>12155.0</v>
      </c>
      <c r="D495" s="27">
        <v>0.0</v>
      </c>
      <c r="E495" s="41"/>
    </row>
    <row r="496" hidden="1">
      <c r="A496" s="57" t="s">
        <v>3736</v>
      </c>
      <c r="B496" s="29">
        <v>8285.0</v>
      </c>
      <c r="C496" s="58">
        <v>8285.0</v>
      </c>
      <c r="D496" s="27">
        <v>0.0</v>
      </c>
      <c r="E496" s="41"/>
    </row>
    <row r="497" hidden="1">
      <c r="A497" s="57" t="s">
        <v>3737</v>
      </c>
      <c r="B497" s="29">
        <v>24328.0</v>
      </c>
      <c r="C497" s="58">
        <v>24328.0</v>
      </c>
      <c r="D497" s="27">
        <v>0.0</v>
      </c>
      <c r="E497" s="41"/>
    </row>
    <row r="498" hidden="1">
      <c r="A498" s="57" t="s">
        <v>3738</v>
      </c>
      <c r="B498" s="29">
        <v>11842.0</v>
      </c>
      <c r="C498" s="58">
        <v>11842.0</v>
      </c>
      <c r="D498" s="27">
        <v>0.0</v>
      </c>
      <c r="E498" s="41"/>
    </row>
    <row r="499" hidden="1">
      <c r="A499" s="57" t="s">
        <v>3740</v>
      </c>
      <c r="B499" s="29">
        <v>1674.0</v>
      </c>
      <c r="C499" s="58">
        <v>1674.0</v>
      </c>
      <c r="D499" s="27">
        <v>0.0</v>
      </c>
      <c r="E499" s="41"/>
    </row>
    <row r="500" hidden="1">
      <c r="A500" s="57" t="s">
        <v>3741</v>
      </c>
      <c r="B500" s="29">
        <v>2586.0</v>
      </c>
      <c r="C500" s="58">
        <v>2586.0</v>
      </c>
      <c r="D500" s="27">
        <v>0.0</v>
      </c>
      <c r="E500" s="41"/>
    </row>
    <row r="501" hidden="1">
      <c r="A501" s="35" t="s">
        <v>3742</v>
      </c>
      <c r="B501" s="29">
        <v>68487.0</v>
      </c>
      <c r="C501" s="58">
        <v>68487.0</v>
      </c>
      <c r="D501" s="27">
        <v>0.0</v>
      </c>
      <c r="E501" s="41"/>
    </row>
    <row r="502" hidden="1">
      <c r="A502" s="36" t="s">
        <v>3743</v>
      </c>
      <c r="B502" s="42">
        <v>6.0</v>
      </c>
      <c r="C502" s="64">
        <v>6.0</v>
      </c>
      <c r="D502" s="65">
        <v>0.0</v>
      </c>
      <c r="E502" s="45"/>
    </row>
    <row r="503" hidden="1"/>
    <row r="504" hidden="1"/>
    <row r="505" hidden="1">
      <c r="A505" s="5" t="s">
        <v>4841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3717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45628.0</v>
      </c>
      <c r="B509" s="6"/>
      <c r="C509" s="53" t="s">
        <v>3718</v>
      </c>
      <c r="D509" s="15">
        <v>45634.0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4" t="s">
        <v>4850</v>
      </c>
      <c r="B511" s="7"/>
      <c r="C511" s="16"/>
      <c r="D511" s="55" t="s">
        <v>4851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3719</v>
      </c>
      <c r="B513" s="6"/>
      <c r="C513" s="6"/>
      <c r="D513" s="6"/>
      <c r="E513" s="7"/>
    </row>
    <row r="514" hidden="1">
      <c r="A514" s="20" t="s">
        <v>3720</v>
      </c>
      <c r="B514" s="21" t="s">
        <v>3721</v>
      </c>
      <c r="C514" s="22" t="s">
        <v>3722</v>
      </c>
      <c r="D514" s="21" t="s">
        <v>3723</v>
      </c>
      <c r="E514" s="23" t="s">
        <v>13</v>
      </c>
    </row>
    <row r="515" hidden="1">
      <c r="A515" s="56" t="s">
        <v>3724</v>
      </c>
      <c r="B515" s="25">
        <v>41534.0</v>
      </c>
      <c r="C515" s="26">
        <v>41537.0</v>
      </c>
      <c r="D515" s="27">
        <v>3.0</v>
      </c>
      <c r="E515" s="41"/>
    </row>
    <row r="516" hidden="1">
      <c r="A516" s="56" t="s">
        <v>3725</v>
      </c>
      <c r="B516" s="29">
        <v>25354.0</v>
      </c>
      <c r="C516" s="26">
        <v>25354.0</v>
      </c>
      <c r="D516" s="27">
        <v>0.0</v>
      </c>
      <c r="E516" s="41"/>
    </row>
    <row r="517" hidden="1">
      <c r="A517" s="56" t="s">
        <v>3726</v>
      </c>
      <c r="B517" s="29">
        <v>1590.0</v>
      </c>
      <c r="C517" s="26">
        <v>1590.0</v>
      </c>
      <c r="D517" s="27">
        <v>0.0</v>
      </c>
      <c r="E517" s="41"/>
    </row>
    <row r="518" hidden="1">
      <c r="A518" s="56" t="s">
        <v>3727</v>
      </c>
      <c r="B518" s="29">
        <v>0.0</v>
      </c>
      <c r="C518" s="26"/>
      <c r="D518" s="27">
        <v>0.0</v>
      </c>
      <c r="E518" s="41"/>
    </row>
    <row r="519" hidden="1">
      <c r="A519" s="31" t="s">
        <v>3729</v>
      </c>
      <c r="B519" s="29">
        <v>0.0</v>
      </c>
      <c r="C519" s="26"/>
      <c r="D519" s="27">
        <v>0.0</v>
      </c>
      <c r="E519" s="41"/>
    </row>
    <row r="520" hidden="1">
      <c r="A520" s="31" t="s">
        <v>3730</v>
      </c>
      <c r="B520" s="29">
        <v>50.0</v>
      </c>
      <c r="C520" s="26">
        <v>50.0</v>
      </c>
      <c r="D520" s="27">
        <v>0.0</v>
      </c>
      <c r="E520" s="40"/>
    </row>
    <row r="521" hidden="1">
      <c r="A521" s="31" t="s">
        <v>3732</v>
      </c>
      <c r="B521" s="29">
        <v>3488.0</v>
      </c>
      <c r="C521" s="26">
        <v>3328.0</v>
      </c>
      <c r="D521" s="27">
        <v>-160.0</v>
      </c>
      <c r="E521" s="28" t="s">
        <v>5065</v>
      </c>
    </row>
    <row r="522" hidden="1">
      <c r="A522" s="31" t="s">
        <v>3734</v>
      </c>
      <c r="B522" s="29">
        <v>5920.0</v>
      </c>
      <c r="C522" s="26">
        <v>6040.0</v>
      </c>
      <c r="D522" s="27">
        <v>120.0</v>
      </c>
      <c r="E522" s="41"/>
    </row>
    <row r="523" hidden="1">
      <c r="A523" s="57" t="s">
        <v>3735</v>
      </c>
      <c r="B523" s="29">
        <v>101461.0</v>
      </c>
      <c r="C523" s="29">
        <v>101461.0</v>
      </c>
      <c r="D523" s="27">
        <v>0.0</v>
      </c>
      <c r="E523" s="41"/>
    </row>
    <row r="524" hidden="1">
      <c r="A524" s="57" t="s">
        <v>3736</v>
      </c>
      <c r="B524" s="29">
        <v>42339.0</v>
      </c>
      <c r="C524" s="58">
        <v>42339.0</v>
      </c>
      <c r="D524" s="27">
        <v>0.0</v>
      </c>
      <c r="E524" s="41"/>
    </row>
    <row r="525" hidden="1">
      <c r="A525" s="57" t="s">
        <v>3737</v>
      </c>
      <c r="B525" s="29">
        <v>145254.0</v>
      </c>
      <c r="C525" s="58">
        <v>144596.0</v>
      </c>
      <c r="D525" s="27">
        <v>-658.0</v>
      </c>
      <c r="E525" s="41"/>
    </row>
    <row r="526" hidden="1">
      <c r="A526" s="57" t="s">
        <v>3738</v>
      </c>
      <c r="B526" s="29">
        <v>88858.0</v>
      </c>
      <c r="C526" s="58">
        <v>88858.0</v>
      </c>
      <c r="D526" s="27">
        <v>0.0</v>
      </c>
      <c r="E526" s="41"/>
    </row>
    <row r="527" hidden="1">
      <c r="A527" s="57" t="s">
        <v>3740</v>
      </c>
      <c r="B527" s="29">
        <v>4307.0</v>
      </c>
      <c r="C527" s="58">
        <v>4307.0</v>
      </c>
      <c r="D527" s="27">
        <v>0.0</v>
      </c>
      <c r="E527" s="41"/>
    </row>
    <row r="528" hidden="1">
      <c r="A528" s="57" t="s">
        <v>3741</v>
      </c>
      <c r="B528" s="29">
        <v>29306.0</v>
      </c>
      <c r="C528" s="58">
        <v>29306.0</v>
      </c>
      <c r="D528" s="27">
        <v>0.0</v>
      </c>
      <c r="E528" s="41"/>
    </row>
    <row r="529" hidden="1">
      <c r="A529" s="35" t="s">
        <v>3742</v>
      </c>
      <c r="B529" s="29">
        <v>460149.9</v>
      </c>
      <c r="C529" s="58">
        <v>459491.9</v>
      </c>
      <c r="D529" s="27">
        <v>-658.0</v>
      </c>
      <c r="E529" s="41"/>
    </row>
    <row r="530" hidden="1">
      <c r="A530" s="36" t="s">
        <v>3743</v>
      </c>
      <c r="B530" s="42">
        <v>5.099999999998545</v>
      </c>
      <c r="C530" s="64">
        <v>-31.900000000023283</v>
      </c>
      <c r="D530" s="65">
        <v>-37.00000000002183</v>
      </c>
      <c r="E530" s="45"/>
    </row>
    <row r="531" hidden="1"/>
    <row r="532" hidden="1"/>
    <row r="533" hidden="1">
      <c r="A533" s="5" t="s">
        <v>4841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3717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45635.0</v>
      </c>
      <c r="B537" s="6"/>
      <c r="C537" s="53" t="s">
        <v>3718</v>
      </c>
      <c r="D537" s="15">
        <v>45641.0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4" t="s">
        <v>4850</v>
      </c>
      <c r="B539" s="7"/>
      <c r="C539" s="16"/>
      <c r="D539" s="55" t="s">
        <v>4851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3719</v>
      </c>
      <c r="B541" s="6"/>
      <c r="C541" s="6"/>
      <c r="D541" s="6"/>
      <c r="E541" s="7"/>
    </row>
    <row r="542" hidden="1">
      <c r="A542" s="20" t="s">
        <v>3720</v>
      </c>
      <c r="B542" s="21" t="s">
        <v>3721</v>
      </c>
      <c r="C542" s="22" t="s">
        <v>3722</v>
      </c>
      <c r="D542" s="21" t="s">
        <v>3723</v>
      </c>
      <c r="E542" s="23" t="s">
        <v>13</v>
      </c>
    </row>
    <row r="543" hidden="1">
      <c r="A543" s="56" t="s">
        <v>3724</v>
      </c>
      <c r="B543" s="25">
        <v>46414.0</v>
      </c>
      <c r="C543" s="26">
        <v>46317.0</v>
      </c>
      <c r="D543" s="27">
        <v>-97.0</v>
      </c>
      <c r="E543" s="41"/>
    </row>
    <row r="544" hidden="1">
      <c r="A544" s="56" t="s">
        <v>3725</v>
      </c>
      <c r="B544" s="29">
        <v>25616.0</v>
      </c>
      <c r="C544" s="26">
        <v>25616.0</v>
      </c>
      <c r="D544" s="27">
        <v>0.0</v>
      </c>
      <c r="E544" s="41"/>
    </row>
    <row r="545" hidden="1">
      <c r="A545" s="56" t="s">
        <v>3726</v>
      </c>
      <c r="B545" s="29">
        <v>820.0</v>
      </c>
      <c r="C545" s="26">
        <v>820.0</v>
      </c>
      <c r="D545" s="27">
        <v>0.0</v>
      </c>
      <c r="E545" s="41"/>
    </row>
    <row r="546" hidden="1">
      <c r="A546" s="56" t="s">
        <v>3727</v>
      </c>
      <c r="B546" s="29">
        <v>0.0</v>
      </c>
      <c r="C546" s="26"/>
      <c r="D546" s="27">
        <v>0.0</v>
      </c>
      <c r="E546" s="41"/>
    </row>
    <row r="547" hidden="1">
      <c r="A547" s="31" t="s">
        <v>3729</v>
      </c>
      <c r="B547" s="29">
        <v>0.0</v>
      </c>
      <c r="C547" s="26"/>
      <c r="D547" s="27">
        <v>0.0</v>
      </c>
      <c r="E547" s="41"/>
    </row>
    <row r="548" hidden="1">
      <c r="A548" s="31" t="s">
        <v>3730</v>
      </c>
      <c r="B548" s="29">
        <v>0.0</v>
      </c>
      <c r="C548" s="26"/>
      <c r="D548" s="27">
        <v>0.0</v>
      </c>
      <c r="E548" s="40"/>
    </row>
    <row r="549" hidden="1">
      <c r="A549" s="31" t="s">
        <v>3732</v>
      </c>
      <c r="B549" s="29">
        <v>1606.0</v>
      </c>
      <c r="C549" s="26">
        <v>1606.0</v>
      </c>
      <c r="D549" s="27">
        <v>0.0</v>
      </c>
      <c r="E549" s="28" t="s">
        <v>5066</v>
      </c>
    </row>
    <row r="550" hidden="1">
      <c r="A550" s="31" t="s">
        <v>3734</v>
      </c>
      <c r="B550" s="29">
        <v>6320.0</v>
      </c>
      <c r="C550" s="26">
        <v>6320.0</v>
      </c>
      <c r="D550" s="27">
        <v>0.0</v>
      </c>
      <c r="E550" s="41"/>
    </row>
    <row r="551" hidden="1">
      <c r="A551" s="57" t="s">
        <v>3735</v>
      </c>
      <c r="B551" s="29">
        <v>115713.0</v>
      </c>
      <c r="C551" s="29">
        <v>115713.0</v>
      </c>
      <c r="D551" s="27">
        <v>0.0</v>
      </c>
      <c r="E551" s="41"/>
    </row>
    <row r="552" hidden="1">
      <c r="A552" s="57" t="s">
        <v>3736</v>
      </c>
      <c r="B552" s="29">
        <v>38807.0</v>
      </c>
      <c r="C552" s="58">
        <v>38807.0</v>
      </c>
      <c r="D552" s="27">
        <v>0.0</v>
      </c>
      <c r="E552" s="41"/>
    </row>
    <row r="553" hidden="1">
      <c r="A553" s="57" t="s">
        <v>3737</v>
      </c>
      <c r="B553" s="29">
        <v>159290.0</v>
      </c>
      <c r="C553" s="58">
        <v>158961.0</v>
      </c>
      <c r="D553" s="27">
        <v>-329.0</v>
      </c>
      <c r="E553" s="41"/>
    </row>
    <row r="554" hidden="1">
      <c r="A554" s="57" t="s">
        <v>3738</v>
      </c>
      <c r="B554" s="29">
        <v>100616.0</v>
      </c>
      <c r="C554" s="58">
        <v>100616.0</v>
      </c>
      <c r="D554" s="27">
        <v>0.0</v>
      </c>
      <c r="E554" s="41"/>
    </row>
    <row r="555" hidden="1">
      <c r="A555" s="57" t="s">
        <v>3740</v>
      </c>
      <c r="B555" s="29">
        <v>3367.0</v>
      </c>
      <c r="C555" s="58">
        <v>3367.0</v>
      </c>
      <c r="D555" s="27">
        <v>0.0</v>
      </c>
      <c r="E555" s="41"/>
    </row>
    <row r="556" hidden="1">
      <c r="A556" s="57" t="s">
        <v>3741</v>
      </c>
      <c r="B556" s="29">
        <v>28549.0</v>
      </c>
      <c r="C556" s="58">
        <v>28549.0</v>
      </c>
      <c r="D556" s="27">
        <v>0.0</v>
      </c>
      <c r="E556" s="41"/>
    </row>
    <row r="557" hidden="1">
      <c r="A557" s="35" t="s">
        <v>3742</v>
      </c>
      <c r="B557" s="29">
        <v>498557.6</v>
      </c>
      <c r="C557" s="58">
        <v>498228.6</v>
      </c>
      <c r="D557" s="27">
        <v>-329.0</v>
      </c>
      <c r="E557" s="41"/>
    </row>
    <row r="558" hidden="1">
      <c r="A558" s="36" t="s">
        <v>3743</v>
      </c>
      <c r="B558" s="42">
        <v>11.400000000001455</v>
      </c>
      <c r="C558" s="64">
        <v>-85.59999999997672</v>
      </c>
      <c r="D558" s="65">
        <v>-96.99999999997817</v>
      </c>
      <c r="E558" s="45"/>
    </row>
    <row r="559" hidden="1"/>
    <row r="560" hidden="1"/>
    <row r="561" hidden="1">
      <c r="A561" s="5" t="s">
        <v>4841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3717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45642.0</v>
      </c>
      <c r="B565" s="6"/>
      <c r="C565" s="53" t="s">
        <v>3718</v>
      </c>
      <c r="D565" s="15">
        <v>45648.0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4" t="s">
        <v>4850</v>
      </c>
      <c r="B567" s="7"/>
      <c r="C567" s="16"/>
      <c r="D567" s="55" t="s">
        <v>4851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3719</v>
      </c>
      <c r="B569" s="6"/>
      <c r="C569" s="6"/>
      <c r="D569" s="6"/>
      <c r="E569" s="7"/>
    </row>
    <row r="570" hidden="1">
      <c r="A570" s="20" t="s">
        <v>3720</v>
      </c>
      <c r="B570" s="21" t="s">
        <v>3721</v>
      </c>
      <c r="C570" s="22" t="s">
        <v>3722</v>
      </c>
      <c r="D570" s="21" t="s">
        <v>3723</v>
      </c>
      <c r="E570" s="23" t="s">
        <v>13</v>
      </c>
    </row>
    <row r="571" hidden="1">
      <c r="A571" s="56" t="s">
        <v>3724</v>
      </c>
      <c r="B571" s="25">
        <v>28003.0</v>
      </c>
      <c r="C571" s="26">
        <v>28011.0</v>
      </c>
      <c r="D571" s="27">
        <v>8.0</v>
      </c>
      <c r="E571" s="41"/>
    </row>
    <row r="572" hidden="1">
      <c r="A572" s="56" t="s">
        <v>3725</v>
      </c>
      <c r="B572" s="29">
        <v>28808.0</v>
      </c>
      <c r="C572" s="26">
        <v>28808.0</v>
      </c>
      <c r="D572" s="27">
        <v>0.0</v>
      </c>
      <c r="E572" s="41"/>
    </row>
    <row r="573" hidden="1">
      <c r="A573" s="56" t="s">
        <v>3726</v>
      </c>
      <c r="B573" s="29">
        <v>991.0</v>
      </c>
      <c r="C573" s="26">
        <v>991.0</v>
      </c>
      <c r="D573" s="27">
        <v>0.0</v>
      </c>
      <c r="E573" s="41"/>
    </row>
    <row r="574" hidden="1">
      <c r="A574" s="56" t="s">
        <v>3727</v>
      </c>
      <c r="B574" s="29">
        <v>0.0</v>
      </c>
      <c r="C574" s="26"/>
      <c r="D574" s="27">
        <v>0.0</v>
      </c>
      <c r="E574" s="41"/>
    </row>
    <row r="575" hidden="1">
      <c r="A575" s="31" t="s">
        <v>3729</v>
      </c>
      <c r="B575" s="29">
        <v>0.0</v>
      </c>
      <c r="C575" s="26"/>
      <c r="D575" s="27">
        <v>0.0</v>
      </c>
      <c r="E575" s="41"/>
    </row>
    <row r="576" hidden="1">
      <c r="A576" s="31" t="s">
        <v>3730</v>
      </c>
      <c r="B576" s="29">
        <v>3015.0</v>
      </c>
      <c r="C576" s="26">
        <v>3015.0</v>
      </c>
      <c r="D576" s="27">
        <v>0.0</v>
      </c>
      <c r="E576" s="40"/>
    </row>
    <row r="577" hidden="1">
      <c r="A577" s="31" t="s">
        <v>3732</v>
      </c>
      <c r="B577" s="29">
        <v>4393.0</v>
      </c>
      <c r="C577" s="26">
        <v>4393.0</v>
      </c>
      <c r="D577" s="27">
        <v>0.0</v>
      </c>
      <c r="E577" s="28" t="s">
        <v>5067</v>
      </c>
    </row>
    <row r="578" hidden="1">
      <c r="A578" s="31" t="s">
        <v>3734</v>
      </c>
      <c r="B578" s="29">
        <v>6920.0</v>
      </c>
      <c r="C578" s="26">
        <v>6960.0</v>
      </c>
      <c r="D578" s="27">
        <v>40.0</v>
      </c>
      <c r="E578" s="41"/>
    </row>
    <row r="579" hidden="1">
      <c r="A579" s="57" t="s">
        <v>3735</v>
      </c>
      <c r="B579" s="29">
        <v>94821.0</v>
      </c>
      <c r="C579" s="29">
        <v>94821.0</v>
      </c>
      <c r="D579" s="27">
        <v>0.0</v>
      </c>
      <c r="E579" s="41"/>
    </row>
    <row r="580" hidden="1">
      <c r="A580" s="57" t="s">
        <v>3736</v>
      </c>
      <c r="B580" s="29">
        <v>37282.0</v>
      </c>
      <c r="C580" s="58">
        <v>37282.0</v>
      </c>
      <c r="D580" s="27">
        <v>0.0</v>
      </c>
      <c r="E580" s="41"/>
    </row>
    <row r="581" hidden="1">
      <c r="A581" s="57" t="s">
        <v>3737</v>
      </c>
      <c r="B581" s="29">
        <v>136351.0</v>
      </c>
      <c r="C581" s="58">
        <v>136351.0</v>
      </c>
      <c r="D581" s="27">
        <v>0.0</v>
      </c>
      <c r="E581" s="41"/>
    </row>
    <row r="582" hidden="1">
      <c r="A582" s="57" t="s">
        <v>3738</v>
      </c>
      <c r="B582" s="29">
        <v>117964.0</v>
      </c>
      <c r="C582" s="58">
        <v>117964.0</v>
      </c>
      <c r="D582" s="27">
        <v>0.0</v>
      </c>
      <c r="E582" s="41"/>
    </row>
    <row r="583" hidden="1">
      <c r="A583" s="57" t="s">
        <v>3740</v>
      </c>
      <c r="B583" s="29">
        <v>7061.0</v>
      </c>
      <c r="C583" s="58">
        <v>7061.0</v>
      </c>
      <c r="D583" s="27">
        <v>0.0</v>
      </c>
      <c r="E583" s="41"/>
    </row>
    <row r="584" hidden="1">
      <c r="A584" s="57" t="s">
        <v>3741</v>
      </c>
      <c r="B584" s="29">
        <v>22403.0</v>
      </c>
      <c r="C584" s="58">
        <v>22403.0</v>
      </c>
      <c r="D584" s="27">
        <v>0.0</v>
      </c>
      <c r="E584" s="41"/>
    </row>
    <row r="585" hidden="1">
      <c r="A585" s="35" t="s">
        <v>3742</v>
      </c>
      <c r="B585" s="29">
        <v>465604.5</v>
      </c>
      <c r="C585" s="58">
        <v>465604.5</v>
      </c>
      <c r="D585" s="27">
        <v>0.0</v>
      </c>
      <c r="E585" s="41"/>
    </row>
    <row r="586" hidden="1">
      <c r="A586" s="36" t="s">
        <v>3743</v>
      </c>
      <c r="B586" s="42">
        <v>4.5</v>
      </c>
      <c r="C586" s="64">
        <v>52.5</v>
      </c>
      <c r="D586" s="65">
        <v>48.0</v>
      </c>
      <c r="E586" s="45"/>
    </row>
    <row r="587" hidden="1"/>
    <row r="588" hidden="1"/>
    <row r="589" hidden="1">
      <c r="A589" s="5" t="s">
        <v>4841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3717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45649.0</v>
      </c>
      <c r="B593" s="6"/>
      <c r="C593" s="53" t="s">
        <v>3718</v>
      </c>
      <c r="D593" s="15">
        <v>45655.0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4" t="s">
        <v>4850</v>
      </c>
      <c r="B595" s="7"/>
      <c r="C595" s="16"/>
      <c r="D595" s="55" t="s">
        <v>4851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3719</v>
      </c>
      <c r="B597" s="6"/>
      <c r="C597" s="6"/>
      <c r="D597" s="6"/>
      <c r="E597" s="7"/>
    </row>
    <row r="598" hidden="1">
      <c r="A598" s="20" t="s">
        <v>3720</v>
      </c>
      <c r="B598" s="21" t="s">
        <v>3721</v>
      </c>
      <c r="C598" s="22" t="s">
        <v>3722</v>
      </c>
      <c r="D598" s="21" t="s">
        <v>3723</v>
      </c>
      <c r="E598" s="23" t="s">
        <v>13</v>
      </c>
    </row>
    <row r="599" hidden="1">
      <c r="A599" s="56" t="s">
        <v>3724</v>
      </c>
      <c r="B599" s="25">
        <v>36837.0</v>
      </c>
      <c r="C599" s="26">
        <v>36837.0</v>
      </c>
      <c r="D599" s="27">
        <v>0.0</v>
      </c>
      <c r="E599" s="41"/>
    </row>
    <row r="600" hidden="1">
      <c r="A600" s="56" t="s">
        <v>3725</v>
      </c>
      <c r="B600" s="29">
        <v>11645.0</v>
      </c>
      <c r="C600" s="26">
        <v>11645.0</v>
      </c>
      <c r="D600" s="27">
        <v>0.0</v>
      </c>
      <c r="E600" s="41"/>
    </row>
    <row r="601" hidden="1">
      <c r="A601" s="56" t="s">
        <v>3726</v>
      </c>
      <c r="B601" s="29">
        <v>0.0</v>
      </c>
      <c r="C601" s="26"/>
      <c r="D601" s="27">
        <v>0.0</v>
      </c>
      <c r="E601" s="41"/>
    </row>
    <row r="602" hidden="1">
      <c r="A602" s="56" t="s">
        <v>3727</v>
      </c>
      <c r="B602" s="29">
        <v>0.0</v>
      </c>
      <c r="C602" s="26"/>
      <c r="D602" s="27">
        <v>0.0</v>
      </c>
      <c r="E602" s="41"/>
    </row>
    <row r="603" hidden="1">
      <c r="A603" s="31" t="s">
        <v>3729</v>
      </c>
      <c r="B603" s="29">
        <v>0.0</v>
      </c>
      <c r="C603" s="26"/>
      <c r="D603" s="27">
        <v>0.0</v>
      </c>
      <c r="E603" s="41"/>
    </row>
    <row r="604" hidden="1">
      <c r="A604" s="31" t="s">
        <v>3730</v>
      </c>
      <c r="B604" s="29">
        <v>0.0</v>
      </c>
      <c r="C604" s="26"/>
      <c r="D604" s="27">
        <v>0.0</v>
      </c>
      <c r="E604" s="40"/>
    </row>
    <row r="605" hidden="1">
      <c r="A605" s="31" t="s">
        <v>3732</v>
      </c>
      <c r="B605" s="29">
        <v>541.0</v>
      </c>
      <c r="C605" s="26">
        <v>541.0</v>
      </c>
      <c r="D605" s="27">
        <v>0.0</v>
      </c>
      <c r="E605" s="28"/>
    </row>
    <row r="606" hidden="1">
      <c r="A606" s="31" t="s">
        <v>3734</v>
      </c>
      <c r="B606" s="29">
        <v>3920.0</v>
      </c>
      <c r="C606" s="26">
        <v>3920.0</v>
      </c>
      <c r="D606" s="27">
        <v>0.0</v>
      </c>
      <c r="E606" s="41"/>
    </row>
    <row r="607" hidden="1">
      <c r="A607" s="57" t="s">
        <v>3735</v>
      </c>
      <c r="B607" s="29">
        <v>78595.0</v>
      </c>
      <c r="C607" s="29">
        <v>79761.0</v>
      </c>
      <c r="D607" s="27">
        <v>1166.0</v>
      </c>
      <c r="E607" s="41"/>
    </row>
    <row r="608" hidden="1">
      <c r="A608" s="57" t="s">
        <v>3736</v>
      </c>
      <c r="B608" s="29">
        <v>19940.0</v>
      </c>
      <c r="C608" s="58">
        <v>19940.0</v>
      </c>
      <c r="D608" s="27">
        <v>0.0</v>
      </c>
      <c r="E608" s="41"/>
    </row>
    <row r="609" hidden="1">
      <c r="A609" s="57" t="s">
        <v>3737</v>
      </c>
      <c r="B609" s="29">
        <v>77123.0</v>
      </c>
      <c r="C609" s="58">
        <v>77123.0</v>
      </c>
      <c r="D609" s="27">
        <v>0.0</v>
      </c>
      <c r="E609" s="41"/>
    </row>
    <row r="610" hidden="1">
      <c r="A610" s="57" t="s">
        <v>3738</v>
      </c>
      <c r="B610" s="29">
        <v>49100.0</v>
      </c>
      <c r="C610" s="58">
        <v>49100.0</v>
      </c>
      <c r="D610" s="27">
        <v>0.0</v>
      </c>
      <c r="E610" s="41"/>
    </row>
    <row r="611" hidden="1">
      <c r="A611" s="57" t="s">
        <v>3740</v>
      </c>
      <c r="B611" s="29">
        <v>2252.0</v>
      </c>
      <c r="C611" s="58">
        <v>2252.0</v>
      </c>
      <c r="D611" s="27">
        <v>0.0</v>
      </c>
      <c r="E611" s="41"/>
    </row>
    <row r="612" hidden="1">
      <c r="A612" s="57" t="s">
        <v>3741</v>
      </c>
      <c r="B612" s="29">
        <v>20134.0</v>
      </c>
      <c r="C612" s="58">
        <v>20134.0</v>
      </c>
      <c r="D612" s="27">
        <v>0.0</v>
      </c>
      <c r="E612" s="41"/>
    </row>
    <row r="613" hidden="1">
      <c r="A613" s="35" t="s">
        <v>3742</v>
      </c>
      <c r="B613" s="29">
        <v>279953.0</v>
      </c>
      <c r="C613" s="58">
        <v>281119.0</v>
      </c>
      <c r="D613" s="27">
        <v>1166.0</v>
      </c>
      <c r="E613" s="41"/>
    </row>
    <row r="614" hidden="1">
      <c r="A614" s="36" t="s">
        <v>3743</v>
      </c>
      <c r="B614" s="42">
        <v>0.0</v>
      </c>
      <c r="C614" s="64">
        <v>0.0</v>
      </c>
      <c r="D614" s="65">
        <v>0.0</v>
      </c>
      <c r="E614" s="45"/>
    </row>
    <row r="615" hidden="1"/>
    <row r="616" hidden="1"/>
    <row r="617" hidden="1">
      <c r="A617" s="5" t="s">
        <v>4841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3717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45656.0</v>
      </c>
      <c r="B621" s="6"/>
      <c r="C621" s="53" t="s">
        <v>3718</v>
      </c>
      <c r="D621" s="15">
        <v>45657.0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4" t="s">
        <v>4850</v>
      </c>
      <c r="B623" s="7"/>
      <c r="C623" s="16"/>
      <c r="D623" s="55" t="s">
        <v>4852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3719</v>
      </c>
      <c r="B625" s="6"/>
      <c r="C625" s="6"/>
      <c r="D625" s="6"/>
      <c r="E625" s="7"/>
    </row>
    <row r="626" hidden="1">
      <c r="A626" s="20" t="s">
        <v>3720</v>
      </c>
      <c r="B626" s="21" t="s">
        <v>3721</v>
      </c>
      <c r="C626" s="22" t="s">
        <v>3722</v>
      </c>
      <c r="D626" s="21" t="s">
        <v>3723</v>
      </c>
      <c r="E626" s="23" t="s">
        <v>13</v>
      </c>
    </row>
    <row r="627" hidden="1">
      <c r="A627" s="56" t="s">
        <v>3724</v>
      </c>
      <c r="B627" s="25">
        <v>15234.0</v>
      </c>
      <c r="C627" s="26">
        <v>15234.0</v>
      </c>
      <c r="D627" s="27">
        <v>0.0</v>
      </c>
      <c r="E627" s="41"/>
    </row>
    <row r="628" hidden="1">
      <c r="A628" s="56" t="s">
        <v>3725</v>
      </c>
      <c r="B628" s="29">
        <v>6452.0</v>
      </c>
      <c r="C628" s="26">
        <v>6452.0</v>
      </c>
      <c r="D628" s="27">
        <v>0.0</v>
      </c>
      <c r="E628" s="41"/>
    </row>
    <row r="629" hidden="1">
      <c r="A629" s="56" t="s">
        <v>3726</v>
      </c>
      <c r="B629" s="29">
        <v>0.0</v>
      </c>
      <c r="C629" s="26"/>
      <c r="D629" s="27">
        <v>0.0</v>
      </c>
      <c r="E629" s="41"/>
    </row>
    <row r="630" hidden="1">
      <c r="A630" s="56" t="s">
        <v>3727</v>
      </c>
      <c r="B630" s="29">
        <v>0.0</v>
      </c>
      <c r="C630" s="26"/>
      <c r="D630" s="27">
        <v>0.0</v>
      </c>
      <c r="E630" s="41"/>
    </row>
    <row r="631" hidden="1">
      <c r="A631" s="31" t="s">
        <v>3729</v>
      </c>
      <c r="B631" s="29">
        <v>0.0</v>
      </c>
      <c r="C631" s="26"/>
      <c r="D631" s="27">
        <v>0.0</v>
      </c>
      <c r="E631" s="41"/>
    </row>
    <row r="632" hidden="1">
      <c r="A632" s="31" t="s">
        <v>3730</v>
      </c>
      <c r="B632" s="29">
        <v>0.0</v>
      </c>
      <c r="C632" s="26"/>
      <c r="D632" s="27">
        <v>0.0</v>
      </c>
      <c r="E632" s="40"/>
    </row>
    <row r="633" hidden="1">
      <c r="A633" s="31" t="s">
        <v>3732</v>
      </c>
      <c r="B633" s="29">
        <v>0.0</v>
      </c>
      <c r="C633" s="26"/>
      <c r="D633" s="27">
        <v>0.0</v>
      </c>
      <c r="E633" s="28"/>
    </row>
    <row r="634" hidden="1">
      <c r="A634" s="31" t="s">
        <v>3734</v>
      </c>
      <c r="B634" s="29">
        <v>1480.0</v>
      </c>
      <c r="C634" s="26">
        <v>1480.0</v>
      </c>
      <c r="D634" s="27">
        <v>0.0</v>
      </c>
      <c r="E634" s="41"/>
    </row>
    <row r="635" hidden="1">
      <c r="A635" s="57" t="s">
        <v>3735</v>
      </c>
      <c r="B635" s="29">
        <v>23556.0</v>
      </c>
      <c r="C635" s="29">
        <v>23556.0</v>
      </c>
      <c r="D635" s="27">
        <v>0.0</v>
      </c>
      <c r="E635" s="41"/>
    </row>
    <row r="636" hidden="1">
      <c r="A636" s="57" t="s">
        <v>3736</v>
      </c>
      <c r="B636" s="29">
        <v>9029.0</v>
      </c>
      <c r="C636" s="58">
        <v>9029.0</v>
      </c>
      <c r="D636" s="27">
        <v>0.0</v>
      </c>
      <c r="E636" s="41"/>
    </row>
    <row r="637" hidden="1">
      <c r="A637" s="57" t="s">
        <v>3737</v>
      </c>
      <c r="B637" s="29">
        <v>37343.0</v>
      </c>
      <c r="C637" s="58">
        <v>37343.0</v>
      </c>
      <c r="D637" s="27">
        <v>0.0</v>
      </c>
      <c r="E637" s="41"/>
    </row>
    <row r="638" hidden="1">
      <c r="A638" s="57" t="s">
        <v>3738</v>
      </c>
      <c r="B638" s="29">
        <v>26236.0</v>
      </c>
      <c r="C638" s="58">
        <v>26236.0</v>
      </c>
      <c r="D638" s="27">
        <v>0.0</v>
      </c>
      <c r="E638" s="41"/>
    </row>
    <row r="639" hidden="1">
      <c r="A639" s="57" t="s">
        <v>3740</v>
      </c>
      <c r="B639" s="29">
        <v>486.0</v>
      </c>
      <c r="C639" s="58">
        <v>486.0</v>
      </c>
      <c r="D639" s="27">
        <v>0.0</v>
      </c>
      <c r="E639" s="41"/>
    </row>
    <row r="640" hidden="1">
      <c r="A640" s="57" t="s">
        <v>3741</v>
      </c>
      <c r="B640" s="29">
        <v>7437.0</v>
      </c>
      <c r="C640" s="58">
        <v>7437.0</v>
      </c>
      <c r="D640" s="27">
        <v>0.0</v>
      </c>
      <c r="E640" s="41"/>
    </row>
    <row r="641" hidden="1">
      <c r="A641" s="35" t="s">
        <v>3742</v>
      </c>
      <c r="B641" s="29">
        <v>119816.0</v>
      </c>
      <c r="C641" s="58">
        <v>119816.0</v>
      </c>
      <c r="D641" s="27">
        <v>0.0</v>
      </c>
      <c r="E641" s="41"/>
    </row>
    <row r="642" hidden="1">
      <c r="A642" s="36" t="s">
        <v>3743</v>
      </c>
      <c r="B642" s="42">
        <v>0.0</v>
      </c>
      <c r="C642" s="64">
        <v>0.0</v>
      </c>
      <c r="D642" s="65">
        <v>0.0</v>
      </c>
      <c r="E642" s="45"/>
    </row>
    <row r="643" hidden="1"/>
    <row r="644" hidden="1"/>
    <row r="645" hidden="1">
      <c r="A645" s="5" t="s">
        <v>4841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3717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45658.0</v>
      </c>
      <c r="B649" s="6"/>
      <c r="C649" s="53" t="s">
        <v>3718</v>
      </c>
      <c r="D649" s="15">
        <v>45662.0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4" t="s">
        <v>4853</v>
      </c>
      <c r="B651" s="7"/>
      <c r="C651" s="16"/>
      <c r="D651" s="55" t="s">
        <v>4851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3719</v>
      </c>
      <c r="B653" s="6"/>
      <c r="C653" s="6"/>
      <c r="D653" s="6"/>
      <c r="E653" s="7"/>
    </row>
    <row r="654" hidden="1">
      <c r="A654" s="20" t="s">
        <v>3720</v>
      </c>
      <c r="B654" s="21" t="s">
        <v>3721</v>
      </c>
      <c r="C654" s="22" t="s">
        <v>3722</v>
      </c>
      <c r="D654" s="21" t="s">
        <v>3723</v>
      </c>
      <c r="E654" s="23" t="s">
        <v>13</v>
      </c>
    </row>
    <row r="655" hidden="1">
      <c r="A655" s="56" t="s">
        <v>3724</v>
      </c>
      <c r="B655" s="25">
        <v>47583.0</v>
      </c>
      <c r="C655" s="26">
        <v>47586.0</v>
      </c>
      <c r="D655" s="27">
        <v>3.0</v>
      </c>
      <c r="E655" s="41"/>
    </row>
    <row r="656" hidden="1">
      <c r="A656" s="56" t="s">
        <v>3725</v>
      </c>
      <c r="B656" s="29">
        <v>18253.0</v>
      </c>
      <c r="C656" s="26">
        <v>18253.0</v>
      </c>
      <c r="D656" s="27">
        <v>0.0</v>
      </c>
      <c r="E656" s="41"/>
    </row>
    <row r="657" hidden="1">
      <c r="A657" s="56" t="s">
        <v>3726</v>
      </c>
      <c r="B657" s="29">
        <v>1000.0</v>
      </c>
      <c r="C657" s="26">
        <v>1000.0</v>
      </c>
      <c r="D657" s="27">
        <v>0.0</v>
      </c>
      <c r="E657" s="41"/>
    </row>
    <row r="658" hidden="1">
      <c r="A658" s="56" t="s">
        <v>3727</v>
      </c>
      <c r="B658" s="29">
        <v>0.0</v>
      </c>
      <c r="C658" s="26"/>
      <c r="D658" s="27">
        <v>0.0</v>
      </c>
      <c r="E658" s="41"/>
    </row>
    <row r="659" hidden="1">
      <c r="A659" s="31" t="s">
        <v>3729</v>
      </c>
      <c r="B659" s="29">
        <v>0.0</v>
      </c>
      <c r="C659" s="26"/>
      <c r="D659" s="27">
        <v>0.0</v>
      </c>
      <c r="E659" s="41"/>
    </row>
    <row r="660" hidden="1">
      <c r="A660" s="31" t="s">
        <v>3730</v>
      </c>
      <c r="B660" s="29">
        <v>0.0</v>
      </c>
      <c r="C660" s="26"/>
      <c r="D660" s="27">
        <v>0.0</v>
      </c>
      <c r="E660" s="40"/>
    </row>
    <row r="661" hidden="1">
      <c r="A661" s="31" t="s">
        <v>3732</v>
      </c>
      <c r="B661" s="29">
        <v>0.0</v>
      </c>
      <c r="C661" s="26"/>
      <c r="D661" s="27">
        <v>0.0</v>
      </c>
      <c r="E661" s="28"/>
    </row>
    <row r="662" hidden="1">
      <c r="A662" s="31" t="s">
        <v>3734</v>
      </c>
      <c r="B662" s="29">
        <v>4000.0</v>
      </c>
      <c r="C662" s="26">
        <v>4000.0</v>
      </c>
      <c r="D662" s="27">
        <v>0.0</v>
      </c>
      <c r="E662" s="41"/>
    </row>
    <row r="663" hidden="1">
      <c r="A663" s="57" t="s">
        <v>3735</v>
      </c>
      <c r="B663" s="29">
        <v>110184.0</v>
      </c>
      <c r="C663" s="29">
        <v>110184.0</v>
      </c>
      <c r="D663" s="27">
        <v>0.0</v>
      </c>
      <c r="E663" s="41"/>
    </row>
    <row r="664" hidden="1">
      <c r="A664" s="57" t="s">
        <v>3736</v>
      </c>
      <c r="B664" s="29">
        <v>25710.0</v>
      </c>
      <c r="C664" s="58">
        <v>25974.0</v>
      </c>
      <c r="D664" s="27">
        <v>264.0</v>
      </c>
      <c r="E664" s="41"/>
    </row>
    <row r="665" hidden="1">
      <c r="A665" s="57" t="s">
        <v>3737</v>
      </c>
      <c r="B665" s="29">
        <v>90923.0</v>
      </c>
      <c r="C665" s="58">
        <v>91808.0</v>
      </c>
      <c r="D665" s="27">
        <v>885.0</v>
      </c>
      <c r="E665" s="41"/>
    </row>
    <row r="666" hidden="1">
      <c r="A666" s="57" t="s">
        <v>3738</v>
      </c>
      <c r="B666" s="29">
        <v>56861.0</v>
      </c>
      <c r="C666" s="58">
        <v>56861.0</v>
      </c>
      <c r="D666" s="27">
        <v>0.0</v>
      </c>
      <c r="E666" s="41"/>
    </row>
    <row r="667" hidden="1">
      <c r="A667" s="57" t="s">
        <v>3740</v>
      </c>
      <c r="B667" s="29">
        <v>3579.0</v>
      </c>
      <c r="C667" s="58">
        <v>3579.0</v>
      </c>
      <c r="D667" s="27">
        <v>0.0</v>
      </c>
      <c r="E667" s="41"/>
    </row>
    <row r="668" hidden="1">
      <c r="A668" s="57" t="s">
        <v>3741</v>
      </c>
      <c r="B668" s="29">
        <v>21130.0</v>
      </c>
      <c r="C668" s="58">
        <v>21798.0</v>
      </c>
      <c r="D668" s="27">
        <v>668.0</v>
      </c>
      <c r="E668" s="41"/>
    </row>
    <row r="669" hidden="1">
      <c r="A669" s="35" t="s">
        <v>3742</v>
      </c>
      <c r="B669" s="29">
        <v>358091.0</v>
      </c>
      <c r="C669" s="58">
        <v>359963.0</v>
      </c>
      <c r="D669" s="27">
        <v>1872.0</v>
      </c>
      <c r="E669" s="41"/>
    </row>
    <row r="670" hidden="1">
      <c r="A670" s="36" t="s">
        <v>3743</v>
      </c>
      <c r="B670" s="42">
        <v>2.0</v>
      </c>
      <c r="C670" s="64">
        <v>-718.0</v>
      </c>
      <c r="D670" s="65">
        <v>-720.0</v>
      </c>
      <c r="E670" s="45"/>
    </row>
    <row r="671" hidden="1"/>
    <row r="672" hidden="1"/>
    <row r="673" hidden="1">
      <c r="A673" s="5" t="s">
        <v>4841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3717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45663.0</v>
      </c>
      <c r="B677" s="6"/>
      <c r="C677" s="53" t="s">
        <v>3718</v>
      </c>
      <c r="D677" s="15">
        <v>45669.0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4" t="s">
        <v>4850</v>
      </c>
      <c r="B679" s="7"/>
      <c r="C679" s="16"/>
      <c r="D679" s="55" t="s">
        <v>4851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3719</v>
      </c>
      <c r="B681" s="6"/>
      <c r="C681" s="6"/>
      <c r="D681" s="6"/>
      <c r="E681" s="7"/>
    </row>
    <row r="682" hidden="1">
      <c r="A682" s="20" t="s">
        <v>3720</v>
      </c>
      <c r="B682" s="21" t="s">
        <v>3721</v>
      </c>
      <c r="C682" s="22" t="s">
        <v>3722</v>
      </c>
      <c r="D682" s="21" t="s">
        <v>3723</v>
      </c>
      <c r="E682" s="23" t="s">
        <v>13</v>
      </c>
    </row>
    <row r="683" hidden="1">
      <c r="A683" s="56" t="s">
        <v>3724</v>
      </c>
      <c r="B683" s="25">
        <v>26810.0</v>
      </c>
      <c r="C683" s="26">
        <v>26814.0</v>
      </c>
      <c r="D683" s="27">
        <v>4.0</v>
      </c>
      <c r="E683" s="41"/>
    </row>
    <row r="684" hidden="1">
      <c r="A684" s="56" t="s">
        <v>3725</v>
      </c>
      <c r="B684" s="29">
        <v>20257.0</v>
      </c>
      <c r="C684" s="26">
        <v>20257.0</v>
      </c>
      <c r="D684" s="27">
        <v>0.0</v>
      </c>
      <c r="E684" s="41"/>
    </row>
    <row r="685" hidden="1">
      <c r="A685" s="56" t="s">
        <v>3726</v>
      </c>
      <c r="B685" s="29">
        <v>400.0</v>
      </c>
      <c r="C685" s="26">
        <v>400.0</v>
      </c>
      <c r="D685" s="27">
        <v>0.0</v>
      </c>
      <c r="E685" s="41"/>
    </row>
    <row r="686" hidden="1">
      <c r="A686" s="56" t="s">
        <v>3727</v>
      </c>
      <c r="B686" s="29">
        <v>0.0</v>
      </c>
      <c r="C686" s="26"/>
      <c r="D686" s="27">
        <v>0.0</v>
      </c>
      <c r="E686" s="41"/>
    </row>
    <row r="687" hidden="1">
      <c r="A687" s="31" t="s">
        <v>3729</v>
      </c>
      <c r="B687" s="29">
        <v>0.0</v>
      </c>
      <c r="C687" s="26"/>
      <c r="D687" s="27">
        <v>0.0</v>
      </c>
      <c r="E687" s="41"/>
    </row>
    <row r="688" hidden="1">
      <c r="A688" s="31" t="s">
        <v>3730</v>
      </c>
      <c r="B688" s="29">
        <v>0.0</v>
      </c>
      <c r="C688" s="26"/>
      <c r="D688" s="27">
        <v>0.0</v>
      </c>
      <c r="E688" s="40"/>
    </row>
    <row r="689" hidden="1">
      <c r="A689" s="31" t="s">
        <v>3732</v>
      </c>
      <c r="B689" s="29">
        <v>5000.0</v>
      </c>
      <c r="C689" s="26">
        <v>5000.0</v>
      </c>
      <c r="D689" s="27">
        <v>0.0</v>
      </c>
      <c r="E689" s="28" t="s">
        <v>5068</v>
      </c>
    </row>
    <row r="690" hidden="1">
      <c r="A690" s="31" t="s">
        <v>3734</v>
      </c>
      <c r="B690" s="29">
        <v>4800.0</v>
      </c>
      <c r="C690" s="26">
        <v>4800.0</v>
      </c>
      <c r="D690" s="27">
        <v>0.0</v>
      </c>
      <c r="E690" s="41"/>
    </row>
    <row r="691" hidden="1">
      <c r="A691" s="57" t="s">
        <v>3735</v>
      </c>
      <c r="B691" s="29">
        <v>109738.0</v>
      </c>
      <c r="C691" s="29">
        <v>109738.0</v>
      </c>
      <c r="D691" s="27">
        <v>0.0</v>
      </c>
      <c r="E691" s="41"/>
    </row>
    <row r="692" hidden="1">
      <c r="A692" s="57" t="s">
        <v>3736</v>
      </c>
      <c r="B692" s="29">
        <v>39764.0</v>
      </c>
      <c r="C692" s="58">
        <v>39764.0</v>
      </c>
      <c r="D692" s="27">
        <v>0.0</v>
      </c>
      <c r="E692" s="41"/>
    </row>
    <row r="693" hidden="1">
      <c r="A693" s="57" t="s">
        <v>3737</v>
      </c>
      <c r="B693" s="29">
        <v>127702.0</v>
      </c>
      <c r="C693" s="58">
        <v>125987.0</v>
      </c>
      <c r="D693" s="27">
        <v>-1715.0</v>
      </c>
      <c r="E693" s="41"/>
    </row>
    <row r="694" hidden="1">
      <c r="A694" s="57" t="s">
        <v>3738</v>
      </c>
      <c r="B694" s="29">
        <v>85034.0</v>
      </c>
      <c r="C694" s="58">
        <v>85034.0</v>
      </c>
      <c r="D694" s="27">
        <v>0.0</v>
      </c>
      <c r="E694" s="41"/>
    </row>
    <row r="695" hidden="1">
      <c r="A695" s="57" t="s">
        <v>3740</v>
      </c>
      <c r="B695" s="29">
        <v>4845.0</v>
      </c>
      <c r="C695" s="58">
        <v>4845.0</v>
      </c>
      <c r="D695" s="27">
        <v>0.0</v>
      </c>
      <c r="E695" s="41"/>
    </row>
    <row r="696" hidden="1">
      <c r="A696" s="57" t="s">
        <v>3741</v>
      </c>
      <c r="B696" s="29">
        <v>16132.0</v>
      </c>
      <c r="C696" s="58">
        <v>16132.0</v>
      </c>
      <c r="D696" s="27">
        <v>0.0</v>
      </c>
      <c r="E696" s="41"/>
    </row>
    <row r="697" hidden="1">
      <c r="A697" s="35" t="s">
        <v>3742</v>
      </c>
      <c r="B697" s="29">
        <v>424176.5</v>
      </c>
      <c r="C697" s="58">
        <v>422461.5</v>
      </c>
      <c r="D697" s="27">
        <v>-1715.0</v>
      </c>
      <c r="E697" s="41"/>
    </row>
    <row r="698" hidden="1">
      <c r="A698" s="36" t="s">
        <v>3743</v>
      </c>
      <c r="B698" s="42" t="s">
        <v>5069</v>
      </c>
      <c r="C698" s="64">
        <v>177.5</v>
      </c>
      <c r="D698" s="65" t="e">
        <v>#VALUE!</v>
      </c>
      <c r="E698" s="45"/>
    </row>
    <row r="699" hidden="1"/>
    <row r="700" hidden="1"/>
    <row r="701" hidden="1">
      <c r="A701" s="5" t="s">
        <v>4841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3717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3" t="s">
        <v>3718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4" t="s">
        <v>4850</v>
      </c>
      <c r="B707" s="7"/>
      <c r="C707" s="16"/>
      <c r="D707" s="55" t="s">
        <v>4851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3719</v>
      </c>
      <c r="B709" s="6"/>
      <c r="C709" s="6"/>
      <c r="D709" s="6"/>
      <c r="E709" s="7"/>
    </row>
    <row r="710" hidden="1">
      <c r="A710" s="20" t="s">
        <v>3720</v>
      </c>
      <c r="B710" s="21" t="s">
        <v>3721</v>
      </c>
      <c r="C710" s="22" t="s">
        <v>3722</v>
      </c>
      <c r="D710" s="21" t="s">
        <v>3723</v>
      </c>
      <c r="E710" s="23" t="s">
        <v>13</v>
      </c>
    </row>
    <row r="711" hidden="1">
      <c r="A711" s="56" t="s">
        <v>3724</v>
      </c>
      <c r="B711" s="25">
        <v>26810.0</v>
      </c>
      <c r="C711" s="26">
        <v>26814.0</v>
      </c>
      <c r="D711" s="27">
        <v>4.0</v>
      </c>
      <c r="E711" s="41"/>
    </row>
    <row r="712" hidden="1">
      <c r="A712" s="56" t="s">
        <v>3725</v>
      </c>
      <c r="B712" s="29">
        <v>20257.0</v>
      </c>
      <c r="C712" s="26">
        <v>20257.0</v>
      </c>
      <c r="D712" s="27">
        <v>0.0</v>
      </c>
      <c r="E712" s="41"/>
    </row>
    <row r="713" hidden="1">
      <c r="A713" s="56" t="s">
        <v>3726</v>
      </c>
      <c r="B713" s="29">
        <v>400.0</v>
      </c>
      <c r="C713" s="26">
        <v>400.0</v>
      </c>
      <c r="D713" s="27">
        <v>0.0</v>
      </c>
      <c r="E713" s="41"/>
    </row>
    <row r="714" hidden="1">
      <c r="A714" s="56" t="s">
        <v>3727</v>
      </c>
      <c r="B714" s="29">
        <v>0.0</v>
      </c>
      <c r="C714" s="26"/>
      <c r="D714" s="27">
        <v>0.0</v>
      </c>
      <c r="E714" s="41"/>
    </row>
    <row r="715" hidden="1">
      <c r="A715" s="31" t="s">
        <v>3729</v>
      </c>
      <c r="B715" s="29">
        <v>0.0</v>
      </c>
      <c r="C715" s="26"/>
      <c r="D715" s="27">
        <v>0.0</v>
      </c>
      <c r="E715" s="41"/>
    </row>
    <row r="716" hidden="1">
      <c r="A716" s="31" t="s">
        <v>3730</v>
      </c>
      <c r="B716" s="29">
        <v>0.0</v>
      </c>
      <c r="C716" s="26"/>
      <c r="D716" s="27">
        <v>0.0</v>
      </c>
      <c r="E716" s="40"/>
    </row>
    <row r="717" hidden="1">
      <c r="A717" s="31" t="s">
        <v>3732</v>
      </c>
      <c r="B717" s="29">
        <v>5000.0</v>
      </c>
      <c r="C717" s="26">
        <v>5000.0</v>
      </c>
      <c r="D717" s="27">
        <v>0.0</v>
      </c>
      <c r="E717" s="28" t="s">
        <v>5068</v>
      </c>
    </row>
    <row r="718" hidden="1">
      <c r="A718" s="31" t="s">
        <v>3734</v>
      </c>
      <c r="B718" s="29">
        <v>4800.0</v>
      </c>
      <c r="C718" s="26">
        <v>4800.0</v>
      </c>
      <c r="D718" s="27">
        <v>0.0</v>
      </c>
      <c r="E718" s="41"/>
    </row>
    <row r="719" hidden="1">
      <c r="A719" s="57" t="s">
        <v>3735</v>
      </c>
      <c r="B719" s="29">
        <v>109738.0</v>
      </c>
      <c r="C719" s="29">
        <v>109738.0</v>
      </c>
      <c r="D719" s="27">
        <v>0.0</v>
      </c>
      <c r="E719" s="41"/>
    </row>
    <row r="720" hidden="1">
      <c r="A720" s="57" t="s">
        <v>3736</v>
      </c>
      <c r="B720" s="29">
        <v>39764.0</v>
      </c>
      <c r="C720" s="58">
        <v>39764.0</v>
      </c>
      <c r="D720" s="27">
        <v>0.0</v>
      </c>
      <c r="E720" s="41"/>
    </row>
    <row r="721" hidden="1">
      <c r="A721" s="57" t="s">
        <v>3737</v>
      </c>
      <c r="B721" s="29">
        <v>127702.0</v>
      </c>
      <c r="C721" s="58">
        <v>125987.0</v>
      </c>
      <c r="D721" s="27">
        <v>-1715.0</v>
      </c>
      <c r="E721" s="41"/>
    </row>
    <row r="722" hidden="1">
      <c r="A722" s="57" t="s">
        <v>3738</v>
      </c>
      <c r="B722" s="29">
        <v>85034.0</v>
      </c>
      <c r="C722" s="58">
        <v>85034.0</v>
      </c>
      <c r="D722" s="27">
        <v>0.0</v>
      </c>
      <c r="E722" s="41"/>
    </row>
    <row r="723" hidden="1">
      <c r="A723" s="57" t="s">
        <v>3740</v>
      </c>
      <c r="B723" s="29">
        <v>4845.0</v>
      </c>
      <c r="C723" s="58">
        <v>4845.0</v>
      </c>
      <c r="D723" s="27">
        <v>0.0</v>
      </c>
      <c r="E723" s="41"/>
    </row>
    <row r="724" hidden="1">
      <c r="A724" s="57" t="s">
        <v>3741</v>
      </c>
      <c r="B724" s="29">
        <v>16132.0</v>
      </c>
      <c r="C724" s="58">
        <v>16132.0</v>
      </c>
      <c r="D724" s="27">
        <v>0.0</v>
      </c>
      <c r="E724" s="41"/>
    </row>
    <row r="725" hidden="1">
      <c r="A725" s="35" t="s">
        <v>3742</v>
      </c>
      <c r="B725" s="29">
        <v>424176.5</v>
      </c>
      <c r="C725" s="58">
        <v>422461.5</v>
      </c>
      <c r="D725" s="27">
        <v>-1715.0</v>
      </c>
      <c r="E725" s="41"/>
    </row>
    <row r="726" hidden="1">
      <c r="A726" s="36" t="s">
        <v>3743</v>
      </c>
      <c r="B726" s="42" t="s">
        <v>5069</v>
      </c>
      <c r="C726" s="64">
        <v>177.5</v>
      </c>
      <c r="D726" s="65" t="e">
        <v>#VALUE!</v>
      </c>
      <c r="E726" s="45"/>
    </row>
    <row r="727" hidden="1"/>
    <row r="728" hidden="1"/>
    <row r="729" hidden="1">
      <c r="A729" s="5" t="s">
        <v>4841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3717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3" t="s">
        <v>3718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4" t="s">
        <v>4850</v>
      </c>
      <c r="B735" s="7"/>
      <c r="C735" s="16"/>
      <c r="D735" s="55" t="s">
        <v>4851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3719</v>
      </c>
      <c r="B737" s="6"/>
      <c r="C737" s="6"/>
      <c r="D737" s="6"/>
      <c r="E737" s="7"/>
    </row>
    <row r="738" hidden="1">
      <c r="A738" s="20" t="s">
        <v>3720</v>
      </c>
      <c r="B738" s="21" t="s">
        <v>3721</v>
      </c>
      <c r="C738" s="22" t="s">
        <v>3722</v>
      </c>
      <c r="D738" s="21" t="s">
        <v>3723</v>
      </c>
      <c r="E738" s="23" t="s">
        <v>13</v>
      </c>
    </row>
    <row r="739" hidden="1">
      <c r="A739" s="56" t="s">
        <v>3724</v>
      </c>
      <c r="B739" s="25">
        <v>31843.0</v>
      </c>
      <c r="C739" s="26">
        <v>31843.0</v>
      </c>
      <c r="D739" s="27">
        <v>0.0</v>
      </c>
      <c r="E739" s="41"/>
    </row>
    <row r="740" hidden="1">
      <c r="A740" s="56" t="s">
        <v>3725</v>
      </c>
      <c r="B740" s="29">
        <v>25830.0</v>
      </c>
      <c r="C740" s="26">
        <v>25830.0</v>
      </c>
      <c r="D740" s="27">
        <v>0.0</v>
      </c>
      <c r="E740" s="41"/>
    </row>
    <row r="741" hidden="1">
      <c r="A741" s="56" t="s">
        <v>3726</v>
      </c>
      <c r="B741" s="29">
        <v>700.0</v>
      </c>
      <c r="C741" s="26">
        <v>700.0</v>
      </c>
      <c r="D741" s="27">
        <v>0.0</v>
      </c>
      <c r="E741" s="41"/>
    </row>
    <row r="742" hidden="1">
      <c r="A742" s="56" t="s">
        <v>3727</v>
      </c>
      <c r="B742" s="29">
        <v>0.0</v>
      </c>
      <c r="C742" s="26"/>
      <c r="D742" s="27">
        <v>0.0</v>
      </c>
      <c r="E742" s="41"/>
    </row>
    <row r="743" hidden="1">
      <c r="A743" s="31" t="s">
        <v>3729</v>
      </c>
      <c r="B743" s="29">
        <v>0.0</v>
      </c>
      <c r="C743" s="26"/>
      <c r="D743" s="27">
        <v>0.0</v>
      </c>
      <c r="E743" s="41"/>
    </row>
    <row r="744" hidden="1">
      <c r="A744" s="31" t="s">
        <v>3730</v>
      </c>
      <c r="B744" s="29">
        <v>0.0</v>
      </c>
      <c r="C744" s="26"/>
      <c r="D744" s="27">
        <v>0.0</v>
      </c>
      <c r="E744" s="40"/>
    </row>
    <row r="745" hidden="1">
      <c r="A745" s="31" t="s">
        <v>3732</v>
      </c>
      <c r="B745" s="29">
        <v>902.0</v>
      </c>
      <c r="C745" s="26"/>
      <c r="D745" s="27">
        <v>-902.0</v>
      </c>
      <c r="E745" s="28" t="s">
        <v>5070</v>
      </c>
    </row>
    <row r="746" hidden="1">
      <c r="A746" s="31" t="s">
        <v>3734</v>
      </c>
      <c r="B746" s="29">
        <v>5800.0</v>
      </c>
      <c r="C746" s="26">
        <v>5800.0</v>
      </c>
      <c r="D746" s="27">
        <v>0.0</v>
      </c>
      <c r="E746" s="41"/>
    </row>
    <row r="747" hidden="1">
      <c r="A747" s="57" t="s">
        <v>3735</v>
      </c>
      <c r="B747" s="29">
        <v>117321.0</v>
      </c>
      <c r="C747" s="29">
        <v>117750.0</v>
      </c>
      <c r="D747" s="27">
        <v>429.0</v>
      </c>
      <c r="E747" s="41"/>
    </row>
    <row r="748" hidden="1">
      <c r="A748" s="57" t="s">
        <v>3736</v>
      </c>
      <c r="B748" s="29">
        <v>40928.0</v>
      </c>
      <c r="C748" s="58">
        <v>40928.0</v>
      </c>
      <c r="D748" s="27">
        <v>0.0</v>
      </c>
      <c r="E748" s="41"/>
    </row>
    <row r="749" hidden="1">
      <c r="A749" s="57" t="s">
        <v>3737</v>
      </c>
      <c r="B749" s="29">
        <v>121449.0</v>
      </c>
      <c r="C749" s="58">
        <v>121778.0</v>
      </c>
      <c r="D749" s="27">
        <v>329.0</v>
      </c>
      <c r="E749" s="41"/>
    </row>
    <row r="750" hidden="1">
      <c r="A750" s="57" t="s">
        <v>3738</v>
      </c>
      <c r="B750" s="29">
        <v>90050.0</v>
      </c>
      <c r="C750" s="58">
        <v>90050.0</v>
      </c>
      <c r="D750" s="27">
        <v>0.0</v>
      </c>
      <c r="E750" s="41"/>
    </row>
    <row r="751" hidden="1">
      <c r="A751" s="57" t="s">
        <v>3740</v>
      </c>
      <c r="B751" s="29">
        <v>6300.0</v>
      </c>
      <c r="C751" s="58">
        <v>6300.0</v>
      </c>
      <c r="D751" s="27">
        <v>0.0</v>
      </c>
      <c r="E751" s="41"/>
    </row>
    <row r="752" hidden="1">
      <c r="A752" s="57" t="s">
        <v>3741</v>
      </c>
      <c r="B752" s="29">
        <v>18090.0</v>
      </c>
      <c r="C752" s="58">
        <v>18090.0</v>
      </c>
      <c r="D752" s="27">
        <v>0.0</v>
      </c>
      <c r="E752" s="41"/>
    </row>
    <row r="753" hidden="1">
      <c r="A753" s="35" t="s">
        <v>3742</v>
      </c>
      <c r="B753" s="29">
        <v>440207.5</v>
      </c>
      <c r="C753" s="58">
        <v>440965.5</v>
      </c>
      <c r="D753" s="27">
        <v>758.0</v>
      </c>
      <c r="E753" s="41"/>
    </row>
    <row r="754" hidden="1">
      <c r="A754" s="36" t="s">
        <v>3743</v>
      </c>
      <c r="B754" s="42">
        <v>915.5</v>
      </c>
      <c r="C754" s="64">
        <v>13.5</v>
      </c>
      <c r="D754" s="65">
        <v>-902.0</v>
      </c>
      <c r="E754" s="45"/>
    </row>
    <row r="755" hidden="1"/>
    <row r="756" hidden="1"/>
    <row r="757" hidden="1">
      <c r="A757" s="5" t="s">
        <v>4841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3717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3" t="s">
        <v>3718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4" t="s">
        <v>4850</v>
      </c>
      <c r="B763" s="7"/>
      <c r="C763" s="16"/>
      <c r="D763" s="55" t="s">
        <v>4851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3719</v>
      </c>
      <c r="B765" s="6"/>
      <c r="C765" s="6"/>
      <c r="D765" s="6"/>
      <c r="E765" s="7"/>
    </row>
    <row r="766" hidden="1">
      <c r="A766" s="20" t="s">
        <v>3720</v>
      </c>
      <c r="B766" s="21" t="s">
        <v>3721</v>
      </c>
      <c r="C766" s="22" t="s">
        <v>3722</v>
      </c>
      <c r="D766" s="21" t="s">
        <v>3723</v>
      </c>
      <c r="E766" s="23" t="s">
        <v>13</v>
      </c>
    </row>
    <row r="767" hidden="1">
      <c r="A767" s="56" t="s">
        <v>3724</v>
      </c>
      <c r="B767" s="25">
        <v>28808.0</v>
      </c>
      <c r="C767" s="26">
        <v>28808.0</v>
      </c>
      <c r="D767" s="27">
        <v>0.0</v>
      </c>
      <c r="E767" s="41"/>
    </row>
    <row r="768" hidden="1">
      <c r="A768" s="56" t="s">
        <v>3725</v>
      </c>
      <c r="B768" s="29">
        <v>28476.0</v>
      </c>
      <c r="C768" s="26">
        <v>28476.0</v>
      </c>
      <c r="D768" s="27">
        <v>0.0</v>
      </c>
      <c r="E768" s="41"/>
    </row>
    <row r="769" hidden="1">
      <c r="A769" s="56" t="s">
        <v>3726</v>
      </c>
      <c r="B769" s="29">
        <v>680.0</v>
      </c>
      <c r="C769" s="26">
        <v>680.0</v>
      </c>
      <c r="D769" s="27">
        <v>0.0</v>
      </c>
      <c r="E769" s="41"/>
    </row>
    <row r="770" hidden="1">
      <c r="A770" s="56" t="s">
        <v>3727</v>
      </c>
      <c r="B770" s="29">
        <v>0.0</v>
      </c>
      <c r="C770" s="26"/>
      <c r="D770" s="27">
        <v>0.0</v>
      </c>
      <c r="E770" s="41"/>
    </row>
    <row r="771" hidden="1">
      <c r="A771" s="31" t="s">
        <v>3729</v>
      </c>
      <c r="B771" s="29">
        <v>0.0</v>
      </c>
      <c r="C771" s="26"/>
      <c r="D771" s="27">
        <v>0.0</v>
      </c>
      <c r="E771" s="41"/>
    </row>
    <row r="772" hidden="1">
      <c r="A772" s="31" t="s">
        <v>3730</v>
      </c>
      <c r="B772" s="29">
        <v>0.0</v>
      </c>
      <c r="C772" s="26"/>
      <c r="D772" s="27">
        <v>0.0</v>
      </c>
      <c r="E772" s="40"/>
    </row>
    <row r="773" hidden="1">
      <c r="A773" s="31" t="s">
        <v>3732</v>
      </c>
      <c r="B773" s="29">
        <v>795.0</v>
      </c>
      <c r="C773" s="26">
        <v>795.0</v>
      </c>
      <c r="D773" s="27">
        <v>0.0</v>
      </c>
      <c r="E773" s="28"/>
    </row>
    <row r="774" hidden="1">
      <c r="A774" s="31" t="s">
        <v>3734</v>
      </c>
      <c r="B774" s="29">
        <v>6520.0</v>
      </c>
      <c r="C774" s="26">
        <v>6520.0</v>
      </c>
      <c r="D774" s="27">
        <v>0.0</v>
      </c>
      <c r="E774" s="41"/>
    </row>
    <row r="775" hidden="1">
      <c r="A775" s="57" t="s">
        <v>3735</v>
      </c>
      <c r="B775" s="29">
        <v>90074.0</v>
      </c>
      <c r="C775" s="29">
        <v>90074.0</v>
      </c>
      <c r="D775" s="27">
        <v>0.0</v>
      </c>
      <c r="E775" s="41"/>
    </row>
    <row r="776" hidden="1">
      <c r="A776" s="57" t="s">
        <v>3736</v>
      </c>
      <c r="B776" s="29">
        <v>38491.0</v>
      </c>
      <c r="C776" s="58">
        <v>38491.0</v>
      </c>
      <c r="D776" s="27">
        <v>0.0</v>
      </c>
      <c r="E776" s="41"/>
    </row>
    <row r="777" hidden="1">
      <c r="A777" s="57" t="s">
        <v>3737</v>
      </c>
      <c r="B777" s="29">
        <v>111433.0</v>
      </c>
      <c r="C777" s="58">
        <v>111433.0</v>
      </c>
      <c r="D777" s="27">
        <v>0.0</v>
      </c>
      <c r="E777" s="41"/>
    </row>
    <row r="778" hidden="1">
      <c r="A778" s="57" t="s">
        <v>3738</v>
      </c>
      <c r="B778" s="29">
        <v>95706.0</v>
      </c>
      <c r="C778" s="58">
        <v>95706.0</v>
      </c>
      <c r="D778" s="27">
        <v>0.0</v>
      </c>
      <c r="E778" s="41"/>
    </row>
    <row r="779" hidden="1">
      <c r="A779" s="57" t="s">
        <v>3740</v>
      </c>
      <c r="B779" s="29">
        <v>398.0</v>
      </c>
      <c r="C779" s="58">
        <v>398.0</v>
      </c>
      <c r="D779" s="27">
        <v>0.0</v>
      </c>
      <c r="E779" s="41"/>
    </row>
    <row r="780" hidden="1">
      <c r="A780" s="57" t="s">
        <v>3741</v>
      </c>
      <c r="B780" s="29">
        <v>17987.0</v>
      </c>
      <c r="C780" s="58">
        <v>17987.0</v>
      </c>
      <c r="D780" s="27">
        <v>0.0</v>
      </c>
      <c r="E780" s="41"/>
    </row>
    <row r="781" hidden="1">
      <c r="A781" s="35" t="s">
        <v>3742</v>
      </c>
      <c r="B781" s="29">
        <v>401379.5</v>
      </c>
      <c r="C781" s="58">
        <v>401379.5</v>
      </c>
      <c r="D781" s="27">
        <v>0.0</v>
      </c>
      <c r="E781" s="41"/>
    </row>
    <row r="782" hidden="1">
      <c r="A782" s="36" t="s">
        <v>3743</v>
      </c>
      <c r="B782" s="42">
        <v>1.5</v>
      </c>
      <c r="C782" s="64">
        <v>1.5</v>
      </c>
      <c r="D782" s="65">
        <v>0.0</v>
      </c>
      <c r="E782" s="45"/>
    </row>
    <row r="783" hidden="1"/>
    <row r="784" hidden="1"/>
    <row r="785" hidden="1">
      <c r="A785" s="5" t="s">
        <v>4841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3717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3" t="s">
        <v>3718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4" t="s">
        <v>4850</v>
      </c>
      <c r="B791" s="7"/>
      <c r="C791" s="16"/>
      <c r="D791" s="55" t="s">
        <v>4857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3719</v>
      </c>
      <c r="B793" s="6"/>
      <c r="C793" s="6"/>
      <c r="D793" s="6"/>
      <c r="E793" s="7"/>
    </row>
    <row r="794" hidden="1">
      <c r="A794" s="20" t="s">
        <v>3720</v>
      </c>
      <c r="B794" s="21" t="s">
        <v>3721</v>
      </c>
      <c r="C794" s="22" t="s">
        <v>3722</v>
      </c>
      <c r="D794" s="21" t="s">
        <v>3723</v>
      </c>
      <c r="E794" s="23" t="s">
        <v>13</v>
      </c>
    </row>
    <row r="795" hidden="1">
      <c r="A795" s="56" t="s">
        <v>3724</v>
      </c>
      <c r="B795" s="25">
        <v>19581.0</v>
      </c>
      <c r="C795" s="26">
        <v>21174.0</v>
      </c>
      <c r="D795" s="27">
        <v>1593.0</v>
      </c>
      <c r="E795" s="41"/>
    </row>
    <row r="796" hidden="1">
      <c r="A796" s="56" t="s">
        <v>3725</v>
      </c>
      <c r="B796" s="29">
        <v>25346.0</v>
      </c>
      <c r="C796" s="26">
        <v>25346.0</v>
      </c>
      <c r="D796" s="27">
        <v>0.0</v>
      </c>
      <c r="E796" s="41"/>
    </row>
    <row r="797" hidden="1">
      <c r="A797" s="56" t="s">
        <v>3726</v>
      </c>
      <c r="B797" s="29">
        <v>2136.0</v>
      </c>
      <c r="C797" s="26">
        <v>545.0</v>
      </c>
      <c r="D797" s="27">
        <v>-1591.0</v>
      </c>
      <c r="E797" s="41"/>
    </row>
    <row r="798" hidden="1">
      <c r="A798" s="56" t="s">
        <v>3727</v>
      </c>
      <c r="B798" s="29">
        <v>0.0</v>
      </c>
      <c r="C798" s="26"/>
      <c r="D798" s="27">
        <v>0.0</v>
      </c>
      <c r="E798" s="41"/>
    </row>
    <row r="799" hidden="1">
      <c r="A799" s="31" t="s">
        <v>3729</v>
      </c>
      <c r="B799" s="29">
        <v>0.0</v>
      </c>
      <c r="C799" s="26"/>
      <c r="D799" s="27">
        <v>0.0</v>
      </c>
      <c r="E799" s="41"/>
    </row>
    <row r="800" hidden="1">
      <c r="A800" s="31" t="s">
        <v>3730</v>
      </c>
      <c r="B800" s="29">
        <v>2000.0</v>
      </c>
      <c r="C800" s="26">
        <v>180.0</v>
      </c>
      <c r="D800" s="27">
        <v>-1820.0</v>
      </c>
      <c r="E800" s="40"/>
    </row>
    <row r="801" hidden="1">
      <c r="A801" s="31" t="s">
        <v>3732</v>
      </c>
      <c r="B801" s="29">
        <v>6696.0</v>
      </c>
      <c r="C801" s="26">
        <v>8496.0</v>
      </c>
      <c r="D801" s="27">
        <v>1800.0</v>
      </c>
      <c r="E801" s="28" t="s">
        <v>5071</v>
      </c>
    </row>
    <row r="802" hidden="1">
      <c r="A802" s="31" t="s">
        <v>3734</v>
      </c>
      <c r="B802" s="29">
        <v>3880.0</v>
      </c>
      <c r="C802" s="26">
        <v>3920.0</v>
      </c>
      <c r="D802" s="27">
        <v>40.0</v>
      </c>
      <c r="E802" s="41"/>
    </row>
    <row r="803" hidden="1">
      <c r="A803" s="57" t="s">
        <v>3735</v>
      </c>
      <c r="B803" s="29">
        <v>57005.0</v>
      </c>
      <c r="C803" s="29">
        <v>57005.0</v>
      </c>
      <c r="D803" s="27">
        <v>0.0</v>
      </c>
      <c r="E803" s="41"/>
    </row>
    <row r="804" hidden="1">
      <c r="A804" s="57" t="s">
        <v>3736</v>
      </c>
      <c r="B804" s="29">
        <v>20991.0</v>
      </c>
      <c r="C804" s="58">
        <v>20991.0</v>
      </c>
      <c r="D804" s="27">
        <v>0.0</v>
      </c>
      <c r="E804" s="41"/>
    </row>
    <row r="805" hidden="1">
      <c r="A805" s="57" t="s">
        <v>3737</v>
      </c>
      <c r="B805" s="29">
        <v>81041.0</v>
      </c>
      <c r="C805" s="58">
        <v>81041.0</v>
      </c>
      <c r="D805" s="27">
        <v>0.0</v>
      </c>
      <c r="E805" s="41"/>
    </row>
    <row r="806" hidden="1">
      <c r="A806" s="57" t="s">
        <v>3738</v>
      </c>
      <c r="B806" s="29">
        <v>54813.0</v>
      </c>
      <c r="C806" s="58">
        <v>54813.0</v>
      </c>
      <c r="D806" s="27">
        <v>0.0</v>
      </c>
      <c r="E806" s="41"/>
    </row>
    <row r="807" hidden="1">
      <c r="A807" s="57" t="s">
        <v>3740</v>
      </c>
      <c r="B807" s="29">
        <v>1279.0</v>
      </c>
      <c r="C807" s="58">
        <v>1279.0</v>
      </c>
      <c r="D807" s="27">
        <v>0.0</v>
      </c>
      <c r="E807" s="41"/>
    </row>
    <row r="808" hidden="1">
      <c r="A808" s="57" t="s">
        <v>3741</v>
      </c>
      <c r="B808" s="29">
        <v>18349.0</v>
      </c>
      <c r="C808" s="58">
        <v>18349.0</v>
      </c>
      <c r="D808" s="27">
        <v>0.0</v>
      </c>
      <c r="E808" s="41"/>
    </row>
    <row r="809" hidden="1">
      <c r="A809" s="35" t="s">
        <v>3742</v>
      </c>
      <c r="B809" s="29">
        <v>274768.0</v>
      </c>
      <c r="C809" s="58">
        <v>274768.0</v>
      </c>
      <c r="D809" s="27">
        <v>0.0</v>
      </c>
      <c r="E809" s="41"/>
    </row>
    <row r="810" hidden="1">
      <c r="A810" s="36" t="s">
        <v>3743</v>
      </c>
      <c r="B810" s="42">
        <v>0.0</v>
      </c>
      <c r="C810" s="64">
        <v>22.0</v>
      </c>
      <c r="D810" s="65">
        <v>22.0</v>
      </c>
      <c r="E810" s="45"/>
    </row>
    <row r="811" hidden="1"/>
    <row r="812" hidden="1"/>
    <row r="813" hidden="1">
      <c r="A813" s="5" t="s">
        <v>4841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3717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45689.0</v>
      </c>
      <c r="B817" s="6"/>
      <c r="C817" s="53" t="s">
        <v>3718</v>
      </c>
      <c r="D817" s="15">
        <v>45690.0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4" t="s">
        <v>4859</v>
      </c>
      <c r="B819" s="7"/>
      <c r="C819" s="16"/>
      <c r="D819" s="55" t="s">
        <v>4851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3719</v>
      </c>
      <c r="B821" s="6"/>
      <c r="C821" s="6"/>
      <c r="D821" s="6"/>
      <c r="E821" s="7"/>
    </row>
    <row r="822" hidden="1">
      <c r="A822" s="20" t="s">
        <v>3720</v>
      </c>
      <c r="B822" s="21" t="s">
        <v>3721</v>
      </c>
      <c r="C822" s="22" t="s">
        <v>3722</v>
      </c>
      <c r="D822" s="21" t="s">
        <v>3723</v>
      </c>
      <c r="E822" s="23" t="s">
        <v>13</v>
      </c>
    </row>
    <row r="823" hidden="1">
      <c r="A823" s="56" t="s">
        <v>3724</v>
      </c>
      <c r="B823" s="25">
        <v>12902.0</v>
      </c>
      <c r="C823" s="26">
        <v>12902.0</v>
      </c>
      <c r="D823" s="27">
        <v>0.0</v>
      </c>
      <c r="E823" s="41"/>
    </row>
    <row r="824" hidden="1">
      <c r="A824" s="56" t="s">
        <v>3725</v>
      </c>
      <c r="B824" s="29">
        <v>12500.0</v>
      </c>
      <c r="C824" s="26">
        <v>12500.0</v>
      </c>
      <c r="D824" s="27">
        <v>0.0</v>
      </c>
      <c r="E824" s="41"/>
    </row>
    <row r="825" hidden="1">
      <c r="A825" s="56" t="s">
        <v>3726</v>
      </c>
      <c r="B825" s="29">
        <v>0.0</v>
      </c>
      <c r="C825" s="26"/>
      <c r="D825" s="27">
        <v>0.0</v>
      </c>
      <c r="E825" s="41"/>
    </row>
    <row r="826" hidden="1">
      <c r="A826" s="56" t="s">
        <v>3727</v>
      </c>
      <c r="B826" s="29">
        <v>0.0</v>
      </c>
      <c r="C826" s="26"/>
      <c r="D826" s="27">
        <v>0.0</v>
      </c>
      <c r="E826" s="41"/>
    </row>
    <row r="827" hidden="1">
      <c r="A827" s="31" t="s">
        <v>3729</v>
      </c>
      <c r="B827" s="29">
        <v>0.0</v>
      </c>
      <c r="C827" s="26"/>
      <c r="D827" s="27">
        <v>0.0</v>
      </c>
      <c r="E827" s="41"/>
    </row>
    <row r="828" hidden="1">
      <c r="A828" s="31" t="s">
        <v>3730</v>
      </c>
      <c r="B828" s="29">
        <v>0.0</v>
      </c>
      <c r="C828" s="26"/>
      <c r="D828" s="27">
        <v>0.0</v>
      </c>
      <c r="E828" s="40"/>
    </row>
    <row r="829" hidden="1">
      <c r="A829" s="31" t="s">
        <v>3732</v>
      </c>
      <c r="B829" s="29">
        <v>95.0</v>
      </c>
      <c r="C829" s="26">
        <v>95.0</v>
      </c>
      <c r="D829" s="27">
        <v>0.0</v>
      </c>
      <c r="E829" s="28"/>
    </row>
    <row r="830" hidden="1">
      <c r="A830" s="31" t="s">
        <v>3734</v>
      </c>
      <c r="B830" s="29">
        <v>2080.0</v>
      </c>
      <c r="C830" s="26">
        <v>2080.0</v>
      </c>
      <c r="D830" s="27">
        <v>0.0</v>
      </c>
      <c r="E830" s="41"/>
    </row>
    <row r="831" hidden="1">
      <c r="A831" s="57" t="s">
        <v>3735</v>
      </c>
      <c r="B831" s="29">
        <v>35848.0</v>
      </c>
      <c r="C831" s="29">
        <v>35848.0</v>
      </c>
      <c r="D831" s="27">
        <v>0.0</v>
      </c>
      <c r="E831" s="41"/>
    </row>
    <row r="832" hidden="1">
      <c r="A832" s="57" t="s">
        <v>3736</v>
      </c>
      <c r="B832" s="29">
        <v>12100.0</v>
      </c>
      <c r="C832" s="58">
        <v>12100.0</v>
      </c>
      <c r="D832" s="27">
        <v>0.0</v>
      </c>
      <c r="E832" s="41"/>
    </row>
    <row r="833" hidden="1">
      <c r="A833" s="57" t="s">
        <v>3737</v>
      </c>
      <c r="B833" s="29">
        <v>40804.0</v>
      </c>
      <c r="C833" s="58">
        <v>40540.0</v>
      </c>
      <c r="D833" s="27">
        <v>-264.0</v>
      </c>
      <c r="E833" s="41"/>
    </row>
    <row r="834" hidden="1">
      <c r="A834" s="57" t="s">
        <v>3738</v>
      </c>
      <c r="B834" s="29">
        <v>30698.0</v>
      </c>
      <c r="C834" s="58">
        <v>30698.0</v>
      </c>
      <c r="D834" s="27">
        <v>0.0</v>
      </c>
      <c r="E834" s="41"/>
    </row>
    <row r="835" hidden="1">
      <c r="A835" s="57" t="s">
        <v>3740</v>
      </c>
      <c r="B835" s="29">
        <v>383.0</v>
      </c>
      <c r="C835" s="58">
        <v>383.0</v>
      </c>
      <c r="D835" s="27">
        <v>0.0</v>
      </c>
      <c r="E835" s="41"/>
    </row>
    <row r="836" hidden="1">
      <c r="A836" s="57" t="s">
        <v>3741</v>
      </c>
      <c r="B836" s="29">
        <v>7356.0</v>
      </c>
      <c r="C836" s="58">
        <v>7356.0</v>
      </c>
      <c r="D836" s="27">
        <v>0.0</v>
      </c>
      <c r="E836" s="41"/>
    </row>
    <row r="837" hidden="1">
      <c r="A837" s="35" t="s">
        <v>3742</v>
      </c>
      <c r="B837" s="29">
        <v>147409.5</v>
      </c>
      <c r="C837" s="58">
        <v>147145.5</v>
      </c>
      <c r="D837" s="27">
        <v>-264.0</v>
      </c>
      <c r="E837" s="41"/>
    </row>
    <row r="838" hidden="1">
      <c r="A838" s="36" t="s">
        <v>3743</v>
      </c>
      <c r="B838" s="42">
        <v>0.5</v>
      </c>
      <c r="C838" s="64">
        <v>0.5</v>
      </c>
      <c r="D838" s="65">
        <v>0.0</v>
      </c>
      <c r="E838" s="45"/>
    </row>
    <row r="839" hidden="1"/>
    <row r="840" hidden="1"/>
    <row r="841" hidden="1">
      <c r="A841" s="5" t="s">
        <v>4841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3717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45691.0</v>
      </c>
      <c r="B845" s="6"/>
      <c r="C845" s="53" t="s">
        <v>3718</v>
      </c>
      <c r="D845" s="15">
        <v>45697.0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4" t="s">
        <v>4850</v>
      </c>
      <c r="B847" s="7"/>
      <c r="C847" s="16"/>
      <c r="D847" s="55" t="s">
        <v>4851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3719</v>
      </c>
      <c r="B849" s="6"/>
      <c r="C849" s="6"/>
      <c r="D849" s="6"/>
      <c r="E849" s="7"/>
    </row>
    <row r="850" hidden="1">
      <c r="A850" s="20" t="s">
        <v>3720</v>
      </c>
      <c r="B850" s="21" t="s">
        <v>3721</v>
      </c>
      <c r="C850" s="22" t="s">
        <v>3722</v>
      </c>
      <c r="D850" s="21" t="s">
        <v>3723</v>
      </c>
      <c r="E850" s="23" t="s">
        <v>13</v>
      </c>
    </row>
    <row r="851" hidden="1">
      <c r="A851" s="56" t="s">
        <v>3724</v>
      </c>
      <c r="B851" s="25">
        <v>32856.0</v>
      </c>
      <c r="C851" s="26">
        <v>32856.0</v>
      </c>
      <c r="D851" s="27">
        <v>0.0</v>
      </c>
      <c r="E851" s="41"/>
    </row>
    <row r="852" hidden="1">
      <c r="A852" s="56" t="s">
        <v>3725</v>
      </c>
      <c r="B852" s="29">
        <v>26639.0</v>
      </c>
      <c r="C852" s="26">
        <v>23781.0</v>
      </c>
      <c r="D852" s="27">
        <v>-2858.0</v>
      </c>
      <c r="E852" s="40" t="s">
        <v>5072</v>
      </c>
    </row>
    <row r="853" hidden="1">
      <c r="A853" s="56" t="s">
        <v>3726</v>
      </c>
      <c r="B853" s="29">
        <v>400.0</v>
      </c>
      <c r="C853" s="26">
        <v>400.0</v>
      </c>
      <c r="D853" s="27">
        <v>0.0</v>
      </c>
      <c r="E853" s="41"/>
    </row>
    <row r="854" hidden="1">
      <c r="A854" s="56" t="s">
        <v>3727</v>
      </c>
      <c r="B854" s="29">
        <v>0.0</v>
      </c>
      <c r="C854" s="26"/>
      <c r="D854" s="27">
        <v>0.0</v>
      </c>
      <c r="E854" s="41"/>
    </row>
    <row r="855" hidden="1">
      <c r="A855" s="31" t="s">
        <v>3729</v>
      </c>
      <c r="B855" s="29">
        <v>0.0</v>
      </c>
      <c r="C855" s="26"/>
      <c r="D855" s="27">
        <v>0.0</v>
      </c>
      <c r="E855" s="41"/>
    </row>
    <row r="856" hidden="1">
      <c r="A856" s="31" t="s">
        <v>3730</v>
      </c>
      <c r="B856" s="29">
        <v>0.0</v>
      </c>
      <c r="C856" s="26"/>
      <c r="D856" s="27">
        <v>0.0</v>
      </c>
      <c r="E856" s="40"/>
    </row>
    <row r="857" hidden="1">
      <c r="A857" s="31" t="s">
        <v>3732</v>
      </c>
      <c r="B857" s="29">
        <v>190.0</v>
      </c>
      <c r="C857" s="26">
        <v>190.0</v>
      </c>
      <c r="D857" s="27">
        <v>0.0</v>
      </c>
      <c r="E857" s="28"/>
    </row>
    <row r="858" hidden="1">
      <c r="A858" s="31" t="s">
        <v>3734</v>
      </c>
      <c r="B858" s="29">
        <v>6320.0</v>
      </c>
      <c r="C858" s="26">
        <v>6290.0</v>
      </c>
      <c r="D858" s="27">
        <v>-30.0</v>
      </c>
      <c r="E858" s="41"/>
    </row>
    <row r="859" hidden="1">
      <c r="A859" s="57" t="s">
        <v>3735</v>
      </c>
      <c r="B859" s="29">
        <v>95145.0</v>
      </c>
      <c r="C859" s="29">
        <v>95145.0</v>
      </c>
      <c r="D859" s="27">
        <v>0.0</v>
      </c>
      <c r="E859" s="41"/>
    </row>
    <row r="860" hidden="1">
      <c r="A860" s="57" t="s">
        <v>3736</v>
      </c>
      <c r="B860" s="29">
        <v>57759.19999999998</v>
      </c>
      <c r="C860" s="58">
        <v>57759.200000000106</v>
      </c>
      <c r="D860" s="27">
        <v>1.2369127944111824E-10</v>
      </c>
      <c r="E860" s="41"/>
    </row>
    <row r="861" hidden="1">
      <c r="A861" s="57" t="s">
        <v>3737</v>
      </c>
      <c r="B861" s="29">
        <v>120290.0</v>
      </c>
      <c r="C861" s="58">
        <v>119916.0</v>
      </c>
      <c r="D861" s="27">
        <v>-374.0</v>
      </c>
      <c r="E861" s="41"/>
    </row>
    <row r="862" hidden="1">
      <c r="A862" s="57" t="s">
        <v>3738</v>
      </c>
      <c r="B862" s="29">
        <v>92555.5</v>
      </c>
      <c r="C862" s="58">
        <v>92555.5</v>
      </c>
      <c r="D862" s="27">
        <v>0.0</v>
      </c>
      <c r="E862" s="41"/>
    </row>
    <row r="863" hidden="1">
      <c r="A863" s="57" t="s">
        <v>3740</v>
      </c>
      <c r="B863" s="29">
        <v>1455.0</v>
      </c>
      <c r="C863" s="58">
        <v>1455.0</v>
      </c>
      <c r="D863" s="27">
        <v>0.0</v>
      </c>
      <c r="E863" s="41"/>
    </row>
    <row r="864" hidden="1">
      <c r="A864" s="57" t="s">
        <v>3741</v>
      </c>
      <c r="B864" s="29">
        <v>16527.0</v>
      </c>
      <c r="C864" s="58">
        <v>16527.0</v>
      </c>
      <c r="D864" s="27">
        <v>0.0</v>
      </c>
      <c r="E864" s="41"/>
    </row>
    <row r="865" hidden="1">
      <c r="A865" s="35" t="s">
        <v>3742</v>
      </c>
      <c r="B865" s="29">
        <v>433597.70000000007</v>
      </c>
      <c r="C865" s="58">
        <v>433223.7000000004</v>
      </c>
      <c r="D865" s="27">
        <v>-373.99999999965075</v>
      </c>
      <c r="E865" s="41"/>
    </row>
    <row r="866" hidden="1">
      <c r="A866" s="36" t="s">
        <v>3743</v>
      </c>
      <c r="B866" s="42">
        <v>11.999999999869033</v>
      </c>
      <c r="C866" s="64">
        <v>-2876.0000000003492</v>
      </c>
      <c r="D866" s="65">
        <v>-2888.0000000002183</v>
      </c>
      <c r="E866" s="45"/>
    </row>
    <row r="867" hidden="1"/>
    <row r="868" hidden="1"/>
    <row r="869" hidden="1">
      <c r="A869" s="5" t="s">
        <v>4841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3717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45698.0</v>
      </c>
      <c r="B873" s="6"/>
      <c r="C873" s="53" t="s">
        <v>3718</v>
      </c>
      <c r="D873" s="15">
        <v>45704.0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4" t="s">
        <v>4850</v>
      </c>
      <c r="B875" s="7"/>
      <c r="C875" s="16"/>
      <c r="D875" s="55" t="s">
        <v>4851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3719</v>
      </c>
      <c r="B877" s="6"/>
      <c r="C877" s="6"/>
      <c r="D877" s="6"/>
      <c r="E877" s="7"/>
    </row>
    <row r="878" hidden="1">
      <c r="A878" s="20" t="s">
        <v>3720</v>
      </c>
      <c r="B878" s="21" t="s">
        <v>3721</v>
      </c>
      <c r="C878" s="22" t="s">
        <v>3722</v>
      </c>
      <c r="D878" s="21" t="s">
        <v>3723</v>
      </c>
      <c r="E878" s="23" t="s">
        <v>13</v>
      </c>
    </row>
    <row r="879" hidden="1">
      <c r="A879" s="56" t="s">
        <v>3724</v>
      </c>
      <c r="B879" s="25">
        <v>25214.0</v>
      </c>
      <c r="C879" s="26">
        <v>25214.0</v>
      </c>
      <c r="D879" s="27">
        <v>0.0</v>
      </c>
      <c r="E879" s="41"/>
    </row>
    <row r="880" hidden="1">
      <c r="A880" s="56" t="s">
        <v>3725</v>
      </c>
      <c r="B880" s="29">
        <v>25736.5</v>
      </c>
      <c r="C880" s="26">
        <v>25736.5</v>
      </c>
      <c r="D880" s="27">
        <v>0.0</v>
      </c>
      <c r="E880" s="40"/>
    </row>
    <row r="881" hidden="1">
      <c r="A881" s="56" t="s">
        <v>3726</v>
      </c>
      <c r="B881" s="29">
        <v>200.0</v>
      </c>
      <c r="C881" s="26">
        <v>200.0</v>
      </c>
      <c r="D881" s="27">
        <v>0.0</v>
      </c>
      <c r="E881" s="41"/>
    </row>
    <row r="882" hidden="1">
      <c r="A882" s="56" t="s">
        <v>3727</v>
      </c>
      <c r="B882" s="29">
        <v>0.0</v>
      </c>
      <c r="C882" s="26"/>
      <c r="D882" s="27">
        <v>0.0</v>
      </c>
      <c r="E882" s="41"/>
    </row>
    <row r="883" hidden="1">
      <c r="A883" s="31" t="s">
        <v>3729</v>
      </c>
      <c r="B883" s="29">
        <v>0.0</v>
      </c>
      <c r="C883" s="26"/>
      <c r="D883" s="27">
        <v>0.0</v>
      </c>
      <c r="E883" s="41"/>
    </row>
    <row r="884" hidden="1">
      <c r="A884" s="31" t="s">
        <v>3730</v>
      </c>
      <c r="B884" s="29">
        <v>0.0</v>
      </c>
      <c r="C884" s="26"/>
      <c r="D884" s="27">
        <v>0.0</v>
      </c>
      <c r="E884" s="40"/>
    </row>
    <row r="885" hidden="1">
      <c r="A885" s="31" t="s">
        <v>3732</v>
      </c>
      <c r="B885" s="29">
        <v>3325.0</v>
      </c>
      <c r="C885" s="26">
        <v>3279.0</v>
      </c>
      <c r="D885" s="27">
        <v>-46.0</v>
      </c>
      <c r="E885" s="28"/>
    </row>
    <row r="886" hidden="1">
      <c r="A886" s="31" t="s">
        <v>3734</v>
      </c>
      <c r="B886" s="29">
        <v>6400.0</v>
      </c>
      <c r="C886" s="26">
        <v>6440.0</v>
      </c>
      <c r="D886" s="27">
        <v>40.0</v>
      </c>
      <c r="E886" s="41"/>
    </row>
    <row r="887" hidden="1">
      <c r="A887" s="57" t="s">
        <v>3735</v>
      </c>
      <c r="B887" s="29">
        <v>116702.0</v>
      </c>
      <c r="C887" s="29">
        <v>116702.0</v>
      </c>
      <c r="D887" s="27">
        <v>0.0</v>
      </c>
      <c r="E887" s="41"/>
    </row>
    <row r="888" hidden="1">
      <c r="A888" s="57" t="s">
        <v>3736</v>
      </c>
      <c r="B888" s="29">
        <v>49931.0</v>
      </c>
      <c r="C888" s="58">
        <v>49931.0</v>
      </c>
      <c r="D888" s="27">
        <v>0.0</v>
      </c>
      <c r="E888" s="41"/>
    </row>
    <row r="889" hidden="1">
      <c r="A889" s="57" t="s">
        <v>3737</v>
      </c>
      <c r="B889" s="29">
        <v>144082.0</v>
      </c>
      <c r="C889" s="58">
        <v>144082.0</v>
      </c>
      <c r="D889" s="27">
        <v>0.0</v>
      </c>
      <c r="E889" s="41"/>
    </row>
    <row r="890" hidden="1">
      <c r="A890" s="57" t="s">
        <v>3738</v>
      </c>
      <c r="B890" s="29">
        <v>105803.0</v>
      </c>
      <c r="C890" s="58">
        <v>105803.0</v>
      </c>
      <c r="D890" s="27">
        <v>0.0</v>
      </c>
      <c r="E890" s="41"/>
    </row>
    <row r="891" hidden="1">
      <c r="A891" s="57" t="s">
        <v>3740</v>
      </c>
      <c r="B891" s="29">
        <v>3562.0</v>
      </c>
      <c r="C891" s="58">
        <v>3562.0</v>
      </c>
      <c r="D891" s="27">
        <v>0.0</v>
      </c>
      <c r="E891" s="41"/>
    </row>
    <row r="892" hidden="1">
      <c r="A892" s="57" t="s">
        <v>3741</v>
      </c>
      <c r="B892" s="29">
        <v>15142.0</v>
      </c>
      <c r="C892" s="58">
        <v>15142.0</v>
      </c>
      <c r="D892" s="27">
        <v>0.0</v>
      </c>
      <c r="E892" s="41"/>
    </row>
    <row r="893" hidden="1">
      <c r="A893" s="35" t="s">
        <v>3742</v>
      </c>
      <c r="B893" s="29">
        <v>480954.0</v>
      </c>
      <c r="C893" s="58">
        <v>480954.0</v>
      </c>
      <c r="D893" s="27">
        <v>0.0</v>
      </c>
      <c r="E893" s="41"/>
    </row>
    <row r="894" hidden="1">
      <c r="A894" s="36" t="s">
        <v>3743</v>
      </c>
      <c r="B894" s="42">
        <v>1.5</v>
      </c>
      <c r="C894" s="64">
        <v>-4.5</v>
      </c>
      <c r="D894" s="65">
        <v>-6.0</v>
      </c>
      <c r="E894" s="45"/>
    </row>
    <row r="895" hidden="1"/>
    <row r="896" hidden="1"/>
    <row r="897" hidden="1">
      <c r="A897" s="5" t="s">
        <v>4841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3717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45705.0</v>
      </c>
      <c r="B901" s="6"/>
      <c r="C901" s="53" t="s">
        <v>3718</v>
      </c>
      <c r="D901" s="15">
        <v>45711.0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4" t="s">
        <v>4850</v>
      </c>
      <c r="B903" s="7"/>
      <c r="C903" s="16"/>
      <c r="D903" s="55" t="s">
        <v>4851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3719</v>
      </c>
      <c r="B905" s="6"/>
      <c r="C905" s="6"/>
      <c r="D905" s="6"/>
      <c r="E905" s="7"/>
    </row>
    <row r="906" hidden="1">
      <c r="A906" s="20" t="s">
        <v>3720</v>
      </c>
      <c r="B906" s="21" t="s">
        <v>3721</v>
      </c>
      <c r="C906" s="22" t="s">
        <v>3722</v>
      </c>
      <c r="D906" s="21" t="s">
        <v>3723</v>
      </c>
      <c r="E906" s="23" t="s">
        <v>13</v>
      </c>
    </row>
    <row r="907" hidden="1">
      <c r="A907" s="56" t="s">
        <v>3724</v>
      </c>
      <c r="B907" s="25">
        <v>31584.0</v>
      </c>
      <c r="C907" s="26">
        <v>31814.0</v>
      </c>
      <c r="D907" s="27">
        <v>230.0</v>
      </c>
      <c r="E907" s="41"/>
    </row>
    <row r="908" hidden="1">
      <c r="A908" s="56" t="s">
        <v>3725</v>
      </c>
      <c r="B908" s="29">
        <v>28694.0</v>
      </c>
      <c r="C908" s="26">
        <v>28694.0</v>
      </c>
      <c r="D908" s="27">
        <v>0.0</v>
      </c>
      <c r="E908" s="40"/>
    </row>
    <row r="909" hidden="1">
      <c r="A909" s="56" t="s">
        <v>3726</v>
      </c>
      <c r="B909" s="29">
        <v>300.0</v>
      </c>
      <c r="C909" s="26">
        <v>300.0</v>
      </c>
      <c r="D909" s="27">
        <v>0.0</v>
      </c>
      <c r="E909" s="41"/>
    </row>
    <row r="910" hidden="1">
      <c r="A910" s="56" t="s">
        <v>3727</v>
      </c>
      <c r="B910" s="29">
        <v>0.0</v>
      </c>
      <c r="C910" s="26"/>
      <c r="D910" s="27">
        <v>0.0</v>
      </c>
      <c r="E910" s="41"/>
    </row>
    <row r="911" hidden="1">
      <c r="A911" s="31" t="s">
        <v>3729</v>
      </c>
      <c r="B911" s="29">
        <v>0.0</v>
      </c>
      <c r="C911" s="26"/>
      <c r="D911" s="27">
        <v>0.0</v>
      </c>
      <c r="E911" s="41"/>
    </row>
    <row r="912" hidden="1">
      <c r="A912" s="31" t="s">
        <v>3730</v>
      </c>
      <c r="B912" s="29">
        <v>0.0</v>
      </c>
      <c r="C912" s="26"/>
      <c r="D912" s="27">
        <v>0.0</v>
      </c>
      <c r="E912" s="40"/>
    </row>
    <row r="913" hidden="1">
      <c r="A913" s="31" t="s">
        <v>3732</v>
      </c>
      <c r="B913" s="29">
        <v>2234.0</v>
      </c>
      <c r="C913" s="26">
        <v>2194.0</v>
      </c>
      <c r="D913" s="27">
        <v>-40.0</v>
      </c>
      <c r="E913" s="28" t="s">
        <v>5073</v>
      </c>
    </row>
    <row r="914" hidden="1">
      <c r="A914" s="31" t="s">
        <v>3734</v>
      </c>
      <c r="B914" s="29">
        <v>6640.0</v>
      </c>
      <c r="C914" s="26">
        <v>6720.0</v>
      </c>
      <c r="D914" s="27">
        <v>80.0</v>
      </c>
      <c r="E914" s="41"/>
    </row>
    <row r="915" hidden="1">
      <c r="A915" s="57" t="s">
        <v>3735</v>
      </c>
      <c r="B915" s="29">
        <v>106103.0</v>
      </c>
      <c r="C915" s="29">
        <v>106103.0</v>
      </c>
      <c r="D915" s="27">
        <v>0.0</v>
      </c>
      <c r="E915" s="41"/>
    </row>
    <row r="916" hidden="1">
      <c r="A916" s="57" t="s">
        <v>3736</v>
      </c>
      <c r="B916" s="29">
        <v>45140.0</v>
      </c>
      <c r="C916" s="58">
        <v>45140.0</v>
      </c>
      <c r="D916" s="27">
        <v>0.0</v>
      </c>
      <c r="E916" s="41"/>
    </row>
    <row r="917" hidden="1">
      <c r="A917" s="57" t="s">
        <v>3737</v>
      </c>
      <c r="B917" s="29">
        <v>116286.0</v>
      </c>
      <c r="C917" s="58">
        <v>116286.0</v>
      </c>
      <c r="D917" s="27">
        <v>0.0</v>
      </c>
      <c r="E917" s="41"/>
    </row>
    <row r="918" hidden="1">
      <c r="A918" s="57" t="s">
        <v>3738</v>
      </c>
      <c r="B918" s="29">
        <v>88142.0</v>
      </c>
      <c r="C918" s="58">
        <v>88142.0</v>
      </c>
      <c r="D918" s="27">
        <v>0.0</v>
      </c>
      <c r="E918" s="41"/>
    </row>
    <row r="919" hidden="1">
      <c r="A919" s="57" t="s">
        <v>3740</v>
      </c>
      <c r="B919" s="29">
        <v>1357.0</v>
      </c>
      <c r="C919" s="58">
        <v>1357.0</v>
      </c>
      <c r="D919" s="27">
        <v>0.0</v>
      </c>
      <c r="E919" s="41"/>
    </row>
    <row r="920" hidden="1">
      <c r="A920" s="57" t="s">
        <v>3741</v>
      </c>
      <c r="B920" s="29">
        <v>15079.0</v>
      </c>
      <c r="C920" s="58">
        <v>15079.0</v>
      </c>
      <c r="D920" s="27">
        <v>0.0</v>
      </c>
      <c r="E920" s="41"/>
    </row>
    <row r="921" hidden="1">
      <c r="A921" s="35" t="s">
        <v>3742</v>
      </c>
      <c r="B921" s="29">
        <v>426479.5</v>
      </c>
      <c r="C921" s="58">
        <v>426479.5</v>
      </c>
      <c r="D921" s="27">
        <v>0.0</v>
      </c>
      <c r="E921" s="41"/>
    </row>
    <row r="922" hidden="1">
      <c r="A922" s="36" t="s">
        <v>3743</v>
      </c>
      <c r="B922" s="42">
        <v>0.5</v>
      </c>
      <c r="C922" s="64">
        <v>270.5</v>
      </c>
      <c r="D922" s="65">
        <v>270.0</v>
      </c>
      <c r="E922" s="45"/>
    </row>
    <row r="923" hidden="1"/>
    <row r="924" hidden="1"/>
    <row r="925" hidden="1">
      <c r="A925" s="5" t="s">
        <v>4841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3717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45712.0</v>
      </c>
      <c r="B929" s="6"/>
      <c r="C929" s="53" t="s">
        <v>3718</v>
      </c>
      <c r="D929" s="15">
        <v>45716.0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4" t="s">
        <v>4850</v>
      </c>
      <c r="B931" s="7"/>
      <c r="C931" s="16"/>
      <c r="D931" s="55" t="s">
        <v>4857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3719</v>
      </c>
      <c r="B933" s="6"/>
      <c r="C933" s="6"/>
      <c r="D933" s="6"/>
      <c r="E933" s="7"/>
    </row>
    <row r="934" hidden="1">
      <c r="A934" s="20" t="s">
        <v>3720</v>
      </c>
      <c r="B934" s="21" t="s">
        <v>3721</v>
      </c>
      <c r="C934" s="22" t="s">
        <v>3722</v>
      </c>
      <c r="D934" s="21" t="s">
        <v>3723</v>
      </c>
      <c r="E934" s="23" t="s">
        <v>13</v>
      </c>
    </row>
    <row r="935" hidden="1">
      <c r="A935" s="56" t="s">
        <v>3724</v>
      </c>
      <c r="B935" s="25">
        <v>21177.0</v>
      </c>
      <c r="C935" s="26">
        <v>21178.0</v>
      </c>
      <c r="D935" s="27">
        <v>1.0</v>
      </c>
      <c r="E935" s="41"/>
    </row>
    <row r="936" hidden="1">
      <c r="A936" s="56" t="s">
        <v>3725</v>
      </c>
      <c r="B936" s="29">
        <v>12461.0</v>
      </c>
      <c r="C936" s="26">
        <v>12461.0</v>
      </c>
      <c r="D936" s="27">
        <v>0.0</v>
      </c>
      <c r="E936" s="40"/>
    </row>
    <row r="937" hidden="1">
      <c r="A937" s="56" t="s">
        <v>3726</v>
      </c>
      <c r="B937" s="29">
        <v>960.0</v>
      </c>
      <c r="C937" s="26">
        <v>960.0</v>
      </c>
      <c r="D937" s="27">
        <v>0.0</v>
      </c>
      <c r="E937" s="41"/>
    </row>
    <row r="938" hidden="1">
      <c r="A938" s="56" t="s">
        <v>3727</v>
      </c>
      <c r="B938" s="29">
        <v>0.0</v>
      </c>
      <c r="C938" s="26"/>
      <c r="D938" s="27">
        <v>0.0</v>
      </c>
      <c r="E938" s="41"/>
    </row>
    <row r="939" hidden="1">
      <c r="A939" s="31" t="s">
        <v>3729</v>
      </c>
      <c r="B939" s="29">
        <v>0.0</v>
      </c>
      <c r="C939" s="26"/>
      <c r="D939" s="27">
        <v>0.0</v>
      </c>
      <c r="E939" s="41"/>
    </row>
    <row r="940" hidden="1">
      <c r="A940" s="31" t="s">
        <v>3730</v>
      </c>
      <c r="B940" s="29">
        <v>0.0</v>
      </c>
      <c r="C940" s="26"/>
      <c r="D940" s="27">
        <v>0.0</v>
      </c>
      <c r="E940" s="40"/>
    </row>
    <row r="941" hidden="1">
      <c r="A941" s="31" t="s">
        <v>3732</v>
      </c>
      <c r="B941" s="29">
        <v>0.0</v>
      </c>
      <c r="C941" s="26"/>
      <c r="D941" s="27">
        <v>0.0</v>
      </c>
      <c r="E941" s="28"/>
    </row>
    <row r="942" hidden="1">
      <c r="A942" s="31" t="s">
        <v>3734</v>
      </c>
      <c r="B942" s="29">
        <v>3840.0</v>
      </c>
      <c r="C942" s="26">
        <v>3840.0</v>
      </c>
      <c r="D942" s="27">
        <v>0.0</v>
      </c>
      <c r="E942" s="41"/>
    </row>
    <row r="943" hidden="1">
      <c r="A943" s="57" t="s">
        <v>3735</v>
      </c>
      <c r="B943" s="29">
        <v>70451.0</v>
      </c>
      <c r="C943" s="29">
        <v>70451.0</v>
      </c>
      <c r="D943" s="27">
        <v>0.0</v>
      </c>
      <c r="E943" s="41"/>
    </row>
    <row r="944" hidden="1">
      <c r="A944" s="57" t="s">
        <v>3736</v>
      </c>
      <c r="B944" s="29">
        <v>26226.0</v>
      </c>
      <c r="C944" s="58">
        <v>26226.0</v>
      </c>
      <c r="D944" s="27">
        <v>0.0</v>
      </c>
      <c r="E944" s="41"/>
    </row>
    <row r="945" hidden="1">
      <c r="A945" s="57" t="s">
        <v>3737</v>
      </c>
      <c r="B945" s="29">
        <v>80588.0</v>
      </c>
      <c r="C945" s="58">
        <v>80588.0</v>
      </c>
      <c r="D945" s="27">
        <v>0.0</v>
      </c>
      <c r="E945" s="41"/>
    </row>
    <row r="946" hidden="1">
      <c r="A946" s="57" t="s">
        <v>3738</v>
      </c>
      <c r="B946" s="29">
        <v>57472.0</v>
      </c>
      <c r="C946" s="58">
        <v>57472.0</v>
      </c>
      <c r="D946" s="27">
        <v>0.0</v>
      </c>
      <c r="E946" s="41"/>
    </row>
    <row r="947" hidden="1">
      <c r="A947" s="57" t="s">
        <v>3740</v>
      </c>
      <c r="B947" s="29">
        <v>3297.0</v>
      </c>
      <c r="C947" s="58">
        <v>3297.0</v>
      </c>
      <c r="D947" s="27">
        <v>0.0</v>
      </c>
      <c r="E947" s="41"/>
    </row>
    <row r="948" hidden="1">
      <c r="A948" s="57" t="s">
        <v>3741</v>
      </c>
      <c r="B948" s="29">
        <v>10742.0</v>
      </c>
      <c r="C948" s="58">
        <v>10742.0</v>
      </c>
      <c r="D948" s="27">
        <v>0.0</v>
      </c>
      <c r="E948" s="41"/>
    </row>
    <row r="949" hidden="1">
      <c r="A949" s="35" t="s">
        <v>3742</v>
      </c>
      <c r="B949" s="29">
        <v>276472.0</v>
      </c>
      <c r="C949" s="58">
        <v>276472.0</v>
      </c>
      <c r="D949" s="27">
        <v>0.0</v>
      </c>
      <c r="E949" s="41"/>
    </row>
    <row r="950" hidden="1">
      <c r="A950" s="36" t="s">
        <v>3743</v>
      </c>
      <c r="B950" s="42">
        <v>0.0</v>
      </c>
      <c r="C950" s="64">
        <v>1.0</v>
      </c>
      <c r="D950" s="65">
        <v>1.0</v>
      </c>
      <c r="E950" s="45"/>
    </row>
    <row r="951" hidden="1"/>
    <row r="952" hidden="1"/>
    <row r="953" hidden="1">
      <c r="A953" s="5" t="s">
        <v>4841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3717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45717.0</v>
      </c>
      <c r="B957" s="6"/>
      <c r="C957" s="53" t="s">
        <v>3718</v>
      </c>
      <c r="D957" s="15">
        <v>45718.0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4" t="s">
        <v>4859</v>
      </c>
      <c r="B959" s="7"/>
      <c r="C959" s="16"/>
      <c r="D959" s="55" t="s">
        <v>4851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3719</v>
      </c>
      <c r="B961" s="6"/>
      <c r="C961" s="6"/>
      <c r="D961" s="6"/>
      <c r="E961" s="7"/>
    </row>
    <row r="962" hidden="1">
      <c r="A962" s="20" t="s">
        <v>3720</v>
      </c>
      <c r="B962" s="21" t="s">
        <v>3721</v>
      </c>
      <c r="C962" s="22" t="s">
        <v>3722</v>
      </c>
      <c r="D962" s="21" t="s">
        <v>3723</v>
      </c>
      <c r="E962" s="23" t="s">
        <v>13</v>
      </c>
    </row>
    <row r="963" hidden="1">
      <c r="A963" s="56" t="s">
        <v>3724</v>
      </c>
      <c r="B963" s="25">
        <v>10802.0</v>
      </c>
      <c r="C963" s="26">
        <v>10810.0</v>
      </c>
      <c r="D963" s="27">
        <v>8.0</v>
      </c>
      <c r="E963" s="41"/>
    </row>
    <row r="964" hidden="1">
      <c r="A964" s="56" t="s">
        <v>3725</v>
      </c>
      <c r="B964" s="29">
        <v>9332.0</v>
      </c>
      <c r="C964" s="26">
        <v>9332.0</v>
      </c>
      <c r="D964" s="27">
        <v>0.0</v>
      </c>
      <c r="E964" s="40"/>
    </row>
    <row r="965" hidden="1">
      <c r="A965" s="56" t="s">
        <v>3726</v>
      </c>
      <c r="B965" s="29">
        <v>0.0</v>
      </c>
      <c r="C965" s="26"/>
      <c r="D965" s="27">
        <v>0.0</v>
      </c>
      <c r="E965" s="41"/>
    </row>
    <row r="966" hidden="1">
      <c r="A966" s="56" t="s">
        <v>3727</v>
      </c>
      <c r="B966" s="29">
        <v>0.0</v>
      </c>
      <c r="C966" s="26"/>
      <c r="D966" s="27">
        <v>0.0</v>
      </c>
      <c r="E966" s="41"/>
    </row>
    <row r="967" hidden="1">
      <c r="A967" s="31" t="s">
        <v>3729</v>
      </c>
      <c r="B967" s="29">
        <v>0.0</v>
      </c>
      <c r="C967" s="26"/>
      <c r="D967" s="27">
        <v>0.0</v>
      </c>
      <c r="E967" s="41"/>
    </row>
    <row r="968" hidden="1">
      <c r="A968" s="31" t="s">
        <v>3730</v>
      </c>
      <c r="B968" s="29">
        <v>0.0</v>
      </c>
      <c r="C968" s="26"/>
      <c r="D968" s="27">
        <v>0.0</v>
      </c>
      <c r="E968" s="40"/>
    </row>
    <row r="969" hidden="1">
      <c r="A969" s="31" t="s">
        <v>3732</v>
      </c>
      <c r="B969" s="29">
        <v>0.0</v>
      </c>
      <c r="C969" s="26"/>
      <c r="D969" s="27">
        <v>0.0</v>
      </c>
      <c r="E969" s="28"/>
    </row>
    <row r="970" hidden="1">
      <c r="A970" s="31" t="s">
        <v>3734</v>
      </c>
      <c r="B970" s="29">
        <v>2000.0</v>
      </c>
      <c r="C970" s="26">
        <v>2000.0</v>
      </c>
      <c r="D970" s="27">
        <v>0.0</v>
      </c>
      <c r="E970" s="41"/>
    </row>
    <row r="971" hidden="1">
      <c r="A971" s="57" t="s">
        <v>3735</v>
      </c>
      <c r="B971" s="29">
        <v>40939.0</v>
      </c>
      <c r="C971" s="29">
        <v>40939.0</v>
      </c>
      <c r="D971" s="27">
        <v>0.0</v>
      </c>
      <c r="E971" s="41"/>
    </row>
    <row r="972" hidden="1">
      <c r="A972" s="57" t="s">
        <v>3736</v>
      </c>
      <c r="B972" s="29">
        <v>17100.0</v>
      </c>
      <c r="C972" s="58">
        <v>17429.0</v>
      </c>
      <c r="D972" s="27">
        <v>329.0</v>
      </c>
      <c r="E972" s="41"/>
    </row>
    <row r="973" hidden="1">
      <c r="A973" s="57" t="s">
        <v>3737</v>
      </c>
      <c r="B973" s="29">
        <v>40174.0</v>
      </c>
      <c r="C973" s="58">
        <v>40174.0</v>
      </c>
      <c r="D973" s="27">
        <v>0.0</v>
      </c>
      <c r="E973" s="41"/>
    </row>
    <row r="974" hidden="1">
      <c r="A974" s="57" t="s">
        <v>3738</v>
      </c>
      <c r="B974" s="29">
        <v>37826.0</v>
      </c>
      <c r="C974" s="58">
        <v>37826.0</v>
      </c>
      <c r="D974" s="27">
        <v>0.0</v>
      </c>
      <c r="E974" s="41"/>
    </row>
    <row r="975" hidden="1">
      <c r="A975" s="57" t="s">
        <v>3740</v>
      </c>
      <c r="B975" s="29">
        <v>2543.0</v>
      </c>
      <c r="C975" s="58">
        <v>2543.0</v>
      </c>
      <c r="D975" s="27">
        <v>0.0</v>
      </c>
      <c r="E975" s="41"/>
    </row>
    <row r="976" hidden="1">
      <c r="A976" s="57" t="s">
        <v>3741</v>
      </c>
      <c r="B976" s="29">
        <v>6875.0</v>
      </c>
      <c r="C976" s="58">
        <v>6875.0</v>
      </c>
      <c r="D976" s="27">
        <v>0.0</v>
      </c>
      <c r="E976" s="41"/>
    </row>
    <row r="977" hidden="1">
      <c r="A977" s="35" t="s">
        <v>3742</v>
      </c>
      <c r="B977" s="29">
        <v>160715.0</v>
      </c>
      <c r="C977" s="58">
        <v>161044.0</v>
      </c>
      <c r="D977" s="27">
        <v>329.0</v>
      </c>
      <c r="E977" s="41"/>
    </row>
    <row r="978" hidden="1">
      <c r="A978" s="36" t="s">
        <v>3743</v>
      </c>
      <c r="B978" s="42">
        <v>1.0</v>
      </c>
      <c r="C978" s="64">
        <v>9.0</v>
      </c>
      <c r="D978" s="65">
        <v>8.0</v>
      </c>
      <c r="E978" s="45"/>
    </row>
    <row r="979" hidden="1"/>
    <row r="980" hidden="1"/>
    <row r="981" hidden="1">
      <c r="A981" s="5" t="s">
        <v>4841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3717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3" t="s">
        <v>3718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4" t="s">
        <v>4850</v>
      </c>
      <c r="B987" s="7"/>
      <c r="C987" s="16"/>
      <c r="D987" s="55" t="s">
        <v>4851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3719</v>
      </c>
      <c r="B989" s="6"/>
      <c r="C989" s="6"/>
      <c r="D989" s="6"/>
      <c r="E989" s="7"/>
    </row>
    <row r="990" hidden="1">
      <c r="A990" s="20" t="s">
        <v>3720</v>
      </c>
      <c r="B990" s="21" t="s">
        <v>3721</v>
      </c>
      <c r="C990" s="22" t="s">
        <v>3722</v>
      </c>
      <c r="D990" s="21" t="s">
        <v>3723</v>
      </c>
      <c r="E990" s="23" t="s">
        <v>13</v>
      </c>
    </row>
    <row r="991" hidden="1">
      <c r="A991" s="56" t="s">
        <v>3724</v>
      </c>
      <c r="B991" s="25">
        <v>36582.0</v>
      </c>
      <c r="C991" s="26">
        <v>36584.0</v>
      </c>
      <c r="D991" s="27">
        <v>2.0</v>
      </c>
      <c r="E991" s="41"/>
    </row>
    <row r="992" hidden="1">
      <c r="A992" s="56" t="s">
        <v>3725</v>
      </c>
      <c r="B992" s="29">
        <v>24280.5</v>
      </c>
      <c r="C992" s="26">
        <v>24280.5</v>
      </c>
      <c r="D992" s="27">
        <v>0.0</v>
      </c>
      <c r="E992" s="40"/>
    </row>
    <row r="993" hidden="1">
      <c r="A993" s="56" t="s">
        <v>3726</v>
      </c>
      <c r="B993" s="29">
        <v>1160.0</v>
      </c>
      <c r="C993" s="26">
        <v>1160.0</v>
      </c>
      <c r="D993" s="27">
        <v>0.0</v>
      </c>
      <c r="E993" s="41"/>
    </row>
    <row r="994" hidden="1">
      <c r="A994" s="56" t="s">
        <v>3727</v>
      </c>
      <c r="B994" s="29">
        <v>0.0</v>
      </c>
      <c r="C994" s="26"/>
      <c r="D994" s="27">
        <v>0.0</v>
      </c>
      <c r="E994" s="41"/>
    </row>
    <row r="995" hidden="1">
      <c r="A995" s="31" t="s">
        <v>3729</v>
      </c>
      <c r="B995" s="29">
        <v>0.0</v>
      </c>
      <c r="C995" s="26"/>
      <c r="D995" s="27">
        <v>0.0</v>
      </c>
      <c r="E995" s="41"/>
    </row>
    <row r="996" hidden="1">
      <c r="A996" s="31" t="s">
        <v>3730</v>
      </c>
      <c r="B996" s="29">
        <v>0.0</v>
      </c>
      <c r="C996" s="26"/>
      <c r="D996" s="27">
        <v>0.0</v>
      </c>
      <c r="E996" s="40"/>
    </row>
    <row r="997" hidden="1">
      <c r="A997" s="31" t="s">
        <v>3732</v>
      </c>
      <c r="B997" s="29">
        <v>433.0</v>
      </c>
      <c r="C997" s="26">
        <v>393.0</v>
      </c>
      <c r="D997" s="27">
        <v>-40.0</v>
      </c>
      <c r="E997" s="28"/>
    </row>
    <row r="998" hidden="1">
      <c r="A998" s="31" t="s">
        <v>3734</v>
      </c>
      <c r="B998" s="29">
        <v>5640.0</v>
      </c>
      <c r="C998" s="26">
        <v>5680.0</v>
      </c>
      <c r="D998" s="27">
        <v>40.0</v>
      </c>
      <c r="E998" s="41"/>
    </row>
    <row r="999" hidden="1">
      <c r="A999" s="57" t="s">
        <v>3735</v>
      </c>
      <c r="B999" s="29">
        <v>94213.0</v>
      </c>
      <c r="C999" s="29">
        <v>94213.0</v>
      </c>
      <c r="D999" s="27">
        <v>0.0</v>
      </c>
      <c r="E999" s="41"/>
    </row>
    <row r="1000" hidden="1">
      <c r="A1000" s="57" t="s">
        <v>3736</v>
      </c>
      <c r="B1000" s="29">
        <v>41531.0</v>
      </c>
      <c r="C1000" s="58">
        <v>41531.0</v>
      </c>
      <c r="D1000" s="27">
        <v>0.0</v>
      </c>
      <c r="E1000" s="41"/>
    </row>
    <row r="1001" hidden="1">
      <c r="A1001" s="57" t="s">
        <v>3737</v>
      </c>
      <c r="B1001" s="29">
        <v>121245.0</v>
      </c>
      <c r="C1001" s="58">
        <v>119875.0</v>
      </c>
      <c r="D1001" s="27">
        <v>-1370.0</v>
      </c>
      <c r="E1001" s="41"/>
    </row>
    <row r="1002" hidden="1">
      <c r="A1002" s="57" t="s">
        <v>3738</v>
      </c>
      <c r="B1002" s="29">
        <v>96312.0</v>
      </c>
      <c r="C1002" s="58">
        <v>96312.0</v>
      </c>
      <c r="D1002" s="27">
        <v>0.0</v>
      </c>
      <c r="E1002" s="41"/>
    </row>
    <row r="1003" hidden="1">
      <c r="A1003" s="57" t="s">
        <v>3740</v>
      </c>
      <c r="B1003" s="29">
        <v>3559.0</v>
      </c>
      <c r="C1003" s="58">
        <v>3559.0</v>
      </c>
      <c r="D1003" s="27">
        <v>0.0</v>
      </c>
      <c r="E1003" s="41"/>
    </row>
    <row r="1004" hidden="1">
      <c r="A1004" s="57" t="s">
        <v>3741</v>
      </c>
      <c r="B1004" s="29">
        <v>14411.0</v>
      </c>
      <c r="C1004" s="58">
        <v>14411.0</v>
      </c>
      <c r="D1004" s="27">
        <v>0.0</v>
      </c>
      <c r="E1004" s="41"/>
    </row>
    <row r="1005" hidden="1">
      <c r="A1005" s="35" t="s">
        <v>3742</v>
      </c>
      <c r="B1005" s="29">
        <v>424955.5</v>
      </c>
      <c r="C1005" s="58">
        <v>423585.5</v>
      </c>
      <c r="D1005" s="27">
        <v>-1370.0</v>
      </c>
      <c r="E1005" s="41"/>
    </row>
    <row r="1006" hidden="1">
      <c r="A1006" s="36" t="s">
        <v>3743</v>
      </c>
      <c r="B1006" s="42">
        <v>0.0</v>
      </c>
      <c r="C1006" s="64">
        <v>2.0</v>
      </c>
      <c r="D1006" s="65">
        <v>2.0</v>
      </c>
      <c r="E1006" s="45"/>
    </row>
    <row r="1007" hidden="1"/>
    <row r="1008" hidden="1"/>
    <row r="1009" hidden="1">
      <c r="A1009" s="5" t="s">
        <v>4841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3717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45726.0</v>
      </c>
      <c r="B1013" s="6"/>
      <c r="C1013" s="53" t="s">
        <v>3718</v>
      </c>
      <c r="D1013" s="15">
        <v>45732.0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4" t="s">
        <v>4850</v>
      </c>
      <c r="B1015" s="7"/>
      <c r="C1015" s="16"/>
      <c r="D1015" s="55" t="s">
        <v>4851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3719</v>
      </c>
      <c r="B1017" s="6"/>
      <c r="C1017" s="6"/>
      <c r="D1017" s="6"/>
      <c r="E1017" s="7"/>
    </row>
    <row r="1018" hidden="1">
      <c r="A1018" s="20" t="s">
        <v>3720</v>
      </c>
      <c r="B1018" s="21" t="s">
        <v>3721</v>
      </c>
      <c r="C1018" s="22" t="s">
        <v>3722</v>
      </c>
      <c r="D1018" s="21" t="s">
        <v>3723</v>
      </c>
      <c r="E1018" s="23" t="s">
        <v>13</v>
      </c>
    </row>
    <row r="1019" hidden="1">
      <c r="A1019" s="56" t="s">
        <v>3724</v>
      </c>
      <c r="B1019" s="25">
        <v>24275.0</v>
      </c>
      <c r="C1019" s="26">
        <v>24282.0</v>
      </c>
      <c r="D1019" s="27">
        <v>7.0</v>
      </c>
      <c r="E1019" s="41"/>
    </row>
    <row r="1020" hidden="1">
      <c r="A1020" s="56" t="s">
        <v>3725</v>
      </c>
      <c r="B1020" s="29">
        <v>34168.0</v>
      </c>
      <c r="C1020" s="26">
        <v>34168.0</v>
      </c>
      <c r="D1020" s="27">
        <v>0.0</v>
      </c>
      <c r="E1020" s="40"/>
    </row>
    <row r="1021" hidden="1">
      <c r="A1021" s="56" t="s">
        <v>3726</v>
      </c>
      <c r="B1021" s="29">
        <v>1450.0</v>
      </c>
      <c r="C1021" s="26">
        <v>1450.0</v>
      </c>
      <c r="D1021" s="27">
        <v>0.0</v>
      </c>
      <c r="E1021" s="41"/>
    </row>
    <row r="1022" hidden="1">
      <c r="A1022" s="56" t="s">
        <v>3727</v>
      </c>
      <c r="B1022" s="29">
        <v>0.0</v>
      </c>
      <c r="C1022" s="26"/>
      <c r="D1022" s="27">
        <v>0.0</v>
      </c>
      <c r="E1022" s="41"/>
    </row>
    <row r="1023" hidden="1">
      <c r="A1023" s="31" t="s">
        <v>3729</v>
      </c>
      <c r="B1023" s="29">
        <v>0.0</v>
      </c>
      <c r="C1023" s="26"/>
      <c r="D1023" s="27">
        <v>0.0</v>
      </c>
      <c r="E1023" s="41"/>
    </row>
    <row r="1024" hidden="1">
      <c r="A1024" s="31" t="s">
        <v>3730</v>
      </c>
      <c r="B1024" s="29">
        <v>0.0</v>
      </c>
      <c r="C1024" s="26"/>
      <c r="D1024" s="27">
        <v>0.0</v>
      </c>
      <c r="E1024" s="40"/>
    </row>
    <row r="1025" hidden="1">
      <c r="A1025" s="31" t="s">
        <v>3732</v>
      </c>
      <c r="B1025" s="29">
        <v>4095.0</v>
      </c>
      <c r="C1025" s="26">
        <v>4035.0</v>
      </c>
      <c r="D1025" s="27">
        <v>-60.0</v>
      </c>
      <c r="E1025" s="28" t="s">
        <v>5074</v>
      </c>
    </row>
    <row r="1026" hidden="1">
      <c r="A1026" s="31" t="s">
        <v>3734</v>
      </c>
      <c r="B1026" s="29">
        <v>5400.0</v>
      </c>
      <c r="C1026" s="26">
        <v>5440.0</v>
      </c>
      <c r="D1026" s="27">
        <v>40.0</v>
      </c>
      <c r="E1026" s="41"/>
    </row>
    <row r="1027" hidden="1">
      <c r="A1027" s="57" t="s">
        <v>3735</v>
      </c>
      <c r="B1027" s="29">
        <v>123994.0</v>
      </c>
      <c r="C1027" s="29">
        <v>123994.0</v>
      </c>
      <c r="D1027" s="27">
        <v>0.0</v>
      </c>
      <c r="E1027" s="41"/>
    </row>
    <row r="1028" hidden="1">
      <c r="A1028" s="57" t="s">
        <v>3736</v>
      </c>
      <c r="B1028" s="29">
        <v>48132.0</v>
      </c>
      <c r="C1028" s="58">
        <v>48132.0</v>
      </c>
      <c r="D1028" s="27">
        <v>0.0</v>
      </c>
      <c r="E1028" s="41"/>
    </row>
    <row r="1029" hidden="1">
      <c r="A1029" s="57" t="s">
        <v>3737</v>
      </c>
      <c r="B1029" s="29">
        <v>140649.0</v>
      </c>
      <c r="C1029" s="58">
        <v>140649.0</v>
      </c>
      <c r="D1029" s="27">
        <v>0.0</v>
      </c>
      <c r="E1029" s="41"/>
    </row>
    <row r="1030" hidden="1">
      <c r="A1030" s="57" t="s">
        <v>3738</v>
      </c>
      <c r="B1030" s="29">
        <v>90597.0</v>
      </c>
      <c r="C1030" s="58">
        <v>90597.0</v>
      </c>
      <c r="D1030" s="27">
        <v>0.0</v>
      </c>
      <c r="E1030" s="41"/>
    </row>
    <row r="1031" hidden="1">
      <c r="A1031" s="57" t="s">
        <v>3740</v>
      </c>
      <c r="B1031" s="29">
        <v>3707.0</v>
      </c>
      <c r="C1031" s="58">
        <v>3707.0</v>
      </c>
      <c r="D1031" s="27">
        <v>0.0</v>
      </c>
      <c r="E1031" s="41"/>
    </row>
    <row r="1032" hidden="1">
      <c r="A1032" s="57" t="s">
        <v>3741</v>
      </c>
      <c r="B1032" s="29">
        <v>16462.0</v>
      </c>
      <c r="C1032" s="58">
        <v>16462.0</v>
      </c>
      <c r="D1032" s="27">
        <v>0.0</v>
      </c>
      <c r="E1032" s="41"/>
    </row>
    <row r="1033" hidden="1">
      <c r="A1033" s="35" t="s">
        <v>3742</v>
      </c>
      <c r="B1033" s="29">
        <v>476202.5</v>
      </c>
      <c r="C1033" s="58">
        <v>476202.5</v>
      </c>
      <c r="D1033" s="27">
        <v>0.0</v>
      </c>
      <c r="E1033" s="41"/>
    </row>
    <row r="1034" hidden="1">
      <c r="A1034" s="36" t="s">
        <v>3743</v>
      </c>
      <c r="B1034" s="42">
        <v>264.5</v>
      </c>
      <c r="C1034" s="64">
        <v>251.5</v>
      </c>
      <c r="D1034" s="65">
        <v>-13.0</v>
      </c>
      <c r="E1034" s="45"/>
    </row>
    <row r="1035" hidden="1"/>
    <row r="1036" hidden="1"/>
    <row r="1037" hidden="1">
      <c r="A1037" s="5" t="s">
        <v>4841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3717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45733.0</v>
      </c>
      <c r="B1041" s="6"/>
      <c r="C1041" s="53" t="s">
        <v>3718</v>
      </c>
      <c r="D1041" s="15">
        <v>45739.0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4" t="s">
        <v>4850</v>
      </c>
      <c r="B1043" s="7"/>
      <c r="C1043" s="16"/>
      <c r="D1043" s="55" t="s">
        <v>4851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3719</v>
      </c>
      <c r="B1045" s="6"/>
      <c r="C1045" s="6"/>
      <c r="D1045" s="6"/>
      <c r="E1045" s="7"/>
    </row>
    <row r="1046" hidden="1">
      <c r="A1046" s="20" t="s">
        <v>3720</v>
      </c>
      <c r="B1046" s="21" t="s">
        <v>3721</v>
      </c>
      <c r="C1046" s="22" t="s">
        <v>3722</v>
      </c>
      <c r="D1046" s="21" t="s">
        <v>3723</v>
      </c>
      <c r="E1046" s="23" t="s">
        <v>13</v>
      </c>
    </row>
    <row r="1047" hidden="1">
      <c r="A1047" s="56" t="s">
        <v>3724</v>
      </c>
      <c r="B1047" s="25">
        <v>29237.0</v>
      </c>
      <c r="C1047" s="26">
        <v>29218.0</v>
      </c>
      <c r="D1047" s="27">
        <v>-19.0</v>
      </c>
      <c r="E1047" s="41"/>
    </row>
    <row r="1048" hidden="1">
      <c r="A1048" s="56" t="s">
        <v>3725</v>
      </c>
      <c r="B1048" s="29">
        <v>29474.0</v>
      </c>
      <c r="C1048" s="26">
        <v>29474.0</v>
      </c>
      <c r="D1048" s="27">
        <v>0.0</v>
      </c>
      <c r="E1048" s="40"/>
    </row>
    <row r="1049" hidden="1">
      <c r="A1049" s="56" t="s">
        <v>3726</v>
      </c>
      <c r="B1049" s="29">
        <v>2330.0</v>
      </c>
      <c r="C1049" s="26">
        <v>2330.0</v>
      </c>
      <c r="D1049" s="27">
        <v>0.0</v>
      </c>
      <c r="E1049" s="41"/>
    </row>
    <row r="1050" hidden="1">
      <c r="A1050" s="56" t="s">
        <v>3727</v>
      </c>
      <c r="B1050" s="29">
        <v>0.0</v>
      </c>
      <c r="C1050" s="26"/>
      <c r="D1050" s="27">
        <v>0.0</v>
      </c>
      <c r="E1050" s="41"/>
    </row>
    <row r="1051" hidden="1">
      <c r="A1051" s="31" t="s">
        <v>3729</v>
      </c>
      <c r="B1051" s="29">
        <v>0.0</v>
      </c>
      <c r="C1051" s="26"/>
      <c r="D1051" s="27">
        <v>0.0</v>
      </c>
      <c r="E1051" s="41"/>
    </row>
    <row r="1052" hidden="1">
      <c r="A1052" s="31" t="s">
        <v>3730</v>
      </c>
      <c r="B1052" s="29">
        <v>0.0</v>
      </c>
      <c r="C1052" s="26"/>
      <c r="D1052" s="27">
        <v>0.0</v>
      </c>
      <c r="E1052" s="40"/>
    </row>
    <row r="1053" hidden="1">
      <c r="A1053" s="31" t="s">
        <v>3732</v>
      </c>
      <c r="B1053" s="29">
        <v>1163.0</v>
      </c>
      <c r="C1053" s="26">
        <v>882.0</v>
      </c>
      <c r="D1053" s="27">
        <v>-281.0</v>
      </c>
      <c r="E1053" s="28"/>
    </row>
    <row r="1054" hidden="1">
      <c r="A1054" s="31" t="s">
        <v>3734</v>
      </c>
      <c r="B1054" s="29">
        <v>5320.0</v>
      </c>
      <c r="C1054" s="26">
        <v>5600.0</v>
      </c>
      <c r="D1054" s="27">
        <v>280.0</v>
      </c>
      <c r="E1054" s="41"/>
    </row>
    <row r="1055" hidden="1">
      <c r="A1055" s="57" t="s">
        <v>3735</v>
      </c>
      <c r="B1055" s="29">
        <v>130107.0</v>
      </c>
      <c r="C1055" s="29">
        <v>130107.0</v>
      </c>
      <c r="D1055" s="27">
        <v>0.0</v>
      </c>
      <c r="E1055" s="41"/>
    </row>
    <row r="1056" hidden="1">
      <c r="A1056" s="57" t="s">
        <v>3736</v>
      </c>
      <c r="B1056" s="29">
        <v>49297.0</v>
      </c>
      <c r="C1056" s="58">
        <v>49297.0</v>
      </c>
      <c r="D1056" s="27">
        <v>0.0</v>
      </c>
      <c r="E1056" s="41"/>
    </row>
    <row r="1057" hidden="1">
      <c r="A1057" s="57" t="s">
        <v>3737</v>
      </c>
      <c r="B1057" s="29">
        <v>130903.0</v>
      </c>
      <c r="C1057" s="58">
        <v>130903.0</v>
      </c>
      <c r="D1057" s="27">
        <v>0.0</v>
      </c>
      <c r="E1057" s="41"/>
    </row>
    <row r="1058" hidden="1">
      <c r="A1058" s="57" t="s">
        <v>3738</v>
      </c>
      <c r="B1058" s="29">
        <v>93747.0</v>
      </c>
      <c r="C1058" s="58">
        <v>93747.0</v>
      </c>
      <c r="D1058" s="27">
        <v>0.0</v>
      </c>
      <c r="E1058" s="41"/>
    </row>
    <row r="1059" hidden="1">
      <c r="A1059" s="57" t="s">
        <v>3740</v>
      </c>
      <c r="B1059" s="29">
        <v>358.0</v>
      </c>
      <c r="C1059" s="58">
        <v>358.0</v>
      </c>
      <c r="D1059" s="27">
        <v>0.0</v>
      </c>
      <c r="E1059" s="41"/>
    </row>
    <row r="1060" hidden="1">
      <c r="A1060" s="57" t="s">
        <v>3741</v>
      </c>
      <c r="B1060" s="29">
        <v>15954.0</v>
      </c>
      <c r="C1060" s="58">
        <v>15954.0</v>
      </c>
      <c r="D1060" s="27">
        <v>0.0</v>
      </c>
      <c r="E1060" s="41"/>
    </row>
    <row r="1061" hidden="1">
      <c r="A1061" s="35" t="s">
        <v>3742</v>
      </c>
      <c r="B1061" s="29">
        <v>471933.8</v>
      </c>
      <c r="C1061" s="58">
        <v>471933.8</v>
      </c>
      <c r="D1061" s="27">
        <v>0.0</v>
      </c>
      <c r="E1061" s="41"/>
    </row>
    <row r="1062" hidden="1">
      <c r="A1062" s="36" t="s">
        <v>3743</v>
      </c>
      <c r="B1062" s="42">
        <v>2.1999999999970896</v>
      </c>
      <c r="C1062" s="64">
        <v>-17.79999999998836</v>
      </c>
      <c r="D1062" s="65">
        <v>-19.999999999985448</v>
      </c>
      <c r="E1062" s="45"/>
    </row>
    <row r="1063" hidden="1"/>
    <row r="1064" hidden="1"/>
    <row r="1065" hidden="1">
      <c r="A1065" s="5" t="s">
        <v>4841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3717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45740.0</v>
      </c>
      <c r="B1069" s="6"/>
      <c r="C1069" s="53" t="s">
        <v>3718</v>
      </c>
      <c r="D1069" s="15">
        <v>45746.0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4" t="s">
        <v>4850</v>
      </c>
      <c r="B1071" s="7"/>
      <c r="C1071" s="16"/>
      <c r="D1071" s="55" t="s">
        <v>4851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3719</v>
      </c>
      <c r="B1073" s="6"/>
      <c r="C1073" s="6"/>
      <c r="D1073" s="6"/>
      <c r="E1073" s="7"/>
    </row>
    <row r="1074" hidden="1">
      <c r="A1074" s="20" t="s">
        <v>3720</v>
      </c>
      <c r="B1074" s="21" t="s">
        <v>3721</v>
      </c>
      <c r="C1074" s="22" t="s">
        <v>3722</v>
      </c>
      <c r="D1074" s="21" t="s">
        <v>3723</v>
      </c>
      <c r="E1074" s="23" t="s">
        <v>13</v>
      </c>
    </row>
    <row r="1075" hidden="1">
      <c r="A1075" s="56" t="s">
        <v>3724</v>
      </c>
      <c r="B1075" s="25">
        <v>38869.0</v>
      </c>
      <c r="C1075" s="26">
        <v>38869.0</v>
      </c>
      <c r="D1075" s="27">
        <v>0.0</v>
      </c>
      <c r="E1075" s="41"/>
    </row>
    <row r="1076" hidden="1">
      <c r="A1076" s="56" t="s">
        <v>3725</v>
      </c>
      <c r="B1076" s="29">
        <v>27908.0</v>
      </c>
      <c r="C1076" s="26">
        <v>27908.0</v>
      </c>
      <c r="D1076" s="27">
        <v>0.0</v>
      </c>
      <c r="E1076" s="40"/>
    </row>
    <row r="1077" hidden="1">
      <c r="A1077" s="56" t="s">
        <v>3726</v>
      </c>
      <c r="B1077" s="29">
        <v>835.0</v>
      </c>
      <c r="C1077" s="26">
        <v>835.0</v>
      </c>
      <c r="D1077" s="27">
        <v>0.0</v>
      </c>
      <c r="E1077" s="41"/>
    </row>
    <row r="1078" hidden="1">
      <c r="A1078" s="56" t="s">
        <v>3727</v>
      </c>
      <c r="B1078" s="29">
        <v>0.0</v>
      </c>
      <c r="C1078" s="26"/>
      <c r="D1078" s="27">
        <v>0.0</v>
      </c>
      <c r="E1078" s="41"/>
    </row>
    <row r="1079" hidden="1">
      <c r="A1079" s="31" t="s">
        <v>3729</v>
      </c>
      <c r="B1079" s="29">
        <v>0.0</v>
      </c>
      <c r="C1079" s="26"/>
      <c r="D1079" s="27">
        <v>0.0</v>
      </c>
      <c r="E1079" s="41"/>
    </row>
    <row r="1080" hidden="1">
      <c r="A1080" s="31" t="s">
        <v>3730</v>
      </c>
      <c r="B1080" s="29">
        <v>0.0</v>
      </c>
      <c r="C1080" s="26"/>
      <c r="D1080" s="27">
        <v>0.0</v>
      </c>
      <c r="E1080" s="40"/>
    </row>
    <row r="1081" hidden="1">
      <c r="A1081" s="31" t="s">
        <v>3732</v>
      </c>
      <c r="B1081" s="29">
        <v>335.0</v>
      </c>
      <c r="C1081" s="26">
        <v>335.0</v>
      </c>
      <c r="D1081" s="27">
        <v>0.0</v>
      </c>
      <c r="E1081" s="28"/>
    </row>
    <row r="1082" hidden="1">
      <c r="A1082" s="31" t="s">
        <v>3734</v>
      </c>
      <c r="B1082" s="29">
        <v>6760.0</v>
      </c>
      <c r="C1082" s="26">
        <v>6760.0</v>
      </c>
      <c r="D1082" s="27">
        <v>0.0</v>
      </c>
      <c r="E1082" s="41"/>
    </row>
    <row r="1083" hidden="1">
      <c r="A1083" s="57" t="s">
        <v>3735</v>
      </c>
      <c r="B1083" s="29">
        <v>126885.0</v>
      </c>
      <c r="C1083" s="29">
        <v>136593.0</v>
      </c>
      <c r="D1083" s="27">
        <v>9708.0</v>
      </c>
      <c r="E1083" s="41"/>
    </row>
    <row r="1084" hidden="1">
      <c r="A1084" s="57" t="s">
        <v>3736</v>
      </c>
      <c r="B1084" s="29">
        <v>50436.0</v>
      </c>
      <c r="C1084" s="58">
        <v>50436.0</v>
      </c>
      <c r="D1084" s="27">
        <v>0.0</v>
      </c>
      <c r="E1084" s="41"/>
    </row>
    <row r="1085" hidden="1">
      <c r="A1085" s="57" t="s">
        <v>3737</v>
      </c>
      <c r="B1085" s="29">
        <v>115199.0</v>
      </c>
      <c r="C1085" s="58">
        <v>115199.0</v>
      </c>
      <c r="D1085" s="27">
        <v>0.0</v>
      </c>
      <c r="E1085" s="41"/>
    </row>
    <row r="1086" hidden="1">
      <c r="A1086" s="57" t="s">
        <v>3738</v>
      </c>
      <c r="B1086" s="29">
        <v>104081.0</v>
      </c>
      <c r="C1086" s="58">
        <v>104081.0</v>
      </c>
      <c r="D1086" s="27">
        <v>0.0</v>
      </c>
      <c r="E1086" s="41"/>
    </row>
    <row r="1087" hidden="1">
      <c r="A1087" s="57" t="s">
        <v>3740</v>
      </c>
      <c r="B1087" s="29">
        <v>3086.0</v>
      </c>
      <c r="C1087" s="58">
        <v>3086.0</v>
      </c>
      <c r="D1087" s="27">
        <v>0.0</v>
      </c>
      <c r="E1087" s="41"/>
    </row>
    <row r="1088" hidden="1">
      <c r="A1088" s="57" t="s">
        <v>3741</v>
      </c>
      <c r="B1088" s="29">
        <v>18007.0</v>
      </c>
      <c r="C1088" s="58">
        <v>18007.0</v>
      </c>
      <c r="D1088" s="27">
        <v>0.0</v>
      </c>
      <c r="E1088" s="41"/>
    </row>
    <row r="1089" hidden="1">
      <c r="A1089" s="35" t="s">
        <v>3742</v>
      </c>
      <c r="B1089" s="29">
        <v>474373.2</v>
      </c>
      <c r="C1089" s="58">
        <v>484081.2</v>
      </c>
      <c r="D1089" s="27">
        <v>9708.0</v>
      </c>
      <c r="E1089" s="41"/>
    </row>
    <row r="1090" hidden="1">
      <c r="A1090" s="36" t="s">
        <v>3743</v>
      </c>
      <c r="B1090" s="42">
        <v>20.80000000000291</v>
      </c>
      <c r="C1090" s="64">
        <v>20.79999999998836</v>
      </c>
      <c r="D1090" s="65">
        <v>-1.4551915228366852E-11</v>
      </c>
      <c r="E1090" s="45"/>
    </row>
    <row r="1091" hidden="1"/>
    <row r="1092" hidden="1"/>
    <row r="1093" hidden="1">
      <c r="A1093" s="5" t="s">
        <v>4841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3717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45747.0</v>
      </c>
      <c r="B1097" s="6"/>
      <c r="C1097" s="53" t="s">
        <v>3718</v>
      </c>
      <c r="D1097" s="15">
        <v>45747.0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4" t="s">
        <v>4850</v>
      </c>
      <c r="B1099" s="7"/>
      <c r="C1099" s="16"/>
      <c r="D1099" s="55" t="s">
        <v>4850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3719</v>
      </c>
      <c r="B1101" s="6"/>
      <c r="C1101" s="6"/>
      <c r="D1101" s="6"/>
      <c r="E1101" s="7"/>
    </row>
    <row r="1102" hidden="1">
      <c r="A1102" s="20" t="s">
        <v>3720</v>
      </c>
      <c r="B1102" s="21" t="s">
        <v>3721</v>
      </c>
      <c r="C1102" s="22" t="s">
        <v>3722</v>
      </c>
      <c r="D1102" s="21" t="s">
        <v>3723</v>
      </c>
      <c r="E1102" s="23" t="s">
        <v>13</v>
      </c>
    </row>
    <row r="1103" hidden="1">
      <c r="A1103" s="56" t="s">
        <v>3724</v>
      </c>
      <c r="B1103" s="25">
        <v>2358.0</v>
      </c>
      <c r="C1103" s="26">
        <v>2358.0</v>
      </c>
      <c r="D1103" s="27">
        <v>0.0</v>
      </c>
      <c r="E1103" s="41"/>
    </row>
    <row r="1104" hidden="1">
      <c r="A1104" s="56" t="s">
        <v>3725</v>
      </c>
      <c r="B1104" s="29">
        <v>3836.0</v>
      </c>
      <c r="C1104" s="26">
        <v>3836.0</v>
      </c>
      <c r="D1104" s="27">
        <v>0.0</v>
      </c>
      <c r="E1104" s="40"/>
    </row>
    <row r="1105" hidden="1">
      <c r="A1105" s="56" t="s">
        <v>3726</v>
      </c>
      <c r="B1105" s="29">
        <v>0.0</v>
      </c>
      <c r="C1105" s="26"/>
      <c r="D1105" s="27">
        <v>0.0</v>
      </c>
      <c r="E1105" s="41"/>
    </row>
    <row r="1106" hidden="1">
      <c r="A1106" s="56" t="s">
        <v>3727</v>
      </c>
      <c r="B1106" s="29">
        <v>0.0</v>
      </c>
      <c r="C1106" s="26"/>
      <c r="D1106" s="27">
        <v>0.0</v>
      </c>
      <c r="E1106" s="41"/>
    </row>
    <row r="1107" hidden="1">
      <c r="A1107" s="31" t="s">
        <v>3729</v>
      </c>
      <c r="B1107" s="29">
        <v>0.0</v>
      </c>
      <c r="C1107" s="26"/>
      <c r="D1107" s="27">
        <v>0.0</v>
      </c>
      <c r="E1107" s="41"/>
    </row>
    <row r="1108" hidden="1">
      <c r="A1108" s="31" t="s">
        <v>3730</v>
      </c>
      <c r="B1108" s="29">
        <v>0.0</v>
      </c>
      <c r="C1108" s="26"/>
      <c r="D1108" s="27">
        <v>0.0</v>
      </c>
      <c r="E1108" s="40"/>
    </row>
    <row r="1109" hidden="1">
      <c r="A1109" s="31" t="s">
        <v>3732</v>
      </c>
      <c r="B1109" s="29">
        <v>0.0</v>
      </c>
      <c r="C1109" s="26"/>
      <c r="D1109" s="27">
        <v>0.0</v>
      </c>
      <c r="E1109" s="28"/>
    </row>
    <row r="1110" hidden="1">
      <c r="A1110" s="31" t="s">
        <v>3734</v>
      </c>
      <c r="B1110" s="29">
        <v>800.0</v>
      </c>
      <c r="C1110" s="26">
        <v>840.0</v>
      </c>
      <c r="D1110" s="27">
        <v>40.0</v>
      </c>
      <c r="E1110" s="41"/>
    </row>
    <row r="1111" hidden="1">
      <c r="A1111" s="57" t="s">
        <v>3735</v>
      </c>
      <c r="B1111" s="29">
        <v>8658.0</v>
      </c>
      <c r="C1111" s="29">
        <v>8658.0</v>
      </c>
      <c r="D1111" s="27">
        <v>0.0</v>
      </c>
      <c r="E1111" s="41"/>
    </row>
    <row r="1112" hidden="1">
      <c r="A1112" s="57" t="s">
        <v>3736</v>
      </c>
      <c r="B1112" s="29">
        <v>5452.0</v>
      </c>
      <c r="C1112" s="58">
        <v>5452.0</v>
      </c>
      <c r="D1112" s="27">
        <v>0.0</v>
      </c>
      <c r="E1112" s="41"/>
    </row>
    <row r="1113" hidden="1">
      <c r="A1113" s="57" t="s">
        <v>3737</v>
      </c>
      <c r="B1113" s="29">
        <v>11818.0</v>
      </c>
      <c r="C1113" s="58">
        <v>11818.0</v>
      </c>
      <c r="D1113" s="27">
        <v>0.0</v>
      </c>
      <c r="E1113" s="41"/>
    </row>
    <row r="1114" hidden="1">
      <c r="A1114" s="57" t="s">
        <v>3738</v>
      </c>
      <c r="B1114" s="29">
        <v>11444.0</v>
      </c>
      <c r="C1114" s="58">
        <v>11444.0</v>
      </c>
      <c r="D1114" s="27">
        <v>0.0</v>
      </c>
      <c r="E1114" s="41"/>
    </row>
    <row r="1115" hidden="1">
      <c r="A1115" s="57" t="s">
        <v>3740</v>
      </c>
      <c r="B1115" s="29">
        <v>0.0</v>
      </c>
      <c r="C1115" s="58">
        <v>0.0</v>
      </c>
      <c r="D1115" s="27">
        <v>0.0</v>
      </c>
      <c r="E1115" s="41"/>
    </row>
    <row r="1116" hidden="1">
      <c r="A1116" s="57" t="s">
        <v>3741</v>
      </c>
      <c r="B1116" s="29">
        <v>952.0</v>
      </c>
      <c r="C1116" s="58">
        <v>952.0</v>
      </c>
      <c r="D1116" s="27">
        <v>0.0</v>
      </c>
      <c r="E1116" s="41"/>
    </row>
    <row r="1117" hidden="1">
      <c r="A1117" s="35" t="s">
        <v>3742</v>
      </c>
      <c r="B1117" s="29">
        <v>44366.0</v>
      </c>
      <c r="C1117" s="58">
        <v>44366.0</v>
      </c>
      <c r="D1117" s="27">
        <v>0.0</v>
      </c>
      <c r="E1117" s="41"/>
    </row>
    <row r="1118" hidden="1">
      <c r="A1118" s="36" t="s">
        <v>3743</v>
      </c>
      <c r="B1118" s="42">
        <v>0.0</v>
      </c>
      <c r="C1118" s="64">
        <v>40.0</v>
      </c>
      <c r="D1118" s="65">
        <v>40.0</v>
      </c>
      <c r="E1118" s="45"/>
    </row>
    <row r="1119" hidden="1"/>
    <row r="1120" hidden="1"/>
    <row r="1121" hidden="1">
      <c r="A1121" s="5" t="s">
        <v>4841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3717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45748.0</v>
      </c>
      <c r="B1125" s="6"/>
      <c r="C1125" s="53" t="s">
        <v>3718</v>
      </c>
      <c r="D1125" s="15">
        <v>45753.0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4" t="s">
        <v>4852</v>
      </c>
      <c r="B1127" s="7"/>
      <c r="C1127" s="16"/>
      <c r="D1127" s="55" t="s">
        <v>4851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3719</v>
      </c>
      <c r="B1129" s="6"/>
      <c r="C1129" s="6"/>
      <c r="D1129" s="6"/>
      <c r="E1129" s="7"/>
    </row>
    <row r="1130" hidden="1">
      <c r="A1130" s="20" t="s">
        <v>3720</v>
      </c>
      <c r="B1130" s="21" t="s">
        <v>3721</v>
      </c>
      <c r="C1130" s="22" t="s">
        <v>3722</v>
      </c>
      <c r="D1130" s="21" t="s">
        <v>3723</v>
      </c>
      <c r="E1130" s="23" t="s">
        <v>13</v>
      </c>
    </row>
    <row r="1131" hidden="1">
      <c r="A1131" s="56" t="s">
        <v>3724</v>
      </c>
      <c r="B1131" s="25">
        <v>25765.0</v>
      </c>
      <c r="C1131" s="26">
        <v>25765.0</v>
      </c>
      <c r="D1131" s="27">
        <v>0.0</v>
      </c>
      <c r="E1131" s="41"/>
    </row>
    <row r="1132" hidden="1">
      <c r="A1132" s="56" t="s">
        <v>3725</v>
      </c>
      <c r="B1132" s="29">
        <v>27205.5</v>
      </c>
      <c r="C1132" s="26">
        <v>27205.5</v>
      </c>
      <c r="D1132" s="27">
        <v>0.0</v>
      </c>
      <c r="E1132" s="40"/>
    </row>
    <row r="1133" hidden="1">
      <c r="A1133" s="56" t="s">
        <v>3726</v>
      </c>
      <c r="B1133" s="29">
        <v>150.0</v>
      </c>
      <c r="C1133" s="26">
        <v>150.0</v>
      </c>
      <c r="D1133" s="27">
        <v>0.0</v>
      </c>
      <c r="E1133" s="41"/>
    </row>
    <row r="1134" hidden="1">
      <c r="A1134" s="56" t="s">
        <v>3727</v>
      </c>
      <c r="B1134" s="29">
        <v>0.0</v>
      </c>
      <c r="C1134" s="26"/>
      <c r="D1134" s="27">
        <v>0.0</v>
      </c>
      <c r="E1134" s="41"/>
    </row>
    <row r="1135" hidden="1">
      <c r="A1135" s="31" t="s">
        <v>3729</v>
      </c>
      <c r="B1135" s="29">
        <v>0.0</v>
      </c>
      <c r="C1135" s="26"/>
      <c r="D1135" s="27">
        <v>0.0</v>
      </c>
      <c r="E1135" s="41"/>
    </row>
    <row r="1136" hidden="1">
      <c r="A1136" s="31" t="s">
        <v>3730</v>
      </c>
      <c r="B1136" s="29">
        <v>0.0</v>
      </c>
      <c r="C1136" s="26"/>
      <c r="D1136" s="27">
        <v>0.0</v>
      </c>
      <c r="E1136" s="40"/>
    </row>
    <row r="1137" hidden="1">
      <c r="A1137" s="31" t="s">
        <v>3732</v>
      </c>
      <c r="B1137" s="29">
        <v>3866.0</v>
      </c>
      <c r="C1137" s="26">
        <v>3866.0</v>
      </c>
      <c r="D1137" s="27">
        <v>0.0</v>
      </c>
      <c r="E1137" s="28" t="s">
        <v>5075</v>
      </c>
    </row>
    <row r="1138" hidden="1">
      <c r="A1138" s="31" t="s">
        <v>3734</v>
      </c>
      <c r="B1138" s="29">
        <v>6440.0</v>
      </c>
      <c r="C1138" s="26">
        <v>6480.0</v>
      </c>
      <c r="D1138" s="27">
        <v>40.0</v>
      </c>
      <c r="E1138" s="41"/>
    </row>
    <row r="1139" hidden="1">
      <c r="A1139" s="57" t="s">
        <v>3735</v>
      </c>
      <c r="B1139" s="29">
        <v>102054.0</v>
      </c>
      <c r="C1139" s="29">
        <v>102054.0</v>
      </c>
      <c r="D1139" s="27">
        <v>0.0</v>
      </c>
      <c r="E1139" s="41"/>
    </row>
    <row r="1140" hidden="1">
      <c r="A1140" s="57" t="s">
        <v>3736</v>
      </c>
      <c r="B1140" s="29">
        <v>38303.0</v>
      </c>
      <c r="C1140" s="58">
        <v>38303.0</v>
      </c>
      <c r="D1140" s="27">
        <v>0.0</v>
      </c>
      <c r="E1140" s="41"/>
    </row>
    <row r="1141" hidden="1">
      <c r="A1141" s="57" t="s">
        <v>3737</v>
      </c>
      <c r="B1141" s="29">
        <v>108718.0</v>
      </c>
      <c r="C1141" s="58">
        <v>108718.0</v>
      </c>
      <c r="D1141" s="27">
        <v>0.0</v>
      </c>
      <c r="E1141" s="41"/>
    </row>
    <row r="1142" hidden="1">
      <c r="A1142" s="57" t="s">
        <v>3738</v>
      </c>
      <c r="B1142" s="29">
        <v>85917.0</v>
      </c>
      <c r="C1142" s="58">
        <v>85917.0</v>
      </c>
      <c r="D1142" s="27">
        <v>0.0</v>
      </c>
      <c r="E1142" s="41"/>
    </row>
    <row r="1143" hidden="1">
      <c r="A1143" s="57" t="s">
        <v>3740</v>
      </c>
      <c r="B1143" s="29">
        <v>0.0</v>
      </c>
      <c r="C1143" s="58">
        <v>0.0</v>
      </c>
      <c r="D1143" s="27">
        <v>0.0</v>
      </c>
      <c r="E1143" s="41"/>
    </row>
    <row r="1144" hidden="1">
      <c r="A1144" s="57" t="s">
        <v>3741</v>
      </c>
      <c r="B1144" s="29">
        <v>9967.0</v>
      </c>
      <c r="C1144" s="58">
        <v>9967.0</v>
      </c>
      <c r="D1144" s="27">
        <v>0.0</v>
      </c>
      <c r="E1144" s="41"/>
    </row>
    <row r="1145" hidden="1">
      <c r="A1145" s="35" t="s">
        <v>3742</v>
      </c>
      <c r="B1145" s="29">
        <v>398408.9</v>
      </c>
      <c r="C1145" s="58">
        <v>398408.9</v>
      </c>
      <c r="D1145" s="27">
        <v>0.0</v>
      </c>
      <c r="E1145" s="41"/>
    </row>
    <row r="1146" hidden="1">
      <c r="A1146" s="36" t="s">
        <v>3743</v>
      </c>
      <c r="B1146" s="42">
        <v>9.60000000000582</v>
      </c>
      <c r="C1146" s="64">
        <v>49.59999999997672</v>
      </c>
      <c r="D1146" s="65">
        <v>39.999999999970896</v>
      </c>
      <c r="E1146" s="45"/>
    </row>
    <row r="1147" hidden="1"/>
    <row r="1148" hidden="1"/>
    <row r="1149" hidden="1">
      <c r="A1149" s="5" t="s">
        <v>4841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3717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45754.0</v>
      </c>
      <c r="B1153" s="6"/>
      <c r="C1153" s="53" t="s">
        <v>3718</v>
      </c>
      <c r="D1153" s="15">
        <v>45760.0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4" t="s">
        <v>4850</v>
      </c>
      <c r="B1155" s="7"/>
      <c r="C1155" s="16"/>
      <c r="D1155" s="55" t="s">
        <v>4851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3719</v>
      </c>
      <c r="B1157" s="6"/>
      <c r="C1157" s="6"/>
      <c r="D1157" s="6"/>
      <c r="E1157" s="7"/>
    </row>
    <row r="1158" hidden="1">
      <c r="A1158" s="20" t="s">
        <v>3720</v>
      </c>
      <c r="B1158" s="21" t="s">
        <v>3721</v>
      </c>
      <c r="C1158" s="22" t="s">
        <v>3722</v>
      </c>
      <c r="D1158" s="21" t="s">
        <v>3723</v>
      </c>
      <c r="E1158" s="23" t="s">
        <v>13</v>
      </c>
    </row>
    <row r="1159" hidden="1">
      <c r="A1159" s="56" t="s">
        <v>3724</v>
      </c>
      <c r="B1159" s="25">
        <v>30656.0</v>
      </c>
      <c r="C1159" s="26">
        <v>37562.0</v>
      </c>
      <c r="D1159" s="27">
        <v>6906.0</v>
      </c>
      <c r="E1159" s="41"/>
    </row>
    <row r="1160" hidden="1">
      <c r="A1160" s="56" t="s">
        <v>3725</v>
      </c>
      <c r="B1160" s="29">
        <v>31255.0</v>
      </c>
      <c r="C1160" s="26">
        <v>31595.0</v>
      </c>
      <c r="D1160" s="27">
        <v>340.0</v>
      </c>
      <c r="E1160" s="28" t="s">
        <v>5076</v>
      </c>
    </row>
    <row r="1161" hidden="1">
      <c r="A1161" s="56" t="s">
        <v>3726</v>
      </c>
      <c r="B1161" s="29">
        <v>7282.0</v>
      </c>
      <c r="C1161" s="26">
        <v>880.0</v>
      </c>
      <c r="D1161" s="27">
        <v>-6402.0</v>
      </c>
      <c r="E1161" s="41"/>
    </row>
    <row r="1162" hidden="1">
      <c r="A1162" s="56" t="s">
        <v>3727</v>
      </c>
      <c r="B1162" s="29">
        <v>0.0</v>
      </c>
      <c r="C1162" s="26"/>
      <c r="D1162" s="27">
        <v>0.0</v>
      </c>
      <c r="E1162" s="41"/>
    </row>
    <row r="1163" hidden="1">
      <c r="A1163" s="31" t="s">
        <v>3729</v>
      </c>
      <c r="B1163" s="29">
        <v>0.0</v>
      </c>
      <c r="C1163" s="26"/>
      <c r="D1163" s="27">
        <v>0.0</v>
      </c>
      <c r="E1163" s="41"/>
    </row>
    <row r="1164" hidden="1">
      <c r="A1164" s="31" t="s">
        <v>3730</v>
      </c>
      <c r="B1164" s="29">
        <v>2272.0</v>
      </c>
      <c r="C1164" s="26">
        <v>2275.0</v>
      </c>
      <c r="D1164" s="27">
        <v>3.0</v>
      </c>
      <c r="E1164" s="40" t="s">
        <v>5077</v>
      </c>
    </row>
    <row r="1165" hidden="1">
      <c r="A1165" s="31" t="s">
        <v>3732</v>
      </c>
      <c r="B1165" s="29">
        <v>200.0</v>
      </c>
      <c r="C1165" s="26">
        <v>200.0</v>
      </c>
      <c r="D1165" s="27">
        <v>0.0</v>
      </c>
      <c r="E1165" s="28"/>
    </row>
    <row r="1166" hidden="1">
      <c r="A1166" s="31" t="s">
        <v>3734</v>
      </c>
      <c r="B1166" s="29">
        <v>7160.0</v>
      </c>
      <c r="C1166" s="26">
        <v>7320.0</v>
      </c>
      <c r="D1166" s="27">
        <v>160.0</v>
      </c>
      <c r="E1166" s="41"/>
    </row>
    <row r="1167" hidden="1">
      <c r="A1167" s="57" t="s">
        <v>3735</v>
      </c>
      <c r="B1167" s="29">
        <v>113612.0</v>
      </c>
      <c r="C1167" s="29">
        <v>113612.0</v>
      </c>
      <c r="D1167" s="27">
        <v>0.0</v>
      </c>
      <c r="E1167" s="41"/>
    </row>
    <row r="1168" hidden="1">
      <c r="A1168" s="57" t="s">
        <v>3736</v>
      </c>
      <c r="B1168" s="29">
        <v>46776.0</v>
      </c>
      <c r="C1168" s="58">
        <v>46776.0</v>
      </c>
      <c r="D1168" s="27">
        <v>0.0</v>
      </c>
      <c r="E1168" s="41"/>
    </row>
    <row r="1169" hidden="1">
      <c r="A1169" s="57" t="s">
        <v>3737</v>
      </c>
      <c r="B1169" s="29">
        <v>118006.0</v>
      </c>
      <c r="C1169" s="58">
        <v>118006.0</v>
      </c>
      <c r="D1169" s="27">
        <v>0.0</v>
      </c>
      <c r="E1169" s="41"/>
    </row>
    <row r="1170" hidden="1">
      <c r="A1170" s="57" t="s">
        <v>3738</v>
      </c>
      <c r="B1170" s="29">
        <v>103559.0</v>
      </c>
      <c r="C1170" s="58">
        <v>103559.0</v>
      </c>
      <c r="D1170" s="27">
        <v>0.0</v>
      </c>
      <c r="E1170" s="41"/>
    </row>
    <row r="1171" hidden="1">
      <c r="A1171" s="57" t="s">
        <v>3740</v>
      </c>
      <c r="B1171" s="29">
        <v>358.0</v>
      </c>
      <c r="C1171" s="58">
        <v>358.0</v>
      </c>
      <c r="D1171" s="27">
        <v>0.0</v>
      </c>
      <c r="E1171" s="41"/>
    </row>
    <row r="1172" hidden="1">
      <c r="A1172" s="57" t="s">
        <v>3741</v>
      </c>
      <c r="B1172" s="29">
        <v>18794.0</v>
      </c>
      <c r="C1172" s="58">
        <v>18794.0</v>
      </c>
      <c r="D1172" s="27">
        <v>0.0</v>
      </c>
      <c r="E1172" s="41"/>
    </row>
    <row r="1173" hidden="1">
      <c r="A1173" s="35" t="s">
        <v>3742</v>
      </c>
      <c r="B1173" s="29">
        <v>461128.0</v>
      </c>
      <c r="C1173" s="58">
        <v>461128.0</v>
      </c>
      <c r="D1173" s="27">
        <v>0.0</v>
      </c>
      <c r="E1173" s="41"/>
    </row>
    <row r="1174" hidden="1">
      <c r="A1174" s="36" t="s">
        <v>3743</v>
      </c>
      <c r="B1174" s="42">
        <v>8.0</v>
      </c>
      <c r="C1174" s="64">
        <v>1015.0</v>
      </c>
      <c r="D1174" s="65">
        <v>1007.0</v>
      </c>
      <c r="E1174" s="45"/>
    </row>
    <row r="1175" hidden="1"/>
    <row r="1176" hidden="1"/>
    <row r="1177" hidden="1">
      <c r="A1177" s="5" t="s">
        <v>4841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3717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45761.0</v>
      </c>
      <c r="B1181" s="6"/>
      <c r="C1181" s="53" t="s">
        <v>3718</v>
      </c>
      <c r="D1181" s="15">
        <v>45767.0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4" t="s">
        <v>4850</v>
      </c>
      <c r="B1183" s="7"/>
      <c r="C1183" s="16"/>
      <c r="D1183" s="55" t="s">
        <v>4851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3719</v>
      </c>
      <c r="B1185" s="6"/>
      <c r="C1185" s="6"/>
      <c r="D1185" s="6"/>
      <c r="E1185" s="7"/>
    </row>
    <row r="1186" hidden="1">
      <c r="A1186" s="20" t="s">
        <v>3720</v>
      </c>
      <c r="B1186" s="21" t="s">
        <v>3721</v>
      </c>
      <c r="C1186" s="22" t="s">
        <v>3722</v>
      </c>
      <c r="D1186" s="21" t="s">
        <v>3723</v>
      </c>
      <c r="E1186" s="23" t="s">
        <v>13</v>
      </c>
    </row>
    <row r="1187" hidden="1">
      <c r="A1187" s="56" t="s">
        <v>3724</v>
      </c>
      <c r="B1187" s="25">
        <v>25302.0</v>
      </c>
      <c r="C1187" s="26">
        <v>25303.0</v>
      </c>
      <c r="D1187" s="27">
        <v>1.0</v>
      </c>
      <c r="E1187" s="41"/>
    </row>
    <row r="1188" hidden="1">
      <c r="A1188" s="56" t="s">
        <v>3725</v>
      </c>
      <c r="B1188" s="29">
        <v>34373.0</v>
      </c>
      <c r="C1188" s="26">
        <v>34373.0</v>
      </c>
      <c r="D1188" s="27">
        <v>0.0</v>
      </c>
      <c r="E1188" s="28"/>
    </row>
    <row r="1189" hidden="1">
      <c r="A1189" s="56" t="s">
        <v>3726</v>
      </c>
      <c r="B1189" s="29">
        <v>0.0</v>
      </c>
      <c r="C1189" s="26"/>
      <c r="D1189" s="27">
        <v>0.0</v>
      </c>
      <c r="E1189" s="41"/>
    </row>
    <row r="1190" hidden="1">
      <c r="A1190" s="56" t="s">
        <v>3727</v>
      </c>
      <c r="B1190" s="29">
        <v>0.0</v>
      </c>
      <c r="C1190" s="26"/>
      <c r="D1190" s="27">
        <v>0.0</v>
      </c>
      <c r="E1190" s="41"/>
    </row>
    <row r="1191" hidden="1">
      <c r="A1191" s="31" t="s">
        <v>3729</v>
      </c>
      <c r="B1191" s="29">
        <v>0.0</v>
      </c>
      <c r="C1191" s="26"/>
      <c r="D1191" s="27">
        <v>0.0</v>
      </c>
      <c r="E1191" s="41"/>
    </row>
    <row r="1192" hidden="1">
      <c r="A1192" s="31" t="s">
        <v>3730</v>
      </c>
      <c r="B1192" s="29">
        <v>0.0</v>
      </c>
      <c r="C1192" s="26"/>
      <c r="D1192" s="27">
        <v>0.0</v>
      </c>
      <c r="E1192" s="40"/>
    </row>
    <row r="1193" hidden="1">
      <c r="A1193" s="31" t="s">
        <v>3732</v>
      </c>
      <c r="B1193" s="29">
        <v>1242.0</v>
      </c>
      <c r="C1193" s="26">
        <v>1242.0</v>
      </c>
      <c r="D1193" s="27">
        <v>0.0</v>
      </c>
      <c r="E1193" s="28"/>
    </row>
    <row r="1194" hidden="1">
      <c r="A1194" s="31" t="s">
        <v>3734</v>
      </c>
      <c r="B1194" s="29">
        <v>4520.0</v>
      </c>
      <c r="C1194" s="26">
        <v>4520.0</v>
      </c>
      <c r="D1194" s="27">
        <v>0.0</v>
      </c>
      <c r="E1194" s="41"/>
    </row>
    <row r="1195" hidden="1">
      <c r="A1195" s="57" t="s">
        <v>3735</v>
      </c>
      <c r="B1195" s="29">
        <v>106162.0</v>
      </c>
      <c r="C1195" s="29">
        <v>106715.0</v>
      </c>
      <c r="D1195" s="27">
        <v>553.0</v>
      </c>
      <c r="E1195" s="41"/>
    </row>
    <row r="1196" hidden="1">
      <c r="A1196" s="57" t="s">
        <v>3736</v>
      </c>
      <c r="B1196" s="29">
        <v>43489.0</v>
      </c>
      <c r="C1196" s="58">
        <v>43489.0</v>
      </c>
      <c r="D1196" s="27">
        <v>0.0</v>
      </c>
      <c r="E1196" s="41"/>
    </row>
    <row r="1197" hidden="1">
      <c r="A1197" s="57" t="s">
        <v>3737</v>
      </c>
      <c r="B1197" s="29">
        <v>108834.0</v>
      </c>
      <c r="C1197" s="58">
        <v>108834.0</v>
      </c>
      <c r="D1197" s="27">
        <v>0.0</v>
      </c>
      <c r="E1197" s="41"/>
    </row>
    <row r="1198" hidden="1">
      <c r="A1198" s="57" t="s">
        <v>3738</v>
      </c>
      <c r="B1198" s="29">
        <v>86683.0</v>
      </c>
      <c r="C1198" s="58">
        <v>87141.0</v>
      </c>
      <c r="D1198" s="27">
        <v>458.0</v>
      </c>
      <c r="E1198" s="41"/>
    </row>
    <row r="1199" hidden="1">
      <c r="A1199" s="57" t="s">
        <v>3740</v>
      </c>
      <c r="B1199" s="29">
        <v>3124.0</v>
      </c>
      <c r="C1199" s="58">
        <v>3124.0</v>
      </c>
      <c r="D1199" s="27">
        <v>0.0</v>
      </c>
      <c r="E1199" s="41"/>
    </row>
    <row r="1200" hidden="1">
      <c r="A1200" s="57" t="s">
        <v>3741</v>
      </c>
      <c r="B1200" s="29">
        <v>11598.0</v>
      </c>
      <c r="C1200" s="58">
        <v>11598.0</v>
      </c>
      <c r="D1200" s="27">
        <v>0.0</v>
      </c>
      <c r="E1200" s="41"/>
    </row>
    <row r="1201" hidden="1">
      <c r="A1201" s="35" t="s">
        <v>3742</v>
      </c>
      <c r="B1201" s="29">
        <v>413728.5</v>
      </c>
      <c r="C1201" s="58">
        <v>414739.5</v>
      </c>
      <c r="D1201" s="27">
        <v>1011.0</v>
      </c>
      <c r="E1201" s="41"/>
    </row>
    <row r="1202" hidden="1">
      <c r="A1202" s="36" t="s">
        <v>3743</v>
      </c>
      <c r="B1202" s="42">
        <v>0.5</v>
      </c>
      <c r="C1202" s="64">
        <v>1.5</v>
      </c>
      <c r="D1202" s="65">
        <v>1.0</v>
      </c>
      <c r="E1202" s="45"/>
    </row>
    <row r="1203" hidden="1"/>
    <row r="1204" hidden="1"/>
    <row r="1205" hidden="1">
      <c r="A1205" s="5" t="s">
        <v>4841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3717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45768.0</v>
      </c>
      <c r="B1209" s="6"/>
      <c r="C1209" s="53" t="s">
        <v>3718</v>
      </c>
      <c r="D1209" s="15">
        <v>45774.0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4" t="s">
        <v>4850</v>
      </c>
      <c r="B1211" s="7"/>
      <c r="C1211" s="16"/>
      <c r="D1211" s="55" t="s">
        <v>4851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3719</v>
      </c>
      <c r="B1213" s="6"/>
      <c r="C1213" s="6"/>
      <c r="D1213" s="6"/>
      <c r="E1213" s="7"/>
    </row>
    <row r="1214" hidden="1">
      <c r="A1214" s="20" t="s">
        <v>3720</v>
      </c>
      <c r="B1214" s="21" t="s">
        <v>3721</v>
      </c>
      <c r="C1214" s="22" t="s">
        <v>3722</v>
      </c>
      <c r="D1214" s="21" t="s">
        <v>3723</v>
      </c>
      <c r="E1214" s="23" t="s">
        <v>13</v>
      </c>
    </row>
    <row r="1215" hidden="1">
      <c r="A1215" s="56" t="s">
        <v>3724</v>
      </c>
      <c r="B1215" s="25">
        <v>35980.0</v>
      </c>
      <c r="C1215" s="26">
        <v>35972.0</v>
      </c>
      <c r="D1215" s="27">
        <v>-8.0</v>
      </c>
      <c r="E1215" s="41"/>
    </row>
    <row r="1216" hidden="1">
      <c r="A1216" s="56" t="s">
        <v>3725</v>
      </c>
      <c r="B1216" s="29">
        <v>27970.0</v>
      </c>
      <c r="C1216" s="26">
        <v>27970.0</v>
      </c>
      <c r="D1216" s="27">
        <v>0.0</v>
      </c>
      <c r="E1216" s="28"/>
    </row>
    <row r="1217" hidden="1">
      <c r="A1217" s="56" t="s">
        <v>3726</v>
      </c>
      <c r="B1217" s="29">
        <v>600.0</v>
      </c>
      <c r="C1217" s="26">
        <v>600.0</v>
      </c>
      <c r="D1217" s="27">
        <v>0.0</v>
      </c>
      <c r="E1217" s="41"/>
    </row>
    <row r="1218" hidden="1">
      <c r="A1218" s="56" t="s">
        <v>3727</v>
      </c>
      <c r="B1218" s="29">
        <v>0.0</v>
      </c>
      <c r="C1218" s="26"/>
      <c r="D1218" s="27">
        <v>0.0</v>
      </c>
      <c r="E1218" s="41"/>
    </row>
    <row r="1219" hidden="1">
      <c r="A1219" s="31" t="s">
        <v>3729</v>
      </c>
      <c r="B1219" s="29">
        <v>0.0</v>
      </c>
      <c r="C1219" s="26"/>
      <c r="D1219" s="27">
        <v>0.0</v>
      </c>
      <c r="E1219" s="41"/>
    </row>
    <row r="1220" hidden="1">
      <c r="A1220" s="31" t="s">
        <v>3730</v>
      </c>
      <c r="B1220" s="29">
        <v>0.0</v>
      </c>
      <c r="C1220" s="26"/>
      <c r="D1220" s="27">
        <v>0.0</v>
      </c>
      <c r="E1220" s="40"/>
    </row>
    <row r="1221" hidden="1">
      <c r="A1221" s="31" t="s">
        <v>3732</v>
      </c>
      <c r="B1221" s="29">
        <v>889.0</v>
      </c>
      <c r="C1221" s="26">
        <v>889.0</v>
      </c>
      <c r="D1221" s="27">
        <v>0.0</v>
      </c>
      <c r="E1221" s="28"/>
    </row>
    <row r="1222" hidden="1">
      <c r="A1222" s="31" t="s">
        <v>3734</v>
      </c>
      <c r="B1222" s="29">
        <v>6960.0</v>
      </c>
      <c r="C1222" s="26">
        <v>6960.0</v>
      </c>
      <c r="D1222" s="27">
        <v>0.0</v>
      </c>
      <c r="E1222" s="41"/>
    </row>
    <row r="1223" hidden="1">
      <c r="A1223" s="57" t="s">
        <v>3735</v>
      </c>
      <c r="B1223" s="29">
        <v>138761.7</v>
      </c>
      <c r="C1223" s="29">
        <v>138761.69999999978</v>
      </c>
      <c r="D1223" s="27">
        <v>-2.3283064365386963E-10</v>
      </c>
      <c r="E1223" s="41"/>
    </row>
    <row r="1224" hidden="1">
      <c r="A1224" s="57" t="s">
        <v>3736</v>
      </c>
      <c r="B1224" s="29">
        <v>49758.0</v>
      </c>
      <c r="C1224" s="58">
        <v>49758.0</v>
      </c>
      <c r="D1224" s="27">
        <v>0.0</v>
      </c>
      <c r="E1224" s="41"/>
    </row>
    <row r="1225" hidden="1">
      <c r="A1225" s="57" t="s">
        <v>3737</v>
      </c>
      <c r="B1225" s="29">
        <v>118324.0</v>
      </c>
      <c r="C1225" s="58">
        <v>117317.0</v>
      </c>
      <c r="D1225" s="27">
        <v>-1007.0</v>
      </c>
      <c r="E1225" s="41"/>
    </row>
    <row r="1226" hidden="1">
      <c r="A1226" s="57" t="s">
        <v>3738</v>
      </c>
      <c r="B1226" s="29">
        <v>93601.0</v>
      </c>
      <c r="C1226" s="58">
        <v>93601.0</v>
      </c>
      <c r="D1226" s="27">
        <v>0.0</v>
      </c>
      <c r="E1226" s="41"/>
    </row>
    <row r="1227" hidden="1">
      <c r="A1227" s="57" t="s">
        <v>3740</v>
      </c>
      <c r="B1227" s="29">
        <v>2677.0</v>
      </c>
      <c r="C1227" s="58">
        <v>2677.0</v>
      </c>
      <c r="D1227" s="27">
        <v>0.0</v>
      </c>
      <c r="E1227" s="41"/>
    </row>
    <row r="1228" hidden="1">
      <c r="A1228" s="57" t="s">
        <v>3741</v>
      </c>
      <c r="B1228" s="29">
        <v>16030.0</v>
      </c>
      <c r="C1228" s="58">
        <v>16030.0</v>
      </c>
      <c r="D1228" s="27">
        <v>0.0</v>
      </c>
      <c r="E1228" s="41"/>
    </row>
    <row r="1229" hidden="1">
      <c r="A1229" s="35" t="s">
        <v>3742</v>
      </c>
      <c r="B1229" s="29">
        <v>475516.20000000007</v>
      </c>
      <c r="C1229" s="58">
        <v>474509.20000000077</v>
      </c>
      <c r="D1229" s="27">
        <v>-1006.9999999993015</v>
      </c>
      <c r="E1229" s="41"/>
    </row>
    <row r="1230" hidden="1">
      <c r="A1230" s="36" t="s">
        <v>3743</v>
      </c>
      <c r="B1230" s="42">
        <v>4.499999999956344</v>
      </c>
      <c r="C1230" s="64">
        <v>-3.5000000009895302</v>
      </c>
      <c r="D1230" s="65">
        <v>-8.000000000945874</v>
      </c>
      <c r="E1230" s="45"/>
    </row>
    <row r="1231" hidden="1"/>
    <row r="1232" hidden="1"/>
    <row r="1233" hidden="1">
      <c r="A1233" s="5" t="s">
        <v>4841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3717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45775.0</v>
      </c>
      <c r="B1237" s="6"/>
      <c r="C1237" s="53" t="s">
        <v>3718</v>
      </c>
      <c r="D1237" s="15">
        <v>45777.0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4" t="s">
        <v>4850</v>
      </c>
      <c r="B1239" s="7"/>
      <c r="C1239" s="16"/>
      <c r="D1239" s="55" t="s">
        <v>4853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3719</v>
      </c>
      <c r="B1241" s="6"/>
      <c r="C1241" s="6"/>
      <c r="D1241" s="6"/>
      <c r="E1241" s="7"/>
    </row>
    <row r="1242" hidden="1">
      <c r="A1242" s="20" t="s">
        <v>3720</v>
      </c>
      <c r="B1242" s="21" t="s">
        <v>3721</v>
      </c>
      <c r="C1242" s="22" t="s">
        <v>3722</v>
      </c>
      <c r="D1242" s="21" t="s">
        <v>3723</v>
      </c>
      <c r="E1242" s="23" t="s">
        <v>13</v>
      </c>
    </row>
    <row r="1243" hidden="1">
      <c r="A1243" s="56" t="s">
        <v>3724</v>
      </c>
      <c r="B1243" s="25">
        <v>7831.0</v>
      </c>
      <c r="C1243" s="26">
        <v>7831.0</v>
      </c>
      <c r="D1243" s="27">
        <v>0.0</v>
      </c>
      <c r="E1243" s="41"/>
    </row>
    <row r="1244" hidden="1">
      <c r="A1244" s="56" t="s">
        <v>3725</v>
      </c>
      <c r="B1244" s="29">
        <v>11148.0</v>
      </c>
      <c r="C1244" s="26">
        <v>11148.0</v>
      </c>
      <c r="D1244" s="27">
        <v>0.0</v>
      </c>
      <c r="E1244" s="28"/>
    </row>
    <row r="1245" hidden="1">
      <c r="A1245" s="56" t="s">
        <v>3726</v>
      </c>
      <c r="B1245" s="29">
        <v>0.0</v>
      </c>
      <c r="C1245" s="26"/>
      <c r="D1245" s="27">
        <v>0.0</v>
      </c>
      <c r="E1245" s="41"/>
    </row>
    <row r="1246" hidden="1">
      <c r="A1246" s="56" t="s">
        <v>3727</v>
      </c>
      <c r="B1246" s="29">
        <v>0.0</v>
      </c>
      <c r="C1246" s="26"/>
      <c r="D1246" s="27">
        <v>0.0</v>
      </c>
      <c r="E1246" s="41"/>
    </row>
    <row r="1247" hidden="1">
      <c r="A1247" s="31" t="s">
        <v>3729</v>
      </c>
      <c r="B1247" s="29">
        <v>0.0</v>
      </c>
      <c r="C1247" s="26"/>
      <c r="D1247" s="27">
        <v>0.0</v>
      </c>
      <c r="E1247" s="41"/>
    </row>
    <row r="1248" hidden="1">
      <c r="A1248" s="31" t="s">
        <v>3730</v>
      </c>
      <c r="B1248" s="29">
        <v>3780.0</v>
      </c>
      <c r="C1248" s="26">
        <v>3780.0</v>
      </c>
      <c r="D1248" s="27">
        <v>0.0</v>
      </c>
      <c r="E1248" s="40"/>
    </row>
    <row r="1249" hidden="1">
      <c r="A1249" s="31" t="s">
        <v>3732</v>
      </c>
      <c r="B1249" s="29">
        <v>50.0</v>
      </c>
      <c r="C1249" s="26">
        <v>50.0</v>
      </c>
      <c r="D1249" s="27">
        <v>0.0</v>
      </c>
      <c r="E1249" s="28"/>
    </row>
    <row r="1250" hidden="1">
      <c r="A1250" s="31" t="s">
        <v>3734</v>
      </c>
      <c r="B1250" s="29">
        <v>2640.0</v>
      </c>
      <c r="C1250" s="26">
        <v>2640.0</v>
      </c>
      <c r="D1250" s="27">
        <v>0.0</v>
      </c>
      <c r="E1250" s="41"/>
    </row>
    <row r="1251" hidden="1">
      <c r="A1251" s="57" t="s">
        <v>3735</v>
      </c>
      <c r="B1251" s="29">
        <v>40035.0</v>
      </c>
      <c r="C1251" s="29">
        <v>40035.0</v>
      </c>
      <c r="D1251" s="27">
        <v>0.0</v>
      </c>
      <c r="E1251" s="41"/>
    </row>
    <row r="1252" hidden="1">
      <c r="A1252" s="57" t="s">
        <v>3736</v>
      </c>
      <c r="B1252" s="29">
        <v>16097.0</v>
      </c>
      <c r="C1252" s="58">
        <v>16097.0</v>
      </c>
      <c r="D1252" s="27">
        <v>0.0</v>
      </c>
      <c r="E1252" s="41"/>
    </row>
    <row r="1253" hidden="1">
      <c r="A1253" s="57" t="s">
        <v>3737</v>
      </c>
      <c r="B1253" s="29">
        <v>31738.0</v>
      </c>
      <c r="C1253" s="58">
        <v>31409.0</v>
      </c>
      <c r="D1253" s="27">
        <v>-329.0</v>
      </c>
      <c r="E1253" s="41"/>
    </row>
    <row r="1254" hidden="1">
      <c r="A1254" s="57" t="s">
        <v>3738</v>
      </c>
      <c r="B1254" s="29">
        <v>34772.0</v>
      </c>
      <c r="C1254" s="58">
        <v>34772.0</v>
      </c>
      <c r="D1254" s="27">
        <v>0.0</v>
      </c>
      <c r="E1254" s="41"/>
    </row>
    <row r="1255" hidden="1">
      <c r="A1255" s="57" t="s">
        <v>3740</v>
      </c>
      <c r="B1255" s="29">
        <v>1010.0</v>
      </c>
      <c r="C1255" s="58">
        <v>1010.0</v>
      </c>
      <c r="D1255" s="27">
        <v>0.0</v>
      </c>
      <c r="E1255" s="41"/>
    </row>
    <row r="1256" hidden="1">
      <c r="A1256" s="57" t="s">
        <v>3741</v>
      </c>
      <c r="B1256" s="29">
        <v>5860.0</v>
      </c>
      <c r="C1256" s="58">
        <v>5860.0</v>
      </c>
      <c r="D1256" s="27">
        <v>0.0</v>
      </c>
      <c r="E1256" s="41"/>
    </row>
    <row r="1257" hidden="1">
      <c r="A1257" s="35" t="s">
        <v>3742</v>
      </c>
      <c r="B1257" s="29">
        <v>149097.0</v>
      </c>
      <c r="C1257" s="58">
        <v>148768.0</v>
      </c>
      <c r="D1257" s="27">
        <v>-329.0</v>
      </c>
      <c r="E1257" s="41"/>
    </row>
    <row r="1258" hidden="1">
      <c r="A1258" s="36" t="s">
        <v>3743</v>
      </c>
      <c r="B1258" s="42">
        <v>4.0</v>
      </c>
      <c r="C1258" s="64">
        <v>4.0</v>
      </c>
      <c r="D1258" s="65">
        <v>0.0</v>
      </c>
      <c r="E1258" s="45"/>
    </row>
    <row r="1259" hidden="1"/>
    <row r="1260" hidden="1"/>
    <row r="1261" hidden="1">
      <c r="A1261" s="5" t="s">
        <v>4841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3717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45778.0</v>
      </c>
      <c r="B1265" s="6"/>
      <c r="C1265" s="53" t="s">
        <v>3718</v>
      </c>
      <c r="D1265" s="15">
        <v>45781.0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4" t="s">
        <v>4865</v>
      </c>
      <c r="B1267" s="7"/>
      <c r="C1267" s="16"/>
      <c r="D1267" s="55" t="s">
        <v>4851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3719</v>
      </c>
      <c r="B1269" s="6"/>
      <c r="C1269" s="6"/>
      <c r="D1269" s="6"/>
      <c r="E1269" s="7"/>
    </row>
    <row r="1270" hidden="1">
      <c r="A1270" s="20" t="s">
        <v>3720</v>
      </c>
      <c r="B1270" s="21" t="s">
        <v>3721</v>
      </c>
      <c r="C1270" s="22" t="s">
        <v>3722</v>
      </c>
      <c r="D1270" s="21" t="s">
        <v>3723</v>
      </c>
      <c r="E1270" s="23" t="s">
        <v>13</v>
      </c>
    </row>
    <row r="1271" hidden="1">
      <c r="A1271" s="56" t="s">
        <v>3724</v>
      </c>
      <c r="B1271" s="25">
        <v>17935.0</v>
      </c>
      <c r="C1271" s="26">
        <v>17946.0</v>
      </c>
      <c r="D1271" s="27">
        <v>11.0</v>
      </c>
      <c r="E1271" s="41"/>
    </row>
    <row r="1272" hidden="1">
      <c r="A1272" s="56" t="s">
        <v>3725</v>
      </c>
      <c r="B1272" s="29">
        <v>22282.5</v>
      </c>
      <c r="C1272" s="26">
        <v>22282.5</v>
      </c>
      <c r="D1272" s="27">
        <v>0.0</v>
      </c>
      <c r="E1272" s="28"/>
    </row>
    <row r="1273" hidden="1">
      <c r="A1273" s="56" t="s">
        <v>3726</v>
      </c>
      <c r="B1273" s="29">
        <v>320.0</v>
      </c>
      <c r="C1273" s="26">
        <v>320.0</v>
      </c>
      <c r="D1273" s="27">
        <v>0.0</v>
      </c>
      <c r="E1273" s="41"/>
    </row>
    <row r="1274" hidden="1">
      <c r="A1274" s="56" t="s">
        <v>3727</v>
      </c>
      <c r="B1274" s="29">
        <v>0.0</v>
      </c>
      <c r="C1274" s="26"/>
      <c r="D1274" s="27">
        <v>0.0</v>
      </c>
      <c r="E1274" s="41"/>
    </row>
    <row r="1275" hidden="1">
      <c r="A1275" s="31" t="s">
        <v>3729</v>
      </c>
      <c r="B1275" s="29">
        <v>0.0</v>
      </c>
      <c r="C1275" s="26"/>
      <c r="D1275" s="27">
        <v>0.0</v>
      </c>
      <c r="E1275" s="41"/>
    </row>
    <row r="1276" hidden="1">
      <c r="A1276" s="31" t="s">
        <v>3730</v>
      </c>
      <c r="B1276" s="29">
        <v>0.0</v>
      </c>
      <c r="C1276" s="26"/>
      <c r="D1276" s="27">
        <v>0.0</v>
      </c>
      <c r="E1276" s="40"/>
    </row>
    <row r="1277" hidden="1">
      <c r="A1277" s="31" t="s">
        <v>3732</v>
      </c>
      <c r="B1277" s="29">
        <v>2200.0</v>
      </c>
      <c r="C1277" s="26">
        <v>2200.0</v>
      </c>
      <c r="D1277" s="27">
        <v>0.0</v>
      </c>
      <c r="E1277" s="28" t="s">
        <v>5078</v>
      </c>
    </row>
    <row r="1278" hidden="1">
      <c r="A1278" s="31" t="s">
        <v>3734</v>
      </c>
      <c r="B1278" s="29">
        <v>3400.0</v>
      </c>
      <c r="C1278" s="26">
        <v>3400.0</v>
      </c>
      <c r="D1278" s="27">
        <v>0.0</v>
      </c>
      <c r="E1278" s="41"/>
    </row>
    <row r="1279" hidden="1">
      <c r="A1279" s="57" t="s">
        <v>3735</v>
      </c>
      <c r="B1279" s="29">
        <v>76984.0</v>
      </c>
      <c r="C1279" s="29">
        <v>76984.0</v>
      </c>
      <c r="D1279" s="27">
        <v>0.0</v>
      </c>
      <c r="E1279" s="41"/>
    </row>
    <row r="1280" hidden="1">
      <c r="A1280" s="57" t="s">
        <v>3736</v>
      </c>
      <c r="B1280" s="29">
        <v>30825.0</v>
      </c>
      <c r="C1280" s="58">
        <v>30825.0</v>
      </c>
      <c r="D1280" s="27">
        <v>0.0</v>
      </c>
      <c r="E1280" s="41"/>
    </row>
    <row r="1281" hidden="1">
      <c r="A1281" s="57" t="s">
        <v>3737</v>
      </c>
      <c r="B1281" s="29">
        <v>68486.0</v>
      </c>
      <c r="C1281" s="58">
        <v>68486.0</v>
      </c>
      <c r="D1281" s="27">
        <v>0.0</v>
      </c>
      <c r="E1281" s="41"/>
    </row>
    <row r="1282" hidden="1">
      <c r="A1282" s="57" t="s">
        <v>3738</v>
      </c>
      <c r="B1282" s="29">
        <v>59415.0</v>
      </c>
      <c r="C1282" s="58">
        <v>59415.0</v>
      </c>
      <c r="D1282" s="27">
        <v>0.0</v>
      </c>
      <c r="E1282" s="41"/>
    </row>
    <row r="1283" hidden="1">
      <c r="A1283" s="57" t="s">
        <v>3740</v>
      </c>
      <c r="B1283" s="29">
        <v>2675.0</v>
      </c>
      <c r="C1283" s="58">
        <v>2675.0</v>
      </c>
      <c r="D1283" s="27">
        <v>0.0</v>
      </c>
      <c r="E1283" s="41"/>
    </row>
    <row r="1284" hidden="1">
      <c r="A1284" s="57" t="s">
        <v>3741</v>
      </c>
      <c r="B1284" s="29">
        <v>10724.0</v>
      </c>
      <c r="C1284" s="58">
        <v>10724.0</v>
      </c>
      <c r="D1284" s="27">
        <v>0.0</v>
      </c>
      <c r="E1284" s="41"/>
    </row>
    <row r="1285" hidden="1">
      <c r="A1285" s="35" t="s">
        <v>3742</v>
      </c>
      <c r="B1285" s="29">
        <v>284521.0</v>
      </c>
      <c r="C1285" s="58">
        <v>284521.0</v>
      </c>
      <c r="D1285" s="27">
        <v>0.0</v>
      </c>
      <c r="E1285" s="41"/>
    </row>
    <row r="1286" hidden="1">
      <c r="A1286" s="36" t="s">
        <v>3743</v>
      </c>
      <c r="B1286" s="42">
        <v>1.5</v>
      </c>
      <c r="C1286" s="64">
        <v>12.5</v>
      </c>
      <c r="D1286" s="65">
        <v>11.0</v>
      </c>
      <c r="E1286" s="45"/>
    </row>
    <row r="1287" hidden="1"/>
    <row r="1288" hidden="1"/>
    <row r="1289" hidden="1">
      <c r="A1289" s="5" t="s">
        <v>4841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3717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45782.0</v>
      </c>
      <c r="B1293" s="6"/>
      <c r="C1293" s="53" t="s">
        <v>3718</v>
      </c>
      <c r="D1293" s="15">
        <v>45788.0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4" t="s">
        <v>4850</v>
      </c>
      <c r="B1295" s="7"/>
      <c r="C1295" s="16"/>
      <c r="D1295" s="55" t="s">
        <v>4851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3719</v>
      </c>
      <c r="B1297" s="6"/>
      <c r="C1297" s="6"/>
      <c r="D1297" s="6"/>
      <c r="E1297" s="7"/>
    </row>
    <row r="1298" hidden="1">
      <c r="A1298" s="20" t="s">
        <v>3720</v>
      </c>
      <c r="B1298" s="21" t="s">
        <v>3721</v>
      </c>
      <c r="C1298" s="22" t="s">
        <v>3722</v>
      </c>
      <c r="D1298" s="21" t="s">
        <v>3723</v>
      </c>
      <c r="E1298" s="23" t="s">
        <v>13</v>
      </c>
    </row>
    <row r="1299" hidden="1">
      <c r="A1299" s="56" t="s">
        <v>3724</v>
      </c>
      <c r="B1299" s="25">
        <v>37727.0</v>
      </c>
      <c r="C1299" s="26">
        <v>37722.0</v>
      </c>
      <c r="D1299" s="27">
        <v>-5.0</v>
      </c>
      <c r="E1299" s="41"/>
    </row>
    <row r="1300" hidden="1">
      <c r="A1300" s="56" t="s">
        <v>3725</v>
      </c>
      <c r="B1300" s="29">
        <v>38164.0</v>
      </c>
      <c r="C1300" s="26">
        <v>33447.0</v>
      </c>
      <c r="D1300" s="27">
        <v>-4717.0</v>
      </c>
      <c r="E1300" s="28" t="s">
        <v>5079</v>
      </c>
    </row>
    <row r="1301" hidden="1">
      <c r="A1301" s="56" t="s">
        <v>3726</v>
      </c>
      <c r="B1301" s="29">
        <v>0.0</v>
      </c>
      <c r="C1301" s="26"/>
      <c r="D1301" s="27">
        <v>0.0</v>
      </c>
      <c r="E1301" s="41"/>
    </row>
    <row r="1302" hidden="1">
      <c r="A1302" s="56" t="s">
        <v>3727</v>
      </c>
      <c r="B1302" s="29">
        <v>0.0</v>
      </c>
      <c r="C1302" s="26"/>
      <c r="D1302" s="27">
        <v>0.0</v>
      </c>
      <c r="E1302" s="41"/>
    </row>
    <row r="1303" hidden="1">
      <c r="A1303" s="31" t="s">
        <v>3729</v>
      </c>
      <c r="B1303" s="29">
        <v>0.0</v>
      </c>
      <c r="C1303" s="26"/>
      <c r="D1303" s="27">
        <v>0.0</v>
      </c>
      <c r="E1303" s="41"/>
    </row>
    <row r="1304" hidden="1">
      <c r="A1304" s="31" t="s">
        <v>3730</v>
      </c>
      <c r="B1304" s="29">
        <v>0.0</v>
      </c>
      <c r="C1304" s="26"/>
      <c r="D1304" s="27">
        <v>0.0</v>
      </c>
      <c r="E1304" s="40"/>
    </row>
    <row r="1305" hidden="1">
      <c r="A1305" s="31" t="s">
        <v>3732</v>
      </c>
      <c r="B1305" s="29">
        <v>1342.0</v>
      </c>
      <c r="C1305" s="26">
        <v>1342.0</v>
      </c>
      <c r="D1305" s="27">
        <v>0.0</v>
      </c>
      <c r="E1305" s="28"/>
    </row>
    <row r="1306" hidden="1">
      <c r="A1306" s="31" t="s">
        <v>3734</v>
      </c>
      <c r="B1306" s="29">
        <v>7280.0</v>
      </c>
      <c r="C1306" s="26">
        <v>7280.0</v>
      </c>
      <c r="D1306" s="27">
        <v>0.0</v>
      </c>
      <c r="E1306" s="41"/>
    </row>
    <row r="1307" hidden="1">
      <c r="A1307" s="57" t="s">
        <v>3735</v>
      </c>
      <c r="B1307" s="29">
        <v>104429.0</v>
      </c>
      <c r="C1307" s="29">
        <v>104429.0</v>
      </c>
      <c r="D1307" s="27">
        <v>0.0</v>
      </c>
      <c r="E1307" s="41"/>
    </row>
    <row r="1308" hidden="1">
      <c r="A1308" s="57" t="s">
        <v>3736</v>
      </c>
      <c r="B1308" s="29">
        <v>51669.0</v>
      </c>
      <c r="C1308" s="58">
        <v>51669.0</v>
      </c>
      <c r="D1308" s="27">
        <v>0.0</v>
      </c>
      <c r="E1308" s="41"/>
    </row>
    <row r="1309" hidden="1">
      <c r="A1309" s="57" t="s">
        <v>3737</v>
      </c>
      <c r="B1309" s="29">
        <v>105748.0</v>
      </c>
      <c r="C1309" s="58">
        <v>105449.0</v>
      </c>
      <c r="D1309" s="27">
        <v>-299.0</v>
      </c>
      <c r="E1309" s="41"/>
    </row>
    <row r="1310" hidden="1">
      <c r="A1310" s="57" t="s">
        <v>3738</v>
      </c>
      <c r="B1310" s="29">
        <v>97833.0</v>
      </c>
      <c r="C1310" s="58">
        <v>97833.0</v>
      </c>
      <c r="D1310" s="27">
        <v>0.0</v>
      </c>
      <c r="E1310" s="41"/>
    </row>
    <row r="1311" hidden="1">
      <c r="A1311" s="57" t="s">
        <v>3740</v>
      </c>
      <c r="B1311" s="29">
        <v>4598.0</v>
      </c>
      <c r="C1311" s="58">
        <v>4598.0</v>
      </c>
      <c r="D1311" s="27">
        <v>0.0</v>
      </c>
      <c r="E1311" s="41"/>
    </row>
    <row r="1312" hidden="1">
      <c r="A1312" s="57" t="s">
        <v>3741</v>
      </c>
      <c r="B1312" s="29">
        <v>15698.0</v>
      </c>
      <c r="C1312" s="58">
        <v>15698.0</v>
      </c>
      <c r="D1312" s="27">
        <v>0.0</v>
      </c>
      <c r="E1312" s="41"/>
    </row>
    <row r="1313" hidden="1">
      <c r="A1313" s="35" t="s">
        <v>3742</v>
      </c>
      <c r="B1313" s="29">
        <v>448781.5</v>
      </c>
      <c r="C1313" s="58">
        <v>448482.5</v>
      </c>
      <c r="D1313" s="27">
        <v>-299.0</v>
      </c>
      <c r="E1313" s="41"/>
    </row>
    <row r="1314" hidden="1">
      <c r="A1314" s="36" t="s">
        <v>3743</v>
      </c>
      <c r="B1314" s="42">
        <v>8.5</v>
      </c>
      <c r="C1314" s="64">
        <v>-4713.5</v>
      </c>
      <c r="D1314" s="65">
        <v>-4722.0</v>
      </c>
      <c r="E1314" s="45"/>
    </row>
    <row r="1315" hidden="1"/>
    <row r="1316" hidden="1"/>
    <row r="1317" hidden="1">
      <c r="A1317" s="5" t="s">
        <v>4841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3717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45789.0</v>
      </c>
      <c r="B1321" s="6"/>
      <c r="C1321" s="53" t="s">
        <v>3718</v>
      </c>
      <c r="D1321" s="15">
        <v>45795.0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4" t="s">
        <v>4850</v>
      </c>
      <c r="B1323" s="7"/>
      <c r="C1323" s="16"/>
      <c r="D1323" s="55" t="s">
        <v>4851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3719</v>
      </c>
      <c r="B1325" s="6"/>
      <c r="C1325" s="6"/>
      <c r="D1325" s="6"/>
      <c r="E1325" s="7"/>
    </row>
    <row r="1326" hidden="1">
      <c r="A1326" s="20" t="s">
        <v>3720</v>
      </c>
      <c r="B1326" s="21" t="s">
        <v>3721</v>
      </c>
      <c r="C1326" s="22" t="s">
        <v>3722</v>
      </c>
      <c r="D1326" s="21" t="s">
        <v>3723</v>
      </c>
      <c r="E1326" s="23" t="s">
        <v>13</v>
      </c>
    </row>
    <row r="1327" hidden="1">
      <c r="A1327" s="56" t="s">
        <v>3724</v>
      </c>
      <c r="B1327" s="25">
        <v>25234.0</v>
      </c>
      <c r="C1327" s="26">
        <v>25234.0</v>
      </c>
      <c r="D1327" s="27">
        <v>0.0</v>
      </c>
      <c r="E1327" s="41"/>
    </row>
    <row r="1328" hidden="1">
      <c r="A1328" s="56" t="s">
        <v>3725</v>
      </c>
      <c r="B1328" s="29">
        <v>33177.0</v>
      </c>
      <c r="C1328" s="26">
        <v>26686.0</v>
      </c>
      <c r="D1328" s="27">
        <v>-6491.0</v>
      </c>
      <c r="E1328" s="28" t="s">
        <v>5080</v>
      </c>
    </row>
    <row r="1329" hidden="1">
      <c r="A1329" s="56" t="s">
        <v>3726</v>
      </c>
      <c r="B1329" s="29">
        <v>240.0</v>
      </c>
      <c r="C1329" s="26">
        <v>240.0</v>
      </c>
      <c r="D1329" s="27">
        <v>0.0</v>
      </c>
      <c r="E1329" s="41"/>
    </row>
    <row r="1330" hidden="1">
      <c r="A1330" s="56" t="s">
        <v>3727</v>
      </c>
      <c r="B1330" s="29">
        <v>0.0</v>
      </c>
      <c r="C1330" s="26"/>
      <c r="D1330" s="27">
        <v>0.0</v>
      </c>
      <c r="E1330" s="41"/>
    </row>
    <row r="1331" hidden="1">
      <c r="A1331" s="31" t="s">
        <v>3729</v>
      </c>
      <c r="B1331" s="29">
        <v>0.0</v>
      </c>
      <c r="C1331" s="26"/>
      <c r="D1331" s="27">
        <v>0.0</v>
      </c>
      <c r="E1331" s="41"/>
    </row>
    <row r="1332" hidden="1">
      <c r="A1332" s="31" t="s">
        <v>3730</v>
      </c>
      <c r="B1332" s="29">
        <v>0.0</v>
      </c>
      <c r="C1332" s="26"/>
      <c r="D1332" s="27">
        <v>0.0</v>
      </c>
      <c r="E1332" s="40"/>
    </row>
    <row r="1333" hidden="1">
      <c r="A1333" s="31" t="s">
        <v>3732</v>
      </c>
      <c r="B1333" s="29">
        <v>175.0</v>
      </c>
      <c r="C1333" s="26">
        <v>20.0</v>
      </c>
      <c r="D1333" s="27">
        <v>-155.0</v>
      </c>
      <c r="E1333" s="28" t="s">
        <v>5081</v>
      </c>
    </row>
    <row r="1334" hidden="1">
      <c r="A1334" s="31" t="s">
        <v>3734</v>
      </c>
      <c r="B1334" s="29">
        <v>7080.0</v>
      </c>
      <c r="C1334" s="26">
        <v>7120.0</v>
      </c>
      <c r="D1334" s="27">
        <v>40.0</v>
      </c>
      <c r="E1334" s="41"/>
    </row>
    <row r="1335" hidden="1">
      <c r="A1335" s="57" t="s">
        <v>3735</v>
      </c>
      <c r="B1335" s="29">
        <v>123263.0</v>
      </c>
      <c r="C1335" s="29">
        <v>123263.0</v>
      </c>
      <c r="D1335" s="27">
        <v>0.0</v>
      </c>
      <c r="E1335" s="41"/>
    </row>
    <row r="1336" hidden="1">
      <c r="A1336" s="57" t="s">
        <v>3736</v>
      </c>
      <c r="B1336" s="29">
        <v>53655.0</v>
      </c>
      <c r="C1336" s="58">
        <v>54148.0</v>
      </c>
      <c r="D1336" s="27">
        <v>493.0</v>
      </c>
      <c r="E1336" s="41"/>
    </row>
    <row r="1337" hidden="1">
      <c r="A1337" s="57" t="s">
        <v>3737</v>
      </c>
      <c r="B1337" s="29">
        <v>129550.0</v>
      </c>
      <c r="C1337" s="58">
        <v>129908.0</v>
      </c>
      <c r="D1337" s="27">
        <v>358.0</v>
      </c>
      <c r="E1337" s="41"/>
    </row>
    <row r="1338" hidden="1">
      <c r="A1338" s="57" t="s">
        <v>3738</v>
      </c>
      <c r="B1338" s="29">
        <v>93554.0</v>
      </c>
      <c r="C1338" s="58">
        <v>93554.0</v>
      </c>
      <c r="D1338" s="27">
        <v>0.0</v>
      </c>
      <c r="E1338" s="41"/>
    </row>
    <row r="1339" hidden="1">
      <c r="A1339" s="57" t="s">
        <v>3740</v>
      </c>
      <c r="B1339" s="29">
        <v>355.0</v>
      </c>
      <c r="C1339" s="58">
        <v>355.0</v>
      </c>
      <c r="D1339" s="27">
        <v>0.0</v>
      </c>
      <c r="E1339" s="41"/>
    </row>
    <row r="1340" hidden="1">
      <c r="A1340" s="57" t="s">
        <v>3741</v>
      </c>
      <c r="B1340" s="29">
        <v>14796.0</v>
      </c>
      <c r="C1340" s="58">
        <v>14283.0</v>
      </c>
      <c r="D1340" s="27">
        <v>-513.0</v>
      </c>
      <c r="E1340" s="41"/>
    </row>
    <row r="1341" hidden="1">
      <c r="A1341" s="35" t="s">
        <v>3742</v>
      </c>
      <c r="B1341" s="29">
        <v>466278.5</v>
      </c>
      <c r="C1341" s="58">
        <v>466855.5</v>
      </c>
      <c r="D1341" s="27">
        <v>577.0</v>
      </c>
      <c r="E1341" s="41"/>
    </row>
    <row r="1342" hidden="1">
      <c r="A1342" s="36" t="s">
        <v>3743</v>
      </c>
      <c r="B1342" s="42">
        <v>4.5</v>
      </c>
      <c r="C1342" s="64">
        <v>-6327.5</v>
      </c>
      <c r="D1342" s="65">
        <v>-6332.0</v>
      </c>
      <c r="E1342" s="45"/>
    </row>
    <row r="1343" hidden="1"/>
    <row r="1344" hidden="1"/>
    <row r="1345" hidden="1">
      <c r="A1345" s="5" t="s">
        <v>4841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3717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45796.0</v>
      </c>
      <c r="B1349" s="6"/>
      <c r="C1349" s="53" t="s">
        <v>3718</v>
      </c>
      <c r="D1349" s="15">
        <v>45802.0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4" t="s">
        <v>4850</v>
      </c>
      <c r="B1351" s="7"/>
      <c r="C1351" s="16"/>
      <c r="D1351" s="55" t="s">
        <v>4851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3719</v>
      </c>
      <c r="B1353" s="6"/>
      <c r="C1353" s="6"/>
      <c r="D1353" s="6"/>
      <c r="E1353" s="7"/>
    </row>
    <row r="1354" hidden="1">
      <c r="A1354" s="20" t="s">
        <v>3720</v>
      </c>
      <c r="B1354" s="21" t="s">
        <v>3721</v>
      </c>
      <c r="C1354" s="22" t="s">
        <v>3722</v>
      </c>
      <c r="D1354" s="21" t="s">
        <v>3723</v>
      </c>
      <c r="E1354" s="23" t="s">
        <v>13</v>
      </c>
    </row>
    <row r="1355" hidden="1">
      <c r="A1355" s="56" t="s">
        <v>3724</v>
      </c>
      <c r="B1355" s="25">
        <v>30287.0</v>
      </c>
      <c r="C1355" s="26">
        <v>30277.0</v>
      </c>
      <c r="D1355" s="27">
        <v>-10.0</v>
      </c>
      <c r="E1355" s="41"/>
    </row>
    <row r="1356" hidden="1">
      <c r="A1356" s="56" t="s">
        <v>3725</v>
      </c>
      <c r="B1356" s="29">
        <v>32097.0</v>
      </c>
      <c r="C1356" s="26">
        <v>26890.0</v>
      </c>
      <c r="D1356" s="27">
        <v>-5207.0</v>
      </c>
      <c r="E1356" s="28" t="s">
        <v>5082</v>
      </c>
    </row>
    <row r="1357" hidden="1">
      <c r="A1357" s="56" t="s">
        <v>3726</v>
      </c>
      <c r="B1357" s="29">
        <v>280.0</v>
      </c>
      <c r="C1357" s="26">
        <v>280.0</v>
      </c>
      <c r="D1357" s="27">
        <v>0.0</v>
      </c>
      <c r="E1357" s="41"/>
    </row>
    <row r="1358" hidden="1">
      <c r="A1358" s="56" t="s">
        <v>3727</v>
      </c>
      <c r="B1358" s="29">
        <v>0.0</v>
      </c>
      <c r="C1358" s="26"/>
      <c r="D1358" s="27">
        <v>0.0</v>
      </c>
      <c r="E1358" s="41"/>
    </row>
    <row r="1359" hidden="1">
      <c r="A1359" s="31" t="s">
        <v>3729</v>
      </c>
      <c r="B1359" s="29">
        <v>0.0</v>
      </c>
      <c r="C1359" s="26"/>
      <c r="D1359" s="27">
        <v>0.0</v>
      </c>
      <c r="E1359" s="41"/>
    </row>
    <row r="1360" hidden="1">
      <c r="A1360" s="31" t="s">
        <v>3730</v>
      </c>
      <c r="B1360" s="29">
        <v>2835.0</v>
      </c>
      <c r="C1360" s="26">
        <v>2835.0</v>
      </c>
      <c r="D1360" s="27">
        <v>0.0</v>
      </c>
      <c r="E1360" s="40" t="s">
        <v>5083</v>
      </c>
    </row>
    <row r="1361" hidden="1">
      <c r="A1361" s="31" t="s">
        <v>3732</v>
      </c>
      <c r="B1361" s="29">
        <v>240.0</v>
      </c>
      <c r="C1361" s="26">
        <v>240.0</v>
      </c>
      <c r="D1361" s="27">
        <v>0.0</v>
      </c>
      <c r="E1361" s="28" t="s">
        <v>5084</v>
      </c>
    </row>
    <row r="1362" hidden="1">
      <c r="A1362" s="31" t="s">
        <v>3734</v>
      </c>
      <c r="B1362" s="29">
        <v>6880.0</v>
      </c>
      <c r="C1362" s="26">
        <v>6880.0</v>
      </c>
      <c r="D1362" s="27">
        <v>0.0</v>
      </c>
      <c r="E1362" s="41"/>
    </row>
    <row r="1363" hidden="1">
      <c r="A1363" s="57" t="s">
        <v>3735</v>
      </c>
      <c r="B1363" s="29">
        <v>126498.0</v>
      </c>
      <c r="C1363" s="29">
        <v>126844.0</v>
      </c>
      <c r="D1363" s="27">
        <v>346.0</v>
      </c>
      <c r="E1363" s="41"/>
    </row>
    <row r="1364" hidden="1">
      <c r="A1364" s="57" t="s">
        <v>3736</v>
      </c>
      <c r="B1364" s="29">
        <v>50174.0</v>
      </c>
      <c r="C1364" s="58">
        <v>50174.0</v>
      </c>
      <c r="D1364" s="27">
        <v>0.0</v>
      </c>
      <c r="E1364" s="41"/>
    </row>
    <row r="1365" hidden="1">
      <c r="A1365" s="57" t="s">
        <v>3737</v>
      </c>
      <c r="B1365" s="29">
        <v>122061.0</v>
      </c>
      <c r="C1365" s="58">
        <v>122061.0</v>
      </c>
      <c r="D1365" s="27">
        <v>0.0</v>
      </c>
      <c r="E1365" s="41"/>
    </row>
    <row r="1366" hidden="1">
      <c r="A1366" s="57" t="s">
        <v>3738</v>
      </c>
      <c r="B1366" s="29">
        <v>103619.0</v>
      </c>
      <c r="C1366" s="58">
        <v>103619.0</v>
      </c>
      <c r="D1366" s="27">
        <v>0.0</v>
      </c>
      <c r="E1366" s="41"/>
    </row>
    <row r="1367" hidden="1">
      <c r="A1367" s="57" t="s">
        <v>3740</v>
      </c>
      <c r="B1367" s="29">
        <v>1016.0</v>
      </c>
      <c r="C1367" s="58">
        <v>1016.0</v>
      </c>
      <c r="D1367" s="27">
        <v>0.0</v>
      </c>
      <c r="E1367" s="41"/>
    </row>
    <row r="1368" hidden="1">
      <c r="A1368" s="57" t="s">
        <v>3741</v>
      </c>
      <c r="B1368" s="29">
        <v>14969.0</v>
      </c>
      <c r="C1368" s="58">
        <v>14969.0</v>
      </c>
      <c r="D1368" s="27">
        <v>0.0</v>
      </c>
      <c r="E1368" s="41"/>
    </row>
    <row r="1369" hidden="1">
      <c r="A1369" s="35" t="s">
        <v>3742</v>
      </c>
      <c r="B1369" s="29">
        <v>475980.0</v>
      </c>
      <c r="C1369" s="58">
        <v>476326.0</v>
      </c>
      <c r="D1369" s="27">
        <v>346.0</v>
      </c>
      <c r="E1369" s="41"/>
    </row>
    <row r="1370" hidden="1">
      <c r="A1370" s="36" t="s">
        <v>3743</v>
      </c>
      <c r="B1370" s="42">
        <v>7.0</v>
      </c>
      <c r="C1370" s="64">
        <v>-5210.0</v>
      </c>
      <c r="D1370" s="65">
        <v>-5217.0</v>
      </c>
      <c r="E1370" s="45"/>
    </row>
    <row r="1371" hidden="1"/>
    <row r="1372" hidden="1"/>
    <row r="1373" hidden="1">
      <c r="A1373" s="5" t="s">
        <v>4841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3717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45803.0</v>
      </c>
      <c r="B1377" s="6"/>
      <c r="C1377" s="53" t="s">
        <v>3718</v>
      </c>
      <c r="D1377" s="15">
        <v>45808.0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4" t="s">
        <v>4850</v>
      </c>
      <c r="B1379" s="7"/>
      <c r="C1379" s="16"/>
      <c r="D1379" s="55" t="s">
        <v>4859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3719</v>
      </c>
      <c r="B1381" s="6"/>
      <c r="C1381" s="6"/>
      <c r="D1381" s="6"/>
      <c r="E1381" s="7"/>
    </row>
    <row r="1382" hidden="1">
      <c r="A1382" s="20" t="s">
        <v>3720</v>
      </c>
      <c r="B1382" s="21" t="s">
        <v>3721</v>
      </c>
      <c r="C1382" s="22" t="s">
        <v>3722</v>
      </c>
      <c r="D1382" s="21" t="s">
        <v>3723</v>
      </c>
      <c r="E1382" s="23" t="s">
        <v>13</v>
      </c>
    </row>
    <row r="1383" hidden="1">
      <c r="A1383" s="56" t="s">
        <v>3724</v>
      </c>
      <c r="B1383" s="25">
        <v>28928.0</v>
      </c>
      <c r="C1383" s="26">
        <v>28930.0</v>
      </c>
      <c r="D1383" s="27">
        <v>2.0</v>
      </c>
      <c r="E1383" s="41"/>
    </row>
    <row r="1384" hidden="1">
      <c r="A1384" s="56" t="s">
        <v>3725</v>
      </c>
      <c r="B1384" s="29">
        <v>24862.0</v>
      </c>
      <c r="C1384" s="26">
        <v>24368.0</v>
      </c>
      <c r="D1384" s="27">
        <v>-494.0</v>
      </c>
      <c r="E1384" s="28"/>
    </row>
    <row r="1385" hidden="1">
      <c r="A1385" s="56" t="s">
        <v>3726</v>
      </c>
      <c r="B1385" s="29">
        <v>360.0</v>
      </c>
      <c r="C1385" s="26">
        <v>360.0</v>
      </c>
      <c r="D1385" s="27">
        <v>0.0</v>
      </c>
      <c r="E1385" s="41"/>
    </row>
    <row r="1386" hidden="1">
      <c r="A1386" s="56" t="s">
        <v>3727</v>
      </c>
      <c r="B1386" s="29">
        <v>0.0</v>
      </c>
      <c r="C1386" s="26"/>
      <c r="D1386" s="27">
        <v>0.0</v>
      </c>
      <c r="E1386" s="41"/>
    </row>
    <row r="1387" hidden="1">
      <c r="A1387" s="31" t="s">
        <v>3729</v>
      </c>
      <c r="B1387" s="29">
        <v>0.0</v>
      </c>
      <c r="C1387" s="26"/>
      <c r="D1387" s="27">
        <v>0.0</v>
      </c>
      <c r="E1387" s="41"/>
    </row>
    <row r="1388" hidden="1">
      <c r="A1388" s="31" t="s">
        <v>3730</v>
      </c>
      <c r="B1388" s="29">
        <v>0.0</v>
      </c>
      <c r="C1388" s="26"/>
      <c r="D1388" s="27">
        <v>0.0</v>
      </c>
      <c r="E1388" s="40"/>
    </row>
    <row r="1389" hidden="1">
      <c r="A1389" s="31" t="s">
        <v>3732</v>
      </c>
      <c r="B1389" s="29">
        <v>780.0</v>
      </c>
      <c r="C1389" s="26">
        <v>699.0</v>
      </c>
      <c r="D1389" s="27">
        <v>-81.0</v>
      </c>
      <c r="E1389" s="28"/>
    </row>
    <row r="1390" hidden="1">
      <c r="A1390" s="31" t="s">
        <v>3734</v>
      </c>
      <c r="B1390" s="29">
        <v>5640.0</v>
      </c>
      <c r="C1390" s="26">
        <v>5600.0</v>
      </c>
      <c r="D1390" s="27">
        <v>-40.0</v>
      </c>
      <c r="E1390" s="41"/>
    </row>
    <row r="1391" hidden="1">
      <c r="A1391" s="57" t="s">
        <v>3735</v>
      </c>
      <c r="B1391" s="29">
        <v>107656.0</v>
      </c>
      <c r="C1391" s="29">
        <v>108274.0</v>
      </c>
      <c r="D1391" s="27">
        <v>618.0</v>
      </c>
      <c r="E1391" s="41"/>
    </row>
    <row r="1392" hidden="1">
      <c r="A1392" s="57" t="s">
        <v>3736</v>
      </c>
      <c r="B1392" s="29">
        <v>39248.0</v>
      </c>
      <c r="C1392" s="58">
        <v>39248.0</v>
      </c>
      <c r="D1392" s="27">
        <v>0.0</v>
      </c>
      <c r="E1392" s="41"/>
    </row>
    <row r="1393" hidden="1">
      <c r="A1393" s="57" t="s">
        <v>3737</v>
      </c>
      <c r="B1393" s="29">
        <v>97612.0</v>
      </c>
      <c r="C1393" s="58">
        <v>97612.0</v>
      </c>
      <c r="D1393" s="27">
        <v>0.0</v>
      </c>
      <c r="E1393" s="41"/>
    </row>
    <row r="1394" hidden="1">
      <c r="A1394" s="57" t="s">
        <v>3738</v>
      </c>
      <c r="B1394" s="29">
        <v>88406.0</v>
      </c>
      <c r="C1394" s="58">
        <v>88406.0</v>
      </c>
      <c r="D1394" s="27">
        <v>0.0</v>
      </c>
      <c r="E1394" s="41"/>
    </row>
    <row r="1395" hidden="1">
      <c r="A1395" s="57" t="s">
        <v>3740</v>
      </c>
      <c r="B1395" s="29">
        <v>1320.0</v>
      </c>
      <c r="C1395" s="58">
        <v>1320.0</v>
      </c>
      <c r="D1395" s="27">
        <v>0.0</v>
      </c>
      <c r="E1395" s="41"/>
    </row>
    <row r="1396" hidden="1">
      <c r="A1396" s="57" t="s">
        <v>3741</v>
      </c>
      <c r="B1396" s="29">
        <v>11494.0</v>
      </c>
      <c r="C1396" s="58">
        <v>11494.0</v>
      </c>
      <c r="D1396" s="27">
        <v>0.0</v>
      </c>
      <c r="E1396" s="41"/>
    </row>
    <row r="1397" hidden="1">
      <c r="A1397" s="35" t="s">
        <v>3742</v>
      </c>
      <c r="B1397" s="29">
        <v>394791.0</v>
      </c>
      <c r="C1397" s="58">
        <v>395409.0</v>
      </c>
      <c r="D1397" s="27">
        <v>618.0</v>
      </c>
      <c r="E1397" s="41"/>
    </row>
    <row r="1398" hidden="1">
      <c r="A1398" s="36" t="s">
        <v>3743</v>
      </c>
      <c r="B1398" s="42">
        <v>21.0</v>
      </c>
      <c r="C1398" s="64">
        <v>-592.0</v>
      </c>
      <c r="D1398" s="65">
        <v>-613.0</v>
      </c>
      <c r="E1398" s="45"/>
    </row>
    <row r="1399" hidden="1"/>
    <row r="1400" hidden="1"/>
    <row r="1401" hidden="1">
      <c r="A1401" s="5" t="s">
        <v>4841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3717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45809.0</v>
      </c>
      <c r="B1405" s="6"/>
      <c r="C1405" s="53" t="s">
        <v>3718</v>
      </c>
      <c r="D1405" s="15">
        <v>45809.0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4" t="s">
        <v>4851</v>
      </c>
      <c r="B1407" s="7"/>
      <c r="C1407" s="16"/>
      <c r="D1407" s="55" t="s">
        <v>4851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3719</v>
      </c>
      <c r="B1409" s="6"/>
      <c r="C1409" s="6"/>
      <c r="D1409" s="6"/>
      <c r="E1409" s="7"/>
    </row>
    <row r="1410" hidden="1">
      <c r="A1410" s="20" t="s">
        <v>3720</v>
      </c>
      <c r="B1410" s="21" t="s">
        <v>3721</v>
      </c>
      <c r="C1410" s="22" t="s">
        <v>3722</v>
      </c>
      <c r="D1410" s="21" t="s">
        <v>3723</v>
      </c>
      <c r="E1410" s="23" t="s">
        <v>13</v>
      </c>
    </row>
    <row r="1411" hidden="1">
      <c r="A1411" s="56" t="s">
        <v>3724</v>
      </c>
      <c r="B1411" s="25">
        <v>4296.0</v>
      </c>
      <c r="C1411" s="26">
        <v>4296.0</v>
      </c>
      <c r="D1411" s="27">
        <v>0.0</v>
      </c>
      <c r="E1411" s="41"/>
    </row>
    <row r="1412" hidden="1">
      <c r="A1412" s="56" t="s">
        <v>3725</v>
      </c>
      <c r="B1412" s="29">
        <v>5004.0</v>
      </c>
      <c r="C1412" s="26">
        <v>5004.0</v>
      </c>
      <c r="D1412" s="27">
        <v>0.0</v>
      </c>
      <c r="E1412" s="28"/>
    </row>
    <row r="1413" hidden="1">
      <c r="A1413" s="56" t="s">
        <v>3726</v>
      </c>
      <c r="B1413" s="29">
        <v>0.0</v>
      </c>
      <c r="C1413" s="26"/>
      <c r="D1413" s="27">
        <v>0.0</v>
      </c>
      <c r="E1413" s="41"/>
    </row>
    <row r="1414" hidden="1">
      <c r="A1414" s="56" t="s">
        <v>3727</v>
      </c>
      <c r="B1414" s="29">
        <v>0.0</v>
      </c>
      <c r="C1414" s="26"/>
      <c r="D1414" s="27">
        <v>0.0</v>
      </c>
      <c r="E1414" s="41"/>
    </row>
    <row r="1415" hidden="1">
      <c r="A1415" s="31" t="s">
        <v>3729</v>
      </c>
      <c r="B1415" s="29">
        <v>0.0</v>
      </c>
      <c r="C1415" s="26"/>
      <c r="D1415" s="27">
        <v>0.0</v>
      </c>
      <c r="E1415" s="41"/>
    </row>
    <row r="1416" hidden="1">
      <c r="A1416" s="31" t="s">
        <v>3730</v>
      </c>
      <c r="B1416" s="29">
        <v>0.0</v>
      </c>
      <c r="C1416" s="26"/>
      <c r="D1416" s="27">
        <v>0.0</v>
      </c>
      <c r="E1416" s="40"/>
    </row>
    <row r="1417" hidden="1">
      <c r="A1417" s="31" t="s">
        <v>3732</v>
      </c>
      <c r="B1417" s="29">
        <v>0.0</v>
      </c>
      <c r="C1417" s="26"/>
      <c r="D1417" s="27">
        <v>0.0</v>
      </c>
      <c r="E1417" s="28"/>
    </row>
    <row r="1418" hidden="1">
      <c r="A1418" s="31" t="s">
        <v>3734</v>
      </c>
      <c r="B1418" s="29">
        <v>920.0</v>
      </c>
      <c r="C1418" s="26">
        <v>920.0</v>
      </c>
      <c r="D1418" s="27">
        <v>0.0</v>
      </c>
      <c r="E1418" s="41"/>
    </row>
    <row r="1419" hidden="1">
      <c r="A1419" s="57" t="s">
        <v>3735</v>
      </c>
      <c r="B1419" s="29">
        <v>13348.0</v>
      </c>
      <c r="C1419" s="29">
        <v>13348.0</v>
      </c>
      <c r="D1419" s="27">
        <v>0.0</v>
      </c>
      <c r="E1419" s="41"/>
    </row>
    <row r="1420" hidden="1">
      <c r="A1420" s="57" t="s">
        <v>3736</v>
      </c>
      <c r="B1420" s="29">
        <v>9433.0</v>
      </c>
      <c r="C1420" s="58">
        <v>9433.0</v>
      </c>
      <c r="D1420" s="27">
        <v>0.0</v>
      </c>
      <c r="E1420" s="41"/>
    </row>
    <row r="1421" hidden="1">
      <c r="A1421" s="57" t="s">
        <v>3737</v>
      </c>
      <c r="B1421" s="29">
        <v>20795.0</v>
      </c>
      <c r="C1421" s="58">
        <v>20795.0</v>
      </c>
      <c r="D1421" s="27">
        <v>0.0</v>
      </c>
      <c r="E1421" s="41"/>
    </row>
    <row r="1422" hidden="1">
      <c r="A1422" s="57" t="s">
        <v>3738</v>
      </c>
      <c r="B1422" s="29">
        <v>17960.0</v>
      </c>
      <c r="C1422" s="58">
        <v>17960.0</v>
      </c>
      <c r="D1422" s="27">
        <v>0.0</v>
      </c>
      <c r="E1422" s="41"/>
    </row>
    <row r="1423" hidden="1">
      <c r="A1423" s="57" t="s">
        <v>3740</v>
      </c>
      <c r="B1423" s="29">
        <v>756.0</v>
      </c>
      <c r="C1423" s="58">
        <v>756.0</v>
      </c>
      <c r="D1423" s="27">
        <v>0.0</v>
      </c>
      <c r="E1423" s="41"/>
    </row>
    <row r="1424" hidden="1">
      <c r="A1424" s="57" t="s">
        <v>3741</v>
      </c>
      <c r="B1424" s="29">
        <v>1142.0</v>
      </c>
      <c r="C1424" s="58">
        <v>1142.0</v>
      </c>
      <c r="D1424" s="27">
        <v>0.0</v>
      </c>
      <c r="E1424" s="41"/>
    </row>
    <row r="1425" hidden="1">
      <c r="A1425" s="35" t="s">
        <v>3742</v>
      </c>
      <c r="B1425" s="29">
        <v>72511.5</v>
      </c>
      <c r="C1425" s="58">
        <v>72511.5</v>
      </c>
      <c r="D1425" s="27">
        <v>0.0</v>
      </c>
      <c r="E1425" s="41"/>
    </row>
    <row r="1426" hidden="1">
      <c r="A1426" s="36" t="s">
        <v>3743</v>
      </c>
      <c r="B1426" s="42">
        <v>0.5</v>
      </c>
      <c r="C1426" s="64">
        <v>0.5</v>
      </c>
      <c r="D1426" s="65">
        <v>0.0</v>
      </c>
      <c r="E1426" s="45"/>
    </row>
    <row r="1427" hidden="1"/>
    <row r="1428" hidden="1"/>
    <row r="1429" hidden="1">
      <c r="A1429" s="5" t="s">
        <v>4841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3717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45810.0</v>
      </c>
      <c r="B1433" s="6"/>
      <c r="C1433" s="53" t="s">
        <v>3718</v>
      </c>
      <c r="D1433" s="15">
        <v>45816.0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4" t="s">
        <v>4850</v>
      </c>
      <c r="B1435" s="7"/>
      <c r="C1435" s="16"/>
      <c r="D1435" s="55" t="s">
        <v>4851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3719</v>
      </c>
      <c r="B1437" s="6"/>
      <c r="C1437" s="6"/>
      <c r="D1437" s="6"/>
      <c r="E1437" s="7"/>
    </row>
    <row r="1438" hidden="1">
      <c r="A1438" s="20" t="s">
        <v>3720</v>
      </c>
      <c r="B1438" s="21" t="s">
        <v>3721</v>
      </c>
      <c r="C1438" s="22" t="s">
        <v>3722</v>
      </c>
      <c r="D1438" s="21" t="s">
        <v>3723</v>
      </c>
      <c r="E1438" s="23" t="s">
        <v>13</v>
      </c>
    </row>
    <row r="1439" hidden="1">
      <c r="A1439" s="56" t="s">
        <v>3724</v>
      </c>
      <c r="B1439" s="25">
        <v>24388.0</v>
      </c>
      <c r="C1439" s="26">
        <v>24088.0</v>
      </c>
      <c r="D1439" s="27">
        <v>-300.0</v>
      </c>
      <c r="E1439" s="41"/>
    </row>
    <row r="1440" hidden="1">
      <c r="A1440" s="56" t="s">
        <v>3725</v>
      </c>
      <c r="B1440" s="29">
        <v>32311.0</v>
      </c>
      <c r="C1440" s="26">
        <v>32311.0</v>
      </c>
      <c r="D1440" s="27">
        <v>0.0</v>
      </c>
      <c r="E1440" s="28"/>
    </row>
    <row r="1441" hidden="1">
      <c r="A1441" s="56" t="s">
        <v>3726</v>
      </c>
      <c r="B1441" s="29">
        <v>1155.0</v>
      </c>
      <c r="C1441" s="26">
        <v>1155.0</v>
      </c>
      <c r="D1441" s="27">
        <v>0.0</v>
      </c>
      <c r="E1441" s="41"/>
    </row>
    <row r="1442" hidden="1">
      <c r="A1442" s="56" t="s">
        <v>3727</v>
      </c>
      <c r="B1442" s="29">
        <v>0.0</v>
      </c>
      <c r="C1442" s="26"/>
      <c r="D1442" s="27">
        <v>0.0</v>
      </c>
      <c r="E1442" s="41"/>
    </row>
    <row r="1443" hidden="1">
      <c r="A1443" s="31" t="s">
        <v>3729</v>
      </c>
      <c r="B1443" s="29">
        <v>0.0</v>
      </c>
      <c r="C1443" s="26"/>
      <c r="D1443" s="27">
        <v>0.0</v>
      </c>
      <c r="E1443" s="41"/>
    </row>
    <row r="1444" hidden="1">
      <c r="A1444" s="31" t="s">
        <v>3730</v>
      </c>
      <c r="B1444" s="29">
        <v>0.0</v>
      </c>
      <c r="C1444" s="26"/>
      <c r="D1444" s="27">
        <v>0.0</v>
      </c>
      <c r="E1444" s="40"/>
    </row>
    <row r="1445" hidden="1">
      <c r="A1445" s="31" t="s">
        <v>3732</v>
      </c>
      <c r="B1445" s="29">
        <v>0.0</v>
      </c>
      <c r="C1445" s="26"/>
      <c r="D1445" s="27">
        <v>0.0</v>
      </c>
      <c r="E1445" s="28"/>
    </row>
    <row r="1446" hidden="1">
      <c r="A1446" s="31" t="s">
        <v>3734</v>
      </c>
      <c r="B1446" s="29">
        <v>7160.0</v>
      </c>
      <c r="C1446" s="26">
        <v>6400.0</v>
      </c>
      <c r="D1446" s="27">
        <v>-760.0</v>
      </c>
      <c r="E1446" s="41"/>
    </row>
    <row r="1447" hidden="1">
      <c r="A1447" s="57" t="s">
        <v>3735</v>
      </c>
      <c r="B1447" s="29">
        <v>134240.0</v>
      </c>
      <c r="C1447" s="29">
        <v>134240.0</v>
      </c>
      <c r="D1447" s="27">
        <v>0.0</v>
      </c>
      <c r="E1447" s="41"/>
    </row>
    <row r="1448" hidden="1">
      <c r="A1448" s="57" t="s">
        <v>3736</v>
      </c>
      <c r="B1448" s="29">
        <v>45614.0</v>
      </c>
      <c r="C1448" s="58">
        <v>45614.0</v>
      </c>
      <c r="D1448" s="27">
        <v>0.0</v>
      </c>
      <c r="E1448" s="41"/>
    </row>
    <row r="1449" hidden="1">
      <c r="A1449" s="57" t="s">
        <v>3737</v>
      </c>
      <c r="B1449" s="29">
        <v>102382.0</v>
      </c>
      <c r="C1449" s="58">
        <v>101565.0</v>
      </c>
      <c r="D1449" s="27">
        <v>-817.0</v>
      </c>
      <c r="E1449" s="41"/>
    </row>
    <row r="1450" hidden="1">
      <c r="A1450" s="57" t="s">
        <v>3738</v>
      </c>
      <c r="B1450" s="29">
        <v>104764.0</v>
      </c>
      <c r="C1450" s="58">
        <v>104764.0</v>
      </c>
      <c r="D1450" s="27">
        <v>0.0</v>
      </c>
      <c r="E1450" s="41"/>
    </row>
    <row r="1451" hidden="1">
      <c r="A1451" s="57" t="s">
        <v>3740</v>
      </c>
      <c r="B1451" s="29">
        <v>1727.0</v>
      </c>
      <c r="C1451" s="58">
        <v>1727.0</v>
      </c>
      <c r="D1451" s="27">
        <v>0.0</v>
      </c>
      <c r="E1451" s="41"/>
    </row>
    <row r="1452" hidden="1">
      <c r="A1452" s="57" t="s">
        <v>3741</v>
      </c>
      <c r="B1452" s="29">
        <v>16631.0</v>
      </c>
      <c r="C1452" s="58">
        <v>16631.0</v>
      </c>
      <c r="D1452" s="27">
        <v>0.0</v>
      </c>
      <c r="E1452" s="41"/>
    </row>
    <row r="1453" hidden="1">
      <c r="A1453" s="35" t="s">
        <v>3742</v>
      </c>
      <c r="B1453" s="29">
        <v>453734.2</v>
      </c>
      <c r="C1453" s="58">
        <v>452917.2</v>
      </c>
      <c r="D1453" s="27">
        <v>-817.0</v>
      </c>
      <c r="E1453" s="41"/>
    </row>
    <row r="1454" hidden="1">
      <c r="A1454" s="36" t="s">
        <v>3743</v>
      </c>
      <c r="B1454" s="42">
        <v>6.80000000000291</v>
      </c>
      <c r="C1454" s="64">
        <v>-1053.2000000000116</v>
      </c>
      <c r="D1454" s="65">
        <v>-1060.0000000000146</v>
      </c>
      <c r="E1454" s="45"/>
    </row>
    <row r="1455" hidden="1"/>
    <row r="1456" hidden="1"/>
    <row r="1457" hidden="1">
      <c r="A1457" s="5" t="s">
        <v>4841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3717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45817.0</v>
      </c>
      <c r="B1461" s="6"/>
      <c r="C1461" s="53" t="s">
        <v>3718</v>
      </c>
      <c r="D1461" s="15">
        <v>45823.0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4" t="s">
        <v>4850</v>
      </c>
      <c r="B1463" s="7"/>
      <c r="C1463" s="16"/>
      <c r="D1463" s="55" t="s">
        <v>4851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3719</v>
      </c>
      <c r="B1465" s="6"/>
      <c r="C1465" s="6"/>
      <c r="D1465" s="6"/>
      <c r="E1465" s="7"/>
    </row>
    <row r="1466" hidden="1">
      <c r="A1466" s="20" t="s">
        <v>3720</v>
      </c>
      <c r="B1466" s="21" t="s">
        <v>3721</v>
      </c>
      <c r="C1466" s="22" t="s">
        <v>3722</v>
      </c>
      <c r="D1466" s="21" t="s">
        <v>3723</v>
      </c>
      <c r="E1466" s="23" t="s">
        <v>13</v>
      </c>
    </row>
    <row r="1467" hidden="1">
      <c r="A1467" s="56" t="s">
        <v>3724</v>
      </c>
      <c r="B1467" s="25">
        <v>34838.0</v>
      </c>
      <c r="C1467" s="26">
        <v>34838.0</v>
      </c>
      <c r="D1467" s="27">
        <v>0.0</v>
      </c>
      <c r="E1467" s="41"/>
    </row>
    <row r="1468" hidden="1">
      <c r="A1468" s="56" t="s">
        <v>3725</v>
      </c>
      <c r="B1468" s="29">
        <v>36819.0</v>
      </c>
      <c r="C1468" s="26">
        <v>36819.0</v>
      </c>
      <c r="D1468" s="27">
        <v>0.0</v>
      </c>
      <c r="E1468" s="28"/>
    </row>
    <row r="1469" hidden="1">
      <c r="A1469" s="56" t="s">
        <v>3726</v>
      </c>
      <c r="B1469" s="29">
        <v>0.0</v>
      </c>
      <c r="C1469" s="26"/>
      <c r="D1469" s="27">
        <v>0.0</v>
      </c>
      <c r="E1469" s="41"/>
    </row>
    <row r="1470" hidden="1">
      <c r="A1470" s="56" t="s">
        <v>3727</v>
      </c>
      <c r="B1470" s="29">
        <v>0.0</v>
      </c>
      <c r="C1470" s="26"/>
      <c r="D1470" s="27">
        <v>0.0</v>
      </c>
      <c r="E1470" s="41"/>
    </row>
    <row r="1471" hidden="1">
      <c r="A1471" s="31" t="s">
        <v>3729</v>
      </c>
      <c r="B1471" s="29">
        <v>0.0</v>
      </c>
      <c r="C1471" s="26"/>
      <c r="D1471" s="27">
        <v>0.0</v>
      </c>
      <c r="E1471" s="41"/>
    </row>
    <row r="1472" hidden="1">
      <c r="A1472" s="31" t="s">
        <v>3730</v>
      </c>
      <c r="B1472" s="29">
        <v>70.0</v>
      </c>
      <c r="C1472" s="26">
        <v>70.0</v>
      </c>
      <c r="D1472" s="27">
        <v>0.0</v>
      </c>
      <c r="E1472" s="40" t="s">
        <v>5085</v>
      </c>
    </row>
    <row r="1473" hidden="1">
      <c r="A1473" s="31" t="s">
        <v>3732</v>
      </c>
      <c r="B1473" s="29">
        <v>227.0</v>
      </c>
      <c r="C1473" s="26">
        <v>227.0</v>
      </c>
      <c r="D1473" s="27">
        <v>0.0</v>
      </c>
      <c r="E1473" s="28" t="s">
        <v>5086</v>
      </c>
    </row>
    <row r="1474" hidden="1">
      <c r="A1474" s="31" t="s">
        <v>3734</v>
      </c>
      <c r="B1474" s="29">
        <v>6040.0</v>
      </c>
      <c r="C1474" s="26">
        <v>5960.0</v>
      </c>
      <c r="D1474" s="27">
        <v>-80.0</v>
      </c>
      <c r="E1474" s="41"/>
    </row>
    <row r="1475" hidden="1">
      <c r="A1475" s="57" t="s">
        <v>3735</v>
      </c>
      <c r="B1475" s="29">
        <v>126463.0</v>
      </c>
      <c r="C1475" s="29">
        <v>126463.0</v>
      </c>
      <c r="D1475" s="27">
        <v>0.0</v>
      </c>
      <c r="E1475" s="41"/>
    </row>
    <row r="1476" hidden="1">
      <c r="A1476" s="57" t="s">
        <v>3736</v>
      </c>
      <c r="B1476" s="29">
        <v>48023.0</v>
      </c>
      <c r="C1476" s="58">
        <v>48023.0</v>
      </c>
      <c r="D1476" s="27">
        <v>0.0</v>
      </c>
      <c r="E1476" s="41"/>
    </row>
    <row r="1477" hidden="1">
      <c r="A1477" s="57" t="s">
        <v>3737</v>
      </c>
      <c r="B1477" s="29">
        <v>119680.0</v>
      </c>
      <c r="C1477" s="58">
        <v>119381.0</v>
      </c>
      <c r="D1477" s="27">
        <v>-299.0</v>
      </c>
      <c r="E1477" s="41"/>
    </row>
    <row r="1478" hidden="1">
      <c r="A1478" s="57" t="s">
        <v>3738</v>
      </c>
      <c r="B1478" s="29">
        <v>99224.0</v>
      </c>
      <c r="C1478" s="58">
        <v>99224.0</v>
      </c>
      <c r="D1478" s="27">
        <v>0.0</v>
      </c>
      <c r="E1478" s="41"/>
    </row>
    <row r="1479" hidden="1">
      <c r="A1479" s="57" t="s">
        <v>3740</v>
      </c>
      <c r="B1479" s="29">
        <v>3397.0</v>
      </c>
      <c r="C1479" s="58">
        <v>3397.0</v>
      </c>
      <c r="D1479" s="27">
        <v>0.0</v>
      </c>
      <c r="E1479" s="41"/>
    </row>
    <row r="1480" hidden="1">
      <c r="A1480" s="57" t="s">
        <v>3741</v>
      </c>
      <c r="B1480" s="29">
        <v>12763.0</v>
      </c>
      <c r="C1480" s="58">
        <v>12060.0</v>
      </c>
      <c r="D1480" s="27">
        <v>-703.0</v>
      </c>
      <c r="E1480" s="41"/>
    </row>
    <row r="1481" hidden="1">
      <c r="A1481" s="35" t="s">
        <v>3742</v>
      </c>
      <c r="B1481" s="29">
        <v>474754.1</v>
      </c>
      <c r="C1481" s="58">
        <v>473752.1</v>
      </c>
      <c r="D1481" s="27">
        <v>-1002.0</v>
      </c>
      <c r="E1481" s="41"/>
    </row>
    <row r="1482" hidden="1">
      <c r="A1482" s="36" t="s">
        <v>3743</v>
      </c>
      <c r="B1482" s="42">
        <v>26.900000000001455</v>
      </c>
      <c r="C1482" s="64">
        <v>649.9000000000233</v>
      </c>
      <c r="D1482" s="65">
        <v>623.0000000000218</v>
      </c>
      <c r="E1482" s="45"/>
    </row>
    <row r="1483" hidden="1"/>
    <row r="1484" hidden="1"/>
    <row r="1485" hidden="1">
      <c r="A1485" s="5" t="s">
        <v>4841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3717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45824.0</v>
      </c>
      <c r="B1489" s="6"/>
      <c r="C1489" s="53" t="s">
        <v>3718</v>
      </c>
      <c r="D1489" s="15">
        <v>45830.0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4" t="s">
        <v>4850</v>
      </c>
      <c r="B1491" s="7"/>
      <c r="C1491" s="16"/>
      <c r="D1491" s="55" t="s">
        <v>4851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3719</v>
      </c>
      <c r="B1493" s="6"/>
      <c r="C1493" s="6"/>
      <c r="D1493" s="6"/>
      <c r="E1493" s="7"/>
    </row>
    <row r="1494" hidden="1">
      <c r="A1494" s="20" t="s">
        <v>3720</v>
      </c>
      <c r="B1494" s="21" t="s">
        <v>3721</v>
      </c>
      <c r="C1494" s="22" t="s">
        <v>3722</v>
      </c>
      <c r="D1494" s="21" t="s">
        <v>3723</v>
      </c>
      <c r="E1494" s="23" t="s">
        <v>13</v>
      </c>
    </row>
    <row r="1495" hidden="1">
      <c r="A1495" s="56" t="s">
        <v>3724</v>
      </c>
      <c r="B1495" s="25">
        <v>29053.0</v>
      </c>
      <c r="C1495" s="26">
        <v>29053.0</v>
      </c>
      <c r="D1495" s="27">
        <v>0.0</v>
      </c>
      <c r="E1495" s="41"/>
    </row>
    <row r="1496" hidden="1">
      <c r="A1496" s="56" t="s">
        <v>3725</v>
      </c>
      <c r="B1496" s="29">
        <v>32282.0</v>
      </c>
      <c r="C1496" s="26">
        <v>32282.0</v>
      </c>
      <c r="D1496" s="27">
        <v>0.0</v>
      </c>
      <c r="E1496" s="28"/>
    </row>
    <row r="1497" hidden="1">
      <c r="A1497" s="56" t="s">
        <v>3726</v>
      </c>
      <c r="B1497" s="29">
        <v>800.0</v>
      </c>
      <c r="C1497" s="26">
        <v>800.0</v>
      </c>
      <c r="D1497" s="27">
        <v>0.0</v>
      </c>
      <c r="E1497" s="41"/>
    </row>
    <row r="1498" hidden="1">
      <c r="A1498" s="56" t="s">
        <v>3727</v>
      </c>
      <c r="B1498" s="29">
        <v>0.0</v>
      </c>
      <c r="C1498" s="26"/>
      <c r="D1498" s="27">
        <v>0.0</v>
      </c>
      <c r="E1498" s="41"/>
    </row>
    <row r="1499" hidden="1">
      <c r="A1499" s="31" t="s">
        <v>3729</v>
      </c>
      <c r="B1499" s="29">
        <v>0.0</v>
      </c>
      <c r="C1499" s="26"/>
      <c r="D1499" s="27">
        <v>0.0</v>
      </c>
      <c r="E1499" s="41"/>
    </row>
    <row r="1500" hidden="1">
      <c r="A1500" s="31" t="s">
        <v>3730</v>
      </c>
      <c r="B1500" s="29">
        <v>2900.0</v>
      </c>
      <c r="C1500" s="26">
        <v>2835.0</v>
      </c>
      <c r="D1500" s="27">
        <v>-65.0</v>
      </c>
      <c r="E1500" s="28" t="s">
        <v>5087</v>
      </c>
    </row>
    <row r="1501" hidden="1">
      <c r="A1501" s="31" t="s">
        <v>3732</v>
      </c>
      <c r="B1501" s="29">
        <v>380.0</v>
      </c>
      <c r="C1501" s="26">
        <v>380.0</v>
      </c>
      <c r="D1501" s="27">
        <v>0.0</v>
      </c>
      <c r="E1501" s="28"/>
    </row>
    <row r="1502" hidden="1">
      <c r="A1502" s="31" t="s">
        <v>3734</v>
      </c>
      <c r="B1502" s="29">
        <v>7160.0</v>
      </c>
      <c r="C1502" s="26">
        <v>7120.0</v>
      </c>
      <c r="D1502" s="27">
        <v>-40.0</v>
      </c>
      <c r="E1502" s="41"/>
    </row>
    <row r="1503" hidden="1">
      <c r="A1503" s="57" t="s">
        <v>3735</v>
      </c>
      <c r="B1503" s="29">
        <v>110105.0</v>
      </c>
      <c r="C1503" s="29">
        <v>110105.0</v>
      </c>
      <c r="D1503" s="27">
        <v>0.0</v>
      </c>
      <c r="E1503" s="41"/>
    </row>
    <row r="1504" hidden="1">
      <c r="A1504" s="57" t="s">
        <v>3736</v>
      </c>
      <c r="B1504" s="29">
        <v>50954.0</v>
      </c>
      <c r="C1504" s="58">
        <v>50954.0</v>
      </c>
      <c r="D1504" s="27">
        <v>0.0</v>
      </c>
      <c r="E1504" s="41"/>
    </row>
    <row r="1505" hidden="1">
      <c r="A1505" s="57" t="s">
        <v>3737</v>
      </c>
      <c r="B1505" s="29">
        <v>111177.0</v>
      </c>
      <c r="C1505" s="58">
        <v>111177.0</v>
      </c>
      <c r="D1505" s="27">
        <v>0.0</v>
      </c>
      <c r="E1505" s="41"/>
    </row>
    <row r="1506" hidden="1">
      <c r="A1506" s="57" t="s">
        <v>3738</v>
      </c>
      <c r="B1506" s="29">
        <v>105546.0</v>
      </c>
      <c r="C1506" s="58">
        <v>105546.0</v>
      </c>
      <c r="D1506" s="27">
        <v>0.0</v>
      </c>
      <c r="E1506" s="41"/>
    </row>
    <row r="1507" hidden="1">
      <c r="A1507" s="57" t="s">
        <v>3740</v>
      </c>
      <c r="B1507" s="29">
        <v>1418.0</v>
      </c>
      <c r="C1507" s="58">
        <v>1418.0</v>
      </c>
      <c r="D1507" s="27">
        <v>0.0</v>
      </c>
      <c r="E1507" s="41"/>
    </row>
    <row r="1508" hidden="1">
      <c r="A1508" s="57" t="s">
        <v>3741</v>
      </c>
      <c r="B1508" s="29">
        <v>14508.0</v>
      </c>
      <c r="C1508" s="58">
        <v>14508.0</v>
      </c>
      <c r="D1508" s="27">
        <v>0.0</v>
      </c>
      <c r="E1508" s="41"/>
    </row>
    <row r="1509" hidden="1">
      <c r="A1509" s="35" t="s">
        <v>3742</v>
      </c>
      <c r="B1509" s="29">
        <v>451761.5</v>
      </c>
      <c r="C1509" s="58">
        <v>451761.5</v>
      </c>
      <c r="D1509" s="27">
        <v>0.0</v>
      </c>
      <c r="E1509" s="41"/>
    </row>
    <row r="1510" hidden="1">
      <c r="A1510" s="36" t="s">
        <v>3743</v>
      </c>
      <c r="B1510" s="42">
        <v>13.5</v>
      </c>
      <c r="C1510" s="64">
        <v>-91.5</v>
      </c>
      <c r="D1510" s="65">
        <v>-105.0</v>
      </c>
      <c r="E1510" s="45"/>
    </row>
    <row r="1511" hidden="1"/>
    <row r="1512" hidden="1"/>
    <row r="1513" hidden="1">
      <c r="A1513" s="5" t="s">
        <v>4841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3717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45831.0</v>
      </c>
      <c r="B1517" s="6"/>
      <c r="C1517" s="53" t="s">
        <v>3718</v>
      </c>
      <c r="D1517" s="15">
        <v>45838.0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4" t="s">
        <v>4850</v>
      </c>
      <c r="B1519" s="7"/>
      <c r="C1519" s="16"/>
      <c r="D1519" s="55" t="s">
        <v>4850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3719</v>
      </c>
      <c r="B1521" s="6"/>
      <c r="C1521" s="6"/>
      <c r="D1521" s="6"/>
      <c r="E1521" s="7"/>
    </row>
    <row r="1522" hidden="1">
      <c r="A1522" s="20" t="s">
        <v>3720</v>
      </c>
      <c r="B1522" s="21" t="s">
        <v>3721</v>
      </c>
      <c r="C1522" s="22" t="s">
        <v>3722</v>
      </c>
      <c r="D1522" s="21" t="s">
        <v>3723</v>
      </c>
      <c r="E1522" s="23" t="s">
        <v>13</v>
      </c>
    </row>
    <row r="1523" hidden="1">
      <c r="A1523" s="56" t="s">
        <v>3724</v>
      </c>
      <c r="B1523" s="25">
        <v>46821.0</v>
      </c>
      <c r="C1523" s="26">
        <v>46840.0</v>
      </c>
      <c r="D1523" s="27">
        <v>19.0</v>
      </c>
      <c r="E1523" s="41"/>
    </row>
    <row r="1524" hidden="1">
      <c r="A1524" s="56" t="s">
        <v>3725</v>
      </c>
      <c r="B1524" s="29">
        <v>37229.0</v>
      </c>
      <c r="C1524" s="26">
        <v>34727.0</v>
      </c>
      <c r="D1524" s="27">
        <v>-2502.0</v>
      </c>
      <c r="E1524" s="28" t="s">
        <v>5088</v>
      </c>
    </row>
    <row r="1525" hidden="1">
      <c r="A1525" s="56" t="s">
        <v>3726</v>
      </c>
      <c r="B1525" s="29">
        <v>400.0</v>
      </c>
      <c r="C1525" s="26">
        <v>400.0</v>
      </c>
      <c r="D1525" s="27">
        <v>0.0</v>
      </c>
      <c r="E1525" s="41"/>
    </row>
    <row r="1526" hidden="1">
      <c r="A1526" s="56" t="s">
        <v>3727</v>
      </c>
      <c r="B1526" s="29">
        <v>0.0</v>
      </c>
      <c r="C1526" s="26"/>
      <c r="D1526" s="27">
        <v>0.0</v>
      </c>
      <c r="E1526" s="41"/>
    </row>
    <row r="1527" hidden="1">
      <c r="A1527" s="31" t="s">
        <v>3729</v>
      </c>
      <c r="B1527" s="29">
        <v>0.0</v>
      </c>
      <c r="C1527" s="26"/>
      <c r="D1527" s="27">
        <v>0.0</v>
      </c>
      <c r="E1527" s="41"/>
    </row>
    <row r="1528" hidden="1">
      <c r="A1528" s="31" t="s">
        <v>3730</v>
      </c>
      <c r="B1528" s="29">
        <v>0.0</v>
      </c>
      <c r="C1528" s="26"/>
      <c r="D1528" s="27">
        <v>0.0</v>
      </c>
      <c r="E1528" s="28"/>
    </row>
    <row r="1529" hidden="1">
      <c r="A1529" s="31" t="s">
        <v>3732</v>
      </c>
      <c r="B1529" s="29">
        <v>0.0</v>
      </c>
      <c r="C1529" s="26"/>
      <c r="D1529" s="27">
        <v>0.0</v>
      </c>
      <c r="E1529" s="28"/>
    </row>
    <row r="1530" hidden="1">
      <c r="A1530" s="31" t="s">
        <v>3734</v>
      </c>
      <c r="B1530" s="29">
        <v>8760.0</v>
      </c>
      <c r="C1530" s="26">
        <v>8520.0</v>
      </c>
      <c r="D1530" s="27">
        <v>-240.0</v>
      </c>
      <c r="E1530" s="41"/>
    </row>
    <row r="1531" hidden="1">
      <c r="A1531" s="57" t="s">
        <v>3735</v>
      </c>
      <c r="B1531" s="29">
        <v>103148.0</v>
      </c>
      <c r="C1531" s="29">
        <v>103148.0</v>
      </c>
      <c r="D1531" s="27">
        <v>0.0</v>
      </c>
      <c r="E1531" s="41"/>
    </row>
    <row r="1532" hidden="1">
      <c r="A1532" s="57" t="s">
        <v>3736</v>
      </c>
      <c r="B1532" s="29">
        <v>48167.0</v>
      </c>
      <c r="C1532" s="58">
        <v>48167.0</v>
      </c>
      <c r="D1532" s="27">
        <v>0.0</v>
      </c>
      <c r="E1532" s="41"/>
    </row>
    <row r="1533" hidden="1">
      <c r="A1533" s="57" t="s">
        <v>3737</v>
      </c>
      <c r="B1533" s="29">
        <v>118975.0</v>
      </c>
      <c r="C1533" s="58">
        <v>118975.0</v>
      </c>
      <c r="D1533" s="27">
        <v>0.0</v>
      </c>
      <c r="E1533" s="41"/>
    </row>
    <row r="1534" hidden="1">
      <c r="A1534" s="57" t="s">
        <v>3738</v>
      </c>
      <c r="B1534" s="29">
        <v>110268.0</v>
      </c>
      <c r="C1534" s="58">
        <v>110268.0</v>
      </c>
      <c r="D1534" s="27">
        <v>0.0</v>
      </c>
      <c r="E1534" s="41"/>
    </row>
    <row r="1535" hidden="1">
      <c r="A1535" s="57" t="s">
        <v>3740</v>
      </c>
      <c r="B1535" s="29">
        <v>4600.0</v>
      </c>
      <c r="C1535" s="58">
        <v>4600.0</v>
      </c>
      <c r="D1535" s="27">
        <v>0.0</v>
      </c>
      <c r="E1535" s="41"/>
    </row>
    <row r="1536" hidden="1">
      <c r="A1536" s="57" t="s">
        <v>3741</v>
      </c>
      <c r="B1536" s="29">
        <v>17215.0</v>
      </c>
      <c r="C1536" s="58">
        <v>17215.0</v>
      </c>
      <c r="D1536" s="27">
        <v>0.0</v>
      </c>
      <c r="E1536" s="41"/>
    </row>
    <row r="1537" hidden="1">
      <c r="A1537" s="35" t="s">
        <v>3742</v>
      </c>
      <c r="B1537" s="29">
        <v>478362.0</v>
      </c>
      <c r="C1537" s="58">
        <v>478362.0</v>
      </c>
      <c r="D1537" s="27">
        <v>0.0</v>
      </c>
      <c r="E1537" s="41"/>
    </row>
    <row r="1538" hidden="1">
      <c r="A1538" s="36" t="s">
        <v>3743</v>
      </c>
      <c r="B1538" s="42">
        <v>6.0</v>
      </c>
      <c r="C1538" s="64">
        <v>-2717.0</v>
      </c>
      <c r="D1538" s="65">
        <v>-2723.0</v>
      </c>
      <c r="E1538" s="45"/>
    </row>
    <row r="1539" hidden="1"/>
    <row r="1540" hidden="1"/>
    <row r="1541" hidden="1">
      <c r="A1541" s="5" t="s">
        <v>4841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3717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45839.0</v>
      </c>
      <c r="B1545" s="6"/>
      <c r="C1545" s="53" t="s">
        <v>3718</v>
      </c>
      <c r="D1545" s="15">
        <v>45844.0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4" t="s">
        <v>4852</v>
      </c>
      <c r="B1547" s="7"/>
      <c r="C1547" s="16"/>
      <c r="D1547" s="55" t="s">
        <v>4851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3719</v>
      </c>
      <c r="B1549" s="6"/>
      <c r="C1549" s="6"/>
      <c r="D1549" s="6"/>
      <c r="E1549" s="7"/>
    </row>
    <row r="1550" hidden="1">
      <c r="A1550" s="20" t="s">
        <v>3720</v>
      </c>
      <c r="B1550" s="21" t="s">
        <v>3721</v>
      </c>
      <c r="C1550" s="22" t="s">
        <v>3722</v>
      </c>
      <c r="D1550" s="21" t="s">
        <v>3723</v>
      </c>
      <c r="E1550" s="23" t="s">
        <v>13</v>
      </c>
    </row>
    <row r="1551" hidden="1">
      <c r="A1551" s="56" t="s">
        <v>3724</v>
      </c>
      <c r="B1551" s="25">
        <v>13862.0</v>
      </c>
      <c r="C1551" s="26">
        <v>13841.0</v>
      </c>
      <c r="D1551" s="27">
        <v>-21.0</v>
      </c>
      <c r="E1551" s="41"/>
    </row>
    <row r="1552" hidden="1">
      <c r="A1552" s="56" t="s">
        <v>3725</v>
      </c>
      <c r="B1552" s="29">
        <v>19774.0</v>
      </c>
      <c r="C1552" s="26">
        <v>19774.0</v>
      </c>
      <c r="D1552" s="27">
        <v>0.0</v>
      </c>
      <c r="E1552" s="28"/>
    </row>
    <row r="1553" hidden="1">
      <c r="A1553" s="56" t="s">
        <v>3726</v>
      </c>
      <c r="B1553" s="29">
        <v>960.0</v>
      </c>
      <c r="C1553" s="26">
        <v>960.0</v>
      </c>
      <c r="D1553" s="27">
        <v>0.0</v>
      </c>
      <c r="E1553" s="41"/>
    </row>
    <row r="1554" hidden="1">
      <c r="A1554" s="56" t="s">
        <v>3727</v>
      </c>
      <c r="B1554" s="29">
        <v>0.0</v>
      </c>
      <c r="C1554" s="26"/>
      <c r="D1554" s="27">
        <v>0.0</v>
      </c>
      <c r="E1554" s="41"/>
    </row>
    <row r="1555" hidden="1">
      <c r="A1555" s="31" t="s">
        <v>3729</v>
      </c>
      <c r="B1555" s="29">
        <v>0.0</v>
      </c>
      <c r="C1555" s="26"/>
      <c r="D1555" s="27">
        <v>0.0</v>
      </c>
      <c r="E1555" s="41"/>
    </row>
    <row r="1556" hidden="1">
      <c r="A1556" s="31" t="s">
        <v>3730</v>
      </c>
      <c r="B1556" s="29">
        <v>386.0</v>
      </c>
      <c r="C1556" s="26">
        <v>386.0</v>
      </c>
      <c r="D1556" s="27">
        <v>0.0</v>
      </c>
      <c r="E1556" s="28"/>
    </row>
    <row r="1557" hidden="1">
      <c r="A1557" s="31" t="s">
        <v>3732</v>
      </c>
      <c r="B1557" s="29">
        <v>6000.0</v>
      </c>
      <c r="C1557" s="26">
        <v>6000.0</v>
      </c>
      <c r="D1557" s="27">
        <v>0.0</v>
      </c>
      <c r="E1557" s="28" t="s">
        <v>5089</v>
      </c>
    </row>
    <row r="1558" hidden="1">
      <c r="A1558" s="31" t="s">
        <v>3734</v>
      </c>
      <c r="B1558" s="29">
        <v>6000.0</v>
      </c>
      <c r="C1558" s="26">
        <v>5960.0</v>
      </c>
      <c r="D1558" s="27">
        <v>-40.0</v>
      </c>
      <c r="E1558" s="41"/>
    </row>
    <row r="1559" hidden="1">
      <c r="A1559" s="57" t="s">
        <v>3735</v>
      </c>
      <c r="B1559" s="29">
        <v>77358.0</v>
      </c>
      <c r="C1559" s="29">
        <v>77358.0</v>
      </c>
      <c r="D1559" s="27">
        <v>0.0</v>
      </c>
      <c r="E1559" s="41"/>
    </row>
    <row r="1560" hidden="1">
      <c r="A1560" s="57" t="s">
        <v>3736</v>
      </c>
      <c r="B1560" s="29">
        <v>45868.0</v>
      </c>
      <c r="C1560" s="58">
        <v>45868.0</v>
      </c>
      <c r="D1560" s="27">
        <v>0.0</v>
      </c>
      <c r="E1560" s="41"/>
    </row>
    <row r="1561" hidden="1">
      <c r="A1561" s="57" t="s">
        <v>3737</v>
      </c>
      <c r="B1561" s="29">
        <v>90423.0</v>
      </c>
      <c r="C1561" s="58">
        <v>90423.0</v>
      </c>
      <c r="D1561" s="27">
        <v>0.0</v>
      </c>
      <c r="E1561" s="41"/>
    </row>
    <row r="1562" hidden="1">
      <c r="A1562" s="57" t="s">
        <v>3738</v>
      </c>
      <c r="B1562" s="29">
        <v>88070.0</v>
      </c>
      <c r="C1562" s="58">
        <v>88070.0</v>
      </c>
      <c r="D1562" s="27">
        <v>0.0</v>
      </c>
      <c r="E1562" s="41"/>
    </row>
    <row r="1563" hidden="1">
      <c r="A1563" s="57" t="s">
        <v>3740</v>
      </c>
      <c r="B1563" s="29">
        <v>2713.0</v>
      </c>
      <c r="C1563" s="58">
        <v>2713.0</v>
      </c>
      <c r="D1563" s="27">
        <v>0.0</v>
      </c>
      <c r="E1563" s="41"/>
    </row>
    <row r="1564" hidden="1">
      <c r="A1564" s="57" t="s">
        <v>3741</v>
      </c>
      <c r="B1564" s="29">
        <v>9613.0</v>
      </c>
      <c r="C1564" s="58">
        <v>9613.0</v>
      </c>
      <c r="D1564" s="27">
        <v>0.0</v>
      </c>
      <c r="E1564" s="41"/>
    </row>
    <row r="1565" hidden="1">
      <c r="A1565" s="35" t="s">
        <v>3742</v>
      </c>
      <c r="B1565" s="29">
        <v>351397.5</v>
      </c>
      <c r="C1565" s="58">
        <v>351397.5</v>
      </c>
      <c r="D1565" s="27">
        <v>0.0</v>
      </c>
      <c r="E1565" s="41"/>
    </row>
    <row r="1566" hidden="1">
      <c r="A1566" s="36" t="s">
        <v>3743</v>
      </c>
      <c r="B1566" s="42">
        <v>16.5</v>
      </c>
      <c r="C1566" s="64">
        <v>-44.5</v>
      </c>
      <c r="D1566" s="65">
        <v>-61.0</v>
      </c>
      <c r="E1566" s="45"/>
    </row>
    <row r="1567" hidden="1"/>
    <row r="1568" hidden="1"/>
    <row r="1569" hidden="1">
      <c r="A1569" s="5" t="s">
        <v>4841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3717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45845.0</v>
      </c>
      <c r="B1573" s="6"/>
      <c r="C1573" s="53" t="s">
        <v>3718</v>
      </c>
      <c r="D1573" s="15">
        <v>45851.0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4" t="s">
        <v>4850</v>
      </c>
      <c r="B1575" s="7"/>
      <c r="C1575" s="16"/>
      <c r="D1575" s="55" t="s">
        <v>4851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3719</v>
      </c>
      <c r="B1577" s="6"/>
      <c r="C1577" s="6"/>
      <c r="D1577" s="6"/>
      <c r="E1577" s="7"/>
    </row>
    <row r="1578" hidden="1">
      <c r="A1578" s="20" t="s">
        <v>3720</v>
      </c>
      <c r="B1578" s="21" t="s">
        <v>3721</v>
      </c>
      <c r="C1578" s="22" t="s">
        <v>3722</v>
      </c>
      <c r="D1578" s="21" t="s">
        <v>3723</v>
      </c>
      <c r="E1578" s="23" t="s">
        <v>13</v>
      </c>
    </row>
    <row r="1579" hidden="1">
      <c r="A1579" s="56" t="s">
        <v>3724</v>
      </c>
      <c r="B1579" s="25">
        <v>21565.0</v>
      </c>
      <c r="C1579" s="26">
        <v>21565.0</v>
      </c>
      <c r="D1579" s="27">
        <v>0.0</v>
      </c>
      <c r="E1579" s="41"/>
    </row>
    <row r="1580" hidden="1">
      <c r="A1580" s="56" t="s">
        <v>3725</v>
      </c>
      <c r="B1580" s="29">
        <v>32452.0</v>
      </c>
      <c r="C1580" s="26">
        <v>32452.0</v>
      </c>
      <c r="D1580" s="27">
        <v>0.0</v>
      </c>
      <c r="E1580" s="28"/>
    </row>
    <row r="1581" hidden="1">
      <c r="A1581" s="56" t="s">
        <v>3726</v>
      </c>
      <c r="B1581" s="29">
        <v>817.0</v>
      </c>
      <c r="C1581" s="26">
        <v>817.0</v>
      </c>
      <c r="D1581" s="27">
        <v>0.0</v>
      </c>
      <c r="E1581" s="41"/>
    </row>
    <row r="1582" hidden="1">
      <c r="A1582" s="56" t="s">
        <v>3727</v>
      </c>
      <c r="B1582" s="29">
        <v>0.0</v>
      </c>
      <c r="C1582" s="26"/>
      <c r="D1582" s="27">
        <v>0.0</v>
      </c>
      <c r="E1582" s="41"/>
    </row>
    <row r="1583" hidden="1">
      <c r="A1583" s="31" t="s">
        <v>3729</v>
      </c>
      <c r="B1583" s="29">
        <v>0.0</v>
      </c>
      <c r="C1583" s="26"/>
      <c r="D1583" s="27">
        <v>0.0</v>
      </c>
      <c r="E1583" s="41"/>
    </row>
    <row r="1584" hidden="1">
      <c r="A1584" s="31" t="s">
        <v>3730</v>
      </c>
      <c r="B1584" s="29">
        <v>2835.0</v>
      </c>
      <c r="C1584" s="26">
        <v>2835.0</v>
      </c>
      <c r="D1584" s="27">
        <v>0.0</v>
      </c>
      <c r="E1584" s="28" t="s">
        <v>5090</v>
      </c>
    </row>
    <row r="1585" hidden="1">
      <c r="A1585" s="31" t="s">
        <v>3732</v>
      </c>
      <c r="B1585" s="29">
        <v>891.0</v>
      </c>
      <c r="C1585" s="26">
        <v>571.0</v>
      </c>
      <c r="D1585" s="27">
        <v>-320.0</v>
      </c>
      <c r="E1585" s="28" t="s">
        <v>5091</v>
      </c>
    </row>
    <row r="1586" hidden="1">
      <c r="A1586" s="31" t="s">
        <v>3734</v>
      </c>
      <c r="B1586" s="29">
        <v>5480.0</v>
      </c>
      <c r="C1586" s="26">
        <v>5800.0</v>
      </c>
      <c r="D1586" s="27">
        <v>320.0</v>
      </c>
      <c r="E1586" s="41"/>
    </row>
    <row r="1587" hidden="1">
      <c r="A1587" s="57" t="s">
        <v>3735</v>
      </c>
      <c r="B1587" s="29">
        <v>110854.0</v>
      </c>
      <c r="C1587" s="29">
        <v>110854.0</v>
      </c>
      <c r="D1587" s="27">
        <v>0.0</v>
      </c>
      <c r="E1587" s="41"/>
    </row>
    <row r="1588" hidden="1">
      <c r="A1588" s="57" t="s">
        <v>3736</v>
      </c>
      <c r="B1588" s="29">
        <v>45226.0</v>
      </c>
      <c r="C1588" s="58">
        <v>45226.0</v>
      </c>
      <c r="D1588" s="27">
        <v>0.0</v>
      </c>
      <c r="E1588" s="41"/>
    </row>
    <row r="1589" hidden="1">
      <c r="A1589" s="57" t="s">
        <v>3737</v>
      </c>
      <c r="B1589" s="29">
        <v>103682.0</v>
      </c>
      <c r="C1589" s="58">
        <v>103682.0</v>
      </c>
      <c r="D1589" s="27">
        <v>0.0</v>
      </c>
      <c r="E1589" s="41"/>
    </row>
    <row r="1590" hidden="1">
      <c r="A1590" s="57" t="s">
        <v>3738</v>
      </c>
      <c r="B1590" s="29">
        <v>106272.0</v>
      </c>
      <c r="C1590" s="58">
        <v>106272.0</v>
      </c>
      <c r="D1590" s="27">
        <v>0.0</v>
      </c>
      <c r="E1590" s="41"/>
    </row>
    <row r="1591" hidden="1">
      <c r="A1591" s="57" t="s">
        <v>3740</v>
      </c>
      <c r="B1591" s="29">
        <v>4398.0</v>
      </c>
      <c r="C1591" s="58">
        <v>4398.0</v>
      </c>
      <c r="D1591" s="27">
        <v>0.0</v>
      </c>
      <c r="E1591" s="41"/>
    </row>
    <row r="1592" hidden="1">
      <c r="A1592" s="57" t="s">
        <v>3741</v>
      </c>
      <c r="B1592" s="29">
        <v>13229.0</v>
      </c>
      <c r="C1592" s="58">
        <v>12033.0</v>
      </c>
      <c r="D1592" s="27">
        <v>-1196.0</v>
      </c>
      <c r="E1592" s="41"/>
    </row>
    <row r="1593" hidden="1">
      <c r="A1593" s="35" t="s">
        <v>3742</v>
      </c>
      <c r="B1593" s="29">
        <v>434466.0</v>
      </c>
      <c r="C1593" s="58">
        <v>433270.0</v>
      </c>
      <c r="D1593" s="27">
        <v>-1196.0</v>
      </c>
      <c r="E1593" s="41"/>
    </row>
    <row r="1594" hidden="1">
      <c r="A1594" s="36" t="s">
        <v>3743</v>
      </c>
      <c r="B1594" s="42">
        <v>6.0</v>
      </c>
      <c r="C1594" s="64">
        <v>1202.0</v>
      </c>
      <c r="D1594" s="65">
        <v>1196.0</v>
      </c>
      <c r="E1594" s="45"/>
    </row>
    <row r="1595" hidden="1"/>
    <row r="1596" hidden="1"/>
    <row r="1597" hidden="1">
      <c r="A1597" s="5" t="s">
        <v>4841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3717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45852.0</v>
      </c>
      <c r="B1601" s="6"/>
      <c r="C1601" s="53" t="s">
        <v>3718</v>
      </c>
      <c r="D1601" s="15">
        <v>45858.0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4" t="s">
        <v>4850</v>
      </c>
      <c r="B1603" s="7"/>
      <c r="C1603" s="16"/>
      <c r="D1603" s="55" t="s">
        <v>4851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3719</v>
      </c>
      <c r="B1605" s="6"/>
      <c r="C1605" s="6"/>
      <c r="D1605" s="6"/>
      <c r="E1605" s="7"/>
    </row>
    <row r="1606" hidden="1">
      <c r="A1606" s="20" t="s">
        <v>3720</v>
      </c>
      <c r="B1606" s="21" t="s">
        <v>3721</v>
      </c>
      <c r="C1606" s="22" t="s">
        <v>3722</v>
      </c>
      <c r="D1606" s="21" t="s">
        <v>3723</v>
      </c>
      <c r="E1606" s="23" t="s">
        <v>13</v>
      </c>
    </row>
    <row r="1607" hidden="1">
      <c r="A1607" s="56" t="s">
        <v>3724</v>
      </c>
      <c r="B1607" s="25">
        <v>28020.0</v>
      </c>
      <c r="C1607" s="26">
        <v>28021.0</v>
      </c>
      <c r="D1607" s="27">
        <v>1.0</v>
      </c>
      <c r="E1607" s="41"/>
    </row>
    <row r="1608" hidden="1">
      <c r="A1608" s="56" t="s">
        <v>3725</v>
      </c>
      <c r="B1608" s="29">
        <v>35331.0</v>
      </c>
      <c r="C1608" s="26">
        <v>35331.0</v>
      </c>
      <c r="D1608" s="27">
        <v>0.0</v>
      </c>
      <c r="E1608" s="28"/>
    </row>
    <row r="1609" hidden="1">
      <c r="A1609" s="56" t="s">
        <v>3726</v>
      </c>
      <c r="B1609" s="29">
        <v>0.0</v>
      </c>
      <c r="C1609" s="26"/>
      <c r="D1609" s="27">
        <v>0.0</v>
      </c>
      <c r="E1609" s="41"/>
    </row>
    <row r="1610" hidden="1">
      <c r="A1610" s="56" t="s">
        <v>3727</v>
      </c>
      <c r="B1610" s="29">
        <v>0.0</v>
      </c>
      <c r="C1610" s="26"/>
      <c r="D1610" s="27">
        <v>0.0</v>
      </c>
      <c r="E1610" s="41"/>
    </row>
    <row r="1611" hidden="1">
      <c r="A1611" s="31" t="s">
        <v>3729</v>
      </c>
      <c r="B1611" s="29">
        <v>0.0</v>
      </c>
      <c r="C1611" s="26"/>
      <c r="D1611" s="27">
        <v>0.0</v>
      </c>
      <c r="E1611" s="41"/>
    </row>
    <row r="1612" hidden="1">
      <c r="A1612" s="31" t="s">
        <v>3730</v>
      </c>
      <c r="B1612" s="29">
        <v>0.0</v>
      </c>
      <c r="C1612" s="26"/>
      <c r="D1612" s="27">
        <v>0.0</v>
      </c>
      <c r="E1612" s="28"/>
    </row>
    <row r="1613" hidden="1">
      <c r="A1613" s="31" t="s">
        <v>3732</v>
      </c>
      <c r="B1613" s="29">
        <v>1560.0</v>
      </c>
      <c r="C1613" s="26"/>
      <c r="D1613" s="27">
        <v>-1560.0</v>
      </c>
      <c r="E1613" s="28"/>
    </row>
    <row r="1614" hidden="1">
      <c r="A1614" s="31" t="s">
        <v>3734</v>
      </c>
      <c r="B1614" s="29">
        <v>5800.0</v>
      </c>
      <c r="C1614" s="26">
        <v>6720.0</v>
      </c>
      <c r="D1614" s="27">
        <v>920.0</v>
      </c>
      <c r="E1614" s="41"/>
    </row>
    <row r="1615" hidden="1">
      <c r="A1615" s="57" t="s">
        <v>3735</v>
      </c>
      <c r="B1615" s="29">
        <v>106134.0</v>
      </c>
      <c r="C1615" s="29">
        <v>106134.0</v>
      </c>
      <c r="D1615" s="27">
        <v>0.0</v>
      </c>
      <c r="E1615" s="41"/>
    </row>
    <row r="1616" hidden="1">
      <c r="A1616" s="57" t="s">
        <v>3736</v>
      </c>
      <c r="B1616" s="29">
        <v>45916.0</v>
      </c>
      <c r="C1616" s="58">
        <v>45916.0</v>
      </c>
      <c r="D1616" s="27">
        <v>0.0</v>
      </c>
      <c r="E1616" s="41"/>
    </row>
    <row r="1617" hidden="1">
      <c r="A1617" s="57" t="s">
        <v>3737</v>
      </c>
      <c r="B1617" s="29">
        <v>101315.0</v>
      </c>
      <c r="C1617" s="58">
        <v>100787.0</v>
      </c>
      <c r="D1617" s="27">
        <v>-528.0</v>
      </c>
      <c r="E1617" s="41"/>
    </row>
    <row r="1618" hidden="1">
      <c r="A1618" s="57" t="s">
        <v>3738</v>
      </c>
      <c r="B1618" s="29">
        <v>99435.0</v>
      </c>
      <c r="C1618" s="58">
        <v>99435.0</v>
      </c>
      <c r="D1618" s="27">
        <v>0.0</v>
      </c>
      <c r="E1618" s="41"/>
    </row>
    <row r="1619" hidden="1">
      <c r="A1619" s="57" t="s">
        <v>3740</v>
      </c>
      <c r="B1619" s="29">
        <v>1140.0</v>
      </c>
      <c r="C1619" s="58">
        <v>1140.0</v>
      </c>
      <c r="D1619" s="27">
        <v>0.0</v>
      </c>
      <c r="E1619" s="41"/>
    </row>
    <row r="1620" hidden="1">
      <c r="A1620" s="57" t="s">
        <v>3741</v>
      </c>
      <c r="B1620" s="29">
        <v>13211.0</v>
      </c>
      <c r="C1620" s="58">
        <v>12683.0</v>
      </c>
      <c r="D1620" s="27">
        <v>-528.0</v>
      </c>
      <c r="E1620" s="41"/>
    </row>
    <row r="1621" hidden="1">
      <c r="A1621" s="35" t="s">
        <v>3742</v>
      </c>
      <c r="B1621" s="29">
        <v>424649.0</v>
      </c>
      <c r="C1621" s="58">
        <v>423593.0</v>
      </c>
      <c r="D1621" s="27">
        <v>-1056.0</v>
      </c>
      <c r="E1621" s="41"/>
    </row>
    <row r="1622" hidden="1">
      <c r="A1622" s="36" t="s">
        <v>3743</v>
      </c>
      <c r="B1622" s="42">
        <v>2.0</v>
      </c>
      <c r="C1622" s="64">
        <v>-109.0</v>
      </c>
      <c r="D1622" s="65">
        <v>-111.0</v>
      </c>
      <c r="E1622" s="45"/>
    </row>
    <row r="1623" hidden="1"/>
    <row r="1624" hidden="1"/>
    <row r="1625" hidden="1">
      <c r="A1625" s="5" t="s">
        <v>4841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3717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45859.0</v>
      </c>
      <c r="B1629" s="6"/>
      <c r="C1629" s="53" t="s">
        <v>3718</v>
      </c>
      <c r="D1629" s="15">
        <v>45865.0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4" t="s">
        <v>4850</v>
      </c>
      <c r="B1631" s="7"/>
      <c r="C1631" s="16"/>
      <c r="D1631" s="55" t="s">
        <v>4851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3719</v>
      </c>
      <c r="B1633" s="6"/>
      <c r="C1633" s="6"/>
      <c r="D1633" s="6"/>
      <c r="E1633" s="7"/>
    </row>
    <row r="1634" hidden="1">
      <c r="A1634" s="20" t="s">
        <v>3720</v>
      </c>
      <c r="B1634" s="21" t="s">
        <v>3721</v>
      </c>
      <c r="C1634" s="22" t="s">
        <v>3722</v>
      </c>
      <c r="D1634" s="21" t="s">
        <v>3723</v>
      </c>
      <c r="E1634" s="23" t="s">
        <v>13</v>
      </c>
    </row>
    <row r="1635" hidden="1">
      <c r="A1635" s="56" t="s">
        <v>3724</v>
      </c>
      <c r="B1635" s="25">
        <v>23045.0</v>
      </c>
      <c r="C1635" s="26">
        <v>23045.0</v>
      </c>
      <c r="D1635" s="27">
        <v>0.0</v>
      </c>
      <c r="E1635" s="41"/>
    </row>
    <row r="1636" hidden="1">
      <c r="A1636" s="56" t="s">
        <v>3725</v>
      </c>
      <c r="B1636" s="29">
        <v>28263.0</v>
      </c>
      <c r="C1636" s="26">
        <v>28263.0</v>
      </c>
      <c r="D1636" s="27">
        <v>0.0</v>
      </c>
      <c r="E1636" s="28"/>
    </row>
    <row r="1637" hidden="1">
      <c r="A1637" s="56" t="s">
        <v>3726</v>
      </c>
      <c r="B1637" s="29">
        <v>600.0</v>
      </c>
      <c r="C1637" s="26">
        <v>600.0</v>
      </c>
      <c r="D1637" s="27">
        <v>0.0</v>
      </c>
      <c r="E1637" s="41"/>
    </row>
    <row r="1638" hidden="1">
      <c r="A1638" s="56" t="s">
        <v>3727</v>
      </c>
      <c r="B1638" s="29">
        <v>0.0</v>
      </c>
      <c r="C1638" s="26"/>
      <c r="D1638" s="27">
        <v>0.0</v>
      </c>
      <c r="E1638" s="41"/>
    </row>
    <row r="1639" hidden="1">
      <c r="A1639" s="31" t="s">
        <v>3729</v>
      </c>
      <c r="B1639" s="29">
        <v>0.0</v>
      </c>
      <c r="C1639" s="26"/>
      <c r="D1639" s="27">
        <v>0.0</v>
      </c>
      <c r="E1639" s="41"/>
    </row>
    <row r="1640" hidden="1">
      <c r="A1640" s="31" t="s">
        <v>3730</v>
      </c>
      <c r="B1640" s="29">
        <v>20.0</v>
      </c>
      <c r="C1640" s="26"/>
      <c r="D1640" s="27">
        <v>-20.0</v>
      </c>
      <c r="E1640" s="28"/>
    </row>
    <row r="1641" hidden="1">
      <c r="A1641" s="31" t="s">
        <v>3732</v>
      </c>
      <c r="B1641" s="29">
        <v>6870.0</v>
      </c>
      <c r="C1641" s="26">
        <v>6870.0</v>
      </c>
      <c r="D1641" s="27">
        <v>0.0</v>
      </c>
      <c r="E1641" s="28"/>
    </row>
    <row r="1642" hidden="1">
      <c r="A1642" s="31" t="s">
        <v>3734</v>
      </c>
      <c r="B1642" s="29">
        <v>5960.0</v>
      </c>
      <c r="C1642" s="26">
        <v>6000.0</v>
      </c>
      <c r="D1642" s="27">
        <v>40.0</v>
      </c>
      <c r="E1642" s="41"/>
    </row>
    <row r="1643" hidden="1">
      <c r="A1643" s="57" t="s">
        <v>3735</v>
      </c>
      <c r="B1643" s="29">
        <v>88169.0</v>
      </c>
      <c r="C1643" s="29">
        <v>88433.0</v>
      </c>
      <c r="D1643" s="27">
        <v>264.0</v>
      </c>
      <c r="E1643" s="41"/>
    </row>
    <row r="1644" hidden="1">
      <c r="A1644" s="57" t="s">
        <v>3736</v>
      </c>
      <c r="B1644" s="29">
        <v>35890.0</v>
      </c>
      <c r="C1644" s="58">
        <v>35890.0</v>
      </c>
      <c r="D1644" s="27">
        <v>0.0</v>
      </c>
      <c r="E1644" s="41"/>
    </row>
    <row r="1645" hidden="1">
      <c r="A1645" s="57" t="s">
        <v>3737</v>
      </c>
      <c r="B1645" s="29">
        <v>125147.0</v>
      </c>
      <c r="C1645" s="58">
        <v>124599.0</v>
      </c>
      <c r="D1645" s="27">
        <v>-548.0</v>
      </c>
      <c r="E1645" s="41"/>
    </row>
    <row r="1646" hidden="1">
      <c r="A1646" s="57" t="s">
        <v>3738</v>
      </c>
      <c r="B1646" s="29">
        <v>88080.0</v>
      </c>
      <c r="C1646" s="58">
        <v>88080.0</v>
      </c>
      <c r="D1646" s="27">
        <v>0.0</v>
      </c>
      <c r="E1646" s="41"/>
    </row>
    <row r="1647" hidden="1">
      <c r="A1647" s="57" t="s">
        <v>3740</v>
      </c>
      <c r="B1647" s="29">
        <v>2511.0</v>
      </c>
      <c r="C1647" s="58">
        <v>2511.0</v>
      </c>
      <c r="D1647" s="27">
        <v>0.0</v>
      </c>
      <c r="E1647" s="41"/>
    </row>
    <row r="1648" hidden="1">
      <c r="A1648" s="57" t="s">
        <v>3741</v>
      </c>
      <c r="B1648" s="29">
        <v>13285.0</v>
      </c>
      <c r="C1648" s="58">
        <v>13285.0</v>
      </c>
      <c r="D1648" s="27">
        <v>0.0</v>
      </c>
      <c r="E1648" s="41"/>
    </row>
    <row r="1649" hidden="1">
      <c r="A1649" s="35" t="s">
        <v>3742</v>
      </c>
      <c r="B1649" s="29">
        <v>404525.0</v>
      </c>
      <c r="C1649" s="58">
        <v>404241.0</v>
      </c>
      <c r="D1649" s="27">
        <v>-284.0</v>
      </c>
      <c r="E1649" s="41"/>
    </row>
    <row r="1650" hidden="1">
      <c r="A1650" s="36" t="s">
        <v>3743</v>
      </c>
      <c r="B1650" s="42">
        <v>30.0</v>
      </c>
      <c r="C1650" s="64">
        <v>50.0</v>
      </c>
      <c r="D1650" s="65">
        <v>20.0</v>
      </c>
      <c r="E1650" s="45"/>
    </row>
    <row r="1651" hidden="1"/>
    <row r="1652" hidden="1"/>
    <row r="1653" hidden="1">
      <c r="A1653" s="5" t="s">
        <v>4841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3717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45866.0</v>
      </c>
      <c r="B1657" s="6"/>
      <c r="C1657" s="53" t="s">
        <v>3718</v>
      </c>
      <c r="D1657" s="15">
        <v>45869.0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4" t="s">
        <v>4850</v>
      </c>
      <c r="B1659" s="7"/>
      <c r="C1659" s="16"/>
      <c r="D1659" s="55" t="s">
        <v>4865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3719</v>
      </c>
      <c r="B1661" s="6"/>
      <c r="C1661" s="6"/>
      <c r="D1661" s="6"/>
      <c r="E1661" s="7"/>
    </row>
    <row r="1662" hidden="1">
      <c r="A1662" s="20" t="s">
        <v>3720</v>
      </c>
      <c r="B1662" s="21" t="s">
        <v>3721</v>
      </c>
      <c r="C1662" s="22" t="s">
        <v>3722</v>
      </c>
      <c r="D1662" s="21" t="s">
        <v>3723</v>
      </c>
      <c r="E1662" s="23" t="s">
        <v>13</v>
      </c>
    </row>
    <row r="1663" hidden="1">
      <c r="A1663" s="56" t="s">
        <v>3724</v>
      </c>
      <c r="B1663" s="25">
        <v>17641.0</v>
      </c>
      <c r="C1663" s="26">
        <v>17641.0</v>
      </c>
      <c r="D1663" s="27">
        <v>0.0</v>
      </c>
      <c r="E1663" s="41"/>
    </row>
    <row r="1664" hidden="1">
      <c r="A1664" s="56" t="s">
        <v>3725</v>
      </c>
      <c r="B1664" s="29">
        <v>19959.0</v>
      </c>
      <c r="C1664" s="26">
        <v>19959.0</v>
      </c>
      <c r="D1664" s="27">
        <v>0.0</v>
      </c>
      <c r="E1664" s="28"/>
    </row>
    <row r="1665" hidden="1">
      <c r="A1665" s="56" t="s">
        <v>3726</v>
      </c>
      <c r="B1665" s="29">
        <v>0.0</v>
      </c>
      <c r="C1665" s="26"/>
      <c r="D1665" s="27">
        <v>0.0</v>
      </c>
      <c r="E1665" s="41"/>
    </row>
    <row r="1666" hidden="1">
      <c r="A1666" s="56" t="s">
        <v>3727</v>
      </c>
      <c r="B1666" s="29">
        <v>0.0</v>
      </c>
      <c r="C1666" s="26"/>
      <c r="D1666" s="27">
        <v>0.0</v>
      </c>
      <c r="E1666" s="41"/>
    </row>
    <row r="1667" hidden="1">
      <c r="A1667" s="31" t="s">
        <v>3729</v>
      </c>
      <c r="B1667" s="29">
        <v>0.0</v>
      </c>
      <c r="C1667" s="26"/>
      <c r="D1667" s="27">
        <v>0.0</v>
      </c>
      <c r="E1667" s="41"/>
    </row>
    <row r="1668" hidden="1">
      <c r="A1668" s="31" t="s">
        <v>3730</v>
      </c>
      <c r="B1668" s="29">
        <v>0.0</v>
      </c>
      <c r="C1668" s="26"/>
      <c r="D1668" s="27">
        <v>0.0</v>
      </c>
      <c r="E1668" s="28"/>
    </row>
    <row r="1669" hidden="1">
      <c r="A1669" s="31" t="s">
        <v>3732</v>
      </c>
      <c r="B1669" s="29">
        <v>744.0</v>
      </c>
      <c r="C1669" s="26">
        <v>744.0</v>
      </c>
      <c r="D1669" s="27">
        <v>0.0</v>
      </c>
      <c r="E1669" s="28" t="s">
        <v>5092</v>
      </c>
    </row>
    <row r="1670" hidden="1">
      <c r="A1670" s="31" t="s">
        <v>3734</v>
      </c>
      <c r="B1670" s="29">
        <v>1600.0</v>
      </c>
      <c r="C1670" s="26">
        <v>1600.0</v>
      </c>
      <c r="D1670" s="27">
        <v>0.0</v>
      </c>
      <c r="E1670" s="41"/>
    </row>
    <row r="1671" hidden="1">
      <c r="A1671" s="57" t="s">
        <v>3735</v>
      </c>
      <c r="B1671" s="29">
        <v>54214.0</v>
      </c>
      <c r="C1671" s="29">
        <v>54214.0</v>
      </c>
      <c r="D1671" s="27">
        <v>0.0</v>
      </c>
      <c r="E1671" s="41"/>
    </row>
    <row r="1672" hidden="1">
      <c r="A1672" s="57" t="s">
        <v>3736</v>
      </c>
      <c r="B1672" s="29">
        <v>17486.0</v>
      </c>
      <c r="C1672" s="58">
        <v>17486.0</v>
      </c>
      <c r="D1672" s="27">
        <v>0.0</v>
      </c>
      <c r="E1672" s="41"/>
    </row>
    <row r="1673" hidden="1">
      <c r="A1673" s="57" t="s">
        <v>3737</v>
      </c>
      <c r="B1673" s="29">
        <v>55320.0</v>
      </c>
      <c r="C1673" s="58">
        <v>55320.0</v>
      </c>
      <c r="D1673" s="27">
        <v>0.0</v>
      </c>
      <c r="E1673" s="41"/>
    </row>
    <row r="1674" hidden="1">
      <c r="A1674" s="57" t="s">
        <v>3738</v>
      </c>
      <c r="B1674" s="29">
        <v>49256.0</v>
      </c>
      <c r="C1674" s="58">
        <v>49256.0</v>
      </c>
      <c r="D1674" s="27">
        <v>0.0</v>
      </c>
      <c r="E1674" s="41"/>
    </row>
    <row r="1675" hidden="1">
      <c r="A1675" s="57" t="s">
        <v>3740</v>
      </c>
      <c r="B1675" s="29">
        <v>3295.0</v>
      </c>
      <c r="C1675" s="58">
        <v>3295.0</v>
      </c>
      <c r="D1675" s="27">
        <v>0.0</v>
      </c>
      <c r="E1675" s="41"/>
    </row>
    <row r="1676" hidden="1">
      <c r="A1676" s="57" t="s">
        <v>3741</v>
      </c>
      <c r="B1676" s="29">
        <v>11297.0</v>
      </c>
      <c r="C1676" s="58">
        <v>11297.0</v>
      </c>
      <c r="D1676" s="27">
        <v>0.0</v>
      </c>
      <c r="E1676" s="41"/>
    </row>
    <row r="1677" hidden="1">
      <c r="A1677" s="35" t="s">
        <v>3742</v>
      </c>
      <c r="B1677" s="29">
        <v>219506.5</v>
      </c>
      <c r="C1677" s="58">
        <v>219506.5</v>
      </c>
      <c r="D1677" s="27">
        <v>0.0</v>
      </c>
      <c r="E1677" s="41"/>
    </row>
    <row r="1678" hidden="1">
      <c r="A1678" s="36" t="s">
        <v>3743</v>
      </c>
      <c r="B1678" s="42">
        <v>8.5</v>
      </c>
      <c r="C1678" s="64">
        <v>8.5</v>
      </c>
      <c r="D1678" s="65">
        <v>0.0</v>
      </c>
      <c r="E1678" s="45"/>
    </row>
    <row r="1679" hidden="1"/>
    <row r="1680" hidden="1"/>
    <row r="1681" hidden="1">
      <c r="A1681" s="5" t="s">
        <v>4841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3717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45870.0</v>
      </c>
      <c r="B1685" s="6"/>
      <c r="C1685" s="53" t="s">
        <v>3718</v>
      </c>
      <c r="D1685" s="15">
        <v>45872.0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4" t="s">
        <v>4857</v>
      </c>
      <c r="B1687" s="7"/>
      <c r="C1687" s="16"/>
      <c r="D1687" s="55" t="s">
        <v>4851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3719</v>
      </c>
      <c r="B1689" s="6"/>
      <c r="C1689" s="6"/>
      <c r="D1689" s="6"/>
      <c r="E1689" s="7"/>
    </row>
    <row r="1690" hidden="1">
      <c r="A1690" s="20" t="s">
        <v>3720</v>
      </c>
      <c r="B1690" s="21" t="s">
        <v>3721</v>
      </c>
      <c r="C1690" s="22" t="s">
        <v>3722</v>
      </c>
      <c r="D1690" s="21" t="s">
        <v>3723</v>
      </c>
      <c r="E1690" s="23" t="s">
        <v>13</v>
      </c>
    </row>
    <row r="1691" hidden="1">
      <c r="A1691" s="56" t="s">
        <v>3724</v>
      </c>
      <c r="B1691" s="25">
        <v>9470.0</v>
      </c>
      <c r="C1691" s="26">
        <v>14960.0</v>
      </c>
      <c r="D1691" s="27">
        <v>5490.0</v>
      </c>
      <c r="E1691" s="41"/>
    </row>
    <row r="1692" hidden="1">
      <c r="A1692" s="56" t="s">
        <v>3725</v>
      </c>
      <c r="B1692" s="29">
        <v>14439.0</v>
      </c>
      <c r="C1692" s="26">
        <v>14439.0</v>
      </c>
      <c r="D1692" s="27">
        <v>0.0</v>
      </c>
      <c r="E1692" s="28"/>
    </row>
    <row r="1693" hidden="1">
      <c r="A1693" s="56" t="s">
        <v>3726</v>
      </c>
      <c r="B1693" s="29">
        <v>5490.0</v>
      </c>
      <c r="C1693" s="26"/>
      <c r="D1693" s="27">
        <v>-5490.0</v>
      </c>
      <c r="E1693" s="41"/>
    </row>
    <row r="1694" hidden="1">
      <c r="A1694" s="56" t="s">
        <v>3727</v>
      </c>
      <c r="B1694" s="29">
        <v>0.0</v>
      </c>
      <c r="C1694" s="26"/>
      <c r="D1694" s="27">
        <v>0.0</v>
      </c>
      <c r="E1694" s="41"/>
    </row>
    <row r="1695" hidden="1">
      <c r="A1695" s="31" t="s">
        <v>3729</v>
      </c>
      <c r="B1695" s="29">
        <v>0.0</v>
      </c>
      <c r="C1695" s="26"/>
      <c r="D1695" s="27">
        <v>0.0</v>
      </c>
      <c r="E1695" s="41"/>
    </row>
    <row r="1696" hidden="1">
      <c r="A1696" s="31" t="s">
        <v>3730</v>
      </c>
      <c r="B1696" s="29">
        <v>0.0</v>
      </c>
      <c r="C1696" s="26"/>
      <c r="D1696" s="27">
        <v>0.0</v>
      </c>
      <c r="E1696" s="28"/>
    </row>
    <row r="1697" hidden="1">
      <c r="A1697" s="31" t="s">
        <v>3732</v>
      </c>
      <c r="B1697" s="29">
        <v>128.0</v>
      </c>
      <c r="C1697" s="26">
        <v>128.0</v>
      </c>
      <c r="D1697" s="27">
        <v>0.0</v>
      </c>
      <c r="E1697" s="28" t="s">
        <v>5093</v>
      </c>
    </row>
    <row r="1698" hidden="1">
      <c r="A1698" s="31" t="s">
        <v>3734</v>
      </c>
      <c r="B1698" s="29">
        <v>1600.0</v>
      </c>
      <c r="C1698" s="26">
        <v>1560.0</v>
      </c>
      <c r="D1698" s="27">
        <v>-40.0</v>
      </c>
      <c r="E1698" s="41"/>
    </row>
    <row r="1699" hidden="1">
      <c r="A1699" s="57" t="s">
        <v>3735</v>
      </c>
      <c r="B1699" s="29">
        <v>48222.0</v>
      </c>
      <c r="C1699" s="29">
        <v>48222.0</v>
      </c>
      <c r="D1699" s="27">
        <v>0.0</v>
      </c>
      <c r="E1699" s="41"/>
    </row>
    <row r="1700" hidden="1">
      <c r="A1700" s="57" t="s">
        <v>3736</v>
      </c>
      <c r="B1700" s="29">
        <v>26576.0</v>
      </c>
      <c r="C1700" s="58">
        <v>26576.0</v>
      </c>
      <c r="D1700" s="27">
        <v>0.0</v>
      </c>
      <c r="E1700" s="41"/>
    </row>
    <row r="1701" hidden="1">
      <c r="A1701" s="57" t="s">
        <v>3737</v>
      </c>
      <c r="B1701" s="29">
        <v>51929.0</v>
      </c>
      <c r="C1701" s="58">
        <v>51929.0</v>
      </c>
      <c r="D1701" s="27">
        <v>0.0</v>
      </c>
      <c r="E1701" s="41"/>
    </row>
    <row r="1702" hidden="1">
      <c r="A1702" s="57" t="s">
        <v>3738</v>
      </c>
      <c r="B1702" s="29">
        <v>42238.0</v>
      </c>
      <c r="C1702" s="58">
        <v>42238.0</v>
      </c>
      <c r="D1702" s="27">
        <v>0.0</v>
      </c>
      <c r="E1702" s="41"/>
    </row>
    <row r="1703" hidden="1">
      <c r="A1703" s="57" t="s">
        <v>3740</v>
      </c>
      <c r="B1703" s="29">
        <v>1396.0</v>
      </c>
      <c r="C1703" s="58">
        <v>1396.0</v>
      </c>
      <c r="D1703" s="27">
        <v>0.0</v>
      </c>
      <c r="E1703" s="41"/>
    </row>
    <row r="1704" hidden="1">
      <c r="A1704" s="57" t="s">
        <v>3741</v>
      </c>
      <c r="B1704" s="29">
        <v>8169.0</v>
      </c>
      <c r="C1704" s="58">
        <v>8169.0</v>
      </c>
      <c r="D1704" s="27">
        <v>0.0</v>
      </c>
      <c r="E1704" s="41"/>
    </row>
    <row r="1705" hidden="1">
      <c r="A1705" s="35" t="s">
        <v>3742</v>
      </c>
      <c r="B1705" s="29">
        <v>201473.5</v>
      </c>
      <c r="C1705" s="58">
        <v>201473.5</v>
      </c>
      <c r="D1705" s="27">
        <v>0.0</v>
      </c>
      <c r="E1705" s="41"/>
    </row>
    <row r="1706" hidden="1">
      <c r="A1706" s="36" t="s">
        <v>3743</v>
      </c>
      <c r="B1706" s="42">
        <v>14.5</v>
      </c>
      <c r="C1706" s="64">
        <v>-25.5</v>
      </c>
      <c r="D1706" s="65">
        <v>-40.0</v>
      </c>
      <c r="E1706" s="45"/>
    </row>
    <row r="1707" hidden="1"/>
    <row r="1708" hidden="1"/>
    <row r="1709" hidden="1">
      <c r="A1709" s="5" t="s">
        <v>4841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3717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45873.0</v>
      </c>
      <c r="B1713" s="6"/>
      <c r="C1713" s="53" t="s">
        <v>3718</v>
      </c>
      <c r="D1713" s="15">
        <v>45879.0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4" t="s">
        <v>4850</v>
      </c>
      <c r="B1715" s="7"/>
      <c r="C1715" s="16"/>
      <c r="D1715" s="55" t="s">
        <v>4851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3719</v>
      </c>
      <c r="B1717" s="6"/>
      <c r="C1717" s="6"/>
      <c r="D1717" s="6"/>
      <c r="E1717" s="7"/>
    </row>
    <row r="1718" hidden="1">
      <c r="A1718" s="20" t="s">
        <v>3720</v>
      </c>
      <c r="B1718" s="21" t="s">
        <v>3721</v>
      </c>
      <c r="C1718" s="22" t="s">
        <v>3722</v>
      </c>
      <c r="D1718" s="21" t="s">
        <v>3723</v>
      </c>
      <c r="E1718" s="23" t="s">
        <v>13</v>
      </c>
    </row>
    <row r="1719" hidden="1">
      <c r="A1719" s="56" t="s">
        <v>3724</v>
      </c>
      <c r="B1719" s="25">
        <v>21888.0</v>
      </c>
      <c r="C1719" s="26">
        <v>22389.0</v>
      </c>
      <c r="D1719" s="27">
        <v>501.0</v>
      </c>
      <c r="E1719" s="41"/>
    </row>
    <row r="1720" hidden="1">
      <c r="A1720" s="56" t="s">
        <v>3725</v>
      </c>
      <c r="B1720" s="29">
        <v>29987.0</v>
      </c>
      <c r="C1720" s="26">
        <v>25449.0</v>
      </c>
      <c r="D1720" s="27">
        <v>-4538.0</v>
      </c>
      <c r="E1720" s="28"/>
    </row>
    <row r="1721" hidden="1">
      <c r="A1721" s="56" t="s">
        <v>3726</v>
      </c>
      <c r="B1721" s="29">
        <v>0.0</v>
      </c>
      <c r="C1721" s="26"/>
      <c r="D1721" s="27">
        <v>0.0</v>
      </c>
      <c r="E1721" s="41"/>
    </row>
    <row r="1722" hidden="1">
      <c r="A1722" s="56" t="s">
        <v>3727</v>
      </c>
      <c r="B1722" s="29">
        <v>0.0</v>
      </c>
      <c r="C1722" s="26"/>
      <c r="D1722" s="27">
        <v>0.0</v>
      </c>
      <c r="E1722" s="41"/>
    </row>
    <row r="1723" hidden="1">
      <c r="A1723" s="31" t="s">
        <v>3729</v>
      </c>
      <c r="B1723" s="29">
        <v>0.0</v>
      </c>
      <c r="C1723" s="26"/>
      <c r="D1723" s="27">
        <v>0.0</v>
      </c>
      <c r="E1723" s="41"/>
    </row>
    <row r="1724" hidden="1">
      <c r="A1724" s="31" t="s">
        <v>3730</v>
      </c>
      <c r="B1724" s="29">
        <v>0.0</v>
      </c>
      <c r="C1724" s="26"/>
      <c r="D1724" s="27">
        <v>0.0</v>
      </c>
      <c r="E1724" s="28"/>
    </row>
    <row r="1725" hidden="1">
      <c r="A1725" s="31" t="s">
        <v>3732</v>
      </c>
      <c r="B1725" s="29">
        <v>2231.0</v>
      </c>
      <c r="C1725" s="26">
        <v>2231.0</v>
      </c>
      <c r="D1725" s="27">
        <v>0.0</v>
      </c>
      <c r="E1725" s="28" t="s">
        <v>5094</v>
      </c>
    </row>
    <row r="1726" hidden="1">
      <c r="A1726" s="31" t="s">
        <v>3734</v>
      </c>
      <c r="B1726" s="29">
        <v>4960.0</v>
      </c>
      <c r="C1726" s="26">
        <v>4840.0</v>
      </c>
      <c r="D1726" s="27">
        <v>-120.0</v>
      </c>
      <c r="E1726" s="41"/>
    </row>
    <row r="1727" hidden="1">
      <c r="A1727" s="57" t="s">
        <v>3735</v>
      </c>
      <c r="B1727" s="29">
        <v>101132.0</v>
      </c>
      <c r="C1727" s="29">
        <v>101132.0</v>
      </c>
      <c r="D1727" s="27">
        <v>0.0</v>
      </c>
      <c r="E1727" s="41"/>
    </row>
    <row r="1728" hidden="1">
      <c r="A1728" s="57" t="s">
        <v>3736</v>
      </c>
      <c r="B1728" s="29">
        <v>35000.0</v>
      </c>
      <c r="C1728" s="58">
        <v>36011.0</v>
      </c>
      <c r="D1728" s="27">
        <v>1011.0</v>
      </c>
      <c r="E1728" s="41"/>
    </row>
    <row r="1729" hidden="1">
      <c r="A1729" s="57" t="s">
        <v>3737</v>
      </c>
      <c r="B1729" s="29">
        <v>120969.0</v>
      </c>
      <c r="C1729" s="58">
        <v>120969.0</v>
      </c>
      <c r="D1729" s="27">
        <v>0.0</v>
      </c>
      <c r="E1729" s="41"/>
    </row>
    <row r="1730" hidden="1">
      <c r="A1730" s="57" t="s">
        <v>3738</v>
      </c>
      <c r="B1730" s="29">
        <v>95686.5</v>
      </c>
      <c r="C1730" s="58">
        <v>95686.5</v>
      </c>
      <c r="D1730" s="27">
        <v>0.0</v>
      </c>
      <c r="E1730" s="41"/>
    </row>
    <row r="1731" hidden="1">
      <c r="A1731" s="57" t="s">
        <v>3740</v>
      </c>
      <c r="B1731" s="29">
        <v>3489.0</v>
      </c>
      <c r="C1731" s="58">
        <v>3489.0</v>
      </c>
      <c r="D1731" s="27">
        <v>0.0</v>
      </c>
      <c r="E1731" s="41"/>
    </row>
    <row r="1732" hidden="1">
      <c r="A1732" s="57" t="s">
        <v>3741</v>
      </c>
      <c r="B1732" s="29">
        <v>16873.0</v>
      </c>
      <c r="C1732" s="58">
        <v>16873.0</v>
      </c>
      <c r="D1732" s="27">
        <v>0.0</v>
      </c>
      <c r="E1732" s="41"/>
    </row>
    <row r="1733" hidden="1">
      <c r="A1733" s="35" t="s">
        <v>3742</v>
      </c>
      <c r="B1733" s="29">
        <v>415333.7</v>
      </c>
      <c r="C1733" s="58">
        <v>416344.7</v>
      </c>
      <c r="D1733" s="27">
        <v>1011.0</v>
      </c>
      <c r="E1733" s="41"/>
    </row>
    <row r="1734" hidden="1">
      <c r="A1734" s="36" t="s">
        <v>3743</v>
      </c>
      <c r="B1734" s="42">
        <v>8.80000000000291</v>
      </c>
      <c r="C1734" s="64">
        <v>-4148.200000000012</v>
      </c>
      <c r="D1734" s="65">
        <v>-4157.000000000015</v>
      </c>
      <c r="E1734" s="45"/>
    </row>
    <row r="1735" hidden="1"/>
    <row r="1736" hidden="1"/>
    <row r="1737" hidden="1">
      <c r="A1737" s="5" t="s">
        <v>4841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3717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45880.0</v>
      </c>
      <c r="B1741" s="6"/>
      <c r="C1741" s="53" t="s">
        <v>3718</v>
      </c>
      <c r="D1741" s="15">
        <v>45886.0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4" t="s">
        <v>4850</v>
      </c>
      <c r="B1743" s="7"/>
      <c r="C1743" s="16"/>
      <c r="D1743" s="55" t="s">
        <v>4851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3719</v>
      </c>
      <c r="B1745" s="6"/>
      <c r="C1745" s="6"/>
      <c r="D1745" s="6"/>
      <c r="E1745" s="7"/>
    </row>
    <row r="1746" hidden="1">
      <c r="A1746" s="20" t="s">
        <v>3720</v>
      </c>
      <c r="B1746" s="21" t="s">
        <v>3721</v>
      </c>
      <c r="C1746" s="22" t="s">
        <v>3722</v>
      </c>
      <c r="D1746" s="21" t="s">
        <v>3723</v>
      </c>
      <c r="E1746" s="23" t="s">
        <v>13</v>
      </c>
    </row>
    <row r="1747" hidden="1">
      <c r="A1747" s="56" t="s">
        <v>3724</v>
      </c>
      <c r="B1747" s="25">
        <v>23453.0</v>
      </c>
      <c r="C1747" s="26">
        <v>23471.0</v>
      </c>
      <c r="D1747" s="27">
        <v>18.0</v>
      </c>
      <c r="E1747" s="41"/>
    </row>
    <row r="1748" hidden="1">
      <c r="A1748" s="56" t="s">
        <v>3725</v>
      </c>
      <c r="B1748" s="29">
        <v>37232.0</v>
      </c>
      <c r="C1748" s="26">
        <v>32126.0</v>
      </c>
      <c r="D1748" s="27">
        <v>-5106.0</v>
      </c>
      <c r="E1748" s="28" t="s">
        <v>5095</v>
      </c>
    </row>
    <row r="1749" hidden="1">
      <c r="A1749" s="56" t="s">
        <v>3726</v>
      </c>
      <c r="B1749" s="29">
        <v>1000.0</v>
      </c>
      <c r="C1749" s="26">
        <v>1000.0</v>
      </c>
      <c r="D1749" s="27">
        <v>0.0</v>
      </c>
      <c r="E1749" s="41"/>
    </row>
    <row r="1750" hidden="1">
      <c r="A1750" s="56" t="s">
        <v>3727</v>
      </c>
      <c r="B1750" s="29">
        <v>0.0</v>
      </c>
      <c r="C1750" s="26"/>
      <c r="D1750" s="27">
        <v>0.0</v>
      </c>
      <c r="E1750" s="41"/>
    </row>
    <row r="1751" hidden="1">
      <c r="A1751" s="31" t="s">
        <v>3729</v>
      </c>
      <c r="B1751" s="29">
        <v>0.0</v>
      </c>
      <c r="C1751" s="26"/>
      <c r="D1751" s="27">
        <v>0.0</v>
      </c>
      <c r="E1751" s="41"/>
    </row>
    <row r="1752" hidden="1">
      <c r="A1752" s="31" t="s">
        <v>3730</v>
      </c>
      <c r="B1752" s="29">
        <v>0.0</v>
      </c>
      <c r="C1752" s="26"/>
      <c r="D1752" s="27">
        <v>0.0</v>
      </c>
      <c r="E1752" s="28"/>
    </row>
    <row r="1753" hidden="1">
      <c r="A1753" s="31" t="s">
        <v>3732</v>
      </c>
      <c r="B1753" s="29">
        <v>3455.0</v>
      </c>
      <c r="C1753" s="26">
        <v>3455.0</v>
      </c>
      <c r="D1753" s="27">
        <v>0.0</v>
      </c>
      <c r="E1753" s="28" t="s">
        <v>5096</v>
      </c>
    </row>
    <row r="1754" hidden="1">
      <c r="A1754" s="31" t="s">
        <v>3734</v>
      </c>
      <c r="B1754" s="29">
        <v>6160.0</v>
      </c>
      <c r="C1754" s="26">
        <v>6160.0</v>
      </c>
      <c r="D1754" s="27">
        <v>0.0</v>
      </c>
      <c r="E1754" s="41"/>
    </row>
    <row r="1755" hidden="1">
      <c r="A1755" s="57" t="s">
        <v>3735</v>
      </c>
      <c r="B1755" s="29">
        <v>113017.0</v>
      </c>
      <c r="C1755" s="29">
        <v>113017.0</v>
      </c>
      <c r="D1755" s="27">
        <v>0.0</v>
      </c>
      <c r="E1755" s="41"/>
    </row>
    <row r="1756" hidden="1">
      <c r="A1756" s="57" t="s">
        <v>3736</v>
      </c>
      <c r="B1756" s="29">
        <v>43987.0</v>
      </c>
      <c r="C1756" s="58">
        <v>43987.0</v>
      </c>
      <c r="D1756" s="27">
        <v>0.0</v>
      </c>
      <c r="E1756" s="41"/>
    </row>
    <row r="1757" hidden="1">
      <c r="A1757" s="57" t="s">
        <v>3737</v>
      </c>
      <c r="B1757" s="29">
        <v>113188.0</v>
      </c>
      <c r="C1757" s="58">
        <v>112545.0</v>
      </c>
      <c r="D1757" s="27">
        <v>-643.0</v>
      </c>
      <c r="E1757" s="41"/>
    </row>
    <row r="1758" hidden="1">
      <c r="A1758" s="57" t="s">
        <v>3738</v>
      </c>
      <c r="B1758" s="29">
        <v>100394.0</v>
      </c>
      <c r="C1758" s="58">
        <v>100394.0</v>
      </c>
      <c r="D1758" s="27">
        <v>0.0</v>
      </c>
      <c r="E1758" s="41"/>
    </row>
    <row r="1759" hidden="1">
      <c r="A1759" s="57" t="s">
        <v>3740</v>
      </c>
      <c r="B1759" s="29">
        <v>2414.0</v>
      </c>
      <c r="C1759" s="58">
        <v>2414.0</v>
      </c>
      <c r="D1759" s="27">
        <v>0.0</v>
      </c>
      <c r="E1759" s="41"/>
    </row>
    <row r="1760" hidden="1">
      <c r="A1760" s="57" t="s">
        <v>3741</v>
      </c>
      <c r="B1760" s="29">
        <v>14146.0</v>
      </c>
      <c r="C1760" s="58">
        <v>13488.0</v>
      </c>
      <c r="D1760" s="27">
        <v>-658.0</v>
      </c>
      <c r="E1760" s="41"/>
    </row>
    <row r="1761" hidden="1">
      <c r="A1761" s="35" t="s">
        <v>3742</v>
      </c>
      <c r="B1761" s="29">
        <v>444302.3</v>
      </c>
      <c r="C1761" s="58">
        <v>443001.3</v>
      </c>
      <c r="D1761" s="27">
        <v>-1301.0</v>
      </c>
      <c r="E1761" s="41"/>
    </row>
    <row r="1762" hidden="1">
      <c r="A1762" s="36" t="s">
        <v>3743</v>
      </c>
      <c r="B1762" s="42">
        <v>-2.3000000000029104</v>
      </c>
      <c r="C1762" s="64">
        <v>-4432.299999999988</v>
      </c>
      <c r="D1762" s="65">
        <v>-4429.999999999985</v>
      </c>
      <c r="E1762" s="45"/>
    </row>
    <row r="1763" hidden="1"/>
    <row r="1764" hidden="1"/>
    <row r="1765" hidden="1">
      <c r="A1765" s="5" t="s">
        <v>4841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3717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45887.0</v>
      </c>
      <c r="B1769" s="6"/>
      <c r="C1769" s="53" t="s">
        <v>3718</v>
      </c>
      <c r="D1769" s="15">
        <v>45893.0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4" t="s">
        <v>4850</v>
      </c>
      <c r="B1771" s="7"/>
      <c r="C1771" s="16"/>
      <c r="D1771" s="55" t="s">
        <v>4851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3719</v>
      </c>
      <c r="B1773" s="6"/>
      <c r="C1773" s="6"/>
      <c r="D1773" s="6"/>
      <c r="E1773" s="7"/>
    </row>
    <row r="1774" hidden="1">
      <c r="A1774" s="20" t="s">
        <v>3720</v>
      </c>
      <c r="B1774" s="21" t="s">
        <v>3721</v>
      </c>
      <c r="C1774" s="22" t="s">
        <v>3722</v>
      </c>
      <c r="D1774" s="21" t="s">
        <v>3723</v>
      </c>
      <c r="E1774" s="23" t="s">
        <v>13</v>
      </c>
    </row>
    <row r="1775" hidden="1">
      <c r="A1775" s="56" t="s">
        <v>3724</v>
      </c>
      <c r="B1775" s="25">
        <v>15541.0</v>
      </c>
      <c r="C1775" s="26">
        <v>15542.0</v>
      </c>
      <c r="D1775" s="27">
        <v>1.0</v>
      </c>
      <c r="E1775" s="41"/>
    </row>
    <row r="1776" hidden="1">
      <c r="A1776" s="56" t="s">
        <v>3725</v>
      </c>
      <c r="B1776" s="29">
        <v>28893.0</v>
      </c>
      <c r="C1776" s="26">
        <v>28893.0</v>
      </c>
      <c r="D1776" s="27">
        <v>0.0</v>
      </c>
      <c r="E1776" s="28"/>
    </row>
    <row r="1777" hidden="1">
      <c r="A1777" s="56" t="s">
        <v>3726</v>
      </c>
      <c r="B1777" s="29">
        <v>0.0</v>
      </c>
      <c r="C1777" s="26"/>
      <c r="D1777" s="27">
        <v>0.0</v>
      </c>
      <c r="E1777" s="41"/>
    </row>
    <row r="1778" hidden="1">
      <c r="A1778" s="56" t="s">
        <v>3727</v>
      </c>
      <c r="B1778" s="29">
        <v>0.0</v>
      </c>
      <c r="C1778" s="26"/>
      <c r="D1778" s="27">
        <v>0.0</v>
      </c>
      <c r="E1778" s="41"/>
    </row>
    <row r="1779" hidden="1">
      <c r="A1779" s="31" t="s">
        <v>3729</v>
      </c>
      <c r="B1779" s="29">
        <v>0.0</v>
      </c>
      <c r="C1779" s="26"/>
      <c r="D1779" s="27">
        <v>0.0</v>
      </c>
      <c r="E1779" s="41"/>
    </row>
    <row r="1780" hidden="1">
      <c r="A1780" s="31" t="s">
        <v>3730</v>
      </c>
      <c r="B1780" s="29">
        <v>2920.0</v>
      </c>
      <c r="C1780" s="26">
        <v>2835.0</v>
      </c>
      <c r="D1780" s="27">
        <v>-85.0</v>
      </c>
      <c r="E1780" s="28" t="s">
        <v>5097</v>
      </c>
    </row>
    <row r="1781" hidden="1">
      <c r="A1781" s="31" t="s">
        <v>3732</v>
      </c>
      <c r="B1781" s="29">
        <v>155.0</v>
      </c>
      <c r="C1781" s="26">
        <v>160.0</v>
      </c>
      <c r="D1781" s="27">
        <v>5.0</v>
      </c>
      <c r="E1781" s="28" t="s">
        <v>5098</v>
      </c>
    </row>
    <row r="1782" hidden="1">
      <c r="A1782" s="31" t="s">
        <v>3734</v>
      </c>
      <c r="B1782" s="29">
        <v>5840.0</v>
      </c>
      <c r="C1782" s="26">
        <v>5920.0</v>
      </c>
      <c r="D1782" s="27">
        <v>80.0</v>
      </c>
      <c r="E1782" s="41"/>
    </row>
    <row r="1783" hidden="1">
      <c r="A1783" s="57" t="s">
        <v>3735</v>
      </c>
      <c r="B1783" s="29">
        <v>120074.0</v>
      </c>
      <c r="C1783" s="29">
        <v>120074.0</v>
      </c>
      <c r="D1783" s="27">
        <v>0.0</v>
      </c>
      <c r="E1783" s="41"/>
    </row>
    <row r="1784" hidden="1">
      <c r="A1784" s="57" t="s">
        <v>3736</v>
      </c>
      <c r="B1784" s="29">
        <v>44816.0</v>
      </c>
      <c r="C1784" s="58">
        <v>44816.0</v>
      </c>
      <c r="D1784" s="27">
        <v>0.0</v>
      </c>
      <c r="E1784" s="41"/>
    </row>
    <row r="1785" hidden="1">
      <c r="A1785" s="57" t="s">
        <v>3737</v>
      </c>
      <c r="B1785" s="29">
        <v>114317.0</v>
      </c>
      <c r="C1785" s="58">
        <v>114317.0</v>
      </c>
      <c r="D1785" s="27">
        <v>0.0</v>
      </c>
      <c r="E1785" s="41"/>
    </row>
    <row r="1786" hidden="1">
      <c r="A1786" s="57" t="s">
        <v>3738</v>
      </c>
      <c r="B1786" s="29">
        <v>88011.0</v>
      </c>
      <c r="C1786" s="58">
        <v>88011.0</v>
      </c>
      <c r="D1786" s="27">
        <v>0.0</v>
      </c>
      <c r="E1786" s="41"/>
    </row>
    <row r="1787" hidden="1">
      <c r="A1787" s="57" t="s">
        <v>3740</v>
      </c>
      <c r="B1787" s="29">
        <v>3190.0</v>
      </c>
      <c r="C1787" s="58">
        <v>3190.0</v>
      </c>
      <c r="D1787" s="27">
        <v>0.0</v>
      </c>
      <c r="E1787" s="41"/>
    </row>
    <row r="1788" hidden="1">
      <c r="A1788" s="57" t="s">
        <v>3741</v>
      </c>
      <c r="B1788" s="29">
        <v>11892.0</v>
      </c>
      <c r="C1788" s="58">
        <v>11892.0</v>
      </c>
      <c r="D1788" s="27">
        <v>0.0</v>
      </c>
      <c r="E1788" s="41"/>
    </row>
    <row r="1789" hidden="1">
      <c r="A1789" s="35" t="s">
        <v>3742</v>
      </c>
      <c r="B1789" s="29">
        <v>423751.0</v>
      </c>
      <c r="C1789" s="58">
        <v>423751.0</v>
      </c>
      <c r="D1789" s="27">
        <v>0.0</v>
      </c>
      <c r="E1789" s="41"/>
    </row>
    <row r="1790" hidden="1">
      <c r="A1790" s="36" t="s">
        <v>3743</v>
      </c>
      <c r="B1790" s="42">
        <v>6.0</v>
      </c>
      <c r="C1790" s="64">
        <v>7.0</v>
      </c>
      <c r="D1790" s="65">
        <v>1.0</v>
      </c>
      <c r="E1790" s="45"/>
    </row>
    <row r="1791" hidden="1"/>
    <row r="1792" hidden="1"/>
    <row r="1793" hidden="1">
      <c r="A1793" s="5" t="s">
        <v>4841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3717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45894.0</v>
      </c>
      <c r="B1797" s="6"/>
      <c r="C1797" s="53" t="s">
        <v>3718</v>
      </c>
      <c r="D1797" s="15">
        <v>45900.0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4" t="s">
        <v>4850</v>
      </c>
      <c r="B1799" s="7"/>
      <c r="C1799" s="16"/>
      <c r="D1799" s="55" t="s">
        <v>4851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3719</v>
      </c>
      <c r="B1801" s="6"/>
      <c r="C1801" s="6"/>
      <c r="D1801" s="6"/>
      <c r="E1801" s="7"/>
    </row>
    <row r="1802" hidden="1">
      <c r="A1802" s="20" t="s">
        <v>3720</v>
      </c>
      <c r="B1802" s="21" t="s">
        <v>3721</v>
      </c>
      <c r="C1802" s="22" t="s">
        <v>3722</v>
      </c>
      <c r="D1802" s="21" t="s">
        <v>3723</v>
      </c>
      <c r="E1802" s="23" t="s">
        <v>13</v>
      </c>
    </row>
    <row r="1803" hidden="1">
      <c r="A1803" s="56" t="s">
        <v>3724</v>
      </c>
      <c r="B1803" s="25">
        <v>22630.0</v>
      </c>
      <c r="C1803" s="26">
        <v>22630.0</v>
      </c>
      <c r="D1803" s="27">
        <v>0.0</v>
      </c>
      <c r="E1803" s="41"/>
    </row>
    <row r="1804" hidden="1">
      <c r="A1804" s="56" t="s">
        <v>3725</v>
      </c>
      <c r="B1804" s="29">
        <v>32496.0</v>
      </c>
      <c r="C1804" s="26">
        <v>32496.0</v>
      </c>
      <c r="D1804" s="27">
        <v>0.0</v>
      </c>
      <c r="E1804" s="28"/>
    </row>
    <row r="1805" hidden="1">
      <c r="A1805" s="56" t="s">
        <v>3726</v>
      </c>
      <c r="B1805" s="29">
        <v>860.0</v>
      </c>
      <c r="C1805" s="26">
        <v>860.0</v>
      </c>
      <c r="D1805" s="27">
        <v>0.0</v>
      </c>
      <c r="E1805" s="41"/>
    </row>
    <row r="1806" hidden="1">
      <c r="A1806" s="56" t="s">
        <v>3727</v>
      </c>
      <c r="B1806" s="29">
        <v>0.0</v>
      </c>
      <c r="C1806" s="26"/>
      <c r="D1806" s="27">
        <v>0.0</v>
      </c>
      <c r="E1806" s="41"/>
    </row>
    <row r="1807" hidden="1">
      <c r="A1807" s="31" t="s">
        <v>3729</v>
      </c>
      <c r="B1807" s="29">
        <v>0.0</v>
      </c>
      <c r="C1807" s="26"/>
      <c r="D1807" s="27">
        <v>0.0</v>
      </c>
      <c r="E1807" s="41"/>
    </row>
    <row r="1808" hidden="1">
      <c r="A1808" s="31" t="s">
        <v>3730</v>
      </c>
      <c r="B1808" s="29">
        <v>0.0</v>
      </c>
      <c r="C1808" s="26"/>
      <c r="D1808" s="27">
        <v>0.0</v>
      </c>
      <c r="E1808" s="28"/>
    </row>
    <row r="1809" hidden="1">
      <c r="A1809" s="31" t="s">
        <v>3732</v>
      </c>
      <c r="B1809" s="29">
        <v>3469.0</v>
      </c>
      <c r="C1809" s="26">
        <v>3469.0</v>
      </c>
      <c r="D1809" s="27">
        <v>0.0</v>
      </c>
      <c r="E1809" s="28"/>
    </row>
    <row r="1810" hidden="1">
      <c r="A1810" s="31" t="s">
        <v>3734</v>
      </c>
      <c r="B1810" s="29">
        <v>5600.0</v>
      </c>
      <c r="C1810" s="26">
        <v>5640.0</v>
      </c>
      <c r="D1810" s="27">
        <v>40.0</v>
      </c>
      <c r="E1810" s="41"/>
    </row>
    <row r="1811" hidden="1">
      <c r="A1811" s="57" t="s">
        <v>3735</v>
      </c>
      <c r="B1811" s="29">
        <v>99713.0</v>
      </c>
      <c r="C1811" s="29">
        <v>99713.0</v>
      </c>
      <c r="D1811" s="27">
        <v>0.0</v>
      </c>
      <c r="E1811" s="41"/>
    </row>
    <row r="1812" hidden="1">
      <c r="A1812" s="57" t="s">
        <v>3736</v>
      </c>
      <c r="B1812" s="29">
        <v>44481.0</v>
      </c>
      <c r="C1812" s="58">
        <v>44481.0</v>
      </c>
      <c r="D1812" s="27">
        <v>0.0</v>
      </c>
      <c r="E1812" s="41"/>
    </row>
    <row r="1813" hidden="1">
      <c r="A1813" s="57" t="s">
        <v>3737</v>
      </c>
      <c r="B1813" s="29">
        <v>123691.0</v>
      </c>
      <c r="C1813" s="58">
        <v>122371.0</v>
      </c>
      <c r="D1813" s="27">
        <v>-1320.0</v>
      </c>
      <c r="E1813" s="41"/>
    </row>
    <row r="1814" hidden="1">
      <c r="A1814" s="57" t="s">
        <v>3738</v>
      </c>
      <c r="B1814" s="29">
        <v>105046.0</v>
      </c>
      <c r="C1814" s="58">
        <v>105345.0</v>
      </c>
      <c r="D1814" s="27">
        <v>299.0</v>
      </c>
      <c r="E1814" s="41"/>
    </row>
    <row r="1815" hidden="1">
      <c r="A1815" s="57" t="s">
        <v>3740</v>
      </c>
      <c r="B1815" s="29">
        <v>3522.0</v>
      </c>
      <c r="C1815" s="58">
        <v>3522.0</v>
      </c>
      <c r="D1815" s="27">
        <v>0.0</v>
      </c>
      <c r="E1815" s="41"/>
    </row>
    <row r="1816" hidden="1">
      <c r="A1816" s="57" t="s">
        <v>3741</v>
      </c>
      <c r="B1816" s="29">
        <v>16803.0</v>
      </c>
      <c r="C1816" s="58">
        <v>16803.0</v>
      </c>
      <c r="D1816" s="27">
        <v>0.0</v>
      </c>
      <c r="E1816" s="41"/>
    </row>
    <row r="1817" hidden="1">
      <c r="A1817" s="35" t="s">
        <v>3742</v>
      </c>
      <c r="B1817" s="29">
        <v>441508.5</v>
      </c>
      <c r="C1817" s="58">
        <v>440487.5</v>
      </c>
      <c r="D1817" s="27">
        <v>-1021.0</v>
      </c>
      <c r="E1817" s="41"/>
    </row>
    <row r="1818" hidden="1">
      <c r="A1818" s="36" t="s">
        <v>3743</v>
      </c>
      <c r="B1818" s="42">
        <v>-0.5</v>
      </c>
      <c r="C1818" s="64">
        <v>39.5</v>
      </c>
      <c r="D1818" s="65">
        <v>40.0</v>
      </c>
      <c r="E1818" s="45"/>
    </row>
    <row r="1819" hidden="1"/>
    <row r="1820" hidden="1"/>
    <row r="1821" hidden="1">
      <c r="A1821" s="5" t="s">
        <v>4841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3717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45901.0</v>
      </c>
      <c r="B1825" s="6"/>
      <c r="C1825" s="53" t="s">
        <v>3718</v>
      </c>
      <c r="D1825" s="15">
        <v>45907.0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4" t="s">
        <v>4850</v>
      </c>
      <c r="B1827" s="7"/>
      <c r="C1827" s="16"/>
      <c r="D1827" s="55" t="s">
        <v>4851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3719</v>
      </c>
      <c r="B1829" s="6"/>
      <c r="C1829" s="6"/>
      <c r="D1829" s="6"/>
      <c r="E1829" s="7"/>
    </row>
    <row r="1830" hidden="1">
      <c r="A1830" s="20" t="s">
        <v>3720</v>
      </c>
      <c r="B1830" s="21" t="s">
        <v>3721</v>
      </c>
      <c r="C1830" s="22" t="s">
        <v>3722</v>
      </c>
      <c r="D1830" s="21" t="s">
        <v>3723</v>
      </c>
      <c r="E1830" s="23" t="s">
        <v>13</v>
      </c>
    </row>
    <row r="1831" hidden="1">
      <c r="A1831" s="56" t="s">
        <v>3724</v>
      </c>
      <c r="B1831" s="25">
        <v>24996.0</v>
      </c>
      <c r="C1831" s="26">
        <v>24996.0</v>
      </c>
      <c r="D1831" s="27">
        <v>0.0</v>
      </c>
      <c r="E1831" s="41"/>
    </row>
    <row r="1832" hidden="1">
      <c r="A1832" s="56" t="s">
        <v>3725</v>
      </c>
      <c r="B1832" s="29">
        <v>32968.0</v>
      </c>
      <c r="C1832" s="26">
        <v>28331.0</v>
      </c>
      <c r="D1832" s="27">
        <v>-4637.0</v>
      </c>
      <c r="E1832" s="28" t="s">
        <v>5099</v>
      </c>
    </row>
    <row r="1833" hidden="1">
      <c r="A1833" s="56" t="s">
        <v>3726</v>
      </c>
      <c r="B1833" s="29">
        <v>500.0</v>
      </c>
      <c r="C1833" s="26">
        <v>500.0</v>
      </c>
      <c r="D1833" s="27">
        <v>0.0</v>
      </c>
      <c r="E1833" s="41"/>
    </row>
    <row r="1834" hidden="1">
      <c r="A1834" s="56" t="s">
        <v>3727</v>
      </c>
      <c r="B1834" s="29">
        <v>0.0</v>
      </c>
      <c r="C1834" s="26"/>
      <c r="D1834" s="27">
        <v>0.0</v>
      </c>
      <c r="E1834" s="41"/>
    </row>
    <row r="1835" hidden="1">
      <c r="A1835" s="31" t="s">
        <v>3729</v>
      </c>
      <c r="B1835" s="29">
        <v>0.0</v>
      </c>
      <c r="C1835" s="26"/>
      <c r="D1835" s="27">
        <v>0.0</v>
      </c>
      <c r="E1835" s="41"/>
    </row>
    <row r="1836" hidden="1">
      <c r="A1836" s="31" t="s">
        <v>3730</v>
      </c>
      <c r="B1836" s="29">
        <v>0.0</v>
      </c>
      <c r="C1836" s="26"/>
      <c r="D1836" s="27">
        <v>0.0</v>
      </c>
      <c r="E1836" s="28"/>
    </row>
    <row r="1837" hidden="1">
      <c r="A1837" s="31" t="s">
        <v>3732</v>
      </c>
      <c r="B1837" s="29">
        <v>40.0</v>
      </c>
      <c r="C1837" s="26"/>
      <c r="D1837" s="27">
        <v>-40.0</v>
      </c>
      <c r="E1837" s="28"/>
    </row>
    <row r="1838" hidden="1">
      <c r="A1838" s="31" t="s">
        <v>3734</v>
      </c>
      <c r="B1838" s="29">
        <v>5240.0</v>
      </c>
      <c r="C1838" s="26">
        <v>5240.0</v>
      </c>
      <c r="D1838" s="27">
        <v>0.0</v>
      </c>
      <c r="E1838" s="41"/>
    </row>
    <row r="1839" hidden="1">
      <c r="A1839" s="57" t="s">
        <v>3735</v>
      </c>
      <c r="B1839" s="29">
        <v>102587.0</v>
      </c>
      <c r="C1839" s="29">
        <v>102587.0</v>
      </c>
      <c r="D1839" s="27">
        <v>0.0</v>
      </c>
      <c r="E1839" s="41"/>
    </row>
    <row r="1840" hidden="1">
      <c r="A1840" s="57" t="s">
        <v>3736</v>
      </c>
      <c r="B1840" s="29">
        <v>47823.0</v>
      </c>
      <c r="C1840" s="58">
        <v>47823.0</v>
      </c>
      <c r="D1840" s="27">
        <v>0.0</v>
      </c>
      <c r="E1840" s="41"/>
    </row>
    <row r="1841" hidden="1">
      <c r="A1841" s="57" t="s">
        <v>3737</v>
      </c>
      <c r="B1841" s="29">
        <v>122781.0</v>
      </c>
      <c r="C1841" s="58">
        <v>122452.0</v>
      </c>
      <c r="D1841" s="27">
        <v>-329.0</v>
      </c>
      <c r="E1841" s="41"/>
    </row>
    <row r="1842" hidden="1">
      <c r="A1842" s="57" t="s">
        <v>3738</v>
      </c>
      <c r="B1842" s="29">
        <v>98482.0</v>
      </c>
      <c r="C1842" s="58">
        <v>98482.0</v>
      </c>
      <c r="D1842" s="27">
        <v>0.0</v>
      </c>
      <c r="E1842" s="41"/>
    </row>
    <row r="1843" hidden="1">
      <c r="A1843" s="57" t="s">
        <v>3740</v>
      </c>
      <c r="B1843" s="29">
        <v>3554.0</v>
      </c>
      <c r="C1843" s="58">
        <v>3554.0</v>
      </c>
      <c r="D1843" s="27">
        <v>0.0</v>
      </c>
      <c r="E1843" s="41"/>
    </row>
    <row r="1844" hidden="1">
      <c r="A1844" s="57" t="s">
        <v>3741</v>
      </c>
      <c r="B1844" s="29">
        <v>11978.0</v>
      </c>
      <c r="C1844" s="58">
        <v>11978.0</v>
      </c>
      <c r="D1844" s="27">
        <v>0.0</v>
      </c>
      <c r="E1844" s="41"/>
    </row>
    <row r="1845" hidden="1">
      <c r="A1845" s="35" t="s">
        <v>3742</v>
      </c>
      <c r="B1845" s="29">
        <v>438963.30000000005</v>
      </c>
      <c r="C1845" s="58">
        <v>438634.30000000005</v>
      </c>
      <c r="D1845" s="27">
        <v>-329.0</v>
      </c>
      <c r="E1845" s="41"/>
    </row>
    <row r="1846" hidden="1">
      <c r="A1846" s="36" t="s">
        <v>3743</v>
      </c>
      <c r="B1846" s="42">
        <v>7.700000000004366</v>
      </c>
      <c r="C1846" s="64">
        <v>-4669.300000000047</v>
      </c>
      <c r="D1846" s="65">
        <v>-4677.000000000051</v>
      </c>
      <c r="E1846" s="45"/>
    </row>
    <row r="1847" hidden="1"/>
    <row r="1848" hidden="1"/>
    <row r="1849" hidden="1">
      <c r="A1849" s="5" t="s">
        <v>4841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3717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45908.0</v>
      </c>
      <c r="B1853" s="6"/>
      <c r="C1853" s="53" t="s">
        <v>3718</v>
      </c>
      <c r="D1853" s="15">
        <v>45914.0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4" t="s">
        <v>4850</v>
      </c>
      <c r="B1855" s="7"/>
      <c r="C1855" s="16"/>
      <c r="D1855" s="55" t="s">
        <v>4851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3719</v>
      </c>
      <c r="B1857" s="6"/>
      <c r="C1857" s="6"/>
      <c r="D1857" s="6"/>
      <c r="E1857" s="7"/>
    </row>
    <row r="1858" hidden="1">
      <c r="A1858" s="20" t="s">
        <v>3720</v>
      </c>
      <c r="B1858" s="21" t="s">
        <v>3721</v>
      </c>
      <c r="C1858" s="22" t="s">
        <v>3722</v>
      </c>
      <c r="D1858" s="21" t="s">
        <v>3723</v>
      </c>
      <c r="E1858" s="23" t="s">
        <v>13</v>
      </c>
    </row>
    <row r="1859" hidden="1">
      <c r="A1859" s="56" t="s">
        <v>3724</v>
      </c>
      <c r="B1859" s="25">
        <v>26194.0</v>
      </c>
      <c r="C1859" s="26">
        <v>26195.0</v>
      </c>
      <c r="D1859" s="27">
        <v>1.0</v>
      </c>
      <c r="E1859" s="41"/>
    </row>
    <row r="1860" hidden="1">
      <c r="A1860" s="56" t="s">
        <v>3725</v>
      </c>
      <c r="B1860" s="29">
        <v>33592.0</v>
      </c>
      <c r="C1860" s="26">
        <v>33592.0</v>
      </c>
      <c r="D1860" s="27">
        <v>0.0</v>
      </c>
      <c r="E1860" s="28"/>
    </row>
    <row r="1861" hidden="1">
      <c r="A1861" s="56" t="s">
        <v>3726</v>
      </c>
      <c r="B1861" s="29">
        <v>200.0</v>
      </c>
      <c r="C1861" s="26">
        <v>200.0</v>
      </c>
      <c r="D1861" s="27">
        <v>0.0</v>
      </c>
      <c r="E1861" s="41"/>
    </row>
    <row r="1862" hidden="1">
      <c r="A1862" s="56" t="s">
        <v>3727</v>
      </c>
      <c r="B1862" s="29">
        <v>0.0</v>
      </c>
      <c r="C1862" s="26"/>
      <c r="D1862" s="27">
        <v>0.0</v>
      </c>
      <c r="E1862" s="41"/>
    </row>
    <row r="1863" hidden="1">
      <c r="A1863" s="31" t="s">
        <v>3729</v>
      </c>
      <c r="B1863" s="29">
        <v>0.0</v>
      </c>
      <c r="C1863" s="26"/>
      <c r="D1863" s="27">
        <v>0.0</v>
      </c>
      <c r="E1863" s="41"/>
    </row>
    <row r="1864" hidden="1">
      <c r="A1864" s="31" t="s">
        <v>3730</v>
      </c>
      <c r="B1864" s="29">
        <v>0.0</v>
      </c>
      <c r="C1864" s="26"/>
      <c r="D1864" s="27">
        <v>0.0</v>
      </c>
      <c r="E1864" s="28"/>
    </row>
    <row r="1865" hidden="1">
      <c r="A1865" s="31" t="s">
        <v>3732</v>
      </c>
      <c r="B1865" s="29">
        <v>880.0</v>
      </c>
      <c r="C1865" s="26"/>
      <c r="D1865" s="27">
        <v>-880.0</v>
      </c>
      <c r="E1865" s="28"/>
    </row>
    <row r="1866" hidden="1">
      <c r="A1866" s="31" t="s">
        <v>3734</v>
      </c>
      <c r="B1866" s="29">
        <v>5480.0</v>
      </c>
      <c r="C1866" s="26">
        <v>6360.0</v>
      </c>
      <c r="D1866" s="27">
        <v>880.0</v>
      </c>
      <c r="E1866" s="41"/>
    </row>
    <row r="1867" hidden="1">
      <c r="A1867" s="57" t="s">
        <v>3735</v>
      </c>
      <c r="B1867" s="29">
        <v>114482.0</v>
      </c>
      <c r="C1867" s="29">
        <v>116077.0</v>
      </c>
      <c r="D1867" s="27">
        <v>1595.0</v>
      </c>
      <c r="E1867" s="41"/>
    </row>
    <row r="1868" hidden="1">
      <c r="A1868" s="57" t="s">
        <v>3736</v>
      </c>
      <c r="B1868" s="29">
        <v>27643.0</v>
      </c>
      <c r="C1868" s="58">
        <v>29388.0</v>
      </c>
      <c r="D1868" s="27">
        <v>1745.0</v>
      </c>
      <c r="E1868" s="41"/>
    </row>
    <row r="1869" hidden="1">
      <c r="A1869" s="57" t="s">
        <v>3737</v>
      </c>
      <c r="B1869" s="29">
        <v>118392.0</v>
      </c>
      <c r="C1869" s="58">
        <v>118392.0</v>
      </c>
      <c r="D1869" s="27">
        <v>0.0</v>
      </c>
      <c r="E1869" s="41"/>
    </row>
    <row r="1870" hidden="1">
      <c r="A1870" s="57" t="s">
        <v>3738</v>
      </c>
      <c r="B1870" s="29">
        <v>96644.0</v>
      </c>
      <c r="C1870" s="58">
        <v>97302.0</v>
      </c>
      <c r="D1870" s="27">
        <v>658.0</v>
      </c>
      <c r="E1870" s="41"/>
    </row>
    <row r="1871" hidden="1">
      <c r="A1871" s="57" t="s">
        <v>3740</v>
      </c>
      <c r="B1871" s="29">
        <v>4568.0</v>
      </c>
      <c r="C1871" s="58">
        <v>4568.0</v>
      </c>
      <c r="D1871" s="27">
        <v>0.0</v>
      </c>
      <c r="E1871" s="41"/>
    </row>
    <row r="1872" hidden="1">
      <c r="A1872" s="57" t="s">
        <v>3741</v>
      </c>
      <c r="B1872" s="29">
        <v>11428.0</v>
      </c>
      <c r="C1872" s="58">
        <v>11916.0</v>
      </c>
      <c r="D1872" s="27">
        <v>488.0</v>
      </c>
      <c r="E1872" s="41"/>
    </row>
    <row r="1873" hidden="1">
      <c r="A1873" s="35" t="s">
        <v>3742</v>
      </c>
      <c r="B1873" s="29">
        <v>428057.2</v>
      </c>
      <c r="C1873" s="58">
        <v>432618.2</v>
      </c>
      <c r="D1873" s="27">
        <v>4561.0</v>
      </c>
      <c r="E1873" s="41"/>
    </row>
    <row r="1874" hidden="1">
      <c r="A1874" s="36" t="s">
        <v>3743</v>
      </c>
      <c r="B1874" s="42">
        <v>17.80000000000291</v>
      </c>
      <c r="C1874" s="64">
        <v>-544.2000000000116</v>
      </c>
      <c r="D1874" s="65">
        <v>-562.0000000000146</v>
      </c>
      <c r="E1874" s="45"/>
    </row>
    <row r="1875" hidden="1"/>
    <row r="1876" hidden="1"/>
    <row r="1877" hidden="1">
      <c r="A1877" s="5" t="s">
        <v>4841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3717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45915.0</v>
      </c>
      <c r="B1881" s="6"/>
      <c r="C1881" s="53" t="s">
        <v>3718</v>
      </c>
      <c r="D1881" s="15">
        <v>45921.0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4" t="s">
        <v>4850</v>
      </c>
      <c r="B1883" s="7"/>
      <c r="C1883" s="16"/>
      <c r="D1883" s="55" t="s">
        <v>4851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3719</v>
      </c>
      <c r="B1885" s="6"/>
      <c r="C1885" s="6"/>
      <c r="D1885" s="6"/>
      <c r="E1885" s="7"/>
    </row>
    <row r="1886" hidden="1">
      <c r="A1886" s="20" t="s">
        <v>3720</v>
      </c>
      <c r="B1886" s="21" t="s">
        <v>3721</v>
      </c>
      <c r="C1886" s="22" t="s">
        <v>3722</v>
      </c>
      <c r="D1886" s="21" t="s">
        <v>3723</v>
      </c>
      <c r="E1886" s="23" t="s">
        <v>13</v>
      </c>
    </row>
    <row r="1887" hidden="1">
      <c r="A1887" s="56" t="s">
        <v>3724</v>
      </c>
      <c r="B1887" s="25">
        <v>26869.0</v>
      </c>
      <c r="C1887" s="26">
        <v>26850.0</v>
      </c>
      <c r="D1887" s="27">
        <v>-19.0</v>
      </c>
      <c r="E1887" s="41"/>
    </row>
    <row r="1888" hidden="1">
      <c r="A1888" s="56" t="s">
        <v>3725</v>
      </c>
      <c r="B1888" s="29">
        <v>28386.0</v>
      </c>
      <c r="C1888" s="26">
        <v>28386.0</v>
      </c>
      <c r="D1888" s="27">
        <v>0.0</v>
      </c>
      <c r="E1888" s="28"/>
    </row>
    <row r="1889" hidden="1">
      <c r="A1889" s="56" t="s">
        <v>3726</v>
      </c>
      <c r="B1889" s="29">
        <v>920.0</v>
      </c>
      <c r="C1889" s="26">
        <v>920.0</v>
      </c>
      <c r="D1889" s="27">
        <v>0.0</v>
      </c>
      <c r="E1889" s="41"/>
    </row>
    <row r="1890" hidden="1">
      <c r="A1890" s="56" t="s">
        <v>3727</v>
      </c>
      <c r="B1890" s="29">
        <v>0.0</v>
      </c>
      <c r="C1890" s="26"/>
      <c r="D1890" s="27">
        <v>0.0</v>
      </c>
      <c r="E1890" s="41"/>
    </row>
    <row r="1891" hidden="1">
      <c r="A1891" s="31" t="s">
        <v>3729</v>
      </c>
      <c r="B1891" s="29">
        <v>0.0</v>
      </c>
      <c r="C1891" s="26"/>
      <c r="D1891" s="27">
        <v>0.0</v>
      </c>
      <c r="E1891" s="41"/>
    </row>
    <row r="1892" hidden="1">
      <c r="A1892" s="31" t="s">
        <v>3730</v>
      </c>
      <c r="B1892" s="29">
        <v>3024.0</v>
      </c>
      <c r="C1892" s="26">
        <v>3024.0</v>
      </c>
      <c r="D1892" s="27">
        <v>0.0</v>
      </c>
      <c r="E1892" s="28"/>
    </row>
    <row r="1893" hidden="1">
      <c r="A1893" s="31" t="s">
        <v>3732</v>
      </c>
      <c r="B1893" s="29">
        <v>40.0</v>
      </c>
      <c r="C1893" s="26">
        <v>40.0</v>
      </c>
      <c r="D1893" s="27">
        <v>0.0</v>
      </c>
      <c r="E1893" s="28"/>
    </row>
    <row r="1894" hidden="1">
      <c r="A1894" s="31" t="s">
        <v>3734</v>
      </c>
      <c r="B1894" s="29">
        <v>5400.0</v>
      </c>
      <c r="C1894" s="26">
        <v>5400.0</v>
      </c>
      <c r="D1894" s="27">
        <v>0.0</v>
      </c>
      <c r="E1894" s="41"/>
    </row>
    <row r="1895" hidden="1">
      <c r="A1895" s="57" t="s">
        <v>3735</v>
      </c>
      <c r="B1895" s="29">
        <v>105998.0</v>
      </c>
      <c r="C1895" s="29">
        <v>105998.0</v>
      </c>
      <c r="D1895" s="27">
        <v>0.0</v>
      </c>
      <c r="E1895" s="41"/>
    </row>
    <row r="1896" hidden="1">
      <c r="A1896" s="57" t="s">
        <v>3736</v>
      </c>
      <c r="B1896" s="29">
        <v>46190.0</v>
      </c>
      <c r="C1896" s="58">
        <v>46190.0</v>
      </c>
      <c r="D1896" s="27">
        <v>0.0</v>
      </c>
      <c r="E1896" s="41"/>
    </row>
    <row r="1897" hidden="1">
      <c r="A1897" s="57" t="s">
        <v>3737</v>
      </c>
      <c r="B1897" s="29">
        <v>131325.0</v>
      </c>
      <c r="C1897" s="58">
        <v>131325.0</v>
      </c>
      <c r="D1897" s="27">
        <v>0.0</v>
      </c>
      <c r="E1897" s="41"/>
    </row>
    <row r="1898" hidden="1">
      <c r="A1898" s="57" t="s">
        <v>3738</v>
      </c>
      <c r="B1898" s="29">
        <v>86775.0</v>
      </c>
      <c r="C1898" s="58">
        <v>86775.0</v>
      </c>
      <c r="D1898" s="27">
        <v>0.0</v>
      </c>
      <c r="E1898" s="41"/>
    </row>
    <row r="1899" hidden="1">
      <c r="A1899" s="57" t="s">
        <v>3740</v>
      </c>
      <c r="B1899" s="29">
        <v>3178.0</v>
      </c>
      <c r="C1899" s="58">
        <v>3178.0</v>
      </c>
      <c r="D1899" s="27">
        <v>0.0</v>
      </c>
      <c r="E1899" s="41"/>
    </row>
    <row r="1900" hidden="1">
      <c r="A1900" s="57" t="s">
        <v>3741</v>
      </c>
      <c r="B1900" s="29">
        <v>9105.0</v>
      </c>
      <c r="C1900" s="58">
        <v>9105.0</v>
      </c>
      <c r="D1900" s="27">
        <v>0.0</v>
      </c>
      <c r="E1900" s="41"/>
    </row>
    <row r="1901" hidden="1">
      <c r="A1901" s="35" t="s">
        <v>3742</v>
      </c>
      <c r="B1901" s="29">
        <v>438083.0</v>
      </c>
      <c r="C1901" s="58">
        <v>438103.0</v>
      </c>
      <c r="D1901" s="27">
        <v>20.0</v>
      </c>
      <c r="E1901" s="41"/>
    </row>
    <row r="1902" hidden="1">
      <c r="A1902" s="36" t="s">
        <v>3743</v>
      </c>
      <c r="B1902" s="42">
        <v>22.0</v>
      </c>
      <c r="C1902" s="64">
        <v>-17.0</v>
      </c>
      <c r="D1902" s="65">
        <v>-39.0</v>
      </c>
      <c r="E1902" s="45"/>
    </row>
    <row r="1903" hidden="1"/>
    <row r="1904" hidden="1"/>
    <row r="1905" hidden="1">
      <c r="A1905" s="5" t="s">
        <v>4841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3717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45922.0</v>
      </c>
      <c r="B1909" s="6"/>
      <c r="C1909" s="53" t="s">
        <v>3718</v>
      </c>
      <c r="D1909" s="15">
        <v>45928.0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4" t="s">
        <v>4850</v>
      </c>
      <c r="B1911" s="7"/>
      <c r="C1911" s="16"/>
      <c r="D1911" s="55" t="s">
        <v>4851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3719</v>
      </c>
      <c r="B1913" s="6"/>
      <c r="C1913" s="6"/>
      <c r="D1913" s="6"/>
      <c r="E1913" s="7"/>
    </row>
    <row r="1914" hidden="1">
      <c r="A1914" s="20" t="s">
        <v>3720</v>
      </c>
      <c r="B1914" s="21" t="s">
        <v>3721</v>
      </c>
      <c r="C1914" s="22" t="s">
        <v>3722</v>
      </c>
      <c r="D1914" s="21" t="s">
        <v>3723</v>
      </c>
      <c r="E1914" s="23" t="s">
        <v>13</v>
      </c>
    </row>
    <row r="1915" hidden="1">
      <c r="A1915" s="56" t="s">
        <v>3724</v>
      </c>
      <c r="B1915" s="25">
        <v>31177.0</v>
      </c>
      <c r="C1915" s="26">
        <v>29177.0</v>
      </c>
      <c r="D1915" s="27">
        <v>-2000.0</v>
      </c>
      <c r="E1915" s="41"/>
    </row>
    <row r="1916" hidden="1">
      <c r="A1916" s="56" t="s">
        <v>3725</v>
      </c>
      <c r="B1916" s="29">
        <v>29599.0</v>
      </c>
      <c r="C1916" s="26">
        <v>29599.0</v>
      </c>
      <c r="D1916" s="27">
        <v>0.0</v>
      </c>
      <c r="E1916" s="28"/>
    </row>
    <row r="1917" hidden="1">
      <c r="A1917" s="56" t="s">
        <v>3726</v>
      </c>
      <c r="B1917" s="29">
        <v>1050.0</v>
      </c>
      <c r="C1917" s="26">
        <v>1050.0</v>
      </c>
      <c r="D1917" s="27">
        <v>0.0</v>
      </c>
      <c r="E1917" s="41"/>
    </row>
    <row r="1918" hidden="1">
      <c r="A1918" s="56" t="s">
        <v>3727</v>
      </c>
      <c r="B1918" s="29">
        <v>0.0</v>
      </c>
      <c r="C1918" s="26"/>
      <c r="D1918" s="27">
        <v>0.0</v>
      </c>
      <c r="E1918" s="41"/>
    </row>
    <row r="1919" hidden="1">
      <c r="A1919" s="31" t="s">
        <v>3729</v>
      </c>
      <c r="B1919" s="29">
        <v>0.0</v>
      </c>
      <c r="C1919" s="26"/>
      <c r="D1919" s="27">
        <v>0.0</v>
      </c>
      <c r="E1919" s="41"/>
    </row>
    <row r="1920" hidden="1">
      <c r="A1920" s="31" t="s">
        <v>3730</v>
      </c>
      <c r="B1920" s="29">
        <v>0.0</v>
      </c>
      <c r="C1920" s="26"/>
      <c r="D1920" s="27">
        <v>0.0</v>
      </c>
      <c r="E1920" s="28"/>
    </row>
    <row r="1921" hidden="1">
      <c r="A1921" s="31" t="s">
        <v>3732</v>
      </c>
      <c r="B1921" s="29">
        <v>1296.8</v>
      </c>
      <c r="C1921" s="26">
        <v>56.8</v>
      </c>
      <c r="D1921" s="27">
        <v>-1240.0</v>
      </c>
      <c r="E1921" s="28" t="s">
        <v>5100</v>
      </c>
    </row>
    <row r="1922" hidden="1">
      <c r="A1922" s="31" t="s">
        <v>3734</v>
      </c>
      <c r="B1922" s="29">
        <v>4280.0</v>
      </c>
      <c r="C1922" s="26">
        <v>5520.0</v>
      </c>
      <c r="D1922" s="27">
        <v>1240.0</v>
      </c>
      <c r="E1922" s="41"/>
    </row>
    <row r="1923" hidden="1">
      <c r="A1923" s="57" t="s">
        <v>3735</v>
      </c>
      <c r="B1923" s="29">
        <v>130353.0</v>
      </c>
      <c r="C1923" s="29">
        <v>130353.0</v>
      </c>
      <c r="D1923" s="27">
        <v>0.0</v>
      </c>
      <c r="E1923" s="41"/>
    </row>
    <row r="1924" hidden="1">
      <c r="A1924" s="57" t="s">
        <v>3736</v>
      </c>
      <c r="B1924" s="29">
        <v>36892.0</v>
      </c>
      <c r="C1924" s="58">
        <v>36892.0</v>
      </c>
      <c r="D1924" s="27">
        <v>0.0</v>
      </c>
      <c r="E1924" s="41"/>
    </row>
    <row r="1925" hidden="1">
      <c r="A1925" s="57" t="s">
        <v>3737</v>
      </c>
      <c r="B1925" s="29">
        <v>147119.0</v>
      </c>
      <c r="C1925" s="58">
        <v>147119.0</v>
      </c>
      <c r="D1925" s="27">
        <v>0.0</v>
      </c>
      <c r="E1925" s="41"/>
    </row>
    <row r="1926" hidden="1">
      <c r="A1926" s="57" t="s">
        <v>3738</v>
      </c>
      <c r="B1926" s="29">
        <v>114028.0</v>
      </c>
      <c r="C1926" s="58">
        <v>114028.0</v>
      </c>
      <c r="D1926" s="27">
        <v>0.0</v>
      </c>
      <c r="E1926" s="41"/>
    </row>
    <row r="1927" hidden="1">
      <c r="A1927" s="57" t="s">
        <v>3740</v>
      </c>
      <c r="B1927" s="29">
        <v>8401.0</v>
      </c>
      <c r="C1927" s="58">
        <v>8401.0</v>
      </c>
      <c r="D1927" s="27">
        <v>0.0</v>
      </c>
      <c r="E1927" s="41"/>
    </row>
    <row r="1928" hidden="1">
      <c r="A1928" s="57" t="s">
        <v>3741</v>
      </c>
      <c r="B1928" s="29">
        <v>12666.0</v>
      </c>
      <c r="C1928" s="58">
        <v>12666.0</v>
      </c>
      <c r="D1928" s="27">
        <v>0.0</v>
      </c>
      <c r="E1928" s="41"/>
    </row>
    <row r="1929" hidden="1">
      <c r="A1929" s="35" t="s">
        <v>3742</v>
      </c>
      <c r="B1929" s="29">
        <v>504195.4</v>
      </c>
      <c r="C1929" s="58">
        <v>504215.4</v>
      </c>
      <c r="D1929" s="27">
        <v>20.0</v>
      </c>
      <c r="E1929" s="41"/>
    </row>
    <row r="1930" hidden="1">
      <c r="A1930" s="36" t="s">
        <v>3743</v>
      </c>
      <c r="B1930" s="42">
        <v>0.40000000000873115</v>
      </c>
      <c r="C1930" s="64">
        <v>-2019.600000000035</v>
      </c>
      <c r="D1930" s="65">
        <v>-2020.0000000000437</v>
      </c>
      <c r="E1930" s="45"/>
    </row>
    <row r="1931" hidden="1"/>
    <row r="1932" hidden="1"/>
    <row r="1933" hidden="1">
      <c r="A1933" s="5" t="s">
        <v>4841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3717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45929.0</v>
      </c>
      <c r="B1937" s="6"/>
      <c r="C1937" s="53" t="s">
        <v>3718</v>
      </c>
      <c r="D1937" s="15">
        <v>45930.0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4" t="s">
        <v>4850</v>
      </c>
      <c r="B1939" s="7"/>
      <c r="C1939" s="16"/>
      <c r="D1939" s="55" t="s">
        <v>4852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3719</v>
      </c>
      <c r="B1941" s="6"/>
      <c r="C1941" s="6"/>
      <c r="D1941" s="6"/>
      <c r="E1941" s="7"/>
    </row>
    <row r="1942" hidden="1">
      <c r="A1942" s="20" t="s">
        <v>3720</v>
      </c>
      <c r="B1942" s="21" t="s">
        <v>3721</v>
      </c>
      <c r="C1942" s="22" t="s">
        <v>3722</v>
      </c>
      <c r="D1942" s="21" t="s">
        <v>3723</v>
      </c>
      <c r="E1942" s="23" t="s">
        <v>13</v>
      </c>
    </row>
    <row r="1943" hidden="1">
      <c r="A1943" s="56" t="s">
        <v>3724</v>
      </c>
      <c r="B1943" s="25">
        <v>10940.0</v>
      </c>
      <c r="C1943" s="26">
        <v>10940.0</v>
      </c>
      <c r="D1943" s="27">
        <v>0.0</v>
      </c>
      <c r="E1943" s="41"/>
    </row>
    <row r="1944" hidden="1">
      <c r="A1944" s="56" t="s">
        <v>3725</v>
      </c>
      <c r="B1944" s="29">
        <v>5140.6</v>
      </c>
      <c r="C1944" s="26">
        <v>5140.6</v>
      </c>
      <c r="D1944" s="27">
        <v>0.0</v>
      </c>
      <c r="E1944" s="28"/>
    </row>
    <row r="1945" hidden="1">
      <c r="A1945" s="56" t="s">
        <v>3726</v>
      </c>
      <c r="B1945" s="29">
        <v>200.0</v>
      </c>
      <c r="C1945" s="26">
        <v>200.0</v>
      </c>
      <c r="D1945" s="27">
        <v>0.0</v>
      </c>
      <c r="E1945" s="41"/>
    </row>
    <row r="1946" hidden="1">
      <c r="A1946" s="56" t="s">
        <v>3727</v>
      </c>
      <c r="B1946" s="29">
        <v>0.0</v>
      </c>
      <c r="C1946" s="26"/>
      <c r="D1946" s="27">
        <v>0.0</v>
      </c>
      <c r="E1946" s="41"/>
    </row>
    <row r="1947" hidden="1">
      <c r="A1947" s="31" t="s">
        <v>3729</v>
      </c>
      <c r="B1947" s="29">
        <v>0.0</v>
      </c>
      <c r="C1947" s="26"/>
      <c r="D1947" s="27">
        <v>0.0</v>
      </c>
      <c r="E1947" s="41"/>
    </row>
    <row r="1948" hidden="1">
      <c r="A1948" s="31" t="s">
        <v>3730</v>
      </c>
      <c r="B1948" s="29">
        <v>3980.0</v>
      </c>
      <c r="C1948" s="26">
        <v>3980.0</v>
      </c>
      <c r="D1948" s="27">
        <v>0.0</v>
      </c>
      <c r="E1948" s="28" t="s">
        <v>5101</v>
      </c>
    </row>
    <row r="1949" hidden="1">
      <c r="A1949" s="31" t="s">
        <v>3732</v>
      </c>
      <c r="B1949" s="29">
        <v>0.0</v>
      </c>
      <c r="C1949" s="26"/>
      <c r="D1949" s="27">
        <v>0.0</v>
      </c>
      <c r="E1949" s="28"/>
    </row>
    <row r="1950" hidden="1">
      <c r="A1950" s="31" t="s">
        <v>3734</v>
      </c>
      <c r="B1950" s="29">
        <v>1560.0</v>
      </c>
      <c r="C1950" s="26">
        <v>1560.0</v>
      </c>
      <c r="D1950" s="27">
        <v>0.0</v>
      </c>
      <c r="E1950" s="41"/>
    </row>
    <row r="1951" hidden="1">
      <c r="A1951" s="57" t="s">
        <v>3735</v>
      </c>
      <c r="B1951" s="29">
        <v>25262.0</v>
      </c>
      <c r="C1951" s="29">
        <v>25262.0</v>
      </c>
      <c r="D1951" s="27">
        <v>0.0</v>
      </c>
      <c r="E1951" s="41"/>
    </row>
    <row r="1952" hidden="1">
      <c r="A1952" s="57" t="s">
        <v>3736</v>
      </c>
      <c r="B1952" s="29">
        <v>9194.0</v>
      </c>
      <c r="C1952" s="58">
        <v>9194.0</v>
      </c>
      <c r="D1952" s="27">
        <v>0.0</v>
      </c>
      <c r="E1952" s="41"/>
    </row>
    <row r="1953" hidden="1">
      <c r="A1953" s="57" t="s">
        <v>3737</v>
      </c>
      <c r="B1953" s="29">
        <v>24885.0</v>
      </c>
      <c r="C1953" s="58">
        <v>24885.0</v>
      </c>
      <c r="D1953" s="27">
        <v>0.0</v>
      </c>
      <c r="E1953" s="41"/>
    </row>
    <row r="1954" hidden="1">
      <c r="A1954" s="57" t="s">
        <v>3738</v>
      </c>
      <c r="B1954" s="29">
        <v>18935.0</v>
      </c>
      <c r="C1954" s="58">
        <v>18935.0</v>
      </c>
      <c r="D1954" s="27">
        <v>0.0</v>
      </c>
      <c r="E1954" s="41"/>
    </row>
    <row r="1955" hidden="1">
      <c r="A1955" s="57" t="s">
        <v>3740</v>
      </c>
      <c r="B1955" s="29">
        <v>707.0</v>
      </c>
      <c r="C1955" s="58">
        <v>707.0</v>
      </c>
      <c r="D1955" s="27">
        <v>0.0</v>
      </c>
      <c r="E1955" s="41"/>
    </row>
    <row r="1956" hidden="1">
      <c r="A1956" s="57" t="s">
        <v>3741</v>
      </c>
      <c r="B1956" s="29">
        <v>4983.0</v>
      </c>
      <c r="C1956" s="58">
        <v>4983.0</v>
      </c>
      <c r="D1956" s="27">
        <v>0.0</v>
      </c>
      <c r="E1956" s="41"/>
    </row>
    <row r="1957" hidden="1">
      <c r="A1957" s="35" t="s">
        <v>3742</v>
      </c>
      <c r="B1957" s="29">
        <v>100792.0</v>
      </c>
      <c r="C1957" s="58">
        <v>100832.0</v>
      </c>
      <c r="D1957" s="27">
        <v>40.0</v>
      </c>
      <c r="E1957" s="41"/>
    </row>
    <row r="1958" hidden="1">
      <c r="A1958" s="36" t="s">
        <v>3743</v>
      </c>
      <c r="B1958" s="42">
        <v>11.599999999998545</v>
      </c>
      <c r="C1958" s="64">
        <v>-28.39999999999418</v>
      </c>
      <c r="D1958" s="65">
        <v>-39.999999999992724</v>
      </c>
      <c r="E1958" s="45"/>
    </row>
    <row r="1959" hidden="1"/>
    <row r="1960" hidden="1"/>
    <row r="1961" hidden="1">
      <c r="A1961" s="5" t="s">
        <v>4841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3717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45931.0</v>
      </c>
      <c r="B1965" s="6"/>
      <c r="C1965" s="53" t="s">
        <v>3718</v>
      </c>
      <c r="D1965" s="15">
        <v>45935.0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4" t="s">
        <v>4853</v>
      </c>
      <c r="B1967" s="7"/>
      <c r="C1967" s="16"/>
      <c r="D1967" s="55" t="s">
        <v>4851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3719</v>
      </c>
      <c r="B1969" s="6"/>
      <c r="C1969" s="6"/>
      <c r="D1969" s="6"/>
      <c r="E1969" s="7"/>
    </row>
    <row r="1970" hidden="1">
      <c r="A1970" s="20" t="s">
        <v>3720</v>
      </c>
      <c r="B1970" s="21" t="s">
        <v>3721</v>
      </c>
      <c r="C1970" s="22" t="s">
        <v>3722</v>
      </c>
      <c r="D1970" s="21" t="s">
        <v>3723</v>
      </c>
      <c r="E1970" s="23" t="s">
        <v>13</v>
      </c>
    </row>
    <row r="1971" hidden="1">
      <c r="A1971" s="56" t="s">
        <v>3724</v>
      </c>
      <c r="B1971" s="25">
        <v>16442.0</v>
      </c>
      <c r="C1971" s="26">
        <v>16442.0</v>
      </c>
      <c r="D1971" s="27">
        <v>0.0</v>
      </c>
      <c r="E1971" s="41"/>
    </row>
    <row r="1972" hidden="1">
      <c r="A1972" s="56" t="s">
        <v>3725</v>
      </c>
      <c r="B1972" s="29">
        <v>23341.0</v>
      </c>
      <c r="C1972" s="26">
        <v>23341.0</v>
      </c>
      <c r="D1972" s="27">
        <v>0.0</v>
      </c>
      <c r="E1972" s="28"/>
    </row>
    <row r="1973" hidden="1">
      <c r="A1973" s="56" t="s">
        <v>3726</v>
      </c>
      <c r="B1973" s="29">
        <v>1190.0</v>
      </c>
      <c r="C1973" s="26">
        <v>1190.0</v>
      </c>
      <c r="D1973" s="27">
        <v>0.0</v>
      </c>
      <c r="E1973" s="41"/>
    </row>
    <row r="1974" hidden="1">
      <c r="A1974" s="56" t="s">
        <v>3727</v>
      </c>
      <c r="B1974" s="29">
        <v>0.0</v>
      </c>
      <c r="C1974" s="26"/>
      <c r="D1974" s="27">
        <v>0.0</v>
      </c>
      <c r="E1974" s="41"/>
    </row>
    <row r="1975" hidden="1">
      <c r="A1975" s="31" t="s">
        <v>3729</v>
      </c>
      <c r="B1975" s="29">
        <v>0.0</v>
      </c>
      <c r="C1975" s="26"/>
      <c r="D1975" s="27">
        <v>0.0</v>
      </c>
      <c r="E1975" s="41"/>
    </row>
    <row r="1976" hidden="1">
      <c r="A1976" s="31" t="s">
        <v>3730</v>
      </c>
      <c r="B1976" s="29">
        <v>0.0</v>
      </c>
      <c r="C1976" s="26"/>
      <c r="D1976" s="27">
        <v>0.0</v>
      </c>
      <c r="E1976" s="28"/>
    </row>
    <row r="1977" hidden="1">
      <c r="A1977" s="31" t="s">
        <v>3732</v>
      </c>
      <c r="B1977" s="29">
        <v>6160.0</v>
      </c>
      <c r="C1977" s="26">
        <v>6153.0</v>
      </c>
      <c r="D1977" s="27">
        <v>-7.0</v>
      </c>
      <c r="E1977" s="28" t="s">
        <v>5102</v>
      </c>
    </row>
    <row r="1978" hidden="1">
      <c r="A1978" s="31" t="s">
        <v>3734</v>
      </c>
      <c r="B1978" s="29">
        <v>5080.0</v>
      </c>
      <c r="C1978" s="26">
        <v>5120.0</v>
      </c>
      <c r="D1978" s="27">
        <v>40.0</v>
      </c>
      <c r="E1978" s="41"/>
    </row>
    <row r="1979" hidden="1">
      <c r="A1979" s="57" t="s">
        <v>3735</v>
      </c>
      <c r="B1979" s="29">
        <v>93615.0</v>
      </c>
      <c r="C1979" s="29">
        <v>94273.0</v>
      </c>
      <c r="D1979" s="27">
        <v>658.0</v>
      </c>
      <c r="E1979" s="41"/>
    </row>
    <row r="1980" hidden="1">
      <c r="A1980" s="57" t="s">
        <v>3736</v>
      </c>
      <c r="B1980" s="29">
        <v>33238.0</v>
      </c>
      <c r="C1980" s="58">
        <v>33607.0</v>
      </c>
      <c r="D1980" s="27">
        <v>369.0</v>
      </c>
      <c r="E1980" s="41"/>
    </row>
    <row r="1981" hidden="1">
      <c r="A1981" s="57" t="s">
        <v>3737</v>
      </c>
      <c r="B1981" s="29">
        <v>100278.0</v>
      </c>
      <c r="C1981" s="58">
        <v>100278.0</v>
      </c>
      <c r="D1981" s="27">
        <v>0.0</v>
      </c>
      <c r="E1981" s="41"/>
    </row>
    <row r="1982" hidden="1">
      <c r="A1982" s="57" t="s">
        <v>3738</v>
      </c>
      <c r="B1982" s="29">
        <v>76188.0</v>
      </c>
      <c r="C1982" s="58">
        <v>76188.0</v>
      </c>
      <c r="D1982" s="27">
        <v>0.0</v>
      </c>
      <c r="E1982" s="41"/>
    </row>
    <row r="1983" hidden="1">
      <c r="A1983" s="57" t="s">
        <v>3740</v>
      </c>
      <c r="B1983" s="29">
        <v>1872.0</v>
      </c>
      <c r="C1983" s="58">
        <v>1872.0</v>
      </c>
      <c r="D1983" s="27">
        <v>0.0</v>
      </c>
      <c r="E1983" s="41"/>
    </row>
    <row r="1984" hidden="1">
      <c r="A1984" s="57" t="s">
        <v>3741</v>
      </c>
      <c r="B1984" s="29">
        <v>11857.0</v>
      </c>
      <c r="C1984" s="58">
        <v>11857.0</v>
      </c>
      <c r="D1984" s="27">
        <v>0.0</v>
      </c>
      <c r="E1984" s="41"/>
    </row>
    <row r="1985" hidden="1">
      <c r="A1985" s="35" t="s">
        <v>3742</v>
      </c>
      <c r="B1985" s="29">
        <v>357389.5</v>
      </c>
      <c r="C1985" s="58">
        <v>358416.5</v>
      </c>
      <c r="D1985" s="27">
        <v>1027.0</v>
      </c>
      <c r="E1985" s="41"/>
    </row>
    <row r="1986" hidden="1">
      <c r="A1986" s="36" t="s">
        <v>3743</v>
      </c>
      <c r="B1986" s="42">
        <v>14.5</v>
      </c>
      <c r="C1986" s="64">
        <v>47.5</v>
      </c>
      <c r="D1986" s="65">
        <v>33.0</v>
      </c>
      <c r="E1986" s="45"/>
    </row>
    <row r="1987" hidden="1"/>
    <row r="1988" hidden="1"/>
    <row r="1989" hidden="1">
      <c r="A1989" s="5" t="s">
        <v>4841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3717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45936.0</v>
      </c>
      <c r="B1993" s="6"/>
      <c r="C1993" s="53" t="s">
        <v>3718</v>
      </c>
      <c r="D1993" s="15">
        <v>45942.0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4" t="s">
        <v>4850</v>
      </c>
      <c r="B1995" s="7"/>
      <c r="C1995" s="16"/>
      <c r="D1995" s="55" t="s">
        <v>4851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3719</v>
      </c>
      <c r="B1997" s="6"/>
      <c r="C1997" s="6"/>
      <c r="D1997" s="6"/>
      <c r="E1997" s="7"/>
    </row>
    <row r="1998" hidden="1">
      <c r="A1998" s="20" t="s">
        <v>3720</v>
      </c>
      <c r="B1998" s="21" t="s">
        <v>3721</v>
      </c>
      <c r="C1998" s="22" t="s">
        <v>3722</v>
      </c>
      <c r="D1998" s="21" t="s">
        <v>3723</v>
      </c>
      <c r="E1998" s="23" t="s">
        <v>13</v>
      </c>
    </row>
    <row r="1999" hidden="1">
      <c r="A1999" s="56" t="s">
        <v>3724</v>
      </c>
      <c r="B1999" s="25">
        <v>49547.0</v>
      </c>
      <c r="C1999" s="26">
        <v>49547.0</v>
      </c>
      <c r="D1999" s="27">
        <v>0.0</v>
      </c>
      <c r="E1999" s="41"/>
    </row>
    <row r="2000" hidden="1">
      <c r="A2000" s="56" t="s">
        <v>3725</v>
      </c>
      <c r="B2000" s="29">
        <v>28902.0</v>
      </c>
      <c r="C2000" s="26">
        <v>28902.0</v>
      </c>
      <c r="D2000" s="27">
        <v>0.0</v>
      </c>
      <c r="E2000" s="28"/>
    </row>
    <row r="2001" hidden="1">
      <c r="A2001" s="56" t="s">
        <v>3726</v>
      </c>
      <c r="B2001" s="29">
        <v>400.0</v>
      </c>
      <c r="C2001" s="26">
        <v>400.0</v>
      </c>
      <c r="D2001" s="27">
        <v>0.0</v>
      </c>
      <c r="E2001" s="41"/>
    </row>
    <row r="2002" hidden="1">
      <c r="A2002" s="56" t="s">
        <v>3727</v>
      </c>
      <c r="B2002" s="29">
        <v>0.0</v>
      </c>
      <c r="C2002" s="26"/>
      <c r="D2002" s="27">
        <v>0.0</v>
      </c>
      <c r="E2002" s="41"/>
    </row>
    <row r="2003" hidden="1">
      <c r="A2003" s="31" t="s">
        <v>3729</v>
      </c>
      <c r="B2003" s="29">
        <v>0.0</v>
      </c>
      <c r="C2003" s="26"/>
      <c r="D2003" s="27">
        <v>0.0</v>
      </c>
      <c r="E2003" s="41"/>
    </row>
    <row r="2004" hidden="1">
      <c r="A2004" s="31" t="s">
        <v>3730</v>
      </c>
      <c r="B2004" s="29">
        <v>0.0</v>
      </c>
      <c r="C2004" s="26"/>
      <c r="D2004" s="27">
        <v>0.0</v>
      </c>
      <c r="E2004" s="28"/>
    </row>
    <row r="2005" hidden="1">
      <c r="A2005" s="31" t="s">
        <v>3732</v>
      </c>
      <c r="B2005" s="29">
        <v>1024.0</v>
      </c>
      <c r="C2005" s="26">
        <v>984.0</v>
      </c>
      <c r="D2005" s="27">
        <v>-40.0</v>
      </c>
      <c r="E2005" s="28" t="s">
        <v>5103</v>
      </c>
    </row>
    <row r="2006" hidden="1">
      <c r="A2006" s="31" t="s">
        <v>3734</v>
      </c>
      <c r="B2006" s="29">
        <v>5440.0</v>
      </c>
      <c r="C2006" s="26">
        <v>5320.0</v>
      </c>
      <c r="D2006" s="27">
        <v>-120.0</v>
      </c>
      <c r="E2006" s="41"/>
    </row>
    <row r="2007" hidden="1">
      <c r="A2007" s="57" t="s">
        <v>3735</v>
      </c>
      <c r="B2007" s="29">
        <v>121082.0</v>
      </c>
      <c r="C2007" s="29">
        <v>122104.0</v>
      </c>
      <c r="D2007" s="27">
        <v>1022.0</v>
      </c>
      <c r="E2007" s="41"/>
    </row>
    <row r="2008" hidden="1">
      <c r="A2008" s="57" t="s">
        <v>3736</v>
      </c>
      <c r="B2008" s="29">
        <v>42378.0</v>
      </c>
      <c r="C2008" s="58">
        <v>42762.0</v>
      </c>
      <c r="D2008" s="27">
        <v>384.0</v>
      </c>
      <c r="E2008" s="41"/>
    </row>
    <row r="2009" hidden="1">
      <c r="A2009" s="57" t="s">
        <v>3737</v>
      </c>
      <c r="B2009" s="29">
        <v>122086.0</v>
      </c>
      <c r="C2009" s="58">
        <v>122086.0</v>
      </c>
      <c r="D2009" s="27">
        <v>0.0</v>
      </c>
      <c r="E2009" s="41"/>
    </row>
    <row r="2010" hidden="1">
      <c r="A2010" s="57" t="s">
        <v>3738</v>
      </c>
      <c r="B2010" s="29">
        <v>99102.0</v>
      </c>
      <c r="C2010" s="58">
        <v>99930.0</v>
      </c>
      <c r="D2010" s="27">
        <v>828.0</v>
      </c>
      <c r="E2010" s="41"/>
    </row>
    <row r="2011" hidden="1">
      <c r="A2011" s="57" t="s">
        <v>3740</v>
      </c>
      <c r="B2011" s="29">
        <v>6439.0</v>
      </c>
      <c r="C2011" s="58">
        <v>6439.0</v>
      </c>
      <c r="D2011" s="27">
        <v>0.0</v>
      </c>
      <c r="E2011" s="41"/>
    </row>
    <row r="2012" hidden="1">
      <c r="A2012" s="57" t="s">
        <v>3741</v>
      </c>
      <c r="B2012" s="29">
        <v>19396.0</v>
      </c>
      <c r="C2012" s="58">
        <v>19775.0</v>
      </c>
      <c r="D2012" s="27">
        <v>379.0</v>
      </c>
      <c r="E2012" s="41"/>
    </row>
    <row r="2013" hidden="1">
      <c r="A2013" s="35" t="s">
        <v>3742</v>
      </c>
      <c r="B2013" s="29">
        <v>476388.0</v>
      </c>
      <c r="C2013" s="58">
        <v>479001.0</v>
      </c>
      <c r="D2013" s="27">
        <v>2613.0</v>
      </c>
      <c r="E2013" s="41"/>
    </row>
    <row r="2014" hidden="1">
      <c r="A2014" s="36" t="s">
        <v>3743</v>
      </c>
      <c r="B2014" s="42">
        <v>12.0</v>
      </c>
      <c r="C2014" s="64">
        <v>-527.0</v>
      </c>
      <c r="D2014" s="65">
        <v>-539.0</v>
      </c>
      <c r="E2014" s="45"/>
    </row>
    <row r="2015" hidden="1"/>
    <row r="2016" hidden="1"/>
    <row r="2017" hidden="1">
      <c r="A2017" s="5" t="s">
        <v>4841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3717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45943.0</v>
      </c>
      <c r="B2021" s="6"/>
      <c r="C2021" s="53" t="s">
        <v>3718</v>
      </c>
      <c r="D2021" s="15">
        <v>45949.0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4" t="s">
        <v>4850</v>
      </c>
      <c r="B2023" s="7"/>
      <c r="C2023" s="16"/>
      <c r="D2023" s="55" t="s">
        <v>4851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3719</v>
      </c>
      <c r="B2025" s="6"/>
      <c r="C2025" s="6"/>
      <c r="D2025" s="6"/>
      <c r="E2025" s="7"/>
    </row>
    <row r="2026" hidden="1">
      <c r="A2026" s="20" t="s">
        <v>3720</v>
      </c>
      <c r="B2026" s="21" t="s">
        <v>3721</v>
      </c>
      <c r="C2026" s="22" t="s">
        <v>3722</v>
      </c>
      <c r="D2026" s="21" t="s">
        <v>3723</v>
      </c>
      <c r="E2026" s="23" t="s">
        <v>13</v>
      </c>
    </row>
    <row r="2027" hidden="1">
      <c r="A2027" s="56" t="s">
        <v>3724</v>
      </c>
      <c r="B2027" s="25">
        <v>25531.0</v>
      </c>
      <c r="C2027" s="26">
        <v>25531.0</v>
      </c>
      <c r="D2027" s="27">
        <v>0.0</v>
      </c>
      <c r="E2027" s="41"/>
    </row>
    <row r="2028" hidden="1">
      <c r="A2028" s="56" t="s">
        <v>3725</v>
      </c>
      <c r="B2028" s="29">
        <v>34912.0</v>
      </c>
      <c r="C2028" s="26">
        <v>34912.0</v>
      </c>
      <c r="D2028" s="27">
        <v>0.0</v>
      </c>
      <c r="E2028" s="28"/>
    </row>
    <row r="2029" hidden="1">
      <c r="A2029" s="56" t="s">
        <v>3726</v>
      </c>
      <c r="B2029" s="29">
        <v>340.0</v>
      </c>
      <c r="C2029" s="26">
        <v>340.0</v>
      </c>
      <c r="D2029" s="27">
        <v>0.0</v>
      </c>
      <c r="E2029" s="41"/>
    </row>
    <row r="2030" hidden="1">
      <c r="A2030" s="56" t="s">
        <v>3727</v>
      </c>
      <c r="B2030" s="29">
        <v>0.0</v>
      </c>
      <c r="C2030" s="26"/>
      <c r="D2030" s="27">
        <v>0.0</v>
      </c>
      <c r="E2030" s="41"/>
    </row>
    <row r="2031" hidden="1">
      <c r="A2031" s="31" t="s">
        <v>3729</v>
      </c>
      <c r="B2031" s="29">
        <v>0.0</v>
      </c>
      <c r="C2031" s="26"/>
      <c r="D2031" s="27">
        <v>0.0</v>
      </c>
      <c r="E2031" s="41"/>
    </row>
    <row r="2032" hidden="1">
      <c r="A2032" s="31" t="s">
        <v>3730</v>
      </c>
      <c r="B2032" s="29">
        <v>3780.0</v>
      </c>
      <c r="C2032" s="26">
        <v>3856.0</v>
      </c>
      <c r="D2032" s="27">
        <v>76.0</v>
      </c>
      <c r="E2032" s="28"/>
    </row>
    <row r="2033" hidden="1">
      <c r="A2033" s="31" t="s">
        <v>3732</v>
      </c>
      <c r="B2033" s="29">
        <v>876.0</v>
      </c>
      <c r="C2033" s="26"/>
      <c r="D2033" s="27">
        <v>-876.0</v>
      </c>
      <c r="E2033" s="28"/>
    </row>
    <row r="2034" hidden="1">
      <c r="A2034" s="31" t="s">
        <v>3734</v>
      </c>
      <c r="B2034" s="29">
        <v>5560.0</v>
      </c>
      <c r="C2034" s="26">
        <v>6320.0</v>
      </c>
      <c r="D2034" s="27">
        <v>760.0</v>
      </c>
      <c r="E2034" s="41"/>
    </row>
    <row r="2035" hidden="1">
      <c r="A2035" s="57" t="s">
        <v>3735</v>
      </c>
      <c r="B2035" s="29">
        <v>106825.0</v>
      </c>
      <c r="C2035" s="29">
        <v>106825.0</v>
      </c>
      <c r="D2035" s="27">
        <v>0.0</v>
      </c>
      <c r="E2035" s="41"/>
    </row>
    <row r="2036" hidden="1">
      <c r="A2036" s="57" t="s">
        <v>3736</v>
      </c>
      <c r="B2036" s="29">
        <v>46353.0</v>
      </c>
      <c r="C2036" s="58">
        <v>46353.0</v>
      </c>
      <c r="D2036" s="27">
        <v>0.0</v>
      </c>
      <c r="E2036" s="41"/>
    </row>
    <row r="2037" hidden="1">
      <c r="A2037" s="57" t="s">
        <v>3737</v>
      </c>
      <c r="B2037" s="29">
        <v>120343.0</v>
      </c>
      <c r="C2037" s="58">
        <v>120632.0</v>
      </c>
      <c r="D2037" s="27">
        <v>289.0</v>
      </c>
      <c r="E2037" s="41"/>
    </row>
    <row r="2038" hidden="1">
      <c r="A2038" s="57" t="s">
        <v>3738</v>
      </c>
      <c r="B2038" s="29">
        <v>108646.0</v>
      </c>
      <c r="C2038" s="58">
        <v>108646.0</v>
      </c>
      <c r="D2038" s="27">
        <v>0.0</v>
      </c>
      <c r="E2038" s="41"/>
    </row>
    <row r="2039" hidden="1">
      <c r="A2039" s="57" t="s">
        <v>3740</v>
      </c>
      <c r="B2039" s="29">
        <v>2441.0</v>
      </c>
      <c r="C2039" s="58">
        <v>2441.0</v>
      </c>
      <c r="D2039" s="27">
        <v>0.0</v>
      </c>
      <c r="E2039" s="41"/>
    </row>
    <row r="2040" hidden="1">
      <c r="A2040" s="57" t="s">
        <v>3741</v>
      </c>
      <c r="B2040" s="29">
        <v>11802.0</v>
      </c>
      <c r="C2040" s="58">
        <v>11802.0</v>
      </c>
      <c r="D2040" s="27">
        <v>0.0</v>
      </c>
      <c r="E2040" s="41"/>
    </row>
    <row r="2041" hidden="1">
      <c r="A2041" s="35" t="s">
        <v>3742</v>
      </c>
      <c r="B2041" s="29">
        <v>455597.9</v>
      </c>
      <c r="C2041" s="58">
        <v>455886.9</v>
      </c>
      <c r="D2041" s="27">
        <v>289.0</v>
      </c>
      <c r="E2041" s="41"/>
    </row>
    <row r="2042" hidden="1">
      <c r="A2042" s="36" t="s">
        <v>3743</v>
      </c>
      <c r="B2042" s="42">
        <v>9.10000000000582</v>
      </c>
      <c r="C2042" s="64">
        <v>-30.900000000023283</v>
      </c>
      <c r="D2042" s="65">
        <v>-40.000000000029104</v>
      </c>
      <c r="E2042" s="45"/>
    </row>
    <row r="2043" hidden="1"/>
    <row r="2044" hidden="1"/>
    <row r="2045" hidden="1">
      <c r="A2045" s="5" t="s">
        <v>4841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3717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45950.0</v>
      </c>
      <c r="B2049" s="6"/>
      <c r="C2049" s="53" t="s">
        <v>3718</v>
      </c>
      <c r="D2049" s="15">
        <v>45956.0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4" t="s">
        <v>4850</v>
      </c>
      <c r="B2051" s="7"/>
      <c r="C2051" s="16"/>
      <c r="D2051" s="55" t="s">
        <v>4851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3719</v>
      </c>
      <c r="B2053" s="6"/>
      <c r="C2053" s="6"/>
      <c r="D2053" s="6"/>
      <c r="E2053" s="7"/>
    </row>
    <row r="2054" hidden="1">
      <c r="A2054" s="20" t="s">
        <v>3720</v>
      </c>
      <c r="B2054" s="21" t="s">
        <v>3721</v>
      </c>
      <c r="C2054" s="22" t="s">
        <v>3722</v>
      </c>
      <c r="D2054" s="21" t="s">
        <v>3723</v>
      </c>
      <c r="E2054" s="23" t="s">
        <v>13</v>
      </c>
    </row>
    <row r="2055" hidden="1">
      <c r="A2055" s="56" t="s">
        <v>3724</v>
      </c>
      <c r="B2055" s="25">
        <v>37466.0</v>
      </c>
      <c r="C2055" s="26">
        <v>37466.0</v>
      </c>
      <c r="D2055" s="27">
        <v>0.0</v>
      </c>
      <c r="E2055" s="41"/>
    </row>
    <row r="2056" hidden="1">
      <c r="A2056" s="56" t="s">
        <v>3725</v>
      </c>
      <c r="B2056" s="29">
        <v>25730.0</v>
      </c>
      <c r="C2056" s="26">
        <v>25730.0</v>
      </c>
      <c r="D2056" s="27">
        <v>0.0</v>
      </c>
      <c r="E2056" s="28"/>
    </row>
    <row r="2057" hidden="1">
      <c r="A2057" s="56" t="s">
        <v>3726</v>
      </c>
      <c r="B2057" s="29">
        <v>840.0</v>
      </c>
      <c r="C2057" s="26">
        <v>840.0</v>
      </c>
      <c r="D2057" s="27">
        <v>0.0</v>
      </c>
      <c r="E2057" s="41"/>
    </row>
    <row r="2058" hidden="1">
      <c r="A2058" s="56" t="s">
        <v>3727</v>
      </c>
      <c r="B2058" s="29">
        <v>500.0</v>
      </c>
      <c r="C2058" s="26">
        <v>500.0</v>
      </c>
      <c r="D2058" s="27">
        <v>0.0</v>
      </c>
      <c r="E2058" s="41"/>
    </row>
    <row r="2059" hidden="1">
      <c r="A2059" s="31" t="s">
        <v>3729</v>
      </c>
      <c r="B2059" s="29">
        <v>0.0</v>
      </c>
      <c r="C2059" s="26"/>
      <c r="D2059" s="27">
        <v>0.0</v>
      </c>
      <c r="E2059" s="41"/>
    </row>
    <row r="2060" hidden="1">
      <c r="A2060" s="31" t="s">
        <v>3730</v>
      </c>
      <c r="B2060" s="29">
        <v>194.0</v>
      </c>
      <c r="C2060" s="26">
        <v>194.0</v>
      </c>
      <c r="D2060" s="27">
        <v>0.0</v>
      </c>
      <c r="E2060" s="28"/>
    </row>
    <row r="2061" hidden="1">
      <c r="A2061" s="31" t="s">
        <v>3732</v>
      </c>
      <c r="B2061" s="29">
        <v>300.0</v>
      </c>
      <c r="C2061" s="26">
        <v>300.0</v>
      </c>
      <c r="D2061" s="27">
        <v>0.0</v>
      </c>
      <c r="E2061" s="28"/>
    </row>
    <row r="2062" hidden="1">
      <c r="A2062" s="31" t="s">
        <v>3734</v>
      </c>
      <c r="B2062" s="29">
        <v>6400.0</v>
      </c>
      <c r="C2062" s="26">
        <v>5840.0</v>
      </c>
      <c r="D2062" s="27">
        <v>-560.0</v>
      </c>
      <c r="E2062" s="41"/>
    </row>
    <row r="2063" hidden="1">
      <c r="A2063" s="57" t="s">
        <v>3735</v>
      </c>
      <c r="B2063" s="29">
        <v>107212.0</v>
      </c>
      <c r="C2063" s="29">
        <v>108458.0</v>
      </c>
      <c r="D2063" s="27">
        <v>1246.0</v>
      </c>
      <c r="E2063" s="41"/>
    </row>
    <row r="2064" hidden="1">
      <c r="A2064" s="57" t="s">
        <v>3736</v>
      </c>
      <c r="B2064" s="29">
        <v>38603.0</v>
      </c>
      <c r="C2064" s="58">
        <v>39156.0</v>
      </c>
      <c r="D2064" s="27">
        <v>553.0</v>
      </c>
      <c r="E2064" s="41"/>
    </row>
    <row r="2065" hidden="1">
      <c r="A2065" s="57" t="s">
        <v>3737</v>
      </c>
      <c r="B2065" s="29">
        <v>122912.0</v>
      </c>
      <c r="C2065" s="58">
        <v>123440.0</v>
      </c>
      <c r="D2065" s="27">
        <v>528.0</v>
      </c>
      <c r="E2065" s="41"/>
    </row>
    <row r="2066" hidden="1">
      <c r="A2066" s="57" t="s">
        <v>3738</v>
      </c>
      <c r="B2066" s="29">
        <v>91233.5</v>
      </c>
      <c r="C2066" s="58">
        <v>91233.5</v>
      </c>
      <c r="D2066" s="27">
        <v>0.0</v>
      </c>
      <c r="E2066" s="41"/>
    </row>
    <row r="2067" hidden="1">
      <c r="A2067" s="57" t="s">
        <v>3740</v>
      </c>
      <c r="B2067" s="29">
        <v>1603.0</v>
      </c>
      <c r="C2067" s="58">
        <v>1603.0</v>
      </c>
      <c r="D2067" s="27">
        <v>0.0</v>
      </c>
      <c r="E2067" s="41"/>
    </row>
    <row r="2068" hidden="1">
      <c r="A2068" s="57" t="s">
        <v>3741</v>
      </c>
      <c r="B2068" s="29">
        <v>18762.0</v>
      </c>
      <c r="C2068" s="58">
        <v>19196.0</v>
      </c>
      <c r="D2068" s="27">
        <v>434.0</v>
      </c>
      <c r="E2068" s="41"/>
    </row>
    <row r="2069" hidden="1">
      <c r="A2069" s="35" t="s">
        <v>3742</v>
      </c>
      <c r="B2069" s="29">
        <v>432986.2</v>
      </c>
      <c r="C2069" s="58">
        <v>435747.2</v>
      </c>
      <c r="D2069" s="27">
        <v>2761.0</v>
      </c>
      <c r="E2069" s="41"/>
    </row>
    <row r="2070" hidden="1">
      <c r="A2070" s="36" t="s">
        <v>3743</v>
      </c>
      <c r="B2070" s="42">
        <v>7.30000000000291</v>
      </c>
      <c r="C2070" s="64">
        <v>-986.7000000000116</v>
      </c>
      <c r="D2070" s="65">
        <v>-994.0000000000146</v>
      </c>
      <c r="E2070" s="45"/>
    </row>
    <row r="2071" hidden="1"/>
    <row r="2072" hidden="1"/>
    <row r="2073" hidden="1">
      <c r="A2073" s="5" t="s">
        <v>4841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3717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45957.0</v>
      </c>
      <c r="B2077" s="6"/>
      <c r="C2077" s="53" t="s">
        <v>3718</v>
      </c>
      <c r="D2077" s="15">
        <v>45961.0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4" t="s">
        <v>4850</v>
      </c>
      <c r="B2079" s="7"/>
      <c r="C2079" s="16"/>
      <c r="D2079" s="55" t="s">
        <v>4857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3719</v>
      </c>
      <c r="B2081" s="6"/>
      <c r="C2081" s="6"/>
      <c r="D2081" s="6"/>
      <c r="E2081" s="7"/>
    </row>
    <row r="2082" hidden="1">
      <c r="A2082" s="20" t="s">
        <v>3720</v>
      </c>
      <c r="B2082" s="21" t="s">
        <v>3721</v>
      </c>
      <c r="C2082" s="22" t="s">
        <v>3722</v>
      </c>
      <c r="D2082" s="21" t="s">
        <v>3723</v>
      </c>
      <c r="E2082" s="23" t="s">
        <v>13</v>
      </c>
    </row>
    <row r="2083" hidden="1">
      <c r="A2083" s="56" t="s">
        <v>3724</v>
      </c>
      <c r="B2083" s="25">
        <v>21489.0</v>
      </c>
      <c r="C2083" s="26">
        <v>21489.0</v>
      </c>
      <c r="D2083" s="27">
        <v>0.0</v>
      </c>
      <c r="E2083" s="41"/>
    </row>
    <row r="2084" hidden="1">
      <c r="A2084" s="56" t="s">
        <v>3725</v>
      </c>
      <c r="B2084" s="29">
        <v>17836.0</v>
      </c>
      <c r="C2084" s="26">
        <v>17836.0</v>
      </c>
      <c r="D2084" s="27">
        <v>0.0</v>
      </c>
      <c r="E2084" s="28"/>
    </row>
    <row r="2085" hidden="1">
      <c r="A2085" s="56" t="s">
        <v>3726</v>
      </c>
      <c r="B2085" s="29">
        <v>0.0</v>
      </c>
      <c r="C2085" s="26"/>
      <c r="D2085" s="27">
        <v>0.0</v>
      </c>
      <c r="E2085" s="41"/>
    </row>
    <row r="2086" hidden="1">
      <c r="A2086" s="56" t="s">
        <v>3727</v>
      </c>
      <c r="B2086" s="29">
        <v>0.0</v>
      </c>
      <c r="C2086" s="26"/>
      <c r="D2086" s="27">
        <v>0.0</v>
      </c>
      <c r="E2086" s="41"/>
    </row>
    <row r="2087" hidden="1">
      <c r="A2087" s="31" t="s">
        <v>3729</v>
      </c>
      <c r="B2087" s="29">
        <v>0.0</v>
      </c>
      <c r="C2087" s="26"/>
      <c r="D2087" s="27">
        <v>0.0</v>
      </c>
      <c r="E2087" s="41"/>
    </row>
    <row r="2088" hidden="1">
      <c r="A2088" s="31" t="s">
        <v>3730</v>
      </c>
      <c r="B2088" s="29">
        <v>0.0</v>
      </c>
      <c r="C2088" s="26"/>
      <c r="D2088" s="27">
        <v>0.0</v>
      </c>
      <c r="E2088" s="28"/>
    </row>
    <row r="2089" hidden="1">
      <c r="A2089" s="31" t="s">
        <v>3732</v>
      </c>
      <c r="B2089" s="29">
        <v>237.0</v>
      </c>
      <c r="C2089" s="26">
        <v>237.0</v>
      </c>
      <c r="D2089" s="27">
        <v>0.0</v>
      </c>
      <c r="E2089" s="28"/>
    </row>
    <row r="2090" hidden="1">
      <c r="A2090" s="31" t="s">
        <v>3734</v>
      </c>
      <c r="B2090" s="29">
        <v>4400.0</v>
      </c>
      <c r="C2090" s="26">
        <v>4400.0</v>
      </c>
      <c r="D2090" s="27">
        <v>0.0</v>
      </c>
      <c r="E2090" s="41"/>
    </row>
    <row r="2091" hidden="1">
      <c r="A2091" s="57" t="s">
        <v>3735</v>
      </c>
      <c r="B2091" s="29">
        <v>74467.0</v>
      </c>
      <c r="C2091" s="29">
        <v>74467.0</v>
      </c>
      <c r="D2091" s="27">
        <v>0.0</v>
      </c>
      <c r="E2091" s="41"/>
    </row>
    <row r="2092" hidden="1">
      <c r="A2092" s="57" t="s">
        <v>3736</v>
      </c>
      <c r="B2092" s="29">
        <v>30149.0</v>
      </c>
      <c r="C2092" s="58">
        <v>30149.0</v>
      </c>
      <c r="D2092" s="27">
        <v>0.0</v>
      </c>
      <c r="E2092" s="41"/>
    </row>
    <row r="2093" hidden="1">
      <c r="A2093" s="57" t="s">
        <v>3737</v>
      </c>
      <c r="B2093" s="29">
        <v>78810.0</v>
      </c>
      <c r="C2093" s="58">
        <v>78810.0</v>
      </c>
      <c r="D2093" s="27">
        <v>0.0</v>
      </c>
      <c r="E2093" s="41"/>
    </row>
    <row r="2094" hidden="1">
      <c r="A2094" s="57" t="s">
        <v>3738</v>
      </c>
      <c r="B2094" s="29">
        <v>68011.0</v>
      </c>
      <c r="C2094" s="58">
        <v>68011.0</v>
      </c>
      <c r="D2094" s="27">
        <v>0.0</v>
      </c>
      <c r="E2094" s="41"/>
    </row>
    <row r="2095" hidden="1">
      <c r="A2095" s="57" t="s">
        <v>3740</v>
      </c>
      <c r="B2095" s="29">
        <v>811.0</v>
      </c>
      <c r="C2095" s="58">
        <v>811.0</v>
      </c>
      <c r="D2095" s="27">
        <v>0.0</v>
      </c>
      <c r="E2095" s="41"/>
    </row>
    <row r="2096" hidden="1">
      <c r="A2096" s="57" t="s">
        <v>3741</v>
      </c>
      <c r="B2096" s="29">
        <v>9880.0</v>
      </c>
      <c r="C2096" s="58">
        <v>9880.0</v>
      </c>
      <c r="D2096" s="27">
        <v>0.0</v>
      </c>
      <c r="E2096" s="41"/>
    </row>
    <row r="2097" hidden="1">
      <c r="A2097" s="35" t="s">
        <v>3742</v>
      </c>
      <c r="B2097" s="29">
        <v>296206.5</v>
      </c>
      <c r="C2097" s="58">
        <v>296206.5</v>
      </c>
      <c r="D2097" s="27">
        <v>0.0</v>
      </c>
      <c r="E2097" s="41"/>
    </row>
    <row r="2098" hidden="1">
      <c r="A2098" s="36" t="s">
        <v>3743</v>
      </c>
      <c r="B2098" s="42">
        <v>3.5</v>
      </c>
      <c r="C2098" s="64">
        <v>3.5</v>
      </c>
      <c r="D2098" s="65">
        <v>0.0</v>
      </c>
      <c r="E2098" s="45"/>
    </row>
    <row r="2099" hidden="1"/>
    <row r="2100" hidden="1"/>
    <row r="2101" hidden="1">
      <c r="A2101" s="5" t="s">
        <v>4841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3717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45962.0</v>
      </c>
      <c r="B2105" s="6"/>
      <c r="C2105" s="53" t="s">
        <v>3718</v>
      </c>
      <c r="D2105" s="15">
        <v>45963.0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4" t="s">
        <v>4859</v>
      </c>
      <c r="B2107" s="7"/>
      <c r="C2107" s="16"/>
      <c r="D2107" s="55" t="s">
        <v>4851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3719</v>
      </c>
      <c r="B2109" s="6"/>
      <c r="C2109" s="6"/>
      <c r="D2109" s="6"/>
      <c r="E2109" s="7"/>
    </row>
    <row r="2110" hidden="1">
      <c r="A2110" s="20" t="s">
        <v>3720</v>
      </c>
      <c r="B2110" s="21" t="s">
        <v>3721</v>
      </c>
      <c r="C2110" s="22" t="s">
        <v>3722</v>
      </c>
      <c r="D2110" s="21" t="s">
        <v>3723</v>
      </c>
      <c r="E2110" s="23" t="s">
        <v>13</v>
      </c>
    </row>
    <row r="2111" hidden="1">
      <c r="A2111" s="56" t="s">
        <v>3724</v>
      </c>
      <c r="B2111" s="25">
        <v>13013.0</v>
      </c>
      <c r="C2111" s="26">
        <v>13013.0</v>
      </c>
      <c r="D2111" s="27">
        <v>0.0</v>
      </c>
      <c r="E2111" s="41"/>
    </row>
    <row r="2112" hidden="1">
      <c r="A2112" s="56" t="s">
        <v>3725</v>
      </c>
      <c r="B2112" s="29">
        <v>8382.0</v>
      </c>
      <c r="C2112" s="26">
        <v>8382.0</v>
      </c>
      <c r="D2112" s="27">
        <v>0.0</v>
      </c>
      <c r="E2112" s="28"/>
    </row>
    <row r="2113" hidden="1">
      <c r="A2113" s="56" t="s">
        <v>3726</v>
      </c>
      <c r="B2113" s="29">
        <v>0.0</v>
      </c>
      <c r="C2113" s="26"/>
      <c r="D2113" s="27">
        <v>0.0</v>
      </c>
      <c r="E2113" s="41"/>
    </row>
    <row r="2114" hidden="1">
      <c r="A2114" s="56" t="s">
        <v>3727</v>
      </c>
      <c r="B2114" s="29">
        <v>0.0</v>
      </c>
      <c r="C2114" s="26"/>
      <c r="D2114" s="27">
        <v>0.0</v>
      </c>
      <c r="E2114" s="41"/>
    </row>
    <row r="2115" hidden="1">
      <c r="A2115" s="31" t="s">
        <v>3729</v>
      </c>
      <c r="B2115" s="29">
        <v>0.0</v>
      </c>
      <c r="C2115" s="26"/>
      <c r="D2115" s="27">
        <v>0.0</v>
      </c>
      <c r="E2115" s="41"/>
    </row>
    <row r="2116" hidden="1">
      <c r="A2116" s="31" t="s">
        <v>3730</v>
      </c>
      <c r="B2116" s="29">
        <v>0.0</v>
      </c>
      <c r="C2116" s="26"/>
      <c r="D2116" s="27">
        <v>0.0</v>
      </c>
      <c r="E2116" s="28"/>
    </row>
    <row r="2117" hidden="1">
      <c r="A2117" s="31" t="s">
        <v>3732</v>
      </c>
      <c r="B2117" s="29">
        <v>0.0</v>
      </c>
      <c r="C2117" s="26"/>
      <c r="D2117" s="27">
        <v>0.0</v>
      </c>
      <c r="E2117" s="28"/>
    </row>
    <row r="2118" hidden="1">
      <c r="A2118" s="31" t="s">
        <v>3734</v>
      </c>
      <c r="B2118" s="29">
        <v>2120.0</v>
      </c>
      <c r="C2118" s="26">
        <v>2120.0</v>
      </c>
      <c r="D2118" s="27">
        <v>0.0</v>
      </c>
      <c r="E2118" s="41"/>
    </row>
    <row r="2119" hidden="1">
      <c r="A2119" s="57" t="s">
        <v>3735</v>
      </c>
      <c r="B2119" s="29">
        <v>45636.0</v>
      </c>
      <c r="C2119" s="29">
        <v>45636.0</v>
      </c>
      <c r="D2119" s="27">
        <v>0.0</v>
      </c>
      <c r="E2119" s="41"/>
    </row>
    <row r="2120" hidden="1">
      <c r="A2120" s="57" t="s">
        <v>3736</v>
      </c>
      <c r="B2120" s="29">
        <v>19527.0</v>
      </c>
      <c r="C2120" s="58">
        <v>19527.0</v>
      </c>
      <c r="D2120" s="27">
        <v>0.0</v>
      </c>
      <c r="E2120" s="41"/>
    </row>
    <row r="2121" hidden="1">
      <c r="A2121" s="57" t="s">
        <v>3737</v>
      </c>
      <c r="B2121" s="29">
        <v>47510.0</v>
      </c>
      <c r="C2121" s="58">
        <v>47510.0</v>
      </c>
      <c r="D2121" s="27">
        <v>0.0</v>
      </c>
      <c r="E2121" s="41"/>
    </row>
    <row r="2122" hidden="1">
      <c r="A2122" s="57" t="s">
        <v>3738</v>
      </c>
      <c r="B2122" s="29">
        <v>31195.0</v>
      </c>
      <c r="C2122" s="58">
        <v>31951.0</v>
      </c>
      <c r="D2122" s="27">
        <v>756.0</v>
      </c>
      <c r="E2122" s="41"/>
    </row>
    <row r="2123" hidden="1">
      <c r="A2123" s="57" t="s">
        <v>3740</v>
      </c>
      <c r="B2123" s="29">
        <v>0.0</v>
      </c>
      <c r="C2123" s="58">
        <v>0.0</v>
      </c>
      <c r="D2123" s="27">
        <v>0.0</v>
      </c>
      <c r="E2123" s="41"/>
    </row>
    <row r="2124" hidden="1">
      <c r="A2124" s="57" t="s">
        <v>3741</v>
      </c>
      <c r="B2124" s="29">
        <v>7588.0</v>
      </c>
      <c r="C2124" s="58">
        <v>7588.0</v>
      </c>
      <c r="D2124" s="27">
        <v>0.0</v>
      </c>
      <c r="E2124" s="41"/>
    </row>
    <row r="2125" hidden="1">
      <c r="A2125" s="35" t="s">
        <v>3742</v>
      </c>
      <c r="B2125" s="29">
        <v>167382.5</v>
      </c>
      <c r="C2125" s="58">
        <v>168138.5</v>
      </c>
      <c r="D2125" s="27">
        <v>756.0</v>
      </c>
      <c r="E2125" s="41"/>
    </row>
    <row r="2126" hidden="1">
      <c r="A2126" s="36" t="s">
        <v>3743</v>
      </c>
      <c r="B2126" s="42">
        <v>0.5</v>
      </c>
      <c r="C2126" s="64">
        <v>0.5</v>
      </c>
      <c r="D2126" s="65">
        <v>0.0</v>
      </c>
      <c r="E2126" s="45"/>
    </row>
    <row r="2127" hidden="1"/>
    <row r="2128" hidden="1"/>
    <row r="2129" hidden="1">
      <c r="A2129" s="5" t="s">
        <v>4841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3717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45964.0</v>
      </c>
      <c r="B2133" s="6"/>
      <c r="C2133" s="53" t="s">
        <v>3718</v>
      </c>
      <c r="D2133" s="15">
        <v>45970.0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4" t="s">
        <v>4850</v>
      </c>
      <c r="B2135" s="7"/>
      <c r="C2135" s="16"/>
      <c r="D2135" s="55" t="s">
        <v>4851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3719</v>
      </c>
      <c r="B2137" s="6"/>
      <c r="C2137" s="6"/>
      <c r="D2137" s="6"/>
      <c r="E2137" s="7"/>
    </row>
    <row r="2138" hidden="1">
      <c r="A2138" s="20" t="s">
        <v>3720</v>
      </c>
      <c r="B2138" s="21" t="s">
        <v>3721</v>
      </c>
      <c r="C2138" s="22" t="s">
        <v>3722</v>
      </c>
      <c r="D2138" s="21" t="s">
        <v>3723</v>
      </c>
      <c r="E2138" s="23" t="s">
        <v>13</v>
      </c>
    </row>
    <row r="2139" hidden="1">
      <c r="A2139" s="56" t="s">
        <v>3724</v>
      </c>
      <c r="B2139" s="25">
        <v>27737.0</v>
      </c>
      <c r="C2139" s="26">
        <v>27737.0</v>
      </c>
      <c r="D2139" s="27">
        <v>0.0</v>
      </c>
      <c r="E2139" s="41"/>
    </row>
    <row r="2140" hidden="1">
      <c r="A2140" s="56" t="s">
        <v>3725</v>
      </c>
      <c r="B2140" s="29">
        <v>31011.0</v>
      </c>
      <c r="C2140" s="26">
        <v>31011.0</v>
      </c>
      <c r="D2140" s="27">
        <v>0.0</v>
      </c>
      <c r="E2140" s="28"/>
    </row>
    <row r="2141" hidden="1">
      <c r="A2141" s="56" t="s">
        <v>3726</v>
      </c>
      <c r="B2141" s="29">
        <v>670.0</v>
      </c>
      <c r="C2141" s="26">
        <v>670.0</v>
      </c>
      <c r="D2141" s="27">
        <v>0.0</v>
      </c>
      <c r="E2141" s="41"/>
    </row>
    <row r="2142" hidden="1">
      <c r="A2142" s="56" t="s">
        <v>3727</v>
      </c>
      <c r="B2142" s="29">
        <v>0.0</v>
      </c>
      <c r="C2142" s="26"/>
      <c r="D2142" s="27">
        <v>0.0</v>
      </c>
      <c r="E2142" s="41"/>
    </row>
    <row r="2143" hidden="1">
      <c r="A2143" s="31" t="s">
        <v>3729</v>
      </c>
      <c r="B2143" s="29">
        <v>0.0</v>
      </c>
      <c r="C2143" s="26"/>
      <c r="D2143" s="27">
        <v>0.0</v>
      </c>
      <c r="E2143" s="41"/>
    </row>
    <row r="2144" hidden="1">
      <c r="A2144" s="31" t="s">
        <v>3730</v>
      </c>
      <c r="B2144" s="29">
        <v>0.0</v>
      </c>
      <c r="C2144" s="26"/>
      <c r="D2144" s="27">
        <v>0.0</v>
      </c>
      <c r="E2144" s="28"/>
    </row>
    <row r="2145" hidden="1">
      <c r="A2145" s="31" t="s">
        <v>3732</v>
      </c>
      <c r="B2145" s="29">
        <v>1022.0</v>
      </c>
      <c r="C2145" s="26">
        <v>1023.0</v>
      </c>
      <c r="D2145" s="27">
        <v>1.0</v>
      </c>
      <c r="E2145" s="28" t="s">
        <v>5104</v>
      </c>
    </row>
    <row r="2146" hidden="1">
      <c r="A2146" s="31" t="s">
        <v>3734</v>
      </c>
      <c r="B2146" s="29">
        <v>5720.0</v>
      </c>
      <c r="C2146" s="26">
        <v>5720.0</v>
      </c>
      <c r="D2146" s="27">
        <v>0.0</v>
      </c>
      <c r="E2146" s="41"/>
    </row>
    <row r="2147" hidden="1">
      <c r="A2147" s="57" t="s">
        <v>3735</v>
      </c>
      <c r="B2147" s="29">
        <v>106316.0</v>
      </c>
      <c r="C2147" s="29">
        <v>106316.0</v>
      </c>
      <c r="D2147" s="27">
        <v>0.0</v>
      </c>
      <c r="E2147" s="41"/>
    </row>
    <row r="2148" hidden="1">
      <c r="A2148" s="57" t="s">
        <v>3736</v>
      </c>
      <c r="B2148" s="29">
        <v>43726.0</v>
      </c>
      <c r="C2148" s="58">
        <v>43726.0</v>
      </c>
      <c r="D2148" s="27">
        <v>0.0</v>
      </c>
      <c r="E2148" s="41"/>
    </row>
    <row r="2149" hidden="1">
      <c r="A2149" s="57" t="s">
        <v>3737</v>
      </c>
      <c r="B2149" s="29">
        <v>130882.0</v>
      </c>
      <c r="C2149" s="58">
        <v>130059.0</v>
      </c>
      <c r="D2149" s="27">
        <v>-823.0</v>
      </c>
      <c r="E2149" s="41"/>
    </row>
    <row r="2150" hidden="1">
      <c r="A2150" s="57" t="s">
        <v>3738</v>
      </c>
      <c r="B2150" s="29">
        <v>96208.0</v>
      </c>
      <c r="C2150" s="58">
        <v>96208.0</v>
      </c>
      <c r="D2150" s="27">
        <v>0.0</v>
      </c>
      <c r="E2150" s="41"/>
    </row>
    <row r="2151" hidden="1">
      <c r="A2151" s="57" t="s">
        <v>3740</v>
      </c>
      <c r="B2151" s="29">
        <v>1723.0</v>
      </c>
      <c r="C2151" s="58">
        <v>1723.0</v>
      </c>
      <c r="D2151" s="27">
        <v>0.0</v>
      </c>
      <c r="E2151" s="41"/>
    </row>
    <row r="2152" hidden="1">
      <c r="A2152" s="57" t="s">
        <v>3741</v>
      </c>
      <c r="B2152" s="29">
        <v>18072.0</v>
      </c>
      <c r="C2152" s="58">
        <v>18072.0</v>
      </c>
      <c r="D2152" s="27">
        <v>0.0</v>
      </c>
      <c r="E2152" s="41"/>
    </row>
    <row r="2153" hidden="1">
      <c r="A2153" s="35" t="s">
        <v>3742</v>
      </c>
      <c r="B2153" s="29">
        <v>445013.0</v>
      </c>
      <c r="C2153" s="58">
        <v>444190.0</v>
      </c>
      <c r="D2153" s="27">
        <v>-823.0</v>
      </c>
      <c r="E2153" s="41"/>
    </row>
    <row r="2154" hidden="1">
      <c r="A2154" s="36" t="s">
        <v>3743</v>
      </c>
      <c r="B2154" s="42">
        <v>2.0</v>
      </c>
      <c r="C2154" s="64">
        <v>3.0</v>
      </c>
      <c r="D2154" s="65">
        <v>1.0</v>
      </c>
      <c r="E2154" s="45"/>
    </row>
    <row r="2155" hidden="1"/>
    <row r="2156" hidden="1"/>
    <row r="2157" hidden="1">
      <c r="A2157" s="5" t="s">
        <v>4841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3717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45971.0</v>
      </c>
      <c r="B2161" s="6"/>
      <c r="C2161" s="53" t="s">
        <v>3718</v>
      </c>
      <c r="D2161" s="15">
        <v>45977.0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4" t="s">
        <v>4850</v>
      </c>
      <c r="B2163" s="7"/>
      <c r="C2163" s="16"/>
      <c r="D2163" s="55" t="s">
        <v>4851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3719</v>
      </c>
      <c r="B2165" s="6"/>
      <c r="C2165" s="6"/>
      <c r="D2165" s="6"/>
      <c r="E2165" s="7"/>
    </row>
    <row r="2166" hidden="1">
      <c r="A2166" s="20" t="s">
        <v>3720</v>
      </c>
      <c r="B2166" s="21" t="s">
        <v>3721</v>
      </c>
      <c r="C2166" s="22" t="s">
        <v>3722</v>
      </c>
      <c r="D2166" s="21" t="s">
        <v>3723</v>
      </c>
      <c r="E2166" s="23" t="s">
        <v>13</v>
      </c>
    </row>
    <row r="2167" hidden="1">
      <c r="A2167" s="56" t="s">
        <v>3724</v>
      </c>
      <c r="B2167" s="25">
        <v>28446.0</v>
      </c>
      <c r="C2167" s="26">
        <v>28446.0</v>
      </c>
      <c r="D2167" s="27">
        <v>0.0</v>
      </c>
      <c r="E2167" s="41"/>
    </row>
    <row r="2168" hidden="1">
      <c r="A2168" s="56" t="s">
        <v>3725</v>
      </c>
      <c r="B2168" s="29">
        <v>33696.0</v>
      </c>
      <c r="C2168" s="26">
        <v>33696.0</v>
      </c>
      <c r="D2168" s="27">
        <v>0.0</v>
      </c>
      <c r="E2168" s="28"/>
    </row>
    <row r="2169" hidden="1">
      <c r="A2169" s="56" t="s">
        <v>3726</v>
      </c>
      <c r="B2169" s="29">
        <v>600.0</v>
      </c>
      <c r="C2169" s="26">
        <v>600.0</v>
      </c>
      <c r="D2169" s="27">
        <v>0.0</v>
      </c>
      <c r="E2169" s="41"/>
    </row>
    <row r="2170" hidden="1">
      <c r="A2170" s="56" t="s">
        <v>3727</v>
      </c>
      <c r="B2170" s="29">
        <v>0.0</v>
      </c>
      <c r="C2170" s="26"/>
      <c r="D2170" s="27">
        <v>0.0</v>
      </c>
      <c r="E2170" s="41"/>
    </row>
    <row r="2171" hidden="1">
      <c r="A2171" s="31" t="s">
        <v>3729</v>
      </c>
      <c r="B2171" s="29">
        <v>0.0</v>
      </c>
      <c r="C2171" s="26"/>
      <c r="D2171" s="27">
        <v>0.0</v>
      </c>
      <c r="E2171" s="41"/>
    </row>
    <row r="2172" hidden="1">
      <c r="A2172" s="31" t="s">
        <v>3730</v>
      </c>
      <c r="B2172" s="29">
        <v>945.0</v>
      </c>
      <c r="C2172" s="26">
        <v>945.0</v>
      </c>
      <c r="D2172" s="27">
        <v>0.0</v>
      </c>
      <c r="E2172" s="28"/>
    </row>
    <row r="2173" hidden="1">
      <c r="A2173" s="31" t="s">
        <v>3732</v>
      </c>
      <c r="B2173" s="29">
        <v>2369.0</v>
      </c>
      <c r="C2173" s="26">
        <v>2369.0</v>
      </c>
      <c r="D2173" s="27">
        <v>0.0</v>
      </c>
      <c r="E2173" s="28" t="s">
        <v>5105</v>
      </c>
    </row>
    <row r="2174" hidden="1">
      <c r="A2174" s="31" t="s">
        <v>3734</v>
      </c>
      <c r="B2174" s="29">
        <v>6560.0</v>
      </c>
      <c r="C2174" s="26">
        <v>6560.0</v>
      </c>
      <c r="D2174" s="27">
        <v>0.0</v>
      </c>
      <c r="E2174" s="41"/>
    </row>
    <row r="2175" hidden="1">
      <c r="A2175" s="57" t="s">
        <v>3735</v>
      </c>
      <c r="B2175" s="29">
        <v>116520.0</v>
      </c>
      <c r="C2175" s="29">
        <v>116520.0</v>
      </c>
      <c r="D2175" s="27">
        <v>0.0</v>
      </c>
      <c r="E2175" s="41"/>
    </row>
    <row r="2176" hidden="1">
      <c r="A2176" s="57" t="s">
        <v>3736</v>
      </c>
      <c r="B2176" s="29">
        <v>41718.0</v>
      </c>
      <c r="C2176" s="58">
        <v>41718.0</v>
      </c>
      <c r="D2176" s="27">
        <v>0.0</v>
      </c>
      <c r="E2176" s="41"/>
    </row>
    <row r="2177" hidden="1">
      <c r="A2177" s="57" t="s">
        <v>3737</v>
      </c>
      <c r="B2177" s="29">
        <v>136229.0</v>
      </c>
      <c r="C2177" s="58">
        <v>136229.0</v>
      </c>
      <c r="D2177" s="27">
        <v>0.0</v>
      </c>
      <c r="E2177" s="41"/>
    </row>
    <row r="2178" hidden="1">
      <c r="A2178" s="57" t="s">
        <v>3738</v>
      </c>
      <c r="B2178" s="29">
        <v>124560.0</v>
      </c>
      <c r="C2178" s="58">
        <v>124560.0</v>
      </c>
      <c r="D2178" s="27">
        <v>0.0</v>
      </c>
      <c r="E2178" s="41"/>
    </row>
    <row r="2179" hidden="1">
      <c r="A2179" s="57" t="s">
        <v>3740</v>
      </c>
      <c r="B2179" s="29">
        <v>2957.0</v>
      </c>
      <c r="C2179" s="58">
        <v>2957.0</v>
      </c>
      <c r="D2179" s="27">
        <v>0.0</v>
      </c>
      <c r="E2179" s="41"/>
    </row>
    <row r="2180" hidden="1">
      <c r="A2180" s="57" t="s">
        <v>3741</v>
      </c>
      <c r="B2180" s="29">
        <v>11892.0</v>
      </c>
      <c r="C2180" s="58">
        <v>11892.0</v>
      </c>
      <c r="D2180" s="27">
        <v>0.0</v>
      </c>
      <c r="E2180" s="41"/>
    </row>
    <row r="2181" hidden="1">
      <c r="A2181" s="35" t="s">
        <v>3742</v>
      </c>
      <c r="B2181" s="29">
        <v>494586.5</v>
      </c>
      <c r="C2181" s="58">
        <v>494675.5</v>
      </c>
      <c r="D2181" s="27">
        <v>89.0</v>
      </c>
      <c r="E2181" s="41"/>
    </row>
    <row r="2182" hidden="1">
      <c r="A2182" s="36" t="s">
        <v>3743</v>
      </c>
      <c r="B2182" s="42">
        <v>13.5</v>
      </c>
      <c r="C2182" s="64">
        <v>-75.5</v>
      </c>
      <c r="D2182" s="65">
        <v>-89.0</v>
      </c>
      <c r="E2182" s="45"/>
    </row>
    <row r="2183" hidden="1"/>
    <row r="2184" hidden="1"/>
    <row r="2185" hidden="1">
      <c r="A2185" s="5" t="s">
        <v>4841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3717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45971.0</v>
      </c>
      <c r="B2189" s="6"/>
      <c r="C2189" s="53" t="s">
        <v>3718</v>
      </c>
      <c r="D2189" s="15">
        <v>45977.0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4" t="s">
        <v>4850</v>
      </c>
      <c r="B2191" s="7"/>
      <c r="C2191" s="16"/>
      <c r="D2191" s="55" t="s">
        <v>4851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3719</v>
      </c>
      <c r="B2193" s="6"/>
      <c r="C2193" s="6"/>
      <c r="D2193" s="6"/>
      <c r="E2193" s="7"/>
    </row>
    <row r="2194" hidden="1">
      <c r="A2194" s="20" t="s">
        <v>3720</v>
      </c>
      <c r="B2194" s="21" t="s">
        <v>3721</v>
      </c>
      <c r="C2194" s="22" t="s">
        <v>3722</v>
      </c>
      <c r="D2194" s="21" t="s">
        <v>3723</v>
      </c>
      <c r="E2194" s="23" t="s">
        <v>13</v>
      </c>
    </row>
    <row r="2195" hidden="1">
      <c r="A2195" s="56" t="s">
        <v>3724</v>
      </c>
      <c r="B2195" s="25">
        <v>28446.0</v>
      </c>
      <c r="C2195" s="26">
        <v>28446.0</v>
      </c>
      <c r="D2195" s="27">
        <v>0.0</v>
      </c>
      <c r="E2195" s="41"/>
    </row>
    <row r="2196" hidden="1">
      <c r="A2196" s="56" t="s">
        <v>3725</v>
      </c>
      <c r="B2196" s="29">
        <v>33696.0</v>
      </c>
      <c r="C2196" s="26">
        <v>33696.0</v>
      </c>
      <c r="D2196" s="27">
        <v>0.0</v>
      </c>
      <c r="E2196" s="28"/>
    </row>
    <row r="2197" hidden="1">
      <c r="A2197" s="56" t="s">
        <v>3726</v>
      </c>
      <c r="B2197" s="29">
        <v>600.0</v>
      </c>
      <c r="C2197" s="26">
        <v>600.0</v>
      </c>
      <c r="D2197" s="27">
        <v>0.0</v>
      </c>
      <c r="E2197" s="41"/>
    </row>
    <row r="2198" hidden="1">
      <c r="A2198" s="56" t="s">
        <v>3727</v>
      </c>
      <c r="B2198" s="29">
        <v>0.0</v>
      </c>
      <c r="C2198" s="26"/>
      <c r="D2198" s="27">
        <v>0.0</v>
      </c>
      <c r="E2198" s="41"/>
    </row>
    <row r="2199" hidden="1">
      <c r="A2199" s="31" t="s">
        <v>3729</v>
      </c>
      <c r="B2199" s="29">
        <v>0.0</v>
      </c>
      <c r="C2199" s="26"/>
      <c r="D2199" s="27">
        <v>0.0</v>
      </c>
      <c r="E2199" s="41"/>
    </row>
    <row r="2200" hidden="1">
      <c r="A2200" s="31" t="s">
        <v>3730</v>
      </c>
      <c r="B2200" s="29">
        <v>945.0</v>
      </c>
      <c r="C2200" s="26">
        <v>945.0</v>
      </c>
      <c r="D2200" s="27">
        <v>0.0</v>
      </c>
      <c r="E2200" s="28"/>
    </row>
    <row r="2201" hidden="1">
      <c r="A2201" s="31" t="s">
        <v>3732</v>
      </c>
      <c r="B2201" s="29">
        <v>2369.0</v>
      </c>
      <c r="C2201" s="26">
        <v>2369.0</v>
      </c>
      <c r="D2201" s="27">
        <v>0.0</v>
      </c>
      <c r="E2201" s="28" t="s">
        <v>5105</v>
      </c>
    </row>
    <row r="2202" hidden="1">
      <c r="A2202" s="31" t="s">
        <v>3734</v>
      </c>
      <c r="B2202" s="29">
        <v>6560.0</v>
      </c>
      <c r="C2202" s="26">
        <v>6560.0</v>
      </c>
      <c r="D2202" s="27">
        <v>0.0</v>
      </c>
      <c r="E2202" s="41"/>
    </row>
    <row r="2203" hidden="1">
      <c r="A2203" s="57" t="s">
        <v>3735</v>
      </c>
      <c r="B2203" s="29">
        <v>116520.0</v>
      </c>
      <c r="C2203" s="29">
        <v>116520.0</v>
      </c>
      <c r="D2203" s="27">
        <v>0.0</v>
      </c>
      <c r="E2203" s="41"/>
    </row>
    <row r="2204" hidden="1">
      <c r="A2204" s="57" t="s">
        <v>3736</v>
      </c>
      <c r="B2204" s="29">
        <v>41718.0</v>
      </c>
      <c r="C2204" s="58">
        <v>41718.0</v>
      </c>
      <c r="D2204" s="27">
        <v>0.0</v>
      </c>
      <c r="E2204" s="41"/>
    </row>
    <row r="2205" hidden="1">
      <c r="A2205" s="57" t="s">
        <v>3737</v>
      </c>
      <c r="B2205" s="29">
        <v>136229.0</v>
      </c>
      <c r="C2205" s="58">
        <v>136229.0</v>
      </c>
      <c r="D2205" s="27">
        <v>0.0</v>
      </c>
      <c r="E2205" s="41"/>
    </row>
    <row r="2206" hidden="1">
      <c r="A2206" s="57" t="s">
        <v>3738</v>
      </c>
      <c r="B2206" s="29">
        <v>124560.0</v>
      </c>
      <c r="C2206" s="58">
        <v>124560.0</v>
      </c>
      <c r="D2206" s="27">
        <v>0.0</v>
      </c>
      <c r="E2206" s="41"/>
    </row>
    <row r="2207" hidden="1">
      <c r="A2207" s="57" t="s">
        <v>3740</v>
      </c>
      <c r="B2207" s="29">
        <v>2957.0</v>
      </c>
      <c r="C2207" s="58">
        <v>2957.0</v>
      </c>
      <c r="D2207" s="27">
        <v>0.0</v>
      </c>
      <c r="E2207" s="41"/>
    </row>
    <row r="2208" hidden="1">
      <c r="A2208" s="57" t="s">
        <v>3741</v>
      </c>
      <c r="B2208" s="29">
        <v>11892.0</v>
      </c>
      <c r="C2208" s="58">
        <v>11892.0</v>
      </c>
      <c r="D2208" s="27">
        <v>0.0</v>
      </c>
      <c r="E2208" s="41"/>
    </row>
    <row r="2209" hidden="1">
      <c r="A2209" s="35" t="s">
        <v>3742</v>
      </c>
      <c r="B2209" s="29">
        <v>494586.5</v>
      </c>
      <c r="C2209" s="58">
        <v>494675.5</v>
      </c>
      <c r="D2209" s="27">
        <v>89.0</v>
      </c>
      <c r="E2209" s="41"/>
    </row>
    <row r="2210" hidden="1">
      <c r="A2210" s="36" t="s">
        <v>3743</v>
      </c>
      <c r="B2210" s="42">
        <v>13.5</v>
      </c>
      <c r="C2210" s="64">
        <v>-75.5</v>
      </c>
      <c r="D2210" s="65">
        <v>-89.0</v>
      </c>
      <c r="E2210" s="45"/>
    </row>
    <row r="2211" hidden="1"/>
    <row r="2212" hidden="1"/>
    <row r="2213" hidden="1">
      <c r="A2213" s="5" t="s">
        <v>4841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3717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45978.0</v>
      </c>
      <c r="B2217" s="6"/>
      <c r="C2217" s="53" t="s">
        <v>3718</v>
      </c>
      <c r="D2217" s="15">
        <v>45984.0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4" t="s">
        <v>4850</v>
      </c>
      <c r="B2219" s="7"/>
      <c r="C2219" s="16"/>
      <c r="D2219" s="55" t="s">
        <v>4851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3719</v>
      </c>
      <c r="B2221" s="6"/>
      <c r="C2221" s="6"/>
      <c r="D2221" s="6"/>
      <c r="E2221" s="7"/>
    </row>
    <row r="2222" hidden="1">
      <c r="A2222" s="20" t="s">
        <v>3720</v>
      </c>
      <c r="B2222" s="21" t="s">
        <v>3721</v>
      </c>
      <c r="C2222" s="22" t="s">
        <v>3722</v>
      </c>
      <c r="D2222" s="21" t="s">
        <v>3723</v>
      </c>
      <c r="E2222" s="23" t="s">
        <v>13</v>
      </c>
    </row>
    <row r="2223" hidden="1">
      <c r="A2223" s="56" t="s">
        <v>3724</v>
      </c>
      <c r="B2223" s="25">
        <v>33100.0</v>
      </c>
      <c r="C2223" s="26">
        <v>40815.0</v>
      </c>
      <c r="D2223" s="27">
        <v>7715.0</v>
      </c>
      <c r="E2223" s="41"/>
    </row>
    <row r="2224" hidden="1">
      <c r="A2224" s="56" t="s">
        <v>3725</v>
      </c>
      <c r="B2224" s="29">
        <v>34019.0</v>
      </c>
      <c r="C2224" s="26">
        <v>34019.0</v>
      </c>
      <c r="D2224" s="27">
        <v>0.0</v>
      </c>
      <c r="E2224" s="28"/>
    </row>
    <row r="2225" hidden="1">
      <c r="A2225" s="56" t="s">
        <v>3726</v>
      </c>
      <c r="B2225" s="29">
        <v>0.0</v>
      </c>
      <c r="C2225" s="26"/>
      <c r="D2225" s="27">
        <v>0.0</v>
      </c>
      <c r="E2225" s="41"/>
    </row>
    <row r="2226" hidden="1">
      <c r="A2226" s="56" t="s">
        <v>3727</v>
      </c>
      <c r="B2226" s="29">
        <v>7715.0</v>
      </c>
      <c r="C2226" s="26"/>
      <c r="D2226" s="27">
        <v>-7715.0</v>
      </c>
      <c r="E2226" s="41"/>
    </row>
    <row r="2227" hidden="1">
      <c r="A2227" s="31" t="s">
        <v>3729</v>
      </c>
      <c r="B2227" s="29">
        <v>0.0</v>
      </c>
      <c r="C2227" s="26"/>
      <c r="D2227" s="27">
        <v>0.0</v>
      </c>
      <c r="E2227" s="41"/>
    </row>
    <row r="2228" hidden="1">
      <c r="A2228" s="31" t="s">
        <v>3730</v>
      </c>
      <c r="B2228" s="29">
        <v>0.0</v>
      </c>
      <c r="C2228" s="26"/>
      <c r="D2228" s="27">
        <v>0.0</v>
      </c>
      <c r="E2228" s="28"/>
    </row>
    <row r="2229" hidden="1">
      <c r="A2229" s="31" t="s">
        <v>3732</v>
      </c>
      <c r="B2229" s="29">
        <v>1647.0</v>
      </c>
      <c r="C2229" s="26">
        <v>1647.0</v>
      </c>
      <c r="D2229" s="27">
        <v>0.0</v>
      </c>
      <c r="E2229" s="28"/>
    </row>
    <row r="2230" hidden="1">
      <c r="A2230" s="31" t="s">
        <v>3734</v>
      </c>
      <c r="B2230" s="29">
        <v>7440.0</v>
      </c>
      <c r="C2230" s="26">
        <v>7400.0</v>
      </c>
      <c r="D2230" s="27">
        <v>-40.0</v>
      </c>
      <c r="E2230" s="41"/>
    </row>
    <row r="2231" hidden="1">
      <c r="A2231" s="57" t="s">
        <v>3735</v>
      </c>
      <c r="B2231" s="29">
        <v>123701.0</v>
      </c>
      <c r="C2231" s="29">
        <v>123701.0</v>
      </c>
      <c r="D2231" s="27">
        <v>0.0</v>
      </c>
      <c r="E2231" s="41"/>
    </row>
    <row r="2232" hidden="1">
      <c r="A2232" s="57" t="s">
        <v>3736</v>
      </c>
      <c r="B2232" s="29">
        <v>42758.0</v>
      </c>
      <c r="C2232" s="58">
        <v>42758.0</v>
      </c>
      <c r="D2232" s="27">
        <v>0.0</v>
      </c>
      <c r="E2232" s="41"/>
    </row>
    <row r="2233" hidden="1">
      <c r="A2233" s="57" t="s">
        <v>3737</v>
      </c>
      <c r="B2233" s="29">
        <v>147051.0</v>
      </c>
      <c r="C2233" s="58">
        <v>147051.0</v>
      </c>
      <c r="D2233" s="27">
        <v>0.0</v>
      </c>
      <c r="E2233" s="41"/>
    </row>
    <row r="2234" hidden="1">
      <c r="A2234" s="57" t="s">
        <v>3738</v>
      </c>
      <c r="B2234" s="29">
        <v>115820.5</v>
      </c>
      <c r="C2234" s="58">
        <v>115820.5</v>
      </c>
      <c r="D2234" s="27">
        <v>0.0</v>
      </c>
      <c r="E2234" s="41"/>
    </row>
    <row r="2235" hidden="1">
      <c r="A2235" s="57" t="s">
        <v>3740</v>
      </c>
      <c r="B2235" s="29">
        <v>4216.0</v>
      </c>
      <c r="C2235" s="58">
        <v>4216.0</v>
      </c>
      <c r="D2235" s="27">
        <v>0.0</v>
      </c>
      <c r="E2235" s="41"/>
    </row>
    <row r="2236" hidden="1">
      <c r="A2236" s="57" t="s">
        <v>3741</v>
      </c>
      <c r="B2236" s="29">
        <v>16344.0</v>
      </c>
      <c r="C2236" s="58">
        <v>16344.0</v>
      </c>
      <c r="D2236" s="27">
        <v>0.0</v>
      </c>
      <c r="E2236" s="41"/>
    </row>
    <row r="2237" hidden="1">
      <c r="A2237" s="35" t="s">
        <v>3742</v>
      </c>
      <c r="B2237" s="29">
        <v>517451.4</v>
      </c>
      <c r="C2237" s="58">
        <v>517451.4</v>
      </c>
      <c r="D2237" s="27">
        <v>0.0</v>
      </c>
      <c r="E2237" s="41"/>
    </row>
    <row r="2238" hidden="1">
      <c r="A2238" s="36" t="s">
        <v>3743</v>
      </c>
      <c r="B2238" s="42">
        <v>16.10000000000582</v>
      </c>
      <c r="C2238" s="64">
        <v>-23.900000000023283</v>
      </c>
      <c r="D2238" s="65">
        <v>-40.000000000029104</v>
      </c>
      <c r="E2238" s="45"/>
    </row>
    <row r="2239" hidden="1"/>
    <row r="2240" hidden="1"/>
    <row r="2241" hidden="1">
      <c r="A2241" s="5" t="s">
        <v>4841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3717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45978.0</v>
      </c>
      <c r="B2245" s="6"/>
      <c r="C2245" s="53" t="s">
        <v>3718</v>
      </c>
      <c r="D2245" s="15">
        <v>45984.0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4" t="s">
        <v>4850</v>
      </c>
      <c r="B2247" s="7"/>
      <c r="C2247" s="16"/>
      <c r="D2247" s="55" t="s">
        <v>4851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3719</v>
      </c>
      <c r="B2249" s="6"/>
      <c r="C2249" s="6"/>
      <c r="D2249" s="6"/>
      <c r="E2249" s="7"/>
    </row>
    <row r="2250" hidden="1">
      <c r="A2250" s="20" t="s">
        <v>3720</v>
      </c>
      <c r="B2250" s="21" t="s">
        <v>3721</v>
      </c>
      <c r="C2250" s="22" t="s">
        <v>3722</v>
      </c>
      <c r="D2250" s="21" t="s">
        <v>3723</v>
      </c>
      <c r="E2250" s="23" t="s">
        <v>13</v>
      </c>
    </row>
    <row r="2251" hidden="1">
      <c r="A2251" s="56" t="s">
        <v>3724</v>
      </c>
      <c r="B2251" s="25">
        <v>33100.0</v>
      </c>
      <c r="C2251" s="26">
        <v>40915.0</v>
      </c>
      <c r="D2251" s="27">
        <v>7815.0</v>
      </c>
      <c r="E2251" s="41"/>
    </row>
    <row r="2252" hidden="1">
      <c r="A2252" s="56" t="s">
        <v>3725</v>
      </c>
      <c r="B2252" s="29">
        <v>34019.0</v>
      </c>
      <c r="C2252" s="26">
        <v>34019.0</v>
      </c>
      <c r="D2252" s="27">
        <v>0.0</v>
      </c>
      <c r="E2252" s="28"/>
    </row>
    <row r="2253" hidden="1">
      <c r="A2253" s="56" t="s">
        <v>3726</v>
      </c>
      <c r="B2253" s="29">
        <v>0.0</v>
      </c>
      <c r="C2253" s="26"/>
      <c r="D2253" s="27">
        <v>0.0</v>
      </c>
      <c r="E2253" s="41"/>
    </row>
    <row r="2254" hidden="1">
      <c r="A2254" s="56" t="s">
        <v>3727</v>
      </c>
      <c r="B2254" s="29">
        <v>7715.0</v>
      </c>
      <c r="C2254" s="26"/>
      <c r="D2254" s="27">
        <v>-7715.0</v>
      </c>
      <c r="E2254" s="41"/>
    </row>
    <row r="2255" hidden="1">
      <c r="A2255" s="31" t="s">
        <v>3729</v>
      </c>
      <c r="B2255" s="29">
        <v>0.0</v>
      </c>
      <c r="C2255" s="26"/>
      <c r="D2255" s="27">
        <v>0.0</v>
      </c>
      <c r="E2255" s="41"/>
    </row>
    <row r="2256" hidden="1">
      <c r="A2256" s="31" t="s">
        <v>3730</v>
      </c>
      <c r="B2256" s="29">
        <v>0.0</v>
      </c>
      <c r="C2256" s="26"/>
      <c r="D2256" s="27">
        <v>0.0</v>
      </c>
      <c r="E2256" s="28"/>
    </row>
    <row r="2257" hidden="1">
      <c r="A2257" s="31" t="s">
        <v>3732</v>
      </c>
      <c r="B2257" s="29">
        <v>1647.0</v>
      </c>
      <c r="C2257" s="26">
        <v>1647.0</v>
      </c>
      <c r="D2257" s="27">
        <v>0.0</v>
      </c>
      <c r="E2257" s="28"/>
    </row>
    <row r="2258" hidden="1">
      <c r="A2258" s="31" t="s">
        <v>3734</v>
      </c>
      <c r="B2258" s="29">
        <v>7440.0</v>
      </c>
      <c r="C2258" s="26">
        <v>7400.0</v>
      </c>
      <c r="D2258" s="27">
        <v>-40.0</v>
      </c>
      <c r="E2258" s="41"/>
    </row>
    <row r="2259" hidden="1">
      <c r="A2259" s="57" t="s">
        <v>3735</v>
      </c>
      <c r="B2259" s="29">
        <v>123701.0</v>
      </c>
      <c r="C2259" s="29">
        <v>123701.0</v>
      </c>
      <c r="D2259" s="27">
        <v>0.0</v>
      </c>
      <c r="E2259" s="41"/>
    </row>
    <row r="2260" hidden="1">
      <c r="A2260" s="57" t="s">
        <v>3736</v>
      </c>
      <c r="B2260" s="29">
        <v>42758.0</v>
      </c>
      <c r="C2260" s="58">
        <v>42758.0</v>
      </c>
      <c r="D2260" s="27">
        <v>0.0</v>
      </c>
      <c r="E2260" s="41"/>
    </row>
    <row r="2261" hidden="1">
      <c r="A2261" s="57" t="s">
        <v>3737</v>
      </c>
      <c r="B2261" s="29">
        <v>147051.0</v>
      </c>
      <c r="C2261" s="58">
        <v>147051.0</v>
      </c>
      <c r="D2261" s="27">
        <v>0.0</v>
      </c>
      <c r="E2261" s="41"/>
    </row>
    <row r="2262" hidden="1">
      <c r="A2262" s="57" t="s">
        <v>3738</v>
      </c>
      <c r="B2262" s="29">
        <v>115820.5</v>
      </c>
      <c r="C2262" s="58">
        <v>115820.5</v>
      </c>
      <c r="D2262" s="27">
        <v>0.0</v>
      </c>
      <c r="E2262" s="41"/>
    </row>
    <row r="2263" hidden="1">
      <c r="A2263" s="57" t="s">
        <v>3740</v>
      </c>
      <c r="B2263" s="29">
        <v>4216.0</v>
      </c>
      <c r="C2263" s="58">
        <v>4216.0</v>
      </c>
      <c r="D2263" s="27">
        <v>0.0</v>
      </c>
      <c r="E2263" s="41"/>
    </row>
    <row r="2264" hidden="1">
      <c r="A2264" s="57" t="s">
        <v>3741</v>
      </c>
      <c r="B2264" s="29">
        <v>16344.0</v>
      </c>
      <c r="C2264" s="58">
        <v>16344.0</v>
      </c>
      <c r="D2264" s="27">
        <v>0.0</v>
      </c>
      <c r="E2264" s="41"/>
    </row>
    <row r="2265" hidden="1">
      <c r="A2265" s="35" t="s">
        <v>3742</v>
      </c>
      <c r="B2265" s="29">
        <v>517451.4</v>
      </c>
      <c r="C2265" s="58">
        <v>517451.4</v>
      </c>
      <c r="D2265" s="27">
        <v>0.0</v>
      </c>
      <c r="E2265" s="41"/>
    </row>
    <row r="2266" hidden="1">
      <c r="A2266" s="36" t="s">
        <v>3743</v>
      </c>
      <c r="B2266" s="42">
        <v>16.10000000000582</v>
      </c>
      <c r="C2266" s="64">
        <v>76.09999999997672</v>
      </c>
      <c r="D2266" s="65">
        <v>59.999999999970896</v>
      </c>
      <c r="E2266" s="45"/>
    </row>
    <row r="2267" hidden="1"/>
    <row r="2268" hidden="1"/>
    <row r="2269" hidden="1">
      <c r="A2269" s="5" t="s">
        <v>4841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3717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45985.0</v>
      </c>
      <c r="B2273" s="6"/>
      <c r="C2273" s="53" t="s">
        <v>3718</v>
      </c>
      <c r="D2273" s="15">
        <v>45991.0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4" t="s">
        <v>4850</v>
      </c>
      <c r="B2275" s="7"/>
      <c r="C2275" s="16"/>
      <c r="D2275" s="55" t="s">
        <v>4851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3719</v>
      </c>
      <c r="B2277" s="6"/>
      <c r="C2277" s="6"/>
      <c r="D2277" s="6"/>
      <c r="E2277" s="7"/>
    </row>
    <row r="2278" hidden="1">
      <c r="A2278" s="20" t="s">
        <v>3720</v>
      </c>
      <c r="B2278" s="21" t="s">
        <v>3721</v>
      </c>
      <c r="C2278" s="22" t="s">
        <v>3722</v>
      </c>
      <c r="D2278" s="21" t="s">
        <v>3723</v>
      </c>
      <c r="E2278" s="23" t="s">
        <v>13</v>
      </c>
    </row>
    <row r="2279" hidden="1">
      <c r="A2279" s="56" t="s">
        <v>3724</v>
      </c>
      <c r="B2279" s="25">
        <v>25914.0</v>
      </c>
      <c r="C2279" s="26">
        <v>25914.0</v>
      </c>
      <c r="D2279" s="27">
        <v>0.0</v>
      </c>
      <c r="E2279" s="41"/>
    </row>
    <row r="2280" hidden="1">
      <c r="A2280" s="56" t="s">
        <v>3725</v>
      </c>
      <c r="B2280" s="29">
        <v>23955.5</v>
      </c>
      <c r="C2280" s="26">
        <v>23955.5</v>
      </c>
      <c r="D2280" s="27">
        <v>0.0</v>
      </c>
      <c r="E2280" s="28"/>
    </row>
    <row r="2281" hidden="1">
      <c r="A2281" s="56" t="s">
        <v>3726</v>
      </c>
      <c r="B2281" s="29">
        <v>390.0</v>
      </c>
      <c r="C2281" s="26">
        <v>390.0</v>
      </c>
      <c r="D2281" s="27">
        <v>0.0</v>
      </c>
      <c r="E2281" s="41"/>
    </row>
    <row r="2282" hidden="1">
      <c r="A2282" s="56" t="s">
        <v>3727</v>
      </c>
      <c r="B2282" s="29">
        <v>0.0</v>
      </c>
      <c r="C2282" s="26"/>
      <c r="D2282" s="27">
        <v>0.0</v>
      </c>
      <c r="E2282" s="41"/>
    </row>
    <row r="2283" hidden="1">
      <c r="A2283" s="31" t="s">
        <v>3729</v>
      </c>
      <c r="B2283" s="29">
        <v>0.0</v>
      </c>
      <c r="C2283" s="26"/>
      <c r="D2283" s="27">
        <v>0.0</v>
      </c>
      <c r="E2283" s="41"/>
    </row>
    <row r="2284" hidden="1">
      <c r="A2284" s="31" t="s">
        <v>3730</v>
      </c>
      <c r="B2284" s="29">
        <v>0.0</v>
      </c>
      <c r="C2284" s="26"/>
      <c r="D2284" s="27">
        <v>0.0</v>
      </c>
      <c r="E2284" s="28"/>
    </row>
    <row r="2285" hidden="1">
      <c r="A2285" s="31" t="s">
        <v>3732</v>
      </c>
      <c r="B2285" s="29">
        <v>8714.0</v>
      </c>
      <c r="C2285" s="26">
        <v>8674.0</v>
      </c>
      <c r="D2285" s="27">
        <v>-40.0</v>
      </c>
      <c r="E2285" s="28" t="s">
        <v>5106</v>
      </c>
    </row>
    <row r="2286" hidden="1">
      <c r="A2286" s="31" t="s">
        <v>3734</v>
      </c>
      <c r="B2286" s="29">
        <v>7240.0</v>
      </c>
      <c r="C2286" s="26">
        <v>7280.0</v>
      </c>
      <c r="D2286" s="27">
        <v>40.0</v>
      </c>
      <c r="E2286" s="41"/>
    </row>
    <row r="2287" hidden="1">
      <c r="A2287" s="57" t="s">
        <v>3735</v>
      </c>
      <c r="B2287" s="29">
        <v>135904.0</v>
      </c>
      <c r="C2287" s="29">
        <v>135904.0</v>
      </c>
      <c r="D2287" s="27">
        <v>0.0</v>
      </c>
      <c r="E2287" s="41"/>
    </row>
    <row r="2288" hidden="1">
      <c r="A2288" s="57" t="s">
        <v>3736</v>
      </c>
      <c r="B2288" s="29">
        <v>42696.0</v>
      </c>
      <c r="C2288" s="58">
        <v>42696.0</v>
      </c>
      <c r="D2288" s="27">
        <v>0.0</v>
      </c>
      <c r="E2288" s="41"/>
    </row>
    <row r="2289" hidden="1">
      <c r="A2289" s="57" t="s">
        <v>3737</v>
      </c>
      <c r="B2289" s="29">
        <v>150968.0</v>
      </c>
      <c r="C2289" s="58">
        <v>151551.0</v>
      </c>
      <c r="D2289" s="27">
        <v>583.0</v>
      </c>
      <c r="E2289" s="41"/>
    </row>
    <row r="2290" hidden="1">
      <c r="A2290" s="57" t="s">
        <v>3738</v>
      </c>
      <c r="B2290" s="29">
        <v>113141.0</v>
      </c>
      <c r="C2290" s="58">
        <v>113141.0</v>
      </c>
      <c r="D2290" s="27">
        <v>0.0</v>
      </c>
      <c r="E2290" s="41"/>
    </row>
    <row r="2291" hidden="1">
      <c r="A2291" s="57" t="s">
        <v>3740</v>
      </c>
      <c r="B2291" s="29">
        <v>654.0</v>
      </c>
      <c r="C2291" s="58">
        <v>654.0</v>
      </c>
      <c r="D2291" s="27">
        <v>0.0</v>
      </c>
      <c r="E2291" s="41"/>
    </row>
    <row r="2292" hidden="1">
      <c r="A2292" s="57" t="s">
        <v>3741</v>
      </c>
      <c r="B2292" s="29">
        <v>14456.0</v>
      </c>
      <c r="C2292" s="58">
        <v>14456.0</v>
      </c>
      <c r="D2292" s="27">
        <v>0.0</v>
      </c>
      <c r="E2292" s="41"/>
    </row>
    <row r="2293" hidden="1">
      <c r="A2293" s="35" t="s">
        <v>3742</v>
      </c>
      <c r="B2293" s="29">
        <v>509568.5</v>
      </c>
      <c r="C2293" s="58">
        <v>510151.5</v>
      </c>
      <c r="D2293" s="27">
        <v>583.0</v>
      </c>
      <c r="E2293" s="41"/>
    </row>
    <row r="2294" hidden="1">
      <c r="A2294" s="36" t="s">
        <v>3743</v>
      </c>
      <c r="B2294" s="42">
        <v>8.0</v>
      </c>
      <c r="C2294" s="64">
        <v>8.0</v>
      </c>
      <c r="D2294" s="65">
        <v>0.0</v>
      </c>
      <c r="E2294" s="45"/>
    </row>
    <row r="2295" hidden="1"/>
    <row r="2296" hidden="1"/>
    <row r="2297" hidden="1">
      <c r="A2297" s="5" t="s">
        <v>4841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3717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45992.0</v>
      </c>
      <c r="B2301" s="6"/>
      <c r="C2301" s="53" t="s">
        <v>3718</v>
      </c>
      <c r="D2301" s="15">
        <v>45998.0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4" t="s">
        <v>4850</v>
      </c>
      <c r="B2303" s="7"/>
      <c r="C2303" s="16"/>
      <c r="D2303" s="55" t="s">
        <v>4851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3719</v>
      </c>
      <c r="B2305" s="6"/>
      <c r="C2305" s="6"/>
      <c r="D2305" s="6"/>
      <c r="E2305" s="7"/>
    </row>
    <row r="2306" hidden="1">
      <c r="A2306" s="20" t="s">
        <v>3720</v>
      </c>
      <c r="B2306" s="21" t="s">
        <v>3721</v>
      </c>
      <c r="C2306" s="22" t="s">
        <v>3722</v>
      </c>
      <c r="D2306" s="21" t="s">
        <v>3723</v>
      </c>
      <c r="E2306" s="23" t="s">
        <v>13</v>
      </c>
    </row>
    <row r="2307" hidden="1">
      <c r="A2307" s="56" t="s">
        <v>3724</v>
      </c>
      <c r="B2307" s="25">
        <v>34817.0</v>
      </c>
      <c r="C2307" s="26">
        <v>34817.0</v>
      </c>
      <c r="D2307" s="27">
        <v>0.0</v>
      </c>
      <c r="E2307" s="41"/>
    </row>
    <row r="2308" hidden="1">
      <c r="A2308" s="56" t="s">
        <v>3725</v>
      </c>
      <c r="B2308" s="29">
        <v>37144.0</v>
      </c>
      <c r="C2308" s="26">
        <v>37144.0</v>
      </c>
      <c r="D2308" s="27">
        <v>0.0</v>
      </c>
      <c r="E2308" s="28"/>
    </row>
    <row r="2309" hidden="1">
      <c r="A2309" s="56" t="s">
        <v>3726</v>
      </c>
      <c r="B2309" s="29">
        <v>2400.0</v>
      </c>
      <c r="C2309" s="26">
        <v>2400.0</v>
      </c>
      <c r="D2309" s="27">
        <v>0.0</v>
      </c>
      <c r="E2309" s="41"/>
    </row>
    <row r="2310" hidden="1">
      <c r="A2310" s="56" t="s">
        <v>3727</v>
      </c>
      <c r="B2310" s="29">
        <v>0.0</v>
      </c>
      <c r="C2310" s="26"/>
      <c r="D2310" s="27">
        <v>0.0</v>
      </c>
      <c r="E2310" s="41"/>
    </row>
    <row r="2311" hidden="1">
      <c r="A2311" s="31" t="s">
        <v>3729</v>
      </c>
      <c r="B2311" s="29">
        <v>440.0</v>
      </c>
      <c r="C2311" s="26"/>
      <c r="D2311" s="27">
        <v>-440.0</v>
      </c>
      <c r="E2311" s="41"/>
    </row>
    <row r="2312" hidden="1">
      <c r="A2312" s="31" t="s">
        <v>3730</v>
      </c>
      <c r="B2312" s="29">
        <v>0.0</v>
      </c>
      <c r="C2312" s="26"/>
      <c r="D2312" s="27">
        <v>0.0</v>
      </c>
      <c r="E2312" s="28"/>
    </row>
    <row r="2313" hidden="1">
      <c r="A2313" s="31" t="s">
        <v>3732</v>
      </c>
      <c r="B2313" s="29">
        <v>655.0</v>
      </c>
      <c r="C2313" s="26">
        <v>655.0</v>
      </c>
      <c r="D2313" s="27">
        <v>0.0</v>
      </c>
      <c r="E2313" s="28" t="s">
        <v>5106</v>
      </c>
    </row>
    <row r="2314" hidden="1">
      <c r="A2314" s="31" t="s">
        <v>3734</v>
      </c>
      <c r="B2314" s="29">
        <v>6360.0</v>
      </c>
      <c r="C2314" s="26">
        <v>6800.0</v>
      </c>
      <c r="D2314" s="27">
        <v>440.0</v>
      </c>
      <c r="E2314" s="41"/>
    </row>
    <row r="2315" hidden="1">
      <c r="A2315" s="57" t="s">
        <v>3735</v>
      </c>
      <c r="B2315" s="29">
        <v>130098.0</v>
      </c>
      <c r="C2315" s="29">
        <v>130098.0</v>
      </c>
      <c r="D2315" s="27">
        <v>0.0</v>
      </c>
      <c r="E2315" s="41"/>
    </row>
    <row r="2316" hidden="1">
      <c r="A2316" s="57" t="s">
        <v>3736</v>
      </c>
      <c r="B2316" s="29">
        <v>34355.0</v>
      </c>
      <c r="C2316" s="58">
        <v>34355.0</v>
      </c>
      <c r="D2316" s="27">
        <v>0.0</v>
      </c>
      <c r="E2316" s="41"/>
    </row>
    <row r="2317" hidden="1">
      <c r="A2317" s="57" t="s">
        <v>3737</v>
      </c>
      <c r="B2317" s="29">
        <v>125744.0</v>
      </c>
      <c r="C2317" s="58">
        <v>125744.0</v>
      </c>
      <c r="D2317" s="27">
        <v>0.0</v>
      </c>
      <c r="E2317" s="41"/>
    </row>
    <row r="2318" hidden="1">
      <c r="A2318" s="57" t="s">
        <v>3738</v>
      </c>
      <c r="B2318" s="29">
        <v>113633.0</v>
      </c>
      <c r="C2318" s="58">
        <v>113633.0</v>
      </c>
      <c r="D2318" s="27">
        <v>0.0</v>
      </c>
      <c r="E2318" s="41"/>
    </row>
    <row r="2319" hidden="1">
      <c r="A2319" s="57" t="s">
        <v>3740</v>
      </c>
      <c r="B2319" s="29">
        <v>4878.0</v>
      </c>
      <c r="C2319" s="58">
        <v>4878.0</v>
      </c>
      <c r="D2319" s="27">
        <v>0.0</v>
      </c>
      <c r="E2319" s="41"/>
    </row>
    <row r="2320" hidden="1">
      <c r="A2320" s="57" t="s">
        <v>3741</v>
      </c>
      <c r="B2320" s="29">
        <v>19674.0</v>
      </c>
      <c r="C2320" s="58">
        <v>19674.0</v>
      </c>
      <c r="D2320" s="27">
        <v>0.0</v>
      </c>
      <c r="E2320" s="41"/>
    </row>
    <row r="2321" hidden="1">
      <c r="A2321" s="35" t="s">
        <v>3742</v>
      </c>
      <c r="B2321" s="29">
        <v>490493.5</v>
      </c>
      <c r="C2321" s="58">
        <v>490493.5</v>
      </c>
      <c r="D2321" s="27">
        <v>0.0</v>
      </c>
      <c r="E2321" s="41"/>
    </row>
    <row r="2322" hidden="1">
      <c r="A2322" s="36" t="s">
        <v>3743</v>
      </c>
      <c r="B2322" s="42">
        <v>30.5</v>
      </c>
      <c r="C2322" s="64">
        <v>30.5</v>
      </c>
      <c r="D2322" s="65">
        <v>0.0</v>
      </c>
      <c r="E2322" s="45"/>
    </row>
    <row r="2323" hidden="1"/>
    <row r="2324" hidden="1"/>
    <row r="2325" hidden="1">
      <c r="A2325" s="5" t="s">
        <v>4841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3717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45992.0</v>
      </c>
      <c r="B2329" s="6"/>
      <c r="C2329" s="53" t="s">
        <v>3718</v>
      </c>
      <c r="D2329" s="15">
        <v>45998.0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4" t="s">
        <v>4850</v>
      </c>
      <c r="B2331" s="7"/>
      <c r="C2331" s="16"/>
      <c r="D2331" s="55" t="s">
        <v>4851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3719</v>
      </c>
      <c r="B2333" s="6"/>
      <c r="C2333" s="6"/>
      <c r="D2333" s="6"/>
      <c r="E2333" s="7"/>
    </row>
    <row r="2334" hidden="1">
      <c r="A2334" s="20" t="s">
        <v>3720</v>
      </c>
      <c r="B2334" s="21" t="s">
        <v>3721</v>
      </c>
      <c r="C2334" s="22" t="s">
        <v>3722</v>
      </c>
      <c r="D2334" s="21" t="s">
        <v>3723</v>
      </c>
      <c r="E2334" s="23" t="s">
        <v>13</v>
      </c>
    </row>
    <row r="2335" hidden="1">
      <c r="A2335" s="56" t="s">
        <v>3724</v>
      </c>
      <c r="B2335" s="25">
        <v>34817.0</v>
      </c>
      <c r="C2335" s="26">
        <v>34817.0</v>
      </c>
      <c r="D2335" s="27">
        <v>0.0</v>
      </c>
      <c r="E2335" s="41"/>
    </row>
    <row r="2336" hidden="1">
      <c r="A2336" s="56" t="s">
        <v>3725</v>
      </c>
      <c r="B2336" s="29">
        <v>37144.0</v>
      </c>
      <c r="C2336" s="26">
        <v>37144.0</v>
      </c>
      <c r="D2336" s="27">
        <v>0.0</v>
      </c>
      <c r="E2336" s="28"/>
    </row>
    <row r="2337" hidden="1">
      <c r="A2337" s="56" t="s">
        <v>3726</v>
      </c>
      <c r="B2337" s="29">
        <v>2400.0</v>
      </c>
      <c r="C2337" s="26">
        <v>2400.0</v>
      </c>
      <c r="D2337" s="27">
        <v>0.0</v>
      </c>
      <c r="E2337" s="41"/>
    </row>
    <row r="2338" hidden="1">
      <c r="A2338" s="56" t="s">
        <v>3727</v>
      </c>
      <c r="B2338" s="29">
        <v>0.0</v>
      </c>
      <c r="C2338" s="26"/>
      <c r="D2338" s="27">
        <v>0.0</v>
      </c>
      <c r="E2338" s="41"/>
    </row>
    <row r="2339" hidden="1">
      <c r="A2339" s="31" t="s">
        <v>3729</v>
      </c>
      <c r="B2339" s="29">
        <v>440.0</v>
      </c>
      <c r="C2339" s="26"/>
      <c r="D2339" s="27">
        <v>-440.0</v>
      </c>
      <c r="E2339" s="41"/>
    </row>
    <row r="2340" hidden="1">
      <c r="A2340" s="31" t="s">
        <v>3730</v>
      </c>
      <c r="B2340" s="29">
        <v>0.0</v>
      </c>
      <c r="C2340" s="26"/>
      <c r="D2340" s="27">
        <v>0.0</v>
      </c>
      <c r="E2340" s="28"/>
    </row>
    <row r="2341" hidden="1">
      <c r="A2341" s="31" t="s">
        <v>3732</v>
      </c>
      <c r="B2341" s="29">
        <v>655.0</v>
      </c>
      <c r="C2341" s="26">
        <v>655.0</v>
      </c>
      <c r="D2341" s="27">
        <v>0.0</v>
      </c>
      <c r="E2341" s="28" t="s">
        <v>5107</v>
      </c>
    </row>
    <row r="2342" hidden="1">
      <c r="A2342" s="31" t="s">
        <v>3734</v>
      </c>
      <c r="B2342" s="29">
        <v>6360.0</v>
      </c>
      <c r="C2342" s="26">
        <v>6800.0</v>
      </c>
      <c r="D2342" s="27">
        <v>440.0</v>
      </c>
      <c r="E2342" s="41"/>
    </row>
    <row r="2343" hidden="1">
      <c r="A2343" s="57" t="s">
        <v>3735</v>
      </c>
      <c r="B2343" s="29">
        <v>130098.0</v>
      </c>
      <c r="C2343" s="29">
        <v>130098.0</v>
      </c>
      <c r="D2343" s="27">
        <v>0.0</v>
      </c>
      <c r="E2343" s="41"/>
    </row>
    <row r="2344" hidden="1">
      <c r="A2344" s="57" t="s">
        <v>3736</v>
      </c>
      <c r="B2344" s="29">
        <v>34355.0</v>
      </c>
      <c r="C2344" s="58">
        <v>34355.0</v>
      </c>
      <c r="D2344" s="27">
        <v>0.0</v>
      </c>
      <c r="E2344" s="41"/>
    </row>
    <row r="2345" hidden="1">
      <c r="A2345" s="57" t="s">
        <v>3737</v>
      </c>
      <c r="B2345" s="29">
        <v>125744.0</v>
      </c>
      <c r="C2345" s="58">
        <v>125744.0</v>
      </c>
      <c r="D2345" s="27">
        <v>0.0</v>
      </c>
      <c r="E2345" s="41"/>
    </row>
    <row r="2346" hidden="1">
      <c r="A2346" s="57" t="s">
        <v>3738</v>
      </c>
      <c r="B2346" s="29">
        <v>113633.0</v>
      </c>
      <c r="C2346" s="58">
        <v>113633.0</v>
      </c>
      <c r="D2346" s="27">
        <v>0.0</v>
      </c>
      <c r="E2346" s="41"/>
    </row>
    <row r="2347" hidden="1">
      <c r="A2347" s="57" t="s">
        <v>3740</v>
      </c>
      <c r="B2347" s="29">
        <v>4878.0</v>
      </c>
      <c r="C2347" s="58">
        <v>4878.0</v>
      </c>
      <c r="D2347" s="27">
        <v>0.0</v>
      </c>
      <c r="E2347" s="41"/>
    </row>
    <row r="2348" hidden="1">
      <c r="A2348" s="57" t="s">
        <v>3741</v>
      </c>
      <c r="B2348" s="29">
        <v>19674.0</v>
      </c>
      <c r="C2348" s="58">
        <v>19674.0</v>
      </c>
      <c r="D2348" s="27">
        <v>0.0</v>
      </c>
      <c r="E2348" s="41"/>
    </row>
    <row r="2349" hidden="1">
      <c r="A2349" s="35" t="s">
        <v>3742</v>
      </c>
      <c r="B2349" s="29">
        <v>490493.5</v>
      </c>
      <c r="C2349" s="58">
        <v>490493.5</v>
      </c>
      <c r="D2349" s="27">
        <v>0.0</v>
      </c>
      <c r="E2349" s="41"/>
    </row>
    <row r="2350" hidden="1">
      <c r="A2350" s="36" t="s">
        <v>3743</v>
      </c>
      <c r="B2350" s="42">
        <v>30.5</v>
      </c>
      <c r="C2350" s="64">
        <v>30.5</v>
      </c>
      <c r="D2350" s="65">
        <v>0.0</v>
      </c>
      <c r="E2350" s="45"/>
    </row>
    <row r="2351" hidden="1"/>
    <row r="2352" hidden="1"/>
    <row r="2353" hidden="1">
      <c r="A2353" s="5" t="s">
        <v>4841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3717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45999.0</v>
      </c>
      <c r="B2357" s="6"/>
      <c r="C2357" s="53" t="s">
        <v>3718</v>
      </c>
      <c r="D2357" s="15">
        <v>46005.0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4" t="s">
        <v>4850</v>
      </c>
      <c r="B2359" s="7"/>
      <c r="C2359" s="16"/>
      <c r="D2359" s="55" t="s">
        <v>4851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3719</v>
      </c>
      <c r="B2361" s="6"/>
      <c r="C2361" s="6"/>
      <c r="D2361" s="6"/>
      <c r="E2361" s="7"/>
    </row>
    <row r="2362" hidden="1">
      <c r="A2362" s="20" t="s">
        <v>3720</v>
      </c>
      <c r="B2362" s="21" t="s">
        <v>3721</v>
      </c>
      <c r="C2362" s="22" t="s">
        <v>3722</v>
      </c>
      <c r="D2362" s="21" t="s">
        <v>3723</v>
      </c>
      <c r="E2362" s="23" t="s">
        <v>13</v>
      </c>
    </row>
    <row r="2363" hidden="1">
      <c r="A2363" s="56" t="s">
        <v>3724</v>
      </c>
      <c r="B2363" s="25">
        <v>32322.0</v>
      </c>
      <c r="C2363" s="26">
        <v>32322.0</v>
      </c>
      <c r="D2363" s="27">
        <v>0.0</v>
      </c>
      <c r="E2363" s="41"/>
    </row>
    <row r="2364" hidden="1">
      <c r="A2364" s="56" t="s">
        <v>3725</v>
      </c>
      <c r="B2364" s="29">
        <v>34137.0</v>
      </c>
      <c r="C2364" s="26">
        <v>34137.0</v>
      </c>
      <c r="D2364" s="27">
        <v>0.0</v>
      </c>
      <c r="E2364" s="28"/>
    </row>
    <row r="2365" hidden="1">
      <c r="A2365" s="56" t="s">
        <v>3726</v>
      </c>
      <c r="B2365" s="29">
        <v>640.0</v>
      </c>
      <c r="C2365" s="26">
        <v>640.0</v>
      </c>
      <c r="D2365" s="27">
        <v>0.0</v>
      </c>
      <c r="E2365" s="41"/>
    </row>
    <row r="2366" hidden="1">
      <c r="A2366" s="56" t="s">
        <v>3727</v>
      </c>
      <c r="B2366" s="29">
        <v>0.0</v>
      </c>
      <c r="C2366" s="26"/>
      <c r="D2366" s="27">
        <v>0.0</v>
      </c>
      <c r="E2366" s="41"/>
    </row>
    <row r="2367" hidden="1">
      <c r="A2367" s="31" t="s">
        <v>3729</v>
      </c>
      <c r="B2367" s="29">
        <v>360.0</v>
      </c>
      <c r="C2367" s="26">
        <v>360.0</v>
      </c>
      <c r="D2367" s="27">
        <v>0.0</v>
      </c>
      <c r="E2367" s="40" t="s">
        <v>5108</v>
      </c>
    </row>
    <row r="2368" hidden="1">
      <c r="A2368" s="31" t="s">
        <v>3730</v>
      </c>
      <c r="B2368" s="29">
        <v>145.0</v>
      </c>
      <c r="C2368" s="26">
        <v>145.0</v>
      </c>
      <c r="D2368" s="27">
        <v>0.0</v>
      </c>
      <c r="E2368" s="28"/>
    </row>
    <row r="2369" hidden="1">
      <c r="A2369" s="31" t="s">
        <v>3732</v>
      </c>
      <c r="B2369" s="29">
        <v>627.0</v>
      </c>
      <c r="C2369" s="26">
        <v>560.0</v>
      </c>
      <c r="D2369" s="27">
        <v>-67.0</v>
      </c>
      <c r="E2369" s="28" t="s">
        <v>5109</v>
      </c>
    </row>
    <row r="2370" hidden="1">
      <c r="A2370" s="31" t="s">
        <v>3734</v>
      </c>
      <c r="B2370" s="29">
        <v>4440.0</v>
      </c>
      <c r="C2370" s="26">
        <v>4480.0</v>
      </c>
      <c r="D2370" s="27">
        <v>40.0</v>
      </c>
      <c r="E2370" s="41"/>
    </row>
    <row r="2371" hidden="1">
      <c r="A2371" s="57" t="s">
        <v>3735</v>
      </c>
      <c r="B2371" s="29">
        <v>150565.0</v>
      </c>
      <c r="C2371" s="29">
        <v>150565.0</v>
      </c>
      <c r="D2371" s="27">
        <v>0.0</v>
      </c>
      <c r="E2371" s="41"/>
    </row>
    <row r="2372" hidden="1">
      <c r="A2372" s="57" t="s">
        <v>3736</v>
      </c>
      <c r="B2372" s="29">
        <v>43128.0</v>
      </c>
      <c r="C2372" s="58">
        <v>43920.0</v>
      </c>
      <c r="D2372" s="27">
        <v>792.0</v>
      </c>
      <c r="E2372" s="41"/>
    </row>
    <row r="2373" hidden="1">
      <c r="A2373" s="57" t="s">
        <v>3737</v>
      </c>
      <c r="B2373" s="29">
        <v>163358.0</v>
      </c>
      <c r="C2373" s="58">
        <v>163358.0</v>
      </c>
      <c r="D2373" s="27">
        <v>0.0</v>
      </c>
      <c r="E2373" s="41"/>
    </row>
    <row r="2374" hidden="1">
      <c r="A2374" s="57" t="s">
        <v>3738</v>
      </c>
      <c r="B2374" s="29">
        <v>122939.0</v>
      </c>
      <c r="C2374" s="58">
        <v>123383.0</v>
      </c>
      <c r="D2374" s="27">
        <v>444.0</v>
      </c>
      <c r="E2374" s="41"/>
    </row>
    <row r="2375" hidden="1">
      <c r="A2375" s="57" t="s">
        <v>3740</v>
      </c>
      <c r="B2375" s="29">
        <v>9639.0</v>
      </c>
      <c r="C2375" s="58">
        <v>9639.0</v>
      </c>
      <c r="D2375" s="27">
        <v>0.0</v>
      </c>
      <c r="E2375" s="41"/>
    </row>
    <row r="2376" hidden="1">
      <c r="A2376" s="57" t="s">
        <v>3741</v>
      </c>
      <c r="B2376" s="29">
        <v>16446.0</v>
      </c>
      <c r="C2376" s="58">
        <v>16446.0</v>
      </c>
      <c r="D2376" s="27">
        <v>0.0</v>
      </c>
      <c r="E2376" s="41"/>
    </row>
    <row r="2377" hidden="1">
      <c r="A2377" s="35" t="s">
        <v>3742</v>
      </c>
      <c r="B2377" s="29">
        <v>562290.7</v>
      </c>
      <c r="C2377" s="58">
        <v>563526.7</v>
      </c>
      <c r="D2377" s="27">
        <v>1236.0</v>
      </c>
      <c r="E2377" s="41"/>
    </row>
    <row r="2378" hidden="1">
      <c r="A2378" s="36" t="s">
        <v>3743</v>
      </c>
      <c r="B2378" s="42">
        <v>9.30000000000291</v>
      </c>
      <c r="C2378" s="64">
        <v>-17.699999999953434</v>
      </c>
      <c r="D2378" s="65">
        <v>-26.999999999956344</v>
      </c>
      <c r="E2378" s="45"/>
    </row>
    <row r="2379" hidden="1"/>
    <row r="2380" hidden="1"/>
    <row r="2381" hidden="1">
      <c r="A2381" s="5" t="s">
        <v>4841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3717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45999.0</v>
      </c>
      <c r="B2385" s="6"/>
      <c r="C2385" s="53" t="s">
        <v>3718</v>
      </c>
      <c r="D2385" s="15">
        <v>46005.0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4" t="s">
        <v>4850</v>
      </c>
      <c r="B2387" s="7"/>
      <c r="C2387" s="16"/>
      <c r="D2387" s="55" t="s">
        <v>4851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3719</v>
      </c>
      <c r="B2389" s="6"/>
      <c r="C2389" s="6"/>
      <c r="D2389" s="6"/>
      <c r="E2389" s="7"/>
    </row>
    <row r="2390" hidden="1">
      <c r="A2390" s="20" t="s">
        <v>3720</v>
      </c>
      <c r="B2390" s="21" t="s">
        <v>3721</v>
      </c>
      <c r="C2390" s="22" t="s">
        <v>3722</v>
      </c>
      <c r="D2390" s="21" t="s">
        <v>3723</v>
      </c>
      <c r="E2390" s="23" t="s">
        <v>13</v>
      </c>
    </row>
    <row r="2391" hidden="1">
      <c r="A2391" s="56" t="s">
        <v>3724</v>
      </c>
      <c r="B2391" s="25">
        <v>32322.0</v>
      </c>
      <c r="C2391" s="26">
        <v>32322.0</v>
      </c>
      <c r="D2391" s="27">
        <v>0.0</v>
      </c>
      <c r="E2391" s="41"/>
    </row>
    <row r="2392" hidden="1">
      <c r="A2392" s="56" t="s">
        <v>3725</v>
      </c>
      <c r="B2392" s="29">
        <v>34137.0</v>
      </c>
      <c r="C2392" s="26">
        <v>34137.0</v>
      </c>
      <c r="D2392" s="27">
        <v>0.0</v>
      </c>
      <c r="E2392" s="28"/>
    </row>
    <row r="2393" hidden="1">
      <c r="A2393" s="56" t="s">
        <v>3726</v>
      </c>
      <c r="B2393" s="29">
        <v>640.0</v>
      </c>
      <c r="C2393" s="26">
        <v>640.0</v>
      </c>
      <c r="D2393" s="27">
        <v>0.0</v>
      </c>
      <c r="E2393" s="41"/>
    </row>
    <row r="2394" hidden="1">
      <c r="A2394" s="56" t="s">
        <v>3727</v>
      </c>
      <c r="B2394" s="29">
        <v>0.0</v>
      </c>
      <c r="C2394" s="26"/>
      <c r="D2394" s="27">
        <v>0.0</v>
      </c>
      <c r="E2394" s="41"/>
    </row>
    <row r="2395" hidden="1">
      <c r="A2395" s="31" t="s">
        <v>3729</v>
      </c>
      <c r="B2395" s="29">
        <v>360.0</v>
      </c>
      <c r="C2395" s="26">
        <v>360.0</v>
      </c>
      <c r="D2395" s="27">
        <v>0.0</v>
      </c>
      <c r="E2395" s="40" t="s">
        <v>5108</v>
      </c>
    </row>
    <row r="2396" hidden="1">
      <c r="A2396" s="31" t="s">
        <v>3730</v>
      </c>
      <c r="B2396" s="29">
        <v>145.0</v>
      </c>
      <c r="C2396" s="26">
        <v>145.0</v>
      </c>
      <c r="D2396" s="27">
        <v>0.0</v>
      </c>
      <c r="E2396" s="28"/>
    </row>
    <row r="2397" hidden="1">
      <c r="A2397" s="31" t="s">
        <v>3732</v>
      </c>
      <c r="B2397" s="29">
        <v>627.0</v>
      </c>
      <c r="C2397" s="26">
        <v>560.0</v>
      </c>
      <c r="D2397" s="27">
        <v>-67.0</v>
      </c>
      <c r="E2397" s="28" t="s">
        <v>5109</v>
      </c>
    </row>
    <row r="2398" hidden="1">
      <c r="A2398" s="31" t="s">
        <v>3734</v>
      </c>
      <c r="B2398" s="29">
        <v>4440.0</v>
      </c>
      <c r="C2398" s="26">
        <v>4480.0</v>
      </c>
      <c r="D2398" s="27">
        <v>40.0</v>
      </c>
      <c r="E2398" s="41"/>
    </row>
    <row r="2399" hidden="1">
      <c r="A2399" s="57" t="s">
        <v>3735</v>
      </c>
      <c r="B2399" s="29">
        <v>150565.0</v>
      </c>
      <c r="C2399" s="29">
        <v>150565.0</v>
      </c>
      <c r="D2399" s="27">
        <v>0.0</v>
      </c>
      <c r="E2399" s="41"/>
    </row>
    <row r="2400" hidden="1">
      <c r="A2400" s="57" t="s">
        <v>3736</v>
      </c>
      <c r="B2400" s="29">
        <v>43128.0</v>
      </c>
      <c r="C2400" s="58">
        <v>43920.0</v>
      </c>
      <c r="D2400" s="27">
        <v>792.0</v>
      </c>
      <c r="E2400" s="41"/>
    </row>
    <row r="2401" hidden="1">
      <c r="A2401" s="57" t="s">
        <v>3737</v>
      </c>
      <c r="B2401" s="29">
        <v>163358.0</v>
      </c>
      <c r="C2401" s="58">
        <v>163358.0</v>
      </c>
      <c r="D2401" s="27">
        <v>0.0</v>
      </c>
      <c r="E2401" s="41"/>
    </row>
    <row r="2402" hidden="1">
      <c r="A2402" s="57" t="s">
        <v>3738</v>
      </c>
      <c r="B2402" s="29">
        <v>122939.0</v>
      </c>
      <c r="C2402" s="58">
        <v>123383.0</v>
      </c>
      <c r="D2402" s="27">
        <v>444.0</v>
      </c>
      <c r="E2402" s="41"/>
    </row>
    <row r="2403" hidden="1">
      <c r="A2403" s="57" t="s">
        <v>3740</v>
      </c>
      <c r="B2403" s="29">
        <v>9639.0</v>
      </c>
      <c r="C2403" s="58">
        <v>9639.0</v>
      </c>
      <c r="D2403" s="27">
        <v>0.0</v>
      </c>
      <c r="E2403" s="41"/>
    </row>
    <row r="2404" hidden="1">
      <c r="A2404" s="57" t="s">
        <v>3741</v>
      </c>
      <c r="B2404" s="29">
        <v>16446.0</v>
      </c>
      <c r="C2404" s="58">
        <v>16446.0</v>
      </c>
      <c r="D2404" s="27">
        <v>0.0</v>
      </c>
      <c r="E2404" s="41"/>
    </row>
    <row r="2405" hidden="1">
      <c r="A2405" s="35" t="s">
        <v>3742</v>
      </c>
      <c r="B2405" s="29">
        <v>562290.7</v>
      </c>
      <c r="C2405" s="58">
        <v>563526.7</v>
      </c>
      <c r="D2405" s="27">
        <v>1236.0</v>
      </c>
      <c r="E2405" s="41"/>
    </row>
    <row r="2406" hidden="1">
      <c r="A2406" s="36" t="s">
        <v>3743</v>
      </c>
      <c r="B2406" s="42">
        <v>9.30000000000291</v>
      </c>
      <c r="C2406" s="64">
        <v>-17.699999999953434</v>
      </c>
      <c r="D2406" s="65">
        <v>-26.999999999956344</v>
      </c>
      <c r="E2406" s="45"/>
    </row>
    <row r="2407" hidden="1"/>
    <row r="2408" hidden="1"/>
    <row r="2409" hidden="1">
      <c r="A2409" s="5" t="s">
        <v>4841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3717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46006.0</v>
      </c>
      <c r="B2413" s="6"/>
      <c r="C2413" s="53" t="s">
        <v>3718</v>
      </c>
      <c r="D2413" s="15">
        <v>46012.0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4" t="s">
        <v>4850</v>
      </c>
      <c r="B2415" s="7"/>
      <c r="C2415" s="16"/>
      <c r="D2415" s="55" t="s">
        <v>4851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3719</v>
      </c>
      <c r="B2417" s="6"/>
      <c r="C2417" s="6"/>
      <c r="D2417" s="6"/>
      <c r="E2417" s="7"/>
    </row>
    <row r="2418" hidden="1">
      <c r="A2418" s="20" t="s">
        <v>3720</v>
      </c>
      <c r="B2418" s="21" t="s">
        <v>3721</v>
      </c>
      <c r="C2418" s="22" t="s">
        <v>3722</v>
      </c>
      <c r="D2418" s="21" t="s">
        <v>3723</v>
      </c>
      <c r="E2418" s="23" t="s">
        <v>13</v>
      </c>
    </row>
    <row r="2419" hidden="1">
      <c r="A2419" s="56" t="s">
        <v>3724</v>
      </c>
      <c r="B2419" s="25">
        <v>37575.0</v>
      </c>
      <c r="C2419" s="26">
        <v>37575.0</v>
      </c>
      <c r="D2419" s="27">
        <v>0.0</v>
      </c>
      <c r="E2419" s="41"/>
    </row>
    <row r="2420" hidden="1">
      <c r="A2420" s="56" t="s">
        <v>3725</v>
      </c>
      <c r="B2420" s="29">
        <v>35927.0</v>
      </c>
      <c r="C2420" s="26">
        <v>35927.0</v>
      </c>
      <c r="D2420" s="27">
        <v>0.0</v>
      </c>
      <c r="E2420" s="28"/>
    </row>
    <row r="2421" hidden="1">
      <c r="A2421" s="56" t="s">
        <v>3726</v>
      </c>
      <c r="B2421" s="29">
        <v>1540.0</v>
      </c>
      <c r="C2421" s="26">
        <v>1540.0</v>
      </c>
      <c r="D2421" s="27">
        <v>0.0</v>
      </c>
      <c r="E2421" s="41"/>
    </row>
    <row r="2422" hidden="1">
      <c r="A2422" s="56" t="s">
        <v>3727</v>
      </c>
      <c r="B2422" s="29">
        <v>0.0</v>
      </c>
      <c r="C2422" s="26"/>
      <c r="D2422" s="27">
        <v>0.0</v>
      </c>
      <c r="E2422" s="41"/>
    </row>
    <row r="2423" hidden="1">
      <c r="A2423" s="31" t="s">
        <v>3729</v>
      </c>
      <c r="B2423" s="29">
        <v>1600.0</v>
      </c>
      <c r="C2423" s="26"/>
      <c r="D2423" s="27">
        <v>-1600.0</v>
      </c>
      <c r="E2423" s="40"/>
    </row>
    <row r="2424" hidden="1">
      <c r="A2424" s="31" t="s">
        <v>3730</v>
      </c>
      <c r="B2424" s="29">
        <v>0.0</v>
      </c>
      <c r="C2424" s="26"/>
      <c r="D2424" s="27">
        <v>0.0</v>
      </c>
      <c r="E2424" s="28"/>
    </row>
    <row r="2425" hidden="1">
      <c r="A2425" s="31" t="s">
        <v>3732</v>
      </c>
      <c r="B2425" s="29">
        <v>1033.0</v>
      </c>
      <c r="C2425" s="26">
        <v>1033.0</v>
      </c>
      <c r="D2425" s="27">
        <v>0.0</v>
      </c>
      <c r="E2425" s="28" t="s">
        <v>5051</v>
      </c>
    </row>
    <row r="2426" hidden="1">
      <c r="A2426" s="31" t="s">
        <v>3734</v>
      </c>
      <c r="B2426" s="29">
        <v>4600.0</v>
      </c>
      <c r="C2426" s="26">
        <v>6240.0</v>
      </c>
      <c r="D2426" s="27">
        <v>1640.0</v>
      </c>
      <c r="E2426" s="41"/>
    </row>
    <row r="2427" hidden="1">
      <c r="A2427" s="57" t="s">
        <v>3735</v>
      </c>
      <c r="B2427" s="29">
        <v>140901.0</v>
      </c>
      <c r="C2427" s="29">
        <v>140901.0</v>
      </c>
      <c r="D2427" s="27">
        <v>0.0</v>
      </c>
      <c r="E2427" s="41"/>
    </row>
    <row r="2428" hidden="1">
      <c r="A2428" s="57" t="s">
        <v>3736</v>
      </c>
      <c r="B2428" s="29">
        <v>45961.0</v>
      </c>
      <c r="C2428" s="58">
        <v>45961.0</v>
      </c>
      <c r="D2428" s="27">
        <v>0.0</v>
      </c>
      <c r="E2428" s="41"/>
    </row>
    <row r="2429" hidden="1">
      <c r="A2429" s="57" t="s">
        <v>3737</v>
      </c>
      <c r="B2429" s="29">
        <v>173192.0</v>
      </c>
      <c r="C2429" s="58">
        <v>173192.0</v>
      </c>
      <c r="D2429" s="27">
        <v>0.0</v>
      </c>
      <c r="E2429" s="41"/>
    </row>
    <row r="2430" hidden="1">
      <c r="A2430" s="57" t="s">
        <v>3738</v>
      </c>
      <c r="B2430" s="29">
        <v>140334.0</v>
      </c>
      <c r="C2430" s="58">
        <v>140334.0</v>
      </c>
      <c r="D2430" s="27">
        <v>0.0</v>
      </c>
      <c r="E2430" s="41"/>
    </row>
    <row r="2431" hidden="1">
      <c r="A2431" s="57" t="s">
        <v>3740</v>
      </c>
      <c r="B2431" s="29">
        <v>7789.0</v>
      </c>
      <c r="C2431" s="58">
        <v>7789.0</v>
      </c>
      <c r="D2431" s="27">
        <v>0.0</v>
      </c>
      <c r="E2431" s="41"/>
    </row>
    <row r="2432" hidden="1">
      <c r="A2432" s="57" t="s">
        <v>3741</v>
      </c>
      <c r="B2432" s="29">
        <v>17068.0</v>
      </c>
      <c r="C2432" s="58">
        <v>17068.0</v>
      </c>
      <c r="D2432" s="27">
        <v>0.0</v>
      </c>
      <c r="E2432" s="41"/>
    </row>
    <row r="2433" hidden="1">
      <c r="A2433" s="35" t="s">
        <v>3742</v>
      </c>
      <c r="B2433" s="29">
        <v>590439.0</v>
      </c>
      <c r="C2433" s="58">
        <v>590439.0</v>
      </c>
      <c r="D2433" s="27">
        <v>0.0</v>
      </c>
      <c r="E2433" s="41"/>
    </row>
    <row r="2434" hidden="1">
      <c r="A2434" s="36" t="s">
        <v>3743</v>
      </c>
      <c r="B2434" s="42">
        <v>13.0</v>
      </c>
      <c r="C2434" s="64">
        <v>53.0</v>
      </c>
      <c r="D2434" s="65">
        <v>40.0</v>
      </c>
      <c r="E2434" s="45"/>
    </row>
    <row r="2435" hidden="1"/>
    <row r="2436" hidden="1"/>
    <row r="2437" hidden="1">
      <c r="A2437" s="5" t="s">
        <v>4841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3717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46013.0</v>
      </c>
      <c r="B2441" s="6"/>
      <c r="C2441" s="53" t="s">
        <v>3718</v>
      </c>
      <c r="D2441" s="15">
        <v>46019.0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4" t="s">
        <v>4850</v>
      </c>
      <c r="B2443" s="7"/>
      <c r="C2443" s="16"/>
      <c r="D2443" s="55" t="s">
        <v>4851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3719</v>
      </c>
      <c r="B2445" s="6"/>
      <c r="C2445" s="6"/>
      <c r="D2445" s="6"/>
      <c r="E2445" s="7"/>
    </row>
    <row r="2446" hidden="1">
      <c r="A2446" s="20" t="s">
        <v>3720</v>
      </c>
      <c r="B2446" s="21" t="s">
        <v>3721</v>
      </c>
      <c r="C2446" s="22" t="s">
        <v>3722</v>
      </c>
      <c r="D2446" s="21" t="s">
        <v>3723</v>
      </c>
      <c r="E2446" s="23" t="s">
        <v>13</v>
      </c>
    </row>
    <row r="2447" hidden="1">
      <c r="A2447" s="56" t="s">
        <v>3724</v>
      </c>
      <c r="B2447" s="25">
        <v>29745.0</v>
      </c>
      <c r="C2447" s="26">
        <v>29745.0</v>
      </c>
      <c r="D2447" s="27">
        <v>0.0</v>
      </c>
      <c r="E2447" s="41"/>
    </row>
    <row r="2448" hidden="1">
      <c r="A2448" s="56" t="s">
        <v>3725</v>
      </c>
      <c r="B2448" s="29">
        <v>19236.0</v>
      </c>
      <c r="C2448" s="26">
        <v>19236.0</v>
      </c>
      <c r="D2448" s="27">
        <v>0.0</v>
      </c>
      <c r="E2448" s="28"/>
    </row>
    <row r="2449" hidden="1">
      <c r="A2449" s="56" t="s">
        <v>3726</v>
      </c>
      <c r="B2449" s="29">
        <v>0.0</v>
      </c>
      <c r="C2449" s="26"/>
      <c r="D2449" s="27">
        <v>0.0</v>
      </c>
      <c r="E2449" s="41"/>
    </row>
    <row r="2450" hidden="1">
      <c r="A2450" s="56" t="s">
        <v>3727</v>
      </c>
      <c r="B2450" s="29">
        <v>0.0</v>
      </c>
      <c r="C2450" s="26"/>
      <c r="D2450" s="27">
        <v>0.0</v>
      </c>
      <c r="E2450" s="41"/>
    </row>
    <row r="2451" hidden="1">
      <c r="A2451" s="31" t="s">
        <v>3729</v>
      </c>
      <c r="B2451" s="29">
        <v>920.0</v>
      </c>
      <c r="C2451" s="26"/>
      <c r="D2451" s="27">
        <v>-920.0</v>
      </c>
      <c r="E2451" s="40"/>
    </row>
    <row r="2452" hidden="1">
      <c r="A2452" s="31" t="s">
        <v>3730</v>
      </c>
      <c r="B2452" s="29">
        <v>51.0</v>
      </c>
      <c r="C2452" s="26">
        <v>51.0</v>
      </c>
      <c r="D2452" s="27">
        <v>0.0</v>
      </c>
      <c r="E2452" s="28"/>
    </row>
    <row r="2453" hidden="1">
      <c r="A2453" s="31" t="s">
        <v>3732</v>
      </c>
      <c r="B2453" s="29">
        <v>350.0</v>
      </c>
      <c r="C2453" s="26">
        <v>350.0</v>
      </c>
      <c r="D2453" s="27">
        <v>0.0</v>
      </c>
      <c r="E2453" s="28" t="s">
        <v>5110</v>
      </c>
    </row>
    <row r="2454" hidden="1">
      <c r="A2454" s="31" t="s">
        <v>3734</v>
      </c>
      <c r="B2454" s="29">
        <v>2480.0</v>
      </c>
      <c r="C2454" s="26">
        <v>3400.0</v>
      </c>
      <c r="D2454" s="27">
        <v>920.0</v>
      </c>
      <c r="E2454" s="41"/>
    </row>
    <row r="2455" hidden="1">
      <c r="A2455" s="57" t="s">
        <v>3735</v>
      </c>
      <c r="B2455" s="29">
        <v>64360.0</v>
      </c>
      <c r="C2455" s="29">
        <v>64360.0</v>
      </c>
      <c r="D2455" s="27">
        <v>0.0</v>
      </c>
      <c r="E2455" s="41"/>
    </row>
    <row r="2456" hidden="1">
      <c r="A2456" s="57" t="s">
        <v>3736</v>
      </c>
      <c r="B2456" s="29">
        <v>15964.0</v>
      </c>
      <c r="C2456" s="58">
        <v>15635.0</v>
      </c>
      <c r="D2456" s="27">
        <v>-329.0</v>
      </c>
      <c r="E2456" s="41"/>
    </row>
    <row r="2457" hidden="1">
      <c r="A2457" s="57" t="s">
        <v>3737</v>
      </c>
      <c r="B2457" s="29">
        <v>79101.0</v>
      </c>
      <c r="C2457" s="58">
        <v>79101.0</v>
      </c>
      <c r="D2457" s="27">
        <v>0.0</v>
      </c>
      <c r="E2457" s="41"/>
    </row>
    <row r="2458" hidden="1">
      <c r="A2458" s="57" t="s">
        <v>3738</v>
      </c>
      <c r="B2458" s="29">
        <v>70590.0</v>
      </c>
      <c r="C2458" s="58">
        <v>70590.0</v>
      </c>
      <c r="D2458" s="27">
        <v>0.0</v>
      </c>
      <c r="E2458" s="41"/>
    </row>
    <row r="2459" hidden="1">
      <c r="A2459" s="57" t="s">
        <v>3740</v>
      </c>
      <c r="B2459" s="29">
        <v>2670.0</v>
      </c>
      <c r="C2459" s="58">
        <v>2670.0</v>
      </c>
      <c r="D2459" s="27">
        <v>0.0</v>
      </c>
      <c r="E2459" s="41"/>
    </row>
    <row r="2460" hidden="1">
      <c r="A2460" s="57" t="s">
        <v>3741</v>
      </c>
      <c r="B2460" s="29">
        <v>14329.0</v>
      </c>
      <c r="C2460" s="58">
        <v>14329.0</v>
      </c>
      <c r="D2460" s="27">
        <v>0.0</v>
      </c>
      <c r="E2460" s="41"/>
    </row>
    <row r="2461" hidden="1">
      <c r="A2461" s="35" t="s">
        <v>3742</v>
      </c>
      <c r="B2461" s="29">
        <v>285458.5</v>
      </c>
      <c r="C2461" s="58">
        <v>285129.5</v>
      </c>
      <c r="D2461" s="27">
        <v>-329.0</v>
      </c>
      <c r="E2461" s="41"/>
    </row>
    <row r="2462" hidden="1">
      <c r="A2462" s="36" t="s">
        <v>3743</v>
      </c>
      <c r="B2462" s="42">
        <v>8.5</v>
      </c>
      <c r="C2462" s="64">
        <v>8.5</v>
      </c>
      <c r="D2462" s="65">
        <v>0.0</v>
      </c>
      <c r="E2462" s="45"/>
    </row>
    <row r="2463" hidden="1"/>
    <row r="2464" hidden="1"/>
    <row r="2465" hidden="1">
      <c r="A2465" s="5" t="s">
        <v>4841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3717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46020.0</v>
      </c>
      <c r="B2469" s="6"/>
      <c r="C2469" s="53" t="s">
        <v>3718</v>
      </c>
      <c r="D2469" s="15">
        <v>46022.0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4" t="s">
        <v>4850</v>
      </c>
      <c r="B2471" s="7"/>
      <c r="C2471" s="16"/>
      <c r="D2471" s="55" t="s">
        <v>4853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3719</v>
      </c>
      <c r="B2473" s="6"/>
      <c r="C2473" s="6"/>
      <c r="D2473" s="6"/>
      <c r="E2473" s="7"/>
    </row>
    <row r="2474" hidden="1">
      <c r="A2474" s="20" t="s">
        <v>3720</v>
      </c>
      <c r="B2474" s="21" t="s">
        <v>3721</v>
      </c>
      <c r="C2474" s="22" t="s">
        <v>3722</v>
      </c>
      <c r="D2474" s="21" t="s">
        <v>3723</v>
      </c>
      <c r="E2474" s="23" t="s">
        <v>13</v>
      </c>
    </row>
    <row r="2475" hidden="1">
      <c r="A2475" s="56" t="s">
        <v>3724</v>
      </c>
      <c r="B2475" s="25">
        <v>18505.0</v>
      </c>
      <c r="C2475" s="26">
        <v>18505.0</v>
      </c>
      <c r="D2475" s="27">
        <v>0.0</v>
      </c>
      <c r="E2475" s="41"/>
    </row>
    <row r="2476" hidden="1">
      <c r="A2476" s="56" t="s">
        <v>3725</v>
      </c>
      <c r="B2476" s="29">
        <v>14580.0</v>
      </c>
      <c r="C2476" s="26">
        <v>14580.0</v>
      </c>
      <c r="D2476" s="27">
        <v>0.0</v>
      </c>
      <c r="E2476" s="28"/>
    </row>
    <row r="2477" hidden="1">
      <c r="A2477" s="56" t="s">
        <v>3726</v>
      </c>
      <c r="B2477" s="29">
        <v>400.0</v>
      </c>
      <c r="C2477" s="26">
        <v>400.0</v>
      </c>
      <c r="D2477" s="27">
        <v>0.0</v>
      </c>
      <c r="E2477" s="41"/>
    </row>
    <row r="2478" hidden="1">
      <c r="A2478" s="56" t="s">
        <v>3727</v>
      </c>
      <c r="B2478" s="29">
        <v>0.0</v>
      </c>
      <c r="C2478" s="26"/>
      <c r="D2478" s="27">
        <v>0.0</v>
      </c>
      <c r="E2478" s="41"/>
    </row>
    <row r="2479" hidden="1">
      <c r="A2479" s="31" t="s">
        <v>3729</v>
      </c>
      <c r="B2479" s="29">
        <v>0.0</v>
      </c>
      <c r="C2479" s="26"/>
      <c r="D2479" s="27">
        <v>0.0</v>
      </c>
      <c r="E2479" s="40"/>
    </row>
    <row r="2480" hidden="1">
      <c r="A2480" s="31" t="s">
        <v>3730</v>
      </c>
      <c r="B2480" s="29">
        <v>0.0</v>
      </c>
      <c r="C2480" s="26"/>
      <c r="D2480" s="27">
        <v>0.0</v>
      </c>
      <c r="E2480" s="28"/>
    </row>
    <row r="2481" hidden="1">
      <c r="A2481" s="31" t="s">
        <v>3732</v>
      </c>
      <c r="B2481" s="29">
        <v>480.0</v>
      </c>
      <c r="C2481" s="26"/>
      <c r="D2481" s="27">
        <v>-480.0</v>
      </c>
      <c r="E2481" s="28"/>
    </row>
    <row r="2482" hidden="1">
      <c r="A2482" s="31" t="s">
        <v>3734</v>
      </c>
      <c r="B2482" s="29">
        <v>1000.0</v>
      </c>
      <c r="C2482" s="26">
        <v>1480.0</v>
      </c>
      <c r="D2482" s="27">
        <v>480.0</v>
      </c>
      <c r="E2482" s="41"/>
    </row>
    <row r="2483" hidden="1">
      <c r="A2483" s="57" t="s">
        <v>3735</v>
      </c>
      <c r="B2483" s="29">
        <v>40093.0</v>
      </c>
      <c r="C2483" s="29">
        <v>40093.0</v>
      </c>
      <c r="D2483" s="27">
        <v>0.0</v>
      </c>
      <c r="E2483" s="41"/>
    </row>
    <row r="2484" hidden="1">
      <c r="A2484" s="57" t="s">
        <v>3736</v>
      </c>
      <c r="B2484" s="29">
        <v>19713.0</v>
      </c>
      <c r="C2484" s="58">
        <v>19713.0</v>
      </c>
      <c r="D2484" s="27">
        <v>0.0</v>
      </c>
      <c r="E2484" s="41"/>
    </row>
    <row r="2485" hidden="1">
      <c r="A2485" s="57" t="s">
        <v>3737</v>
      </c>
      <c r="B2485" s="29">
        <v>69923.0</v>
      </c>
      <c r="C2485" s="58">
        <v>68821.0</v>
      </c>
      <c r="D2485" s="27">
        <v>-1102.0</v>
      </c>
      <c r="E2485" s="41"/>
    </row>
    <row r="2486" hidden="1">
      <c r="A2486" s="57" t="s">
        <v>3738</v>
      </c>
      <c r="B2486" s="29">
        <v>47907.0</v>
      </c>
      <c r="C2486" s="58">
        <v>47907.0</v>
      </c>
      <c r="D2486" s="27">
        <v>0.0</v>
      </c>
      <c r="E2486" s="41"/>
    </row>
    <row r="2487" hidden="1">
      <c r="A2487" s="57" t="s">
        <v>3740</v>
      </c>
      <c r="B2487" s="29">
        <v>2759.0</v>
      </c>
      <c r="C2487" s="58">
        <v>2759.0</v>
      </c>
      <c r="D2487" s="27">
        <v>0.0</v>
      </c>
      <c r="E2487" s="41"/>
    </row>
    <row r="2488" hidden="1">
      <c r="A2488" s="57" t="s">
        <v>3741</v>
      </c>
      <c r="B2488" s="29">
        <v>12129.0</v>
      </c>
      <c r="C2488" s="58">
        <v>11601.0</v>
      </c>
      <c r="D2488" s="27">
        <v>-528.0</v>
      </c>
      <c r="E2488" s="41"/>
    </row>
    <row r="2489" hidden="1">
      <c r="A2489" s="35" t="s">
        <v>3742</v>
      </c>
      <c r="B2489" s="29">
        <v>215353.5</v>
      </c>
      <c r="C2489" s="58">
        <v>213723.5</v>
      </c>
      <c r="D2489" s="27">
        <v>-1630.0</v>
      </c>
      <c r="E2489" s="41"/>
    </row>
    <row r="2490" hidden="1">
      <c r="A2490" s="36" t="s">
        <v>3743</v>
      </c>
      <c r="B2490" s="42">
        <v>6.5</v>
      </c>
      <c r="C2490" s="64">
        <v>534.5</v>
      </c>
      <c r="D2490" s="65">
        <v>528.0</v>
      </c>
      <c r="E2490" s="45"/>
    </row>
    <row r="2491" hidden="1"/>
    <row r="2492" hidden="1"/>
    <row r="2493" hidden="1">
      <c r="A2493" s="5" t="s">
        <v>4841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3717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46023.0</v>
      </c>
      <c r="B2497" s="6"/>
      <c r="C2497" s="53" t="s">
        <v>3718</v>
      </c>
      <c r="D2497" s="15">
        <v>46026.0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4" t="s">
        <v>4865</v>
      </c>
      <c r="B2499" s="7"/>
      <c r="C2499" s="16"/>
      <c r="D2499" s="55" t="s">
        <v>4851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3719</v>
      </c>
      <c r="B2501" s="6"/>
      <c r="C2501" s="6"/>
      <c r="D2501" s="6"/>
      <c r="E2501" s="7"/>
    </row>
    <row r="2502" hidden="1">
      <c r="A2502" s="20" t="s">
        <v>3720</v>
      </c>
      <c r="B2502" s="21" t="s">
        <v>3721</v>
      </c>
      <c r="C2502" s="22" t="s">
        <v>3722</v>
      </c>
      <c r="D2502" s="21" t="s">
        <v>3723</v>
      </c>
      <c r="E2502" s="23" t="s">
        <v>13</v>
      </c>
    </row>
    <row r="2503" hidden="1">
      <c r="A2503" s="56" t="s">
        <v>3724</v>
      </c>
      <c r="B2503" s="25">
        <v>26235.0</v>
      </c>
      <c r="C2503" s="26">
        <v>26235.0</v>
      </c>
      <c r="D2503" s="27">
        <v>0.0</v>
      </c>
      <c r="E2503" s="41"/>
    </row>
    <row r="2504" hidden="1">
      <c r="A2504" s="56" t="s">
        <v>3725</v>
      </c>
      <c r="B2504" s="29">
        <v>18208.0</v>
      </c>
      <c r="C2504" s="26">
        <v>18208.0</v>
      </c>
      <c r="D2504" s="27">
        <v>0.0</v>
      </c>
      <c r="E2504" s="28"/>
    </row>
    <row r="2505" hidden="1">
      <c r="A2505" s="56" t="s">
        <v>3726</v>
      </c>
      <c r="B2505" s="29">
        <v>600.0</v>
      </c>
      <c r="C2505" s="26">
        <v>600.0</v>
      </c>
      <c r="D2505" s="27">
        <v>0.0</v>
      </c>
      <c r="E2505" s="41"/>
    </row>
    <row r="2506" hidden="1">
      <c r="A2506" s="56" t="s">
        <v>3727</v>
      </c>
      <c r="B2506" s="29">
        <v>0.0</v>
      </c>
      <c r="C2506" s="26"/>
      <c r="D2506" s="27">
        <v>0.0</v>
      </c>
      <c r="E2506" s="41"/>
    </row>
    <row r="2507" hidden="1">
      <c r="A2507" s="31" t="s">
        <v>3729</v>
      </c>
      <c r="B2507" s="29">
        <v>0.0</v>
      </c>
      <c r="C2507" s="26"/>
      <c r="D2507" s="27">
        <v>0.0</v>
      </c>
      <c r="E2507" s="40"/>
    </row>
    <row r="2508" hidden="1">
      <c r="A2508" s="31" t="s">
        <v>3730</v>
      </c>
      <c r="B2508" s="29">
        <v>2750.0</v>
      </c>
      <c r="C2508" s="26">
        <v>2770.0</v>
      </c>
      <c r="D2508" s="27">
        <v>20.0</v>
      </c>
      <c r="E2508" s="28"/>
    </row>
    <row r="2509" hidden="1">
      <c r="A2509" s="31" t="s">
        <v>3732</v>
      </c>
      <c r="B2509" s="29">
        <v>827.0</v>
      </c>
      <c r="C2509" s="26">
        <v>800.0</v>
      </c>
      <c r="D2509" s="27">
        <v>-27.0</v>
      </c>
      <c r="E2509" s="28"/>
    </row>
    <row r="2510" hidden="1">
      <c r="A2510" s="31" t="s">
        <v>3734</v>
      </c>
      <c r="B2510" s="29">
        <v>3080.0</v>
      </c>
      <c r="C2510" s="26">
        <v>3080.0</v>
      </c>
      <c r="D2510" s="27">
        <v>0.0</v>
      </c>
      <c r="E2510" s="41"/>
    </row>
    <row r="2511" hidden="1">
      <c r="A2511" s="57" t="s">
        <v>3735</v>
      </c>
      <c r="B2511" s="29">
        <v>90820.0</v>
      </c>
      <c r="C2511" s="29">
        <v>90820.0</v>
      </c>
      <c r="D2511" s="27">
        <v>0.0</v>
      </c>
      <c r="E2511" s="41"/>
    </row>
    <row r="2512" hidden="1">
      <c r="A2512" s="57" t="s">
        <v>3736</v>
      </c>
      <c r="B2512" s="29">
        <v>20167.0</v>
      </c>
      <c r="C2512" s="58">
        <v>20167.0</v>
      </c>
      <c r="D2512" s="27">
        <v>0.0</v>
      </c>
      <c r="E2512" s="41"/>
    </row>
    <row r="2513" hidden="1">
      <c r="A2513" s="57" t="s">
        <v>3737</v>
      </c>
      <c r="B2513" s="29">
        <v>78334.0</v>
      </c>
      <c r="C2513" s="58">
        <v>78334.0</v>
      </c>
      <c r="D2513" s="27">
        <v>0.0</v>
      </c>
      <c r="E2513" s="41"/>
    </row>
    <row r="2514" hidden="1">
      <c r="A2514" s="57" t="s">
        <v>3738</v>
      </c>
      <c r="B2514" s="29">
        <v>58226.0</v>
      </c>
      <c r="C2514" s="58">
        <v>58619.0</v>
      </c>
      <c r="D2514" s="27">
        <v>393.0</v>
      </c>
      <c r="E2514" s="41"/>
    </row>
    <row r="2515" hidden="1">
      <c r="A2515" s="57" t="s">
        <v>3740</v>
      </c>
      <c r="B2515" s="29">
        <v>5064.0</v>
      </c>
      <c r="C2515" s="58">
        <v>5064.0</v>
      </c>
      <c r="D2515" s="27">
        <v>0.0</v>
      </c>
      <c r="E2515" s="41"/>
    </row>
    <row r="2516" hidden="1">
      <c r="A2516" s="57" t="s">
        <v>3741</v>
      </c>
      <c r="B2516" s="29">
        <v>18728.0</v>
      </c>
      <c r="C2516" s="58">
        <v>18728.0</v>
      </c>
      <c r="D2516" s="27">
        <v>0.0</v>
      </c>
      <c r="E2516" s="41"/>
    </row>
    <row r="2517" hidden="1">
      <c r="A2517" s="35" t="s">
        <v>3742</v>
      </c>
      <c r="B2517" s="29">
        <v>304297.7</v>
      </c>
      <c r="C2517" s="58">
        <v>304690.7</v>
      </c>
      <c r="D2517" s="27">
        <v>393.0</v>
      </c>
      <c r="E2517" s="41"/>
    </row>
    <row r="2518" hidden="1">
      <c r="A2518" s="36" t="s">
        <v>3743</v>
      </c>
      <c r="B2518" s="42">
        <v>13.30000000000291</v>
      </c>
      <c r="C2518" s="64">
        <v>6.2999999999883585</v>
      </c>
      <c r="D2518" s="65">
        <v>-7.000000000014552</v>
      </c>
      <c r="E2518" s="45"/>
    </row>
    <row r="2519" hidden="1"/>
    <row r="2520" hidden="1"/>
    <row r="2521" hidden="1">
      <c r="A2521" s="5" t="s">
        <v>4841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3717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46027.0</v>
      </c>
      <c r="B2525" s="6"/>
      <c r="C2525" s="53" t="s">
        <v>3718</v>
      </c>
      <c r="D2525" s="15">
        <v>46033.0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4" t="s">
        <v>4850</v>
      </c>
      <c r="B2527" s="7"/>
      <c r="C2527" s="16"/>
      <c r="D2527" s="55" t="s">
        <v>4851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3719</v>
      </c>
      <c r="B2529" s="6"/>
      <c r="C2529" s="6"/>
      <c r="D2529" s="6"/>
      <c r="E2529" s="7"/>
    </row>
    <row r="2530" hidden="1">
      <c r="A2530" s="20" t="s">
        <v>3720</v>
      </c>
      <c r="B2530" s="21" t="s">
        <v>3721</v>
      </c>
      <c r="C2530" s="22" t="s">
        <v>3722</v>
      </c>
      <c r="D2530" s="21" t="s">
        <v>3723</v>
      </c>
      <c r="E2530" s="23" t="s">
        <v>13</v>
      </c>
    </row>
    <row r="2531" hidden="1">
      <c r="A2531" s="56" t="s">
        <v>3724</v>
      </c>
      <c r="B2531" s="25">
        <v>26054.0</v>
      </c>
      <c r="C2531" s="26">
        <v>26054.0</v>
      </c>
      <c r="D2531" s="27">
        <v>0.0</v>
      </c>
      <c r="E2531" s="41"/>
    </row>
    <row r="2532" hidden="1">
      <c r="A2532" s="56" t="s">
        <v>3725</v>
      </c>
      <c r="B2532" s="29">
        <v>34966.0</v>
      </c>
      <c r="C2532" s="26">
        <v>34966.0</v>
      </c>
      <c r="D2532" s="27">
        <v>0.0</v>
      </c>
      <c r="E2532" s="28"/>
    </row>
    <row r="2533" hidden="1">
      <c r="A2533" s="56" t="s">
        <v>3726</v>
      </c>
      <c r="B2533" s="29">
        <v>700.0</v>
      </c>
      <c r="C2533" s="26">
        <v>700.0</v>
      </c>
      <c r="D2533" s="27">
        <v>0.0</v>
      </c>
      <c r="E2533" s="41"/>
    </row>
    <row r="2534" hidden="1">
      <c r="A2534" s="56" t="s">
        <v>3727</v>
      </c>
      <c r="B2534" s="29">
        <v>0.0</v>
      </c>
      <c r="C2534" s="26"/>
      <c r="D2534" s="27">
        <v>0.0</v>
      </c>
      <c r="E2534" s="41"/>
    </row>
    <row r="2535" hidden="1">
      <c r="A2535" s="31" t="s">
        <v>3729</v>
      </c>
      <c r="B2535" s="29">
        <v>0.0</v>
      </c>
      <c r="C2535" s="26"/>
      <c r="D2535" s="27">
        <v>0.0</v>
      </c>
      <c r="E2535" s="40"/>
    </row>
    <row r="2536" hidden="1">
      <c r="A2536" s="31" t="s">
        <v>3730</v>
      </c>
      <c r="B2536" s="29">
        <v>0.0</v>
      </c>
      <c r="C2536" s="26"/>
      <c r="D2536" s="27">
        <v>0.0</v>
      </c>
      <c r="E2536" s="28"/>
    </row>
    <row r="2537" hidden="1">
      <c r="A2537" s="31" t="s">
        <v>3732</v>
      </c>
      <c r="B2537" s="29">
        <v>1086.0</v>
      </c>
      <c r="C2537" s="26">
        <v>1086.0</v>
      </c>
      <c r="D2537" s="27">
        <v>0.0</v>
      </c>
      <c r="E2537" s="28" t="s">
        <v>5111</v>
      </c>
    </row>
    <row r="2538" hidden="1">
      <c r="A2538" s="31" t="s">
        <v>3734</v>
      </c>
      <c r="B2538" s="29">
        <v>3640.0</v>
      </c>
      <c r="C2538" s="26">
        <v>3640.0</v>
      </c>
      <c r="D2538" s="27">
        <v>0.0</v>
      </c>
      <c r="E2538" s="41"/>
    </row>
    <row r="2539" hidden="1">
      <c r="A2539" s="57" t="s">
        <v>3735</v>
      </c>
      <c r="B2539" s="29">
        <v>120030.0</v>
      </c>
      <c r="C2539" s="29">
        <v>120030.0</v>
      </c>
      <c r="D2539" s="27">
        <v>0.0</v>
      </c>
      <c r="E2539" s="41"/>
    </row>
    <row r="2540" hidden="1">
      <c r="A2540" s="57" t="s">
        <v>3736</v>
      </c>
      <c r="B2540" s="29">
        <v>31073.0</v>
      </c>
      <c r="C2540" s="58">
        <v>31073.0</v>
      </c>
      <c r="D2540" s="27">
        <v>0.0</v>
      </c>
      <c r="E2540" s="41"/>
    </row>
    <row r="2541" hidden="1">
      <c r="A2541" s="57" t="s">
        <v>3737</v>
      </c>
      <c r="B2541" s="29">
        <v>117268.0</v>
      </c>
      <c r="C2541" s="58">
        <v>116917.0</v>
      </c>
      <c r="D2541" s="27">
        <v>-351.0</v>
      </c>
      <c r="E2541" s="41"/>
    </row>
    <row r="2542" hidden="1">
      <c r="A2542" s="57" t="s">
        <v>3738</v>
      </c>
      <c r="B2542" s="29">
        <v>116465.5</v>
      </c>
      <c r="C2542" s="58">
        <v>116465.5</v>
      </c>
      <c r="D2542" s="27">
        <v>0.0</v>
      </c>
      <c r="E2542" s="41"/>
    </row>
    <row r="2543" hidden="1">
      <c r="A2543" s="57" t="s">
        <v>3740</v>
      </c>
      <c r="B2543" s="29">
        <v>10347.0</v>
      </c>
      <c r="C2543" s="58">
        <v>10347.0</v>
      </c>
      <c r="D2543" s="27">
        <v>0.0</v>
      </c>
      <c r="E2543" s="41"/>
    </row>
    <row r="2544" hidden="1">
      <c r="A2544" s="57" t="s">
        <v>3741</v>
      </c>
      <c r="B2544" s="29">
        <v>12785.0</v>
      </c>
      <c r="C2544" s="58">
        <v>12785.0</v>
      </c>
      <c r="D2544" s="27">
        <v>0.0</v>
      </c>
      <c r="E2544" s="41"/>
    </row>
    <row r="2545" hidden="1">
      <c r="A2545" s="35" t="s">
        <v>3742</v>
      </c>
      <c r="B2545" s="29">
        <v>461622.5</v>
      </c>
      <c r="C2545" s="58">
        <v>461271.5</v>
      </c>
      <c r="D2545" s="27">
        <v>-351.0</v>
      </c>
      <c r="E2545" s="41"/>
    </row>
    <row r="2546" hidden="1">
      <c r="A2546" s="36" t="s">
        <v>3743</v>
      </c>
      <c r="B2546" s="42">
        <v>7.0</v>
      </c>
      <c r="C2546" s="64">
        <v>7.0</v>
      </c>
      <c r="D2546" s="65">
        <v>0.0</v>
      </c>
      <c r="E2546" s="45"/>
    </row>
    <row r="2547" hidden="1"/>
    <row r="2548" hidden="1"/>
    <row r="2549" hidden="1">
      <c r="A2549" s="5" t="s">
        <v>4841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3717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46034.0</v>
      </c>
      <c r="B2553" s="6"/>
      <c r="C2553" s="53" t="s">
        <v>3718</v>
      </c>
      <c r="D2553" s="15">
        <v>46040.0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4" t="s">
        <v>4850</v>
      </c>
      <c r="B2555" s="7"/>
      <c r="C2555" s="16"/>
      <c r="D2555" s="55" t="s">
        <v>4851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3719</v>
      </c>
      <c r="B2557" s="6"/>
      <c r="C2557" s="6"/>
      <c r="D2557" s="6"/>
      <c r="E2557" s="7"/>
    </row>
    <row r="2558" hidden="1">
      <c r="A2558" s="20" t="s">
        <v>3720</v>
      </c>
      <c r="B2558" s="21" t="s">
        <v>3721</v>
      </c>
      <c r="C2558" s="22" t="s">
        <v>3722</v>
      </c>
      <c r="D2558" s="21" t="s">
        <v>3723</v>
      </c>
      <c r="E2558" s="23" t="s">
        <v>13</v>
      </c>
    </row>
    <row r="2559" hidden="1">
      <c r="A2559" s="56" t="s">
        <v>3724</v>
      </c>
      <c r="B2559" s="25">
        <v>25307.0</v>
      </c>
      <c r="C2559" s="26">
        <v>25305.0</v>
      </c>
      <c r="D2559" s="27">
        <v>-2.0</v>
      </c>
      <c r="E2559" s="41"/>
    </row>
    <row r="2560" hidden="1">
      <c r="A2560" s="56" t="s">
        <v>3725</v>
      </c>
      <c r="B2560" s="29">
        <v>34404.0</v>
      </c>
      <c r="C2560" s="26">
        <v>34404.0</v>
      </c>
      <c r="D2560" s="27">
        <v>0.0</v>
      </c>
      <c r="E2560" s="28"/>
    </row>
    <row r="2561" hidden="1">
      <c r="A2561" s="56" t="s">
        <v>3726</v>
      </c>
      <c r="B2561" s="29">
        <v>0.0</v>
      </c>
      <c r="C2561" s="26"/>
      <c r="D2561" s="27">
        <v>0.0</v>
      </c>
      <c r="E2561" s="41"/>
    </row>
    <row r="2562" hidden="1">
      <c r="A2562" s="56" t="s">
        <v>3727</v>
      </c>
      <c r="B2562" s="29">
        <v>0.0</v>
      </c>
      <c r="C2562" s="26"/>
      <c r="D2562" s="27">
        <v>0.0</v>
      </c>
      <c r="E2562" s="41"/>
    </row>
    <row r="2563" hidden="1">
      <c r="A2563" s="31" t="s">
        <v>3729</v>
      </c>
      <c r="B2563" s="29">
        <v>640.0</v>
      </c>
      <c r="C2563" s="26"/>
      <c r="D2563" s="27">
        <v>-640.0</v>
      </c>
      <c r="E2563" s="40"/>
    </row>
    <row r="2564" hidden="1">
      <c r="A2564" s="31" t="s">
        <v>3730</v>
      </c>
      <c r="B2564" s="29">
        <v>0.0</v>
      </c>
      <c r="C2564" s="26">
        <v>2604.0</v>
      </c>
      <c r="D2564" s="27">
        <v>2604.0</v>
      </c>
      <c r="E2564" s="28" t="s">
        <v>5112</v>
      </c>
    </row>
    <row r="2565" hidden="1">
      <c r="A2565" s="31" t="s">
        <v>3732</v>
      </c>
      <c r="B2565" s="29">
        <v>2724.0</v>
      </c>
      <c r="C2565" s="26"/>
      <c r="D2565" s="27">
        <v>-2724.0</v>
      </c>
      <c r="E2565" s="28"/>
    </row>
    <row r="2566" hidden="1">
      <c r="A2566" s="31" t="s">
        <v>3734</v>
      </c>
      <c r="B2566" s="29">
        <v>5120.0</v>
      </c>
      <c r="C2566" s="26">
        <v>6200.0</v>
      </c>
      <c r="D2566" s="27">
        <v>1080.0</v>
      </c>
      <c r="E2566" s="41"/>
    </row>
    <row r="2567" hidden="1">
      <c r="A2567" s="57" t="s">
        <v>3735</v>
      </c>
      <c r="B2567" s="29">
        <v>103808.0</v>
      </c>
      <c r="C2567" s="29">
        <v>103808.0</v>
      </c>
      <c r="D2567" s="27">
        <v>0.0</v>
      </c>
      <c r="E2567" s="41"/>
    </row>
    <row r="2568" hidden="1">
      <c r="A2568" s="57" t="s">
        <v>3736</v>
      </c>
      <c r="B2568" s="29">
        <v>33662.0</v>
      </c>
      <c r="C2568" s="58">
        <v>33662.0</v>
      </c>
      <c r="D2568" s="27">
        <v>0.0</v>
      </c>
      <c r="E2568" s="41"/>
    </row>
    <row r="2569" hidden="1">
      <c r="A2569" s="57" t="s">
        <v>3737</v>
      </c>
      <c r="B2569" s="29">
        <v>141662.0</v>
      </c>
      <c r="C2569" s="58">
        <v>141398.0</v>
      </c>
      <c r="D2569" s="27">
        <v>-264.0</v>
      </c>
      <c r="E2569" s="41"/>
    </row>
    <row r="2570" hidden="1">
      <c r="A2570" s="57" t="s">
        <v>3738</v>
      </c>
      <c r="B2570" s="29">
        <v>107825.0</v>
      </c>
      <c r="C2570" s="58">
        <v>107825.0</v>
      </c>
      <c r="D2570" s="27">
        <v>0.0</v>
      </c>
      <c r="E2570" s="41"/>
    </row>
    <row r="2571" hidden="1">
      <c r="A2571" s="57" t="s">
        <v>3740</v>
      </c>
      <c r="B2571" s="29">
        <v>3019.0</v>
      </c>
      <c r="C2571" s="58">
        <v>3019.0</v>
      </c>
      <c r="D2571" s="27">
        <v>0.0</v>
      </c>
      <c r="E2571" s="41"/>
    </row>
    <row r="2572" hidden="1">
      <c r="A2572" s="57" t="s">
        <v>3741</v>
      </c>
      <c r="B2572" s="29">
        <v>11165.0</v>
      </c>
      <c r="C2572" s="58">
        <v>11165.0</v>
      </c>
      <c r="D2572" s="27">
        <v>0.0</v>
      </c>
      <c r="E2572" s="41"/>
    </row>
    <row r="2573" hidden="1">
      <c r="A2573" s="35" t="s">
        <v>3742</v>
      </c>
      <c r="B2573" s="29">
        <v>458160.5</v>
      </c>
      <c r="C2573" s="58">
        <v>457896.5</v>
      </c>
      <c r="D2573" s="27">
        <v>-264.0</v>
      </c>
      <c r="E2573" s="41"/>
    </row>
    <row r="2574" hidden="1">
      <c r="A2574" s="36" t="s">
        <v>3743</v>
      </c>
      <c r="B2574" s="42">
        <v>10.5</v>
      </c>
      <c r="C2574" s="64">
        <v>328.5</v>
      </c>
      <c r="D2574" s="65">
        <v>318.0</v>
      </c>
      <c r="E2574" s="45"/>
    </row>
    <row r="2575" hidden="1"/>
    <row r="2576" hidden="1"/>
    <row r="2577" hidden="1">
      <c r="A2577" s="5" t="s">
        <v>4841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3717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46041.0</v>
      </c>
      <c r="B2581" s="6"/>
      <c r="C2581" s="53" t="s">
        <v>3718</v>
      </c>
      <c r="D2581" s="15">
        <v>46047.0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4" t="s">
        <v>4850</v>
      </c>
      <c r="B2583" s="7"/>
      <c r="C2583" s="16"/>
      <c r="D2583" s="55" t="s">
        <v>4851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3719</v>
      </c>
      <c r="B2585" s="6"/>
      <c r="C2585" s="6"/>
      <c r="D2585" s="6"/>
      <c r="E2585" s="7"/>
    </row>
    <row r="2586" hidden="1">
      <c r="A2586" s="20" t="s">
        <v>3720</v>
      </c>
      <c r="B2586" s="21" t="s">
        <v>3721</v>
      </c>
      <c r="C2586" s="22" t="s">
        <v>3722</v>
      </c>
      <c r="D2586" s="21" t="s">
        <v>3723</v>
      </c>
      <c r="E2586" s="23" t="s">
        <v>13</v>
      </c>
    </row>
    <row r="2587" hidden="1">
      <c r="A2587" s="56" t="s">
        <v>3724</v>
      </c>
      <c r="B2587" s="25">
        <v>19424.0</v>
      </c>
      <c r="C2587" s="26">
        <v>19424.0</v>
      </c>
      <c r="D2587" s="27">
        <v>0.0</v>
      </c>
      <c r="E2587" s="41"/>
    </row>
    <row r="2588" hidden="1">
      <c r="A2588" s="56" t="s">
        <v>3725</v>
      </c>
      <c r="B2588" s="29">
        <v>27748.0</v>
      </c>
      <c r="C2588" s="26">
        <v>27748.0</v>
      </c>
      <c r="D2588" s="27">
        <v>0.0</v>
      </c>
      <c r="E2588" s="28"/>
    </row>
    <row r="2589" hidden="1">
      <c r="A2589" s="56" t="s">
        <v>3726</v>
      </c>
      <c r="B2589" s="29">
        <v>910.0</v>
      </c>
      <c r="C2589" s="26">
        <v>910.0</v>
      </c>
      <c r="D2589" s="27">
        <v>0.0</v>
      </c>
      <c r="E2589" s="41"/>
    </row>
    <row r="2590" hidden="1">
      <c r="A2590" s="56" t="s">
        <v>3727</v>
      </c>
      <c r="B2590" s="29">
        <v>0.0</v>
      </c>
      <c r="C2590" s="26"/>
      <c r="D2590" s="27">
        <v>0.0</v>
      </c>
      <c r="E2590" s="41"/>
    </row>
    <row r="2591" hidden="1">
      <c r="A2591" s="31" t="s">
        <v>3729</v>
      </c>
      <c r="B2591" s="29">
        <v>0.0</v>
      </c>
      <c r="C2591" s="26"/>
      <c r="D2591" s="27">
        <v>0.0</v>
      </c>
      <c r="E2591" s="40"/>
    </row>
    <row r="2592" hidden="1">
      <c r="A2592" s="31" t="s">
        <v>3730</v>
      </c>
      <c r="B2592" s="29">
        <v>200.0</v>
      </c>
      <c r="C2592" s="26"/>
      <c r="D2592" s="27">
        <v>-200.0</v>
      </c>
      <c r="E2592" s="28"/>
    </row>
    <row r="2593" hidden="1">
      <c r="A2593" s="31" t="s">
        <v>3732</v>
      </c>
      <c r="B2593" s="29">
        <v>10520.0</v>
      </c>
      <c r="C2593" s="26">
        <v>10400.0</v>
      </c>
      <c r="D2593" s="27">
        <v>-120.0</v>
      </c>
      <c r="E2593" s="28" t="s">
        <v>5113</v>
      </c>
    </row>
    <row r="2594" hidden="1">
      <c r="A2594" s="31" t="s">
        <v>3734</v>
      </c>
      <c r="B2594" s="29">
        <v>6360.0</v>
      </c>
      <c r="C2594" s="26">
        <v>6680.0</v>
      </c>
      <c r="D2594" s="27">
        <v>320.0</v>
      </c>
      <c r="E2594" s="41"/>
    </row>
    <row r="2595" hidden="1">
      <c r="A2595" s="57" t="s">
        <v>3735</v>
      </c>
      <c r="B2595" s="29">
        <v>103017.0</v>
      </c>
      <c r="C2595" s="29">
        <v>103808.0</v>
      </c>
      <c r="D2595" s="27">
        <v>791.0</v>
      </c>
      <c r="E2595" s="41"/>
    </row>
    <row r="2596" hidden="1">
      <c r="A2596" s="57" t="s">
        <v>3736</v>
      </c>
      <c r="B2596" s="29">
        <v>40262.0</v>
      </c>
      <c r="C2596" s="58">
        <v>33662.0</v>
      </c>
      <c r="D2596" s="27">
        <v>-6600.0</v>
      </c>
      <c r="E2596" s="41"/>
    </row>
    <row r="2597" hidden="1">
      <c r="A2597" s="57" t="s">
        <v>3737</v>
      </c>
      <c r="B2597" s="29">
        <v>119951.0</v>
      </c>
      <c r="C2597" s="58">
        <v>141398.0</v>
      </c>
      <c r="D2597" s="27">
        <v>21447.0</v>
      </c>
      <c r="E2597" s="41"/>
    </row>
    <row r="2598" hidden="1">
      <c r="A2598" s="57" t="s">
        <v>3738</v>
      </c>
      <c r="B2598" s="29">
        <v>102822.0</v>
      </c>
      <c r="C2598" s="58">
        <v>107825.0</v>
      </c>
      <c r="D2598" s="27">
        <v>5003.0</v>
      </c>
      <c r="E2598" s="41"/>
    </row>
    <row r="2599" hidden="1">
      <c r="A2599" s="57" t="s">
        <v>3740</v>
      </c>
      <c r="B2599" s="29">
        <v>1329.0</v>
      </c>
      <c r="C2599" s="58">
        <v>3019.0</v>
      </c>
      <c r="D2599" s="27">
        <v>1690.0</v>
      </c>
      <c r="E2599" s="41"/>
    </row>
    <row r="2600" hidden="1">
      <c r="A2600" s="57" t="s">
        <v>3741</v>
      </c>
      <c r="B2600" s="29">
        <v>15422.0</v>
      </c>
      <c r="C2600" s="58">
        <v>11165.0</v>
      </c>
      <c r="D2600" s="27">
        <v>-4257.0</v>
      </c>
      <c r="E2600" s="41"/>
    </row>
    <row r="2601" hidden="1">
      <c r="A2601" s="35" t="s">
        <v>3742</v>
      </c>
      <c r="B2601" s="29">
        <v>432529.7</v>
      </c>
      <c r="C2601" s="58">
        <v>457896.5</v>
      </c>
      <c r="D2601" s="27">
        <v>25366.79999999999</v>
      </c>
      <c r="E2601" s="41"/>
    </row>
    <row r="2602" hidden="1">
      <c r="A2602" s="36" t="s">
        <v>3743</v>
      </c>
      <c r="B2602" s="42">
        <v>13.30000000000291</v>
      </c>
      <c r="C2602" s="64">
        <v>-3022.5</v>
      </c>
      <c r="D2602" s="65">
        <v>-3035.800000000003</v>
      </c>
      <c r="E2602" s="45"/>
    </row>
    <row r="2603" hidden="1"/>
    <row r="2604" hidden="1"/>
    <row r="2605" hidden="1">
      <c r="A2605" s="5" t="s">
        <v>4841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3717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46048.0</v>
      </c>
      <c r="B2609" s="6"/>
      <c r="C2609" s="53" t="s">
        <v>3718</v>
      </c>
      <c r="D2609" s="15">
        <v>46053.0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4" t="s">
        <v>4850</v>
      </c>
      <c r="B2611" s="7"/>
      <c r="C2611" s="16"/>
      <c r="D2611" s="55" t="s">
        <v>4859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3719</v>
      </c>
      <c r="B2613" s="6"/>
      <c r="C2613" s="6"/>
      <c r="D2613" s="6"/>
      <c r="E2613" s="7"/>
    </row>
    <row r="2614" hidden="1">
      <c r="A2614" s="20" t="s">
        <v>3720</v>
      </c>
      <c r="B2614" s="21" t="s">
        <v>3721</v>
      </c>
      <c r="C2614" s="22" t="s">
        <v>3722</v>
      </c>
      <c r="D2614" s="21" t="s">
        <v>3723</v>
      </c>
      <c r="E2614" s="23" t="s">
        <v>13</v>
      </c>
    </row>
    <row r="2615" hidden="1">
      <c r="A2615" s="56" t="s">
        <v>3724</v>
      </c>
      <c r="B2615" s="25">
        <v>23285.0</v>
      </c>
      <c r="C2615" s="26">
        <v>23285.0</v>
      </c>
      <c r="D2615" s="27">
        <v>0.0</v>
      </c>
      <c r="E2615" s="41"/>
    </row>
    <row r="2616" hidden="1">
      <c r="A2616" s="56" t="s">
        <v>3725</v>
      </c>
      <c r="B2616" s="29">
        <v>24317.0</v>
      </c>
      <c r="C2616" s="26">
        <v>24317.0</v>
      </c>
      <c r="D2616" s="27">
        <v>0.0</v>
      </c>
      <c r="E2616" s="28"/>
    </row>
    <row r="2617" hidden="1">
      <c r="A2617" s="56" t="s">
        <v>3726</v>
      </c>
      <c r="B2617" s="29">
        <v>760.0</v>
      </c>
      <c r="C2617" s="26">
        <v>760.0</v>
      </c>
      <c r="D2617" s="27">
        <v>0.0</v>
      </c>
      <c r="E2617" s="41"/>
    </row>
    <row r="2618" hidden="1">
      <c r="A2618" s="56" t="s">
        <v>3727</v>
      </c>
      <c r="B2618" s="29">
        <v>0.0</v>
      </c>
      <c r="C2618" s="26"/>
      <c r="D2618" s="27">
        <v>0.0</v>
      </c>
      <c r="E2618" s="41"/>
    </row>
    <row r="2619" hidden="1">
      <c r="A2619" s="31" t="s">
        <v>3729</v>
      </c>
      <c r="B2619" s="29">
        <v>0.0</v>
      </c>
      <c r="C2619" s="26"/>
      <c r="D2619" s="27">
        <v>0.0</v>
      </c>
      <c r="E2619" s="40"/>
    </row>
    <row r="2620" hidden="1">
      <c r="A2620" s="31" t="s">
        <v>3730</v>
      </c>
      <c r="B2620" s="29">
        <v>2606.0</v>
      </c>
      <c r="C2620" s="26">
        <v>2606.0</v>
      </c>
      <c r="D2620" s="27">
        <v>0.0</v>
      </c>
      <c r="E2620" s="28" t="s">
        <v>5114</v>
      </c>
    </row>
    <row r="2621" hidden="1">
      <c r="A2621" s="31" t="s">
        <v>3732</v>
      </c>
      <c r="B2621" s="29">
        <v>0.0</v>
      </c>
      <c r="C2621" s="26"/>
      <c r="D2621" s="27">
        <v>0.0</v>
      </c>
      <c r="E2621" s="28"/>
    </row>
    <row r="2622" hidden="1">
      <c r="A2622" s="31" t="s">
        <v>3734</v>
      </c>
      <c r="B2622" s="29">
        <v>5240.0</v>
      </c>
      <c r="C2622" s="26">
        <v>5340.0</v>
      </c>
      <c r="D2622" s="27">
        <v>100.0</v>
      </c>
      <c r="E2622" s="41"/>
    </row>
    <row r="2623" hidden="1">
      <c r="A2623" s="57" t="s">
        <v>3735</v>
      </c>
      <c r="B2623" s="29">
        <v>88720.0</v>
      </c>
      <c r="C2623" s="29">
        <v>88720.0</v>
      </c>
      <c r="D2623" s="27">
        <v>0.0</v>
      </c>
      <c r="E2623" s="41"/>
    </row>
    <row r="2624" hidden="1">
      <c r="A2624" s="57" t="s">
        <v>3736</v>
      </c>
      <c r="B2624" s="29">
        <v>29306.0</v>
      </c>
      <c r="C2624" s="58">
        <v>29306.0</v>
      </c>
      <c r="D2624" s="27">
        <v>0.0</v>
      </c>
      <c r="E2624" s="41"/>
    </row>
    <row r="2625" hidden="1">
      <c r="A2625" s="57" t="s">
        <v>3737</v>
      </c>
      <c r="B2625" s="29">
        <v>105248.0</v>
      </c>
      <c r="C2625" s="58">
        <v>105248.0</v>
      </c>
      <c r="D2625" s="27">
        <v>0.0</v>
      </c>
      <c r="E2625" s="41"/>
    </row>
    <row r="2626" hidden="1">
      <c r="A2626" s="57" t="s">
        <v>3738</v>
      </c>
      <c r="B2626" s="29">
        <v>86990.0</v>
      </c>
      <c r="C2626" s="58">
        <v>86990.0</v>
      </c>
      <c r="D2626" s="27">
        <v>0.0</v>
      </c>
      <c r="E2626" s="41"/>
    </row>
    <row r="2627" hidden="1">
      <c r="A2627" s="57" t="s">
        <v>3740</v>
      </c>
      <c r="B2627" s="29">
        <v>2909.0</v>
      </c>
      <c r="C2627" s="58">
        <v>2909.0</v>
      </c>
      <c r="D2627" s="27">
        <v>0.0</v>
      </c>
      <c r="E2627" s="41"/>
    </row>
    <row r="2628" hidden="1">
      <c r="A2628" s="57" t="s">
        <v>3741</v>
      </c>
      <c r="B2628" s="29">
        <v>13780.0</v>
      </c>
      <c r="C2628" s="58">
        <v>13780.0</v>
      </c>
      <c r="D2628" s="27">
        <v>0.0</v>
      </c>
      <c r="E2628" s="41"/>
    </row>
    <row r="2629" hidden="1">
      <c r="A2629" s="35" t="s">
        <v>3742</v>
      </c>
      <c r="B2629" s="29">
        <v>369367.7</v>
      </c>
      <c r="C2629" s="58">
        <v>369367.7</v>
      </c>
      <c r="D2629" s="27">
        <v>0.0</v>
      </c>
      <c r="E2629" s="41"/>
    </row>
    <row r="2630" hidden="1">
      <c r="A2630" s="36" t="s">
        <v>3743</v>
      </c>
      <c r="B2630" s="42">
        <v>13.30000000000291</v>
      </c>
      <c r="C2630" s="64">
        <v>113.29999999998836</v>
      </c>
      <c r="D2630" s="65">
        <v>99.99999999998545</v>
      </c>
      <c r="E2630" s="45"/>
    </row>
    <row r="2631" hidden="1"/>
    <row r="2632" hidden="1"/>
    <row r="2633" hidden="1">
      <c r="A2633" s="5" t="s">
        <v>4841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3717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46054.0</v>
      </c>
      <c r="B2637" s="6"/>
      <c r="C2637" s="53" t="s">
        <v>3718</v>
      </c>
      <c r="D2637" s="15">
        <v>46054.0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4" t="s">
        <v>4851</v>
      </c>
      <c r="B2639" s="7"/>
      <c r="C2639" s="16"/>
      <c r="D2639" s="55" t="s">
        <v>4851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3719</v>
      </c>
      <c r="B2641" s="6"/>
      <c r="C2641" s="6"/>
      <c r="D2641" s="6"/>
      <c r="E2641" s="7"/>
    </row>
    <row r="2642" hidden="1">
      <c r="A2642" s="20" t="s">
        <v>3720</v>
      </c>
      <c r="B2642" s="21" t="s">
        <v>3721</v>
      </c>
      <c r="C2642" s="22" t="s">
        <v>3722</v>
      </c>
      <c r="D2642" s="21" t="s">
        <v>3723</v>
      </c>
      <c r="E2642" s="23" t="s">
        <v>13</v>
      </c>
    </row>
    <row r="2643" hidden="1">
      <c r="A2643" s="56" t="s">
        <v>3724</v>
      </c>
      <c r="B2643" s="25">
        <v>2831.0</v>
      </c>
      <c r="C2643" s="26">
        <v>2831.0</v>
      </c>
      <c r="D2643" s="27">
        <v>0.0</v>
      </c>
      <c r="E2643" s="41"/>
    </row>
    <row r="2644" hidden="1">
      <c r="A2644" s="56" t="s">
        <v>3725</v>
      </c>
      <c r="B2644" s="29">
        <v>3991.0</v>
      </c>
      <c r="C2644" s="26">
        <v>3991.0</v>
      </c>
      <c r="D2644" s="27">
        <v>0.0</v>
      </c>
      <c r="E2644" s="28"/>
    </row>
    <row r="2645" hidden="1">
      <c r="A2645" s="56" t="s">
        <v>3726</v>
      </c>
      <c r="B2645" s="29">
        <v>0.0</v>
      </c>
      <c r="C2645" s="26"/>
      <c r="D2645" s="27">
        <v>0.0</v>
      </c>
      <c r="E2645" s="41"/>
    </row>
    <row r="2646" hidden="1">
      <c r="A2646" s="56" t="s">
        <v>3727</v>
      </c>
      <c r="B2646" s="29">
        <v>0.0</v>
      </c>
      <c r="C2646" s="26"/>
      <c r="D2646" s="27">
        <v>0.0</v>
      </c>
      <c r="E2646" s="41"/>
    </row>
    <row r="2647" hidden="1">
      <c r="A2647" s="31" t="s">
        <v>3729</v>
      </c>
      <c r="B2647" s="29">
        <v>0.0</v>
      </c>
      <c r="C2647" s="26"/>
      <c r="D2647" s="27">
        <v>0.0</v>
      </c>
      <c r="E2647" s="40"/>
    </row>
    <row r="2648" hidden="1">
      <c r="A2648" s="31" t="s">
        <v>3730</v>
      </c>
      <c r="B2648" s="29">
        <v>0.0</v>
      </c>
      <c r="C2648" s="26"/>
      <c r="D2648" s="27">
        <v>0.0</v>
      </c>
      <c r="E2648" s="28"/>
    </row>
    <row r="2649" hidden="1">
      <c r="A2649" s="31" t="s">
        <v>3732</v>
      </c>
      <c r="B2649" s="29">
        <v>0.0</v>
      </c>
      <c r="C2649" s="26"/>
      <c r="D2649" s="27">
        <v>0.0</v>
      </c>
      <c r="E2649" s="28"/>
    </row>
    <row r="2650" hidden="1">
      <c r="A2650" s="31" t="s">
        <v>3734</v>
      </c>
      <c r="B2650" s="29">
        <v>840.0</v>
      </c>
      <c r="C2650" s="26">
        <v>840.0</v>
      </c>
      <c r="D2650" s="27">
        <v>0.0</v>
      </c>
      <c r="E2650" s="41"/>
    </row>
    <row r="2651" hidden="1">
      <c r="A2651" s="57" t="s">
        <v>3735</v>
      </c>
      <c r="B2651" s="29">
        <v>20127.0</v>
      </c>
      <c r="C2651" s="29">
        <v>20127.0</v>
      </c>
      <c r="D2651" s="27">
        <v>0.0</v>
      </c>
      <c r="E2651" s="41"/>
    </row>
    <row r="2652" hidden="1">
      <c r="A2652" s="57" t="s">
        <v>3736</v>
      </c>
      <c r="B2652" s="29">
        <v>7167.0</v>
      </c>
      <c r="C2652" s="58">
        <v>7167.0</v>
      </c>
      <c r="D2652" s="27">
        <v>0.0</v>
      </c>
      <c r="E2652" s="41"/>
    </row>
    <row r="2653" hidden="1">
      <c r="A2653" s="57" t="s">
        <v>3737</v>
      </c>
      <c r="B2653" s="29">
        <v>23065.0</v>
      </c>
      <c r="C2653" s="58">
        <v>23065.0</v>
      </c>
      <c r="D2653" s="27">
        <v>0.0</v>
      </c>
      <c r="E2653" s="41"/>
    </row>
    <row r="2654" hidden="1">
      <c r="A2654" s="57" t="s">
        <v>3738</v>
      </c>
      <c r="B2654" s="29">
        <v>12144.0</v>
      </c>
      <c r="C2654" s="58">
        <v>12144.0</v>
      </c>
      <c r="D2654" s="27">
        <v>0.0</v>
      </c>
      <c r="E2654" s="41"/>
    </row>
    <row r="2655" hidden="1">
      <c r="A2655" s="57" t="s">
        <v>3740</v>
      </c>
      <c r="B2655" s="29">
        <v>1521.0</v>
      </c>
      <c r="C2655" s="58">
        <v>1521.0</v>
      </c>
      <c r="D2655" s="27">
        <v>0.0</v>
      </c>
      <c r="E2655" s="41"/>
    </row>
    <row r="2656" hidden="1">
      <c r="A2656" s="57" t="s">
        <v>3741</v>
      </c>
      <c r="B2656" s="29">
        <v>1954.0</v>
      </c>
      <c r="C2656" s="58">
        <v>1954.0</v>
      </c>
      <c r="D2656" s="27">
        <v>0.0</v>
      </c>
      <c r="E2656" s="41"/>
    </row>
    <row r="2657" hidden="1">
      <c r="A2657" s="35" t="s">
        <v>3742</v>
      </c>
      <c r="B2657" s="29">
        <v>71686.0</v>
      </c>
      <c r="C2657" s="58">
        <v>71686.0</v>
      </c>
      <c r="D2657" s="27">
        <v>0.0</v>
      </c>
      <c r="E2657" s="41"/>
    </row>
    <row r="2658" hidden="1">
      <c r="A2658" s="36" t="s">
        <v>3743</v>
      </c>
      <c r="B2658" s="42">
        <v>0.0</v>
      </c>
      <c r="C2658" s="64">
        <v>0.0</v>
      </c>
      <c r="D2658" s="65">
        <v>0.0</v>
      </c>
      <c r="E2658" s="45"/>
    </row>
    <row r="2659" hidden="1"/>
    <row r="2660" hidden="1"/>
    <row r="2661" hidden="1">
      <c r="A2661" s="5" t="s">
        <v>4841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3717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46054.0</v>
      </c>
      <c r="B2665" s="6"/>
      <c r="C2665" s="53" t="s">
        <v>3718</v>
      </c>
      <c r="D2665" s="15">
        <v>46054.0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4" t="s">
        <v>4851</v>
      </c>
      <c r="B2667" s="7"/>
      <c r="C2667" s="16"/>
      <c r="D2667" s="55" t="s">
        <v>4851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3719</v>
      </c>
      <c r="B2669" s="6"/>
      <c r="C2669" s="6"/>
      <c r="D2669" s="6"/>
      <c r="E2669" s="7"/>
    </row>
    <row r="2670" hidden="1">
      <c r="A2670" s="20" t="s">
        <v>3720</v>
      </c>
      <c r="B2670" s="21" t="s">
        <v>3721</v>
      </c>
      <c r="C2670" s="22" t="s">
        <v>3722</v>
      </c>
      <c r="D2670" s="21" t="s">
        <v>3723</v>
      </c>
      <c r="E2670" s="23" t="s">
        <v>13</v>
      </c>
    </row>
    <row r="2671" hidden="1">
      <c r="A2671" s="56" t="s">
        <v>3724</v>
      </c>
      <c r="B2671" s="25">
        <v>2831.0</v>
      </c>
      <c r="C2671" s="26">
        <v>2831.0</v>
      </c>
      <c r="D2671" s="27">
        <v>0.0</v>
      </c>
      <c r="E2671" s="41"/>
    </row>
    <row r="2672" hidden="1">
      <c r="A2672" s="56" t="s">
        <v>3725</v>
      </c>
      <c r="B2672" s="29">
        <v>3991.0</v>
      </c>
      <c r="C2672" s="26">
        <v>3991.0</v>
      </c>
      <c r="D2672" s="27">
        <v>0.0</v>
      </c>
      <c r="E2672" s="28"/>
    </row>
    <row r="2673" hidden="1">
      <c r="A2673" s="56" t="s">
        <v>3726</v>
      </c>
      <c r="B2673" s="29">
        <v>0.0</v>
      </c>
      <c r="C2673" s="26"/>
      <c r="D2673" s="27">
        <v>0.0</v>
      </c>
      <c r="E2673" s="41"/>
    </row>
    <row r="2674" hidden="1">
      <c r="A2674" s="56" t="s">
        <v>3727</v>
      </c>
      <c r="B2674" s="29">
        <v>0.0</v>
      </c>
      <c r="C2674" s="26"/>
      <c r="D2674" s="27">
        <v>0.0</v>
      </c>
      <c r="E2674" s="41"/>
    </row>
    <row r="2675" hidden="1">
      <c r="A2675" s="31" t="s">
        <v>3729</v>
      </c>
      <c r="B2675" s="29">
        <v>0.0</v>
      </c>
      <c r="C2675" s="26"/>
      <c r="D2675" s="27">
        <v>0.0</v>
      </c>
      <c r="E2675" s="40"/>
    </row>
    <row r="2676" hidden="1">
      <c r="A2676" s="31" t="s">
        <v>3730</v>
      </c>
      <c r="B2676" s="29">
        <v>0.0</v>
      </c>
      <c r="C2676" s="26"/>
      <c r="D2676" s="27">
        <v>0.0</v>
      </c>
      <c r="E2676" s="28"/>
    </row>
    <row r="2677" hidden="1">
      <c r="A2677" s="31" t="s">
        <v>3732</v>
      </c>
      <c r="B2677" s="29">
        <v>0.0</v>
      </c>
      <c r="C2677" s="26"/>
      <c r="D2677" s="27">
        <v>0.0</v>
      </c>
      <c r="E2677" s="28"/>
    </row>
    <row r="2678" hidden="1">
      <c r="A2678" s="31" t="s">
        <v>3734</v>
      </c>
      <c r="B2678" s="29">
        <v>840.0</v>
      </c>
      <c r="C2678" s="26">
        <v>840.0</v>
      </c>
      <c r="D2678" s="27">
        <v>0.0</v>
      </c>
      <c r="E2678" s="41"/>
    </row>
    <row r="2679" hidden="1">
      <c r="A2679" s="57" t="s">
        <v>3735</v>
      </c>
      <c r="B2679" s="29">
        <v>20127.0</v>
      </c>
      <c r="C2679" s="29">
        <v>20127.0</v>
      </c>
      <c r="D2679" s="27">
        <v>0.0</v>
      </c>
      <c r="E2679" s="41"/>
    </row>
    <row r="2680" hidden="1">
      <c r="A2680" s="57" t="s">
        <v>3736</v>
      </c>
      <c r="B2680" s="29">
        <v>7167.0</v>
      </c>
      <c r="C2680" s="58">
        <v>7167.0</v>
      </c>
      <c r="D2680" s="27">
        <v>0.0</v>
      </c>
      <c r="E2680" s="41"/>
    </row>
    <row r="2681" hidden="1">
      <c r="A2681" s="57" t="s">
        <v>3737</v>
      </c>
      <c r="B2681" s="29">
        <v>23065.0</v>
      </c>
      <c r="C2681" s="58">
        <v>23065.0</v>
      </c>
      <c r="D2681" s="27">
        <v>0.0</v>
      </c>
      <c r="E2681" s="41"/>
    </row>
    <row r="2682" hidden="1">
      <c r="A2682" s="57" t="s">
        <v>3738</v>
      </c>
      <c r="B2682" s="29">
        <v>12144.0</v>
      </c>
      <c r="C2682" s="58">
        <v>12144.0</v>
      </c>
      <c r="D2682" s="27">
        <v>0.0</v>
      </c>
      <c r="E2682" s="41"/>
    </row>
    <row r="2683" hidden="1">
      <c r="A2683" s="57" t="s">
        <v>3740</v>
      </c>
      <c r="B2683" s="29">
        <v>1521.0</v>
      </c>
      <c r="C2683" s="58">
        <v>1521.0</v>
      </c>
      <c r="D2683" s="27">
        <v>0.0</v>
      </c>
      <c r="E2683" s="41"/>
    </row>
    <row r="2684" hidden="1">
      <c r="A2684" s="57" t="s">
        <v>3741</v>
      </c>
      <c r="B2684" s="29">
        <v>1954.0</v>
      </c>
      <c r="C2684" s="58">
        <v>1954.0</v>
      </c>
      <c r="D2684" s="27">
        <v>0.0</v>
      </c>
      <c r="E2684" s="41"/>
    </row>
    <row r="2685" hidden="1">
      <c r="A2685" s="35" t="s">
        <v>3742</v>
      </c>
      <c r="B2685" s="29">
        <v>71686.0</v>
      </c>
      <c r="C2685" s="58">
        <v>71686.0</v>
      </c>
      <c r="D2685" s="27">
        <v>0.0</v>
      </c>
      <c r="E2685" s="41"/>
    </row>
    <row r="2686" hidden="1">
      <c r="A2686" s="36" t="s">
        <v>3743</v>
      </c>
      <c r="B2686" s="42">
        <v>0.0</v>
      </c>
      <c r="C2686" s="64">
        <v>0.0</v>
      </c>
      <c r="D2686" s="65">
        <v>0.0</v>
      </c>
      <c r="E2686" s="45"/>
    </row>
    <row r="2687" hidden="1"/>
    <row r="2688" hidden="1"/>
    <row r="2689" hidden="1">
      <c r="A2689" s="5" t="s">
        <v>4841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3717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46055.0</v>
      </c>
      <c r="B2693" s="6"/>
      <c r="C2693" s="53" t="s">
        <v>3718</v>
      </c>
      <c r="D2693" s="15">
        <v>46061.0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4" t="s">
        <v>4850</v>
      </c>
      <c r="B2695" s="7"/>
      <c r="C2695" s="16"/>
      <c r="D2695" s="55" t="s">
        <v>4851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3719</v>
      </c>
      <c r="B2697" s="6"/>
      <c r="C2697" s="6"/>
      <c r="D2697" s="6"/>
      <c r="E2697" s="7"/>
    </row>
    <row r="2698" hidden="1">
      <c r="A2698" s="20" t="s">
        <v>3720</v>
      </c>
      <c r="B2698" s="21" t="s">
        <v>3721</v>
      </c>
      <c r="C2698" s="22" t="s">
        <v>3722</v>
      </c>
      <c r="D2698" s="21" t="s">
        <v>3723</v>
      </c>
      <c r="E2698" s="23" t="s">
        <v>13</v>
      </c>
    </row>
    <row r="2699" hidden="1">
      <c r="A2699" s="56" t="s">
        <v>3724</v>
      </c>
      <c r="B2699" s="25">
        <v>22084.0</v>
      </c>
      <c r="C2699" s="26">
        <v>22064.0</v>
      </c>
      <c r="D2699" s="27">
        <v>-20.0</v>
      </c>
      <c r="E2699" s="41"/>
    </row>
    <row r="2700" hidden="1">
      <c r="A2700" s="56" t="s">
        <v>3725</v>
      </c>
      <c r="B2700" s="29">
        <v>30096.0</v>
      </c>
      <c r="C2700" s="26">
        <v>30096.0</v>
      </c>
      <c r="D2700" s="27">
        <v>0.0</v>
      </c>
      <c r="E2700" s="28"/>
    </row>
    <row r="2701" hidden="1">
      <c r="A2701" s="56" t="s">
        <v>3726</v>
      </c>
      <c r="B2701" s="29">
        <v>140.0</v>
      </c>
      <c r="C2701" s="26">
        <v>140.0</v>
      </c>
      <c r="D2701" s="27">
        <v>0.0</v>
      </c>
      <c r="E2701" s="41"/>
    </row>
    <row r="2702" hidden="1">
      <c r="A2702" s="56" t="s">
        <v>3727</v>
      </c>
      <c r="B2702" s="29">
        <v>0.0</v>
      </c>
      <c r="C2702" s="26"/>
      <c r="D2702" s="27">
        <v>0.0</v>
      </c>
      <c r="E2702" s="41"/>
    </row>
    <row r="2703" hidden="1">
      <c r="A2703" s="31" t="s">
        <v>3729</v>
      </c>
      <c r="B2703" s="29">
        <v>0.0</v>
      </c>
      <c r="C2703" s="26"/>
      <c r="D2703" s="27">
        <v>0.0</v>
      </c>
      <c r="E2703" s="40"/>
    </row>
    <row r="2704" hidden="1">
      <c r="A2704" s="31" t="s">
        <v>3730</v>
      </c>
      <c r="B2704" s="29">
        <v>0.0</v>
      </c>
      <c r="C2704" s="26"/>
      <c r="D2704" s="27">
        <v>0.0</v>
      </c>
      <c r="E2704" s="28"/>
    </row>
    <row r="2705" hidden="1">
      <c r="A2705" s="31" t="s">
        <v>3732</v>
      </c>
      <c r="B2705" s="29">
        <v>988.0</v>
      </c>
      <c r="C2705" s="26">
        <v>988.0</v>
      </c>
      <c r="D2705" s="27">
        <v>0.0</v>
      </c>
      <c r="E2705" s="28" t="s">
        <v>5115</v>
      </c>
    </row>
    <row r="2706" hidden="1">
      <c r="A2706" s="31" t="s">
        <v>3734</v>
      </c>
      <c r="B2706" s="29">
        <v>6880.0</v>
      </c>
      <c r="C2706" s="26">
        <v>6880.0</v>
      </c>
      <c r="D2706" s="27">
        <v>0.0</v>
      </c>
      <c r="E2706" s="41"/>
    </row>
    <row r="2707" hidden="1">
      <c r="A2707" s="57" t="s">
        <v>3735</v>
      </c>
      <c r="B2707" s="29">
        <v>104537.0</v>
      </c>
      <c r="C2707" s="29">
        <v>104537.0</v>
      </c>
      <c r="D2707" s="27">
        <v>0.0</v>
      </c>
      <c r="E2707" s="41"/>
    </row>
    <row r="2708" hidden="1">
      <c r="A2708" s="57" t="s">
        <v>3736</v>
      </c>
      <c r="B2708" s="29">
        <v>32512.0</v>
      </c>
      <c r="C2708" s="58">
        <v>32512.0</v>
      </c>
      <c r="D2708" s="27">
        <v>0.0</v>
      </c>
      <c r="E2708" s="41"/>
    </row>
    <row r="2709" hidden="1">
      <c r="A2709" s="57" t="s">
        <v>3737</v>
      </c>
      <c r="B2709" s="29">
        <v>128308.0</v>
      </c>
      <c r="C2709" s="58">
        <v>128308.0</v>
      </c>
      <c r="D2709" s="27">
        <v>0.0</v>
      </c>
      <c r="E2709" s="41"/>
    </row>
    <row r="2710" hidden="1">
      <c r="A2710" s="57" t="s">
        <v>3738</v>
      </c>
      <c r="B2710" s="29">
        <v>115029.0</v>
      </c>
      <c r="C2710" s="58">
        <v>115029.0</v>
      </c>
      <c r="D2710" s="27">
        <v>0.0</v>
      </c>
      <c r="E2710" s="41"/>
    </row>
    <row r="2711" hidden="1">
      <c r="A2711" s="57" t="s">
        <v>3740</v>
      </c>
      <c r="B2711" s="29">
        <v>4870.0</v>
      </c>
      <c r="C2711" s="58">
        <v>4870.0</v>
      </c>
      <c r="D2711" s="27">
        <v>0.0</v>
      </c>
      <c r="E2711" s="41"/>
    </row>
    <row r="2712" hidden="1">
      <c r="A2712" s="57" t="s">
        <v>3741</v>
      </c>
      <c r="B2712" s="29">
        <v>8006.0</v>
      </c>
      <c r="C2712" s="58">
        <v>8006.0</v>
      </c>
      <c r="D2712" s="27">
        <v>0.0</v>
      </c>
      <c r="E2712" s="41"/>
    </row>
    <row r="2713" hidden="1">
      <c r="A2713" s="35" t="s">
        <v>3742</v>
      </c>
      <c r="B2713" s="29">
        <v>445430.9</v>
      </c>
      <c r="C2713" s="58">
        <v>445430.9</v>
      </c>
      <c r="D2713" s="27">
        <v>0.0</v>
      </c>
      <c r="E2713" s="41"/>
    </row>
    <row r="2714" hidden="1">
      <c r="A2714" s="36" t="s">
        <v>3743</v>
      </c>
      <c r="B2714" s="42">
        <v>13.10000000000582</v>
      </c>
      <c r="C2714" s="64">
        <v>-6.900000000023283</v>
      </c>
      <c r="D2714" s="65">
        <v>-20.000000000029104</v>
      </c>
      <c r="E2714" s="45"/>
    </row>
    <row r="2715" hidden="1"/>
    <row r="2716" hidden="1"/>
    <row r="2717" hidden="1">
      <c r="A2717" s="5" t="s">
        <v>4841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3717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46062.0</v>
      </c>
      <c r="B2721" s="6"/>
      <c r="C2721" s="53" t="s">
        <v>3718</v>
      </c>
      <c r="D2721" s="15">
        <v>46068.0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4" t="s">
        <v>4850</v>
      </c>
      <c r="B2723" s="7"/>
      <c r="C2723" s="16"/>
      <c r="D2723" s="55" t="s">
        <v>4851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3719</v>
      </c>
      <c r="B2725" s="6"/>
      <c r="C2725" s="6"/>
      <c r="D2725" s="6"/>
      <c r="E2725" s="7"/>
    </row>
    <row r="2726" hidden="1">
      <c r="A2726" s="20" t="s">
        <v>3720</v>
      </c>
      <c r="B2726" s="21" t="s">
        <v>3721</v>
      </c>
      <c r="C2726" s="22" t="s">
        <v>3722</v>
      </c>
      <c r="D2726" s="21" t="s">
        <v>3723</v>
      </c>
      <c r="E2726" s="23" t="s">
        <v>13</v>
      </c>
    </row>
    <row r="2727" hidden="1">
      <c r="A2727" s="56" t="s">
        <v>3724</v>
      </c>
      <c r="B2727" s="25">
        <v>26293.0</v>
      </c>
      <c r="C2727" s="26">
        <v>26294.0</v>
      </c>
      <c r="D2727" s="27">
        <v>1.0</v>
      </c>
      <c r="E2727" s="41"/>
    </row>
    <row r="2728" hidden="1">
      <c r="A2728" s="56" t="s">
        <v>3725</v>
      </c>
      <c r="B2728" s="29">
        <v>40922.0</v>
      </c>
      <c r="C2728" s="26">
        <v>40922.0</v>
      </c>
      <c r="D2728" s="27">
        <v>0.0</v>
      </c>
      <c r="E2728" s="28"/>
    </row>
    <row r="2729" hidden="1">
      <c r="A2729" s="56" t="s">
        <v>3726</v>
      </c>
      <c r="B2729" s="29">
        <v>960.0</v>
      </c>
      <c r="C2729" s="26">
        <v>960.0</v>
      </c>
      <c r="D2729" s="27">
        <v>0.0</v>
      </c>
      <c r="E2729" s="41"/>
    </row>
    <row r="2730" hidden="1">
      <c r="A2730" s="56" t="s">
        <v>3727</v>
      </c>
      <c r="B2730" s="29">
        <v>0.0</v>
      </c>
      <c r="C2730" s="26"/>
      <c r="D2730" s="27">
        <v>0.0</v>
      </c>
      <c r="E2730" s="41"/>
    </row>
    <row r="2731" hidden="1">
      <c r="A2731" s="31" t="s">
        <v>3729</v>
      </c>
      <c r="B2731" s="29">
        <v>0.0</v>
      </c>
      <c r="C2731" s="26"/>
      <c r="D2731" s="27">
        <v>0.0</v>
      </c>
      <c r="E2731" s="40"/>
    </row>
    <row r="2732" hidden="1">
      <c r="A2732" s="31" t="s">
        <v>3730</v>
      </c>
      <c r="B2732" s="29">
        <v>0.0</v>
      </c>
      <c r="C2732" s="26">
        <v>188.0</v>
      </c>
      <c r="D2732" s="27">
        <v>188.0</v>
      </c>
      <c r="E2732" s="28" t="s">
        <v>5116</v>
      </c>
    </row>
    <row r="2733" hidden="1">
      <c r="A2733" s="31" t="s">
        <v>3732</v>
      </c>
      <c r="B2733" s="29">
        <v>986.0</v>
      </c>
      <c r="C2733" s="26">
        <v>798.0</v>
      </c>
      <c r="D2733" s="27">
        <v>-188.0</v>
      </c>
      <c r="E2733" s="28" t="s">
        <v>5117</v>
      </c>
    </row>
    <row r="2734" hidden="1">
      <c r="A2734" s="31" t="s">
        <v>3734</v>
      </c>
      <c r="B2734" s="29">
        <v>6480.0</v>
      </c>
      <c r="C2734" s="26">
        <v>6440.0</v>
      </c>
      <c r="D2734" s="27">
        <v>-40.0</v>
      </c>
      <c r="E2734" s="41"/>
    </row>
    <row r="2735" hidden="1">
      <c r="A2735" s="57" t="s">
        <v>3735</v>
      </c>
      <c r="B2735" s="29">
        <v>122918.0</v>
      </c>
      <c r="C2735" s="29">
        <v>122918.0</v>
      </c>
      <c r="D2735" s="27">
        <v>0.0</v>
      </c>
      <c r="E2735" s="41"/>
    </row>
    <row r="2736" hidden="1">
      <c r="A2736" s="57" t="s">
        <v>3736</v>
      </c>
      <c r="B2736" s="29">
        <v>35119.0</v>
      </c>
      <c r="C2736" s="58">
        <v>35119.0</v>
      </c>
      <c r="D2736" s="27">
        <v>0.0</v>
      </c>
      <c r="E2736" s="41"/>
    </row>
    <row r="2737" hidden="1">
      <c r="A2737" s="57" t="s">
        <v>3737</v>
      </c>
      <c r="B2737" s="29">
        <v>145280.0</v>
      </c>
      <c r="C2737" s="58">
        <v>145280.0</v>
      </c>
      <c r="D2737" s="27">
        <v>0.0</v>
      </c>
      <c r="E2737" s="41"/>
    </row>
    <row r="2738" hidden="1">
      <c r="A2738" s="57" t="s">
        <v>3738</v>
      </c>
      <c r="B2738" s="29">
        <v>117060.0</v>
      </c>
      <c r="C2738" s="58">
        <v>117060.0</v>
      </c>
      <c r="D2738" s="27">
        <v>0.0</v>
      </c>
      <c r="E2738" s="41"/>
    </row>
    <row r="2739" hidden="1">
      <c r="A2739" s="57" t="s">
        <v>3740</v>
      </c>
      <c r="B2739" s="29">
        <v>4233.0</v>
      </c>
      <c r="C2739" s="58">
        <v>4756.0</v>
      </c>
      <c r="D2739" s="27">
        <v>523.0</v>
      </c>
      <c r="E2739" s="41"/>
    </row>
    <row r="2740" hidden="1">
      <c r="A2740" s="57" t="s">
        <v>3741</v>
      </c>
      <c r="B2740" s="29">
        <v>15885.0</v>
      </c>
      <c r="C2740" s="58">
        <v>15885.0</v>
      </c>
      <c r="D2740" s="27">
        <v>0.0</v>
      </c>
      <c r="E2740" s="41"/>
    </row>
    <row r="2741" hidden="1">
      <c r="A2741" s="35" t="s">
        <v>3742</v>
      </c>
      <c r="B2741" s="29">
        <v>500240.2</v>
      </c>
      <c r="C2741" s="58">
        <v>500763.2</v>
      </c>
      <c r="D2741" s="27">
        <v>523.0</v>
      </c>
      <c r="E2741" s="41"/>
    </row>
    <row r="2742" hidden="1">
      <c r="A2742" s="36" t="s">
        <v>3743</v>
      </c>
      <c r="B2742" s="42">
        <v>10.80000000000291</v>
      </c>
      <c r="C2742" s="64">
        <v>-28.20000000001164</v>
      </c>
      <c r="D2742" s="65">
        <v>-39.00000000001455</v>
      </c>
      <c r="E2742" s="45"/>
    </row>
    <row r="2743" hidden="1"/>
    <row r="2744" hidden="1"/>
    <row r="2745" hidden="1">
      <c r="A2745" s="5" t="s">
        <v>4841</v>
      </c>
      <c r="B2745" s="6"/>
      <c r="C2745" s="6"/>
      <c r="D2745" s="6"/>
      <c r="E2745" s="7"/>
    </row>
    <row r="2746" hidden="1">
      <c r="A2746" s="10"/>
      <c r="B2746" s="11"/>
      <c r="C2746" s="11"/>
      <c r="D2746" s="11"/>
      <c r="E2746" s="12"/>
    </row>
    <row r="2747" hidden="1">
      <c r="A2747" s="5" t="s">
        <v>3717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13">
        <v>46069.0</v>
      </c>
      <c r="B2749" s="6"/>
      <c r="C2749" s="53" t="s">
        <v>3718</v>
      </c>
      <c r="D2749" s="15">
        <v>46075.0</v>
      </c>
      <c r="E2749" s="7"/>
    </row>
    <row r="2750" hidden="1">
      <c r="A2750" s="10"/>
      <c r="B2750" s="11"/>
      <c r="C2750" s="16"/>
      <c r="D2750" s="11"/>
      <c r="E2750" s="12"/>
    </row>
    <row r="2751" hidden="1">
      <c r="A2751" s="54" t="s">
        <v>4850</v>
      </c>
      <c r="B2751" s="7"/>
      <c r="C2751" s="16"/>
      <c r="D2751" s="55" t="s">
        <v>4851</v>
      </c>
      <c r="E2751" s="7"/>
    </row>
    <row r="2752" hidden="1">
      <c r="A2752" s="10"/>
      <c r="B2752" s="12"/>
      <c r="C2752" s="16"/>
      <c r="D2752" s="11"/>
      <c r="E2752" s="12"/>
    </row>
    <row r="2753" hidden="1">
      <c r="A2753" s="19" t="s">
        <v>3719</v>
      </c>
      <c r="B2753" s="6"/>
      <c r="C2753" s="6"/>
      <c r="D2753" s="6"/>
      <c r="E2753" s="7"/>
    </row>
    <row r="2754" hidden="1">
      <c r="A2754" s="20" t="s">
        <v>3720</v>
      </c>
      <c r="B2754" s="21" t="s">
        <v>3721</v>
      </c>
      <c r="C2754" s="22" t="s">
        <v>3722</v>
      </c>
      <c r="D2754" s="21" t="s">
        <v>3723</v>
      </c>
      <c r="E2754" s="23" t="s">
        <v>13</v>
      </c>
    </row>
    <row r="2755" hidden="1">
      <c r="A2755" s="56" t="s">
        <v>3724</v>
      </c>
      <c r="B2755" s="25">
        <v>18876.0</v>
      </c>
      <c r="C2755" s="26">
        <v>18876.0</v>
      </c>
      <c r="D2755" s="27">
        <v>0.0</v>
      </c>
      <c r="E2755" s="41"/>
    </row>
    <row r="2756" hidden="1">
      <c r="A2756" s="56" t="s">
        <v>3725</v>
      </c>
      <c r="B2756" s="29">
        <v>31392.0</v>
      </c>
      <c r="C2756" s="26">
        <v>31392.0</v>
      </c>
      <c r="D2756" s="27">
        <v>0.0</v>
      </c>
      <c r="E2756" s="28"/>
    </row>
    <row r="2757" hidden="1">
      <c r="A2757" s="56" t="s">
        <v>3726</v>
      </c>
      <c r="B2757" s="29">
        <v>500.0</v>
      </c>
      <c r="C2757" s="26">
        <v>500.0</v>
      </c>
      <c r="D2757" s="27">
        <v>0.0</v>
      </c>
      <c r="E2757" s="41"/>
    </row>
    <row r="2758" hidden="1">
      <c r="A2758" s="56" t="s">
        <v>3727</v>
      </c>
      <c r="B2758" s="29">
        <v>0.0</v>
      </c>
      <c r="C2758" s="26"/>
      <c r="D2758" s="27">
        <v>0.0</v>
      </c>
      <c r="E2758" s="41"/>
    </row>
    <row r="2759" hidden="1">
      <c r="A2759" s="31" t="s">
        <v>3729</v>
      </c>
      <c r="B2759" s="29">
        <v>0.0</v>
      </c>
      <c r="C2759" s="26"/>
      <c r="D2759" s="27">
        <v>0.0</v>
      </c>
      <c r="E2759" s="40"/>
    </row>
    <row r="2760" hidden="1">
      <c r="A2760" s="31" t="s">
        <v>3730</v>
      </c>
      <c r="B2760" s="29">
        <v>0.0</v>
      </c>
      <c r="C2760" s="26"/>
      <c r="D2760" s="27">
        <v>0.0</v>
      </c>
      <c r="E2760" s="28"/>
    </row>
    <row r="2761" hidden="1">
      <c r="A2761" s="31" t="s">
        <v>3732</v>
      </c>
      <c r="B2761" s="29">
        <v>755.0</v>
      </c>
      <c r="C2761" s="26">
        <v>755.0</v>
      </c>
      <c r="D2761" s="27">
        <v>0.0</v>
      </c>
      <c r="E2761" s="28" t="s">
        <v>5118</v>
      </c>
    </row>
    <row r="2762" hidden="1">
      <c r="A2762" s="31" t="s">
        <v>3734</v>
      </c>
      <c r="B2762" s="29">
        <v>6320.0</v>
      </c>
      <c r="C2762" s="26">
        <v>6320.0</v>
      </c>
      <c r="D2762" s="27">
        <v>0.0</v>
      </c>
      <c r="E2762" s="41"/>
    </row>
    <row r="2763" hidden="1">
      <c r="A2763" s="57" t="s">
        <v>3735</v>
      </c>
      <c r="B2763" s="29">
        <v>108718.0</v>
      </c>
      <c r="C2763" s="29">
        <v>108718.0</v>
      </c>
      <c r="D2763" s="27">
        <v>0.0</v>
      </c>
      <c r="E2763" s="41"/>
    </row>
    <row r="2764" hidden="1">
      <c r="A2764" s="57" t="s">
        <v>3736</v>
      </c>
      <c r="B2764" s="29">
        <v>42302.0</v>
      </c>
      <c r="C2764" s="58">
        <v>42302.0</v>
      </c>
      <c r="D2764" s="27">
        <v>0.0</v>
      </c>
      <c r="E2764" s="41"/>
    </row>
    <row r="2765" hidden="1">
      <c r="A2765" s="57" t="s">
        <v>3737</v>
      </c>
      <c r="B2765" s="29">
        <v>142590.0</v>
      </c>
      <c r="C2765" s="58">
        <v>142590.0</v>
      </c>
      <c r="D2765" s="27">
        <v>0.0</v>
      </c>
      <c r="E2765" s="41"/>
    </row>
    <row r="2766" hidden="1">
      <c r="A2766" s="57" t="s">
        <v>3738</v>
      </c>
      <c r="B2766" s="29">
        <v>107012.5</v>
      </c>
      <c r="C2766" s="58">
        <v>107012.5</v>
      </c>
      <c r="D2766" s="27">
        <v>0.0</v>
      </c>
      <c r="E2766" s="41"/>
    </row>
    <row r="2767" hidden="1">
      <c r="A2767" s="57" t="s">
        <v>3740</v>
      </c>
      <c r="B2767" s="29">
        <v>2759.0</v>
      </c>
      <c r="C2767" s="58">
        <v>2759.0</v>
      </c>
      <c r="D2767" s="27">
        <v>0.0</v>
      </c>
      <c r="E2767" s="41"/>
    </row>
    <row r="2768" hidden="1">
      <c r="A2768" s="57" t="s">
        <v>3741</v>
      </c>
      <c r="B2768" s="29">
        <v>10199.0</v>
      </c>
      <c r="C2768" s="58">
        <v>10199.0</v>
      </c>
      <c r="D2768" s="27">
        <v>0.0</v>
      </c>
      <c r="E2768" s="41"/>
    </row>
    <row r="2769" hidden="1">
      <c r="A2769" s="35" t="s">
        <v>3742</v>
      </c>
      <c r="B2769" s="29">
        <v>461201.1</v>
      </c>
      <c r="C2769" s="58">
        <v>461201.1</v>
      </c>
      <c r="D2769" s="27">
        <v>0.0</v>
      </c>
      <c r="E2769" s="41"/>
    </row>
    <row r="2770" hidden="1">
      <c r="A2770" s="36" t="s">
        <v>3743</v>
      </c>
      <c r="B2770" s="42">
        <v>23.400000000001455</v>
      </c>
      <c r="C2770" s="64">
        <v>23.400000000023283</v>
      </c>
      <c r="D2770" s="65">
        <v>2.1827872842550278E-11</v>
      </c>
      <c r="E2770" s="45"/>
    </row>
    <row r="2771" hidden="1"/>
    <row r="2772" hidden="1"/>
    <row r="2773" hidden="1">
      <c r="A2773" s="5" t="s">
        <v>4841</v>
      </c>
      <c r="B2773" s="6"/>
      <c r="C2773" s="6"/>
      <c r="D2773" s="6"/>
      <c r="E2773" s="7"/>
    </row>
    <row r="2774" hidden="1">
      <c r="A2774" s="10"/>
      <c r="B2774" s="11"/>
      <c r="C2774" s="11"/>
      <c r="D2774" s="11"/>
      <c r="E2774" s="12"/>
    </row>
    <row r="2775" hidden="1">
      <c r="A2775" s="5" t="s">
        <v>3717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13">
        <v>46076.0</v>
      </c>
      <c r="B2777" s="6"/>
      <c r="C2777" s="53" t="s">
        <v>3718</v>
      </c>
      <c r="D2777" s="15">
        <v>46081.0</v>
      </c>
      <c r="E2777" s="7"/>
    </row>
    <row r="2778" hidden="1">
      <c r="A2778" s="10"/>
      <c r="B2778" s="11"/>
      <c r="C2778" s="16"/>
      <c r="D2778" s="11"/>
      <c r="E2778" s="12"/>
    </row>
    <row r="2779" hidden="1">
      <c r="A2779" s="54" t="s">
        <v>4850</v>
      </c>
      <c r="B2779" s="7"/>
      <c r="C2779" s="16"/>
      <c r="D2779" s="55" t="s">
        <v>4859</v>
      </c>
      <c r="E2779" s="7"/>
    </row>
    <row r="2780" hidden="1">
      <c r="A2780" s="10"/>
      <c r="B2780" s="12"/>
      <c r="C2780" s="16"/>
      <c r="D2780" s="11"/>
      <c r="E2780" s="12"/>
    </row>
    <row r="2781" hidden="1">
      <c r="A2781" s="19" t="s">
        <v>3719</v>
      </c>
      <c r="B2781" s="6"/>
      <c r="C2781" s="6"/>
      <c r="D2781" s="6"/>
      <c r="E2781" s="7"/>
    </row>
    <row r="2782" hidden="1">
      <c r="A2782" s="20" t="s">
        <v>3720</v>
      </c>
      <c r="B2782" s="21" t="s">
        <v>3721</v>
      </c>
      <c r="C2782" s="22" t="s">
        <v>3722</v>
      </c>
      <c r="D2782" s="21" t="s">
        <v>3723</v>
      </c>
      <c r="E2782" s="23" t="s">
        <v>13</v>
      </c>
    </row>
    <row r="2783" hidden="1">
      <c r="A2783" s="56" t="s">
        <v>3724</v>
      </c>
      <c r="B2783" s="25">
        <v>18982.0</v>
      </c>
      <c r="C2783" s="26">
        <v>18983.0</v>
      </c>
      <c r="D2783" s="27">
        <v>1.0</v>
      </c>
      <c r="E2783" s="41"/>
    </row>
    <row r="2784" hidden="1">
      <c r="A2784" s="56" t="s">
        <v>3725</v>
      </c>
      <c r="B2784" s="29">
        <v>23016.0</v>
      </c>
      <c r="C2784" s="26">
        <v>23016.0</v>
      </c>
      <c r="D2784" s="27">
        <v>0.0</v>
      </c>
      <c r="E2784" s="28"/>
    </row>
    <row r="2785" hidden="1">
      <c r="A2785" s="56" t="s">
        <v>3726</v>
      </c>
      <c r="B2785" s="29">
        <v>400.0</v>
      </c>
      <c r="C2785" s="26">
        <v>400.0</v>
      </c>
      <c r="D2785" s="27">
        <v>0.0</v>
      </c>
      <c r="E2785" s="41"/>
    </row>
    <row r="2786" hidden="1">
      <c r="A2786" s="56" t="s">
        <v>3727</v>
      </c>
      <c r="B2786" s="29">
        <v>0.0</v>
      </c>
      <c r="C2786" s="26"/>
      <c r="D2786" s="27">
        <v>0.0</v>
      </c>
      <c r="E2786" s="41"/>
    </row>
    <row r="2787" hidden="1">
      <c r="A2787" s="31" t="s">
        <v>3729</v>
      </c>
      <c r="B2787" s="29">
        <v>0.0</v>
      </c>
      <c r="C2787" s="26"/>
      <c r="D2787" s="27">
        <v>0.0</v>
      </c>
      <c r="E2787" s="40"/>
    </row>
    <row r="2788" hidden="1">
      <c r="A2788" s="31" t="s">
        <v>3730</v>
      </c>
      <c r="B2788" s="29">
        <v>0.0</v>
      </c>
      <c r="C2788" s="26"/>
      <c r="D2788" s="27">
        <v>0.0</v>
      </c>
      <c r="E2788" s="28"/>
    </row>
    <row r="2789" hidden="1">
      <c r="A2789" s="31" t="s">
        <v>3732</v>
      </c>
      <c r="B2789" s="29">
        <v>0.0</v>
      </c>
      <c r="C2789" s="26"/>
      <c r="D2789" s="27">
        <v>0.0</v>
      </c>
      <c r="E2789" s="28"/>
    </row>
    <row r="2790" hidden="1">
      <c r="A2790" s="31" t="s">
        <v>3734</v>
      </c>
      <c r="B2790" s="29">
        <v>5040.0</v>
      </c>
      <c r="C2790" s="26">
        <v>5000.0</v>
      </c>
      <c r="D2790" s="27">
        <v>-40.0</v>
      </c>
      <c r="E2790" s="41"/>
    </row>
    <row r="2791" hidden="1">
      <c r="A2791" s="57" t="s">
        <v>3735</v>
      </c>
      <c r="B2791" s="29">
        <v>91808.0</v>
      </c>
      <c r="C2791" s="29">
        <v>91808.0</v>
      </c>
      <c r="D2791" s="27">
        <v>0.0</v>
      </c>
      <c r="E2791" s="41"/>
    </row>
    <row r="2792" hidden="1">
      <c r="A2792" s="57" t="s">
        <v>3736</v>
      </c>
      <c r="B2792" s="29">
        <v>24706.0</v>
      </c>
      <c r="C2792" s="58">
        <v>24706.0</v>
      </c>
      <c r="D2792" s="27">
        <v>0.0</v>
      </c>
      <c r="E2792" s="41"/>
    </row>
    <row r="2793" hidden="1">
      <c r="A2793" s="57" t="s">
        <v>3737</v>
      </c>
      <c r="B2793" s="29">
        <v>104630.0</v>
      </c>
      <c r="C2793" s="58">
        <v>104630.0</v>
      </c>
      <c r="D2793" s="27">
        <v>0.0</v>
      </c>
      <c r="E2793" s="41"/>
    </row>
    <row r="2794" hidden="1">
      <c r="A2794" s="57" t="s">
        <v>3738</v>
      </c>
      <c r="B2794" s="29">
        <v>94101.0</v>
      </c>
      <c r="C2794" s="58">
        <v>94101.0</v>
      </c>
      <c r="D2794" s="27">
        <v>0.0</v>
      </c>
      <c r="E2794" s="41"/>
    </row>
    <row r="2795" hidden="1">
      <c r="A2795" s="57" t="s">
        <v>3740</v>
      </c>
      <c r="B2795" s="29">
        <v>2618.0</v>
      </c>
      <c r="C2795" s="58">
        <v>2618.0</v>
      </c>
      <c r="D2795" s="27">
        <v>0.0</v>
      </c>
      <c r="E2795" s="41"/>
    </row>
    <row r="2796" hidden="1">
      <c r="A2796" s="57" t="s">
        <v>3741</v>
      </c>
      <c r="B2796" s="29">
        <v>8827.0</v>
      </c>
      <c r="C2796" s="58">
        <v>8827.0</v>
      </c>
      <c r="D2796" s="27">
        <v>0.0</v>
      </c>
      <c r="E2796" s="41"/>
    </row>
    <row r="2797" hidden="1">
      <c r="A2797" s="35" t="s">
        <v>3742</v>
      </c>
      <c r="B2797" s="29">
        <v>365294.5</v>
      </c>
      <c r="C2797" s="58">
        <v>365294.5</v>
      </c>
      <c r="D2797" s="27">
        <v>0.0</v>
      </c>
      <c r="E2797" s="41"/>
    </row>
    <row r="2798" hidden="1">
      <c r="A2798" s="36" t="s">
        <v>3743</v>
      </c>
      <c r="B2798" s="42">
        <v>6.5</v>
      </c>
      <c r="C2798" s="64">
        <v>-32.5</v>
      </c>
      <c r="D2798" s="65">
        <v>-39.0</v>
      </c>
      <c r="E2798" s="45"/>
    </row>
    <row r="2799" hidden="1"/>
    <row r="2800" hidden="1"/>
    <row r="2801" hidden="1">
      <c r="A2801" s="5" t="s">
        <v>4841</v>
      </c>
      <c r="B2801" s="6"/>
      <c r="C2801" s="6"/>
      <c r="D2801" s="6"/>
      <c r="E2801" s="7"/>
    </row>
    <row r="2802" hidden="1">
      <c r="A2802" s="10"/>
      <c r="B2802" s="11"/>
      <c r="C2802" s="11"/>
      <c r="D2802" s="11"/>
      <c r="E2802" s="12"/>
    </row>
    <row r="2803" hidden="1">
      <c r="A2803" s="5" t="s">
        <v>3717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13">
        <v>46082.0</v>
      </c>
      <c r="B2805" s="6"/>
      <c r="C2805" s="53" t="s">
        <v>3718</v>
      </c>
      <c r="D2805" s="15">
        <v>46082.0</v>
      </c>
      <c r="E2805" s="7"/>
    </row>
    <row r="2806" hidden="1">
      <c r="A2806" s="10"/>
      <c r="B2806" s="11"/>
      <c r="C2806" s="16"/>
      <c r="D2806" s="11"/>
      <c r="E2806" s="12"/>
    </row>
    <row r="2807" hidden="1">
      <c r="A2807" s="54" t="s">
        <v>4851</v>
      </c>
      <c r="B2807" s="7"/>
      <c r="C2807" s="16"/>
      <c r="D2807" s="55" t="s">
        <v>4851</v>
      </c>
      <c r="E2807" s="7"/>
    </row>
    <row r="2808" hidden="1">
      <c r="A2808" s="10"/>
      <c r="B2808" s="12"/>
      <c r="C2808" s="16"/>
      <c r="D2808" s="11"/>
      <c r="E2808" s="12"/>
    </row>
    <row r="2809" hidden="1">
      <c r="A2809" s="19" t="s">
        <v>3719</v>
      </c>
      <c r="B2809" s="6"/>
      <c r="C2809" s="6"/>
      <c r="D2809" s="6"/>
      <c r="E2809" s="7"/>
    </row>
    <row r="2810" hidden="1">
      <c r="A2810" s="20" t="s">
        <v>3720</v>
      </c>
      <c r="B2810" s="21" t="s">
        <v>3721</v>
      </c>
      <c r="C2810" s="22" t="s">
        <v>3722</v>
      </c>
      <c r="D2810" s="21" t="s">
        <v>3723</v>
      </c>
      <c r="E2810" s="23" t="s">
        <v>13</v>
      </c>
    </row>
    <row r="2811" hidden="1">
      <c r="A2811" s="56" t="s">
        <v>3724</v>
      </c>
      <c r="B2811" s="25">
        <v>4603.0</v>
      </c>
      <c r="C2811" s="26">
        <v>4603.0</v>
      </c>
      <c r="D2811" s="27">
        <v>0.0</v>
      </c>
      <c r="E2811" s="41"/>
    </row>
    <row r="2812" hidden="1">
      <c r="A2812" s="56" t="s">
        <v>3725</v>
      </c>
      <c r="B2812" s="29">
        <v>3458.0</v>
      </c>
      <c r="C2812" s="26">
        <v>3458.0</v>
      </c>
      <c r="D2812" s="27">
        <v>0.0</v>
      </c>
      <c r="E2812" s="28"/>
    </row>
    <row r="2813" hidden="1">
      <c r="A2813" s="56" t="s">
        <v>3726</v>
      </c>
      <c r="B2813" s="29">
        <v>0.0</v>
      </c>
      <c r="C2813" s="26"/>
      <c r="D2813" s="27">
        <v>0.0</v>
      </c>
      <c r="E2813" s="41"/>
    </row>
    <row r="2814" hidden="1">
      <c r="A2814" s="56" t="s">
        <v>3727</v>
      </c>
      <c r="B2814" s="29">
        <v>0.0</v>
      </c>
      <c r="C2814" s="26"/>
      <c r="D2814" s="27">
        <v>0.0</v>
      </c>
      <c r="E2814" s="41"/>
    </row>
    <row r="2815" hidden="1">
      <c r="A2815" s="31" t="s">
        <v>3729</v>
      </c>
      <c r="B2815" s="29">
        <v>0.0</v>
      </c>
      <c r="C2815" s="26"/>
      <c r="D2815" s="27">
        <v>0.0</v>
      </c>
      <c r="E2815" s="40"/>
    </row>
    <row r="2816" hidden="1">
      <c r="A2816" s="31" t="s">
        <v>3730</v>
      </c>
      <c r="B2816" s="29">
        <v>0.0</v>
      </c>
      <c r="C2816" s="26"/>
      <c r="D2816" s="27">
        <v>0.0</v>
      </c>
      <c r="E2816" s="28"/>
    </row>
    <row r="2817" hidden="1">
      <c r="A2817" s="31" t="s">
        <v>3732</v>
      </c>
      <c r="B2817" s="29">
        <v>0.0</v>
      </c>
      <c r="C2817" s="26"/>
      <c r="D2817" s="27">
        <v>0.0</v>
      </c>
      <c r="E2817" s="28"/>
    </row>
    <row r="2818" hidden="1">
      <c r="A2818" s="31" t="s">
        <v>3734</v>
      </c>
      <c r="B2818" s="29">
        <v>880.0</v>
      </c>
      <c r="C2818" s="26">
        <v>880.0</v>
      </c>
      <c r="D2818" s="27">
        <v>0.0</v>
      </c>
      <c r="E2818" s="41"/>
    </row>
    <row r="2819" hidden="1">
      <c r="A2819" s="57" t="s">
        <v>3735</v>
      </c>
      <c r="B2819" s="29">
        <v>16172.0</v>
      </c>
      <c r="C2819" s="29">
        <v>16172.0</v>
      </c>
      <c r="D2819" s="27">
        <v>0.0</v>
      </c>
      <c r="E2819" s="41"/>
    </row>
    <row r="2820" hidden="1">
      <c r="A2820" s="57" t="s">
        <v>3736</v>
      </c>
      <c r="B2820" s="29">
        <v>6564.0</v>
      </c>
      <c r="C2820" s="58">
        <v>6564.0</v>
      </c>
      <c r="D2820" s="27">
        <v>0.0</v>
      </c>
      <c r="E2820" s="41"/>
    </row>
    <row r="2821" hidden="1">
      <c r="A2821" s="57" t="s">
        <v>3737</v>
      </c>
      <c r="B2821" s="29">
        <v>21278.0</v>
      </c>
      <c r="C2821" s="58">
        <v>21278.0</v>
      </c>
      <c r="D2821" s="27">
        <v>0.0</v>
      </c>
      <c r="E2821" s="41"/>
    </row>
    <row r="2822" hidden="1">
      <c r="A2822" s="57" t="s">
        <v>3738</v>
      </c>
      <c r="B2822" s="29">
        <v>19106.0</v>
      </c>
      <c r="C2822" s="58">
        <v>19106.0</v>
      </c>
      <c r="D2822" s="27">
        <v>0.0</v>
      </c>
      <c r="E2822" s="41"/>
    </row>
    <row r="2823" hidden="1">
      <c r="A2823" s="57" t="s">
        <v>3740</v>
      </c>
      <c r="B2823" s="29">
        <v>876.0</v>
      </c>
      <c r="C2823" s="58">
        <v>0.0</v>
      </c>
      <c r="D2823" s="27">
        <v>-876.0</v>
      </c>
      <c r="E2823" s="41"/>
    </row>
    <row r="2824" hidden="1">
      <c r="A2824" s="57" t="s">
        <v>3741</v>
      </c>
      <c r="B2824" s="29">
        <v>3269.0</v>
      </c>
      <c r="C2824" s="58">
        <v>3269.0</v>
      </c>
      <c r="D2824" s="27">
        <v>0.0</v>
      </c>
      <c r="E2824" s="41"/>
    </row>
    <row r="2825" hidden="1">
      <c r="A2825" s="35" t="s">
        <v>3742</v>
      </c>
      <c r="B2825" s="29">
        <v>72937.0</v>
      </c>
      <c r="C2825" s="58">
        <v>72937.0</v>
      </c>
      <c r="D2825" s="27">
        <v>0.0</v>
      </c>
      <c r="E2825" s="41"/>
    </row>
    <row r="2826" hidden="1">
      <c r="A2826" s="36" t="s">
        <v>3743</v>
      </c>
      <c r="B2826" s="42">
        <v>0.0</v>
      </c>
      <c r="C2826" s="64">
        <v>-876.0</v>
      </c>
      <c r="D2826" s="65">
        <v>-876.0</v>
      </c>
      <c r="E2826" s="45"/>
    </row>
    <row r="2827" hidden="1"/>
    <row r="2828" hidden="1"/>
    <row r="2829" hidden="1">
      <c r="A2829" s="5" t="s">
        <v>4841</v>
      </c>
      <c r="B2829" s="6"/>
      <c r="C2829" s="6"/>
      <c r="D2829" s="6"/>
      <c r="E2829" s="7"/>
    </row>
    <row r="2830" hidden="1">
      <c r="A2830" s="10"/>
      <c r="B2830" s="11"/>
      <c r="C2830" s="11"/>
      <c r="D2830" s="11"/>
      <c r="E2830" s="12"/>
    </row>
    <row r="2831" hidden="1">
      <c r="A2831" s="5" t="s">
        <v>3717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13">
        <v>46082.0</v>
      </c>
      <c r="B2833" s="6"/>
      <c r="C2833" s="53" t="s">
        <v>3718</v>
      </c>
      <c r="D2833" s="15">
        <v>46082.0</v>
      </c>
      <c r="E2833" s="7"/>
    </row>
    <row r="2834" hidden="1">
      <c r="A2834" s="10"/>
      <c r="B2834" s="11"/>
      <c r="C2834" s="16"/>
      <c r="D2834" s="11"/>
      <c r="E2834" s="12"/>
    </row>
    <row r="2835" hidden="1">
      <c r="A2835" s="54" t="s">
        <v>4851</v>
      </c>
      <c r="B2835" s="7"/>
      <c r="C2835" s="16"/>
      <c r="D2835" s="55" t="s">
        <v>4851</v>
      </c>
      <c r="E2835" s="7"/>
    </row>
    <row r="2836" hidden="1">
      <c r="A2836" s="10"/>
      <c r="B2836" s="12"/>
      <c r="C2836" s="16"/>
      <c r="D2836" s="11"/>
      <c r="E2836" s="12"/>
    </row>
    <row r="2837" hidden="1">
      <c r="A2837" s="19" t="s">
        <v>3719</v>
      </c>
      <c r="B2837" s="6"/>
      <c r="C2837" s="6"/>
      <c r="D2837" s="6"/>
      <c r="E2837" s="7"/>
    </row>
    <row r="2838" hidden="1">
      <c r="A2838" s="20" t="s">
        <v>3720</v>
      </c>
      <c r="B2838" s="21" t="s">
        <v>3721</v>
      </c>
      <c r="C2838" s="22" t="s">
        <v>3722</v>
      </c>
      <c r="D2838" s="21" t="s">
        <v>3723</v>
      </c>
      <c r="E2838" s="23" t="s">
        <v>13</v>
      </c>
    </row>
    <row r="2839" hidden="1">
      <c r="A2839" s="56" t="s">
        <v>3724</v>
      </c>
      <c r="B2839" s="25">
        <v>4603.0</v>
      </c>
      <c r="C2839" s="26">
        <v>4603.0</v>
      </c>
      <c r="D2839" s="27">
        <v>0.0</v>
      </c>
      <c r="E2839" s="41"/>
    </row>
    <row r="2840" hidden="1">
      <c r="A2840" s="56" t="s">
        <v>3725</v>
      </c>
      <c r="B2840" s="29">
        <v>3458.0</v>
      </c>
      <c r="C2840" s="26">
        <v>3458.0</v>
      </c>
      <c r="D2840" s="27">
        <v>0.0</v>
      </c>
      <c r="E2840" s="28"/>
    </row>
    <row r="2841" hidden="1">
      <c r="A2841" s="56" t="s">
        <v>3726</v>
      </c>
      <c r="B2841" s="29">
        <v>0.0</v>
      </c>
      <c r="C2841" s="26"/>
      <c r="D2841" s="27">
        <v>0.0</v>
      </c>
      <c r="E2841" s="41"/>
    </row>
    <row r="2842" hidden="1">
      <c r="A2842" s="56" t="s">
        <v>3727</v>
      </c>
      <c r="B2842" s="29">
        <v>0.0</v>
      </c>
      <c r="C2842" s="26"/>
      <c r="D2842" s="27">
        <v>0.0</v>
      </c>
      <c r="E2842" s="41"/>
    </row>
    <row r="2843" hidden="1">
      <c r="A2843" s="31" t="s">
        <v>3729</v>
      </c>
      <c r="B2843" s="29">
        <v>0.0</v>
      </c>
      <c r="C2843" s="26"/>
      <c r="D2843" s="27">
        <v>0.0</v>
      </c>
      <c r="E2843" s="40"/>
    </row>
    <row r="2844" hidden="1">
      <c r="A2844" s="31" t="s">
        <v>3730</v>
      </c>
      <c r="B2844" s="29">
        <v>0.0</v>
      </c>
      <c r="C2844" s="26"/>
      <c r="D2844" s="27">
        <v>0.0</v>
      </c>
      <c r="E2844" s="28"/>
    </row>
    <row r="2845" hidden="1">
      <c r="A2845" s="31" t="s">
        <v>3732</v>
      </c>
      <c r="B2845" s="29">
        <v>0.0</v>
      </c>
      <c r="C2845" s="26"/>
      <c r="D2845" s="27">
        <v>0.0</v>
      </c>
      <c r="E2845" s="28"/>
    </row>
    <row r="2846" hidden="1">
      <c r="A2846" s="31" t="s">
        <v>3734</v>
      </c>
      <c r="B2846" s="29">
        <v>880.0</v>
      </c>
      <c r="C2846" s="26">
        <v>880.0</v>
      </c>
      <c r="D2846" s="27">
        <v>0.0</v>
      </c>
      <c r="E2846" s="41"/>
    </row>
    <row r="2847" hidden="1">
      <c r="A2847" s="57" t="s">
        <v>3735</v>
      </c>
      <c r="B2847" s="29">
        <v>16172.0</v>
      </c>
      <c r="C2847" s="29">
        <v>16172.0</v>
      </c>
      <c r="D2847" s="27">
        <v>0.0</v>
      </c>
      <c r="E2847" s="41"/>
    </row>
    <row r="2848" hidden="1">
      <c r="A2848" s="57" t="s">
        <v>3736</v>
      </c>
      <c r="B2848" s="29">
        <v>6564.0</v>
      </c>
      <c r="C2848" s="58">
        <v>6564.0</v>
      </c>
      <c r="D2848" s="27">
        <v>0.0</v>
      </c>
      <c r="E2848" s="41"/>
    </row>
    <row r="2849" hidden="1">
      <c r="A2849" s="57" t="s">
        <v>3737</v>
      </c>
      <c r="B2849" s="29">
        <v>21278.0</v>
      </c>
      <c r="C2849" s="58">
        <v>21278.0</v>
      </c>
      <c r="D2849" s="27">
        <v>0.0</v>
      </c>
      <c r="E2849" s="41"/>
    </row>
    <row r="2850" hidden="1">
      <c r="A2850" s="57" t="s">
        <v>3738</v>
      </c>
      <c r="B2850" s="29">
        <v>19106.0</v>
      </c>
      <c r="C2850" s="58">
        <v>19106.0</v>
      </c>
      <c r="D2850" s="27">
        <v>0.0</v>
      </c>
      <c r="E2850" s="41"/>
    </row>
    <row r="2851" hidden="1">
      <c r="A2851" s="57" t="s">
        <v>3740</v>
      </c>
      <c r="B2851" s="29">
        <v>876.0</v>
      </c>
      <c r="C2851" s="58">
        <v>0.0</v>
      </c>
      <c r="D2851" s="27">
        <v>-876.0</v>
      </c>
      <c r="E2851" s="41"/>
    </row>
    <row r="2852" hidden="1">
      <c r="A2852" s="57" t="s">
        <v>3741</v>
      </c>
      <c r="B2852" s="29">
        <v>3269.0</v>
      </c>
      <c r="C2852" s="58">
        <v>3269.0</v>
      </c>
      <c r="D2852" s="27">
        <v>0.0</v>
      </c>
      <c r="E2852" s="41"/>
    </row>
    <row r="2853" hidden="1">
      <c r="A2853" s="35" t="s">
        <v>3742</v>
      </c>
      <c r="B2853" s="29">
        <v>72937.0</v>
      </c>
      <c r="C2853" s="58">
        <v>72937.0</v>
      </c>
      <c r="D2853" s="27">
        <v>0.0</v>
      </c>
      <c r="E2853" s="41"/>
    </row>
    <row r="2854" hidden="1">
      <c r="A2854" s="36" t="s">
        <v>3743</v>
      </c>
      <c r="B2854" s="42">
        <v>0.0</v>
      </c>
      <c r="C2854" s="64">
        <v>-876.0</v>
      </c>
      <c r="D2854" s="65">
        <v>-876.0</v>
      </c>
      <c r="E2854" s="45"/>
    </row>
    <row r="2855" hidden="1"/>
    <row r="2856" hidden="1"/>
    <row r="2857" hidden="1">
      <c r="A2857" s="5" t="s">
        <v>4841</v>
      </c>
      <c r="B2857" s="6"/>
      <c r="C2857" s="6"/>
      <c r="D2857" s="6"/>
      <c r="E2857" s="7"/>
    </row>
    <row r="2858" hidden="1">
      <c r="A2858" s="10"/>
      <c r="B2858" s="11"/>
      <c r="C2858" s="11"/>
      <c r="D2858" s="11"/>
      <c r="E2858" s="12"/>
    </row>
    <row r="2859" hidden="1">
      <c r="A2859" s="5" t="s">
        <v>3717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13">
        <v>46083.0</v>
      </c>
      <c r="B2861" s="6"/>
      <c r="C2861" s="53" t="s">
        <v>3718</v>
      </c>
      <c r="D2861" s="15">
        <v>46089.0</v>
      </c>
      <c r="E2861" s="7"/>
    </row>
    <row r="2862" hidden="1">
      <c r="A2862" s="10"/>
      <c r="B2862" s="11"/>
      <c r="C2862" s="16"/>
      <c r="D2862" s="11"/>
      <c r="E2862" s="12"/>
    </row>
    <row r="2863" hidden="1">
      <c r="A2863" s="54" t="s">
        <v>4850</v>
      </c>
      <c r="B2863" s="7"/>
      <c r="C2863" s="16"/>
      <c r="D2863" s="55" t="s">
        <v>4851</v>
      </c>
      <c r="E2863" s="7"/>
    </row>
    <row r="2864" hidden="1">
      <c r="A2864" s="10"/>
      <c r="B2864" s="12"/>
      <c r="C2864" s="16"/>
      <c r="D2864" s="11"/>
      <c r="E2864" s="12"/>
    </row>
    <row r="2865" hidden="1">
      <c r="A2865" s="19" t="s">
        <v>3719</v>
      </c>
      <c r="B2865" s="6"/>
      <c r="C2865" s="6"/>
      <c r="D2865" s="6"/>
      <c r="E2865" s="7"/>
    </row>
    <row r="2866" hidden="1">
      <c r="A2866" s="20" t="s">
        <v>3720</v>
      </c>
      <c r="B2866" s="21" t="s">
        <v>3721</v>
      </c>
      <c r="C2866" s="22" t="s">
        <v>3722</v>
      </c>
      <c r="D2866" s="21" t="s">
        <v>3723</v>
      </c>
      <c r="E2866" s="23" t="s">
        <v>13</v>
      </c>
    </row>
    <row r="2867" hidden="1">
      <c r="A2867" s="56" t="s">
        <v>3724</v>
      </c>
      <c r="B2867" s="25">
        <v>33879.0</v>
      </c>
      <c r="C2867" s="26">
        <v>33888.0</v>
      </c>
      <c r="D2867" s="27">
        <v>9.0</v>
      </c>
      <c r="E2867" s="41"/>
    </row>
    <row r="2868" hidden="1">
      <c r="A2868" s="56" t="s">
        <v>3725</v>
      </c>
      <c r="B2868" s="29">
        <v>35997.0</v>
      </c>
      <c r="C2868" s="26">
        <v>35997.0</v>
      </c>
      <c r="D2868" s="27">
        <v>0.0</v>
      </c>
      <c r="E2868" s="28"/>
    </row>
    <row r="2869" hidden="1">
      <c r="A2869" s="56" t="s">
        <v>3726</v>
      </c>
      <c r="B2869" s="29">
        <v>510.0</v>
      </c>
      <c r="C2869" s="26">
        <v>510.0</v>
      </c>
      <c r="D2869" s="27">
        <v>0.0</v>
      </c>
      <c r="E2869" s="41"/>
    </row>
    <row r="2870" hidden="1">
      <c r="A2870" s="56" t="s">
        <v>3727</v>
      </c>
      <c r="B2870" s="29">
        <v>0.0</v>
      </c>
      <c r="C2870" s="26"/>
      <c r="D2870" s="27">
        <v>0.0</v>
      </c>
      <c r="E2870" s="41"/>
    </row>
    <row r="2871" hidden="1">
      <c r="A2871" s="31" t="s">
        <v>3729</v>
      </c>
      <c r="B2871" s="29">
        <v>0.0</v>
      </c>
      <c r="C2871" s="26"/>
      <c r="D2871" s="27">
        <v>0.0</v>
      </c>
      <c r="E2871" s="40"/>
    </row>
    <row r="2872" hidden="1">
      <c r="A2872" s="31" t="s">
        <v>3730</v>
      </c>
      <c r="B2872" s="29">
        <v>0.0</v>
      </c>
      <c r="C2872" s="26"/>
      <c r="D2872" s="27">
        <v>0.0</v>
      </c>
      <c r="E2872" s="28"/>
    </row>
    <row r="2873" hidden="1">
      <c r="A2873" s="31" t="s">
        <v>3732</v>
      </c>
      <c r="B2873" s="29">
        <v>1989.0</v>
      </c>
      <c r="C2873" s="26">
        <v>1989.0</v>
      </c>
      <c r="D2873" s="27">
        <v>0.0</v>
      </c>
      <c r="E2873" s="28" t="s">
        <v>5119</v>
      </c>
    </row>
    <row r="2874" hidden="1">
      <c r="A2874" s="31" t="s">
        <v>3734</v>
      </c>
      <c r="B2874" s="29">
        <v>6280.0</v>
      </c>
      <c r="C2874" s="26">
        <v>6280.0</v>
      </c>
      <c r="D2874" s="27">
        <v>0.0</v>
      </c>
      <c r="E2874" s="41"/>
    </row>
    <row r="2875" hidden="1">
      <c r="A2875" s="57" t="s">
        <v>3735</v>
      </c>
      <c r="B2875" s="29">
        <v>114003.0</v>
      </c>
      <c r="C2875" s="29">
        <v>114003.0</v>
      </c>
      <c r="D2875" s="27">
        <v>0.0</v>
      </c>
      <c r="E2875" s="41"/>
    </row>
    <row r="2876" hidden="1">
      <c r="A2876" s="57" t="s">
        <v>3736</v>
      </c>
      <c r="B2876" s="29">
        <v>30533.0</v>
      </c>
      <c r="C2876" s="58">
        <v>30533.0</v>
      </c>
      <c r="D2876" s="27">
        <v>0.0</v>
      </c>
      <c r="E2876" s="41"/>
    </row>
    <row r="2877" hidden="1">
      <c r="A2877" s="57" t="s">
        <v>3737</v>
      </c>
      <c r="B2877" s="29">
        <v>110164.0</v>
      </c>
      <c r="C2877" s="58">
        <v>110164.0</v>
      </c>
      <c r="D2877" s="27">
        <v>0.0</v>
      </c>
      <c r="E2877" s="41"/>
    </row>
    <row r="2878" hidden="1">
      <c r="A2878" s="57" t="s">
        <v>3738</v>
      </c>
      <c r="B2878" s="29">
        <v>97610.5</v>
      </c>
      <c r="C2878" s="58">
        <v>97610.5</v>
      </c>
      <c r="D2878" s="27">
        <v>0.0</v>
      </c>
      <c r="E2878" s="41"/>
    </row>
    <row r="2879" hidden="1">
      <c r="A2879" s="57" t="s">
        <v>3740</v>
      </c>
      <c r="B2879" s="29">
        <v>1497.0</v>
      </c>
      <c r="C2879" s="58">
        <v>1497.0</v>
      </c>
      <c r="D2879" s="27">
        <v>0.0</v>
      </c>
      <c r="E2879" s="41"/>
    </row>
    <row r="2880" hidden="1">
      <c r="A2880" s="57" t="s">
        <v>3741</v>
      </c>
      <c r="B2880" s="29">
        <v>12858.0</v>
      </c>
      <c r="C2880" s="58">
        <v>12858.0</v>
      </c>
      <c r="D2880" s="27">
        <v>0.0</v>
      </c>
      <c r="E2880" s="41"/>
    </row>
    <row r="2881" hidden="1">
      <c r="A2881" s="35" t="s">
        <v>3742</v>
      </c>
      <c r="B2881" s="29">
        <v>432458.5</v>
      </c>
      <c r="C2881" s="58">
        <v>432458.5</v>
      </c>
      <c r="D2881" s="27">
        <v>0.0</v>
      </c>
      <c r="E2881" s="41"/>
    </row>
    <row r="2882" hidden="1">
      <c r="A2882" s="36" t="s">
        <v>3743</v>
      </c>
      <c r="B2882" s="42">
        <v>4.0</v>
      </c>
      <c r="C2882" s="64">
        <v>13.0</v>
      </c>
      <c r="D2882" s="65">
        <v>9.0</v>
      </c>
      <c r="E2882" s="45"/>
    </row>
    <row r="2883" hidden="1"/>
    <row r="2884" hidden="1"/>
    <row r="2885" hidden="1">
      <c r="A2885" s="5" t="s">
        <v>4841</v>
      </c>
      <c r="B2885" s="6"/>
      <c r="C2885" s="6"/>
      <c r="D2885" s="6"/>
      <c r="E2885" s="7"/>
    </row>
    <row r="2886" hidden="1">
      <c r="A2886" s="10"/>
      <c r="B2886" s="11"/>
      <c r="C2886" s="11"/>
      <c r="D2886" s="11"/>
      <c r="E2886" s="12"/>
    </row>
    <row r="2887" hidden="1">
      <c r="A2887" s="5" t="s">
        <v>3717</v>
      </c>
      <c r="B2887" s="6"/>
      <c r="C2887" s="6"/>
      <c r="D2887" s="6"/>
      <c r="E2887" s="7"/>
    </row>
    <row r="2888" hidden="1">
      <c r="A2888" s="10"/>
      <c r="B2888" s="11"/>
      <c r="C2888" s="11"/>
      <c r="D2888" s="11"/>
      <c r="E2888" s="12"/>
    </row>
    <row r="2889" hidden="1">
      <c r="A2889" s="13">
        <v>46090.0</v>
      </c>
      <c r="B2889" s="6"/>
      <c r="C2889" s="53" t="s">
        <v>3718</v>
      </c>
      <c r="D2889" s="15">
        <v>46096.0</v>
      </c>
      <c r="E2889" s="7"/>
    </row>
    <row r="2890" hidden="1">
      <c r="A2890" s="10"/>
      <c r="B2890" s="11"/>
      <c r="C2890" s="16"/>
      <c r="D2890" s="11"/>
      <c r="E2890" s="12"/>
    </row>
    <row r="2891" hidden="1">
      <c r="A2891" s="54" t="s">
        <v>4850</v>
      </c>
      <c r="B2891" s="7"/>
      <c r="C2891" s="16"/>
      <c r="D2891" s="55" t="s">
        <v>4851</v>
      </c>
      <c r="E2891" s="7"/>
    </row>
    <row r="2892" hidden="1">
      <c r="A2892" s="10"/>
      <c r="B2892" s="12"/>
      <c r="C2892" s="16"/>
      <c r="D2892" s="11"/>
      <c r="E2892" s="12"/>
    </row>
    <row r="2893" hidden="1">
      <c r="A2893" s="19" t="s">
        <v>3719</v>
      </c>
      <c r="B2893" s="6"/>
      <c r="C2893" s="6"/>
      <c r="D2893" s="6"/>
      <c r="E2893" s="7"/>
    </row>
    <row r="2894" hidden="1">
      <c r="A2894" s="20" t="s">
        <v>3720</v>
      </c>
      <c r="B2894" s="21" t="s">
        <v>3721</v>
      </c>
      <c r="C2894" s="22" t="s">
        <v>3722</v>
      </c>
      <c r="D2894" s="21" t="s">
        <v>3723</v>
      </c>
      <c r="E2894" s="23" t="s">
        <v>13</v>
      </c>
    </row>
    <row r="2895" hidden="1">
      <c r="A2895" s="56" t="s">
        <v>3724</v>
      </c>
      <c r="B2895" s="25">
        <v>33894.0</v>
      </c>
      <c r="C2895" s="26">
        <v>33895.0</v>
      </c>
      <c r="D2895" s="27">
        <v>1.0</v>
      </c>
      <c r="E2895" s="41"/>
    </row>
    <row r="2896" hidden="1">
      <c r="A2896" s="56" t="s">
        <v>3725</v>
      </c>
      <c r="B2896" s="29">
        <v>37400.0</v>
      </c>
      <c r="C2896" s="26">
        <v>37400.0</v>
      </c>
      <c r="D2896" s="27">
        <v>0.0</v>
      </c>
      <c r="E2896" s="28"/>
    </row>
    <row r="2897" hidden="1">
      <c r="A2897" s="56" t="s">
        <v>3726</v>
      </c>
      <c r="B2897" s="29">
        <v>1840.0</v>
      </c>
      <c r="C2897" s="26">
        <v>1840.0</v>
      </c>
      <c r="D2897" s="27">
        <v>0.0</v>
      </c>
      <c r="E2897" s="41"/>
    </row>
    <row r="2898" hidden="1">
      <c r="A2898" s="56" t="s">
        <v>3727</v>
      </c>
      <c r="B2898" s="29">
        <v>0.0</v>
      </c>
      <c r="C2898" s="26"/>
      <c r="D2898" s="27">
        <v>0.0</v>
      </c>
      <c r="E2898" s="41"/>
    </row>
    <row r="2899" hidden="1">
      <c r="A2899" s="31" t="s">
        <v>3729</v>
      </c>
      <c r="B2899" s="29">
        <v>0.0</v>
      </c>
      <c r="C2899" s="26"/>
      <c r="D2899" s="27">
        <v>0.0</v>
      </c>
      <c r="E2899" s="40"/>
    </row>
    <row r="2900" hidden="1">
      <c r="A2900" s="31" t="s">
        <v>3730</v>
      </c>
      <c r="B2900" s="29">
        <v>0.0</v>
      </c>
      <c r="C2900" s="26"/>
      <c r="D2900" s="27">
        <v>0.0</v>
      </c>
      <c r="E2900" s="28"/>
    </row>
    <row r="2901" hidden="1">
      <c r="A2901" s="31" t="s">
        <v>3732</v>
      </c>
      <c r="B2901" s="29">
        <v>0.0</v>
      </c>
      <c r="C2901" s="26"/>
      <c r="D2901" s="27">
        <v>0.0</v>
      </c>
      <c r="E2901" s="28"/>
    </row>
    <row r="2902" hidden="1">
      <c r="A2902" s="31" t="s">
        <v>3734</v>
      </c>
      <c r="B2902" s="29">
        <v>6480.0</v>
      </c>
      <c r="C2902" s="26">
        <v>6400.0</v>
      </c>
      <c r="D2902" s="27">
        <v>-80.0</v>
      </c>
      <c r="E2902" s="41"/>
    </row>
    <row r="2903" hidden="1">
      <c r="A2903" s="57" t="s">
        <v>3735</v>
      </c>
      <c r="B2903" s="29">
        <v>99895.0</v>
      </c>
      <c r="C2903" s="29">
        <v>99895.0</v>
      </c>
      <c r="D2903" s="27">
        <v>0.0</v>
      </c>
      <c r="E2903" s="41"/>
    </row>
    <row r="2904" hidden="1">
      <c r="A2904" s="57" t="s">
        <v>3736</v>
      </c>
      <c r="B2904" s="29">
        <v>41614.0</v>
      </c>
      <c r="C2904" s="58">
        <v>41614.0</v>
      </c>
      <c r="D2904" s="27">
        <v>0.0</v>
      </c>
      <c r="E2904" s="41"/>
    </row>
    <row r="2905" hidden="1">
      <c r="A2905" s="57" t="s">
        <v>3737</v>
      </c>
      <c r="B2905" s="29">
        <v>101830.0</v>
      </c>
      <c r="C2905" s="58">
        <v>101830.0</v>
      </c>
      <c r="D2905" s="27">
        <v>0.0</v>
      </c>
      <c r="E2905" s="41"/>
    </row>
    <row r="2906" hidden="1">
      <c r="A2906" s="57" t="s">
        <v>3738</v>
      </c>
      <c r="B2906" s="29">
        <v>108844.0</v>
      </c>
      <c r="C2906" s="58">
        <v>108844.0</v>
      </c>
      <c r="D2906" s="27">
        <v>0.0</v>
      </c>
      <c r="E2906" s="41"/>
    </row>
    <row r="2907" hidden="1">
      <c r="A2907" s="57" t="s">
        <v>3740</v>
      </c>
      <c r="B2907" s="29">
        <v>4540.0</v>
      </c>
      <c r="C2907" s="58">
        <v>4540.0</v>
      </c>
      <c r="D2907" s="27">
        <v>0.0</v>
      </c>
      <c r="E2907" s="41"/>
    </row>
    <row r="2908" hidden="1">
      <c r="A2908" s="57" t="s">
        <v>3741</v>
      </c>
      <c r="B2908" s="29">
        <v>11816.0</v>
      </c>
      <c r="C2908" s="58">
        <v>12210.0</v>
      </c>
      <c r="D2908" s="27">
        <v>394.0</v>
      </c>
      <c r="E2908" s="41"/>
    </row>
    <row r="2909" hidden="1">
      <c r="A2909" s="35" t="s">
        <v>3742</v>
      </c>
      <c r="B2909" s="29">
        <v>436325.2</v>
      </c>
      <c r="C2909" s="58">
        <v>436719.2</v>
      </c>
      <c r="D2909" s="27">
        <v>394.0</v>
      </c>
      <c r="E2909" s="41"/>
    </row>
    <row r="2910" hidden="1">
      <c r="A2910" s="36" t="s">
        <v>3743</v>
      </c>
      <c r="B2910" s="42">
        <v>11.80000000000291</v>
      </c>
      <c r="C2910" s="64">
        <v>-461.20000000001164</v>
      </c>
      <c r="D2910" s="65">
        <v>-473.00000000001455</v>
      </c>
      <c r="E2910" s="45"/>
    </row>
    <row r="2911" hidden="1"/>
    <row r="2912" hidden="1"/>
    <row r="2913" hidden="1">
      <c r="A2913" s="5" t="s">
        <v>4841</v>
      </c>
      <c r="B2913" s="6"/>
      <c r="C2913" s="6"/>
      <c r="D2913" s="6"/>
      <c r="E2913" s="7"/>
    </row>
    <row r="2914" hidden="1">
      <c r="A2914" s="10"/>
      <c r="B2914" s="11"/>
      <c r="C2914" s="11"/>
      <c r="D2914" s="11"/>
      <c r="E2914" s="12"/>
    </row>
    <row r="2915" hidden="1">
      <c r="A2915" s="5" t="s">
        <v>3717</v>
      </c>
      <c r="B2915" s="6"/>
      <c r="C2915" s="6"/>
      <c r="D2915" s="6"/>
      <c r="E2915" s="7"/>
    </row>
    <row r="2916" hidden="1">
      <c r="A2916" s="10"/>
      <c r="B2916" s="11"/>
      <c r="C2916" s="11"/>
      <c r="D2916" s="11"/>
      <c r="E2916" s="12"/>
    </row>
    <row r="2917" hidden="1">
      <c r="A2917" s="13">
        <v>46097.0</v>
      </c>
      <c r="B2917" s="6"/>
      <c r="C2917" s="53" t="s">
        <v>3718</v>
      </c>
      <c r="D2917" s="15">
        <v>46103.0</v>
      </c>
      <c r="E2917" s="7"/>
    </row>
    <row r="2918" hidden="1">
      <c r="A2918" s="10"/>
      <c r="B2918" s="11"/>
      <c r="C2918" s="16"/>
      <c r="D2918" s="11"/>
      <c r="E2918" s="12"/>
    </row>
    <row r="2919" hidden="1">
      <c r="A2919" s="54" t="s">
        <v>4850</v>
      </c>
      <c r="B2919" s="7"/>
      <c r="C2919" s="16"/>
      <c r="D2919" s="55" t="s">
        <v>4851</v>
      </c>
      <c r="E2919" s="7"/>
    </row>
    <row r="2920" hidden="1">
      <c r="A2920" s="10"/>
      <c r="B2920" s="12"/>
      <c r="C2920" s="16"/>
      <c r="D2920" s="11"/>
      <c r="E2920" s="12"/>
    </row>
    <row r="2921" hidden="1">
      <c r="A2921" s="19" t="s">
        <v>3719</v>
      </c>
      <c r="B2921" s="6"/>
      <c r="C2921" s="6"/>
      <c r="D2921" s="6"/>
      <c r="E2921" s="7"/>
    </row>
    <row r="2922" hidden="1">
      <c r="A2922" s="20" t="s">
        <v>3720</v>
      </c>
      <c r="B2922" s="21" t="s">
        <v>3721</v>
      </c>
      <c r="C2922" s="22" t="s">
        <v>3722</v>
      </c>
      <c r="D2922" s="21" t="s">
        <v>3723</v>
      </c>
      <c r="E2922" s="23" t="s">
        <v>13</v>
      </c>
    </row>
    <row r="2923" hidden="1">
      <c r="A2923" s="56" t="s">
        <v>3724</v>
      </c>
      <c r="B2923" s="25">
        <v>26408.0</v>
      </c>
      <c r="C2923" s="26">
        <v>26408.0</v>
      </c>
      <c r="D2923" s="27">
        <v>0.0</v>
      </c>
      <c r="E2923" s="41"/>
    </row>
    <row r="2924" hidden="1">
      <c r="A2924" s="56" t="s">
        <v>3725</v>
      </c>
      <c r="B2924" s="29">
        <v>35151.0</v>
      </c>
      <c r="C2924" s="26">
        <v>35151.0</v>
      </c>
      <c r="D2924" s="27">
        <v>0.0</v>
      </c>
      <c r="E2924" s="28"/>
    </row>
    <row r="2925" hidden="1">
      <c r="A2925" s="56" t="s">
        <v>3726</v>
      </c>
      <c r="B2925" s="29">
        <v>900.0</v>
      </c>
      <c r="C2925" s="26">
        <v>900.0</v>
      </c>
      <c r="D2925" s="27">
        <v>0.0</v>
      </c>
      <c r="E2925" s="41"/>
    </row>
    <row r="2926" hidden="1">
      <c r="A2926" s="56" t="s">
        <v>3727</v>
      </c>
      <c r="B2926" s="29">
        <v>0.0</v>
      </c>
      <c r="C2926" s="26"/>
      <c r="D2926" s="27">
        <v>0.0</v>
      </c>
      <c r="E2926" s="41"/>
    </row>
    <row r="2927" hidden="1">
      <c r="A2927" s="31" t="s">
        <v>3729</v>
      </c>
      <c r="B2927" s="29">
        <v>0.0</v>
      </c>
      <c r="C2927" s="26"/>
      <c r="D2927" s="27">
        <v>0.0</v>
      </c>
      <c r="E2927" s="40"/>
    </row>
    <row r="2928" hidden="1">
      <c r="A2928" s="31" t="s">
        <v>3730</v>
      </c>
      <c r="B2928" s="29">
        <v>62.0</v>
      </c>
      <c r="C2928" s="26">
        <v>62.0</v>
      </c>
      <c r="D2928" s="27">
        <v>0.0</v>
      </c>
      <c r="E2928" s="28" t="s">
        <v>5120</v>
      </c>
    </row>
    <row r="2929" hidden="1">
      <c r="A2929" s="31" t="s">
        <v>3732</v>
      </c>
      <c r="B2929" s="29">
        <v>10403.0</v>
      </c>
      <c r="C2929" s="26">
        <v>10403.0</v>
      </c>
      <c r="D2929" s="27">
        <v>0.0</v>
      </c>
      <c r="E2929" s="28" t="s">
        <v>5121</v>
      </c>
    </row>
    <row r="2930" hidden="1">
      <c r="A2930" s="31" t="s">
        <v>3734</v>
      </c>
      <c r="B2930" s="29">
        <v>6440.0</v>
      </c>
      <c r="C2930" s="26">
        <v>6440.0</v>
      </c>
      <c r="D2930" s="27">
        <v>0.0</v>
      </c>
      <c r="E2930" s="41"/>
    </row>
    <row r="2931" hidden="1">
      <c r="A2931" s="57" t="s">
        <v>3735</v>
      </c>
      <c r="B2931" s="29">
        <v>105168.0</v>
      </c>
      <c r="C2931" s="29">
        <v>104839.0</v>
      </c>
      <c r="D2931" s="27">
        <v>-329.0</v>
      </c>
      <c r="E2931" s="41"/>
    </row>
    <row r="2932" hidden="1">
      <c r="A2932" s="57" t="s">
        <v>3736</v>
      </c>
      <c r="B2932" s="29">
        <v>33909.0</v>
      </c>
      <c r="C2932" s="58">
        <v>33909.0</v>
      </c>
      <c r="D2932" s="27">
        <v>0.0</v>
      </c>
      <c r="E2932" s="41"/>
    </row>
    <row r="2933" hidden="1">
      <c r="A2933" s="57" t="s">
        <v>3737</v>
      </c>
      <c r="B2933" s="29">
        <v>129111.0</v>
      </c>
      <c r="C2933" s="58">
        <v>129111.0</v>
      </c>
      <c r="D2933" s="27">
        <v>0.0</v>
      </c>
      <c r="E2933" s="41"/>
    </row>
    <row r="2934" hidden="1">
      <c r="A2934" s="57" t="s">
        <v>3738</v>
      </c>
      <c r="B2934" s="29">
        <v>108973.1</v>
      </c>
      <c r="C2934" s="58">
        <v>108973.1</v>
      </c>
      <c r="D2934" s="27">
        <v>0.0</v>
      </c>
      <c r="E2934" s="41"/>
    </row>
    <row r="2935" hidden="1">
      <c r="A2935" s="57" t="s">
        <v>3740</v>
      </c>
      <c r="B2935" s="29">
        <v>2494.0</v>
      </c>
      <c r="C2935" s="58">
        <v>3003.0</v>
      </c>
      <c r="D2935" s="27">
        <v>509.0</v>
      </c>
      <c r="E2935" s="41"/>
    </row>
    <row r="2936" hidden="1">
      <c r="A2936" s="57" t="s">
        <v>3741</v>
      </c>
      <c r="B2936" s="29">
        <v>12868.0</v>
      </c>
      <c r="C2936" s="58">
        <v>12868.0</v>
      </c>
      <c r="D2936" s="27">
        <v>0.0</v>
      </c>
      <c r="E2936" s="41"/>
    </row>
    <row r="2937" hidden="1">
      <c r="A2937" s="35" t="s">
        <v>3742</v>
      </c>
      <c r="B2937" s="29">
        <v>459014.3</v>
      </c>
      <c r="C2937" s="58">
        <v>459194.3</v>
      </c>
      <c r="D2937" s="27">
        <v>180.0</v>
      </c>
      <c r="E2937" s="41"/>
    </row>
    <row r="2938" hidden="1">
      <c r="A2938" s="36" t="s">
        <v>3743</v>
      </c>
      <c r="B2938" s="42">
        <v>4.800000000010186</v>
      </c>
      <c r="C2938" s="64">
        <v>4.7999999999883585</v>
      </c>
      <c r="D2938" s="65">
        <v>-2.1827872842550278E-11</v>
      </c>
      <c r="E2938" s="45"/>
    </row>
    <row r="2939" hidden="1"/>
    <row r="2940" hidden="1"/>
    <row r="2941" hidden="1">
      <c r="A2941" s="5" t="s">
        <v>4841</v>
      </c>
      <c r="B2941" s="6"/>
      <c r="C2941" s="6"/>
      <c r="D2941" s="6"/>
      <c r="E2941" s="7"/>
    </row>
    <row r="2942" hidden="1">
      <c r="A2942" s="10"/>
      <c r="B2942" s="11"/>
      <c r="C2942" s="11"/>
      <c r="D2942" s="11"/>
      <c r="E2942" s="12"/>
    </row>
    <row r="2943" hidden="1">
      <c r="A2943" s="5" t="s">
        <v>3717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13">
        <v>46104.0</v>
      </c>
      <c r="B2945" s="6"/>
      <c r="C2945" s="53" t="s">
        <v>3718</v>
      </c>
      <c r="D2945" s="15">
        <v>46110.0</v>
      </c>
      <c r="E2945" s="7"/>
    </row>
    <row r="2946" hidden="1">
      <c r="A2946" s="10"/>
      <c r="B2946" s="11"/>
      <c r="C2946" s="16"/>
      <c r="D2946" s="11"/>
      <c r="E2946" s="12"/>
    </row>
    <row r="2947" hidden="1">
      <c r="A2947" s="54" t="s">
        <v>4850</v>
      </c>
      <c r="B2947" s="7"/>
      <c r="C2947" s="16"/>
      <c r="D2947" s="55" t="s">
        <v>4851</v>
      </c>
      <c r="E2947" s="7"/>
    </row>
    <row r="2948" hidden="1">
      <c r="A2948" s="10"/>
      <c r="B2948" s="12"/>
      <c r="C2948" s="16"/>
      <c r="D2948" s="11"/>
      <c r="E2948" s="12"/>
    </row>
    <row r="2949" hidden="1">
      <c r="A2949" s="19" t="s">
        <v>3719</v>
      </c>
      <c r="B2949" s="6"/>
      <c r="C2949" s="6"/>
      <c r="D2949" s="6"/>
      <c r="E2949" s="7"/>
    </row>
    <row r="2950" hidden="1">
      <c r="A2950" s="20" t="s">
        <v>3720</v>
      </c>
      <c r="B2950" s="21" t="s">
        <v>3721</v>
      </c>
      <c r="C2950" s="22" t="s">
        <v>3722</v>
      </c>
      <c r="D2950" s="21" t="s">
        <v>3723</v>
      </c>
      <c r="E2950" s="23" t="s">
        <v>13</v>
      </c>
    </row>
    <row r="2951" hidden="1">
      <c r="A2951" s="56" t="s">
        <v>3724</v>
      </c>
      <c r="B2951" s="25">
        <v>31813.0</v>
      </c>
      <c r="C2951" s="26">
        <v>31813.0</v>
      </c>
      <c r="D2951" s="27">
        <v>0.0</v>
      </c>
      <c r="E2951" s="41"/>
    </row>
    <row r="2952" hidden="1">
      <c r="A2952" s="56" t="s">
        <v>3725</v>
      </c>
      <c r="B2952" s="29">
        <v>27801.0</v>
      </c>
      <c r="C2952" s="26">
        <v>27801.0</v>
      </c>
      <c r="D2952" s="27">
        <v>0.0</v>
      </c>
      <c r="E2952" s="28"/>
    </row>
    <row r="2953" hidden="1">
      <c r="A2953" s="56" t="s">
        <v>3726</v>
      </c>
      <c r="B2953" s="29">
        <v>500.0</v>
      </c>
      <c r="C2953" s="26">
        <v>500.0</v>
      </c>
      <c r="D2953" s="27">
        <v>0.0</v>
      </c>
      <c r="E2953" s="41"/>
    </row>
    <row r="2954" hidden="1">
      <c r="A2954" s="56" t="s">
        <v>3727</v>
      </c>
      <c r="B2954" s="29">
        <v>0.0</v>
      </c>
      <c r="C2954" s="26"/>
      <c r="D2954" s="27">
        <v>0.0</v>
      </c>
      <c r="E2954" s="41"/>
    </row>
    <row r="2955" hidden="1">
      <c r="A2955" s="31" t="s">
        <v>3729</v>
      </c>
      <c r="B2955" s="29">
        <v>0.0</v>
      </c>
      <c r="C2955" s="26"/>
      <c r="D2955" s="27">
        <v>0.0</v>
      </c>
      <c r="E2955" s="40"/>
    </row>
    <row r="2956" hidden="1">
      <c r="A2956" s="31" t="s">
        <v>3730</v>
      </c>
      <c r="B2956" s="29">
        <v>0.0</v>
      </c>
      <c r="C2956" s="26"/>
      <c r="D2956" s="27">
        <v>0.0</v>
      </c>
      <c r="E2956" s="28"/>
    </row>
    <row r="2957" hidden="1">
      <c r="A2957" s="31" t="s">
        <v>3732</v>
      </c>
      <c r="B2957" s="29">
        <v>1759.0</v>
      </c>
      <c r="C2957" s="26">
        <v>1759.0</v>
      </c>
      <c r="D2957" s="27">
        <v>0.0</v>
      </c>
      <c r="E2957" s="28" t="s">
        <v>5122</v>
      </c>
    </row>
    <row r="2958" hidden="1">
      <c r="A2958" s="31" t="s">
        <v>3734</v>
      </c>
      <c r="B2958" s="29">
        <v>6790.0</v>
      </c>
      <c r="C2958" s="26">
        <v>6765.0</v>
      </c>
      <c r="D2958" s="27">
        <v>-25.0</v>
      </c>
      <c r="E2958" s="41"/>
    </row>
    <row r="2959" hidden="1">
      <c r="A2959" s="57" t="s">
        <v>3735</v>
      </c>
      <c r="B2959" s="29">
        <v>100992.0</v>
      </c>
      <c r="C2959" s="29">
        <v>100992.0</v>
      </c>
      <c r="D2959" s="27">
        <v>0.0</v>
      </c>
      <c r="E2959" s="41"/>
    </row>
    <row r="2960" hidden="1">
      <c r="A2960" s="57" t="s">
        <v>3736</v>
      </c>
      <c r="B2960" s="29">
        <v>43599.0</v>
      </c>
      <c r="C2960" s="58">
        <v>43599.0</v>
      </c>
      <c r="D2960" s="27">
        <v>0.0</v>
      </c>
      <c r="E2960" s="41"/>
    </row>
    <row r="2961" hidden="1">
      <c r="A2961" s="57" t="s">
        <v>3737</v>
      </c>
      <c r="B2961" s="29">
        <v>123314.0</v>
      </c>
      <c r="C2961" s="58">
        <v>123314.0</v>
      </c>
      <c r="D2961" s="27">
        <v>0.0</v>
      </c>
      <c r="E2961" s="41"/>
    </row>
    <row r="2962" hidden="1">
      <c r="A2962" s="57" t="s">
        <v>3738</v>
      </c>
      <c r="B2962" s="29">
        <v>108486.5</v>
      </c>
      <c r="C2962" s="58">
        <v>106693.5</v>
      </c>
      <c r="D2962" s="27">
        <v>-1793.0</v>
      </c>
      <c r="E2962" s="41"/>
    </row>
    <row r="2963" hidden="1">
      <c r="A2963" s="57" t="s">
        <v>3740</v>
      </c>
      <c r="B2963" s="29">
        <v>4057.0</v>
      </c>
      <c r="C2963" s="58">
        <v>4575.0</v>
      </c>
      <c r="D2963" s="27">
        <v>518.0</v>
      </c>
      <c r="E2963" s="41"/>
    </row>
    <row r="2964" hidden="1">
      <c r="A2964" s="57" t="s">
        <v>3741</v>
      </c>
      <c r="B2964" s="29">
        <v>13503.0</v>
      </c>
      <c r="C2964" s="58">
        <v>13503.0</v>
      </c>
      <c r="D2964" s="27">
        <v>0.0</v>
      </c>
      <c r="E2964" s="41"/>
    </row>
    <row r="2965" hidden="1">
      <c r="A2965" s="35" t="s">
        <v>3742</v>
      </c>
      <c r="B2965" s="29">
        <v>449090.5</v>
      </c>
      <c r="C2965" s="58">
        <v>437019.5</v>
      </c>
      <c r="D2965" s="27">
        <v>-12071.0</v>
      </c>
      <c r="E2965" s="41"/>
    </row>
    <row r="2966" hidden="1">
      <c r="A2966" s="36" t="s">
        <v>3743</v>
      </c>
      <c r="B2966" s="42">
        <v>21.0</v>
      </c>
      <c r="C2966" s="64">
        <v>10792.0</v>
      </c>
      <c r="D2966" s="65">
        <v>10771.0</v>
      </c>
      <c r="E2966" s="45"/>
    </row>
    <row r="2967" hidden="1">
      <c r="A2967" s="39"/>
      <c r="B2967" s="59"/>
      <c r="C2967" s="66"/>
      <c r="D2967" s="60"/>
      <c r="E2967" s="67"/>
    </row>
    <row r="2968" hidden="1">
      <c r="A2968" s="39"/>
      <c r="B2968" s="59"/>
      <c r="C2968" s="66"/>
      <c r="D2968" s="60"/>
      <c r="E2968" s="67"/>
    </row>
    <row r="2969" hidden="1">
      <c r="A2969" s="5" t="s">
        <v>4841</v>
      </c>
      <c r="B2969" s="6"/>
      <c r="C2969" s="6"/>
      <c r="D2969" s="6"/>
      <c r="E2969" s="7"/>
    </row>
    <row r="2970" hidden="1">
      <c r="A2970" s="10"/>
      <c r="B2970" s="11"/>
      <c r="C2970" s="11"/>
      <c r="D2970" s="11"/>
      <c r="E2970" s="12"/>
    </row>
    <row r="2971" hidden="1">
      <c r="A2971" s="5" t="s">
        <v>3717</v>
      </c>
      <c r="B2971" s="6"/>
      <c r="C2971" s="6"/>
      <c r="D2971" s="6"/>
      <c r="E2971" s="7"/>
    </row>
    <row r="2972" hidden="1">
      <c r="A2972" s="10"/>
      <c r="B2972" s="11"/>
      <c r="C2972" s="11"/>
      <c r="D2972" s="11"/>
      <c r="E2972" s="12"/>
    </row>
    <row r="2973" hidden="1">
      <c r="A2973" s="13">
        <v>46104.0</v>
      </c>
      <c r="B2973" s="6"/>
      <c r="C2973" s="53" t="s">
        <v>3718</v>
      </c>
      <c r="D2973" s="15">
        <v>46110.0</v>
      </c>
      <c r="E2973" s="7"/>
    </row>
    <row r="2974" hidden="1">
      <c r="A2974" s="10"/>
      <c r="B2974" s="11"/>
      <c r="C2974" s="16"/>
      <c r="D2974" s="11"/>
      <c r="E2974" s="12"/>
    </row>
    <row r="2975" hidden="1">
      <c r="A2975" s="54" t="s">
        <v>4850</v>
      </c>
      <c r="B2975" s="7"/>
      <c r="C2975" s="16"/>
      <c r="D2975" s="55" t="s">
        <v>4851</v>
      </c>
      <c r="E2975" s="7"/>
    </row>
    <row r="2976" hidden="1">
      <c r="A2976" s="10"/>
      <c r="B2976" s="12"/>
      <c r="C2976" s="16"/>
      <c r="D2976" s="11"/>
      <c r="E2976" s="12"/>
    </row>
    <row r="2977" hidden="1">
      <c r="A2977" s="19" t="s">
        <v>3719</v>
      </c>
      <c r="B2977" s="6"/>
      <c r="C2977" s="6"/>
      <c r="D2977" s="6"/>
      <c r="E2977" s="7"/>
    </row>
    <row r="2978" hidden="1">
      <c r="A2978" s="20" t="s">
        <v>3720</v>
      </c>
      <c r="B2978" s="21" t="s">
        <v>3721</v>
      </c>
      <c r="C2978" s="22" t="s">
        <v>3722</v>
      </c>
      <c r="D2978" s="21" t="s">
        <v>3723</v>
      </c>
      <c r="E2978" s="23" t="s">
        <v>13</v>
      </c>
    </row>
    <row r="2979" hidden="1">
      <c r="A2979" s="56" t="s">
        <v>3724</v>
      </c>
      <c r="B2979" s="25">
        <v>31813.0</v>
      </c>
      <c r="C2979" s="26">
        <v>31813.0</v>
      </c>
      <c r="D2979" s="27">
        <v>0.0</v>
      </c>
      <c r="E2979" s="41"/>
    </row>
    <row r="2980" hidden="1">
      <c r="A2980" s="56" t="s">
        <v>3725</v>
      </c>
      <c r="B2980" s="29">
        <v>27801.0</v>
      </c>
      <c r="C2980" s="26">
        <v>27801.0</v>
      </c>
      <c r="D2980" s="27">
        <v>0.0</v>
      </c>
      <c r="E2980" s="28"/>
    </row>
    <row r="2981" hidden="1">
      <c r="A2981" s="56" t="s">
        <v>3726</v>
      </c>
      <c r="B2981" s="29">
        <v>500.0</v>
      </c>
      <c r="C2981" s="26">
        <v>500.0</v>
      </c>
      <c r="D2981" s="27">
        <v>0.0</v>
      </c>
      <c r="E2981" s="41"/>
    </row>
    <row r="2982" hidden="1">
      <c r="A2982" s="56" t="s">
        <v>3727</v>
      </c>
      <c r="B2982" s="29">
        <v>0.0</v>
      </c>
      <c r="C2982" s="26"/>
      <c r="D2982" s="27">
        <v>0.0</v>
      </c>
      <c r="E2982" s="41"/>
    </row>
    <row r="2983" hidden="1">
      <c r="A2983" s="31" t="s">
        <v>3729</v>
      </c>
      <c r="B2983" s="29">
        <v>0.0</v>
      </c>
      <c r="C2983" s="26"/>
      <c r="D2983" s="27">
        <v>0.0</v>
      </c>
      <c r="E2983" s="40"/>
    </row>
    <row r="2984" hidden="1">
      <c r="A2984" s="31" t="s">
        <v>3730</v>
      </c>
      <c r="B2984" s="29">
        <v>0.0</v>
      </c>
      <c r="C2984" s="26"/>
      <c r="D2984" s="27">
        <v>0.0</v>
      </c>
      <c r="E2984" s="28"/>
    </row>
    <row r="2985" hidden="1">
      <c r="A2985" s="31" t="s">
        <v>3732</v>
      </c>
      <c r="B2985" s="29">
        <v>1759.0</v>
      </c>
      <c r="C2985" s="26">
        <v>1759.0</v>
      </c>
      <c r="D2985" s="27">
        <v>0.0</v>
      </c>
      <c r="E2985" s="28" t="s">
        <v>5122</v>
      </c>
    </row>
    <row r="2986" hidden="1">
      <c r="A2986" s="31" t="s">
        <v>3734</v>
      </c>
      <c r="B2986" s="29">
        <v>6790.0</v>
      </c>
      <c r="C2986" s="26">
        <v>6765.0</v>
      </c>
      <c r="D2986" s="27">
        <v>-25.0</v>
      </c>
      <c r="E2986" s="41"/>
    </row>
    <row r="2987" hidden="1">
      <c r="A2987" s="57" t="s">
        <v>3735</v>
      </c>
      <c r="B2987" s="29">
        <v>100992.0</v>
      </c>
      <c r="C2987" s="29">
        <v>100992.0</v>
      </c>
      <c r="D2987" s="27">
        <v>0.0</v>
      </c>
      <c r="E2987" s="41"/>
    </row>
    <row r="2988" hidden="1">
      <c r="A2988" s="57" t="s">
        <v>3736</v>
      </c>
      <c r="B2988" s="29">
        <v>43599.0</v>
      </c>
      <c r="C2988" s="58">
        <v>43599.0</v>
      </c>
      <c r="D2988" s="27">
        <v>0.0</v>
      </c>
      <c r="E2988" s="41"/>
    </row>
    <row r="2989" hidden="1">
      <c r="A2989" s="57" t="s">
        <v>3737</v>
      </c>
      <c r="B2989" s="29">
        <v>123314.0</v>
      </c>
      <c r="C2989" s="58">
        <v>123314.0</v>
      </c>
      <c r="D2989" s="27">
        <v>0.0</v>
      </c>
      <c r="E2989" s="41"/>
    </row>
    <row r="2990" hidden="1">
      <c r="A2990" s="57" t="s">
        <v>3738</v>
      </c>
      <c r="B2990" s="29">
        <v>108486.5</v>
      </c>
      <c r="C2990" s="58">
        <v>106693.5</v>
      </c>
      <c r="D2990" s="27">
        <v>-1793.0</v>
      </c>
      <c r="E2990" s="41"/>
    </row>
    <row r="2991" hidden="1">
      <c r="A2991" s="57" t="s">
        <v>3740</v>
      </c>
      <c r="B2991" s="29">
        <v>4057.0</v>
      </c>
      <c r="C2991" s="58">
        <v>4575.0</v>
      </c>
      <c r="D2991" s="27">
        <v>518.0</v>
      </c>
      <c r="E2991" s="41"/>
    </row>
    <row r="2992" hidden="1">
      <c r="A2992" s="57" t="s">
        <v>3741</v>
      </c>
      <c r="B2992" s="29">
        <v>13503.0</v>
      </c>
      <c r="C2992" s="58">
        <v>13503.0</v>
      </c>
      <c r="D2992" s="27">
        <v>0.0</v>
      </c>
      <c r="E2992" s="41"/>
    </row>
    <row r="2993" hidden="1">
      <c r="A2993" s="35" t="s">
        <v>3742</v>
      </c>
      <c r="B2993" s="29">
        <v>449090.5</v>
      </c>
      <c r="C2993" s="58">
        <v>437019.5</v>
      </c>
      <c r="D2993" s="27">
        <v>-12071.0</v>
      </c>
      <c r="E2993" s="41"/>
    </row>
    <row r="2994" hidden="1">
      <c r="A2994" s="36" t="s">
        <v>3743</v>
      </c>
      <c r="B2994" s="42">
        <v>21.0</v>
      </c>
      <c r="C2994" s="64">
        <v>10792.0</v>
      </c>
      <c r="D2994" s="65">
        <v>10771.0</v>
      </c>
      <c r="E2994" s="45"/>
    </row>
    <row r="2995" hidden="1">
      <c r="A2995" s="39"/>
      <c r="B2995" s="59"/>
      <c r="C2995" s="66"/>
      <c r="D2995" s="60"/>
      <c r="E2995" s="67"/>
    </row>
    <row r="2996" hidden="1">
      <c r="A2996" s="39"/>
      <c r="B2996" s="59"/>
      <c r="C2996" s="66"/>
      <c r="D2996" s="60"/>
      <c r="E2996" s="67"/>
    </row>
    <row r="2997" hidden="1">
      <c r="A2997" s="5" t="s">
        <v>4841</v>
      </c>
      <c r="B2997" s="6"/>
      <c r="C2997" s="6"/>
      <c r="D2997" s="6"/>
      <c r="E2997" s="7"/>
    </row>
    <row r="2998" hidden="1">
      <c r="A2998" s="10"/>
      <c r="B2998" s="11"/>
      <c r="C2998" s="11"/>
      <c r="D2998" s="11"/>
      <c r="E2998" s="12"/>
    </row>
    <row r="2999" hidden="1">
      <c r="A2999" s="5" t="s">
        <v>3717</v>
      </c>
      <c r="B2999" s="6"/>
      <c r="C2999" s="6"/>
      <c r="D2999" s="6"/>
      <c r="E2999" s="7"/>
    </row>
    <row r="3000" hidden="1">
      <c r="A3000" s="10"/>
      <c r="B3000" s="11"/>
      <c r="C3000" s="11"/>
      <c r="D3000" s="11"/>
      <c r="E3000" s="12"/>
    </row>
    <row r="3001" hidden="1">
      <c r="A3001" s="13">
        <v>46111.0</v>
      </c>
      <c r="B3001" s="6"/>
      <c r="C3001" s="53" t="s">
        <v>3718</v>
      </c>
      <c r="D3001" s="15">
        <v>46112.0</v>
      </c>
      <c r="E3001" s="7"/>
    </row>
    <row r="3002" hidden="1">
      <c r="A3002" s="10"/>
      <c r="B3002" s="11"/>
      <c r="C3002" s="16"/>
      <c r="D3002" s="11"/>
      <c r="E3002" s="12"/>
    </row>
    <row r="3003" hidden="1">
      <c r="A3003" s="54" t="s">
        <v>4850</v>
      </c>
      <c r="B3003" s="7"/>
      <c r="C3003" s="16"/>
      <c r="D3003" s="55" t="s">
        <v>4852</v>
      </c>
      <c r="E3003" s="7"/>
    </row>
    <row r="3004" hidden="1">
      <c r="A3004" s="10"/>
      <c r="B3004" s="12"/>
      <c r="C3004" s="16"/>
      <c r="D3004" s="11"/>
      <c r="E3004" s="12"/>
    </row>
    <row r="3005" hidden="1">
      <c r="A3005" s="19" t="s">
        <v>3719</v>
      </c>
      <c r="B3005" s="6"/>
      <c r="C3005" s="6"/>
      <c r="D3005" s="6"/>
      <c r="E3005" s="7"/>
    </row>
    <row r="3006" hidden="1">
      <c r="A3006" s="20" t="s">
        <v>3720</v>
      </c>
      <c r="B3006" s="21" t="s">
        <v>3721</v>
      </c>
      <c r="C3006" s="22" t="s">
        <v>3722</v>
      </c>
      <c r="D3006" s="21" t="s">
        <v>3723</v>
      </c>
      <c r="E3006" s="23" t="s">
        <v>13</v>
      </c>
    </row>
    <row r="3007" hidden="1">
      <c r="A3007" s="56" t="s">
        <v>3724</v>
      </c>
      <c r="B3007" s="25">
        <v>12663.0</v>
      </c>
      <c r="C3007" s="26">
        <v>13063.0</v>
      </c>
      <c r="D3007" s="27">
        <v>400.0</v>
      </c>
      <c r="E3007" s="40" t="s">
        <v>5123</v>
      </c>
    </row>
    <row r="3008" hidden="1">
      <c r="A3008" s="56" t="s">
        <v>3725</v>
      </c>
      <c r="B3008" s="29">
        <v>3670.0</v>
      </c>
      <c r="C3008" s="26">
        <v>3679.0</v>
      </c>
      <c r="D3008" s="27">
        <v>9.0</v>
      </c>
      <c r="E3008" s="28"/>
    </row>
    <row r="3009" hidden="1">
      <c r="A3009" s="56" t="s">
        <v>3726</v>
      </c>
      <c r="B3009" s="29">
        <v>0.0</v>
      </c>
      <c r="C3009" s="26"/>
      <c r="D3009" s="27">
        <v>0.0</v>
      </c>
      <c r="E3009" s="41"/>
    </row>
    <row r="3010" hidden="1">
      <c r="A3010" s="56" t="s">
        <v>3727</v>
      </c>
      <c r="B3010" s="29">
        <v>0.0</v>
      </c>
      <c r="C3010" s="26"/>
      <c r="D3010" s="27">
        <v>0.0</v>
      </c>
      <c r="E3010" s="41"/>
    </row>
    <row r="3011" hidden="1">
      <c r="A3011" s="31" t="s">
        <v>3729</v>
      </c>
      <c r="B3011" s="29">
        <v>0.0</v>
      </c>
      <c r="C3011" s="26"/>
      <c r="D3011" s="27">
        <v>0.0</v>
      </c>
      <c r="E3011" s="40"/>
    </row>
    <row r="3012" hidden="1">
      <c r="A3012" s="31" t="s">
        <v>3730</v>
      </c>
      <c r="B3012" s="29">
        <v>3780.0</v>
      </c>
      <c r="C3012" s="26">
        <v>3780.0</v>
      </c>
      <c r="D3012" s="27">
        <v>0.0</v>
      </c>
      <c r="E3012" s="28" t="s">
        <v>5124</v>
      </c>
    </row>
    <row r="3013" hidden="1">
      <c r="A3013" s="31" t="s">
        <v>3732</v>
      </c>
      <c r="B3013" s="29">
        <v>1101.0</v>
      </c>
      <c r="C3013" s="26">
        <v>1101.0</v>
      </c>
      <c r="D3013" s="27">
        <v>0.0</v>
      </c>
      <c r="E3013" s="28" t="s">
        <v>5049</v>
      </c>
    </row>
    <row r="3014" hidden="1">
      <c r="A3014" s="31" t="s">
        <v>3734</v>
      </c>
      <c r="B3014" s="29">
        <v>1620.0</v>
      </c>
      <c r="C3014" s="26">
        <v>1620.0</v>
      </c>
      <c r="D3014" s="27">
        <v>0.0</v>
      </c>
      <c r="E3014" s="41"/>
    </row>
    <row r="3015" hidden="1">
      <c r="A3015" s="57" t="s">
        <v>3735</v>
      </c>
      <c r="B3015" s="29">
        <v>20561.0</v>
      </c>
      <c r="C3015" s="29">
        <v>20561.0</v>
      </c>
      <c r="D3015" s="27">
        <v>0.0</v>
      </c>
      <c r="E3015" s="41"/>
    </row>
    <row r="3016" hidden="1">
      <c r="A3016" s="57" t="s">
        <v>3736</v>
      </c>
      <c r="B3016" s="29">
        <v>7617.0</v>
      </c>
      <c r="C3016" s="58">
        <v>7617.0</v>
      </c>
      <c r="D3016" s="27">
        <v>0.0</v>
      </c>
      <c r="E3016" s="41"/>
    </row>
    <row r="3017" hidden="1">
      <c r="A3017" s="57" t="s">
        <v>3737</v>
      </c>
      <c r="B3017" s="29">
        <v>25266.0</v>
      </c>
      <c r="C3017" s="58">
        <v>25266.0</v>
      </c>
      <c r="D3017" s="27">
        <v>0.0</v>
      </c>
      <c r="E3017" s="41"/>
    </row>
    <row r="3018" hidden="1">
      <c r="A3018" s="57" t="s">
        <v>3738</v>
      </c>
      <c r="B3018" s="29">
        <v>21514.5</v>
      </c>
      <c r="C3018" s="58">
        <v>21514.5</v>
      </c>
      <c r="D3018" s="27">
        <v>0.0</v>
      </c>
      <c r="E3018" s="41"/>
    </row>
    <row r="3019" hidden="1">
      <c r="A3019" s="57" t="s">
        <v>3740</v>
      </c>
      <c r="B3019" s="29">
        <v>1362.0</v>
      </c>
      <c r="C3019" s="58">
        <v>1362.0</v>
      </c>
      <c r="D3019" s="27">
        <v>0.0</v>
      </c>
      <c r="E3019" s="41"/>
    </row>
    <row r="3020" hidden="1">
      <c r="A3020" s="57" t="s">
        <v>3741</v>
      </c>
      <c r="B3020" s="29">
        <v>1331.0</v>
      </c>
      <c r="C3020" s="58">
        <v>738.0</v>
      </c>
      <c r="D3020" s="27">
        <v>-593.0</v>
      </c>
      <c r="E3020" s="41"/>
    </row>
    <row r="3021" hidden="1">
      <c r="A3021" s="35" t="s">
        <v>3742</v>
      </c>
      <c r="B3021" s="29">
        <v>99149.8</v>
      </c>
      <c r="C3021" s="58">
        <v>98556.8</v>
      </c>
      <c r="D3021" s="27">
        <v>-593.0</v>
      </c>
      <c r="E3021" s="41"/>
    </row>
    <row r="3022" hidden="1">
      <c r="A3022" s="36" t="s">
        <v>3743</v>
      </c>
      <c r="B3022" s="42">
        <v>4.69999999999709</v>
      </c>
      <c r="C3022" s="64">
        <v>1006.6999999999971</v>
      </c>
      <c r="D3022" s="65">
        <v>1002.0</v>
      </c>
      <c r="E3022" s="45"/>
    </row>
    <row r="3023" hidden="1">
      <c r="A3023" s="39"/>
      <c r="B3023" s="59"/>
      <c r="C3023" s="66"/>
      <c r="D3023" s="60"/>
      <c r="E3023" s="67"/>
    </row>
    <row r="3024" hidden="1">
      <c r="A3024" s="39"/>
      <c r="B3024" s="59"/>
      <c r="C3024" s="66"/>
      <c r="D3024" s="60"/>
      <c r="E3024" s="67"/>
    </row>
    <row r="3025" hidden="1">
      <c r="A3025" s="5" t="s">
        <v>4841</v>
      </c>
      <c r="B3025" s="6"/>
      <c r="C3025" s="6"/>
      <c r="D3025" s="6"/>
      <c r="E3025" s="7"/>
    </row>
    <row r="3026" hidden="1">
      <c r="A3026" s="10"/>
      <c r="B3026" s="11"/>
      <c r="C3026" s="11"/>
      <c r="D3026" s="11"/>
      <c r="E3026" s="12"/>
    </row>
    <row r="3027" hidden="1">
      <c r="A3027" s="5" t="s">
        <v>3717</v>
      </c>
      <c r="B3027" s="6"/>
      <c r="C3027" s="6"/>
      <c r="D3027" s="6"/>
      <c r="E3027" s="7"/>
    </row>
    <row r="3028" hidden="1">
      <c r="A3028" s="10"/>
      <c r="B3028" s="11"/>
      <c r="C3028" s="11"/>
      <c r="D3028" s="11"/>
      <c r="E3028" s="12"/>
    </row>
    <row r="3029" hidden="1">
      <c r="A3029" s="13">
        <v>46113.0</v>
      </c>
      <c r="B3029" s="6"/>
      <c r="C3029" s="53" t="s">
        <v>3718</v>
      </c>
      <c r="D3029" s="15">
        <v>46117.0</v>
      </c>
      <c r="E3029" s="7"/>
    </row>
    <row r="3030" hidden="1">
      <c r="A3030" s="10"/>
      <c r="B3030" s="11"/>
      <c r="C3030" s="16"/>
      <c r="D3030" s="11"/>
      <c r="E3030" s="12"/>
    </row>
    <row r="3031" hidden="1">
      <c r="A3031" s="54" t="s">
        <v>4853</v>
      </c>
      <c r="B3031" s="7"/>
      <c r="C3031" s="16"/>
      <c r="D3031" s="55" t="s">
        <v>4851</v>
      </c>
      <c r="E3031" s="7"/>
    </row>
    <row r="3032" hidden="1">
      <c r="A3032" s="10"/>
      <c r="B3032" s="12"/>
      <c r="C3032" s="16"/>
      <c r="D3032" s="11"/>
      <c r="E3032" s="12"/>
    </row>
    <row r="3033" hidden="1">
      <c r="A3033" s="19" t="s">
        <v>3719</v>
      </c>
      <c r="B3033" s="6"/>
      <c r="C3033" s="6"/>
      <c r="D3033" s="6"/>
      <c r="E3033" s="7"/>
    </row>
    <row r="3034" hidden="1">
      <c r="A3034" s="20" t="s">
        <v>3720</v>
      </c>
      <c r="B3034" s="21" t="s">
        <v>3721</v>
      </c>
      <c r="C3034" s="22" t="s">
        <v>3722</v>
      </c>
      <c r="D3034" s="21" t="s">
        <v>3723</v>
      </c>
      <c r="E3034" s="23" t="s">
        <v>13</v>
      </c>
    </row>
    <row r="3035" hidden="1">
      <c r="A3035" s="56" t="s">
        <v>3724</v>
      </c>
      <c r="B3035" s="25">
        <v>27451.0</v>
      </c>
      <c r="C3035" s="26">
        <v>27451.0</v>
      </c>
      <c r="D3035" s="27">
        <v>0.0</v>
      </c>
      <c r="E3035" s="40"/>
    </row>
    <row r="3036" hidden="1">
      <c r="A3036" s="56" t="s">
        <v>3725</v>
      </c>
      <c r="B3036" s="29">
        <v>20114.0</v>
      </c>
      <c r="C3036" s="26">
        <v>20114.0</v>
      </c>
      <c r="D3036" s="27">
        <v>0.0</v>
      </c>
      <c r="E3036" s="28"/>
    </row>
    <row r="3037" hidden="1">
      <c r="A3037" s="56" t="s">
        <v>3726</v>
      </c>
      <c r="B3037" s="29">
        <v>400.0</v>
      </c>
      <c r="C3037" s="26">
        <v>400.0</v>
      </c>
      <c r="D3037" s="27">
        <v>0.0</v>
      </c>
      <c r="E3037" s="41"/>
    </row>
    <row r="3038" hidden="1">
      <c r="A3038" s="56" t="s">
        <v>3727</v>
      </c>
      <c r="B3038" s="29">
        <v>0.0</v>
      </c>
      <c r="C3038" s="26"/>
      <c r="D3038" s="27">
        <v>0.0</v>
      </c>
      <c r="E3038" s="41"/>
    </row>
    <row r="3039" hidden="1">
      <c r="A3039" s="31" t="s">
        <v>3729</v>
      </c>
      <c r="B3039" s="29">
        <v>0.0</v>
      </c>
      <c r="C3039" s="26"/>
      <c r="D3039" s="27">
        <v>0.0</v>
      </c>
      <c r="E3039" s="40"/>
    </row>
    <row r="3040" hidden="1">
      <c r="A3040" s="31" t="s">
        <v>3730</v>
      </c>
      <c r="B3040" s="29">
        <v>0.0</v>
      </c>
      <c r="C3040" s="26"/>
      <c r="D3040" s="27">
        <v>0.0</v>
      </c>
      <c r="E3040" s="28"/>
    </row>
    <row r="3041" hidden="1">
      <c r="A3041" s="31" t="s">
        <v>3732</v>
      </c>
      <c r="B3041" s="29">
        <v>998.0</v>
      </c>
      <c r="C3041" s="26">
        <v>998.0</v>
      </c>
      <c r="D3041" s="27">
        <v>0.0</v>
      </c>
      <c r="E3041" s="28" t="s">
        <v>4879</v>
      </c>
    </row>
    <row r="3042" hidden="1">
      <c r="A3042" s="31" t="s">
        <v>3734</v>
      </c>
      <c r="B3042" s="29">
        <v>4635.0</v>
      </c>
      <c r="C3042" s="26">
        <v>4635.0</v>
      </c>
      <c r="D3042" s="27">
        <v>0.0</v>
      </c>
      <c r="E3042" s="41"/>
    </row>
    <row r="3043" hidden="1">
      <c r="A3043" s="57" t="s">
        <v>3735</v>
      </c>
      <c r="B3043" s="29">
        <v>93660.0</v>
      </c>
      <c r="C3043" s="29">
        <v>93660.0</v>
      </c>
      <c r="D3043" s="27">
        <v>0.0</v>
      </c>
      <c r="E3043" s="41"/>
    </row>
    <row r="3044" hidden="1">
      <c r="A3044" s="57" t="s">
        <v>3736</v>
      </c>
      <c r="B3044" s="29">
        <v>23646.0</v>
      </c>
      <c r="C3044" s="58">
        <v>23646.0</v>
      </c>
      <c r="D3044" s="27">
        <v>0.0</v>
      </c>
      <c r="E3044" s="41"/>
    </row>
    <row r="3045" hidden="1">
      <c r="A3045" s="57" t="s">
        <v>3737</v>
      </c>
      <c r="B3045" s="29">
        <v>92786.0</v>
      </c>
      <c r="C3045" s="58">
        <v>92786.0</v>
      </c>
      <c r="D3045" s="27">
        <v>0.0</v>
      </c>
      <c r="E3045" s="41"/>
    </row>
    <row r="3046" hidden="1">
      <c r="A3046" s="57" t="s">
        <v>3738</v>
      </c>
      <c r="B3046" s="29">
        <v>72069.5</v>
      </c>
      <c r="C3046" s="58">
        <v>72069.5</v>
      </c>
      <c r="D3046" s="27">
        <v>0.0</v>
      </c>
      <c r="E3046" s="41"/>
    </row>
    <row r="3047" hidden="1">
      <c r="A3047" s="57" t="s">
        <v>3740</v>
      </c>
      <c r="B3047" s="29">
        <v>1198.0</v>
      </c>
      <c r="C3047" s="58">
        <v>1198.0</v>
      </c>
      <c r="D3047" s="27">
        <v>0.0</v>
      </c>
      <c r="E3047" s="41"/>
    </row>
    <row r="3048" hidden="1">
      <c r="A3048" s="57" t="s">
        <v>3741</v>
      </c>
      <c r="B3048" s="29">
        <v>15961.0</v>
      </c>
      <c r="C3048" s="58">
        <v>15961.0</v>
      </c>
      <c r="D3048" s="27">
        <v>0.0</v>
      </c>
      <c r="E3048" s="41"/>
    </row>
    <row r="3049" hidden="1">
      <c r="A3049" s="35" t="s">
        <v>3742</v>
      </c>
      <c r="B3049" s="29">
        <v>336956.5</v>
      </c>
      <c r="C3049" s="58">
        <v>336956.5</v>
      </c>
      <c r="D3049" s="27">
        <v>0.0</v>
      </c>
      <c r="E3049" s="41"/>
    </row>
    <row r="3050" hidden="1">
      <c r="A3050" s="36" t="s">
        <v>3743</v>
      </c>
      <c r="B3050" s="42">
        <v>1.0</v>
      </c>
      <c r="C3050" s="64">
        <v>1.0</v>
      </c>
      <c r="D3050" s="65">
        <v>0.0</v>
      </c>
      <c r="E3050" s="45"/>
    </row>
    <row r="3051" hidden="1">
      <c r="A3051" s="39"/>
      <c r="B3051" s="59"/>
      <c r="C3051" s="66"/>
      <c r="D3051" s="60"/>
      <c r="E3051" s="67"/>
    </row>
    <row r="3052" hidden="1">
      <c r="A3052" s="39"/>
      <c r="B3052" s="59"/>
      <c r="C3052" s="66"/>
      <c r="D3052" s="60"/>
      <c r="E3052" s="67"/>
    </row>
    <row r="3053" hidden="1">
      <c r="A3053" s="5" t="s">
        <v>4841</v>
      </c>
      <c r="B3053" s="6"/>
      <c r="C3053" s="6"/>
      <c r="D3053" s="6"/>
      <c r="E3053" s="7"/>
    </row>
    <row r="3054" hidden="1">
      <c r="A3054" s="10"/>
      <c r="B3054" s="11"/>
      <c r="C3054" s="11"/>
      <c r="D3054" s="11"/>
      <c r="E3054" s="12"/>
    </row>
    <row r="3055" hidden="1">
      <c r="A3055" s="5" t="s">
        <v>3717</v>
      </c>
      <c r="B3055" s="6"/>
      <c r="C3055" s="6"/>
      <c r="D3055" s="6"/>
      <c r="E3055" s="7"/>
    </row>
    <row r="3056" hidden="1">
      <c r="A3056" s="10"/>
      <c r="B3056" s="11"/>
      <c r="C3056" s="11"/>
      <c r="D3056" s="11"/>
      <c r="E3056" s="12"/>
    </row>
    <row r="3057" hidden="1">
      <c r="A3057" s="13">
        <v>46118.0</v>
      </c>
      <c r="B3057" s="6"/>
      <c r="C3057" s="53" t="s">
        <v>3718</v>
      </c>
      <c r="D3057" s="15">
        <v>46124.0</v>
      </c>
      <c r="E3057" s="7"/>
    </row>
    <row r="3058" hidden="1">
      <c r="A3058" s="10"/>
      <c r="B3058" s="11"/>
      <c r="C3058" s="16"/>
      <c r="D3058" s="11"/>
      <c r="E3058" s="12"/>
    </row>
    <row r="3059" hidden="1">
      <c r="A3059" s="54" t="s">
        <v>4850</v>
      </c>
      <c r="B3059" s="7"/>
      <c r="C3059" s="16"/>
      <c r="D3059" s="55" t="s">
        <v>4851</v>
      </c>
      <c r="E3059" s="7"/>
    </row>
    <row r="3060" hidden="1">
      <c r="A3060" s="10"/>
      <c r="B3060" s="12"/>
      <c r="C3060" s="16"/>
      <c r="D3060" s="11"/>
      <c r="E3060" s="12"/>
    </row>
    <row r="3061" hidden="1">
      <c r="A3061" s="19" t="s">
        <v>3719</v>
      </c>
      <c r="B3061" s="6"/>
      <c r="C3061" s="6"/>
      <c r="D3061" s="6"/>
      <c r="E3061" s="7"/>
    </row>
    <row r="3062" hidden="1">
      <c r="A3062" s="20" t="s">
        <v>3720</v>
      </c>
      <c r="B3062" s="21" t="s">
        <v>3721</v>
      </c>
      <c r="C3062" s="22" t="s">
        <v>3722</v>
      </c>
      <c r="D3062" s="21" t="s">
        <v>3723</v>
      </c>
      <c r="E3062" s="23" t="s">
        <v>13</v>
      </c>
    </row>
    <row r="3063" hidden="1">
      <c r="A3063" s="56" t="s">
        <v>3724</v>
      </c>
      <c r="B3063" s="25">
        <v>46157.0</v>
      </c>
      <c r="C3063" s="26">
        <v>45757.0</v>
      </c>
      <c r="D3063" s="27">
        <v>-400.0</v>
      </c>
      <c r="E3063" s="40" t="s">
        <v>5125</v>
      </c>
    </row>
    <row r="3064" hidden="1">
      <c r="A3064" s="56" t="s">
        <v>3725</v>
      </c>
      <c r="B3064" s="29">
        <v>37076.0</v>
      </c>
      <c r="C3064" s="26">
        <v>37076.0</v>
      </c>
      <c r="D3064" s="27">
        <v>0.0</v>
      </c>
      <c r="E3064" s="28"/>
    </row>
    <row r="3065" hidden="1">
      <c r="A3065" s="56" t="s">
        <v>3726</v>
      </c>
      <c r="B3065" s="29">
        <v>2000.0</v>
      </c>
      <c r="C3065" s="26">
        <v>2000.0</v>
      </c>
      <c r="D3065" s="27">
        <v>0.0</v>
      </c>
      <c r="E3065" s="41"/>
    </row>
    <row r="3066" hidden="1">
      <c r="A3066" s="56" t="s">
        <v>3727</v>
      </c>
      <c r="B3066" s="29">
        <v>0.0</v>
      </c>
      <c r="C3066" s="26"/>
      <c r="D3066" s="27">
        <v>0.0</v>
      </c>
      <c r="E3066" s="41"/>
    </row>
    <row r="3067" hidden="1">
      <c r="A3067" s="31" t="s">
        <v>3729</v>
      </c>
      <c r="B3067" s="29">
        <v>0.0</v>
      </c>
      <c r="C3067" s="26"/>
      <c r="D3067" s="27">
        <v>0.0</v>
      </c>
      <c r="E3067" s="40"/>
    </row>
    <row r="3068" hidden="1">
      <c r="A3068" s="31" t="s">
        <v>3730</v>
      </c>
      <c r="B3068" s="29">
        <v>0.0</v>
      </c>
      <c r="C3068" s="26"/>
      <c r="D3068" s="27">
        <v>0.0</v>
      </c>
      <c r="E3068" s="28"/>
    </row>
    <row r="3069" hidden="1">
      <c r="A3069" s="31" t="s">
        <v>3732</v>
      </c>
      <c r="B3069" s="29">
        <v>24.0</v>
      </c>
      <c r="C3069" s="26">
        <v>24.0</v>
      </c>
      <c r="D3069" s="27">
        <v>0.0</v>
      </c>
      <c r="E3069" s="28" t="s">
        <v>5126</v>
      </c>
    </row>
    <row r="3070" hidden="1">
      <c r="A3070" s="31" t="s">
        <v>3734</v>
      </c>
      <c r="B3070" s="29">
        <v>7920.0</v>
      </c>
      <c r="C3070" s="26">
        <v>7875.0</v>
      </c>
      <c r="D3070" s="27">
        <v>-45.0</v>
      </c>
      <c r="E3070" s="41"/>
    </row>
    <row r="3071" hidden="1">
      <c r="A3071" s="57" t="s">
        <v>3735</v>
      </c>
      <c r="B3071" s="29">
        <v>122897.0</v>
      </c>
      <c r="C3071" s="29">
        <v>122897.0</v>
      </c>
      <c r="D3071" s="27">
        <v>0.0</v>
      </c>
      <c r="E3071" s="41"/>
    </row>
    <row r="3072" hidden="1">
      <c r="A3072" s="57" t="s">
        <v>3736</v>
      </c>
      <c r="B3072" s="29">
        <v>39275.0</v>
      </c>
      <c r="C3072" s="58">
        <v>39275.0</v>
      </c>
      <c r="D3072" s="27">
        <v>0.0</v>
      </c>
      <c r="E3072" s="41"/>
    </row>
    <row r="3073" hidden="1">
      <c r="A3073" s="57" t="s">
        <v>3737</v>
      </c>
      <c r="B3073" s="29">
        <v>109068.0</v>
      </c>
      <c r="C3073" s="58">
        <v>108537.0</v>
      </c>
      <c r="D3073" s="27">
        <v>-531.0</v>
      </c>
      <c r="E3073" s="41"/>
    </row>
    <row r="3074" hidden="1">
      <c r="A3074" s="57" t="s">
        <v>3738</v>
      </c>
      <c r="B3074" s="29">
        <v>115947.9</v>
      </c>
      <c r="C3074" s="58">
        <v>115947.90000000001</v>
      </c>
      <c r="D3074" s="27">
        <v>1.4551915228366852E-11</v>
      </c>
      <c r="E3074" s="41"/>
    </row>
    <row r="3075" hidden="1">
      <c r="A3075" s="57" t="s">
        <v>3740</v>
      </c>
      <c r="B3075" s="29">
        <v>3878.0</v>
      </c>
      <c r="C3075" s="58">
        <v>3878.0</v>
      </c>
      <c r="D3075" s="27">
        <v>0.0</v>
      </c>
      <c r="E3075" s="41"/>
    </row>
    <row r="3076" hidden="1">
      <c r="A3076" s="57" t="s">
        <v>3741</v>
      </c>
      <c r="B3076" s="29">
        <v>16484.0</v>
      </c>
      <c r="C3076" s="58">
        <v>16484.0</v>
      </c>
      <c r="D3076" s="27">
        <v>0.0</v>
      </c>
      <c r="E3076" s="41"/>
    </row>
    <row r="3077" hidden="1">
      <c r="A3077" s="35" t="s">
        <v>3742</v>
      </c>
      <c r="B3077" s="29">
        <v>484239.4</v>
      </c>
      <c r="C3077" s="58">
        <v>483708.39999999997</v>
      </c>
      <c r="D3077" s="27">
        <v>-531.0000000000582</v>
      </c>
      <c r="E3077" s="41"/>
    </row>
    <row r="3078" hidden="1">
      <c r="A3078" s="36" t="s">
        <v>3743</v>
      </c>
      <c r="B3078" s="42">
        <v>3.5</v>
      </c>
      <c r="C3078" s="64">
        <v>-441.4999999999418</v>
      </c>
      <c r="D3078" s="65">
        <v>-444.9999999999418</v>
      </c>
      <c r="E3078" s="45"/>
    </row>
    <row r="3079" hidden="1">
      <c r="A3079" s="39"/>
      <c r="B3079" s="59"/>
      <c r="C3079" s="66"/>
      <c r="D3079" s="60"/>
      <c r="E3079" s="67"/>
    </row>
    <row r="3080" hidden="1">
      <c r="A3080" s="39"/>
      <c r="B3080" s="59"/>
      <c r="C3080" s="66"/>
      <c r="D3080" s="60"/>
      <c r="E3080" s="67"/>
    </row>
    <row r="3081" hidden="1">
      <c r="A3081" s="5" t="s">
        <v>4841</v>
      </c>
      <c r="B3081" s="6"/>
      <c r="C3081" s="6"/>
      <c r="D3081" s="6"/>
      <c r="E3081" s="7"/>
    </row>
    <row r="3082" hidden="1">
      <c r="A3082" s="10"/>
      <c r="B3082" s="11"/>
      <c r="C3082" s="11"/>
      <c r="D3082" s="11"/>
      <c r="E3082" s="12"/>
    </row>
    <row r="3083" hidden="1">
      <c r="A3083" s="5" t="s">
        <v>3717</v>
      </c>
      <c r="B3083" s="6"/>
      <c r="C3083" s="6"/>
      <c r="D3083" s="6"/>
      <c r="E3083" s="7"/>
    </row>
    <row r="3084" hidden="1">
      <c r="A3084" s="10"/>
      <c r="B3084" s="11"/>
      <c r="C3084" s="11"/>
      <c r="D3084" s="11"/>
      <c r="E3084" s="12"/>
    </row>
    <row r="3085" hidden="1">
      <c r="A3085" s="13">
        <v>46125.0</v>
      </c>
      <c r="B3085" s="6"/>
      <c r="C3085" s="53" t="s">
        <v>3718</v>
      </c>
      <c r="D3085" s="15">
        <v>46131.0</v>
      </c>
      <c r="E3085" s="7"/>
    </row>
    <row r="3086" hidden="1">
      <c r="A3086" s="10"/>
      <c r="B3086" s="11"/>
      <c r="C3086" s="16"/>
      <c r="D3086" s="11"/>
      <c r="E3086" s="12"/>
    </row>
    <row r="3087" hidden="1">
      <c r="A3087" s="54" t="s">
        <v>4850</v>
      </c>
      <c r="B3087" s="7"/>
      <c r="C3087" s="16"/>
      <c r="D3087" s="55" t="s">
        <v>4851</v>
      </c>
      <c r="E3087" s="7"/>
    </row>
    <row r="3088" hidden="1">
      <c r="A3088" s="10"/>
      <c r="B3088" s="12"/>
      <c r="C3088" s="16"/>
      <c r="D3088" s="11"/>
      <c r="E3088" s="12"/>
    </row>
    <row r="3089" hidden="1">
      <c r="A3089" s="19" t="s">
        <v>3719</v>
      </c>
      <c r="B3089" s="6"/>
      <c r="C3089" s="6"/>
      <c r="D3089" s="6"/>
      <c r="E3089" s="7"/>
    </row>
    <row r="3090" hidden="1">
      <c r="A3090" s="20" t="s">
        <v>3720</v>
      </c>
      <c r="B3090" s="21" t="s">
        <v>3721</v>
      </c>
      <c r="C3090" s="22" t="s">
        <v>3722</v>
      </c>
      <c r="D3090" s="21" t="s">
        <v>3723</v>
      </c>
      <c r="E3090" s="23" t="s">
        <v>13</v>
      </c>
    </row>
    <row r="3091" hidden="1">
      <c r="A3091" s="56" t="s">
        <v>3724</v>
      </c>
      <c r="B3091" s="25">
        <v>16224.0</v>
      </c>
      <c r="C3091" s="26">
        <v>21758.0</v>
      </c>
      <c r="D3091" s="27">
        <v>5534.0</v>
      </c>
      <c r="E3091" s="40"/>
    </row>
    <row r="3092" hidden="1">
      <c r="A3092" s="56" t="s">
        <v>3725</v>
      </c>
      <c r="B3092" s="29">
        <v>31495.0</v>
      </c>
      <c r="C3092" s="26">
        <v>31495.0</v>
      </c>
      <c r="D3092" s="27">
        <v>0.0</v>
      </c>
      <c r="E3092" s="28"/>
    </row>
    <row r="3093" hidden="1">
      <c r="A3093" s="56" t="s">
        <v>3726</v>
      </c>
      <c r="B3093" s="29">
        <v>6085.0</v>
      </c>
      <c r="C3093" s="26">
        <v>600.0</v>
      </c>
      <c r="D3093" s="27">
        <v>-5485.0</v>
      </c>
      <c r="E3093" s="41"/>
    </row>
    <row r="3094" hidden="1">
      <c r="A3094" s="56" t="s">
        <v>3727</v>
      </c>
      <c r="B3094" s="29">
        <v>2000.0</v>
      </c>
      <c r="C3094" s="26">
        <v>2000.0</v>
      </c>
      <c r="D3094" s="27">
        <v>0.0</v>
      </c>
      <c r="E3094" s="41"/>
    </row>
    <row r="3095" hidden="1">
      <c r="A3095" s="31" t="s">
        <v>3729</v>
      </c>
      <c r="B3095" s="29">
        <v>0.0</v>
      </c>
      <c r="C3095" s="26"/>
      <c r="D3095" s="27">
        <v>0.0</v>
      </c>
      <c r="E3095" s="40"/>
    </row>
    <row r="3096" hidden="1">
      <c r="A3096" s="31" t="s">
        <v>3730</v>
      </c>
      <c r="B3096" s="29">
        <v>2679.0</v>
      </c>
      <c r="C3096" s="26">
        <v>2679.0</v>
      </c>
      <c r="D3096" s="27">
        <v>0.0</v>
      </c>
      <c r="E3096" s="28" t="s">
        <v>5127</v>
      </c>
    </row>
    <row r="3097" hidden="1">
      <c r="A3097" s="31" t="s">
        <v>3732</v>
      </c>
      <c r="B3097" s="29">
        <v>90.0</v>
      </c>
      <c r="C3097" s="26"/>
      <c r="D3097" s="27">
        <v>-90.0</v>
      </c>
      <c r="E3097" s="28"/>
    </row>
    <row r="3098" hidden="1">
      <c r="A3098" s="31" t="s">
        <v>3734</v>
      </c>
      <c r="B3098" s="29">
        <v>6525.0</v>
      </c>
      <c r="C3098" s="26">
        <v>6570.0</v>
      </c>
      <c r="D3098" s="27">
        <v>45.0</v>
      </c>
      <c r="E3098" s="41"/>
    </row>
    <row r="3099" hidden="1">
      <c r="A3099" s="57" t="s">
        <v>3735</v>
      </c>
      <c r="B3099" s="29">
        <v>112674.0</v>
      </c>
      <c r="C3099" s="29">
        <v>112674.0</v>
      </c>
      <c r="D3099" s="27">
        <v>0.0</v>
      </c>
      <c r="E3099" s="41"/>
    </row>
    <row r="3100" hidden="1">
      <c r="A3100" s="57" t="s">
        <v>3736</v>
      </c>
      <c r="B3100" s="29">
        <v>53171.0</v>
      </c>
      <c r="C3100" s="58">
        <v>53171.0</v>
      </c>
      <c r="D3100" s="27">
        <v>0.0</v>
      </c>
      <c r="E3100" s="41"/>
    </row>
    <row r="3101" hidden="1">
      <c r="A3101" s="57" t="s">
        <v>3737</v>
      </c>
      <c r="B3101" s="29">
        <v>122253.0</v>
      </c>
      <c r="C3101" s="58">
        <v>122253.0</v>
      </c>
      <c r="D3101" s="27">
        <v>0.0</v>
      </c>
      <c r="E3101" s="41"/>
    </row>
    <row r="3102" hidden="1">
      <c r="A3102" s="57" t="s">
        <v>3738</v>
      </c>
      <c r="B3102" s="29">
        <v>109480.0</v>
      </c>
      <c r="C3102" s="58">
        <v>109480.0</v>
      </c>
      <c r="D3102" s="27">
        <v>0.0</v>
      </c>
      <c r="E3102" s="41"/>
    </row>
    <row r="3103" hidden="1">
      <c r="A3103" s="57" t="s">
        <v>3740</v>
      </c>
      <c r="B3103" s="29">
        <v>1468.0</v>
      </c>
      <c r="C3103" s="58">
        <v>1468.0</v>
      </c>
      <c r="D3103" s="27">
        <v>0.0</v>
      </c>
      <c r="E3103" s="41"/>
    </row>
    <row r="3104" hidden="1">
      <c r="A3104" s="57" t="s">
        <v>3741</v>
      </c>
      <c r="B3104" s="29">
        <v>14118.0</v>
      </c>
      <c r="C3104" s="58">
        <v>14118.0</v>
      </c>
      <c r="D3104" s="27">
        <v>0.0</v>
      </c>
      <c r="E3104" s="41"/>
    </row>
    <row r="3105" hidden="1">
      <c r="A3105" s="35" t="s">
        <v>3742</v>
      </c>
      <c r="B3105" s="29">
        <v>464130.5</v>
      </c>
      <c r="C3105" s="58">
        <v>464130.5</v>
      </c>
      <c r="D3105" s="27">
        <v>0.0</v>
      </c>
      <c r="E3105" s="41"/>
    </row>
    <row r="3106" hidden="1">
      <c r="A3106" s="36" t="s">
        <v>3743</v>
      </c>
      <c r="B3106" s="42">
        <v>13.5</v>
      </c>
      <c r="C3106" s="64">
        <v>17.5</v>
      </c>
      <c r="D3106" s="65">
        <v>4.0</v>
      </c>
      <c r="E3106" s="45"/>
    </row>
    <row r="3107" hidden="1">
      <c r="A3107" s="39"/>
      <c r="B3107" s="59"/>
      <c r="C3107" s="66"/>
      <c r="D3107" s="60"/>
      <c r="E3107" s="67"/>
    </row>
    <row r="3108" hidden="1">
      <c r="A3108" s="39"/>
      <c r="B3108" s="59"/>
      <c r="C3108" s="66"/>
      <c r="D3108" s="60"/>
      <c r="E3108" s="67"/>
    </row>
    <row r="3109" hidden="1">
      <c r="A3109" s="5" t="s">
        <v>4841</v>
      </c>
      <c r="B3109" s="6"/>
      <c r="C3109" s="6"/>
      <c r="D3109" s="6"/>
      <c r="E3109" s="7"/>
    </row>
    <row r="3110" hidden="1">
      <c r="A3110" s="10"/>
      <c r="B3110" s="11"/>
      <c r="C3110" s="11"/>
      <c r="D3110" s="11"/>
      <c r="E3110" s="12"/>
    </row>
    <row r="3111" hidden="1">
      <c r="A3111" s="5" t="s">
        <v>3717</v>
      </c>
      <c r="B3111" s="6"/>
      <c r="C3111" s="6"/>
      <c r="D3111" s="6"/>
      <c r="E3111" s="7"/>
    </row>
    <row r="3112" hidden="1">
      <c r="A3112" s="10"/>
      <c r="B3112" s="11"/>
      <c r="C3112" s="11"/>
      <c r="D3112" s="11"/>
      <c r="E3112" s="12"/>
    </row>
    <row r="3113" hidden="1">
      <c r="A3113" s="13">
        <v>46125.0</v>
      </c>
      <c r="B3113" s="6"/>
      <c r="C3113" s="53" t="s">
        <v>3718</v>
      </c>
      <c r="D3113" s="15">
        <v>46131.0</v>
      </c>
      <c r="E3113" s="7"/>
    </row>
    <row r="3114" hidden="1">
      <c r="A3114" s="10"/>
      <c r="B3114" s="11"/>
      <c r="C3114" s="16"/>
      <c r="D3114" s="11"/>
      <c r="E3114" s="12"/>
    </row>
    <row r="3115" hidden="1">
      <c r="A3115" s="54" t="s">
        <v>4850</v>
      </c>
      <c r="B3115" s="7"/>
      <c r="C3115" s="16"/>
      <c r="D3115" s="55" t="s">
        <v>4851</v>
      </c>
      <c r="E3115" s="7"/>
    </row>
    <row r="3116" hidden="1">
      <c r="A3116" s="10"/>
      <c r="B3116" s="12"/>
      <c r="C3116" s="16"/>
      <c r="D3116" s="11"/>
      <c r="E3116" s="12"/>
    </row>
    <row r="3117" hidden="1">
      <c r="A3117" s="19" t="s">
        <v>3719</v>
      </c>
      <c r="B3117" s="6"/>
      <c r="C3117" s="6"/>
      <c r="D3117" s="6"/>
      <c r="E3117" s="7"/>
    </row>
    <row r="3118" hidden="1">
      <c r="A3118" s="20" t="s">
        <v>3720</v>
      </c>
      <c r="B3118" s="21" t="s">
        <v>3721</v>
      </c>
      <c r="C3118" s="22" t="s">
        <v>3722</v>
      </c>
      <c r="D3118" s="21" t="s">
        <v>3723</v>
      </c>
      <c r="E3118" s="23" t="s">
        <v>13</v>
      </c>
    </row>
    <row r="3119" hidden="1">
      <c r="A3119" s="56" t="s">
        <v>3724</v>
      </c>
      <c r="B3119" s="25">
        <v>16224.0</v>
      </c>
      <c r="C3119" s="26">
        <v>21758.0</v>
      </c>
      <c r="D3119" s="27">
        <v>5534.0</v>
      </c>
      <c r="E3119" s="40"/>
    </row>
    <row r="3120" hidden="1">
      <c r="A3120" s="56" t="s">
        <v>3725</v>
      </c>
      <c r="B3120" s="29">
        <v>31495.0</v>
      </c>
      <c r="C3120" s="26">
        <v>31495.0</v>
      </c>
      <c r="D3120" s="27">
        <v>0.0</v>
      </c>
      <c r="E3120" s="28"/>
    </row>
    <row r="3121" hidden="1">
      <c r="A3121" s="56" t="s">
        <v>3726</v>
      </c>
      <c r="B3121" s="29">
        <v>6085.0</v>
      </c>
      <c r="C3121" s="26">
        <v>600.0</v>
      </c>
      <c r="D3121" s="27">
        <v>-5485.0</v>
      </c>
      <c r="E3121" s="41"/>
    </row>
    <row r="3122" hidden="1">
      <c r="A3122" s="56" t="s">
        <v>3727</v>
      </c>
      <c r="B3122" s="29">
        <v>2000.0</v>
      </c>
      <c r="C3122" s="26">
        <v>2000.0</v>
      </c>
      <c r="D3122" s="27">
        <v>0.0</v>
      </c>
      <c r="E3122" s="41"/>
    </row>
    <row r="3123" hidden="1">
      <c r="A3123" s="31" t="s">
        <v>3729</v>
      </c>
      <c r="B3123" s="29">
        <v>0.0</v>
      </c>
      <c r="C3123" s="26"/>
      <c r="D3123" s="27">
        <v>0.0</v>
      </c>
      <c r="E3123" s="40"/>
    </row>
    <row r="3124" hidden="1">
      <c r="A3124" s="31" t="s">
        <v>3730</v>
      </c>
      <c r="B3124" s="29">
        <v>2679.0</v>
      </c>
      <c r="C3124" s="26">
        <v>2679.0</v>
      </c>
      <c r="D3124" s="27">
        <v>0.0</v>
      </c>
      <c r="E3124" s="28" t="s">
        <v>5127</v>
      </c>
    </row>
    <row r="3125" hidden="1">
      <c r="A3125" s="31" t="s">
        <v>3732</v>
      </c>
      <c r="B3125" s="29">
        <v>90.0</v>
      </c>
      <c r="C3125" s="26"/>
      <c r="D3125" s="27">
        <v>-90.0</v>
      </c>
      <c r="E3125" s="28"/>
    </row>
    <row r="3126" hidden="1">
      <c r="A3126" s="31" t="s">
        <v>3734</v>
      </c>
      <c r="B3126" s="29">
        <v>6525.0</v>
      </c>
      <c r="C3126" s="26">
        <v>6570.0</v>
      </c>
      <c r="D3126" s="27">
        <v>45.0</v>
      </c>
      <c r="E3126" s="41"/>
    </row>
    <row r="3127" hidden="1">
      <c r="A3127" s="57" t="s">
        <v>3735</v>
      </c>
      <c r="B3127" s="29">
        <v>112674.0</v>
      </c>
      <c r="C3127" s="29">
        <v>112674.0</v>
      </c>
      <c r="D3127" s="27">
        <v>0.0</v>
      </c>
      <c r="E3127" s="41"/>
    </row>
    <row r="3128" hidden="1">
      <c r="A3128" s="57" t="s">
        <v>3736</v>
      </c>
      <c r="B3128" s="29">
        <v>53171.0</v>
      </c>
      <c r="C3128" s="58">
        <v>53171.0</v>
      </c>
      <c r="D3128" s="27">
        <v>0.0</v>
      </c>
      <c r="E3128" s="41"/>
    </row>
    <row r="3129" hidden="1">
      <c r="A3129" s="57" t="s">
        <v>3737</v>
      </c>
      <c r="B3129" s="29">
        <v>122253.0</v>
      </c>
      <c r="C3129" s="58">
        <v>122253.0</v>
      </c>
      <c r="D3129" s="27">
        <v>0.0</v>
      </c>
      <c r="E3129" s="41"/>
    </row>
    <row r="3130" hidden="1">
      <c r="A3130" s="57" t="s">
        <v>3738</v>
      </c>
      <c r="B3130" s="29">
        <v>109480.0</v>
      </c>
      <c r="C3130" s="58">
        <v>109480.0</v>
      </c>
      <c r="D3130" s="27">
        <v>0.0</v>
      </c>
      <c r="E3130" s="41"/>
    </row>
    <row r="3131" hidden="1">
      <c r="A3131" s="57" t="s">
        <v>3740</v>
      </c>
      <c r="B3131" s="29">
        <v>1468.0</v>
      </c>
      <c r="C3131" s="58">
        <v>1468.0</v>
      </c>
      <c r="D3131" s="27">
        <v>0.0</v>
      </c>
      <c r="E3131" s="41"/>
    </row>
    <row r="3132" hidden="1">
      <c r="A3132" s="57" t="s">
        <v>3741</v>
      </c>
      <c r="B3132" s="29">
        <v>14118.0</v>
      </c>
      <c r="C3132" s="58">
        <v>14118.0</v>
      </c>
      <c r="D3132" s="27">
        <v>0.0</v>
      </c>
      <c r="E3132" s="41"/>
    </row>
    <row r="3133" hidden="1">
      <c r="A3133" s="35" t="s">
        <v>3742</v>
      </c>
      <c r="B3133" s="29">
        <v>464130.5</v>
      </c>
      <c r="C3133" s="58">
        <v>464130.5</v>
      </c>
      <c r="D3133" s="27">
        <v>0.0</v>
      </c>
      <c r="E3133" s="41"/>
    </row>
    <row r="3134" hidden="1">
      <c r="A3134" s="36" t="s">
        <v>3743</v>
      </c>
      <c r="B3134" s="42">
        <v>13.5</v>
      </c>
      <c r="C3134" s="64">
        <v>17.5</v>
      </c>
      <c r="D3134" s="65">
        <v>4.0</v>
      </c>
      <c r="E3134" s="45"/>
    </row>
    <row r="3135" hidden="1">
      <c r="A3135" s="39"/>
      <c r="B3135" s="59"/>
      <c r="C3135" s="66"/>
      <c r="D3135" s="60"/>
      <c r="E3135" s="67"/>
    </row>
    <row r="3136" hidden="1">
      <c r="A3136" s="39"/>
      <c r="B3136" s="59"/>
      <c r="C3136" s="66"/>
      <c r="D3136" s="60"/>
      <c r="E3136" s="67"/>
    </row>
    <row r="3137" hidden="1">
      <c r="A3137" s="5" t="s">
        <v>4841</v>
      </c>
      <c r="B3137" s="6"/>
      <c r="C3137" s="6"/>
      <c r="D3137" s="6"/>
      <c r="E3137" s="7"/>
    </row>
    <row r="3138" hidden="1">
      <c r="A3138" s="10"/>
      <c r="B3138" s="11"/>
      <c r="C3138" s="11"/>
      <c r="D3138" s="11"/>
      <c r="E3138" s="12"/>
    </row>
    <row r="3139" hidden="1">
      <c r="A3139" s="5" t="s">
        <v>3717</v>
      </c>
      <c r="B3139" s="6"/>
      <c r="C3139" s="6"/>
      <c r="D3139" s="6"/>
      <c r="E3139" s="7"/>
    </row>
    <row r="3140" hidden="1">
      <c r="A3140" s="10"/>
      <c r="B3140" s="11"/>
      <c r="C3140" s="11"/>
      <c r="D3140" s="11"/>
      <c r="E3140" s="12"/>
    </row>
    <row r="3141" hidden="1">
      <c r="A3141" s="13">
        <v>46132.0</v>
      </c>
      <c r="B3141" s="6"/>
      <c r="C3141" s="53" t="s">
        <v>3718</v>
      </c>
      <c r="D3141" s="15">
        <v>46138.0</v>
      </c>
      <c r="E3141" s="7"/>
    </row>
    <row r="3142" hidden="1">
      <c r="A3142" s="10"/>
      <c r="B3142" s="11"/>
      <c r="C3142" s="16"/>
      <c r="D3142" s="11"/>
      <c r="E3142" s="12"/>
    </row>
    <row r="3143" hidden="1">
      <c r="A3143" s="54" t="s">
        <v>4850</v>
      </c>
      <c r="B3143" s="7"/>
      <c r="C3143" s="16"/>
      <c r="D3143" s="55" t="s">
        <v>4851</v>
      </c>
      <c r="E3143" s="7"/>
    </row>
    <row r="3144" hidden="1">
      <c r="A3144" s="10"/>
      <c r="B3144" s="12"/>
      <c r="C3144" s="16"/>
      <c r="D3144" s="11"/>
      <c r="E3144" s="12"/>
    </row>
    <row r="3145" hidden="1">
      <c r="A3145" s="19" t="s">
        <v>3719</v>
      </c>
      <c r="B3145" s="6"/>
      <c r="C3145" s="6"/>
      <c r="D3145" s="6"/>
      <c r="E3145" s="7"/>
    </row>
    <row r="3146" hidden="1">
      <c r="A3146" s="20" t="s">
        <v>3720</v>
      </c>
      <c r="B3146" s="21" t="s">
        <v>3721</v>
      </c>
      <c r="C3146" s="22" t="s">
        <v>3722</v>
      </c>
      <c r="D3146" s="21" t="s">
        <v>3723</v>
      </c>
      <c r="E3146" s="23" t="s">
        <v>13</v>
      </c>
    </row>
    <row r="3147" hidden="1">
      <c r="A3147" s="56" t="s">
        <v>3724</v>
      </c>
      <c r="B3147" s="25">
        <v>27836.0</v>
      </c>
      <c r="C3147" s="26">
        <v>27836.0</v>
      </c>
      <c r="D3147" s="27">
        <v>0.0</v>
      </c>
      <c r="E3147" s="40"/>
    </row>
    <row r="3148" hidden="1">
      <c r="A3148" s="56" t="s">
        <v>3725</v>
      </c>
      <c r="B3148" s="29">
        <v>37868.0</v>
      </c>
      <c r="C3148" s="26">
        <v>37868.0</v>
      </c>
      <c r="D3148" s="27">
        <v>0.0</v>
      </c>
      <c r="E3148" s="28"/>
    </row>
    <row r="3149" hidden="1">
      <c r="A3149" s="56" t="s">
        <v>3726</v>
      </c>
      <c r="B3149" s="29">
        <v>200.0</v>
      </c>
      <c r="C3149" s="26">
        <v>200.0</v>
      </c>
      <c r="D3149" s="27">
        <v>0.0</v>
      </c>
      <c r="E3149" s="41"/>
    </row>
    <row r="3150" hidden="1">
      <c r="A3150" s="56" t="s">
        <v>3727</v>
      </c>
      <c r="B3150" s="29">
        <v>1001.0</v>
      </c>
      <c r="C3150" s="26">
        <v>1001.0</v>
      </c>
      <c r="D3150" s="27">
        <v>0.0</v>
      </c>
      <c r="E3150" s="41"/>
    </row>
    <row r="3151" hidden="1">
      <c r="A3151" s="31" t="s">
        <v>3729</v>
      </c>
      <c r="B3151" s="29">
        <v>0.0</v>
      </c>
      <c r="C3151" s="26"/>
      <c r="D3151" s="27">
        <v>0.0</v>
      </c>
      <c r="E3151" s="40"/>
    </row>
    <row r="3152" hidden="1">
      <c r="A3152" s="31" t="s">
        <v>3730</v>
      </c>
      <c r="B3152" s="29">
        <v>0.0</v>
      </c>
      <c r="C3152" s="26"/>
      <c r="D3152" s="27">
        <v>0.0</v>
      </c>
      <c r="E3152" s="28"/>
    </row>
    <row r="3153" hidden="1">
      <c r="A3153" s="31" t="s">
        <v>3732</v>
      </c>
      <c r="B3153" s="29">
        <v>287.0</v>
      </c>
      <c r="C3153" s="26">
        <v>287.0</v>
      </c>
      <c r="D3153" s="27">
        <v>0.0</v>
      </c>
      <c r="E3153" s="28" t="s">
        <v>5128</v>
      </c>
    </row>
    <row r="3154" hidden="1">
      <c r="A3154" s="31" t="s">
        <v>3734</v>
      </c>
      <c r="B3154" s="29">
        <v>5895.0</v>
      </c>
      <c r="C3154" s="26">
        <v>5895.0</v>
      </c>
      <c r="D3154" s="27">
        <v>0.0</v>
      </c>
      <c r="E3154" s="41"/>
    </row>
    <row r="3155" hidden="1">
      <c r="A3155" s="57" t="s">
        <v>3735</v>
      </c>
      <c r="B3155" s="29">
        <v>98256.0</v>
      </c>
      <c r="C3155" s="29">
        <v>98602.0</v>
      </c>
      <c r="D3155" s="27">
        <v>346.0</v>
      </c>
      <c r="E3155" s="41"/>
    </row>
    <row r="3156" hidden="1">
      <c r="A3156" s="57" t="s">
        <v>3736</v>
      </c>
      <c r="B3156" s="29">
        <v>26913.0</v>
      </c>
      <c r="C3156" s="58">
        <v>27307.0</v>
      </c>
      <c r="D3156" s="27">
        <v>394.0</v>
      </c>
      <c r="E3156" s="41"/>
    </row>
    <row r="3157" hidden="1">
      <c r="A3157" s="57" t="s">
        <v>3737</v>
      </c>
      <c r="B3157" s="29">
        <v>101029.0</v>
      </c>
      <c r="C3157" s="58">
        <v>100445.0</v>
      </c>
      <c r="D3157" s="27">
        <v>-584.0</v>
      </c>
      <c r="E3157" s="41"/>
    </row>
    <row r="3158" hidden="1">
      <c r="A3158" s="57" t="s">
        <v>3738</v>
      </c>
      <c r="B3158" s="29">
        <v>108131.0</v>
      </c>
      <c r="C3158" s="58">
        <v>108131.0</v>
      </c>
      <c r="D3158" s="27">
        <v>0.0</v>
      </c>
      <c r="E3158" s="41"/>
    </row>
    <row r="3159" hidden="1">
      <c r="A3159" s="57" t="s">
        <v>3740</v>
      </c>
      <c r="B3159" s="29">
        <v>1492.0</v>
      </c>
      <c r="C3159" s="58">
        <v>1492.0</v>
      </c>
      <c r="D3159" s="27">
        <v>0.0</v>
      </c>
      <c r="E3159" s="41"/>
    </row>
    <row r="3160" hidden="1">
      <c r="A3160" s="57" t="s">
        <v>3741</v>
      </c>
      <c r="B3160" s="29">
        <v>11876.0</v>
      </c>
      <c r="C3160" s="58">
        <v>11876.0</v>
      </c>
      <c r="D3160" s="27">
        <v>0.0</v>
      </c>
      <c r="E3160" s="41"/>
    </row>
    <row r="3161" hidden="1">
      <c r="A3161" s="35" t="s">
        <v>3742</v>
      </c>
      <c r="B3161" s="29">
        <v>408893.4</v>
      </c>
      <c r="C3161" s="58">
        <v>409049.4</v>
      </c>
      <c r="D3161" s="27">
        <v>156.0</v>
      </c>
      <c r="E3161" s="41"/>
    </row>
    <row r="3162" hidden="1">
      <c r="A3162" s="36" t="s">
        <v>3743</v>
      </c>
      <c r="B3162" s="42">
        <v>14.599999999998545</v>
      </c>
      <c r="C3162" s="64">
        <v>14.599999999976717</v>
      </c>
      <c r="D3162" s="65">
        <v>-2.1827872842550278E-11</v>
      </c>
      <c r="E3162" s="45"/>
    </row>
    <row r="3163" hidden="1">
      <c r="A3163" s="39"/>
      <c r="B3163" s="59"/>
      <c r="C3163" s="66"/>
      <c r="D3163" s="60"/>
      <c r="E3163" s="67"/>
    </row>
    <row r="3164" hidden="1">
      <c r="A3164" s="39"/>
      <c r="B3164" s="59"/>
      <c r="C3164" s="66"/>
      <c r="D3164" s="60"/>
      <c r="E3164" s="67"/>
    </row>
    <row r="3165" hidden="1">
      <c r="A3165" s="5" t="s">
        <v>4841</v>
      </c>
      <c r="B3165" s="6"/>
      <c r="C3165" s="6"/>
      <c r="D3165" s="6"/>
      <c r="E3165" s="7"/>
    </row>
    <row r="3166" hidden="1">
      <c r="A3166" s="10"/>
      <c r="B3166" s="11"/>
      <c r="C3166" s="11"/>
      <c r="D3166" s="11"/>
      <c r="E3166" s="12"/>
    </row>
    <row r="3167" hidden="1">
      <c r="A3167" s="5" t="s">
        <v>3717</v>
      </c>
      <c r="B3167" s="6"/>
      <c r="C3167" s="6"/>
      <c r="D3167" s="6"/>
      <c r="E3167" s="7"/>
    </row>
    <row r="3168" hidden="1">
      <c r="A3168" s="10"/>
      <c r="B3168" s="11"/>
      <c r="C3168" s="11"/>
      <c r="D3168" s="11"/>
      <c r="E3168" s="12"/>
    </row>
    <row r="3169" hidden="1">
      <c r="A3169" s="13">
        <v>46139.0</v>
      </c>
      <c r="B3169" s="6"/>
      <c r="C3169" s="53" t="s">
        <v>3718</v>
      </c>
      <c r="D3169" s="15">
        <v>46142.0</v>
      </c>
      <c r="E3169" s="7"/>
    </row>
    <row r="3170" hidden="1">
      <c r="A3170" s="10"/>
      <c r="B3170" s="11"/>
      <c r="C3170" s="16"/>
      <c r="D3170" s="11"/>
      <c r="E3170" s="12"/>
    </row>
    <row r="3171" hidden="1">
      <c r="A3171" s="54" t="s">
        <v>4850</v>
      </c>
      <c r="B3171" s="7"/>
      <c r="C3171" s="16"/>
      <c r="D3171" s="55" t="s">
        <v>4865</v>
      </c>
      <c r="E3171" s="7"/>
    </row>
    <row r="3172" hidden="1">
      <c r="A3172" s="10"/>
      <c r="B3172" s="12"/>
      <c r="C3172" s="16"/>
      <c r="D3172" s="11"/>
      <c r="E3172" s="12"/>
    </row>
    <row r="3173" hidden="1">
      <c r="A3173" s="19" t="s">
        <v>3719</v>
      </c>
      <c r="B3173" s="6"/>
      <c r="C3173" s="6"/>
      <c r="D3173" s="6"/>
      <c r="E3173" s="7"/>
    </row>
    <row r="3174" hidden="1">
      <c r="A3174" s="20" t="s">
        <v>3720</v>
      </c>
      <c r="B3174" s="21" t="s">
        <v>3721</v>
      </c>
      <c r="C3174" s="22" t="s">
        <v>3722</v>
      </c>
      <c r="D3174" s="21" t="s">
        <v>3723</v>
      </c>
      <c r="E3174" s="23" t="s">
        <v>13</v>
      </c>
    </row>
    <row r="3175" hidden="1">
      <c r="A3175" s="56" t="s">
        <v>3724</v>
      </c>
      <c r="B3175" s="25">
        <v>11393.0</v>
      </c>
      <c r="C3175" s="26">
        <v>11393.0</v>
      </c>
      <c r="D3175" s="27">
        <v>0.0</v>
      </c>
      <c r="E3175" s="40"/>
    </row>
    <row r="3176" hidden="1">
      <c r="A3176" s="56" t="s">
        <v>3725</v>
      </c>
      <c r="B3176" s="29">
        <v>14901.0</v>
      </c>
      <c r="C3176" s="26">
        <v>14901.0</v>
      </c>
      <c r="D3176" s="27">
        <v>0.0</v>
      </c>
      <c r="E3176" s="28"/>
    </row>
    <row r="3177" hidden="1">
      <c r="A3177" s="56" t="s">
        <v>3726</v>
      </c>
      <c r="B3177" s="29">
        <v>100.0</v>
      </c>
      <c r="C3177" s="26">
        <v>100.0</v>
      </c>
      <c r="D3177" s="27">
        <v>0.0</v>
      </c>
      <c r="E3177" s="41"/>
    </row>
    <row r="3178" hidden="1">
      <c r="A3178" s="56" t="s">
        <v>3727</v>
      </c>
      <c r="B3178" s="29">
        <v>0.0</v>
      </c>
      <c r="C3178" s="26"/>
      <c r="D3178" s="27">
        <v>0.0</v>
      </c>
      <c r="E3178" s="41"/>
    </row>
    <row r="3179" hidden="1">
      <c r="A3179" s="31" t="s">
        <v>3729</v>
      </c>
      <c r="B3179" s="29">
        <v>0.0</v>
      </c>
      <c r="C3179" s="26"/>
      <c r="D3179" s="27">
        <v>0.0</v>
      </c>
      <c r="E3179" s="40"/>
    </row>
    <row r="3180" hidden="1">
      <c r="A3180" s="31" t="s">
        <v>3730</v>
      </c>
      <c r="B3180" s="29">
        <v>109.0</v>
      </c>
      <c r="C3180" s="26">
        <v>109.0</v>
      </c>
      <c r="D3180" s="27">
        <v>0.0</v>
      </c>
      <c r="E3180" s="28" t="s">
        <v>5041</v>
      </c>
    </row>
    <row r="3181" hidden="1">
      <c r="A3181" s="31" t="s">
        <v>3732</v>
      </c>
      <c r="B3181" s="29">
        <v>0.0</v>
      </c>
      <c r="C3181" s="26"/>
      <c r="D3181" s="27">
        <v>0.0</v>
      </c>
      <c r="E3181" s="28"/>
    </row>
    <row r="3182" hidden="1">
      <c r="A3182" s="31" t="s">
        <v>3734</v>
      </c>
      <c r="B3182" s="29">
        <v>3420.0</v>
      </c>
      <c r="C3182" s="26">
        <v>3420.0</v>
      </c>
      <c r="D3182" s="27">
        <v>0.0</v>
      </c>
      <c r="E3182" s="41"/>
    </row>
    <row r="3183" hidden="1">
      <c r="A3183" s="57" t="s">
        <v>3735</v>
      </c>
      <c r="B3183" s="29">
        <v>51054.0</v>
      </c>
      <c r="C3183" s="29">
        <v>51054.0</v>
      </c>
      <c r="D3183" s="27">
        <v>0.0</v>
      </c>
      <c r="E3183" s="41"/>
    </row>
    <row r="3184" hidden="1">
      <c r="A3184" s="57" t="s">
        <v>3736</v>
      </c>
      <c r="B3184" s="29">
        <v>18421.0</v>
      </c>
      <c r="C3184" s="58">
        <v>18421.0</v>
      </c>
      <c r="D3184" s="27">
        <v>0.0</v>
      </c>
      <c r="E3184" s="41"/>
    </row>
    <row r="3185" hidden="1">
      <c r="A3185" s="57" t="s">
        <v>3737</v>
      </c>
      <c r="B3185" s="29">
        <v>53127.0</v>
      </c>
      <c r="C3185" s="58">
        <v>53127.0</v>
      </c>
      <c r="D3185" s="27">
        <v>0.0</v>
      </c>
      <c r="E3185" s="41"/>
    </row>
    <row r="3186" hidden="1">
      <c r="A3186" s="57" t="s">
        <v>3738</v>
      </c>
      <c r="B3186" s="29">
        <v>52989.5</v>
      </c>
      <c r="C3186" s="58">
        <v>52989.5</v>
      </c>
      <c r="D3186" s="27">
        <v>0.0</v>
      </c>
      <c r="E3186" s="41"/>
    </row>
    <row r="3187" hidden="1">
      <c r="A3187" s="57" t="s">
        <v>3740</v>
      </c>
      <c r="B3187" s="29">
        <v>1734.0</v>
      </c>
      <c r="C3187" s="58">
        <v>1734.0</v>
      </c>
      <c r="D3187" s="27">
        <v>0.0</v>
      </c>
      <c r="E3187" s="41"/>
    </row>
    <row r="3188" hidden="1">
      <c r="A3188" s="57" t="s">
        <v>3741</v>
      </c>
      <c r="B3188" s="29">
        <v>4195.0</v>
      </c>
      <c r="C3188" s="58">
        <v>4195.0</v>
      </c>
      <c r="D3188" s="27">
        <v>0.0</v>
      </c>
      <c r="E3188" s="41"/>
    </row>
    <row r="3189" hidden="1">
      <c r="A3189" s="35" t="s">
        <v>3742</v>
      </c>
      <c r="B3189" s="29">
        <v>207239.0</v>
      </c>
      <c r="C3189" s="58">
        <v>207545.0</v>
      </c>
      <c r="D3189" s="27">
        <v>306.0</v>
      </c>
      <c r="E3189" s="41"/>
    </row>
    <row r="3190" hidden="1">
      <c r="A3190" s="36" t="s">
        <v>3743</v>
      </c>
      <c r="B3190" s="42">
        <v>9.5</v>
      </c>
      <c r="C3190" s="64">
        <v>-296.5</v>
      </c>
      <c r="D3190" s="65">
        <v>-306.0</v>
      </c>
      <c r="E3190" s="45"/>
    </row>
    <row r="3191" hidden="1">
      <c r="A3191" s="39"/>
      <c r="B3191" s="59"/>
      <c r="C3191" s="66"/>
      <c r="D3191" s="60"/>
      <c r="E3191" s="67"/>
    </row>
    <row r="3192" hidden="1">
      <c r="A3192" s="39"/>
      <c r="B3192" s="59"/>
      <c r="C3192" s="66"/>
      <c r="D3192" s="60"/>
      <c r="E3192" s="67"/>
    </row>
    <row r="3193" hidden="1">
      <c r="A3193" s="5" t="s">
        <v>4841</v>
      </c>
      <c r="B3193" s="6"/>
      <c r="C3193" s="6"/>
      <c r="D3193" s="6"/>
      <c r="E3193" s="7"/>
    </row>
    <row r="3194" hidden="1">
      <c r="A3194" s="10"/>
      <c r="B3194" s="11"/>
      <c r="C3194" s="11"/>
      <c r="D3194" s="11"/>
      <c r="E3194" s="12"/>
    </row>
    <row r="3195" hidden="1">
      <c r="A3195" s="5" t="s">
        <v>3717</v>
      </c>
      <c r="B3195" s="6"/>
      <c r="C3195" s="6"/>
      <c r="D3195" s="6"/>
      <c r="E3195" s="7"/>
    </row>
    <row r="3196" hidden="1">
      <c r="A3196" s="10"/>
      <c r="B3196" s="11"/>
      <c r="C3196" s="11"/>
      <c r="D3196" s="11"/>
      <c r="E3196" s="12"/>
    </row>
    <row r="3197" hidden="1">
      <c r="A3197" s="13">
        <v>46143.0</v>
      </c>
      <c r="B3197" s="6"/>
      <c r="C3197" s="53" t="s">
        <v>3718</v>
      </c>
      <c r="D3197" s="15">
        <v>46145.0</v>
      </c>
      <c r="E3197" s="7"/>
    </row>
    <row r="3198" hidden="1">
      <c r="A3198" s="10"/>
      <c r="B3198" s="11"/>
      <c r="C3198" s="16"/>
      <c r="D3198" s="11"/>
      <c r="E3198" s="12"/>
    </row>
    <row r="3199" hidden="1">
      <c r="A3199" s="54" t="s">
        <v>4857</v>
      </c>
      <c r="B3199" s="7"/>
      <c r="C3199" s="16"/>
      <c r="D3199" s="55" t="s">
        <v>4851</v>
      </c>
      <c r="E3199" s="7"/>
    </row>
    <row r="3200" hidden="1">
      <c r="A3200" s="10"/>
      <c r="B3200" s="12"/>
      <c r="C3200" s="16"/>
      <c r="D3200" s="11"/>
      <c r="E3200" s="12"/>
    </row>
    <row r="3201" hidden="1">
      <c r="A3201" s="19" t="s">
        <v>3719</v>
      </c>
      <c r="B3201" s="6"/>
      <c r="C3201" s="6"/>
      <c r="D3201" s="6"/>
      <c r="E3201" s="7"/>
    </row>
    <row r="3202" hidden="1">
      <c r="A3202" s="20" t="s">
        <v>3720</v>
      </c>
      <c r="B3202" s="21" t="s">
        <v>3721</v>
      </c>
      <c r="C3202" s="22" t="s">
        <v>3722</v>
      </c>
      <c r="D3202" s="21" t="s">
        <v>3723</v>
      </c>
      <c r="E3202" s="23" t="s">
        <v>13</v>
      </c>
    </row>
    <row r="3203" hidden="1">
      <c r="A3203" s="56" t="s">
        <v>3724</v>
      </c>
      <c r="B3203" s="25">
        <v>16644.0</v>
      </c>
      <c r="C3203" s="26">
        <v>16644.0</v>
      </c>
      <c r="D3203" s="27">
        <v>0.0</v>
      </c>
      <c r="E3203" s="40"/>
    </row>
    <row r="3204" hidden="1">
      <c r="A3204" s="56" t="s">
        <v>3725</v>
      </c>
      <c r="B3204" s="29">
        <v>16999.0</v>
      </c>
      <c r="C3204" s="26">
        <v>16999.0</v>
      </c>
      <c r="D3204" s="27">
        <v>0.0</v>
      </c>
      <c r="E3204" s="28"/>
    </row>
    <row r="3205" hidden="1">
      <c r="A3205" s="56" t="s">
        <v>3726</v>
      </c>
      <c r="B3205" s="29">
        <v>0.0</v>
      </c>
      <c r="C3205" s="26"/>
      <c r="D3205" s="27">
        <v>0.0</v>
      </c>
      <c r="E3205" s="41"/>
    </row>
    <row r="3206" hidden="1">
      <c r="A3206" s="56" t="s">
        <v>3727</v>
      </c>
      <c r="B3206" s="29">
        <v>0.0</v>
      </c>
      <c r="C3206" s="26"/>
      <c r="D3206" s="27">
        <v>0.0</v>
      </c>
      <c r="E3206" s="41"/>
    </row>
    <row r="3207" hidden="1">
      <c r="A3207" s="31" t="s">
        <v>3729</v>
      </c>
      <c r="B3207" s="29">
        <v>0.0</v>
      </c>
      <c r="C3207" s="26"/>
      <c r="D3207" s="27">
        <v>0.0</v>
      </c>
      <c r="E3207" s="40"/>
    </row>
    <row r="3208" hidden="1">
      <c r="A3208" s="31" t="s">
        <v>3730</v>
      </c>
      <c r="B3208" s="29">
        <v>0.0</v>
      </c>
      <c r="C3208" s="26">
        <v>240.0</v>
      </c>
      <c r="D3208" s="27">
        <v>240.0</v>
      </c>
      <c r="E3208" s="28" t="s">
        <v>5129</v>
      </c>
    </row>
    <row r="3209" hidden="1">
      <c r="A3209" s="31" t="s">
        <v>3732</v>
      </c>
      <c r="B3209" s="29">
        <v>1338.0</v>
      </c>
      <c r="C3209" s="26">
        <v>1043.0</v>
      </c>
      <c r="D3209" s="27">
        <v>-295.0</v>
      </c>
      <c r="E3209" s="28" t="s">
        <v>5130</v>
      </c>
    </row>
    <row r="3210" hidden="1">
      <c r="A3210" s="31" t="s">
        <v>3734</v>
      </c>
      <c r="B3210" s="29">
        <v>3420.0</v>
      </c>
      <c r="C3210" s="26">
        <v>3510.0</v>
      </c>
      <c r="D3210" s="27">
        <v>90.0</v>
      </c>
      <c r="E3210" s="41"/>
    </row>
    <row r="3211" hidden="1">
      <c r="A3211" s="57" t="s">
        <v>3735</v>
      </c>
      <c r="B3211" s="29">
        <v>42915.0</v>
      </c>
      <c r="C3211" s="29">
        <v>42915.0</v>
      </c>
      <c r="D3211" s="27">
        <v>0.0</v>
      </c>
      <c r="E3211" s="41"/>
    </row>
    <row r="3212" hidden="1">
      <c r="A3212" s="57" t="s">
        <v>3736</v>
      </c>
      <c r="B3212" s="29">
        <v>14825.0</v>
      </c>
      <c r="C3212" s="58">
        <v>14825.0</v>
      </c>
      <c r="D3212" s="27">
        <v>0.0</v>
      </c>
      <c r="E3212" s="41"/>
    </row>
    <row r="3213" hidden="1">
      <c r="A3213" s="57" t="s">
        <v>3737</v>
      </c>
      <c r="B3213" s="29">
        <v>53220.0</v>
      </c>
      <c r="C3213" s="58">
        <v>53220.0</v>
      </c>
      <c r="D3213" s="27">
        <v>0.0</v>
      </c>
      <c r="E3213" s="41"/>
    </row>
    <row r="3214" hidden="1">
      <c r="A3214" s="57" t="s">
        <v>3738</v>
      </c>
      <c r="B3214" s="29">
        <v>46919.0</v>
      </c>
      <c r="C3214" s="58">
        <v>46919.0</v>
      </c>
      <c r="D3214" s="27">
        <v>0.0</v>
      </c>
      <c r="E3214" s="41"/>
    </row>
    <row r="3215" hidden="1">
      <c r="A3215" s="57" t="s">
        <v>3740</v>
      </c>
      <c r="B3215" s="29">
        <v>349.0</v>
      </c>
      <c r="C3215" s="58">
        <v>349.0</v>
      </c>
      <c r="D3215" s="27">
        <v>0.0</v>
      </c>
      <c r="E3215" s="41"/>
    </row>
    <row r="3216" hidden="1">
      <c r="A3216" s="57" t="s">
        <v>3741</v>
      </c>
      <c r="B3216" s="29">
        <v>7914.0</v>
      </c>
      <c r="C3216" s="58">
        <v>7914.0</v>
      </c>
      <c r="D3216" s="27">
        <v>0.0</v>
      </c>
      <c r="E3216" s="41"/>
    </row>
    <row r="3217" hidden="1">
      <c r="A3217" s="35" t="s">
        <v>3742</v>
      </c>
      <c r="B3217" s="29">
        <v>196622.5</v>
      </c>
      <c r="C3217" s="58">
        <v>196622.5</v>
      </c>
      <c r="D3217" s="27">
        <v>0.0</v>
      </c>
      <c r="E3217" s="41"/>
    </row>
    <row r="3218" hidden="1">
      <c r="A3218" s="36" t="s">
        <v>3743</v>
      </c>
      <c r="B3218" s="42">
        <v>6.5</v>
      </c>
      <c r="C3218" s="64">
        <v>41.5</v>
      </c>
      <c r="D3218" s="65">
        <v>35.0</v>
      </c>
      <c r="E3218" s="45"/>
    </row>
    <row r="3219" hidden="1">
      <c r="A3219" s="39"/>
      <c r="B3219" s="59"/>
      <c r="C3219" s="66"/>
      <c r="D3219" s="60"/>
      <c r="E3219" s="67"/>
    </row>
    <row r="3220" hidden="1">
      <c r="A3220" s="39"/>
      <c r="B3220" s="59"/>
      <c r="C3220" s="66"/>
      <c r="D3220" s="60"/>
      <c r="E3220" s="67"/>
    </row>
    <row r="3221" hidden="1">
      <c r="A3221" s="5" t="s">
        <v>4841</v>
      </c>
      <c r="B3221" s="6"/>
      <c r="C3221" s="6"/>
      <c r="D3221" s="6"/>
      <c r="E3221" s="7"/>
    </row>
    <row r="3222" hidden="1">
      <c r="A3222" s="10"/>
      <c r="B3222" s="11"/>
      <c r="C3222" s="11"/>
      <c r="D3222" s="11"/>
      <c r="E3222" s="12"/>
    </row>
    <row r="3223" hidden="1">
      <c r="A3223" s="5" t="s">
        <v>3717</v>
      </c>
      <c r="B3223" s="6"/>
      <c r="C3223" s="6"/>
      <c r="D3223" s="6"/>
      <c r="E3223" s="7"/>
    </row>
    <row r="3224" hidden="1">
      <c r="A3224" s="10"/>
      <c r="B3224" s="11"/>
      <c r="C3224" s="11"/>
      <c r="D3224" s="11"/>
      <c r="E3224" s="12"/>
    </row>
    <row r="3225" hidden="1">
      <c r="A3225" s="13">
        <v>46146.0</v>
      </c>
      <c r="B3225" s="6"/>
      <c r="C3225" s="53" t="s">
        <v>3718</v>
      </c>
      <c r="D3225" s="15">
        <v>46152.0</v>
      </c>
      <c r="E3225" s="7"/>
    </row>
    <row r="3226" hidden="1">
      <c r="A3226" s="10"/>
      <c r="B3226" s="11"/>
      <c r="C3226" s="16"/>
      <c r="D3226" s="11"/>
      <c r="E3226" s="12"/>
    </row>
    <row r="3227" hidden="1">
      <c r="A3227" s="54" t="s">
        <v>4850</v>
      </c>
      <c r="B3227" s="7"/>
      <c r="C3227" s="16"/>
      <c r="D3227" s="55" t="s">
        <v>4851</v>
      </c>
      <c r="E3227" s="7"/>
    </row>
    <row r="3228" hidden="1">
      <c r="A3228" s="10"/>
      <c r="B3228" s="12"/>
      <c r="C3228" s="16"/>
      <c r="D3228" s="11"/>
      <c r="E3228" s="12"/>
    </row>
    <row r="3229" hidden="1">
      <c r="A3229" s="19" t="s">
        <v>3719</v>
      </c>
      <c r="B3229" s="6"/>
      <c r="C3229" s="6"/>
      <c r="D3229" s="6"/>
      <c r="E3229" s="7"/>
    </row>
    <row r="3230" hidden="1">
      <c r="A3230" s="20" t="s">
        <v>3720</v>
      </c>
      <c r="B3230" s="21" t="s">
        <v>3721</v>
      </c>
      <c r="C3230" s="22" t="s">
        <v>3722</v>
      </c>
      <c r="D3230" s="21" t="s">
        <v>3723</v>
      </c>
      <c r="E3230" s="23" t="s">
        <v>13</v>
      </c>
    </row>
    <row r="3231" hidden="1">
      <c r="A3231" s="56" t="s">
        <v>3724</v>
      </c>
      <c r="B3231" s="25">
        <v>25406.0</v>
      </c>
      <c r="C3231" s="26">
        <v>25406.0</v>
      </c>
      <c r="D3231" s="27">
        <v>0.0</v>
      </c>
      <c r="E3231" s="40"/>
    </row>
    <row r="3232" hidden="1">
      <c r="A3232" s="56" t="s">
        <v>3725</v>
      </c>
      <c r="B3232" s="29">
        <v>26044.0</v>
      </c>
      <c r="C3232" s="26">
        <v>26044.0</v>
      </c>
      <c r="D3232" s="27">
        <v>0.0</v>
      </c>
      <c r="E3232" s="28"/>
    </row>
    <row r="3233" hidden="1">
      <c r="A3233" s="56" t="s">
        <v>3726</v>
      </c>
      <c r="B3233" s="29">
        <v>360.0</v>
      </c>
      <c r="C3233" s="26">
        <v>360.0</v>
      </c>
      <c r="D3233" s="27">
        <v>0.0</v>
      </c>
      <c r="E3233" s="41"/>
    </row>
    <row r="3234" hidden="1">
      <c r="A3234" s="56" t="s">
        <v>3727</v>
      </c>
      <c r="B3234" s="29">
        <v>0.0</v>
      </c>
      <c r="C3234" s="26"/>
      <c r="D3234" s="27">
        <v>0.0</v>
      </c>
      <c r="E3234" s="41"/>
    </row>
    <row r="3235" hidden="1">
      <c r="A3235" s="31" t="s">
        <v>3729</v>
      </c>
      <c r="B3235" s="29">
        <v>0.0</v>
      </c>
      <c r="C3235" s="26"/>
      <c r="D3235" s="27">
        <v>0.0</v>
      </c>
      <c r="E3235" s="40"/>
    </row>
    <row r="3236" hidden="1">
      <c r="A3236" s="31" t="s">
        <v>3730</v>
      </c>
      <c r="B3236" s="29">
        <v>0.0</v>
      </c>
      <c r="C3236" s="26"/>
      <c r="D3236" s="27">
        <v>0.0</v>
      </c>
      <c r="E3236" s="28"/>
    </row>
    <row r="3237" hidden="1">
      <c r="A3237" s="31" t="s">
        <v>3732</v>
      </c>
      <c r="B3237" s="29">
        <v>317.0</v>
      </c>
      <c r="C3237" s="26">
        <v>317.0</v>
      </c>
      <c r="D3237" s="27">
        <v>0.0</v>
      </c>
      <c r="E3237" s="28" t="s">
        <v>5131</v>
      </c>
    </row>
    <row r="3238" hidden="1">
      <c r="A3238" s="31" t="s">
        <v>3734</v>
      </c>
      <c r="B3238" s="29">
        <v>6885.0</v>
      </c>
      <c r="C3238" s="26">
        <v>6840.0</v>
      </c>
      <c r="D3238" s="27">
        <v>-45.0</v>
      </c>
      <c r="E3238" s="41"/>
    </row>
    <row r="3239" hidden="1">
      <c r="A3239" s="57" t="s">
        <v>3735</v>
      </c>
      <c r="B3239" s="29">
        <v>105746.0</v>
      </c>
      <c r="C3239" s="29">
        <v>105746.0</v>
      </c>
      <c r="D3239" s="27">
        <v>0.0</v>
      </c>
      <c r="E3239" s="41"/>
    </row>
    <row r="3240" hidden="1">
      <c r="A3240" s="57" t="s">
        <v>3736</v>
      </c>
      <c r="B3240" s="29">
        <v>30646.0</v>
      </c>
      <c r="C3240" s="58">
        <v>30646.0</v>
      </c>
      <c r="D3240" s="27">
        <v>0.0</v>
      </c>
      <c r="E3240" s="41"/>
    </row>
    <row r="3241" hidden="1">
      <c r="A3241" s="57" t="s">
        <v>3737</v>
      </c>
      <c r="B3241" s="29">
        <v>94654.0</v>
      </c>
      <c r="C3241" s="58">
        <v>94255.0</v>
      </c>
      <c r="D3241" s="27">
        <v>-399.0</v>
      </c>
      <c r="E3241" s="41"/>
    </row>
    <row r="3242" hidden="1">
      <c r="A3242" s="57" t="s">
        <v>3738</v>
      </c>
      <c r="B3242" s="29">
        <v>96667.0</v>
      </c>
      <c r="C3242" s="58">
        <v>96667.0</v>
      </c>
      <c r="D3242" s="27">
        <v>0.0</v>
      </c>
      <c r="E3242" s="41"/>
    </row>
    <row r="3243" hidden="1">
      <c r="A3243" s="57" t="s">
        <v>3740</v>
      </c>
      <c r="B3243" s="29">
        <v>617.0</v>
      </c>
      <c r="C3243" s="58">
        <v>617.0</v>
      </c>
      <c r="D3243" s="27">
        <v>0.0</v>
      </c>
      <c r="E3243" s="41"/>
    </row>
    <row r="3244" hidden="1">
      <c r="A3244" s="57" t="s">
        <v>3741</v>
      </c>
      <c r="B3244" s="29">
        <v>13204.0</v>
      </c>
      <c r="C3244" s="58">
        <v>13204.0</v>
      </c>
      <c r="D3244" s="27">
        <v>0.0</v>
      </c>
      <c r="E3244" s="41"/>
    </row>
    <row r="3245" hidden="1">
      <c r="A3245" s="35" t="s">
        <v>3742</v>
      </c>
      <c r="B3245" s="29">
        <v>387335.5</v>
      </c>
      <c r="C3245" s="58">
        <v>386936.5</v>
      </c>
      <c r="D3245" s="27">
        <v>-399.0</v>
      </c>
      <c r="E3245" s="41"/>
    </row>
    <row r="3246" hidden="1">
      <c r="A3246" s="36" t="s">
        <v>3743</v>
      </c>
      <c r="B3246" s="42">
        <v>6.5</v>
      </c>
      <c r="C3246" s="64">
        <v>-38.5</v>
      </c>
      <c r="D3246" s="65">
        <v>-45.0</v>
      </c>
      <c r="E3246" s="45"/>
    </row>
    <row r="3247" hidden="1">
      <c r="A3247" s="39"/>
      <c r="B3247" s="59"/>
      <c r="C3247" s="66"/>
      <c r="D3247" s="60"/>
      <c r="E3247" s="67"/>
    </row>
    <row r="3248" hidden="1">
      <c r="A3248" s="39"/>
      <c r="B3248" s="59"/>
      <c r="C3248" s="66"/>
      <c r="D3248" s="60"/>
      <c r="E3248" s="67"/>
    </row>
    <row r="3249" hidden="1">
      <c r="A3249" s="5" t="s">
        <v>4841</v>
      </c>
      <c r="B3249" s="6"/>
      <c r="C3249" s="6"/>
      <c r="D3249" s="6"/>
      <c r="E3249" s="7"/>
    </row>
    <row r="3250" hidden="1">
      <c r="A3250" s="10"/>
      <c r="B3250" s="11"/>
      <c r="C3250" s="11"/>
      <c r="D3250" s="11"/>
      <c r="E3250" s="12"/>
    </row>
    <row r="3251" hidden="1">
      <c r="A3251" s="5" t="s">
        <v>3717</v>
      </c>
      <c r="B3251" s="6"/>
      <c r="C3251" s="6"/>
      <c r="D3251" s="6"/>
      <c r="E3251" s="7"/>
    </row>
    <row r="3252" hidden="1">
      <c r="A3252" s="10"/>
      <c r="B3252" s="11"/>
      <c r="C3252" s="11"/>
      <c r="D3252" s="11"/>
      <c r="E3252" s="12"/>
    </row>
    <row r="3253" hidden="1">
      <c r="A3253" s="13">
        <v>46153.0</v>
      </c>
      <c r="B3253" s="6"/>
      <c r="C3253" s="53" t="s">
        <v>3718</v>
      </c>
      <c r="D3253" s="15">
        <v>46159.0</v>
      </c>
      <c r="E3253" s="7"/>
    </row>
    <row r="3254" hidden="1">
      <c r="A3254" s="10"/>
      <c r="B3254" s="11"/>
      <c r="C3254" s="16"/>
      <c r="D3254" s="11"/>
      <c r="E3254" s="12"/>
    </row>
    <row r="3255" hidden="1">
      <c r="A3255" s="54" t="s">
        <v>4850</v>
      </c>
      <c r="B3255" s="7"/>
      <c r="C3255" s="16"/>
      <c r="D3255" s="55" t="s">
        <v>4851</v>
      </c>
      <c r="E3255" s="7"/>
    </row>
    <row r="3256" hidden="1">
      <c r="A3256" s="10"/>
      <c r="B3256" s="12"/>
      <c r="C3256" s="16"/>
      <c r="D3256" s="11"/>
      <c r="E3256" s="12"/>
    </row>
    <row r="3257" hidden="1">
      <c r="A3257" s="19" t="s">
        <v>3719</v>
      </c>
      <c r="B3257" s="6"/>
      <c r="C3257" s="6"/>
      <c r="D3257" s="6"/>
      <c r="E3257" s="7"/>
    </row>
    <row r="3258" hidden="1">
      <c r="A3258" s="20" t="s">
        <v>3720</v>
      </c>
      <c r="B3258" s="21" t="s">
        <v>3721</v>
      </c>
      <c r="C3258" s="22" t="s">
        <v>3722</v>
      </c>
      <c r="D3258" s="21" t="s">
        <v>3723</v>
      </c>
      <c r="E3258" s="23" t="s">
        <v>13</v>
      </c>
    </row>
    <row r="3259" hidden="1">
      <c r="A3259" s="56" t="s">
        <v>3724</v>
      </c>
      <c r="B3259" s="25">
        <v>38674.0</v>
      </c>
      <c r="C3259" s="26">
        <v>38674.0</v>
      </c>
      <c r="D3259" s="27">
        <v>0.0</v>
      </c>
      <c r="E3259" s="40"/>
    </row>
    <row r="3260" hidden="1">
      <c r="A3260" s="56" t="s">
        <v>3725</v>
      </c>
      <c r="B3260" s="29">
        <v>28626.0</v>
      </c>
      <c r="C3260" s="26">
        <v>28626.0</v>
      </c>
      <c r="D3260" s="27">
        <v>0.0</v>
      </c>
      <c r="E3260" s="28"/>
    </row>
    <row r="3261" hidden="1">
      <c r="A3261" s="56" t="s">
        <v>3726</v>
      </c>
      <c r="B3261" s="29">
        <v>800.0</v>
      </c>
      <c r="C3261" s="26">
        <v>800.0</v>
      </c>
      <c r="D3261" s="27">
        <v>0.0</v>
      </c>
      <c r="E3261" s="41"/>
    </row>
    <row r="3262" hidden="1">
      <c r="A3262" s="56" t="s">
        <v>3727</v>
      </c>
      <c r="B3262" s="29">
        <v>0.0</v>
      </c>
      <c r="C3262" s="26"/>
      <c r="D3262" s="27">
        <v>0.0</v>
      </c>
      <c r="E3262" s="41"/>
    </row>
    <row r="3263" hidden="1">
      <c r="A3263" s="31" t="s">
        <v>3729</v>
      </c>
      <c r="B3263" s="29">
        <v>0.0</v>
      </c>
      <c r="C3263" s="26"/>
      <c r="D3263" s="27">
        <v>0.0</v>
      </c>
      <c r="E3263" s="40"/>
    </row>
    <row r="3264" hidden="1">
      <c r="A3264" s="31" t="s">
        <v>3730</v>
      </c>
      <c r="B3264" s="29">
        <v>0.0</v>
      </c>
      <c r="C3264" s="26"/>
      <c r="D3264" s="27">
        <v>0.0</v>
      </c>
      <c r="E3264" s="28"/>
    </row>
    <row r="3265" hidden="1">
      <c r="A3265" s="31" t="s">
        <v>3732</v>
      </c>
      <c r="B3265" s="29">
        <v>315.0</v>
      </c>
      <c r="C3265" s="26"/>
      <c r="D3265" s="27">
        <v>-315.0</v>
      </c>
      <c r="E3265" s="28"/>
    </row>
    <row r="3266" hidden="1">
      <c r="A3266" s="31" t="s">
        <v>3734</v>
      </c>
      <c r="B3266" s="29">
        <v>7785.0</v>
      </c>
      <c r="C3266" s="26">
        <v>8095.0</v>
      </c>
      <c r="D3266" s="27">
        <v>310.0</v>
      </c>
      <c r="E3266" s="41"/>
    </row>
    <row r="3267" hidden="1">
      <c r="A3267" s="57" t="s">
        <v>3735</v>
      </c>
      <c r="B3267" s="29">
        <v>100758.0</v>
      </c>
      <c r="C3267" s="29">
        <v>100758.0</v>
      </c>
      <c r="D3267" s="27">
        <v>0.0</v>
      </c>
      <c r="E3267" s="41"/>
    </row>
    <row r="3268" hidden="1">
      <c r="A3268" s="57" t="s">
        <v>3736</v>
      </c>
      <c r="B3268" s="29">
        <v>33859.0</v>
      </c>
      <c r="C3268" s="58">
        <v>33859.0</v>
      </c>
      <c r="D3268" s="27">
        <v>0.0</v>
      </c>
      <c r="E3268" s="41"/>
    </row>
    <row r="3269" hidden="1">
      <c r="A3269" s="57" t="s">
        <v>3737</v>
      </c>
      <c r="B3269" s="29">
        <v>122289.0</v>
      </c>
      <c r="C3269" s="58">
        <v>121960.0</v>
      </c>
      <c r="D3269" s="27">
        <v>-329.0</v>
      </c>
      <c r="E3269" s="41"/>
    </row>
    <row r="3270" hidden="1">
      <c r="A3270" s="57" t="s">
        <v>3738</v>
      </c>
      <c r="B3270" s="29">
        <v>116789.5</v>
      </c>
      <c r="C3270" s="58">
        <v>117058.5</v>
      </c>
      <c r="D3270" s="27">
        <v>269.0</v>
      </c>
      <c r="E3270" s="41"/>
    </row>
    <row r="3271" hidden="1">
      <c r="A3271" s="57" t="s">
        <v>3740</v>
      </c>
      <c r="B3271" s="29">
        <v>2344.0</v>
      </c>
      <c r="C3271" s="58">
        <v>2344.0</v>
      </c>
      <c r="D3271" s="27">
        <v>0.0</v>
      </c>
      <c r="E3271" s="41"/>
    </row>
    <row r="3272" hidden="1">
      <c r="A3272" s="57" t="s">
        <v>3741</v>
      </c>
      <c r="B3272" s="29">
        <v>12089.0</v>
      </c>
      <c r="C3272" s="58">
        <v>12089.0</v>
      </c>
      <c r="D3272" s="27">
        <v>0.0</v>
      </c>
      <c r="E3272" s="41"/>
    </row>
    <row r="3273" hidden="1">
      <c r="A3273" s="35" t="s">
        <v>3742</v>
      </c>
      <c r="B3273" s="29">
        <v>452204.0</v>
      </c>
      <c r="C3273" s="58">
        <v>452144.0</v>
      </c>
      <c r="D3273" s="27">
        <v>-60.0</v>
      </c>
      <c r="E3273" s="41"/>
    </row>
    <row r="3274" hidden="1">
      <c r="A3274" s="36" t="s">
        <v>3743</v>
      </c>
      <c r="B3274" s="42">
        <v>35.5</v>
      </c>
      <c r="C3274" s="64">
        <v>30.5</v>
      </c>
      <c r="D3274" s="65">
        <v>-5.0</v>
      </c>
      <c r="E3274" s="45"/>
    </row>
    <row r="3275" hidden="1">
      <c r="A3275" s="39"/>
      <c r="B3275" s="59"/>
      <c r="C3275" s="66"/>
      <c r="D3275" s="60"/>
      <c r="E3275" s="67"/>
    </row>
    <row r="3276" hidden="1">
      <c r="A3276" s="39"/>
      <c r="B3276" s="59"/>
      <c r="C3276" s="66"/>
      <c r="D3276" s="60"/>
      <c r="E3276" s="67"/>
    </row>
    <row r="3277" hidden="1">
      <c r="A3277" s="5" t="s">
        <v>4841</v>
      </c>
      <c r="B3277" s="6"/>
      <c r="C3277" s="6"/>
      <c r="D3277" s="6"/>
      <c r="E3277" s="7"/>
    </row>
    <row r="3278" hidden="1">
      <c r="A3278" s="10"/>
      <c r="B3278" s="11"/>
      <c r="C3278" s="11"/>
      <c r="D3278" s="11"/>
      <c r="E3278" s="12"/>
    </row>
    <row r="3279" hidden="1">
      <c r="A3279" s="5" t="s">
        <v>3717</v>
      </c>
      <c r="B3279" s="6"/>
      <c r="C3279" s="6"/>
      <c r="D3279" s="6"/>
      <c r="E3279" s="7"/>
    </row>
    <row r="3280" hidden="1">
      <c r="A3280" s="10"/>
      <c r="B3280" s="11"/>
      <c r="C3280" s="11"/>
      <c r="D3280" s="11"/>
      <c r="E3280" s="12"/>
    </row>
    <row r="3281" hidden="1">
      <c r="A3281" s="13">
        <v>46160.0</v>
      </c>
      <c r="B3281" s="6"/>
      <c r="C3281" s="53" t="s">
        <v>3718</v>
      </c>
      <c r="D3281" s="15">
        <v>46166.0</v>
      </c>
      <c r="E3281" s="7"/>
    </row>
    <row r="3282" hidden="1">
      <c r="A3282" s="10"/>
      <c r="B3282" s="11"/>
      <c r="C3282" s="16"/>
      <c r="D3282" s="11"/>
      <c r="E3282" s="12"/>
    </row>
    <row r="3283" hidden="1">
      <c r="A3283" s="54" t="s">
        <v>4850</v>
      </c>
      <c r="B3283" s="7"/>
      <c r="C3283" s="16"/>
      <c r="D3283" s="55" t="s">
        <v>4851</v>
      </c>
      <c r="E3283" s="7"/>
    </row>
    <row r="3284" hidden="1">
      <c r="A3284" s="10"/>
      <c r="B3284" s="12"/>
      <c r="C3284" s="16"/>
      <c r="D3284" s="11"/>
      <c r="E3284" s="12"/>
    </row>
    <row r="3285" hidden="1">
      <c r="A3285" s="19" t="s">
        <v>3719</v>
      </c>
      <c r="B3285" s="6"/>
      <c r="C3285" s="6"/>
      <c r="D3285" s="6"/>
      <c r="E3285" s="7"/>
    </row>
    <row r="3286" hidden="1">
      <c r="A3286" s="20" t="s">
        <v>3720</v>
      </c>
      <c r="B3286" s="21" t="s">
        <v>3721</v>
      </c>
      <c r="C3286" s="22" t="s">
        <v>3722</v>
      </c>
      <c r="D3286" s="21" t="s">
        <v>3723</v>
      </c>
      <c r="E3286" s="23" t="s">
        <v>13</v>
      </c>
    </row>
    <row r="3287" hidden="1">
      <c r="A3287" s="56" t="s">
        <v>3724</v>
      </c>
      <c r="B3287" s="25">
        <v>19128.0</v>
      </c>
      <c r="C3287" s="26">
        <v>19128.0</v>
      </c>
      <c r="D3287" s="27">
        <v>0.0</v>
      </c>
      <c r="E3287" s="40"/>
    </row>
    <row r="3288" hidden="1">
      <c r="A3288" s="56" t="s">
        <v>3725</v>
      </c>
      <c r="B3288" s="29">
        <v>39851.0</v>
      </c>
      <c r="C3288" s="26">
        <v>39851.0</v>
      </c>
      <c r="D3288" s="27">
        <v>0.0</v>
      </c>
      <c r="E3288" s="28"/>
    </row>
    <row r="3289" hidden="1">
      <c r="A3289" s="56" t="s">
        <v>3726</v>
      </c>
      <c r="B3289" s="29">
        <v>600.0</v>
      </c>
      <c r="C3289" s="26">
        <v>600.0</v>
      </c>
      <c r="D3289" s="27">
        <v>0.0</v>
      </c>
      <c r="E3289" s="41"/>
    </row>
    <row r="3290" hidden="1">
      <c r="A3290" s="56" t="s">
        <v>3727</v>
      </c>
      <c r="B3290" s="29">
        <v>0.0</v>
      </c>
      <c r="C3290" s="26">
        <v>1000.0</v>
      </c>
      <c r="D3290" s="27">
        <v>1000.0</v>
      </c>
      <c r="E3290" s="41"/>
    </row>
    <row r="3291" hidden="1">
      <c r="A3291" s="31" t="s">
        <v>3729</v>
      </c>
      <c r="B3291" s="29">
        <v>0.0</v>
      </c>
      <c r="C3291" s="26"/>
      <c r="D3291" s="27">
        <v>0.0</v>
      </c>
      <c r="E3291" s="40"/>
    </row>
    <row r="3292" hidden="1">
      <c r="A3292" s="31" t="s">
        <v>3730</v>
      </c>
      <c r="B3292" s="29">
        <v>3780.0</v>
      </c>
      <c r="C3292" s="26">
        <v>3780.0</v>
      </c>
      <c r="D3292" s="27">
        <v>0.0</v>
      </c>
      <c r="E3292" s="28" t="s">
        <v>5132</v>
      </c>
    </row>
    <row r="3293" hidden="1">
      <c r="A3293" s="31" t="s">
        <v>3732</v>
      </c>
      <c r="B3293" s="29">
        <v>1335.0</v>
      </c>
      <c r="C3293" s="26">
        <v>335.0</v>
      </c>
      <c r="D3293" s="27">
        <v>-1000.0</v>
      </c>
      <c r="E3293" s="28" t="s">
        <v>5133</v>
      </c>
    </row>
    <row r="3294" hidden="1">
      <c r="A3294" s="31" t="s">
        <v>3734</v>
      </c>
      <c r="B3294" s="29">
        <v>6750.0</v>
      </c>
      <c r="C3294" s="26">
        <v>6750.0</v>
      </c>
      <c r="D3294" s="27">
        <v>0.0</v>
      </c>
      <c r="E3294" s="41"/>
    </row>
    <row r="3295" hidden="1">
      <c r="A3295" s="57" t="s">
        <v>3735</v>
      </c>
      <c r="B3295" s="29">
        <v>109426.2</v>
      </c>
      <c r="C3295" s="29">
        <v>109426.2</v>
      </c>
      <c r="D3295" s="27">
        <v>0.0</v>
      </c>
      <c r="E3295" s="41"/>
    </row>
    <row r="3296" hidden="1">
      <c r="A3296" s="57" t="s">
        <v>3736</v>
      </c>
      <c r="B3296" s="29">
        <v>24944.0</v>
      </c>
      <c r="C3296" s="58">
        <v>24944.0</v>
      </c>
      <c r="D3296" s="27">
        <v>0.0</v>
      </c>
      <c r="E3296" s="41"/>
    </row>
    <row r="3297" hidden="1">
      <c r="A3297" s="57" t="s">
        <v>3737</v>
      </c>
      <c r="B3297" s="29">
        <v>100601.0</v>
      </c>
      <c r="C3297" s="58">
        <v>100601.0</v>
      </c>
      <c r="D3297" s="27">
        <v>0.0</v>
      </c>
      <c r="E3297" s="41"/>
    </row>
    <row r="3298" hidden="1">
      <c r="A3298" s="57" t="s">
        <v>3738</v>
      </c>
      <c r="B3298" s="29">
        <v>116782.9</v>
      </c>
      <c r="C3298" s="58">
        <v>116782.9</v>
      </c>
      <c r="D3298" s="27">
        <v>0.0</v>
      </c>
      <c r="E3298" s="41"/>
    </row>
    <row r="3299" hidden="1">
      <c r="A3299" s="57" t="s">
        <v>3740</v>
      </c>
      <c r="B3299" s="29">
        <v>3531.0</v>
      </c>
      <c r="C3299" s="58">
        <v>3531.0</v>
      </c>
      <c r="D3299" s="27">
        <v>0.0</v>
      </c>
      <c r="E3299" s="41"/>
    </row>
    <row r="3300" hidden="1">
      <c r="A3300" s="57" t="s">
        <v>3741</v>
      </c>
      <c r="B3300" s="29">
        <v>8530.0</v>
      </c>
      <c r="C3300" s="58">
        <v>8530.0</v>
      </c>
      <c r="D3300" s="27">
        <v>0.0</v>
      </c>
      <c r="E3300" s="41"/>
    </row>
    <row r="3301" hidden="1">
      <c r="A3301" s="35" t="s">
        <v>3742</v>
      </c>
      <c r="B3301" s="29">
        <v>426698.30000000005</v>
      </c>
      <c r="C3301" s="58">
        <v>426698.30000000005</v>
      </c>
      <c r="D3301" s="27">
        <v>0.0</v>
      </c>
      <c r="E3301" s="41"/>
    </row>
    <row r="3302" hidden="1">
      <c r="A3302" s="36" t="s">
        <v>3743</v>
      </c>
      <c r="B3302" s="42">
        <v>30.800000000017462</v>
      </c>
      <c r="C3302" s="64">
        <v>30.79999999993015</v>
      </c>
      <c r="D3302" s="65">
        <v>-8.731149137020111E-11</v>
      </c>
      <c r="E3302" s="45"/>
    </row>
    <row r="3303" hidden="1">
      <c r="A3303" s="39"/>
      <c r="B3303" s="59"/>
      <c r="C3303" s="66"/>
      <c r="D3303" s="60"/>
      <c r="E3303" s="67"/>
    </row>
    <row r="3304" hidden="1">
      <c r="A3304" s="39"/>
      <c r="B3304" s="59"/>
      <c r="C3304" s="66"/>
      <c r="D3304" s="60"/>
      <c r="E3304" s="67"/>
    </row>
    <row r="3305" hidden="1">
      <c r="A3305" s="5" t="s">
        <v>4841</v>
      </c>
      <c r="B3305" s="6"/>
      <c r="C3305" s="6"/>
      <c r="D3305" s="6"/>
      <c r="E3305" s="7"/>
    </row>
    <row r="3306" hidden="1">
      <c r="A3306" s="10"/>
      <c r="B3306" s="11"/>
      <c r="C3306" s="11"/>
      <c r="D3306" s="11"/>
      <c r="E3306" s="12"/>
    </row>
    <row r="3307" hidden="1">
      <c r="A3307" s="5" t="s">
        <v>3717</v>
      </c>
      <c r="B3307" s="6"/>
      <c r="C3307" s="6"/>
      <c r="D3307" s="6"/>
      <c r="E3307" s="7"/>
    </row>
    <row r="3308" hidden="1">
      <c r="A3308" s="10"/>
      <c r="B3308" s="11"/>
      <c r="C3308" s="11"/>
      <c r="D3308" s="11"/>
      <c r="E3308" s="12"/>
    </row>
    <row r="3309" hidden="1">
      <c r="A3309" s="13">
        <v>46167.0</v>
      </c>
      <c r="B3309" s="6"/>
      <c r="C3309" s="53" t="s">
        <v>3718</v>
      </c>
      <c r="D3309" s="15">
        <v>46173.0</v>
      </c>
      <c r="E3309" s="7"/>
    </row>
    <row r="3310" hidden="1">
      <c r="A3310" s="10"/>
      <c r="B3310" s="11"/>
      <c r="C3310" s="16"/>
      <c r="D3310" s="11"/>
      <c r="E3310" s="12"/>
    </row>
    <row r="3311" hidden="1">
      <c r="A3311" s="54" t="s">
        <v>4850</v>
      </c>
      <c r="B3311" s="7"/>
      <c r="C3311" s="16"/>
      <c r="D3311" s="55" t="s">
        <v>4851</v>
      </c>
      <c r="E3311" s="7"/>
    </row>
    <row r="3312" hidden="1">
      <c r="A3312" s="10"/>
      <c r="B3312" s="12"/>
      <c r="C3312" s="16"/>
      <c r="D3312" s="11"/>
      <c r="E3312" s="12"/>
    </row>
    <row r="3313" hidden="1">
      <c r="A3313" s="19" t="s">
        <v>3719</v>
      </c>
      <c r="B3313" s="6"/>
      <c r="C3313" s="6"/>
      <c r="D3313" s="6"/>
      <c r="E3313" s="7"/>
    </row>
    <row r="3314" hidden="1">
      <c r="A3314" s="20" t="s">
        <v>3720</v>
      </c>
      <c r="B3314" s="21" t="s">
        <v>3721</v>
      </c>
      <c r="C3314" s="22" t="s">
        <v>3722</v>
      </c>
      <c r="D3314" s="21" t="s">
        <v>3723</v>
      </c>
      <c r="E3314" s="23" t="s">
        <v>13</v>
      </c>
    </row>
    <row r="3315" hidden="1">
      <c r="A3315" s="56" t="s">
        <v>3724</v>
      </c>
      <c r="B3315" s="25">
        <v>29656.0</v>
      </c>
      <c r="C3315" s="26">
        <v>29656.0</v>
      </c>
      <c r="D3315" s="27">
        <v>0.0</v>
      </c>
      <c r="E3315" s="40"/>
    </row>
    <row r="3316" hidden="1">
      <c r="A3316" s="56" t="s">
        <v>3725</v>
      </c>
      <c r="B3316" s="29">
        <v>44532.0</v>
      </c>
      <c r="C3316" s="26">
        <v>44532.0</v>
      </c>
      <c r="D3316" s="27">
        <v>0.0</v>
      </c>
      <c r="E3316" s="28"/>
    </row>
    <row r="3317" hidden="1">
      <c r="A3317" s="56" t="s">
        <v>3726</v>
      </c>
      <c r="B3317" s="29">
        <v>480.0</v>
      </c>
      <c r="C3317" s="26">
        <v>480.0</v>
      </c>
      <c r="D3317" s="27">
        <v>0.0</v>
      </c>
      <c r="E3317" s="41"/>
    </row>
    <row r="3318" hidden="1">
      <c r="A3318" s="56" t="s">
        <v>3727</v>
      </c>
      <c r="B3318" s="29">
        <v>3500.0</v>
      </c>
      <c r="C3318" s="26">
        <v>3500.0</v>
      </c>
      <c r="D3318" s="27">
        <v>0.0</v>
      </c>
      <c r="E3318" s="41"/>
    </row>
    <row r="3319" hidden="1">
      <c r="A3319" s="31" t="s">
        <v>3729</v>
      </c>
      <c r="B3319" s="29">
        <v>0.0</v>
      </c>
      <c r="C3319" s="26">
        <v>169.0</v>
      </c>
      <c r="D3319" s="27">
        <v>169.0</v>
      </c>
      <c r="E3319" s="40" t="s">
        <v>5134</v>
      </c>
    </row>
    <row r="3320" hidden="1">
      <c r="A3320" s="31" t="s">
        <v>3730</v>
      </c>
      <c r="B3320" s="29">
        <v>0.0</v>
      </c>
      <c r="C3320" s="26"/>
      <c r="D3320" s="27">
        <v>0.0</v>
      </c>
      <c r="E3320" s="28"/>
    </row>
    <row r="3321" hidden="1">
      <c r="A3321" s="31" t="s">
        <v>3732</v>
      </c>
      <c r="B3321" s="29">
        <v>169.0</v>
      </c>
      <c r="C3321" s="26"/>
      <c r="D3321" s="27">
        <v>-169.0</v>
      </c>
      <c r="E3321" s="28"/>
    </row>
    <row r="3322" hidden="1">
      <c r="A3322" s="31" t="s">
        <v>3734</v>
      </c>
      <c r="B3322" s="29">
        <v>5085.0</v>
      </c>
      <c r="C3322" s="26">
        <v>5085.0</v>
      </c>
      <c r="D3322" s="27">
        <v>0.0</v>
      </c>
      <c r="E3322" s="41"/>
    </row>
    <row r="3323" hidden="1">
      <c r="A3323" s="57" t="s">
        <v>3735</v>
      </c>
      <c r="B3323" s="29">
        <v>106361.5</v>
      </c>
      <c r="C3323" s="29">
        <v>108473.50000000001</v>
      </c>
      <c r="D3323" s="27">
        <v>2112.0000000000146</v>
      </c>
      <c r="E3323" s="41"/>
    </row>
    <row r="3324" hidden="1">
      <c r="A3324" s="57" t="s">
        <v>3736</v>
      </c>
      <c r="B3324" s="29">
        <v>31911.0</v>
      </c>
      <c r="C3324" s="58">
        <v>31911.0</v>
      </c>
      <c r="D3324" s="27">
        <v>0.0</v>
      </c>
      <c r="E3324" s="41"/>
    </row>
    <row r="3325" hidden="1">
      <c r="A3325" s="57" t="s">
        <v>3737</v>
      </c>
      <c r="B3325" s="29">
        <v>119849.0</v>
      </c>
      <c r="C3325" s="58">
        <v>119849.0</v>
      </c>
      <c r="D3325" s="27">
        <v>0.0</v>
      </c>
      <c r="E3325" s="41"/>
    </row>
    <row r="3326" hidden="1">
      <c r="A3326" s="57" t="s">
        <v>3738</v>
      </c>
      <c r="B3326" s="29">
        <v>102970.79999999999</v>
      </c>
      <c r="C3326" s="58">
        <v>102970.8</v>
      </c>
      <c r="D3326" s="27">
        <v>1.4551915228366852E-11</v>
      </c>
      <c r="E3326" s="41"/>
    </row>
    <row r="3327" hidden="1">
      <c r="A3327" s="57" t="s">
        <v>3740</v>
      </c>
      <c r="B3327" s="29">
        <v>3021.0</v>
      </c>
      <c r="C3327" s="58">
        <v>3021.0</v>
      </c>
      <c r="D3327" s="27">
        <v>0.0</v>
      </c>
      <c r="E3327" s="41"/>
    </row>
    <row r="3328" hidden="1">
      <c r="A3328" s="57" t="s">
        <v>3741</v>
      </c>
      <c r="B3328" s="29">
        <v>18236.0</v>
      </c>
      <c r="C3328" s="58">
        <v>18236.0</v>
      </c>
      <c r="D3328" s="27">
        <v>0.0</v>
      </c>
      <c r="E3328" s="41"/>
    </row>
    <row r="3329" hidden="1">
      <c r="A3329" s="35" t="s">
        <v>3742</v>
      </c>
      <c r="B3329" s="29">
        <v>447513.80000000005</v>
      </c>
      <c r="C3329" s="58">
        <v>449625.79999999993</v>
      </c>
      <c r="D3329" s="27">
        <v>2111.9999999998836</v>
      </c>
      <c r="E3329" s="41"/>
    </row>
    <row r="3330" hidden="1">
      <c r="A3330" s="36" t="s">
        <v>3743</v>
      </c>
      <c r="B3330" s="42">
        <v>21.499999999985448</v>
      </c>
      <c r="C3330" s="64">
        <v>21.500000000058208</v>
      </c>
      <c r="D3330" s="65">
        <v>7.275957614183426E-11</v>
      </c>
      <c r="E3330" s="45"/>
    </row>
    <row r="3331" hidden="1">
      <c r="A3331" s="39"/>
      <c r="B3331" s="59"/>
      <c r="C3331" s="66"/>
      <c r="D3331" s="60"/>
      <c r="E3331" s="67"/>
    </row>
    <row r="3332" hidden="1">
      <c r="A3332" s="39"/>
      <c r="B3332" s="59"/>
      <c r="C3332" s="66"/>
      <c r="D3332" s="60"/>
      <c r="E3332" s="67"/>
    </row>
    <row r="3333">
      <c r="A3333" s="5" t="s">
        <v>4841</v>
      </c>
      <c r="B3333" s="6"/>
      <c r="C3333" s="6"/>
      <c r="D3333" s="6"/>
      <c r="E3333" s="7"/>
    </row>
    <row r="3334">
      <c r="A3334" s="10"/>
      <c r="B3334" s="11"/>
      <c r="C3334" s="11"/>
      <c r="D3334" s="11"/>
      <c r="E3334" s="12"/>
    </row>
    <row r="3335">
      <c r="A3335" s="5" t="s">
        <v>3717</v>
      </c>
      <c r="B3335" s="6"/>
      <c r="C3335" s="6"/>
      <c r="D3335" s="6"/>
      <c r="E3335" s="7"/>
    </row>
    <row r="3336">
      <c r="A3336" s="10"/>
      <c r="B3336" s="11"/>
      <c r="C3336" s="11"/>
      <c r="D3336" s="11"/>
      <c r="E3336" s="12"/>
    </row>
    <row r="3337">
      <c r="A3337" s="13">
        <v>46174.0</v>
      </c>
      <c r="B3337" s="6"/>
      <c r="C3337" s="53" t="s">
        <v>3718</v>
      </c>
      <c r="D3337" s="15">
        <v>46180.0</v>
      </c>
      <c r="E3337" s="7"/>
    </row>
    <row r="3338">
      <c r="A3338" s="10"/>
      <c r="B3338" s="11"/>
      <c r="C3338" s="16"/>
      <c r="D3338" s="11"/>
      <c r="E3338" s="12"/>
    </row>
    <row r="3339">
      <c r="A3339" s="54" t="s">
        <v>4850</v>
      </c>
      <c r="B3339" s="7"/>
      <c r="C3339" s="16"/>
      <c r="D3339" s="55" t="s">
        <v>4851</v>
      </c>
      <c r="E3339" s="7"/>
    </row>
    <row r="3340">
      <c r="A3340" s="10"/>
      <c r="B3340" s="12"/>
      <c r="C3340" s="16"/>
      <c r="D3340" s="11"/>
      <c r="E3340" s="12"/>
    </row>
    <row r="3341">
      <c r="A3341" s="19" t="s">
        <v>3719</v>
      </c>
      <c r="B3341" s="6"/>
      <c r="C3341" s="6"/>
      <c r="D3341" s="6"/>
      <c r="E3341" s="7"/>
    </row>
    <row r="3342">
      <c r="A3342" s="20" t="s">
        <v>3720</v>
      </c>
      <c r="B3342" s="21" t="s">
        <v>3721</v>
      </c>
      <c r="C3342" s="22" t="s">
        <v>3722</v>
      </c>
      <c r="D3342" s="21" t="s">
        <v>3723</v>
      </c>
      <c r="E3342" s="23" t="s">
        <v>13</v>
      </c>
    </row>
    <row r="3343">
      <c r="A3343" s="56" t="s">
        <v>3724</v>
      </c>
      <c r="B3343" s="25">
        <v>23529.0</v>
      </c>
      <c r="C3343" s="26">
        <v>23529.0</v>
      </c>
      <c r="D3343" s="27">
        <v>0.0</v>
      </c>
      <c r="E3343" s="40"/>
    </row>
    <row r="3344">
      <c r="A3344" s="56" t="s">
        <v>3725</v>
      </c>
      <c r="B3344" s="29">
        <v>32192.0</v>
      </c>
      <c r="C3344" s="26">
        <v>32192.0</v>
      </c>
      <c r="D3344" s="27">
        <v>0.0</v>
      </c>
      <c r="E3344" s="28"/>
    </row>
    <row r="3345">
      <c r="A3345" s="56" t="s">
        <v>3726</v>
      </c>
      <c r="B3345" s="29">
        <v>400.0</v>
      </c>
      <c r="C3345" s="26">
        <v>400.0</v>
      </c>
      <c r="D3345" s="27">
        <v>0.0</v>
      </c>
      <c r="E3345" s="41"/>
    </row>
    <row r="3346">
      <c r="A3346" s="56" t="s">
        <v>3727</v>
      </c>
      <c r="B3346" s="29">
        <v>1500.0</v>
      </c>
      <c r="C3346" s="26">
        <v>1500.0</v>
      </c>
      <c r="D3346" s="27">
        <v>0.0</v>
      </c>
      <c r="E3346" s="41"/>
    </row>
    <row r="3347">
      <c r="A3347" s="31" t="s">
        <v>3729</v>
      </c>
      <c r="B3347" s="29">
        <v>0.0</v>
      </c>
      <c r="C3347" s="26"/>
      <c r="D3347" s="27">
        <v>0.0</v>
      </c>
      <c r="E3347" s="40"/>
    </row>
    <row r="3348">
      <c r="A3348" s="31" t="s">
        <v>3730</v>
      </c>
      <c r="B3348" s="29">
        <v>0.0</v>
      </c>
      <c r="C3348" s="26"/>
      <c r="D3348" s="27">
        <v>0.0</v>
      </c>
      <c r="E3348" s="28"/>
    </row>
    <row r="3349">
      <c r="A3349" s="31" t="s">
        <v>3732</v>
      </c>
      <c r="B3349" s="29">
        <v>3000.0</v>
      </c>
      <c r="C3349" s="26">
        <v>2990.0</v>
      </c>
      <c r="D3349" s="27">
        <v>-10.0</v>
      </c>
      <c r="E3349" s="28" t="s">
        <v>5135</v>
      </c>
    </row>
    <row r="3350">
      <c r="A3350" s="31" t="s">
        <v>3734</v>
      </c>
      <c r="B3350" s="29">
        <v>5805.0</v>
      </c>
      <c r="C3350" s="26">
        <v>5760.0</v>
      </c>
      <c r="D3350" s="27">
        <v>-45.0</v>
      </c>
      <c r="E3350" s="41"/>
    </row>
    <row r="3351">
      <c r="A3351" s="57" t="s">
        <v>3735</v>
      </c>
      <c r="B3351" s="29">
        <v>91240.6</v>
      </c>
      <c r="C3351" s="29">
        <v>91240.6</v>
      </c>
      <c r="D3351" s="27">
        <v>0.0</v>
      </c>
      <c r="E3351" s="41"/>
    </row>
    <row r="3352">
      <c r="A3352" s="57" t="s">
        <v>3736</v>
      </c>
      <c r="B3352" s="29">
        <v>39374.0</v>
      </c>
      <c r="C3352" s="58">
        <v>39941.0</v>
      </c>
      <c r="D3352" s="27">
        <v>567.0</v>
      </c>
      <c r="E3352" s="41"/>
    </row>
    <row r="3353">
      <c r="A3353" s="57" t="s">
        <v>3737</v>
      </c>
      <c r="B3353" s="29">
        <v>128558.53000000001</v>
      </c>
      <c r="C3353" s="58">
        <v>128353.93000000008</v>
      </c>
      <c r="D3353" s="27">
        <v>-204.59999999993306</v>
      </c>
      <c r="E3353" s="41"/>
    </row>
    <row r="3354">
      <c r="A3354" s="57" t="s">
        <v>3738</v>
      </c>
      <c r="B3354" s="29">
        <v>108966.4</v>
      </c>
      <c r="C3354" s="58">
        <v>109251.4</v>
      </c>
      <c r="D3354" s="27">
        <v>285.0</v>
      </c>
      <c r="E3354" s="41"/>
    </row>
    <row r="3355">
      <c r="A3355" s="57" t="s">
        <v>3740</v>
      </c>
      <c r="B3355" s="29">
        <v>593.5</v>
      </c>
      <c r="C3355" s="58">
        <v>593.5</v>
      </c>
      <c r="D3355" s="27">
        <v>0.0</v>
      </c>
      <c r="E3355" s="41"/>
    </row>
    <row r="3356">
      <c r="A3356" s="57" t="s">
        <v>3741</v>
      </c>
      <c r="B3356" s="29">
        <v>13008.739999999998</v>
      </c>
      <c r="C3356" s="58">
        <v>13008.740000000002</v>
      </c>
      <c r="D3356" s="27">
        <v>3.637978807091713E-12</v>
      </c>
      <c r="E3356" s="41"/>
    </row>
    <row r="3357">
      <c r="A3357" s="35" t="s">
        <v>3742</v>
      </c>
      <c r="B3357" s="29">
        <v>435122.67000000004</v>
      </c>
      <c r="C3357" s="58">
        <v>435770.06999999983</v>
      </c>
      <c r="D3357" s="27">
        <v>647.3999999997905</v>
      </c>
      <c r="E3357" s="41"/>
    </row>
    <row r="3358">
      <c r="A3358" s="36" t="s">
        <v>3743</v>
      </c>
      <c r="B3358" s="42">
        <v>36.36000000003696</v>
      </c>
      <c r="C3358" s="64">
        <v>-18.63999999978114</v>
      </c>
      <c r="D3358" s="65">
        <v>-54.9999999998181</v>
      </c>
      <c r="E3358" s="45"/>
    </row>
    <row r="3359">
      <c r="A3359" s="39"/>
      <c r="B3359" s="59"/>
      <c r="C3359" s="66"/>
      <c r="D3359" s="60"/>
      <c r="E3359" s="67"/>
    </row>
    <row r="3360">
      <c r="A3360" s="39"/>
      <c r="B3360" s="59"/>
      <c r="C3360" s="66"/>
      <c r="D3360" s="60"/>
      <c r="E3360" s="67"/>
    </row>
    <row r="3361">
      <c r="A3361" s="5" t="s">
        <v>4841</v>
      </c>
      <c r="B3361" s="6"/>
      <c r="C3361" s="6"/>
      <c r="D3361" s="6"/>
      <c r="E3361" s="7"/>
    </row>
    <row r="3362">
      <c r="A3362" s="10"/>
      <c r="B3362" s="11"/>
      <c r="C3362" s="11"/>
      <c r="D3362" s="11"/>
      <c r="E3362" s="12"/>
    </row>
    <row r="3363">
      <c r="A3363" s="5" t="s">
        <v>3717</v>
      </c>
      <c r="B3363" s="6"/>
      <c r="C3363" s="6"/>
      <c r="D3363" s="6"/>
      <c r="E3363" s="7"/>
    </row>
    <row r="3364">
      <c r="A3364" s="10"/>
      <c r="B3364" s="11"/>
      <c r="C3364" s="11"/>
      <c r="D3364" s="11"/>
      <c r="E3364" s="12"/>
    </row>
    <row r="3365">
      <c r="A3365" s="13">
        <v>46181.0</v>
      </c>
      <c r="B3365" s="6"/>
      <c r="C3365" s="53" t="s">
        <v>3718</v>
      </c>
      <c r="D3365" s="15">
        <v>46187.0</v>
      </c>
      <c r="E3365" s="7"/>
    </row>
    <row r="3366">
      <c r="A3366" s="10"/>
      <c r="B3366" s="11"/>
      <c r="C3366" s="16"/>
      <c r="D3366" s="11"/>
      <c r="E3366" s="12"/>
    </row>
    <row r="3367">
      <c r="A3367" s="54" t="s">
        <v>4850</v>
      </c>
      <c r="B3367" s="7"/>
      <c r="C3367" s="16"/>
      <c r="D3367" s="55" t="s">
        <v>4851</v>
      </c>
      <c r="E3367" s="7"/>
    </row>
    <row r="3368">
      <c r="A3368" s="10"/>
      <c r="B3368" s="12"/>
      <c r="C3368" s="16"/>
      <c r="D3368" s="11"/>
      <c r="E3368" s="12"/>
    </row>
    <row r="3369">
      <c r="A3369" s="19" t="s">
        <v>3719</v>
      </c>
      <c r="B3369" s="6"/>
      <c r="C3369" s="6"/>
      <c r="D3369" s="6"/>
      <c r="E3369" s="7"/>
    </row>
    <row r="3370">
      <c r="A3370" s="20" t="s">
        <v>3720</v>
      </c>
      <c r="B3370" s="21" t="s">
        <v>3721</v>
      </c>
      <c r="C3370" s="22" t="s">
        <v>3722</v>
      </c>
      <c r="D3370" s="21" t="s">
        <v>3723</v>
      </c>
      <c r="E3370" s="23" t="s">
        <v>13</v>
      </c>
    </row>
    <row r="3371">
      <c r="A3371" s="56" t="s">
        <v>3724</v>
      </c>
      <c r="B3371" s="25">
        <v>19246.0</v>
      </c>
      <c r="C3371" s="26">
        <v>19246.0</v>
      </c>
      <c r="D3371" s="27">
        <v>0.0</v>
      </c>
      <c r="E3371" s="40"/>
    </row>
    <row r="3372">
      <c r="A3372" s="56" t="s">
        <v>3725</v>
      </c>
      <c r="B3372" s="29">
        <v>33539.0</v>
      </c>
      <c r="C3372" s="26">
        <v>33539.0</v>
      </c>
      <c r="D3372" s="27">
        <v>0.0</v>
      </c>
      <c r="E3372" s="28"/>
    </row>
    <row r="3373">
      <c r="A3373" s="56" t="s">
        <v>3726</v>
      </c>
      <c r="B3373" s="29">
        <v>400.0</v>
      </c>
      <c r="C3373" s="26">
        <v>400.0</v>
      </c>
      <c r="D3373" s="27">
        <v>0.0</v>
      </c>
      <c r="E3373" s="41"/>
    </row>
    <row r="3374">
      <c r="A3374" s="56" t="s">
        <v>3727</v>
      </c>
      <c r="B3374" s="29">
        <v>1500.0</v>
      </c>
      <c r="C3374" s="26">
        <v>1500.0</v>
      </c>
      <c r="D3374" s="27">
        <v>0.0</v>
      </c>
      <c r="E3374" s="41"/>
    </row>
    <row r="3375">
      <c r="A3375" s="31" t="s">
        <v>3729</v>
      </c>
      <c r="B3375" s="29">
        <v>0.0</v>
      </c>
      <c r="C3375" s="26"/>
      <c r="D3375" s="27">
        <v>0.0</v>
      </c>
      <c r="E3375" s="40"/>
    </row>
    <row r="3376">
      <c r="A3376" s="31" t="s">
        <v>3730</v>
      </c>
      <c r="B3376" s="29">
        <v>3780.0</v>
      </c>
      <c r="C3376" s="26">
        <v>3854.0</v>
      </c>
      <c r="D3376" s="27">
        <v>74.0</v>
      </c>
      <c r="E3376" s="28" t="s">
        <v>5136</v>
      </c>
    </row>
    <row r="3377">
      <c r="A3377" s="31" t="s">
        <v>3732</v>
      </c>
      <c r="B3377" s="29">
        <v>998.0</v>
      </c>
      <c r="C3377" s="26">
        <v>924.0</v>
      </c>
      <c r="D3377" s="27">
        <v>-74.0</v>
      </c>
      <c r="E3377" s="28" t="s">
        <v>5137</v>
      </c>
    </row>
    <row r="3378">
      <c r="A3378" s="31" t="s">
        <v>3734</v>
      </c>
      <c r="B3378" s="29">
        <v>6390.0</v>
      </c>
      <c r="C3378" s="26">
        <v>6390.0</v>
      </c>
      <c r="D3378" s="27">
        <v>0.0</v>
      </c>
      <c r="E3378" s="41"/>
    </row>
    <row r="3379">
      <c r="A3379" s="57" t="s">
        <v>3735</v>
      </c>
      <c r="B3379" s="29">
        <v>117850.77000000005</v>
      </c>
      <c r="C3379" s="29">
        <v>117850.76999999965</v>
      </c>
      <c r="D3379" s="27">
        <v>-3.92901711165905E-10</v>
      </c>
      <c r="E3379" s="41"/>
    </row>
    <row r="3380">
      <c r="A3380" s="57" t="s">
        <v>3736</v>
      </c>
      <c r="B3380" s="29">
        <v>31461.0</v>
      </c>
      <c r="C3380" s="58">
        <v>31461.0</v>
      </c>
      <c r="D3380" s="27">
        <v>0.0</v>
      </c>
      <c r="E3380" s="41"/>
    </row>
    <row r="3381">
      <c r="A3381" s="57" t="s">
        <v>3737</v>
      </c>
      <c r="B3381" s="29">
        <v>141087.0</v>
      </c>
      <c r="C3381" s="58">
        <v>139872.0</v>
      </c>
      <c r="D3381" s="27">
        <v>-1215.0</v>
      </c>
      <c r="E3381" s="41"/>
    </row>
    <row r="3382">
      <c r="A3382" s="57" t="s">
        <v>3738</v>
      </c>
      <c r="B3382" s="29">
        <v>110658.0</v>
      </c>
      <c r="C3382" s="58">
        <v>110658.0</v>
      </c>
      <c r="D3382" s="27">
        <v>0.0</v>
      </c>
      <c r="E3382" s="41"/>
    </row>
    <row r="3383">
      <c r="A3383" s="57" t="s">
        <v>3740</v>
      </c>
      <c r="B3383" s="29">
        <v>1102.0</v>
      </c>
      <c r="C3383" s="58">
        <v>1102.0</v>
      </c>
      <c r="D3383" s="27">
        <v>0.0</v>
      </c>
      <c r="E3383" s="41"/>
    </row>
    <row r="3384">
      <c r="A3384" s="57" t="s">
        <v>3741</v>
      </c>
      <c r="B3384" s="29">
        <v>16910.0</v>
      </c>
      <c r="C3384" s="58">
        <v>16910.0</v>
      </c>
      <c r="D3384" s="27">
        <v>0.0</v>
      </c>
      <c r="E3384" s="41"/>
    </row>
    <row r="3385">
      <c r="A3385" s="35" t="s">
        <v>3742</v>
      </c>
      <c r="B3385" s="29">
        <v>468001.2699999998</v>
      </c>
      <c r="C3385" s="58">
        <v>466786.2700000015</v>
      </c>
      <c r="D3385" s="27">
        <v>-1214.999999998312</v>
      </c>
      <c r="E3385" s="41"/>
    </row>
    <row r="3386">
      <c r="A3386" s="36" t="s">
        <v>3743</v>
      </c>
      <c r="B3386" s="42">
        <v>10.50000000023283</v>
      </c>
      <c r="C3386" s="64">
        <v>10.499999998195563</v>
      </c>
      <c r="D3386" s="65">
        <v>-2.0372681319713593E-9</v>
      </c>
      <c r="E3386" s="45"/>
    </row>
    <row r="3387">
      <c r="A3387" s="39"/>
      <c r="B3387" s="59"/>
      <c r="C3387" s="66"/>
      <c r="D3387" s="60"/>
      <c r="E3387" s="67"/>
    </row>
    <row r="3388">
      <c r="A3388" s="39"/>
      <c r="B3388" s="59"/>
      <c r="C3388" s="66"/>
      <c r="D3388" s="60"/>
      <c r="E3388" s="67"/>
    </row>
    <row r="3389">
      <c r="A3389" s="5" t="s">
        <v>4841</v>
      </c>
      <c r="B3389" s="6"/>
      <c r="C3389" s="6"/>
      <c r="D3389" s="6"/>
      <c r="E3389" s="7"/>
    </row>
    <row r="3390">
      <c r="A3390" s="10"/>
      <c r="B3390" s="11"/>
      <c r="C3390" s="11"/>
      <c r="D3390" s="11"/>
      <c r="E3390" s="12"/>
    </row>
    <row r="3391">
      <c r="A3391" s="5" t="s">
        <v>3717</v>
      </c>
      <c r="B3391" s="6"/>
      <c r="C3391" s="6"/>
      <c r="D3391" s="6"/>
      <c r="E3391" s="7"/>
    </row>
    <row r="3392">
      <c r="A3392" s="10"/>
      <c r="B3392" s="11"/>
      <c r="C3392" s="11"/>
      <c r="D3392" s="11"/>
      <c r="E3392" s="12"/>
    </row>
    <row r="3393">
      <c r="A3393" s="13">
        <v>46188.0</v>
      </c>
      <c r="B3393" s="6"/>
      <c r="C3393" s="53" t="s">
        <v>3718</v>
      </c>
      <c r="D3393" s="15">
        <v>46194.0</v>
      </c>
      <c r="E3393" s="7"/>
    </row>
    <row r="3394">
      <c r="A3394" s="10"/>
      <c r="B3394" s="11"/>
      <c r="C3394" s="16"/>
      <c r="D3394" s="11"/>
      <c r="E3394" s="12"/>
    </row>
    <row r="3395">
      <c r="A3395" s="54" t="s">
        <v>4850</v>
      </c>
      <c r="B3395" s="7"/>
      <c r="C3395" s="16"/>
      <c r="D3395" s="55" t="s">
        <v>4851</v>
      </c>
      <c r="E3395" s="7"/>
    </row>
    <row r="3396">
      <c r="A3396" s="10"/>
      <c r="B3396" s="12"/>
      <c r="C3396" s="16"/>
      <c r="D3396" s="11"/>
      <c r="E3396" s="12"/>
    </row>
    <row r="3397">
      <c r="A3397" s="19" t="s">
        <v>3719</v>
      </c>
      <c r="B3397" s="6"/>
      <c r="C3397" s="6"/>
      <c r="D3397" s="6"/>
      <c r="E3397" s="7"/>
    </row>
    <row r="3398">
      <c r="A3398" s="20" t="s">
        <v>3720</v>
      </c>
      <c r="B3398" s="21" t="s">
        <v>3721</v>
      </c>
      <c r="C3398" s="22" t="s">
        <v>3722</v>
      </c>
      <c r="D3398" s="21" t="s">
        <v>3723</v>
      </c>
      <c r="E3398" s="23" t="s">
        <v>13</v>
      </c>
    </row>
    <row r="3399">
      <c r="A3399" s="56" t="s">
        <v>3724</v>
      </c>
      <c r="B3399" s="25">
        <v>21177.0</v>
      </c>
      <c r="C3399" s="26">
        <v>20177.0</v>
      </c>
      <c r="D3399" s="27">
        <v>-1000.0</v>
      </c>
      <c r="E3399" s="40"/>
    </row>
    <row r="3400">
      <c r="A3400" s="56" t="s">
        <v>3725</v>
      </c>
      <c r="B3400" s="29">
        <v>38369.0</v>
      </c>
      <c r="C3400" s="26">
        <v>38369.0</v>
      </c>
      <c r="D3400" s="27">
        <v>0.0</v>
      </c>
      <c r="E3400" s="28"/>
    </row>
    <row r="3401">
      <c r="A3401" s="56" t="s">
        <v>3726</v>
      </c>
      <c r="B3401" s="29">
        <v>840.0</v>
      </c>
      <c r="C3401" s="26">
        <v>840.0</v>
      </c>
      <c r="D3401" s="27">
        <v>0.0</v>
      </c>
      <c r="E3401" s="41"/>
    </row>
    <row r="3402">
      <c r="A3402" s="56" t="s">
        <v>3727</v>
      </c>
      <c r="B3402" s="29">
        <v>2001.0</v>
      </c>
      <c r="C3402" s="26">
        <v>2001.0</v>
      </c>
      <c r="D3402" s="27">
        <v>0.0</v>
      </c>
      <c r="E3402" s="41"/>
    </row>
    <row r="3403">
      <c r="A3403" s="31" t="s">
        <v>3729</v>
      </c>
      <c r="B3403" s="29">
        <v>45.0</v>
      </c>
      <c r="C3403" s="26"/>
      <c r="D3403" s="27">
        <v>-45.0</v>
      </c>
      <c r="E3403" s="40"/>
    </row>
    <row r="3404">
      <c r="A3404" s="31" t="s">
        <v>3730</v>
      </c>
      <c r="B3404" s="29">
        <v>0.0</v>
      </c>
      <c r="C3404" s="26"/>
      <c r="D3404" s="27">
        <v>0.0</v>
      </c>
      <c r="E3404" s="28"/>
    </row>
    <row r="3405">
      <c r="A3405" s="31" t="s">
        <v>3732</v>
      </c>
      <c r="B3405" s="29">
        <v>1357.0</v>
      </c>
      <c r="C3405" s="26">
        <v>2301.0</v>
      </c>
      <c r="D3405" s="27">
        <v>944.0</v>
      </c>
      <c r="E3405" s="28" t="s">
        <v>5138</v>
      </c>
    </row>
    <row r="3406">
      <c r="A3406" s="31" t="s">
        <v>3734</v>
      </c>
      <c r="B3406" s="29">
        <v>6435.0</v>
      </c>
      <c r="C3406" s="26">
        <v>6480.0</v>
      </c>
      <c r="D3406" s="27">
        <v>45.0</v>
      </c>
      <c r="E3406" s="41"/>
    </row>
    <row r="3407">
      <c r="A3407" s="57" t="s">
        <v>3735</v>
      </c>
      <c r="B3407" s="29">
        <v>119066.20000000006</v>
      </c>
      <c r="C3407" s="29">
        <v>119066.19999999962</v>
      </c>
      <c r="D3407" s="27">
        <v>-4.3655745685100555E-10</v>
      </c>
      <c r="E3407" s="41"/>
    </row>
    <row r="3408">
      <c r="A3408" s="57" t="s">
        <v>3736</v>
      </c>
      <c r="B3408" s="29">
        <v>37872.0</v>
      </c>
      <c r="C3408" s="58">
        <v>37872.0</v>
      </c>
      <c r="D3408" s="27">
        <v>0.0</v>
      </c>
      <c r="E3408" s="41"/>
    </row>
    <row r="3409">
      <c r="A3409" s="57" t="s">
        <v>3737</v>
      </c>
      <c r="B3409" s="29">
        <v>114643.0</v>
      </c>
      <c r="C3409" s="58">
        <v>114379.0</v>
      </c>
      <c r="D3409" s="27">
        <v>-264.0</v>
      </c>
      <c r="E3409" s="41"/>
    </row>
    <row r="3410">
      <c r="A3410" s="57" t="s">
        <v>3738</v>
      </c>
      <c r="B3410" s="29">
        <v>107011.4</v>
      </c>
      <c r="C3410" s="58">
        <v>107011.4</v>
      </c>
      <c r="D3410" s="27">
        <v>0.0</v>
      </c>
      <c r="E3410" s="41"/>
    </row>
    <row r="3411">
      <c r="A3411" s="57" t="s">
        <v>3740</v>
      </c>
      <c r="B3411" s="29">
        <v>1372.0</v>
      </c>
      <c r="C3411" s="58">
        <v>1372.0</v>
      </c>
      <c r="D3411" s="27">
        <v>0.0</v>
      </c>
      <c r="E3411" s="41"/>
    </row>
    <row r="3412">
      <c r="A3412" s="57" t="s">
        <v>3741</v>
      </c>
      <c r="B3412" s="29">
        <v>15422.0</v>
      </c>
      <c r="C3412" s="58">
        <v>15422.0</v>
      </c>
      <c r="D3412" s="27">
        <v>0.0</v>
      </c>
      <c r="E3412" s="41"/>
    </row>
    <row r="3413">
      <c r="A3413" s="35" t="s">
        <v>3742</v>
      </c>
      <c r="B3413" s="29">
        <v>450170.59999999986</v>
      </c>
      <c r="C3413" s="58">
        <v>449906.6000000014</v>
      </c>
      <c r="D3413" s="27">
        <v>-263.9999999984866</v>
      </c>
      <c r="E3413" s="41"/>
    </row>
    <row r="3414">
      <c r="A3414" s="36" t="s">
        <v>3743</v>
      </c>
      <c r="B3414" s="42">
        <v>18.000000000261934</v>
      </c>
      <c r="C3414" s="64">
        <v>-38.00000000174623</v>
      </c>
      <c r="D3414" s="65">
        <v>-56.000000002008164</v>
      </c>
      <c r="E3414" s="45"/>
    </row>
    <row r="3415">
      <c r="A3415" s="39"/>
      <c r="B3415" s="59"/>
      <c r="C3415" s="66"/>
      <c r="D3415" s="60"/>
      <c r="E3415" s="67"/>
    </row>
    <row r="3416">
      <c r="A3416" s="39"/>
      <c r="B3416" s="59"/>
      <c r="C3416" s="66"/>
      <c r="D3416" s="60"/>
      <c r="E3416" s="67"/>
    </row>
    <row r="3417">
      <c r="A3417" s="39"/>
      <c r="B3417" s="59"/>
      <c r="C3417" s="66"/>
      <c r="D3417" s="60"/>
      <c r="E3417" s="67"/>
    </row>
    <row r="3418">
      <c r="A3418" s="39"/>
      <c r="B3418" s="59"/>
      <c r="C3418" s="66"/>
      <c r="D3418" s="60"/>
      <c r="E3418" s="67"/>
    </row>
    <row r="3419">
      <c r="A3419" s="39"/>
      <c r="B3419" s="59"/>
      <c r="C3419" s="66"/>
      <c r="D3419" s="60"/>
      <c r="E3419" s="67"/>
    </row>
    <row r="3420">
      <c r="A3420" s="39"/>
      <c r="B3420" s="59"/>
      <c r="C3420" s="66"/>
      <c r="D3420" s="60"/>
      <c r="E3420" s="67"/>
    </row>
    <row r="3421">
      <c r="A3421" s="39"/>
      <c r="B3421" s="59"/>
      <c r="C3421" s="66"/>
      <c r="D3421" s="60"/>
      <c r="E3421" s="67"/>
    </row>
    <row r="3422">
      <c r="A3422" s="39"/>
      <c r="B3422" s="59"/>
      <c r="C3422" s="66"/>
      <c r="D3422" s="60"/>
      <c r="E3422" s="67"/>
    </row>
    <row r="3423">
      <c r="A3423" s="39"/>
      <c r="B3423" s="59"/>
      <c r="C3423" s="66"/>
      <c r="D3423" s="60"/>
      <c r="E3423" s="67"/>
    </row>
    <row r="3424">
      <c r="A3424" s="39"/>
      <c r="B3424" s="59"/>
      <c r="C3424" s="66"/>
      <c r="D3424" s="60"/>
      <c r="E3424" s="67"/>
    </row>
    <row r="3425">
      <c r="A3425" s="39"/>
      <c r="B3425" s="59"/>
      <c r="C3425" s="66"/>
      <c r="D3425" s="60"/>
      <c r="E3425" s="67"/>
    </row>
    <row r="3426">
      <c r="A3426" s="39"/>
      <c r="B3426" s="59"/>
      <c r="C3426" s="66"/>
      <c r="D3426" s="60"/>
      <c r="E3426" s="67"/>
    </row>
    <row r="3427">
      <c r="A3427" s="39"/>
      <c r="B3427" s="59"/>
      <c r="C3427" s="66"/>
      <c r="D3427" s="60"/>
      <c r="E3427" s="67"/>
    </row>
    <row r="3428">
      <c r="A3428" s="39"/>
      <c r="B3428" s="59"/>
      <c r="C3428" s="66"/>
      <c r="D3428" s="60"/>
      <c r="E3428" s="67"/>
    </row>
    <row r="3429">
      <c r="A3429" s="39"/>
      <c r="B3429" s="59"/>
      <c r="C3429" s="66"/>
      <c r="D3429" s="60"/>
      <c r="E3429" s="67"/>
    </row>
    <row r="3430">
      <c r="A3430" s="39"/>
      <c r="B3430" s="59"/>
      <c r="C3430" s="66"/>
      <c r="D3430" s="60"/>
      <c r="E3430" s="67"/>
    </row>
    <row r="3431">
      <c r="A3431" s="39"/>
      <c r="B3431" s="59"/>
      <c r="C3431" s="66"/>
      <c r="D3431" s="60"/>
      <c r="E3431" s="67"/>
    </row>
    <row r="3432">
      <c r="A3432" s="39"/>
      <c r="B3432" s="59"/>
      <c r="C3432" s="66"/>
      <c r="D3432" s="60"/>
      <c r="E3432" s="67"/>
    </row>
  </sheetData>
  <mergeCells count="976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2921:E2921"/>
    <mergeCell ref="A2941:E2942"/>
    <mergeCell ref="A2943:E2944"/>
    <mergeCell ref="A2945:B2946"/>
    <mergeCell ref="C2945:C2948"/>
    <mergeCell ref="D2945:E2946"/>
    <mergeCell ref="A2947:B2948"/>
    <mergeCell ref="D2947:E2948"/>
    <mergeCell ref="A2949:E2949"/>
    <mergeCell ref="A2969:E2970"/>
    <mergeCell ref="A2971:E2972"/>
    <mergeCell ref="A2973:B2974"/>
    <mergeCell ref="C2973:C2976"/>
    <mergeCell ref="A2975:B297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2885:E2886"/>
    <mergeCell ref="A2887:E2888"/>
    <mergeCell ref="A2889:B2890"/>
    <mergeCell ref="C2889:C2892"/>
    <mergeCell ref="D2889:E2890"/>
    <mergeCell ref="A2891:B2892"/>
    <mergeCell ref="D2917:E2918"/>
    <mergeCell ref="D2919:E2920"/>
    <mergeCell ref="D2891:E2892"/>
    <mergeCell ref="A2893:E2893"/>
    <mergeCell ref="A2913:E2914"/>
    <mergeCell ref="A2915:E2916"/>
    <mergeCell ref="A2917:B2918"/>
    <mergeCell ref="C2917:C2920"/>
    <mergeCell ref="A2919:B2920"/>
    <mergeCell ref="A3001:B3002"/>
    <mergeCell ref="A3003:B3004"/>
    <mergeCell ref="A3089:E3089"/>
    <mergeCell ref="A3109:E3110"/>
    <mergeCell ref="A3111:E3112"/>
    <mergeCell ref="A3113:B3114"/>
    <mergeCell ref="C3113:C3116"/>
    <mergeCell ref="D3113:E3114"/>
    <mergeCell ref="A3115:B3116"/>
    <mergeCell ref="D3115:E3116"/>
    <mergeCell ref="A3117:E3117"/>
    <mergeCell ref="A3137:E3138"/>
    <mergeCell ref="A3139:E3140"/>
    <mergeCell ref="A3141:B3142"/>
    <mergeCell ref="C3141:C3144"/>
    <mergeCell ref="A3143:B3144"/>
    <mergeCell ref="D2973:E2974"/>
    <mergeCell ref="D2975:E2976"/>
    <mergeCell ref="A2977:E2977"/>
    <mergeCell ref="A2997:E2998"/>
    <mergeCell ref="A2999:E3000"/>
    <mergeCell ref="C3001:C3004"/>
    <mergeCell ref="D3001:E3002"/>
    <mergeCell ref="D3029:E3030"/>
    <mergeCell ref="D3031:E3032"/>
    <mergeCell ref="D3003:E3004"/>
    <mergeCell ref="A3005:E3005"/>
    <mergeCell ref="A3025:E3026"/>
    <mergeCell ref="A3027:E3028"/>
    <mergeCell ref="A3029:B3030"/>
    <mergeCell ref="C3029:C3032"/>
    <mergeCell ref="A3031:B3032"/>
    <mergeCell ref="A3033:E3033"/>
    <mergeCell ref="A3053:E3054"/>
    <mergeCell ref="A3055:E3056"/>
    <mergeCell ref="A3057:B3058"/>
    <mergeCell ref="C3057:C3060"/>
    <mergeCell ref="D3057:E3058"/>
    <mergeCell ref="A3059:B3060"/>
    <mergeCell ref="D3085:E3086"/>
    <mergeCell ref="D3087:E3088"/>
    <mergeCell ref="D3059:E3060"/>
    <mergeCell ref="A3061:E3061"/>
    <mergeCell ref="A3081:E3082"/>
    <mergeCell ref="A3083:E3084"/>
    <mergeCell ref="A3085:B3086"/>
    <mergeCell ref="C3085:C3088"/>
    <mergeCell ref="A3087:B3088"/>
    <mergeCell ref="A3169:B3170"/>
    <mergeCell ref="A3171:B3172"/>
    <mergeCell ref="A3257:E3257"/>
    <mergeCell ref="A3277:E3278"/>
    <mergeCell ref="A3279:E3280"/>
    <mergeCell ref="A3281:B3282"/>
    <mergeCell ref="C3281:C3284"/>
    <mergeCell ref="D3281:E3282"/>
    <mergeCell ref="A3283:B3284"/>
    <mergeCell ref="D3283:E3284"/>
    <mergeCell ref="A3285:E3285"/>
    <mergeCell ref="A3305:E3306"/>
    <mergeCell ref="A3307:E3308"/>
    <mergeCell ref="A3309:B3310"/>
    <mergeCell ref="C3309:C3312"/>
    <mergeCell ref="A3311:B3312"/>
    <mergeCell ref="D3141:E3142"/>
    <mergeCell ref="D3143:E3144"/>
    <mergeCell ref="A3145:E3145"/>
    <mergeCell ref="A3165:E3166"/>
    <mergeCell ref="A3167:E3168"/>
    <mergeCell ref="C3169:C3172"/>
    <mergeCell ref="D3169:E3170"/>
    <mergeCell ref="D3197:E3198"/>
    <mergeCell ref="D3199:E3200"/>
    <mergeCell ref="D3171:E3172"/>
    <mergeCell ref="A3173:E3173"/>
    <mergeCell ref="A3193:E3194"/>
    <mergeCell ref="A3195:E3196"/>
    <mergeCell ref="A3197:B3198"/>
    <mergeCell ref="C3197:C3200"/>
    <mergeCell ref="A3199:B3200"/>
    <mergeCell ref="A3201:E3201"/>
    <mergeCell ref="A3221:E3222"/>
    <mergeCell ref="A3223:E3224"/>
    <mergeCell ref="A3225:B3226"/>
    <mergeCell ref="C3225:C3228"/>
    <mergeCell ref="D3225:E3226"/>
    <mergeCell ref="A3227:B3228"/>
    <mergeCell ref="D3253:E3254"/>
    <mergeCell ref="D3255:E3256"/>
    <mergeCell ref="D3227:E3228"/>
    <mergeCell ref="A3229:E3229"/>
    <mergeCell ref="A3249:E3250"/>
    <mergeCell ref="A3251:E3252"/>
    <mergeCell ref="A3253:B3254"/>
    <mergeCell ref="C3253:C3256"/>
    <mergeCell ref="A3255:B3256"/>
    <mergeCell ref="A3337:B3338"/>
    <mergeCell ref="A3339:B3340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D3309:E3310"/>
    <mergeCell ref="D3311:E3312"/>
    <mergeCell ref="A3313:E3313"/>
    <mergeCell ref="A3333:E3334"/>
    <mergeCell ref="A3335:E3336"/>
    <mergeCell ref="C3337:C3340"/>
    <mergeCell ref="D3337:E3338"/>
    <mergeCell ref="D3365:E3366"/>
    <mergeCell ref="D3367:E3368"/>
    <mergeCell ref="D3339:E3340"/>
    <mergeCell ref="A3341:E3341"/>
    <mergeCell ref="A3361:E3362"/>
    <mergeCell ref="A3363:E3364"/>
    <mergeCell ref="A3365:B3366"/>
    <mergeCell ref="C3365:C3368"/>
    <mergeCell ref="A3367:B3368"/>
    <mergeCell ref="D3395:E3396"/>
    <mergeCell ref="A3397:E3397"/>
    <mergeCell ref="A3369:E3369"/>
    <mergeCell ref="A3389:E3390"/>
    <mergeCell ref="A3391:E3392"/>
    <mergeCell ref="A3393:B3394"/>
    <mergeCell ref="C3393:C3396"/>
    <mergeCell ref="D3393:E3394"/>
    <mergeCell ref="A3395:B3396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4 B2014:C2014 D2027:D2042 B2042:C2042 D2055:D2070 B2070:C2070 D2083:D2098 B2098:C2098 D2111:D2126 B2126:C2126 D2139:D2154 B2154:C2154 D2167:D2182 B2182:C2182 D2195:D2210 B2210:C2210 D2223:D2238 B2238:C2238 D2251:D2266 B2266:C2266 D2279:D2294 B2294:C2294 D2307:D2322 B2322:C2322 D2335:D2350 B2350:C2350 D2363:D2378 B2378:C2378 D2391:D2406 B2406:C2406 D2419:D2434 B2434:C2434 D2447:D2462 B2462:C2462 D2475:D2490 B2490:C2490 D2503:D2518 B2518:C2518 D2531:D2546 B2546:C2546 D2559:D2574 B2574:C2574 D2587:D2602 B2602:C2602 D2615:D2630 B2630:C2630 D2643:D2658 B2658:C2658 D2671:D2686 B2686:C2686 D2699:D2714 B2714:C2714 D2727:D2742 B2742:C2742 D2755:D2770 B2770:C2770 D2783:D2798 B2798:C2798 D2811:D2826 B2826:C2826 D2839:D2854 B2854:C2854 D2867:D2882 B2882:C2882 D2895:D2910 B2910:C2910 D2923:D2938 B2938:C2938 D2951:D2968 B2966:C2968 C2973:D2976 B2978:D2996 C3001:D3004 B3006:D3024 C3029:D3032 B3034:D3052 C3057:D3060 B3062:D3080 C3085:D3088 B3090:D3108 C3113:D3116 B3118:D3136 C3141:D3144 B3146:D3164 C3169:D3172 B3174:D3192 C3197:D3200 B3202:D3220 C3225:D3228 B3230:D3248 C3253:D3256 B3258:D3276 C3281:D3284 B3286:D3304 C3309:D3312 B3314:D3332 C3337:D3340 B3342:D3360 C3365:D3368 B3370:D3388 C3393:D3394 C3395:D3396 B3398:D3432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 A2891:B2892 A2919:B2920 A2947:B2948 A2975:B2976 A3003:B3004 A3031:B3032 A3059:B3060 A3087:B3088 A3115:B3116 A3143:B3144 A3171:B3172 A3199:B3200 A3227:B3228 A3255:B3256 A3283:B3284 A3311:B3312 A3339:B3340 A3367:B3368 A3395:B3396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 D2891:E2892 D2919:E2920 D2947:E2948 D2975:E2976 D3003:E3004 D3031:E3032 D3059:E3060 D3087:E3088 D3115:E3116 D3143:E3144 D3171:E3172 D3199:E3200 D3227:E3228 D3255:E3256 D3283:E3284 D3311:E3312 D3339:E3340 D3367:E3368 D3395:E3396">
    <cfRule type="cellIs" dxfId="1" priority="3" operator="notEqual">
      <formula>"Neděle"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7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idden="1">
      <c r="A2" s="1" t="s">
        <v>48</v>
      </c>
      <c r="B2" s="1" t="s">
        <v>17</v>
      </c>
      <c r="C2" s="1">
        <v>319.0</v>
      </c>
      <c r="D2" s="1">
        <v>75.0</v>
      </c>
      <c r="E2" s="2"/>
      <c r="F2" s="1" t="s">
        <v>18</v>
      </c>
      <c r="G2" s="1" t="s">
        <v>27</v>
      </c>
      <c r="H2" s="1" t="s">
        <v>5139</v>
      </c>
      <c r="I2" s="1" t="s">
        <v>5140</v>
      </c>
      <c r="J2" s="1" t="s">
        <v>5141</v>
      </c>
      <c r="K2" s="2"/>
      <c r="L2" s="1">
        <v>359.0</v>
      </c>
      <c r="M2" s="1"/>
      <c r="N2" s="1">
        <v>10.552883333333334</v>
      </c>
      <c r="O2" s="1" t="s">
        <v>5142</v>
      </c>
      <c r="P2" s="1" t="s">
        <v>5143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66</v>
      </c>
      <c r="B3" s="1" t="s">
        <v>112</v>
      </c>
      <c r="C3" s="1">
        <v>364.0</v>
      </c>
      <c r="D3" s="1">
        <v>0.0</v>
      </c>
      <c r="E3" s="1" t="s">
        <v>1269</v>
      </c>
      <c r="F3" s="1" t="s">
        <v>26</v>
      </c>
      <c r="G3" s="1" t="s">
        <v>27</v>
      </c>
      <c r="H3" s="1" t="s">
        <v>5144</v>
      </c>
      <c r="I3" s="1" t="s">
        <v>5145</v>
      </c>
      <c r="J3" s="1" t="s">
        <v>5145</v>
      </c>
      <c r="K3" s="2"/>
      <c r="L3" s="1">
        <v>-3.0</v>
      </c>
      <c r="M3" s="1"/>
      <c r="N3" s="1">
        <v>11.298466666666666</v>
      </c>
      <c r="O3" s="1" t="s">
        <v>5146</v>
      </c>
      <c r="P3" s="1" t="s">
        <v>5147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hidden="1">
      <c r="A4" s="1" t="s">
        <v>24</v>
      </c>
      <c r="B4" s="1" t="s">
        <v>17</v>
      </c>
      <c r="C4" s="1">
        <v>273.2</v>
      </c>
      <c r="D4" s="1">
        <v>0.0</v>
      </c>
      <c r="E4" s="1" t="s">
        <v>25</v>
      </c>
      <c r="F4" s="1" t="s">
        <v>26</v>
      </c>
      <c r="G4" s="1" t="s">
        <v>27</v>
      </c>
      <c r="H4" s="1" t="s">
        <v>5148</v>
      </c>
      <c r="I4" s="1" t="s">
        <v>5149</v>
      </c>
      <c r="J4" s="1" t="s">
        <v>5149</v>
      </c>
      <c r="K4" s="2"/>
      <c r="L4" s="1">
        <v>1.0</v>
      </c>
      <c r="M4" s="1"/>
      <c r="N4" s="1">
        <v>16.630783333333333</v>
      </c>
      <c r="O4" s="1" t="s">
        <v>5150</v>
      </c>
      <c r="P4" s="1" t="s">
        <v>5151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32</v>
      </c>
      <c r="B5" s="1" t="s">
        <v>112</v>
      </c>
      <c r="C5" s="1">
        <v>323.0</v>
      </c>
      <c r="D5" s="1">
        <v>0.0</v>
      </c>
      <c r="E5" s="2"/>
      <c r="F5" s="1" t="s">
        <v>26</v>
      </c>
      <c r="G5" s="1" t="s">
        <v>27</v>
      </c>
      <c r="H5" s="1" t="s">
        <v>5152</v>
      </c>
      <c r="I5" s="1" t="s">
        <v>5153</v>
      </c>
      <c r="J5" s="1" t="s">
        <v>5153</v>
      </c>
      <c r="K5" s="2"/>
      <c r="L5" s="1">
        <v>-8.0</v>
      </c>
      <c r="M5" s="1"/>
      <c r="N5" s="1">
        <v>6.901183333333333</v>
      </c>
      <c r="O5" s="1" t="s">
        <v>5146</v>
      </c>
      <c r="P5" s="1" t="s">
        <v>5154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idden="1">
      <c r="A6" s="1" t="s">
        <v>24</v>
      </c>
      <c r="B6" s="1" t="s">
        <v>17</v>
      </c>
      <c r="C6" s="3">
        <v>249.2</v>
      </c>
      <c r="D6" s="1">
        <v>0.0</v>
      </c>
      <c r="E6" s="1" t="s">
        <v>25</v>
      </c>
      <c r="F6" s="1" t="s">
        <v>26</v>
      </c>
      <c r="G6" s="1" t="s">
        <v>27</v>
      </c>
      <c r="H6" s="1" t="s">
        <v>5155</v>
      </c>
      <c r="I6" s="1" t="s">
        <v>5156</v>
      </c>
      <c r="J6" s="1" t="s">
        <v>5156</v>
      </c>
      <c r="K6" s="2"/>
      <c r="L6" s="1">
        <v>0.0</v>
      </c>
      <c r="M6" s="1"/>
      <c r="N6" s="1">
        <v>14.6827</v>
      </c>
      <c r="O6" s="1" t="s">
        <v>5150</v>
      </c>
      <c r="P6" s="1" t="s">
        <v>5157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idden="1">
      <c r="A7" s="1" t="s">
        <v>48</v>
      </c>
      <c r="B7" s="1" t="s">
        <v>17</v>
      </c>
      <c r="C7" s="1">
        <v>598.0</v>
      </c>
      <c r="D7" s="1">
        <v>150.0</v>
      </c>
      <c r="E7" s="2"/>
      <c r="F7" s="1" t="s">
        <v>18</v>
      </c>
      <c r="G7" s="1" t="s">
        <v>27</v>
      </c>
      <c r="H7" s="1" t="s">
        <v>5158</v>
      </c>
      <c r="I7" s="1" t="s">
        <v>5159</v>
      </c>
      <c r="J7" s="1" t="s">
        <v>5141</v>
      </c>
      <c r="K7" s="2"/>
      <c r="L7" s="1">
        <v>389.0</v>
      </c>
      <c r="M7" s="1"/>
      <c r="N7" s="1">
        <v>9.147783333333333</v>
      </c>
      <c r="O7" s="1" t="s">
        <v>5142</v>
      </c>
      <c r="P7" s="1" t="s">
        <v>5160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48</v>
      </c>
      <c r="B8" s="1" t="s">
        <v>17</v>
      </c>
      <c r="C8" s="1">
        <v>279.0</v>
      </c>
      <c r="D8" s="1">
        <v>70.0</v>
      </c>
      <c r="E8" s="2"/>
      <c r="F8" s="1" t="s">
        <v>18</v>
      </c>
      <c r="G8" s="1" t="s">
        <v>19</v>
      </c>
      <c r="H8" s="1" t="s">
        <v>5161</v>
      </c>
      <c r="I8" s="1" t="s">
        <v>5162</v>
      </c>
      <c r="J8" s="1" t="s">
        <v>5141</v>
      </c>
      <c r="K8" s="2"/>
      <c r="L8" s="1">
        <v>400.0</v>
      </c>
      <c r="M8" s="1"/>
      <c r="N8" s="1">
        <v>11.869716666666667</v>
      </c>
      <c r="O8" s="1" t="s">
        <v>5142</v>
      </c>
      <c r="P8" s="1" t="s">
        <v>5163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hidden="1">
      <c r="A9" s="1" t="s">
        <v>24</v>
      </c>
      <c r="B9" s="1" t="s">
        <v>17</v>
      </c>
      <c r="C9" s="1">
        <v>585.0</v>
      </c>
      <c r="D9" s="1">
        <v>0.0</v>
      </c>
      <c r="E9" s="1" t="s">
        <v>25</v>
      </c>
      <c r="F9" s="1" t="s">
        <v>26</v>
      </c>
      <c r="G9" s="1" t="s">
        <v>27</v>
      </c>
      <c r="H9" s="1" t="s">
        <v>5164</v>
      </c>
      <c r="I9" s="1" t="s">
        <v>5165</v>
      </c>
      <c r="J9" s="1" t="s">
        <v>5165</v>
      </c>
      <c r="K9" s="2"/>
      <c r="L9" s="1">
        <v>-3.0</v>
      </c>
      <c r="M9" s="1"/>
      <c r="N9" s="1">
        <v>16.843166666666665</v>
      </c>
      <c r="O9" s="1" t="s">
        <v>5150</v>
      </c>
      <c r="P9" s="1" t="s">
        <v>5166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hidden="1">
      <c r="A10" s="1" t="s">
        <v>48</v>
      </c>
      <c r="B10" s="1" t="s">
        <v>17</v>
      </c>
      <c r="C10" s="1">
        <v>299.0</v>
      </c>
      <c r="D10" s="1">
        <v>0.0</v>
      </c>
      <c r="E10" s="1" t="s">
        <v>25</v>
      </c>
      <c r="F10" s="1" t="s">
        <v>50</v>
      </c>
      <c r="G10" s="1" t="s">
        <v>19</v>
      </c>
      <c r="H10" s="1" t="s">
        <v>5167</v>
      </c>
      <c r="I10" s="1" t="s">
        <v>5168</v>
      </c>
      <c r="J10" s="1" t="s">
        <v>5169</v>
      </c>
      <c r="K10" s="1" t="s">
        <v>5170</v>
      </c>
      <c r="L10" s="1">
        <v>18.0</v>
      </c>
      <c r="M10" s="1">
        <v>0.4225</v>
      </c>
      <c r="N10" s="1">
        <v>6.4468</v>
      </c>
      <c r="O10" s="1" t="s">
        <v>5142</v>
      </c>
      <c r="P10" s="1" t="s">
        <v>5171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hidden="1">
      <c r="A11" s="1" t="s">
        <v>24</v>
      </c>
      <c r="B11" s="1" t="s">
        <v>17</v>
      </c>
      <c r="C11" s="1">
        <v>214.2</v>
      </c>
      <c r="D11" s="1">
        <v>0.0</v>
      </c>
      <c r="E11" s="1" t="s">
        <v>25</v>
      </c>
      <c r="F11" s="1" t="s">
        <v>26</v>
      </c>
      <c r="G11" s="1" t="s">
        <v>27</v>
      </c>
      <c r="H11" s="1" t="s">
        <v>5172</v>
      </c>
      <c r="I11" s="1" t="s">
        <v>5173</v>
      </c>
      <c r="J11" s="1" t="s">
        <v>5173</v>
      </c>
      <c r="K11" s="2"/>
      <c r="L11" s="1">
        <v>-5.0</v>
      </c>
      <c r="M11" s="1"/>
      <c r="N11" s="1">
        <v>9.823833333333333</v>
      </c>
      <c r="O11" s="1" t="s">
        <v>5150</v>
      </c>
      <c r="P11" s="1" t="s">
        <v>5174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hidden="1">
      <c r="A12" s="1" t="s">
        <v>48</v>
      </c>
      <c r="B12" s="1" t="s">
        <v>17</v>
      </c>
      <c r="C12" s="1">
        <v>309.0</v>
      </c>
      <c r="D12" s="1">
        <v>0.0</v>
      </c>
      <c r="E12" s="1" t="s">
        <v>5175</v>
      </c>
      <c r="F12" s="1" t="s">
        <v>50</v>
      </c>
      <c r="G12" s="1" t="s">
        <v>27</v>
      </c>
      <c r="H12" s="1" t="s">
        <v>5176</v>
      </c>
      <c r="I12" s="1" t="s">
        <v>5177</v>
      </c>
      <c r="J12" s="1" t="s">
        <v>5178</v>
      </c>
      <c r="K12" s="1" t="s">
        <v>5179</v>
      </c>
      <c r="L12" s="1">
        <v>-3.0</v>
      </c>
      <c r="M12" s="1">
        <v>0.010366666666666666</v>
      </c>
      <c r="N12" s="1">
        <v>8.842416666666667</v>
      </c>
      <c r="O12" s="1" t="s">
        <v>5142</v>
      </c>
      <c r="P12" s="1" t="s">
        <v>5180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66</v>
      </c>
      <c r="B13" s="1" t="s">
        <v>112</v>
      </c>
      <c r="C13" s="3">
        <v>329.0</v>
      </c>
      <c r="D13" s="1">
        <v>0.0</v>
      </c>
      <c r="E13" s="1" t="s">
        <v>5181</v>
      </c>
      <c r="F13" s="1" t="s">
        <v>26</v>
      </c>
      <c r="G13" s="1" t="s">
        <v>27</v>
      </c>
      <c r="H13" s="1" t="s">
        <v>5182</v>
      </c>
      <c r="I13" s="1" t="s">
        <v>5183</v>
      </c>
      <c r="J13" s="1" t="s">
        <v>5183</v>
      </c>
      <c r="K13" s="2"/>
      <c r="L13" s="1">
        <v>2.0</v>
      </c>
      <c r="M13" s="1"/>
      <c r="N13" s="1">
        <v>17.765466666666665</v>
      </c>
      <c r="O13" s="1" t="s">
        <v>5146</v>
      </c>
      <c r="P13" s="1" t="s">
        <v>5184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idden="1">
      <c r="A14" s="1" t="s">
        <v>48</v>
      </c>
      <c r="B14" s="1" t="s">
        <v>17</v>
      </c>
      <c r="C14" s="1">
        <v>270.0</v>
      </c>
      <c r="D14" s="1">
        <v>0.0</v>
      </c>
      <c r="E14" s="1" t="s">
        <v>5175</v>
      </c>
      <c r="F14" s="1" t="s">
        <v>50</v>
      </c>
      <c r="G14" s="1" t="s">
        <v>27</v>
      </c>
      <c r="H14" s="1" t="s">
        <v>5185</v>
      </c>
      <c r="I14" s="1" t="s">
        <v>5186</v>
      </c>
      <c r="J14" s="1" t="s">
        <v>5187</v>
      </c>
      <c r="K14" s="1" t="s">
        <v>5188</v>
      </c>
      <c r="L14" s="1">
        <v>-6.0</v>
      </c>
      <c r="M14" s="1">
        <v>0.007716666666666667</v>
      </c>
      <c r="N14" s="1">
        <v>9.1624</v>
      </c>
      <c r="O14" s="1" t="s">
        <v>5142</v>
      </c>
      <c r="P14" s="1" t="s">
        <v>5189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32</v>
      </c>
      <c r="B15" s="1" t="s">
        <v>112</v>
      </c>
      <c r="C15" s="1">
        <v>434.0</v>
      </c>
      <c r="D15" s="1">
        <v>0.0</v>
      </c>
      <c r="E15" s="2"/>
      <c r="F15" s="1" t="s">
        <v>26</v>
      </c>
      <c r="G15" s="1" t="s">
        <v>27</v>
      </c>
      <c r="H15" s="1" t="s">
        <v>5190</v>
      </c>
      <c r="I15" s="1" t="s">
        <v>5191</v>
      </c>
      <c r="J15" s="1" t="s">
        <v>5191</v>
      </c>
      <c r="K15" s="2"/>
      <c r="L15" s="1">
        <v>0.0</v>
      </c>
      <c r="M15" s="1"/>
      <c r="N15" s="1">
        <v>15.613666666666667</v>
      </c>
      <c r="O15" s="1" t="s">
        <v>5146</v>
      </c>
      <c r="P15" s="1" t="s">
        <v>5192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32</v>
      </c>
      <c r="B16" s="1" t="s">
        <v>112</v>
      </c>
      <c r="C16" s="1">
        <v>264.0</v>
      </c>
      <c r="D16" s="1">
        <v>0.0</v>
      </c>
      <c r="E16" s="2"/>
      <c r="F16" s="1" t="s">
        <v>26</v>
      </c>
      <c r="G16" s="1" t="s">
        <v>27</v>
      </c>
      <c r="H16" s="1" t="s">
        <v>5193</v>
      </c>
      <c r="I16" s="1" t="s">
        <v>5194</v>
      </c>
      <c r="J16" s="1" t="s">
        <v>5194</v>
      </c>
      <c r="K16" s="2"/>
      <c r="L16" s="1">
        <v>0.0</v>
      </c>
      <c r="M16" s="1"/>
      <c r="N16" s="1">
        <v>14.136683333333334</v>
      </c>
      <c r="O16" s="1" t="s">
        <v>5146</v>
      </c>
      <c r="P16" s="1" t="s">
        <v>5195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idden="1">
      <c r="A17" s="1" t="s">
        <v>32</v>
      </c>
      <c r="B17" s="1" t="s">
        <v>112</v>
      </c>
      <c r="C17" s="1">
        <v>658.0</v>
      </c>
      <c r="D17" s="1">
        <v>0.0</v>
      </c>
      <c r="E17" s="2"/>
      <c r="F17" s="1" t="s">
        <v>26</v>
      </c>
      <c r="G17" s="1" t="s">
        <v>27</v>
      </c>
      <c r="H17" s="1" t="s">
        <v>5196</v>
      </c>
      <c r="I17" s="1" t="s">
        <v>5197</v>
      </c>
      <c r="J17" s="1" t="s">
        <v>5197</v>
      </c>
      <c r="K17" s="2"/>
      <c r="L17" s="1">
        <v>0.0</v>
      </c>
      <c r="M17" s="1"/>
      <c r="N17" s="1">
        <v>20.022983333333332</v>
      </c>
      <c r="O17" s="1" t="s">
        <v>5146</v>
      </c>
      <c r="P17" s="1" t="s">
        <v>5198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idden="1">
      <c r="A18" s="1" t="s">
        <v>48</v>
      </c>
      <c r="B18" s="1" t="s">
        <v>17</v>
      </c>
      <c r="C18" s="1">
        <v>526.0</v>
      </c>
      <c r="D18" s="1">
        <v>132.0</v>
      </c>
      <c r="E18" s="2"/>
      <c r="F18" s="1" t="s">
        <v>18</v>
      </c>
      <c r="G18" s="1" t="s">
        <v>19</v>
      </c>
      <c r="H18" s="1" t="s">
        <v>5199</v>
      </c>
      <c r="I18" s="1" t="s">
        <v>5200</v>
      </c>
      <c r="J18" s="1" t="s">
        <v>5141</v>
      </c>
      <c r="K18" s="2"/>
      <c r="L18" s="1">
        <v>455.0</v>
      </c>
      <c r="M18" s="1"/>
      <c r="N18" s="1">
        <v>10.401033333333332</v>
      </c>
      <c r="O18" s="1" t="s">
        <v>5142</v>
      </c>
      <c r="P18" s="1" t="s">
        <v>5201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24</v>
      </c>
      <c r="B19" s="1" t="s">
        <v>17</v>
      </c>
      <c r="C19" s="1">
        <v>214.2</v>
      </c>
      <c r="D19" s="1">
        <v>0.0</v>
      </c>
      <c r="E19" s="1" t="s">
        <v>25</v>
      </c>
      <c r="F19" s="1" t="s">
        <v>26</v>
      </c>
      <c r="G19" s="1" t="s">
        <v>27</v>
      </c>
      <c r="H19" s="1" t="s">
        <v>5202</v>
      </c>
      <c r="I19" s="1" t="s">
        <v>5203</v>
      </c>
      <c r="J19" s="1" t="s">
        <v>5203</v>
      </c>
      <c r="K19" s="2"/>
      <c r="L19" s="1">
        <v>0.0</v>
      </c>
      <c r="M19" s="1"/>
      <c r="N19" s="1">
        <v>14.7352</v>
      </c>
      <c r="O19" s="1" t="s">
        <v>5150</v>
      </c>
      <c r="P19" s="1" t="s">
        <v>5204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idden="1">
      <c r="A20" s="1" t="s">
        <v>24</v>
      </c>
      <c r="B20" s="1" t="s">
        <v>17</v>
      </c>
      <c r="C20" s="3">
        <v>364.0</v>
      </c>
      <c r="D20" s="1">
        <v>0.0</v>
      </c>
      <c r="E20" s="1" t="s">
        <v>25</v>
      </c>
      <c r="F20" s="1" t="s">
        <v>26</v>
      </c>
      <c r="G20" s="1" t="s">
        <v>27</v>
      </c>
      <c r="H20" s="1" t="s">
        <v>5205</v>
      </c>
      <c r="I20" s="1" t="s">
        <v>5206</v>
      </c>
      <c r="J20" s="1" t="s">
        <v>5206</v>
      </c>
      <c r="K20" s="2"/>
      <c r="L20" s="1">
        <v>0.0</v>
      </c>
      <c r="M20" s="1"/>
      <c r="N20" s="1">
        <v>15.778316666666667</v>
      </c>
      <c r="O20" s="1" t="s">
        <v>5150</v>
      </c>
      <c r="P20" s="1" t="s">
        <v>5207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24</v>
      </c>
      <c r="B21" s="1" t="s">
        <v>17</v>
      </c>
      <c r="C21" s="1">
        <v>428.4</v>
      </c>
      <c r="D21" s="1">
        <v>0.0</v>
      </c>
      <c r="E21" s="1" t="s">
        <v>25</v>
      </c>
      <c r="F21" s="1" t="s">
        <v>26</v>
      </c>
      <c r="G21" s="1" t="s">
        <v>27</v>
      </c>
      <c r="H21" s="1" t="s">
        <v>5208</v>
      </c>
      <c r="I21" s="1" t="s">
        <v>5209</v>
      </c>
      <c r="J21" s="1" t="s">
        <v>5209</v>
      </c>
      <c r="K21" s="2"/>
      <c r="L21" s="1">
        <v>2.0</v>
      </c>
      <c r="M21" s="1"/>
      <c r="N21" s="1">
        <v>17.186066666666665</v>
      </c>
      <c r="O21" s="1" t="s">
        <v>5150</v>
      </c>
      <c r="P21" s="1" t="s">
        <v>5210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32</v>
      </c>
      <c r="B22" s="1" t="s">
        <v>112</v>
      </c>
      <c r="C22" s="1">
        <v>737.0</v>
      </c>
      <c r="D22" s="1">
        <v>0.0</v>
      </c>
      <c r="E22" s="2"/>
      <c r="F22" s="1" t="s">
        <v>26</v>
      </c>
      <c r="G22" s="1" t="s">
        <v>27</v>
      </c>
      <c r="H22" s="1" t="s">
        <v>5211</v>
      </c>
      <c r="I22" s="1" t="s">
        <v>5212</v>
      </c>
      <c r="J22" s="1" t="s">
        <v>5212</v>
      </c>
      <c r="K22" s="2"/>
      <c r="L22" s="1">
        <v>-3.0</v>
      </c>
      <c r="M22" s="1"/>
      <c r="N22" s="1">
        <v>16.833116666666665</v>
      </c>
      <c r="O22" s="1" t="s">
        <v>5146</v>
      </c>
      <c r="P22" s="1" t="s">
        <v>5213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48</v>
      </c>
      <c r="B23" s="1" t="s">
        <v>17</v>
      </c>
      <c r="C23" s="1">
        <v>204.0</v>
      </c>
      <c r="D23" s="1">
        <v>50.0</v>
      </c>
      <c r="E23" s="2"/>
      <c r="F23" s="1" t="s">
        <v>18</v>
      </c>
      <c r="G23" s="1" t="s">
        <v>27</v>
      </c>
      <c r="H23" s="1" t="s">
        <v>5214</v>
      </c>
      <c r="I23" s="1" t="s">
        <v>5215</v>
      </c>
      <c r="J23" s="1" t="s">
        <v>5141</v>
      </c>
      <c r="K23" s="2"/>
      <c r="L23" s="1">
        <v>487.0</v>
      </c>
      <c r="M23" s="1"/>
      <c r="N23" s="1">
        <v>16.75336666666667</v>
      </c>
      <c r="O23" s="1" t="s">
        <v>5142</v>
      </c>
      <c r="P23" s="1" t="s">
        <v>5216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idden="1">
      <c r="A24" s="1" t="s">
        <v>48</v>
      </c>
      <c r="B24" s="1" t="s">
        <v>17</v>
      </c>
      <c r="C24" s="1">
        <v>240.0</v>
      </c>
      <c r="D24" s="1">
        <v>37.0</v>
      </c>
      <c r="E24" s="1" t="s">
        <v>5175</v>
      </c>
      <c r="F24" s="1" t="s">
        <v>50</v>
      </c>
      <c r="G24" s="1" t="s">
        <v>27</v>
      </c>
      <c r="H24" s="1" t="s">
        <v>5217</v>
      </c>
      <c r="I24" s="1" t="s">
        <v>5218</v>
      </c>
      <c r="J24" s="1" t="s">
        <v>5219</v>
      </c>
      <c r="K24" s="1" t="s">
        <v>5220</v>
      </c>
      <c r="L24" s="1">
        <v>2.0</v>
      </c>
      <c r="M24" s="1">
        <v>0.012183333333333332</v>
      </c>
      <c r="N24" s="1">
        <v>13.128466666666666</v>
      </c>
      <c r="O24" s="1" t="s">
        <v>5142</v>
      </c>
      <c r="P24" s="1" t="s">
        <v>5221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32</v>
      </c>
      <c r="B25" s="1" t="s">
        <v>112</v>
      </c>
      <c r="C25" s="1">
        <v>394.0</v>
      </c>
      <c r="D25" s="1">
        <v>0.0</v>
      </c>
      <c r="E25" s="2"/>
      <c r="F25" s="1" t="s">
        <v>26</v>
      </c>
      <c r="G25" s="1" t="s">
        <v>27</v>
      </c>
      <c r="H25" s="1" t="s">
        <v>5222</v>
      </c>
      <c r="I25" s="1" t="s">
        <v>5223</v>
      </c>
      <c r="J25" s="1" t="s">
        <v>5223</v>
      </c>
      <c r="K25" s="2"/>
      <c r="L25" s="1">
        <v>0.0</v>
      </c>
      <c r="M25" s="1"/>
      <c r="N25" s="1">
        <v>15.193766666666667</v>
      </c>
      <c r="O25" s="1" t="s">
        <v>5146</v>
      </c>
      <c r="P25" s="1" t="s">
        <v>5224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idden="1">
      <c r="A26" s="1" t="s">
        <v>24</v>
      </c>
      <c r="B26" s="1" t="s">
        <v>17</v>
      </c>
      <c r="C26" s="1">
        <v>271.2</v>
      </c>
      <c r="D26" s="1">
        <v>0.0</v>
      </c>
      <c r="E26" s="1" t="s">
        <v>25</v>
      </c>
      <c r="F26" s="1" t="s">
        <v>26</v>
      </c>
      <c r="G26" s="1" t="s">
        <v>27</v>
      </c>
      <c r="H26" s="1" t="s">
        <v>5225</v>
      </c>
      <c r="I26" s="1" t="s">
        <v>5226</v>
      </c>
      <c r="J26" s="1" t="s">
        <v>5226</v>
      </c>
      <c r="K26" s="2"/>
      <c r="L26" s="1">
        <v>0.0</v>
      </c>
      <c r="M26" s="1"/>
      <c r="N26" s="1">
        <v>15.657033333333333</v>
      </c>
      <c r="O26" s="1" t="s">
        <v>5150</v>
      </c>
      <c r="P26" s="1" t="s">
        <v>5227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idden="1">
      <c r="A27" s="1" t="s">
        <v>24</v>
      </c>
      <c r="B27" s="1" t="s">
        <v>17</v>
      </c>
      <c r="C27" s="1">
        <v>224.2</v>
      </c>
      <c r="D27" s="1">
        <v>0.0</v>
      </c>
      <c r="E27" s="1" t="s">
        <v>25</v>
      </c>
      <c r="F27" s="1" t="s">
        <v>26</v>
      </c>
      <c r="G27" s="1" t="s">
        <v>27</v>
      </c>
      <c r="H27" s="1" t="s">
        <v>5228</v>
      </c>
      <c r="I27" s="1" t="s">
        <v>5229</v>
      </c>
      <c r="J27" s="1" t="s">
        <v>5229</v>
      </c>
      <c r="K27" s="2"/>
      <c r="L27" s="1">
        <v>-5.0</v>
      </c>
      <c r="M27" s="1"/>
      <c r="N27" s="1">
        <v>9.860866666666666</v>
      </c>
      <c r="O27" s="1" t="s">
        <v>5150</v>
      </c>
      <c r="P27" s="1" t="s">
        <v>5230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idden="1">
      <c r="A28" s="1" t="s">
        <v>48</v>
      </c>
      <c r="B28" s="1" t="s">
        <v>17</v>
      </c>
      <c r="C28" s="3">
        <v>446.0</v>
      </c>
      <c r="D28" s="1">
        <v>112.0</v>
      </c>
      <c r="E28" s="2"/>
      <c r="F28" s="1" t="s">
        <v>18</v>
      </c>
      <c r="G28" s="1" t="s">
        <v>27</v>
      </c>
      <c r="H28" s="1" t="s">
        <v>5231</v>
      </c>
      <c r="I28" s="1" t="s">
        <v>5232</v>
      </c>
      <c r="J28" s="1" t="s">
        <v>5141</v>
      </c>
      <c r="K28" s="2"/>
      <c r="L28" s="1">
        <v>511.0</v>
      </c>
      <c r="M28" s="1"/>
      <c r="N28" s="1">
        <v>14.977183333333333</v>
      </c>
      <c r="O28" s="1" t="s">
        <v>5142</v>
      </c>
      <c r="P28" s="1" t="s">
        <v>5233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idden="1">
      <c r="A29" s="1" t="s">
        <v>48</v>
      </c>
      <c r="B29" s="1" t="s">
        <v>17</v>
      </c>
      <c r="C29" s="1">
        <v>566.0</v>
      </c>
      <c r="D29" s="1">
        <v>0.0</v>
      </c>
      <c r="E29" s="1" t="s">
        <v>5175</v>
      </c>
      <c r="F29" s="1" t="s">
        <v>50</v>
      </c>
      <c r="G29" s="1" t="s">
        <v>27</v>
      </c>
      <c r="H29" s="1" t="s">
        <v>5234</v>
      </c>
      <c r="I29" s="1" t="s">
        <v>5235</v>
      </c>
      <c r="J29" s="1" t="s">
        <v>5236</v>
      </c>
      <c r="K29" s="1" t="s">
        <v>5237</v>
      </c>
      <c r="L29" s="1">
        <v>12.0</v>
      </c>
      <c r="M29" s="1">
        <v>0.010266666666666667</v>
      </c>
      <c r="N29" s="1">
        <v>25.42645</v>
      </c>
      <c r="O29" s="1" t="s">
        <v>5142</v>
      </c>
      <c r="P29" s="1" t="s">
        <v>5238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idden="1">
      <c r="A30" s="1" t="s">
        <v>48</v>
      </c>
      <c r="B30" s="1" t="s">
        <v>17</v>
      </c>
      <c r="C30" s="1">
        <v>374.0</v>
      </c>
      <c r="D30" s="1">
        <v>0.0</v>
      </c>
      <c r="E30" s="1" t="s">
        <v>5175</v>
      </c>
      <c r="F30" s="1" t="s">
        <v>50</v>
      </c>
      <c r="G30" s="1" t="s">
        <v>27</v>
      </c>
      <c r="H30" s="1" t="s">
        <v>5239</v>
      </c>
      <c r="I30" s="1" t="s">
        <v>5240</v>
      </c>
      <c r="J30" s="1" t="s">
        <v>5241</v>
      </c>
      <c r="K30" s="1" t="s">
        <v>5242</v>
      </c>
      <c r="L30" s="1">
        <v>0.0</v>
      </c>
      <c r="M30" s="1">
        <v>0.012733333333333333</v>
      </c>
      <c r="N30" s="1">
        <v>28.56295</v>
      </c>
      <c r="O30" s="1" t="s">
        <v>5142</v>
      </c>
      <c r="P30" s="1" t="s">
        <v>5243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idden="1">
      <c r="A31" s="1" t="s">
        <v>48</v>
      </c>
      <c r="B31" s="1" t="s">
        <v>17</v>
      </c>
      <c r="C31" s="1">
        <v>418.0</v>
      </c>
      <c r="D31" s="1">
        <v>105.0</v>
      </c>
      <c r="E31" s="2"/>
      <c r="F31" s="1" t="s">
        <v>18</v>
      </c>
      <c r="G31" s="1" t="s">
        <v>123</v>
      </c>
      <c r="H31" s="1" t="s">
        <v>5244</v>
      </c>
      <c r="I31" s="1" t="s">
        <v>5245</v>
      </c>
      <c r="J31" s="1" t="s">
        <v>5141</v>
      </c>
      <c r="K31" s="2"/>
      <c r="L31" s="1">
        <v>520.0</v>
      </c>
      <c r="M31" s="1"/>
      <c r="N31" s="1">
        <v>8.90695</v>
      </c>
      <c r="O31" s="1" t="s">
        <v>5142</v>
      </c>
      <c r="P31" s="1" t="s">
        <v>5246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48</v>
      </c>
      <c r="B32" s="1" t="s">
        <v>17</v>
      </c>
      <c r="C32" s="1">
        <v>247.0</v>
      </c>
      <c r="D32" s="1">
        <v>62.0</v>
      </c>
      <c r="E32" s="2"/>
      <c r="F32" s="1" t="s">
        <v>18</v>
      </c>
      <c r="G32" s="1" t="s">
        <v>123</v>
      </c>
      <c r="H32" s="1" t="s">
        <v>5247</v>
      </c>
      <c r="I32" s="1" t="s">
        <v>5248</v>
      </c>
      <c r="J32" s="1" t="s">
        <v>5141</v>
      </c>
      <c r="K32" s="2"/>
      <c r="L32" s="1">
        <v>509.0</v>
      </c>
      <c r="M32" s="1"/>
      <c r="N32" s="1">
        <v>24.81845</v>
      </c>
      <c r="O32" s="1" t="s">
        <v>5142</v>
      </c>
      <c r="P32" s="1" t="s">
        <v>5249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idden="1">
      <c r="A33" s="1" t="s">
        <v>48</v>
      </c>
      <c r="B33" s="1" t="s">
        <v>17</v>
      </c>
      <c r="C33" s="3">
        <v>481.0</v>
      </c>
      <c r="D33" s="1">
        <v>22.0</v>
      </c>
      <c r="E33" s="1" t="s">
        <v>5175</v>
      </c>
      <c r="F33" s="1" t="s">
        <v>50</v>
      </c>
      <c r="G33" s="1" t="s">
        <v>27</v>
      </c>
      <c r="H33" s="1" t="s">
        <v>5250</v>
      </c>
      <c r="I33" s="1" t="s">
        <v>5251</v>
      </c>
      <c r="J33" s="1" t="s">
        <v>5252</v>
      </c>
      <c r="K33" s="1" t="s">
        <v>5253</v>
      </c>
      <c r="L33" s="1">
        <v>-10.0</v>
      </c>
      <c r="M33" s="1">
        <v>0.020283333333333334</v>
      </c>
      <c r="N33" s="1">
        <v>6.2941666666666665</v>
      </c>
      <c r="O33" s="1" t="s">
        <v>5142</v>
      </c>
      <c r="P33" s="1" t="s">
        <v>5254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idden="1">
      <c r="A34" s="1" t="s">
        <v>24</v>
      </c>
      <c r="B34" s="1" t="s">
        <v>17</v>
      </c>
      <c r="C34" s="1">
        <v>525.2</v>
      </c>
      <c r="D34" s="1">
        <v>0.0</v>
      </c>
      <c r="E34" s="1" t="s">
        <v>25</v>
      </c>
      <c r="F34" s="1" t="s">
        <v>26</v>
      </c>
      <c r="G34" s="1" t="s">
        <v>27</v>
      </c>
      <c r="H34" s="1" t="s">
        <v>5255</v>
      </c>
      <c r="I34" s="1" t="s">
        <v>5256</v>
      </c>
      <c r="J34" s="1" t="s">
        <v>5256</v>
      </c>
      <c r="K34" s="2"/>
      <c r="L34" s="1">
        <v>0.0</v>
      </c>
      <c r="M34" s="1"/>
      <c r="N34" s="1">
        <v>20.038833333333333</v>
      </c>
      <c r="O34" s="1" t="s">
        <v>5150</v>
      </c>
      <c r="P34" s="1" t="s">
        <v>5257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48</v>
      </c>
      <c r="B35" s="1" t="s">
        <v>17</v>
      </c>
      <c r="C35" s="3">
        <v>398.0</v>
      </c>
      <c r="D35" s="1">
        <v>100.0</v>
      </c>
      <c r="E35" s="2"/>
      <c r="F35" s="1" t="s">
        <v>18</v>
      </c>
      <c r="G35" s="1" t="s">
        <v>27</v>
      </c>
      <c r="H35" s="1" t="s">
        <v>5258</v>
      </c>
      <c r="I35" s="1" t="s">
        <v>5259</v>
      </c>
      <c r="J35" s="1" t="s">
        <v>5141</v>
      </c>
      <c r="K35" s="2"/>
      <c r="L35" s="1">
        <v>534.0</v>
      </c>
      <c r="M35" s="1"/>
      <c r="N35" s="1">
        <v>19.354533333333332</v>
      </c>
      <c r="O35" s="1" t="s">
        <v>5142</v>
      </c>
      <c r="P35" s="1" t="s">
        <v>5260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idden="1">
      <c r="A36" s="1" t="s">
        <v>24</v>
      </c>
      <c r="B36" s="1" t="s">
        <v>17</v>
      </c>
      <c r="C36" s="1">
        <v>214.2</v>
      </c>
      <c r="D36" s="1">
        <v>0.0</v>
      </c>
      <c r="E36" s="1" t="s">
        <v>25</v>
      </c>
      <c r="F36" s="1" t="s">
        <v>26</v>
      </c>
      <c r="G36" s="1" t="s">
        <v>27</v>
      </c>
      <c r="H36" s="1" t="s">
        <v>5261</v>
      </c>
      <c r="I36" s="1" t="s">
        <v>5262</v>
      </c>
      <c r="J36" s="1" t="s">
        <v>5262</v>
      </c>
      <c r="K36" s="2"/>
      <c r="L36" s="1">
        <v>0.0</v>
      </c>
      <c r="M36" s="1"/>
      <c r="N36" s="1">
        <v>15.883966666666666</v>
      </c>
      <c r="O36" s="1" t="s">
        <v>5150</v>
      </c>
      <c r="P36" s="1" t="s">
        <v>5263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24</v>
      </c>
      <c r="B37" s="1" t="s">
        <v>17</v>
      </c>
      <c r="C37" s="1">
        <v>214.2</v>
      </c>
      <c r="D37" s="1">
        <v>0.0</v>
      </c>
      <c r="E37" s="1" t="s">
        <v>25</v>
      </c>
      <c r="F37" s="1" t="s">
        <v>26</v>
      </c>
      <c r="G37" s="1" t="s">
        <v>27</v>
      </c>
      <c r="H37" s="1" t="s">
        <v>5264</v>
      </c>
      <c r="I37" s="1" t="s">
        <v>5265</v>
      </c>
      <c r="J37" s="1" t="s">
        <v>5265</v>
      </c>
      <c r="K37" s="2"/>
      <c r="L37" s="1">
        <v>0.0</v>
      </c>
      <c r="M37" s="1"/>
      <c r="N37" s="1">
        <v>14.88485</v>
      </c>
      <c r="O37" s="1" t="s">
        <v>5150</v>
      </c>
      <c r="P37" s="1" t="s">
        <v>5266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48</v>
      </c>
      <c r="B38" s="1" t="s">
        <v>17</v>
      </c>
      <c r="C38" s="1">
        <v>414.0</v>
      </c>
      <c r="D38" s="1">
        <v>0.0</v>
      </c>
      <c r="E38" s="1" t="s">
        <v>5175</v>
      </c>
      <c r="F38" s="1" t="s">
        <v>50</v>
      </c>
      <c r="G38" s="1" t="s">
        <v>27</v>
      </c>
      <c r="H38" s="1" t="s">
        <v>5267</v>
      </c>
      <c r="I38" s="1" t="s">
        <v>5268</v>
      </c>
      <c r="J38" s="1" t="s">
        <v>5269</v>
      </c>
      <c r="K38" s="1" t="s">
        <v>5270</v>
      </c>
      <c r="L38" s="1">
        <v>0.0</v>
      </c>
      <c r="M38" s="1">
        <v>0.019816666666666666</v>
      </c>
      <c r="N38" s="1">
        <v>9.216333333333333</v>
      </c>
      <c r="O38" s="1" t="s">
        <v>5142</v>
      </c>
      <c r="P38" s="1" t="s">
        <v>5271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idden="1">
      <c r="A39" s="1" t="s">
        <v>66</v>
      </c>
      <c r="B39" s="1" t="s">
        <v>112</v>
      </c>
      <c r="C39" s="1">
        <v>388.0</v>
      </c>
      <c r="D39" s="1">
        <v>0.0</v>
      </c>
      <c r="E39" s="1" t="s">
        <v>5272</v>
      </c>
      <c r="F39" s="1" t="s">
        <v>26</v>
      </c>
      <c r="G39" s="1" t="s">
        <v>27</v>
      </c>
      <c r="H39" s="1" t="s">
        <v>5273</v>
      </c>
      <c r="I39" s="1" t="s">
        <v>5274</v>
      </c>
      <c r="J39" s="1" t="s">
        <v>5274</v>
      </c>
      <c r="K39" s="2"/>
      <c r="L39" s="1">
        <v>-1.0</v>
      </c>
      <c r="M39" s="1"/>
      <c r="N39" s="1">
        <v>13.23495</v>
      </c>
      <c r="O39" s="1" t="s">
        <v>5146</v>
      </c>
      <c r="P39" s="1" t="s">
        <v>5275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idden="1">
      <c r="A40" s="1" t="s">
        <v>24</v>
      </c>
      <c r="B40" s="1" t="s">
        <v>17</v>
      </c>
      <c r="C40" s="1">
        <v>271.2</v>
      </c>
      <c r="D40" s="1">
        <v>0.0</v>
      </c>
      <c r="E40" s="1" t="s">
        <v>25</v>
      </c>
      <c r="F40" s="1" t="s">
        <v>26</v>
      </c>
      <c r="G40" s="1" t="s">
        <v>27</v>
      </c>
      <c r="H40" s="1" t="s">
        <v>5276</v>
      </c>
      <c r="I40" s="1" t="s">
        <v>5277</v>
      </c>
      <c r="J40" s="1" t="s">
        <v>5277</v>
      </c>
      <c r="K40" s="2"/>
      <c r="L40" s="1">
        <v>-3.0</v>
      </c>
      <c r="M40" s="1"/>
      <c r="N40" s="1">
        <v>11.944266666666667</v>
      </c>
      <c r="O40" s="1" t="s">
        <v>5150</v>
      </c>
      <c r="P40" s="1" t="s">
        <v>5278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idden="1">
      <c r="A41" s="1" t="s">
        <v>24</v>
      </c>
      <c r="B41" s="1" t="s">
        <v>17</v>
      </c>
      <c r="C41" s="1">
        <v>364.0</v>
      </c>
      <c r="D41" s="1">
        <v>0.0</v>
      </c>
      <c r="E41" s="1" t="s">
        <v>25</v>
      </c>
      <c r="F41" s="1" t="s">
        <v>26</v>
      </c>
      <c r="G41" s="1" t="s">
        <v>27</v>
      </c>
      <c r="H41" s="1" t="s">
        <v>5279</v>
      </c>
      <c r="I41" s="1" t="s">
        <v>5280</v>
      </c>
      <c r="J41" s="1" t="s">
        <v>5280</v>
      </c>
      <c r="K41" s="2"/>
      <c r="L41" s="1">
        <v>-4.0</v>
      </c>
      <c r="M41" s="1"/>
      <c r="N41" s="1">
        <v>10.478916666666667</v>
      </c>
      <c r="O41" s="1" t="s">
        <v>5150</v>
      </c>
      <c r="P41" s="1" t="s">
        <v>5281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idden="1">
      <c r="A42" s="1" t="s">
        <v>24</v>
      </c>
      <c r="B42" s="1" t="s">
        <v>17</v>
      </c>
      <c r="C42" s="1">
        <v>512.2</v>
      </c>
      <c r="D42" s="1">
        <v>0.0</v>
      </c>
      <c r="E42" s="1" t="s">
        <v>25</v>
      </c>
      <c r="F42" s="1" t="s">
        <v>26</v>
      </c>
      <c r="G42" s="1" t="s">
        <v>27</v>
      </c>
      <c r="H42" s="1" t="s">
        <v>5282</v>
      </c>
      <c r="I42" s="1" t="s">
        <v>5283</v>
      </c>
      <c r="J42" s="1" t="s">
        <v>5283</v>
      </c>
      <c r="K42" s="2"/>
      <c r="L42" s="1">
        <v>0.0</v>
      </c>
      <c r="M42" s="1"/>
      <c r="N42" s="1">
        <v>19.327583333333333</v>
      </c>
      <c r="O42" s="1" t="s">
        <v>5150</v>
      </c>
      <c r="P42" s="1" t="s">
        <v>5284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idden="1">
      <c r="A43" s="1" t="s">
        <v>24</v>
      </c>
      <c r="B43" s="1" t="s">
        <v>17</v>
      </c>
      <c r="C43" s="1">
        <v>329.0</v>
      </c>
      <c r="D43" s="1">
        <v>0.0</v>
      </c>
      <c r="E43" s="1" t="s">
        <v>25</v>
      </c>
      <c r="F43" s="1" t="s">
        <v>26</v>
      </c>
      <c r="G43" s="1" t="s">
        <v>27</v>
      </c>
      <c r="H43" s="1" t="s">
        <v>5285</v>
      </c>
      <c r="I43" s="1" t="s">
        <v>5286</v>
      </c>
      <c r="J43" s="1" t="s">
        <v>5286</v>
      </c>
      <c r="K43" s="2"/>
      <c r="L43" s="1">
        <v>-5.0</v>
      </c>
      <c r="M43" s="1"/>
      <c r="N43" s="1">
        <v>9.242166666666666</v>
      </c>
      <c r="O43" s="1" t="s">
        <v>5150</v>
      </c>
      <c r="P43" s="1" t="s">
        <v>5287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idden="1">
      <c r="A44" s="1" t="s">
        <v>32</v>
      </c>
      <c r="B44" s="1" t="s">
        <v>112</v>
      </c>
      <c r="C44" s="1">
        <v>224.0</v>
      </c>
      <c r="D44" s="1">
        <v>0.0</v>
      </c>
      <c r="E44" s="2"/>
      <c r="F44" s="1" t="s">
        <v>26</v>
      </c>
      <c r="G44" s="1" t="s">
        <v>27</v>
      </c>
      <c r="H44" s="1" t="s">
        <v>5288</v>
      </c>
      <c r="I44" s="1" t="s">
        <v>5289</v>
      </c>
      <c r="J44" s="1" t="s">
        <v>5289</v>
      </c>
      <c r="K44" s="2"/>
      <c r="L44" s="1">
        <v>-4.0</v>
      </c>
      <c r="M44" s="1"/>
      <c r="N44" s="1">
        <v>10.3324</v>
      </c>
      <c r="O44" s="1" t="s">
        <v>5146</v>
      </c>
      <c r="P44" s="1" t="s">
        <v>5290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idden="1">
      <c r="A45" s="1" t="s">
        <v>24</v>
      </c>
      <c r="B45" s="1" t="s">
        <v>17</v>
      </c>
      <c r="C45" s="1">
        <v>394.0</v>
      </c>
      <c r="D45" s="1">
        <v>0.0</v>
      </c>
      <c r="E45" s="1" t="s">
        <v>25</v>
      </c>
      <c r="F45" s="1" t="s">
        <v>26</v>
      </c>
      <c r="G45" s="1" t="s">
        <v>27</v>
      </c>
      <c r="H45" s="1" t="s">
        <v>5291</v>
      </c>
      <c r="I45" s="1" t="s">
        <v>5292</v>
      </c>
      <c r="J45" s="1" t="s">
        <v>5292</v>
      </c>
      <c r="K45" s="2"/>
      <c r="L45" s="1">
        <v>-2.0</v>
      </c>
      <c r="M45" s="1"/>
      <c r="N45" s="1">
        <v>12.759866666666667</v>
      </c>
      <c r="O45" s="1" t="s">
        <v>5150</v>
      </c>
      <c r="P45" s="1" t="s">
        <v>5293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idden="1">
      <c r="A46" s="1" t="s">
        <v>48</v>
      </c>
      <c r="B46" s="1" t="s">
        <v>17</v>
      </c>
      <c r="C46" s="1">
        <v>415.0</v>
      </c>
      <c r="D46" s="1">
        <v>0.0</v>
      </c>
      <c r="E46" s="1" t="s">
        <v>25</v>
      </c>
      <c r="F46" s="1" t="s">
        <v>50</v>
      </c>
      <c r="G46" s="1" t="s">
        <v>27</v>
      </c>
      <c r="H46" s="1" t="s">
        <v>5294</v>
      </c>
      <c r="I46" s="1" t="s">
        <v>5295</v>
      </c>
      <c r="J46" s="1" t="s">
        <v>5296</v>
      </c>
      <c r="K46" s="1" t="s">
        <v>5297</v>
      </c>
      <c r="L46" s="1">
        <v>-15.0</v>
      </c>
      <c r="M46" s="1">
        <v>1.9679166666666668</v>
      </c>
      <c r="N46" s="1">
        <v>8.283166666666666</v>
      </c>
      <c r="O46" s="1" t="s">
        <v>5142</v>
      </c>
      <c r="P46" s="1" t="s">
        <v>5298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idden="1">
      <c r="A47" s="1" t="s">
        <v>48</v>
      </c>
      <c r="B47" s="1" t="s">
        <v>17</v>
      </c>
      <c r="C47" s="1">
        <v>199.0</v>
      </c>
      <c r="D47" s="1">
        <v>50.0</v>
      </c>
      <c r="E47" s="2"/>
      <c r="F47" s="1" t="s">
        <v>18</v>
      </c>
      <c r="G47" s="1" t="s">
        <v>27</v>
      </c>
      <c r="H47" s="1" t="s">
        <v>5299</v>
      </c>
      <c r="I47" s="1" t="s">
        <v>5300</v>
      </c>
      <c r="J47" s="1" t="s">
        <v>5141</v>
      </c>
      <c r="K47" s="2"/>
      <c r="L47" s="1">
        <v>574.0</v>
      </c>
      <c r="M47" s="1"/>
      <c r="N47" s="1">
        <v>8.970033333333333</v>
      </c>
      <c r="O47" s="1" t="s">
        <v>5142</v>
      </c>
      <c r="P47" s="1" t="s">
        <v>5301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idden="1">
      <c r="A48" s="1" t="s">
        <v>24</v>
      </c>
      <c r="B48" s="1" t="s">
        <v>17</v>
      </c>
      <c r="C48" s="1">
        <v>504.0</v>
      </c>
      <c r="D48" s="1">
        <v>0.0</v>
      </c>
      <c r="E48" s="1" t="s">
        <v>25</v>
      </c>
      <c r="F48" s="1" t="s">
        <v>26</v>
      </c>
      <c r="G48" s="1" t="s">
        <v>27</v>
      </c>
      <c r="H48" s="1" t="s">
        <v>5302</v>
      </c>
      <c r="I48" s="1" t="s">
        <v>5303</v>
      </c>
      <c r="J48" s="1" t="s">
        <v>5303</v>
      </c>
      <c r="K48" s="2"/>
      <c r="L48" s="1">
        <v>-4.0</v>
      </c>
      <c r="M48" s="1"/>
      <c r="N48" s="1">
        <v>15.063633333333334</v>
      </c>
      <c r="O48" s="1" t="s">
        <v>5150</v>
      </c>
      <c r="P48" s="1" t="s">
        <v>5304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idden="1">
      <c r="A49" s="1" t="s">
        <v>48</v>
      </c>
      <c r="B49" s="1" t="s">
        <v>17</v>
      </c>
      <c r="C49" s="1">
        <v>278.0</v>
      </c>
      <c r="D49" s="1">
        <v>50.0</v>
      </c>
      <c r="E49" s="2"/>
      <c r="F49" s="1" t="s">
        <v>18</v>
      </c>
      <c r="G49" s="1" t="s">
        <v>27</v>
      </c>
      <c r="H49" s="1" t="s">
        <v>5305</v>
      </c>
      <c r="I49" s="1" t="s">
        <v>5306</v>
      </c>
      <c r="J49" s="1" t="s">
        <v>5141</v>
      </c>
      <c r="K49" s="2"/>
      <c r="L49" s="1">
        <v>585.0</v>
      </c>
      <c r="M49" s="1"/>
      <c r="N49" s="1">
        <v>9.569833333333333</v>
      </c>
      <c r="O49" s="1" t="s">
        <v>5142</v>
      </c>
      <c r="P49" s="1" t="s">
        <v>5307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48</v>
      </c>
      <c r="B50" s="1" t="s">
        <v>17</v>
      </c>
      <c r="C50" s="1">
        <v>553.0</v>
      </c>
      <c r="D50" s="1">
        <v>111.0</v>
      </c>
      <c r="E50" s="2"/>
      <c r="F50" s="1" t="s">
        <v>18</v>
      </c>
      <c r="G50" s="1" t="s">
        <v>19</v>
      </c>
      <c r="H50" s="1" t="s">
        <v>5308</v>
      </c>
      <c r="I50" s="1" t="s">
        <v>5309</v>
      </c>
      <c r="J50" s="1" t="s">
        <v>5141</v>
      </c>
      <c r="K50" s="2"/>
      <c r="L50" s="1">
        <v>582.0</v>
      </c>
      <c r="M50" s="1"/>
      <c r="N50" s="1">
        <v>16.679333333333332</v>
      </c>
      <c r="O50" s="1" t="s">
        <v>5142</v>
      </c>
      <c r="P50" s="1" t="s">
        <v>5310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idden="1">
      <c r="A51" s="1" t="s">
        <v>48</v>
      </c>
      <c r="B51" s="1" t="s">
        <v>17</v>
      </c>
      <c r="C51" s="1">
        <v>199.0</v>
      </c>
      <c r="D51" s="1">
        <v>50.0</v>
      </c>
      <c r="E51" s="2"/>
      <c r="F51" s="1" t="s">
        <v>18</v>
      </c>
      <c r="G51" s="1" t="s">
        <v>123</v>
      </c>
      <c r="H51" s="1" t="s">
        <v>5311</v>
      </c>
      <c r="I51" s="1" t="s">
        <v>5312</v>
      </c>
      <c r="J51" s="1" t="s">
        <v>5141</v>
      </c>
      <c r="K51" s="2"/>
      <c r="L51" s="1">
        <v>588.0</v>
      </c>
      <c r="M51" s="1"/>
      <c r="N51" s="1">
        <v>11.722666666666667</v>
      </c>
      <c r="O51" s="1" t="s">
        <v>5142</v>
      </c>
      <c r="P51" s="1" t="s">
        <v>5313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idden="1">
      <c r="A52" s="1" t="s">
        <v>32</v>
      </c>
      <c r="B52" s="1" t="s">
        <v>112</v>
      </c>
      <c r="C52" s="1">
        <v>399.0</v>
      </c>
      <c r="D52" s="1">
        <v>0.0</v>
      </c>
      <c r="E52" s="2"/>
      <c r="F52" s="1" t="s">
        <v>26</v>
      </c>
      <c r="G52" s="1" t="s">
        <v>27</v>
      </c>
      <c r="H52" s="1" t="s">
        <v>5314</v>
      </c>
      <c r="I52" s="1" t="s">
        <v>5315</v>
      </c>
      <c r="J52" s="1" t="s">
        <v>5315</v>
      </c>
      <c r="K52" s="2"/>
      <c r="L52" s="1">
        <v>-4.0</v>
      </c>
      <c r="M52" s="1"/>
      <c r="N52" s="1">
        <v>10.4035</v>
      </c>
      <c r="O52" s="1" t="s">
        <v>5146</v>
      </c>
      <c r="P52" s="1" t="s">
        <v>5316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idden="1">
      <c r="A53" s="1" t="s">
        <v>24</v>
      </c>
      <c r="B53" s="1" t="s">
        <v>17</v>
      </c>
      <c r="C53" s="1">
        <v>428.4</v>
      </c>
      <c r="D53" s="1">
        <v>0.0</v>
      </c>
      <c r="E53" s="1" t="s">
        <v>25</v>
      </c>
      <c r="F53" s="1" t="s">
        <v>26</v>
      </c>
      <c r="G53" s="1" t="s">
        <v>27</v>
      </c>
      <c r="H53" s="1" t="s">
        <v>5317</v>
      </c>
      <c r="I53" s="1" t="s">
        <v>5318</v>
      </c>
      <c r="J53" s="1" t="s">
        <v>5318</v>
      </c>
      <c r="K53" s="2"/>
      <c r="L53" s="1">
        <v>0.0</v>
      </c>
      <c r="M53" s="1"/>
      <c r="N53" s="1">
        <v>15.33575</v>
      </c>
      <c r="O53" s="1" t="s">
        <v>5150</v>
      </c>
      <c r="P53" s="1" t="s">
        <v>5319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48</v>
      </c>
      <c r="B54" s="1" t="s">
        <v>17</v>
      </c>
      <c r="C54" s="1">
        <v>622.0</v>
      </c>
      <c r="D54" s="1">
        <v>0.0</v>
      </c>
      <c r="E54" s="1" t="s">
        <v>5175</v>
      </c>
      <c r="F54" s="1" t="s">
        <v>50</v>
      </c>
      <c r="G54" s="1" t="s">
        <v>27</v>
      </c>
      <c r="H54" s="1" t="s">
        <v>5320</v>
      </c>
      <c r="I54" s="1" t="s">
        <v>5321</v>
      </c>
      <c r="J54" s="1" t="s">
        <v>5322</v>
      </c>
      <c r="K54" s="1" t="s">
        <v>5323</v>
      </c>
      <c r="L54" s="1">
        <v>-4.0</v>
      </c>
      <c r="M54" s="1">
        <v>0.00985</v>
      </c>
      <c r="N54" s="1">
        <v>19.405533333333334</v>
      </c>
      <c r="O54" s="1" t="s">
        <v>5142</v>
      </c>
      <c r="P54" s="1" t="s">
        <v>5324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idden="1">
      <c r="A55" s="1" t="s">
        <v>24</v>
      </c>
      <c r="B55" s="1" t="s">
        <v>17</v>
      </c>
      <c r="C55" s="1">
        <v>428.4</v>
      </c>
      <c r="D55" s="1">
        <v>0.0</v>
      </c>
      <c r="E55" s="1" t="s">
        <v>25</v>
      </c>
      <c r="F55" s="1" t="s">
        <v>26</v>
      </c>
      <c r="G55" s="1" t="s">
        <v>27</v>
      </c>
      <c r="H55" s="1" t="s">
        <v>5325</v>
      </c>
      <c r="I55" s="1" t="s">
        <v>5326</v>
      </c>
      <c r="J55" s="1" t="s">
        <v>5326</v>
      </c>
      <c r="K55" s="2"/>
      <c r="L55" s="1">
        <v>-2.0</v>
      </c>
      <c r="M55" s="1"/>
      <c r="N55" s="1">
        <v>12.3028</v>
      </c>
      <c r="O55" s="1" t="s">
        <v>5150</v>
      </c>
      <c r="P55" s="1" t="s">
        <v>5210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48</v>
      </c>
      <c r="B56" s="1" t="s">
        <v>17</v>
      </c>
      <c r="C56" s="1">
        <v>562.0</v>
      </c>
      <c r="D56" s="1">
        <v>131.0</v>
      </c>
      <c r="E56" s="2"/>
      <c r="F56" s="1" t="s">
        <v>18</v>
      </c>
      <c r="G56" s="1" t="s">
        <v>27</v>
      </c>
      <c r="H56" s="1" t="s">
        <v>5327</v>
      </c>
      <c r="I56" s="1" t="s">
        <v>5328</v>
      </c>
      <c r="J56" s="1" t="s">
        <v>5141</v>
      </c>
      <c r="K56" s="2"/>
      <c r="L56" s="1">
        <v>594.0</v>
      </c>
      <c r="M56" s="1"/>
      <c r="N56" s="1">
        <v>13.1125</v>
      </c>
      <c r="O56" s="1" t="s">
        <v>5142</v>
      </c>
      <c r="P56" s="1" t="s">
        <v>5329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idden="1">
      <c r="A57" s="1" t="s">
        <v>48</v>
      </c>
      <c r="B57" s="1" t="s">
        <v>17</v>
      </c>
      <c r="C57" s="1">
        <v>484.0</v>
      </c>
      <c r="D57" s="1">
        <v>111.0</v>
      </c>
      <c r="E57" s="2"/>
      <c r="F57" s="1" t="s">
        <v>18</v>
      </c>
      <c r="G57" s="1" t="s">
        <v>123</v>
      </c>
      <c r="H57" s="1" t="s">
        <v>5330</v>
      </c>
      <c r="I57" s="1" t="s">
        <v>5331</v>
      </c>
      <c r="J57" s="1" t="s">
        <v>5141</v>
      </c>
      <c r="K57" s="2"/>
      <c r="L57" s="1">
        <v>607.0</v>
      </c>
      <c r="M57" s="1"/>
      <c r="N57" s="1">
        <v>10.600966666666666</v>
      </c>
      <c r="O57" s="1" t="s">
        <v>5142</v>
      </c>
      <c r="P57" s="1" t="s">
        <v>5332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idden="1">
      <c r="A58" s="1" t="s">
        <v>48</v>
      </c>
      <c r="B58" s="1" t="s">
        <v>17</v>
      </c>
      <c r="C58" s="1">
        <v>376.0</v>
      </c>
      <c r="D58" s="1">
        <v>62.0</v>
      </c>
      <c r="E58" s="2"/>
      <c r="F58" s="1" t="s">
        <v>18</v>
      </c>
      <c r="G58" s="1" t="s">
        <v>123</v>
      </c>
      <c r="H58" s="1" t="s">
        <v>5333</v>
      </c>
      <c r="I58" s="1" t="s">
        <v>5334</v>
      </c>
      <c r="J58" s="1" t="s">
        <v>5141</v>
      </c>
      <c r="K58" s="2"/>
      <c r="L58" s="1">
        <v>613.0</v>
      </c>
      <c r="M58" s="1"/>
      <c r="N58" s="1">
        <v>15.766566666666666</v>
      </c>
      <c r="O58" s="1" t="s">
        <v>5142</v>
      </c>
      <c r="P58" s="1" t="s">
        <v>5335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24</v>
      </c>
      <c r="B59" s="1" t="s">
        <v>17</v>
      </c>
      <c r="C59" s="1">
        <v>214.2</v>
      </c>
      <c r="D59" s="1">
        <v>0.0</v>
      </c>
      <c r="E59" s="1" t="s">
        <v>25</v>
      </c>
      <c r="F59" s="1" t="s">
        <v>26</v>
      </c>
      <c r="G59" s="1" t="s">
        <v>27</v>
      </c>
      <c r="H59" s="1" t="s">
        <v>5336</v>
      </c>
      <c r="I59" s="1" t="s">
        <v>5337</v>
      </c>
      <c r="J59" s="1" t="s">
        <v>5337</v>
      </c>
      <c r="K59" s="2"/>
      <c r="L59" s="1">
        <v>-2.0</v>
      </c>
      <c r="M59" s="1"/>
      <c r="N59" s="1">
        <v>12.6251</v>
      </c>
      <c r="O59" s="1" t="s">
        <v>5150</v>
      </c>
      <c r="P59" s="1" t="s">
        <v>5338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48</v>
      </c>
      <c r="B60" s="1" t="s">
        <v>17</v>
      </c>
      <c r="C60" s="1">
        <v>247.0</v>
      </c>
      <c r="D60" s="1">
        <v>62.0</v>
      </c>
      <c r="E60" s="2"/>
      <c r="F60" s="1" t="s">
        <v>18</v>
      </c>
      <c r="G60" s="1" t="s">
        <v>27</v>
      </c>
      <c r="H60" s="1" t="s">
        <v>5339</v>
      </c>
      <c r="I60" s="1" t="s">
        <v>5340</v>
      </c>
      <c r="J60" s="1" t="s">
        <v>5141</v>
      </c>
      <c r="K60" s="2"/>
      <c r="L60" s="1">
        <v>616.0</v>
      </c>
      <c r="M60" s="1"/>
      <c r="N60" s="1">
        <v>13.0691</v>
      </c>
      <c r="O60" s="1" t="s">
        <v>5142</v>
      </c>
      <c r="P60" s="1" t="s">
        <v>5341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idden="1">
      <c r="A61" s="1" t="s">
        <v>32</v>
      </c>
      <c r="B61" s="1" t="s">
        <v>112</v>
      </c>
      <c r="C61" s="1">
        <v>351.0</v>
      </c>
      <c r="D61" s="1">
        <v>0.0</v>
      </c>
      <c r="E61" s="2"/>
      <c r="F61" s="1" t="s">
        <v>26</v>
      </c>
      <c r="G61" s="1" t="s">
        <v>27</v>
      </c>
      <c r="H61" s="1" t="s">
        <v>5342</v>
      </c>
      <c r="I61" s="1" t="s">
        <v>5343</v>
      </c>
      <c r="J61" s="1" t="s">
        <v>5343</v>
      </c>
      <c r="K61" s="2"/>
      <c r="L61" s="1">
        <v>-7.0</v>
      </c>
      <c r="M61" s="1"/>
      <c r="N61" s="1">
        <v>7.892666666666667</v>
      </c>
      <c r="O61" s="1" t="s">
        <v>5146</v>
      </c>
      <c r="P61" s="1" t="s">
        <v>5344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48</v>
      </c>
      <c r="B62" s="1" t="s">
        <v>17</v>
      </c>
      <c r="C62" s="1">
        <v>139.0</v>
      </c>
      <c r="D62" s="1">
        <v>0.0</v>
      </c>
      <c r="E62" s="2"/>
      <c r="F62" s="1" t="s">
        <v>18</v>
      </c>
      <c r="G62" s="1" t="s">
        <v>27</v>
      </c>
      <c r="H62" s="1" t="s">
        <v>5345</v>
      </c>
      <c r="I62" s="1" t="s">
        <v>5346</v>
      </c>
      <c r="J62" s="1" t="s">
        <v>5141</v>
      </c>
      <c r="K62" s="2"/>
      <c r="L62" s="1">
        <v>621.0</v>
      </c>
      <c r="M62" s="1"/>
      <c r="N62" s="1">
        <v>13.143983333333333</v>
      </c>
      <c r="O62" s="1" t="s">
        <v>5142</v>
      </c>
      <c r="P62" s="1" t="s">
        <v>5347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48</v>
      </c>
      <c r="B63" s="1" t="s">
        <v>17</v>
      </c>
      <c r="C63" s="1">
        <v>418.0</v>
      </c>
      <c r="D63" s="1">
        <v>100.0</v>
      </c>
      <c r="E63" s="2"/>
      <c r="F63" s="1" t="s">
        <v>18</v>
      </c>
      <c r="G63" s="1" t="s">
        <v>27</v>
      </c>
      <c r="H63" s="1" t="s">
        <v>5348</v>
      </c>
      <c r="I63" s="1" t="s">
        <v>5349</v>
      </c>
      <c r="J63" s="1" t="s">
        <v>5141</v>
      </c>
      <c r="K63" s="2"/>
      <c r="L63" s="1">
        <v>622.0</v>
      </c>
      <c r="M63" s="1"/>
      <c r="N63" s="1">
        <v>11.525133333333333</v>
      </c>
      <c r="O63" s="1" t="s">
        <v>5142</v>
      </c>
      <c r="P63" s="1" t="s">
        <v>5350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32</v>
      </c>
      <c r="B64" s="1" t="s">
        <v>112</v>
      </c>
      <c r="C64" s="1">
        <v>294.0</v>
      </c>
      <c r="D64" s="1">
        <v>0.0</v>
      </c>
      <c r="E64" s="2"/>
      <c r="F64" s="1" t="s">
        <v>26</v>
      </c>
      <c r="G64" s="1" t="s">
        <v>27</v>
      </c>
      <c r="H64" s="1" t="s">
        <v>5351</v>
      </c>
      <c r="I64" s="1" t="s">
        <v>5352</v>
      </c>
      <c r="J64" s="1" t="s">
        <v>5352</v>
      </c>
      <c r="K64" s="2"/>
      <c r="L64" s="1">
        <v>-6.0</v>
      </c>
      <c r="M64" s="1"/>
      <c r="N64" s="1">
        <v>8.456416666666666</v>
      </c>
      <c r="O64" s="1" t="s">
        <v>5146</v>
      </c>
      <c r="P64" s="1" t="s">
        <v>5353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idden="1">
      <c r="A65" s="1" t="s">
        <v>24</v>
      </c>
      <c r="B65" s="1" t="s">
        <v>17</v>
      </c>
      <c r="C65" s="1">
        <v>658.0</v>
      </c>
      <c r="D65" s="1">
        <v>0.0</v>
      </c>
      <c r="E65" s="1" t="s">
        <v>25</v>
      </c>
      <c r="F65" s="1" t="s">
        <v>26</v>
      </c>
      <c r="G65" s="1" t="s">
        <v>27</v>
      </c>
      <c r="H65" s="1" t="s">
        <v>5354</v>
      </c>
      <c r="I65" s="1" t="s">
        <v>5355</v>
      </c>
      <c r="J65" s="1" t="s">
        <v>5355</v>
      </c>
      <c r="K65" s="2"/>
      <c r="L65" s="1">
        <v>-4.0</v>
      </c>
      <c r="M65" s="1"/>
      <c r="N65" s="1">
        <v>15.252966666666667</v>
      </c>
      <c r="O65" s="1" t="s">
        <v>5150</v>
      </c>
      <c r="P65" s="1" t="s">
        <v>5356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48</v>
      </c>
      <c r="B66" s="1" t="s">
        <v>17</v>
      </c>
      <c r="C66" s="1">
        <v>330.0</v>
      </c>
      <c r="D66" s="1">
        <v>78.0</v>
      </c>
      <c r="E66" s="2"/>
      <c r="F66" s="1" t="s">
        <v>18</v>
      </c>
      <c r="G66" s="1" t="s">
        <v>123</v>
      </c>
      <c r="H66" s="1" t="s">
        <v>5357</v>
      </c>
      <c r="I66" s="1" t="s">
        <v>5358</v>
      </c>
      <c r="J66" s="1" t="s">
        <v>5141</v>
      </c>
      <c r="K66" s="2"/>
      <c r="L66" s="1">
        <v>614.0</v>
      </c>
      <c r="M66" s="1"/>
      <c r="N66" s="1">
        <v>28.350966666666668</v>
      </c>
      <c r="O66" s="1" t="s">
        <v>5142</v>
      </c>
      <c r="P66" s="1" t="s">
        <v>5359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idden="1">
      <c r="A67" s="1" t="s">
        <v>16</v>
      </c>
      <c r="B67" s="1" t="s">
        <v>17</v>
      </c>
      <c r="C67" s="1">
        <v>498.0</v>
      </c>
      <c r="D67" s="1">
        <v>0.0</v>
      </c>
      <c r="E67" s="2"/>
      <c r="F67" s="1" t="s">
        <v>18</v>
      </c>
      <c r="G67" s="1" t="s">
        <v>19</v>
      </c>
      <c r="H67" s="1" t="s">
        <v>5360</v>
      </c>
      <c r="I67" s="1" t="s">
        <v>5361</v>
      </c>
      <c r="J67" s="1" t="s">
        <v>5141</v>
      </c>
      <c r="K67" s="2"/>
      <c r="L67" s="1">
        <v>650.0</v>
      </c>
      <c r="M67" s="1"/>
      <c r="N67" s="1">
        <v>9.321966666666667</v>
      </c>
      <c r="O67" s="1" t="s">
        <v>22</v>
      </c>
      <c r="P67" s="1" t="s">
        <v>5362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idden="1">
      <c r="A68" s="1" t="s">
        <v>24</v>
      </c>
      <c r="B68" s="1" t="s">
        <v>17</v>
      </c>
      <c r="C68" s="1">
        <v>182.2</v>
      </c>
      <c r="D68" s="1">
        <v>0.0</v>
      </c>
      <c r="E68" s="1" t="s">
        <v>25</v>
      </c>
      <c r="F68" s="1" t="s">
        <v>26</v>
      </c>
      <c r="G68" s="1" t="s">
        <v>27</v>
      </c>
      <c r="H68" s="1" t="s">
        <v>5363</v>
      </c>
      <c r="I68" s="1" t="s">
        <v>5364</v>
      </c>
      <c r="J68" s="1" t="s">
        <v>5364</v>
      </c>
      <c r="K68" s="2"/>
      <c r="L68" s="1">
        <v>0.0</v>
      </c>
      <c r="M68" s="1"/>
      <c r="N68" s="1">
        <v>14.066516666666667</v>
      </c>
      <c r="O68" s="1" t="s">
        <v>5150</v>
      </c>
      <c r="P68" s="1" t="s">
        <v>5365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idden="1">
      <c r="A69" s="1" t="s">
        <v>32</v>
      </c>
      <c r="B69" s="1" t="s">
        <v>112</v>
      </c>
      <c r="C69" s="3">
        <v>264.0</v>
      </c>
      <c r="D69" s="1">
        <v>0.0</v>
      </c>
      <c r="E69" s="2"/>
      <c r="F69" s="1" t="s">
        <v>26</v>
      </c>
      <c r="G69" s="1" t="s">
        <v>27</v>
      </c>
      <c r="H69" s="1" t="s">
        <v>5366</v>
      </c>
      <c r="I69" s="1" t="s">
        <v>5367</v>
      </c>
      <c r="J69" s="1" t="s">
        <v>5367</v>
      </c>
      <c r="K69" s="2"/>
      <c r="L69" s="1">
        <v>-3.0</v>
      </c>
      <c r="M69" s="1"/>
      <c r="N69" s="1">
        <v>11.098983333333333</v>
      </c>
      <c r="O69" s="1" t="s">
        <v>5146</v>
      </c>
      <c r="P69" s="1" t="s">
        <v>5368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idden="1">
      <c r="A70" s="1" t="s">
        <v>32</v>
      </c>
      <c r="B70" s="1" t="s">
        <v>112</v>
      </c>
      <c r="C70" s="1">
        <v>527.0</v>
      </c>
      <c r="D70" s="1">
        <v>0.0</v>
      </c>
      <c r="E70" s="2"/>
      <c r="F70" s="1" t="s">
        <v>26</v>
      </c>
      <c r="G70" s="1" t="s">
        <v>27</v>
      </c>
      <c r="H70" s="1" t="s">
        <v>5369</v>
      </c>
      <c r="I70" s="1" t="s">
        <v>5370</v>
      </c>
      <c r="J70" s="1" t="s">
        <v>5370</v>
      </c>
      <c r="K70" s="2"/>
      <c r="L70" s="1">
        <v>5.0</v>
      </c>
      <c r="M70" s="1"/>
      <c r="N70" s="1">
        <v>25.3015</v>
      </c>
      <c r="O70" s="1" t="s">
        <v>5146</v>
      </c>
      <c r="P70" s="1" t="s">
        <v>5371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66</v>
      </c>
      <c r="B71" s="1" t="s">
        <v>112</v>
      </c>
      <c r="C71" s="1">
        <v>329.0</v>
      </c>
      <c r="D71" s="1">
        <v>0.0</v>
      </c>
      <c r="E71" s="1" t="s">
        <v>5272</v>
      </c>
      <c r="F71" s="1" t="s">
        <v>26</v>
      </c>
      <c r="G71" s="1" t="s">
        <v>27</v>
      </c>
      <c r="H71" s="1" t="s">
        <v>5372</v>
      </c>
      <c r="I71" s="1" t="s">
        <v>5373</v>
      </c>
      <c r="J71" s="1" t="s">
        <v>5373</v>
      </c>
      <c r="K71" s="2"/>
      <c r="L71" s="1">
        <v>-1.0</v>
      </c>
      <c r="M71" s="1"/>
      <c r="N71" s="1">
        <v>13.738666666666667</v>
      </c>
      <c r="O71" s="1" t="s">
        <v>5146</v>
      </c>
      <c r="P71" s="1" t="s">
        <v>5374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idden="1">
      <c r="A72" s="1" t="s">
        <v>48</v>
      </c>
      <c r="B72" s="1" t="s">
        <v>17</v>
      </c>
      <c r="C72" s="1">
        <v>558.0</v>
      </c>
      <c r="D72" s="1">
        <v>0.0</v>
      </c>
      <c r="E72" s="1" t="s">
        <v>5175</v>
      </c>
      <c r="F72" s="1" t="s">
        <v>50</v>
      </c>
      <c r="G72" s="1" t="s">
        <v>27</v>
      </c>
      <c r="H72" s="1" t="s">
        <v>5375</v>
      </c>
      <c r="I72" s="1" t="s">
        <v>5376</v>
      </c>
      <c r="J72" s="1" t="s">
        <v>5377</v>
      </c>
      <c r="K72" s="1" t="s">
        <v>5378</v>
      </c>
      <c r="L72" s="1">
        <v>-9.0</v>
      </c>
      <c r="M72" s="1">
        <v>0.012816666666666667</v>
      </c>
      <c r="N72" s="1">
        <v>10.526716666666667</v>
      </c>
      <c r="O72" s="1" t="s">
        <v>5142</v>
      </c>
      <c r="P72" s="1" t="s">
        <v>5379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idden="1">
      <c r="A73" s="1" t="s">
        <v>32</v>
      </c>
      <c r="B73" s="1" t="s">
        <v>112</v>
      </c>
      <c r="C73" s="3">
        <v>445.0</v>
      </c>
      <c r="D73" s="1">
        <v>0.0</v>
      </c>
      <c r="E73" s="2"/>
      <c r="F73" s="1" t="s">
        <v>26</v>
      </c>
      <c r="G73" s="1" t="s">
        <v>27</v>
      </c>
      <c r="H73" s="1" t="s">
        <v>5380</v>
      </c>
      <c r="I73" s="1" t="s">
        <v>5381</v>
      </c>
      <c r="J73" s="1" t="s">
        <v>5381</v>
      </c>
      <c r="K73" s="2"/>
      <c r="L73" s="1">
        <v>-1.0</v>
      </c>
      <c r="M73" s="1"/>
      <c r="N73" s="1">
        <v>13.115933333333333</v>
      </c>
      <c r="O73" s="1" t="s">
        <v>5146</v>
      </c>
      <c r="P73" s="1" t="s">
        <v>5382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idden="1">
      <c r="A74" s="1" t="s">
        <v>48</v>
      </c>
      <c r="B74" s="1" t="s">
        <v>17</v>
      </c>
      <c r="C74" s="1">
        <v>631.0</v>
      </c>
      <c r="D74" s="1">
        <v>70.0</v>
      </c>
      <c r="E74" s="2"/>
      <c r="F74" s="1" t="s">
        <v>18</v>
      </c>
      <c r="G74" s="1" t="s">
        <v>27</v>
      </c>
      <c r="H74" s="1" t="s">
        <v>5383</v>
      </c>
      <c r="I74" s="1" t="s">
        <v>5384</v>
      </c>
      <c r="J74" s="1" t="s">
        <v>5141</v>
      </c>
      <c r="K74" s="2"/>
      <c r="L74" s="1">
        <v>643.0</v>
      </c>
      <c r="M74" s="1"/>
      <c r="N74" s="1">
        <v>24.171666666666667</v>
      </c>
      <c r="O74" s="1" t="s">
        <v>5142</v>
      </c>
      <c r="P74" s="1" t="s">
        <v>5385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32</v>
      </c>
      <c r="B75" s="1" t="s">
        <v>112</v>
      </c>
      <c r="C75" s="1">
        <v>618.0</v>
      </c>
      <c r="D75" s="1">
        <v>0.0</v>
      </c>
      <c r="E75" s="2"/>
      <c r="F75" s="1" t="s">
        <v>26</v>
      </c>
      <c r="G75" s="1" t="s">
        <v>19</v>
      </c>
      <c r="H75" s="1" t="s">
        <v>5386</v>
      </c>
      <c r="I75" s="1" t="s">
        <v>5387</v>
      </c>
      <c r="J75" s="1" t="s">
        <v>5387</v>
      </c>
      <c r="K75" s="2"/>
      <c r="L75" s="1">
        <v>0.0</v>
      </c>
      <c r="M75" s="1"/>
      <c r="N75" s="1">
        <v>19.398266666666668</v>
      </c>
      <c r="O75" s="1" t="s">
        <v>5146</v>
      </c>
      <c r="P75" s="1" t="s">
        <v>5388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idden="1">
      <c r="A76" s="1" t="s">
        <v>32</v>
      </c>
      <c r="B76" s="1" t="s">
        <v>112</v>
      </c>
      <c r="C76" s="1">
        <v>810.0</v>
      </c>
      <c r="D76" s="1">
        <v>0.0</v>
      </c>
      <c r="E76" s="2"/>
      <c r="F76" s="1" t="s">
        <v>26</v>
      </c>
      <c r="G76" s="1" t="s">
        <v>27</v>
      </c>
      <c r="H76" s="1" t="s">
        <v>5389</v>
      </c>
      <c r="I76" s="1" t="s">
        <v>5390</v>
      </c>
      <c r="J76" s="1" t="s">
        <v>5390</v>
      </c>
      <c r="K76" s="2"/>
      <c r="L76" s="1">
        <v>-3.0</v>
      </c>
      <c r="M76" s="1"/>
      <c r="N76" s="1">
        <v>16.559116666666668</v>
      </c>
      <c r="O76" s="1" t="s">
        <v>5146</v>
      </c>
      <c r="P76" s="1" t="s">
        <v>5391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48</v>
      </c>
      <c r="B77" s="3" t="s">
        <v>17</v>
      </c>
      <c r="C77" s="1">
        <v>463.0</v>
      </c>
      <c r="D77" s="1">
        <v>0.0</v>
      </c>
      <c r="E77" s="1" t="s">
        <v>5175</v>
      </c>
      <c r="F77" s="1" t="s">
        <v>50</v>
      </c>
      <c r="G77" s="1" t="s">
        <v>27</v>
      </c>
      <c r="H77" s="1" t="s">
        <v>5392</v>
      </c>
      <c r="I77" s="1" t="s">
        <v>5393</v>
      </c>
      <c r="J77" s="1" t="s">
        <v>5394</v>
      </c>
      <c r="K77" s="1" t="s">
        <v>5395</v>
      </c>
      <c r="L77" s="1">
        <v>1.0</v>
      </c>
      <c r="M77" s="1">
        <v>0.011366666666666667</v>
      </c>
      <c r="N77" s="1">
        <v>21.000766666666667</v>
      </c>
      <c r="O77" s="1" t="s">
        <v>5142</v>
      </c>
      <c r="P77" s="1" t="s">
        <v>5396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32</v>
      </c>
      <c r="B78" s="1" t="s">
        <v>112</v>
      </c>
      <c r="C78" s="1">
        <v>528.0</v>
      </c>
      <c r="D78" s="1">
        <v>0.0</v>
      </c>
      <c r="E78" s="2"/>
      <c r="F78" s="1" t="s">
        <v>26</v>
      </c>
      <c r="G78" s="1" t="s">
        <v>27</v>
      </c>
      <c r="H78" s="1" t="s">
        <v>5397</v>
      </c>
      <c r="I78" s="1" t="s">
        <v>5398</v>
      </c>
      <c r="J78" s="1" t="s">
        <v>5398</v>
      </c>
      <c r="K78" s="2"/>
      <c r="L78" s="1">
        <v>-7.0</v>
      </c>
      <c r="M78" s="1"/>
      <c r="N78" s="1">
        <v>12.136033333333334</v>
      </c>
      <c r="O78" s="1" t="s">
        <v>5146</v>
      </c>
      <c r="P78" s="1" t="s">
        <v>5399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idden="1">
      <c r="A79" s="1" t="s">
        <v>48</v>
      </c>
      <c r="B79" s="1" t="s">
        <v>17</v>
      </c>
      <c r="C79" s="1">
        <v>534.0</v>
      </c>
      <c r="D79" s="1">
        <v>124.0</v>
      </c>
      <c r="E79" s="2"/>
      <c r="F79" s="1" t="s">
        <v>18</v>
      </c>
      <c r="G79" s="1" t="s">
        <v>19</v>
      </c>
      <c r="H79" s="1" t="s">
        <v>5400</v>
      </c>
      <c r="I79" s="1" t="s">
        <v>5401</v>
      </c>
      <c r="J79" s="1" t="s">
        <v>5141</v>
      </c>
      <c r="K79" s="2"/>
      <c r="L79" s="1">
        <v>659.0</v>
      </c>
      <c r="M79" s="1"/>
      <c r="N79" s="1">
        <v>20.144583333333333</v>
      </c>
      <c r="O79" s="1" t="s">
        <v>5142</v>
      </c>
      <c r="P79" s="1" t="s">
        <v>5402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24</v>
      </c>
      <c r="B80" s="1" t="s">
        <v>17</v>
      </c>
      <c r="C80" s="1">
        <v>329.0</v>
      </c>
      <c r="D80" s="1">
        <v>0.0</v>
      </c>
      <c r="E80" s="1" t="s">
        <v>25</v>
      </c>
      <c r="F80" s="1" t="s">
        <v>26</v>
      </c>
      <c r="G80" s="1" t="s">
        <v>27</v>
      </c>
      <c r="H80" s="1" t="s">
        <v>5403</v>
      </c>
      <c r="I80" s="1" t="s">
        <v>5404</v>
      </c>
      <c r="J80" s="1" t="s">
        <v>5404</v>
      </c>
      <c r="K80" s="2"/>
      <c r="L80" s="1">
        <v>-5.0</v>
      </c>
      <c r="M80" s="1"/>
      <c r="N80" s="1">
        <v>9.58135</v>
      </c>
      <c r="O80" s="1" t="s">
        <v>5150</v>
      </c>
      <c r="P80" s="1" t="s">
        <v>5405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idden="1">
      <c r="A81" s="1" t="s">
        <v>16</v>
      </c>
      <c r="B81" s="1" t="s">
        <v>17</v>
      </c>
      <c r="C81" s="1">
        <v>309.0</v>
      </c>
      <c r="D81" s="1">
        <v>0.0</v>
      </c>
      <c r="E81" s="2"/>
      <c r="F81" s="1" t="s">
        <v>18</v>
      </c>
      <c r="G81" s="1" t="s">
        <v>19</v>
      </c>
      <c r="H81" s="1" t="s">
        <v>5406</v>
      </c>
      <c r="I81" s="1" t="s">
        <v>5407</v>
      </c>
      <c r="J81" s="1" t="s">
        <v>5141</v>
      </c>
      <c r="K81" s="2"/>
      <c r="L81" s="1">
        <v>684.0</v>
      </c>
      <c r="M81" s="1"/>
      <c r="N81" s="1">
        <v>15.2546</v>
      </c>
      <c r="O81" s="1" t="s">
        <v>22</v>
      </c>
      <c r="P81" s="1" t="s">
        <v>5408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idden="1">
      <c r="A82" s="1" t="s">
        <v>48</v>
      </c>
      <c r="B82" s="1" t="s">
        <v>17</v>
      </c>
      <c r="C82" s="1">
        <v>348.0</v>
      </c>
      <c r="D82" s="1">
        <v>21.0</v>
      </c>
      <c r="E82" s="1" t="s">
        <v>5175</v>
      </c>
      <c r="F82" s="1" t="s">
        <v>50</v>
      </c>
      <c r="G82" s="1" t="s">
        <v>27</v>
      </c>
      <c r="H82" s="1" t="s">
        <v>5409</v>
      </c>
      <c r="I82" s="1" t="s">
        <v>5410</v>
      </c>
      <c r="J82" s="1" t="s">
        <v>5411</v>
      </c>
      <c r="K82" s="1" t="s">
        <v>5412</v>
      </c>
      <c r="L82" s="1">
        <v>-13.0</v>
      </c>
      <c r="M82" s="1">
        <v>0.023633333333333333</v>
      </c>
      <c r="N82" s="1">
        <v>7.812483333333334</v>
      </c>
      <c r="O82" s="1" t="s">
        <v>5142</v>
      </c>
      <c r="P82" s="1" t="s">
        <v>5413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idden="1">
      <c r="A83" s="1" t="s">
        <v>48</v>
      </c>
      <c r="B83" s="1" t="s">
        <v>17</v>
      </c>
      <c r="C83" s="1">
        <v>235.0</v>
      </c>
      <c r="D83" s="1">
        <v>54.0</v>
      </c>
      <c r="E83" s="2"/>
      <c r="F83" s="1" t="s">
        <v>18</v>
      </c>
      <c r="G83" s="1" t="s">
        <v>123</v>
      </c>
      <c r="H83" s="1" t="s">
        <v>5414</v>
      </c>
      <c r="I83" s="1" t="s">
        <v>5415</v>
      </c>
      <c r="J83" s="1" t="s">
        <v>5141</v>
      </c>
      <c r="K83" s="2"/>
      <c r="L83" s="1">
        <v>673.0</v>
      </c>
      <c r="M83" s="1"/>
      <c r="N83" s="1">
        <v>14.946083333333334</v>
      </c>
      <c r="O83" s="1" t="s">
        <v>5142</v>
      </c>
      <c r="P83" s="1" t="s">
        <v>5416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idden="1">
      <c r="A84" s="1" t="s">
        <v>32</v>
      </c>
      <c r="B84" s="1" t="s">
        <v>112</v>
      </c>
      <c r="C84" s="1">
        <v>732.0</v>
      </c>
      <c r="D84" s="1">
        <v>0.0</v>
      </c>
      <c r="E84" s="2"/>
      <c r="F84" s="1" t="s">
        <v>26</v>
      </c>
      <c r="G84" s="1" t="s">
        <v>27</v>
      </c>
      <c r="H84" s="1" t="s">
        <v>5417</v>
      </c>
      <c r="I84" s="1" t="s">
        <v>5418</v>
      </c>
      <c r="J84" s="1" t="s">
        <v>5418</v>
      </c>
      <c r="K84" s="2"/>
      <c r="L84" s="1">
        <v>0.0</v>
      </c>
      <c r="M84" s="1"/>
      <c r="N84" s="1">
        <v>20.276033333333334</v>
      </c>
      <c r="O84" s="1" t="s">
        <v>5146</v>
      </c>
      <c r="P84" s="1" t="s">
        <v>5419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idden="1">
      <c r="A85" s="1" t="s">
        <v>32</v>
      </c>
      <c r="B85" s="1" t="s">
        <v>112</v>
      </c>
      <c r="C85" s="3">
        <v>857.0</v>
      </c>
      <c r="D85" s="1">
        <v>0.0</v>
      </c>
      <c r="E85" s="2"/>
      <c r="F85" s="1" t="s">
        <v>26</v>
      </c>
      <c r="G85" s="1" t="s">
        <v>27</v>
      </c>
      <c r="H85" s="1" t="s">
        <v>5420</v>
      </c>
      <c r="I85" s="1" t="s">
        <v>5421</v>
      </c>
      <c r="J85" s="1" t="s">
        <v>5421</v>
      </c>
      <c r="K85" s="2"/>
      <c r="L85" s="1">
        <v>-2.0</v>
      </c>
      <c r="M85" s="1"/>
      <c r="N85" s="1">
        <v>17.34975</v>
      </c>
      <c r="O85" s="1" t="s">
        <v>5146</v>
      </c>
      <c r="P85" s="1" t="s">
        <v>5422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idden="1">
      <c r="A86" s="1" t="s">
        <v>24</v>
      </c>
      <c r="B86" s="1" t="s">
        <v>17</v>
      </c>
      <c r="C86" s="1">
        <v>565.2</v>
      </c>
      <c r="D86" s="1">
        <v>0.0</v>
      </c>
      <c r="E86" s="1" t="s">
        <v>25</v>
      </c>
      <c r="F86" s="1" t="s">
        <v>26</v>
      </c>
      <c r="G86" s="1" t="s">
        <v>27</v>
      </c>
      <c r="H86" s="1" t="s">
        <v>5423</v>
      </c>
      <c r="I86" s="1" t="s">
        <v>5424</v>
      </c>
      <c r="J86" s="1" t="s">
        <v>5424</v>
      </c>
      <c r="K86" s="2"/>
      <c r="L86" s="1">
        <v>-10.0</v>
      </c>
      <c r="M86" s="1"/>
      <c r="N86" s="1">
        <v>9.240283333333334</v>
      </c>
      <c r="O86" s="1" t="s">
        <v>5150</v>
      </c>
      <c r="P86" s="1" t="s">
        <v>5425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idden="1">
      <c r="A87" s="1" t="s">
        <v>48</v>
      </c>
      <c r="B87" s="1" t="s">
        <v>17</v>
      </c>
      <c r="C87" s="1">
        <v>274.0</v>
      </c>
      <c r="D87" s="1">
        <v>25.0</v>
      </c>
      <c r="E87" s="1" t="s">
        <v>25</v>
      </c>
      <c r="F87" s="1" t="s">
        <v>50</v>
      </c>
      <c r="G87" s="1" t="s">
        <v>27</v>
      </c>
      <c r="H87" s="1" t="s">
        <v>5426</v>
      </c>
      <c r="I87" s="1" t="s">
        <v>5427</v>
      </c>
      <c r="J87" s="1" t="s">
        <v>5428</v>
      </c>
      <c r="K87" s="1" t="s">
        <v>5429</v>
      </c>
      <c r="L87" s="1">
        <v>-14.0</v>
      </c>
      <c r="M87" s="1">
        <v>0.60335</v>
      </c>
      <c r="N87" s="1">
        <v>6.718066666666667</v>
      </c>
      <c r="O87" s="1" t="s">
        <v>5142</v>
      </c>
      <c r="P87" s="1" t="s">
        <v>5430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24</v>
      </c>
      <c r="B88" s="1" t="s">
        <v>17</v>
      </c>
      <c r="C88" s="3">
        <v>214.2</v>
      </c>
      <c r="D88" s="1">
        <v>0.0</v>
      </c>
      <c r="E88" s="1" t="s">
        <v>25</v>
      </c>
      <c r="F88" s="1" t="s">
        <v>26</v>
      </c>
      <c r="G88" s="1" t="s">
        <v>27</v>
      </c>
      <c r="H88" s="1" t="s">
        <v>5431</v>
      </c>
      <c r="I88" s="1" t="s">
        <v>5432</v>
      </c>
      <c r="J88" s="1" t="s">
        <v>5432</v>
      </c>
      <c r="K88" s="2"/>
      <c r="L88" s="1">
        <v>-7.0</v>
      </c>
      <c r="M88" s="1"/>
      <c r="N88" s="1">
        <v>7.371266666666667</v>
      </c>
      <c r="O88" s="1" t="s">
        <v>5150</v>
      </c>
      <c r="P88" s="1" t="s">
        <v>5263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idden="1">
      <c r="A89" s="1" t="s">
        <v>48</v>
      </c>
      <c r="B89" s="1" t="s">
        <v>17</v>
      </c>
      <c r="C89" s="1">
        <v>550.0</v>
      </c>
      <c r="D89" s="1">
        <v>138.0</v>
      </c>
      <c r="E89" s="2"/>
      <c r="F89" s="1" t="s">
        <v>18</v>
      </c>
      <c r="G89" s="1" t="s">
        <v>19</v>
      </c>
      <c r="H89" s="1" t="s">
        <v>5433</v>
      </c>
      <c r="I89" s="1" t="s">
        <v>5434</v>
      </c>
      <c r="J89" s="1" t="s">
        <v>5141</v>
      </c>
      <c r="K89" s="2"/>
      <c r="L89" s="1">
        <v>659.0</v>
      </c>
      <c r="M89" s="1"/>
      <c r="N89" s="1">
        <v>39.2146</v>
      </c>
      <c r="O89" s="1" t="s">
        <v>5142</v>
      </c>
      <c r="P89" s="1" t="s">
        <v>5435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idden="1">
      <c r="A90" s="1" t="s">
        <v>48</v>
      </c>
      <c r="B90" s="1" t="s">
        <v>17</v>
      </c>
      <c r="C90" s="1">
        <v>307.0</v>
      </c>
      <c r="D90" s="1">
        <v>77.0</v>
      </c>
      <c r="E90" s="2"/>
      <c r="F90" s="1" t="s">
        <v>18</v>
      </c>
      <c r="G90" s="1" t="s">
        <v>27</v>
      </c>
      <c r="H90" s="1" t="s">
        <v>5436</v>
      </c>
      <c r="I90" s="1" t="s">
        <v>5437</v>
      </c>
      <c r="J90" s="1" t="s">
        <v>5141</v>
      </c>
      <c r="K90" s="2"/>
      <c r="L90" s="1">
        <v>688.0</v>
      </c>
      <c r="M90" s="1"/>
      <c r="N90" s="1">
        <v>8.203</v>
      </c>
      <c r="O90" s="1" t="s">
        <v>5142</v>
      </c>
      <c r="P90" s="1" t="s">
        <v>5438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idden="1">
      <c r="A91" s="1" t="s">
        <v>48</v>
      </c>
      <c r="B91" s="1" t="s">
        <v>17</v>
      </c>
      <c r="C91" s="1">
        <v>976.0</v>
      </c>
      <c r="D91" s="1">
        <v>0.0</v>
      </c>
      <c r="E91" s="1" t="s">
        <v>5175</v>
      </c>
      <c r="F91" s="1" t="s">
        <v>50</v>
      </c>
      <c r="G91" s="1" t="s">
        <v>27</v>
      </c>
      <c r="H91" s="1" t="s">
        <v>5439</v>
      </c>
      <c r="I91" s="1" t="s">
        <v>5440</v>
      </c>
      <c r="J91" s="1" t="s">
        <v>5441</v>
      </c>
      <c r="K91" s="1" t="s">
        <v>5442</v>
      </c>
      <c r="L91" s="1">
        <v>1.0</v>
      </c>
      <c r="M91" s="1">
        <v>0.011466666666666667</v>
      </c>
      <c r="N91" s="1">
        <v>20.191933333333335</v>
      </c>
      <c r="O91" s="1" t="s">
        <v>5142</v>
      </c>
      <c r="P91" s="1" t="s">
        <v>5443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48</v>
      </c>
      <c r="B92" s="1" t="s">
        <v>17</v>
      </c>
      <c r="C92" s="1">
        <v>398.0</v>
      </c>
      <c r="D92" s="1">
        <v>100.0</v>
      </c>
      <c r="E92" s="2"/>
      <c r="F92" s="1" t="s">
        <v>18</v>
      </c>
      <c r="G92" s="1" t="s">
        <v>19</v>
      </c>
      <c r="H92" s="1" t="s">
        <v>5444</v>
      </c>
      <c r="I92" s="1" t="s">
        <v>5445</v>
      </c>
      <c r="J92" s="1" t="s">
        <v>5141</v>
      </c>
      <c r="K92" s="2"/>
      <c r="L92" s="1">
        <v>695.0</v>
      </c>
      <c r="M92" s="1"/>
      <c r="N92" s="1">
        <v>10.623633333333334</v>
      </c>
      <c r="O92" s="1" t="s">
        <v>5142</v>
      </c>
      <c r="P92" s="1" t="s">
        <v>5446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24</v>
      </c>
      <c r="B93" s="1" t="s">
        <v>17</v>
      </c>
      <c r="C93" s="3">
        <v>394.4</v>
      </c>
      <c r="D93" s="1">
        <v>0.0</v>
      </c>
      <c r="E93" s="1" t="s">
        <v>25</v>
      </c>
      <c r="F93" s="1" t="s">
        <v>26</v>
      </c>
      <c r="G93" s="1" t="s">
        <v>27</v>
      </c>
      <c r="H93" s="1" t="s">
        <v>5447</v>
      </c>
      <c r="I93" s="1" t="s">
        <v>5448</v>
      </c>
      <c r="J93" s="1" t="s">
        <v>5448</v>
      </c>
      <c r="K93" s="2"/>
      <c r="L93" s="1">
        <v>-2.0</v>
      </c>
      <c r="M93" s="1"/>
      <c r="N93" s="1">
        <v>12.3806</v>
      </c>
      <c r="O93" s="1" t="s">
        <v>5150</v>
      </c>
      <c r="P93" s="1" t="s">
        <v>5449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idden="1">
      <c r="A94" s="1" t="s">
        <v>32</v>
      </c>
      <c r="B94" s="1" t="s">
        <v>112</v>
      </c>
      <c r="C94" s="1">
        <v>369.0</v>
      </c>
      <c r="D94" s="1">
        <v>0.0</v>
      </c>
      <c r="E94" s="2"/>
      <c r="F94" s="1" t="s">
        <v>26</v>
      </c>
      <c r="G94" s="1" t="s">
        <v>27</v>
      </c>
      <c r="H94" s="1" t="s">
        <v>5450</v>
      </c>
      <c r="I94" s="1" t="s">
        <v>5451</v>
      </c>
      <c r="J94" s="1" t="s">
        <v>5451</v>
      </c>
      <c r="K94" s="2"/>
      <c r="L94" s="1">
        <v>-3.0</v>
      </c>
      <c r="M94" s="1"/>
      <c r="N94" s="1">
        <v>11.879483333333333</v>
      </c>
      <c r="O94" s="1" t="s">
        <v>5146</v>
      </c>
      <c r="P94" s="1" t="s">
        <v>5452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idden="1">
      <c r="A95" s="1" t="s">
        <v>24</v>
      </c>
      <c r="B95" s="1" t="s">
        <v>17</v>
      </c>
      <c r="C95" s="1">
        <v>214.2</v>
      </c>
      <c r="D95" s="1">
        <v>0.0</v>
      </c>
      <c r="E95" s="1" t="s">
        <v>25</v>
      </c>
      <c r="F95" s="1" t="s">
        <v>26</v>
      </c>
      <c r="G95" s="1" t="s">
        <v>27</v>
      </c>
      <c r="H95" s="1" t="s">
        <v>5453</v>
      </c>
      <c r="I95" s="1" t="s">
        <v>5454</v>
      </c>
      <c r="J95" s="1" t="s">
        <v>5454</v>
      </c>
      <c r="K95" s="2"/>
      <c r="L95" s="1">
        <v>-9.0</v>
      </c>
      <c r="M95" s="1"/>
      <c r="N95" s="1">
        <v>5.771683333333334</v>
      </c>
      <c r="O95" s="1" t="s">
        <v>5150</v>
      </c>
      <c r="P95" s="1" t="s">
        <v>5455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idden="1">
      <c r="A96" s="1" t="s">
        <v>24</v>
      </c>
      <c r="B96" s="1" t="s">
        <v>17</v>
      </c>
      <c r="C96" s="1">
        <v>742.2</v>
      </c>
      <c r="D96" s="1">
        <v>0.0</v>
      </c>
      <c r="E96" s="1" t="s">
        <v>25</v>
      </c>
      <c r="F96" s="1" t="s">
        <v>26</v>
      </c>
      <c r="G96" s="1" t="s">
        <v>27</v>
      </c>
      <c r="H96" s="1" t="s">
        <v>5456</v>
      </c>
      <c r="I96" s="1" t="s">
        <v>5457</v>
      </c>
      <c r="J96" s="1" t="s">
        <v>5457</v>
      </c>
      <c r="K96" s="2"/>
      <c r="L96" s="1">
        <v>-7.0</v>
      </c>
      <c r="M96" s="1"/>
      <c r="N96" s="1">
        <v>12.08115</v>
      </c>
      <c r="O96" s="1" t="s">
        <v>5150</v>
      </c>
      <c r="P96" s="1" t="s">
        <v>5458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idden="1">
      <c r="A97" s="1" t="s">
        <v>32</v>
      </c>
      <c r="B97" s="1" t="s">
        <v>112</v>
      </c>
      <c r="C97" s="3">
        <v>777.0</v>
      </c>
      <c r="D97" s="1">
        <v>0.0</v>
      </c>
      <c r="E97" s="2"/>
      <c r="F97" s="1" t="s">
        <v>26</v>
      </c>
      <c r="G97" s="1" t="s">
        <v>27</v>
      </c>
      <c r="H97" s="1" t="s">
        <v>5459</v>
      </c>
      <c r="I97" s="1" t="s">
        <v>5460</v>
      </c>
      <c r="J97" s="1" t="s">
        <v>5460</v>
      </c>
      <c r="K97" s="2"/>
      <c r="L97" s="1">
        <v>-11.0</v>
      </c>
      <c r="M97" s="1"/>
      <c r="N97" s="1">
        <v>8.558066666666667</v>
      </c>
      <c r="O97" s="1" t="s">
        <v>5146</v>
      </c>
      <c r="P97" s="1" t="s">
        <v>5461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idden="1">
      <c r="A98" s="1" t="s">
        <v>48</v>
      </c>
      <c r="B98" s="1" t="s">
        <v>17</v>
      </c>
      <c r="C98" s="1">
        <v>393.0</v>
      </c>
      <c r="D98" s="1">
        <v>0.0</v>
      </c>
      <c r="E98" s="1" t="s">
        <v>25</v>
      </c>
      <c r="F98" s="1" t="s">
        <v>50</v>
      </c>
      <c r="G98" s="1" t="s">
        <v>27</v>
      </c>
      <c r="H98" s="1" t="s">
        <v>5462</v>
      </c>
      <c r="I98" s="1" t="s">
        <v>5463</v>
      </c>
      <c r="J98" s="1" t="s">
        <v>5464</v>
      </c>
      <c r="K98" s="1" t="s">
        <v>5465</v>
      </c>
      <c r="L98" s="1">
        <v>-5.0</v>
      </c>
      <c r="M98" s="1">
        <v>2.30805</v>
      </c>
      <c r="N98" s="1">
        <v>10.467166666666667</v>
      </c>
      <c r="O98" s="1" t="s">
        <v>5142</v>
      </c>
      <c r="P98" s="1" t="s">
        <v>5466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idden="1">
      <c r="A99" s="1" t="s">
        <v>48</v>
      </c>
      <c r="B99" s="1" t="s">
        <v>17</v>
      </c>
      <c r="C99" s="3">
        <v>357.0</v>
      </c>
      <c r="D99" s="1">
        <v>0.0</v>
      </c>
      <c r="E99" s="1" t="s">
        <v>25</v>
      </c>
      <c r="F99" s="1" t="s">
        <v>50</v>
      </c>
      <c r="G99" s="1" t="s">
        <v>27</v>
      </c>
      <c r="H99" s="1" t="s">
        <v>5467</v>
      </c>
      <c r="I99" s="1" t="s">
        <v>5468</v>
      </c>
      <c r="J99" s="1" t="s">
        <v>5469</v>
      </c>
      <c r="K99" s="1" t="s">
        <v>5470</v>
      </c>
      <c r="L99" s="1">
        <v>-9.0</v>
      </c>
      <c r="M99" s="1">
        <v>1.46175</v>
      </c>
      <c r="N99" s="1">
        <v>7.1098333333333334</v>
      </c>
      <c r="O99" s="1" t="s">
        <v>5142</v>
      </c>
      <c r="P99" s="1" t="s">
        <v>5471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48</v>
      </c>
      <c r="B100" s="1" t="s">
        <v>17</v>
      </c>
      <c r="C100" s="3">
        <v>643.0</v>
      </c>
      <c r="D100" s="1">
        <v>0.0</v>
      </c>
      <c r="E100" s="1" t="s">
        <v>5175</v>
      </c>
      <c r="F100" s="1" t="s">
        <v>50</v>
      </c>
      <c r="G100" s="1" t="s">
        <v>27</v>
      </c>
      <c r="H100" s="1" t="s">
        <v>5472</v>
      </c>
      <c r="I100" s="1" t="s">
        <v>5473</v>
      </c>
      <c r="J100" s="1" t="s">
        <v>5474</v>
      </c>
      <c r="K100" s="1" t="s">
        <v>5475</v>
      </c>
      <c r="L100" s="1">
        <v>2.0</v>
      </c>
      <c r="M100" s="1">
        <v>0.021166666666666667</v>
      </c>
      <c r="N100" s="1">
        <v>18.257183333333334</v>
      </c>
      <c r="O100" s="1" t="s">
        <v>5142</v>
      </c>
      <c r="P100" s="1" t="s">
        <v>5476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idden="1">
      <c r="A101" s="1" t="s">
        <v>32</v>
      </c>
      <c r="B101" s="1" t="s">
        <v>112</v>
      </c>
      <c r="C101" s="1">
        <v>588.0</v>
      </c>
      <c r="D101" s="1">
        <v>0.0</v>
      </c>
      <c r="E101" s="2"/>
      <c r="F101" s="1" t="s">
        <v>26</v>
      </c>
      <c r="G101" s="1" t="s">
        <v>19</v>
      </c>
      <c r="H101" s="1" t="s">
        <v>5477</v>
      </c>
      <c r="I101" s="1" t="s">
        <v>5478</v>
      </c>
      <c r="J101" s="1" t="s">
        <v>5478</v>
      </c>
      <c r="K101" s="2"/>
      <c r="L101" s="1">
        <v>-12.0</v>
      </c>
      <c r="M101" s="1"/>
      <c r="N101" s="1">
        <v>7.47005</v>
      </c>
      <c r="O101" s="1" t="s">
        <v>5146</v>
      </c>
      <c r="P101" s="1" t="s">
        <v>5479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idden="1">
      <c r="A102" s="1" t="s">
        <v>32</v>
      </c>
      <c r="B102" s="1" t="s">
        <v>112</v>
      </c>
      <c r="C102" s="1">
        <v>264.0</v>
      </c>
      <c r="D102" s="1">
        <v>0.0</v>
      </c>
      <c r="E102" s="2"/>
      <c r="F102" s="1" t="s">
        <v>26</v>
      </c>
      <c r="G102" s="1" t="s">
        <v>27</v>
      </c>
      <c r="H102" s="1" t="s">
        <v>5480</v>
      </c>
      <c r="I102" s="1" t="s">
        <v>5481</v>
      </c>
      <c r="J102" s="1" t="s">
        <v>5481</v>
      </c>
      <c r="K102" s="2"/>
      <c r="L102" s="1">
        <v>-10.0</v>
      </c>
      <c r="M102" s="1"/>
      <c r="N102" s="1">
        <v>4.847466666666667</v>
      </c>
      <c r="O102" s="1" t="s">
        <v>5146</v>
      </c>
      <c r="P102" s="1" t="s">
        <v>5482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24</v>
      </c>
      <c r="B103" s="1" t="s">
        <v>17</v>
      </c>
      <c r="C103" s="1">
        <v>214.2</v>
      </c>
      <c r="D103" s="1">
        <v>0.0</v>
      </c>
      <c r="E103" s="1" t="s">
        <v>25</v>
      </c>
      <c r="F103" s="1" t="s">
        <v>26</v>
      </c>
      <c r="G103" s="1" t="s">
        <v>27</v>
      </c>
      <c r="H103" s="1" t="s">
        <v>5483</v>
      </c>
      <c r="I103" s="1" t="s">
        <v>5484</v>
      </c>
      <c r="J103" s="1" t="s">
        <v>5484</v>
      </c>
      <c r="K103" s="2"/>
      <c r="L103" s="1">
        <v>-9.0</v>
      </c>
      <c r="M103" s="1"/>
      <c r="N103" s="1">
        <v>5.49095</v>
      </c>
      <c r="O103" s="1" t="s">
        <v>5150</v>
      </c>
      <c r="P103" s="1" t="s">
        <v>5266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idden="1">
      <c r="A104" s="1" t="s">
        <v>32</v>
      </c>
      <c r="B104" s="1" t="s">
        <v>112</v>
      </c>
      <c r="C104" s="1">
        <v>658.0</v>
      </c>
      <c r="D104" s="1">
        <v>0.0</v>
      </c>
      <c r="E104" s="2"/>
      <c r="F104" s="1" t="s">
        <v>26</v>
      </c>
      <c r="G104" s="1" t="s">
        <v>27</v>
      </c>
      <c r="H104" s="1" t="s">
        <v>5485</v>
      </c>
      <c r="I104" s="1" t="s">
        <v>5486</v>
      </c>
      <c r="J104" s="1" t="s">
        <v>5486</v>
      </c>
      <c r="K104" s="2"/>
      <c r="L104" s="1">
        <v>-12.0</v>
      </c>
      <c r="M104" s="1"/>
      <c r="N104" s="1">
        <v>7.62405</v>
      </c>
      <c r="O104" s="1" t="s">
        <v>5146</v>
      </c>
      <c r="P104" s="1" t="s">
        <v>5487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idden="1">
      <c r="A105" s="1" t="s">
        <v>48</v>
      </c>
      <c r="B105" s="1" t="s">
        <v>17</v>
      </c>
      <c r="C105" s="1">
        <v>250.0</v>
      </c>
      <c r="D105" s="1">
        <v>0.0</v>
      </c>
      <c r="E105" s="1" t="s">
        <v>5175</v>
      </c>
      <c r="F105" s="1" t="s">
        <v>50</v>
      </c>
      <c r="G105" s="1" t="s">
        <v>27</v>
      </c>
      <c r="H105" s="1" t="s">
        <v>5488</v>
      </c>
      <c r="I105" s="1" t="s">
        <v>5489</v>
      </c>
      <c r="J105" s="1" t="s">
        <v>5490</v>
      </c>
      <c r="K105" s="1" t="s">
        <v>5491</v>
      </c>
      <c r="L105" s="1">
        <v>-7.0</v>
      </c>
      <c r="M105" s="1">
        <v>0.011966666666666667</v>
      </c>
      <c r="N105" s="1">
        <v>34.44031666666667</v>
      </c>
      <c r="O105" s="1" t="s">
        <v>5142</v>
      </c>
      <c r="P105" s="1" t="s">
        <v>5492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24</v>
      </c>
      <c r="B106" s="1" t="s">
        <v>17</v>
      </c>
      <c r="C106" s="1">
        <v>329.0</v>
      </c>
      <c r="D106" s="1">
        <v>0.0</v>
      </c>
      <c r="E106" s="1" t="s">
        <v>25</v>
      </c>
      <c r="F106" s="1" t="s">
        <v>26</v>
      </c>
      <c r="G106" s="1" t="s">
        <v>27</v>
      </c>
      <c r="H106" s="1" t="s">
        <v>5493</v>
      </c>
      <c r="I106" s="1" t="s">
        <v>5494</v>
      </c>
      <c r="J106" s="1" t="s">
        <v>5494</v>
      </c>
      <c r="K106" s="2"/>
      <c r="L106" s="1">
        <v>-5.0</v>
      </c>
      <c r="M106" s="1"/>
      <c r="N106" s="1">
        <v>9.117083333333333</v>
      </c>
      <c r="O106" s="1" t="s">
        <v>5150</v>
      </c>
      <c r="P106" s="1" t="s">
        <v>5495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24</v>
      </c>
      <c r="B107" s="1" t="s">
        <v>17</v>
      </c>
      <c r="C107" s="1">
        <v>396.4</v>
      </c>
      <c r="D107" s="1">
        <v>0.0</v>
      </c>
      <c r="E107" s="1" t="s">
        <v>25</v>
      </c>
      <c r="F107" s="1" t="s">
        <v>26</v>
      </c>
      <c r="G107" s="1" t="s">
        <v>27</v>
      </c>
      <c r="H107" s="1" t="s">
        <v>5496</v>
      </c>
      <c r="I107" s="1" t="s">
        <v>5497</v>
      </c>
      <c r="J107" s="1" t="s">
        <v>5497</v>
      </c>
      <c r="K107" s="2"/>
      <c r="L107" s="1">
        <v>-6.0</v>
      </c>
      <c r="M107" s="1"/>
      <c r="N107" s="1">
        <v>8.602883333333333</v>
      </c>
      <c r="O107" s="1" t="s">
        <v>5150</v>
      </c>
      <c r="P107" s="1" t="s">
        <v>5498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idden="1">
      <c r="A108" s="1" t="s">
        <v>48</v>
      </c>
      <c r="B108" s="1" t="s">
        <v>17</v>
      </c>
      <c r="C108" s="1">
        <v>1113.0</v>
      </c>
      <c r="D108" s="1">
        <v>103.0</v>
      </c>
      <c r="E108" s="1" t="s">
        <v>5175</v>
      </c>
      <c r="F108" s="1" t="s">
        <v>50</v>
      </c>
      <c r="G108" s="1" t="s">
        <v>27</v>
      </c>
      <c r="H108" s="1" t="s">
        <v>5499</v>
      </c>
      <c r="I108" s="1" t="s">
        <v>5500</v>
      </c>
      <c r="J108" s="1" t="s">
        <v>5501</v>
      </c>
      <c r="K108" s="1" t="s">
        <v>5502</v>
      </c>
      <c r="L108" s="1">
        <v>2.0</v>
      </c>
      <c r="M108" s="1">
        <v>0.007916666666666667</v>
      </c>
      <c r="N108" s="1">
        <v>41.447916666666664</v>
      </c>
      <c r="O108" s="1" t="s">
        <v>5142</v>
      </c>
      <c r="P108" s="1" t="s">
        <v>5503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idden="1">
      <c r="A109" s="1" t="s">
        <v>32</v>
      </c>
      <c r="B109" s="1" t="s">
        <v>112</v>
      </c>
      <c r="C109" s="1">
        <v>264.0</v>
      </c>
      <c r="D109" s="1">
        <v>0.0</v>
      </c>
      <c r="E109" s="2"/>
      <c r="F109" s="1" t="s">
        <v>26</v>
      </c>
      <c r="G109" s="1" t="s">
        <v>27</v>
      </c>
      <c r="H109" s="1" t="s">
        <v>5504</v>
      </c>
      <c r="I109" s="1" t="s">
        <v>5505</v>
      </c>
      <c r="J109" s="1" t="s">
        <v>5505</v>
      </c>
      <c r="K109" s="2"/>
      <c r="L109" s="1">
        <v>-9.0</v>
      </c>
      <c r="M109" s="1"/>
      <c r="N109" s="1">
        <v>5.5601666666666665</v>
      </c>
      <c r="O109" s="1" t="s">
        <v>5146</v>
      </c>
      <c r="P109" s="1" t="s">
        <v>5506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 hidden="1">
      <c r="A110" s="1" t="s">
        <v>66</v>
      </c>
      <c r="B110" s="1" t="s">
        <v>112</v>
      </c>
      <c r="C110" s="1">
        <v>329.0</v>
      </c>
      <c r="D110" s="1">
        <v>0.0</v>
      </c>
      <c r="E110" s="1" t="s">
        <v>5507</v>
      </c>
      <c r="F110" s="1" t="s">
        <v>26</v>
      </c>
      <c r="G110" s="1" t="s">
        <v>27</v>
      </c>
      <c r="H110" s="1" t="s">
        <v>5508</v>
      </c>
      <c r="I110" s="1" t="s">
        <v>5509</v>
      </c>
      <c r="J110" s="1" t="s">
        <v>5509</v>
      </c>
      <c r="K110" s="2"/>
      <c r="L110" s="1">
        <v>-8.0</v>
      </c>
      <c r="M110" s="1"/>
      <c r="N110" s="1">
        <v>6.620466666666666</v>
      </c>
      <c r="O110" s="1" t="s">
        <v>5146</v>
      </c>
      <c r="P110" s="1" t="s">
        <v>5510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idden="1">
      <c r="A111" s="1" t="s">
        <v>48</v>
      </c>
      <c r="B111" s="1" t="s">
        <v>17</v>
      </c>
      <c r="C111" s="1">
        <v>368.0</v>
      </c>
      <c r="D111" s="1">
        <v>0.0</v>
      </c>
      <c r="E111" s="1" t="s">
        <v>5511</v>
      </c>
      <c r="F111" s="1" t="s">
        <v>50</v>
      </c>
      <c r="G111" s="1" t="s">
        <v>27</v>
      </c>
      <c r="H111" s="1" t="s">
        <v>5512</v>
      </c>
      <c r="I111" s="1" t="s">
        <v>5513</v>
      </c>
      <c r="J111" s="1" t="s">
        <v>5514</v>
      </c>
      <c r="K111" s="1" t="s">
        <v>5515</v>
      </c>
      <c r="L111" s="1">
        <v>-6.0</v>
      </c>
      <c r="M111" s="1">
        <v>0.010516666666666667</v>
      </c>
      <c r="N111" s="1">
        <v>10.948833333333333</v>
      </c>
      <c r="O111" s="1" t="s">
        <v>5142</v>
      </c>
      <c r="P111" s="1" t="s">
        <v>5516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66</v>
      </c>
      <c r="B112" s="1" t="s">
        <v>112</v>
      </c>
      <c r="C112" s="1">
        <v>698.0</v>
      </c>
      <c r="D112" s="1">
        <v>0.0</v>
      </c>
      <c r="E112" s="1" t="s">
        <v>5517</v>
      </c>
      <c r="F112" s="1" t="s">
        <v>26</v>
      </c>
      <c r="G112" s="1" t="s">
        <v>27</v>
      </c>
      <c r="H112" s="1" t="s">
        <v>5518</v>
      </c>
      <c r="I112" s="1" t="s">
        <v>5519</v>
      </c>
      <c r="J112" s="1" t="s">
        <v>5519</v>
      </c>
      <c r="K112" s="2"/>
      <c r="L112" s="1">
        <v>-5.0</v>
      </c>
      <c r="M112" s="1"/>
      <c r="N112" s="1">
        <v>14.8285</v>
      </c>
      <c r="O112" s="1" t="s">
        <v>5146</v>
      </c>
      <c r="P112" s="1" t="s">
        <v>5520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idden="1">
      <c r="A113" s="1" t="s">
        <v>24</v>
      </c>
      <c r="B113" s="1" t="s">
        <v>17</v>
      </c>
      <c r="C113" s="1">
        <v>458.0</v>
      </c>
      <c r="D113" s="1">
        <v>0.0</v>
      </c>
      <c r="E113" s="1" t="s">
        <v>25</v>
      </c>
      <c r="F113" s="1" t="s">
        <v>26</v>
      </c>
      <c r="G113" s="1" t="s">
        <v>27</v>
      </c>
      <c r="H113" s="1" t="s">
        <v>5521</v>
      </c>
      <c r="I113" s="1" t="s">
        <v>5522</v>
      </c>
      <c r="J113" s="1" t="s">
        <v>5522</v>
      </c>
      <c r="K113" s="2"/>
      <c r="L113" s="1">
        <v>-7.0</v>
      </c>
      <c r="M113" s="1"/>
      <c r="N113" s="1">
        <v>7.35095</v>
      </c>
      <c r="O113" s="1" t="s">
        <v>5150</v>
      </c>
      <c r="P113" s="1" t="s">
        <v>5523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idden="1">
      <c r="A114" s="1" t="s">
        <v>24</v>
      </c>
      <c r="B114" s="1" t="s">
        <v>17</v>
      </c>
      <c r="C114" s="1">
        <v>388.0</v>
      </c>
      <c r="D114" s="1">
        <v>0.0</v>
      </c>
      <c r="E114" s="1" t="s">
        <v>25</v>
      </c>
      <c r="F114" s="1" t="s">
        <v>26</v>
      </c>
      <c r="G114" s="1" t="s">
        <v>27</v>
      </c>
      <c r="H114" s="1" t="s">
        <v>5524</v>
      </c>
      <c r="I114" s="1" t="s">
        <v>5525</v>
      </c>
      <c r="J114" s="1" t="s">
        <v>5525</v>
      </c>
      <c r="K114" s="2"/>
      <c r="L114" s="1">
        <v>-6.0</v>
      </c>
      <c r="M114" s="1"/>
      <c r="N114" s="1">
        <v>8.946083333333334</v>
      </c>
      <c r="O114" s="1" t="s">
        <v>5150</v>
      </c>
      <c r="P114" s="1" t="s">
        <v>5526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48</v>
      </c>
      <c r="B115" s="1" t="s">
        <v>17</v>
      </c>
      <c r="C115" s="1">
        <v>245.0</v>
      </c>
      <c r="D115" s="1">
        <v>61.0</v>
      </c>
      <c r="E115" s="2"/>
      <c r="F115" s="1" t="s">
        <v>18</v>
      </c>
      <c r="G115" s="1" t="s">
        <v>27</v>
      </c>
      <c r="H115" s="1" t="s">
        <v>5527</v>
      </c>
      <c r="I115" s="1" t="s">
        <v>5528</v>
      </c>
      <c r="J115" s="1" t="s">
        <v>5141</v>
      </c>
      <c r="K115" s="2"/>
      <c r="L115" s="1">
        <v>803.0</v>
      </c>
      <c r="M115" s="1"/>
      <c r="N115" s="1">
        <v>12.361316666666667</v>
      </c>
      <c r="O115" s="1" t="s">
        <v>5142</v>
      </c>
      <c r="P115" s="1" t="s">
        <v>5529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idden="1">
      <c r="A116" s="1" t="s">
        <v>66</v>
      </c>
      <c r="B116" s="1" t="s">
        <v>112</v>
      </c>
      <c r="C116" s="1">
        <v>663.0</v>
      </c>
      <c r="D116" s="1">
        <v>0.0</v>
      </c>
      <c r="E116" s="1" t="s">
        <v>5517</v>
      </c>
      <c r="F116" s="1" t="s">
        <v>26</v>
      </c>
      <c r="G116" s="1" t="s">
        <v>27</v>
      </c>
      <c r="H116" s="1" t="s">
        <v>5530</v>
      </c>
      <c r="I116" s="1" t="s">
        <v>5531</v>
      </c>
      <c r="J116" s="1" t="s">
        <v>5531</v>
      </c>
      <c r="K116" s="2"/>
      <c r="L116" s="1">
        <v>-10.0</v>
      </c>
      <c r="M116" s="1"/>
      <c r="N116" s="1">
        <v>9.44915</v>
      </c>
      <c r="O116" s="1" t="s">
        <v>5146</v>
      </c>
      <c r="P116" s="1" t="s">
        <v>5532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idden="1">
      <c r="A117" s="1" t="s">
        <v>24</v>
      </c>
      <c r="B117" s="1" t="s">
        <v>17</v>
      </c>
      <c r="C117" s="3">
        <v>182.2</v>
      </c>
      <c r="D117" s="1">
        <v>0.0</v>
      </c>
      <c r="E117" s="1" t="s">
        <v>25</v>
      </c>
      <c r="F117" s="1" t="s">
        <v>26</v>
      </c>
      <c r="G117" s="1" t="s">
        <v>27</v>
      </c>
      <c r="H117" s="1" t="s">
        <v>5533</v>
      </c>
      <c r="I117" s="1" t="s">
        <v>5534</v>
      </c>
      <c r="J117" s="1" t="s">
        <v>5534</v>
      </c>
      <c r="K117" s="2"/>
      <c r="L117" s="1">
        <v>-6.0</v>
      </c>
      <c r="M117" s="1"/>
      <c r="N117" s="1">
        <v>8.967566666666666</v>
      </c>
      <c r="O117" s="1" t="s">
        <v>5150</v>
      </c>
      <c r="P117" s="1" t="s">
        <v>5535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48</v>
      </c>
      <c r="B118" s="1" t="s">
        <v>17</v>
      </c>
      <c r="C118" s="3">
        <v>229.0</v>
      </c>
      <c r="D118" s="1">
        <v>50.0</v>
      </c>
      <c r="E118" s="2"/>
      <c r="F118" s="1" t="s">
        <v>18</v>
      </c>
      <c r="G118" s="1" t="s">
        <v>27</v>
      </c>
      <c r="H118" s="1" t="s">
        <v>5536</v>
      </c>
      <c r="I118" s="1" t="s">
        <v>5537</v>
      </c>
      <c r="J118" s="1" t="s">
        <v>5141</v>
      </c>
      <c r="K118" s="2"/>
      <c r="L118" s="1">
        <v>822.0</v>
      </c>
      <c r="M118" s="1"/>
      <c r="N118" s="1">
        <v>12.124066666666666</v>
      </c>
      <c r="O118" s="1" t="s">
        <v>5142</v>
      </c>
      <c r="P118" s="1" t="s">
        <v>5538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idden="1">
      <c r="A119" s="1" t="s">
        <v>48</v>
      </c>
      <c r="B119" s="1" t="s">
        <v>17</v>
      </c>
      <c r="C119" s="1">
        <v>774.0</v>
      </c>
      <c r="D119" s="1">
        <v>173.0</v>
      </c>
      <c r="E119" s="2"/>
      <c r="F119" s="1" t="s">
        <v>18</v>
      </c>
      <c r="G119" s="1" t="s">
        <v>19</v>
      </c>
      <c r="H119" s="1" t="s">
        <v>5539</v>
      </c>
      <c r="I119" s="1" t="s">
        <v>5540</v>
      </c>
      <c r="J119" s="1" t="s">
        <v>5141</v>
      </c>
      <c r="K119" s="2"/>
      <c r="L119" s="1">
        <v>825.0</v>
      </c>
      <c r="M119" s="1"/>
      <c r="N119" s="1">
        <v>18.563416666666665</v>
      </c>
      <c r="O119" s="1" t="s">
        <v>5142</v>
      </c>
      <c r="P119" s="1" t="s">
        <v>5541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idden="1">
      <c r="A120" s="1" t="s">
        <v>24</v>
      </c>
      <c r="B120" s="1" t="s">
        <v>17</v>
      </c>
      <c r="C120" s="1">
        <v>329.0</v>
      </c>
      <c r="D120" s="1">
        <v>0.0</v>
      </c>
      <c r="E120" s="1" t="s">
        <v>25</v>
      </c>
      <c r="F120" s="1" t="s">
        <v>26</v>
      </c>
      <c r="G120" s="1" t="s">
        <v>27</v>
      </c>
      <c r="H120" s="1" t="s">
        <v>5542</v>
      </c>
      <c r="I120" s="1" t="s">
        <v>5543</v>
      </c>
      <c r="J120" s="1" t="s">
        <v>5543</v>
      </c>
      <c r="K120" s="2"/>
      <c r="L120" s="1">
        <v>-6.0</v>
      </c>
      <c r="M120" s="1"/>
      <c r="N120" s="1">
        <v>8.883883333333333</v>
      </c>
      <c r="O120" s="1" t="s">
        <v>5150</v>
      </c>
      <c r="P120" s="1" t="s">
        <v>5544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32</v>
      </c>
      <c r="B121" s="1" t="s">
        <v>112</v>
      </c>
      <c r="C121" s="1">
        <v>658.0</v>
      </c>
      <c r="D121" s="1">
        <v>0.0</v>
      </c>
      <c r="E121" s="2"/>
      <c r="F121" s="1" t="s">
        <v>26</v>
      </c>
      <c r="G121" s="1" t="s">
        <v>27</v>
      </c>
      <c r="H121" s="1" t="s">
        <v>5545</v>
      </c>
      <c r="I121" s="1" t="s">
        <v>5546</v>
      </c>
      <c r="J121" s="1" t="s">
        <v>5546</v>
      </c>
      <c r="K121" s="2"/>
      <c r="L121" s="1">
        <v>-4.0</v>
      </c>
      <c r="M121" s="1"/>
      <c r="N121" s="1">
        <v>15.111533333333334</v>
      </c>
      <c r="O121" s="1" t="s">
        <v>5146</v>
      </c>
      <c r="P121" s="1" t="s">
        <v>5547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idden="1">
      <c r="A122" s="1" t="s">
        <v>32</v>
      </c>
      <c r="B122" s="1" t="s">
        <v>112</v>
      </c>
      <c r="C122" s="1">
        <v>882.0</v>
      </c>
      <c r="D122" s="1">
        <v>0.0</v>
      </c>
      <c r="E122" s="2"/>
      <c r="F122" s="1" t="s">
        <v>26</v>
      </c>
      <c r="G122" s="1" t="s">
        <v>27</v>
      </c>
      <c r="H122" s="1" t="s">
        <v>5548</v>
      </c>
      <c r="I122" s="1" t="s">
        <v>5549</v>
      </c>
      <c r="J122" s="1" t="s">
        <v>5549</v>
      </c>
      <c r="K122" s="2"/>
      <c r="L122" s="1">
        <v>-4.0</v>
      </c>
      <c r="M122" s="1"/>
      <c r="N122" s="1">
        <v>15.659516666666667</v>
      </c>
      <c r="O122" s="1" t="s">
        <v>5146</v>
      </c>
      <c r="P122" s="1" t="s">
        <v>5550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idden="1">
      <c r="A123" s="1" t="s">
        <v>66</v>
      </c>
      <c r="B123" s="1" t="s">
        <v>112</v>
      </c>
      <c r="C123" s="1">
        <v>358.0</v>
      </c>
      <c r="D123" s="1">
        <v>0.0</v>
      </c>
      <c r="E123" s="1" t="s">
        <v>4582</v>
      </c>
      <c r="F123" s="1" t="s">
        <v>26</v>
      </c>
      <c r="G123" s="1" t="s">
        <v>27</v>
      </c>
      <c r="H123" s="1" t="s">
        <v>5551</v>
      </c>
      <c r="I123" s="1" t="s">
        <v>5552</v>
      </c>
      <c r="J123" s="1" t="s">
        <v>5552</v>
      </c>
      <c r="K123" s="2"/>
      <c r="L123" s="1">
        <v>-5.0</v>
      </c>
      <c r="M123" s="1"/>
      <c r="N123" s="1">
        <v>9.08045</v>
      </c>
      <c r="O123" s="1" t="s">
        <v>5146</v>
      </c>
      <c r="P123" s="1" t="s">
        <v>5553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idden="1">
      <c r="A124" s="1" t="s">
        <v>24</v>
      </c>
      <c r="B124" s="1" t="s">
        <v>17</v>
      </c>
      <c r="C124" s="1">
        <v>428.4</v>
      </c>
      <c r="D124" s="1">
        <v>0.0</v>
      </c>
      <c r="E124" s="1" t="s">
        <v>25</v>
      </c>
      <c r="F124" s="1" t="s">
        <v>26</v>
      </c>
      <c r="G124" s="1" t="s">
        <v>27</v>
      </c>
      <c r="H124" s="1" t="s">
        <v>5554</v>
      </c>
      <c r="I124" s="1" t="s">
        <v>5555</v>
      </c>
      <c r="J124" s="1" t="s">
        <v>5555</v>
      </c>
      <c r="K124" s="2"/>
      <c r="L124" s="1">
        <v>-6.0</v>
      </c>
      <c r="M124" s="1"/>
      <c r="N124" s="1">
        <v>8.768316666666667</v>
      </c>
      <c r="O124" s="1" t="s">
        <v>5150</v>
      </c>
      <c r="P124" s="1" t="s">
        <v>5556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idden="1">
      <c r="A125" s="1" t="s">
        <v>66</v>
      </c>
      <c r="B125" s="1" t="s">
        <v>112</v>
      </c>
      <c r="C125" s="1">
        <v>329.0</v>
      </c>
      <c r="D125" s="1">
        <v>0.0</v>
      </c>
      <c r="E125" s="1" t="s">
        <v>5557</v>
      </c>
      <c r="F125" s="1" t="s">
        <v>26</v>
      </c>
      <c r="G125" s="1" t="s">
        <v>27</v>
      </c>
      <c r="H125" s="1" t="s">
        <v>5558</v>
      </c>
      <c r="I125" s="1" t="s">
        <v>5559</v>
      </c>
      <c r="J125" s="1" t="s">
        <v>5559</v>
      </c>
      <c r="K125" s="2"/>
      <c r="L125" s="1">
        <v>-2.0</v>
      </c>
      <c r="M125" s="1"/>
      <c r="N125" s="1">
        <v>12.34695</v>
      </c>
      <c r="O125" s="1" t="s">
        <v>5146</v>
      </c>
      <c r="P125" s="1" t="s">
        <v>5560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idden="1">
      <c r="A126" s="1" t="s">
        <v>24</v>
      </c>
      <c r="B126" s="1" t="s">
        <v>17</v>
      </c>
      <c r="C126" s="1">
        <v>257.0</v>
      </c>
      <c r="D126" s="1">
        <v>0.0</v>
      </c>
      <c r="E126" s="1" t="s">
        <v>25</v>
      </c>
      <c r="F126" s="1" t="s">
        <v>26</v>
      </c>
      <c r="G126" s="1" t="s">
        <v>27</v>
      </c>
      <c r="H126" s="1" t="s">
        <v>5561</v>
      </c>
      <c r="I126" s="1" t="s">
        <v>5562</v>
      </c>
      <c r="J126" s="1" t="s">
        <v>5562</v>
      </c>
      <c r="K126" s="2"/>
      <c r="L126" s="1">
        <v>-6.0</v>
      </c>
      <c r="M126" s="1"/>
      <c r="N126" s="1">
        <v>8.0459</v>
      </c>
      <c r="O126" s="1" t="s">
        <v>5150</v>
      </c>
      <c r="P126" s="1" t="s">
        <v>5563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24</v>
      </c>
      <c r="B127" s="1" t="s">
        <v>17</v>
      </c>
      <c r="C127" s="1">
        <v>274.2</v>
      </c>
      <c r="D127" s="1">
        <v>0.0</v>
      </c>
      <c r="E127" s="1" t="s">
        <v>25</v>
      </c>
      <c r="F127" s="1" t="s">
        <v>26</v>
      </c>
      <c r="G127" s="1" t="s">
        <v>27</v>
      </c>
      <c r="H127" s="1" t="s">
        <v>5564</v>
      </c>
      <c r="I127" s="1" t="s">
        <v>5565</v>
      </c>
      <c r="J127" s="1" t="s">
        <v>5565</v>
      </c>
      <c r="K127" s="2"/>
      <c r="L127" s="1">
        <v>-7.0</v>
      </c>
      <c r="M127" s="1"/>
      <c r="N127" s="1">
        <v>7.2066333333333334</v>
      </c>
      <c r="O127" s="1" t="s">
        <v>5150</v>
      </c>
      <c r="P127" s="1" t="s">
        <v>5566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idden="1">
      <c r="A128" s="1" t="s">
        <v>48</v>
      </c>
      <c r="B128" s="1" t="s">
        <v>17</v>
      </c>
      <c r="C128" s="1">
        <v>1554.0</v>
      </c>
      <c r="D128" s="1">
        <v>0.0</v>
      </c>
      <c r="E128" s="1" t="s">
        <v>5511</v>
      </c>
      <c r="F128" s="1" t="s">
        <v>50</v>
      </c>
      <c r="G128" s="1" t="s">
        <v>27</v>
      </c>
      <c r="H128" s="1" t="s">
        <v>5567</v>
      </c>
      <c r="I128" s="1" t="s">
        <v>5568</v>
      </c>
      <c r="J128" s="1" t="s">
        <v>5569</v>
      </c>
      <c r="K128" s="1" t="s">
        <v>5570</v>
      </c>
      <c r="L128" s="1">
        <v>3.0</v>
      </c>
      <c r="M128" s="1">
        <v>0.010133333333333333</v>
      </c>
      <c r="N128" s="1">
        <v>57.739266666666666</v>
      </c>
      <c r="O128" s="1" t="s">
        <v>5142</v>
      </c>
      <c r="P128" s="1" t="s">
        <v>5571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idden="1">
      <c r="A129" s="1" t="s">
        <v>24</v>
      </c>
      <c r="B129" s="1" t="s">
        <v>17</v>
      </c>
      <c r="C129" s="3">
        <v>515.4</v>
      </c>
      <c r="D129" s="1">
        <v>0.0</v>
      </c>
      <c r="E129" s="1" t="s">
        <v>25</v>
      </c>
      <c r="F129" s="1" t="s">
        <v>26</v>
      </c>
      <c r="G129" s="1" t="s">
        <v>27</v>
      </c>
      <c r="H129" s="1" t="s">
        <v>5572</v>
      </c>
      <c r="I129" s="1" t="s">
        <v>5573</v>
      </c>
      <c r="J129" s="1" t="s">
        <v>5573</v>
      </c>
      <c r="K129" s="2"/>
      <c r="L129" s="1">
        <v>-10.0</v>
      </c>
      <c r="M129" s="1"/>
      <c r="N129" s="1">
        <v>9.394016666666667</v>
      </c>
      <c r="O129" s="1" t="s">
        <v>5150</v>
      </c>
      <c r="P129" s="1" t="s">
        <v>5574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idden="1">
      <c r="A130" s="1" t="s">
        <v>32</v>
      </c>
      <c r="B130" s="3" t="s">
        <v>112</v>
      </c>
      <c r="C130" s="3">
        <v>533.0</v>
      </c>
      <c r="D130" s="1">
        <v>0.0</v>
      </c>
      <c r="E130" s="2"/>
      <c r="F130" s="1" t="s">
        <v>26</v>
      </c>
      <c r="G130" s="1" t="s">
        <v>19</v>
      </c>
      <c r="H130" s="1" t="s">
        <v>5575</v>
      </c>
      <c r="I130" s="1" t="s">
        <v>5576</v>
      </c>
      <c r="J130" s="1" t="s">
        <v>5576</v>
      </c>
      <c r="K130" s="2"/>
      <c r="L130" s="1">
        <v>-14.0</v>
      </c>
      <c r="M130" s="1"/>
      <c r="N130" s="1">
        <v>5.943566666666666</v>
      </c>
      <c r="O130" s="1" t="s">
        <v>5146</v>
      </c>
      <c r="P130" s="1" t="s">
        <v>5577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idden="1">
      <c r="A131" s="1" t="s">
        <v>32</v>
      </c>
      <c r="B131" s="1" t="s">
        <v>112</v>
      </c>
      <c r="C131" s="1">
        <v>429.0</v>
      </c>
      <c r="D131" s="1">
        <v>0.0</v>
      </c>
      <c r="E131" s="2"/>
      <c r="F131" s="1" t="s">
        <v>26</v>
      </c>
      <c r="G131" s="1" t="s">
        <v>27</v>
      </c>
      <c r="H131" s="1" t="s">
        <v>5578</v>
      </c>
      <c r="I131" s="1" t="s">
        <v>5579</v>
      </c>
      <c r="J131" s="1" t="s">
        <v>5579</v>
      </c>
      <c r="K131" s="2"/>
      <c r="L131" s="1">
        <v>-3.0</v>
      </c>
      <c r="M131" s="1"/>
      <c r="N131" s="1">
        <v>11.004683333333332</v>
      </c>
      <c r="O131" s="1" t="s">
        <v>5146</v>
      </c>
      <c r="P131" s="1" t="s">
        <v>5580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32</v>
      </c>
      <c r="B132" s="1" t="s">
        <v>112</v>
      </c>
      <c r="C132" s="1">
        <v>427.0</v>
      </c>
      <c r="D132" s="1">
        <v>0.0</v>
      </c>
      <c r="E132" s="2"/>
      <c r="F132" s="1" t="s">
        <v>26</v>
      </c>
      <c r="G132" s="1" t="s">
        <v>27</v>
      </c>
      <c r="H132" s="1" t="s">
        <v>5581</v>
      </c>
      <c r="I132" s="1" t="s">
        <v>5582</v>
      </c>
      <c r="J132" s="1" t="s">
        <v>5582</v>
      </c>
      <c r="K132" s="2"/>
      <c r="L132" s="1">
        <v>-5.0</v>
      </c>
      <c r="M132" s="1"/>
      <c r="N132" s="1">
        <v>9.813633333333334</v>
      </c>
      <c r="O132" s="1" t="s">
        <v>5146</v>
      </c>
      <c r="P132" s="1" t="s">
        <v>5583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idden="1">
      <c r="A133" s="1" t="s">
        <v>48</v>
      </c>
      <c r="B133" s="1" t="s">
        <v>17</v>
      </c>
      <c r="C133" s="1">
        <v>308.0</v>
      </c>
      <c r="D133" s="1">
        <v>0.0</v>
      </c>
      <c r="E133" s="1" t="s">
        <v>5511</v>
      </c>
      <c r="F133" s="1" t="s">
        <v>50</v>
      </c>
      <c r="G133" s="1" t="s">
        <v>27</v>
      </c>
      <c r="H133" s="1" t="s">
        <v>5584</v>
      </c>
      <c r="I133" s="1" t="s">
        <v>5585</v>
      </c>
      <c r="J133" s="1" t="s">
        <v>5586</v>
      </c>
      <c r="K133" s="1" t="s">
        <v>5587</v>
      </c>
      <c r="L133" s="1">
        <v>-8.0</v>
      </c>
      <c r="M133" s="1">
        <v>0.013783333333333333</v>
      </c>
      <c r="N133" s="1">
        <v>8.389433333333333</v>
      </c>
      <c r="O133" s="1" t="s">
        <v>5142</v>
      </c>
      <c r="P133" s="1" t="s">
        <v>5588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48</v>
      </c>
      <c r="B134" s="1" t="s">
        <v>17</v>
      </c>
      <c r="C134" s="1">
        <v>703.0</v>
      </c>
      <c r="D134" s="1">
        <v>0.0</v>
      </c>
      <c r="E134" s="1" t="s">
        <v>25</v>
      </c>
      <c r="F134" s="1" t="s">
        <v>50</v>
      </c>
      <c r="G134" s="1" t="s">
        <v>27</v>
      </c>
      <c r="H134" s="1" t="s">
        <v>5589</v>
      </c>
      <c r="I134" s="1" t="s">
        <v>5590</v>
      </c>
      <c r="J134" s="1" t="s">
        <v>5591</v>
      </c>
      <c r="K134" s="1" t="s">
        <v>5592</v>
      </c>
      <c r="L134" s="1">
        <v>29.0</v>
      </c>
      <c r="M134" s="1">
        <v>7.404233333333333</v>
      </c>
      <c r="N134" s="1">
        <v>10.107416666666667</v>
      </c>
      <c r="O134" s="1" t="s">
        <v>5142</v>
      </c>
      <c r="P134" s="1" t="s">
        <v>5593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idden="1">
      <c r="A135" s="1" t="s">
        <v>48</v>
      </c>
      <c r="B135" s="1" t="s">
        <v>17</v>
      </c>
      <c r="C135" s="1">
        <v>219.0</v>
      </c>
      <c r="D135" s="1">
        <v>50.0</v>
      </c>
      <c r="E135" s="2"/>
      <c r="F135" s="1" t="s">
        <v>18</v>
      </c>
      <c r="G135" s="1" t="s">
        <v>27</v>
      </c>
      <c r="H135" s="1" t="s">
        <v>5594</v>
      </c>
      <c r="I135" s="1" t="s">
        <v>5595</v>
      </c>
      <c r="J135" s="1" t="s">
        <v>5141</v>
      </c>
      <c r="K135" s="2"/>
      <c r="L135" s="1">
        <v>947.0</v>
      </c>
      <c r="M135" s="1"/>
      <c r="N135" s="1">
        <v>8.109383333333334</v>
      </c>
      <c r="O135" s="1" t="s">
        <v>5142</v>
      </c>
      <c r="P135" s="1" t="s">
        <v>5596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idden="1">
      <c r="A136" s="1" t="s">
        <v>24</v>
      </c>
      <c r="B136" s="1" t="s">
        <v>17</v>
      </c>
      <c r="C136" s="1">
        <v>182.2</v>
      </c>
      <c r="D136" s="1">
        <v>0.0</v>
      </c>
      <c r="E136" s="1" t="s">
        <v>25</v>
      </c>
      <c r="F136" s="1" t="s">
        <v>26</v>
      </c>
      <c r="G136" s="1" t="s">
        <v>27</v>
      </c>
      <c r="H136" s="1" t="s">
        <v>5597</v>
      </c>
      <c r="I136" s="1" t="s">
        <v>5598</v>
      </c>
      <c r="J136" s="1" t="s">
        <v>5598</v>
      </c>
      <c r="K136" s="2"/>
      <c r="L136" s="1">
        <v>-9.0</v>
      </c>
      <c r="M136" s="1"/>
      <c r="N136" s="1">
        <v>5.776933333333333</v>
      </c>
      <c r="O136" s="1" t="s">
        <v>5150</v>
      </c>
      <c r="P136" s="1" t="s">
        <v>5535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idden="1">
      <c r="A137" s="1" t="s">
        <v>48</v>
      </c>
      <c r="B137" s="1" t="s">
        <v>17</v>
      </c>
      <c r="C137" s="1">
        <v>366.0</v>
      </c>
      <c r="D137" s="1">
        <v>92.0</v>
      </c>
      <c r="E137" s="2"/>
      <c r="F137" s="1" t="s">
        <v>18</v>
      </c>
      <c r="G137" s="1" t="s">
        <v>27</v>
      </c>
      <c r="H137" s="1" t="s">
        <v>5599</v>
      </c>
      <c r="I137" s="1" t="s">
        <v>5600</v>
      </c>
      <c r="J137" s="1" t="s">
        <v>5141</v>
      </c>
      <c r="K137" s="2"/>
      <c r="L137" s="1">
        <v>950.0</v>
      </c>
      <c r="M137" s="1"/>
      <c r="N137" s="1">
        <v>7.494866666666667</v>
      </c>
      <c r="O137" s="1" t="s">
        <v>5142</v>
      </c>
      <c r="P137" s="1" t="s">
        <v>5601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idden="1">
      <c r="A138" s="1" t="s">
        <v>48</v>
      </c>
      <c r="B138" s="1" t="s">
        <v>17</v>
      </c>
      <c r="C138" s="1">
        <v>398.0</v>
      </c>
      <c r="D138" s="1">
        <v>100.0</v>
      </c>
      <c r="E138" s="2"/>
      <c r="F138" s="1" t="s">
        <v>18</v>
      </c>
      <c r="G138" s="1" t="s">
        <v>27</v>
      </c>
      <c r="H138" s="1" t="s">
        <v>5602</v>
      </c>
      <c r="I138" s="1" t="s">
        <v>5603</v>
      </c>
      <c r="J138" s="1" t="s">
        <v>5141</v>
      </c>
      <c r="K138" s="2"/>
      <c r="L138" s="1">
        <v>959.0</v>
      </c>
      <c r="M138" s="1"/>
      <c r="N138" s="1">
        <v>14.702166666666667</v>
      </c>
      <c r="O138" s="1" t="s">
        <v>5142</v>
      </c>
      <c r="P138" s="1" t="s">
        <v>5604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idden="1">
      <c r="A139" s="1" t="s">
        <v>48</v>
      </c>
      <c r="B139" s="1" t="s">
        <v>17</v>
      </c>
      <c r="C139" s="1">
        <v>219.0</v>
      </c>
      <c r="D139" s="1">
        <v>50.0</v>
      </c>
      <c r="E139" s="2"/>
      <c r="F139" s="1" t="s">
        <v>18</v>
      </c>
      <c r="G139" s="1" t="s">
        <v>123</v>
      </c>
      <c r="H139" s="1" t="s">
        <v>5605</v>
      </c>
      <c r="I139" s="1" t="s">
        <v>5606</v>
      </c>
      <c r="J139" s="1" t="s">
        <v>5141</v>
      </c>
      <c r="K139" s="2"/>
      <c r="L139" s="1">
        <v>965.0</v>
      </c>
      <c r="M139" s="1"/>
      <c r="N139" s="1">
        <v>6.3498</v>
      </c>
      <c r="O139" s="1" t="s">
        <v>5142</v>
      </c>
      <c r="P139" s="1" t="s">
        <v>5607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32</v>
      </c>
      <c r="B140" s="1" t="s">
        <v>112</v>
      </c>
      <c r="C140" s="1">
        <v>264.0</v>
      </c>
      <c r="D140" s="1">
        <v>0.0</v>
      </c>
      <c r="E140" s="2"/>
      <c r="F140" s="1" t="s">
        <v>26</v>
      </c>
      <c r="G140" s="1" t="s">
        <v>27</v>
      </c>
      <c r="H140" s="1" t="s">
        <v>5608</v>
      </c>
      <c r="I140" s="1" t="s">
        <v>5609</v>
      </c>
      <c r="J140" s="1" t="s">
        <v>5609</v>
      </c>
      <c r="K140" s="2"/>
      <c r="L140" s="1">
        <v>-9.0</v>
      </c>
      <c r="M140" s="1"/>
      <c r="N140" s="1">
        <v>5.4157166666666665</v>
      </c>
      <c r="O140" s="1" t="s">
        <v>5146</v>
      </c>
      <c r="P140" s="1" t="s">
        <v>5610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 hidden="1">
      <c r="A141" s="1" t="s">
        <v>32</v>
      </c>
      <c r="B141" s="1" t="s">
        <v>112</v>
      </c>
      <c r="C141" s="1">
        <v>436.0</v>
      </c>
      <c r="D141" s="1">
        <v>0.0</v>
      </c>
      <c r="E141" s="2"/>
      <c r="F141" s="1" t="s">
        <v>26</v>
      </c>
      <c r="G141" s="1" t="s">
        <v>27</v>
      </c>
      <c r="H141" s="1" t="s">
        <v>5611</v>
      </c>
      <c r="I141" s="1" t="s">
        <v>5612</v>
      </c>
      <c r="J141" s="1" t="s">
        <v>5612</v>
      </c>
      <c r="K141" s="2"/>
      <c r="L141" s="1">
        <v>-2.0</v>
      </c>
      <c r="M141" s="1"/>
      <c r="N141" s="1">
        <v>12.727333333333334</v>
      </c>
      <c r="O141" s="1" t="s">
        <v>5146</v>
      </c>
      <c r="P141" s="1" t="s">
        <v>5613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48</v>
      </c>
      <c r="B142" s="1" t="s">
        <v>17</v>
      </c>
      <c r="C142" s="1">
        <v>190.0</v>
      </c>
      <c r="D142" s="1">
        <v>57.0</v>
      </c>
      <c r="E142" s="2"/>
      <c r="F142" s="1" t="s">
        <v>18</v>
      </c>
      <c r="G142" s="1" t="s">
        <v>27</v>
      </c>
      <c r="H142" s="1" t="s">
        <v>5614</v>
      </c>
      <c r="I142" s="1" t="s">
        <v>5615</v>
      </c>
      <c r="J142" s="1" t="s">
        <v>5141</v>
      </c>
      <c r="K142" s="2"/>
      <c r="L142" s="1">
        <v>983.0</v>
      </c>
      <c r="M142" s="1"/>
      <c r="N142" s="1">
        <v>15.957866666666666</v>
      </c>
      <c r="O142" s="1" t="s">
        <v>5142</v>
      </c>
      <c r="P142" s="1" t="s">
        <v>5616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idden="1">
      <c r="A143" s="1" t="s">
        <v>48</v>
      </c>
      <c r="B143" s="1" t="s">
        <v>17</v>
      </c>
      <c r="C143" s="1">
        <v>503.0</v>
      </c>
      <c r="D143" s="1">
        <v>0.0</v>
      </c>
      <c r="E143" s="1" t="s">
        <v>5511</v>
      </c>
      <c r="F143" s="1" t="s">
        <v>50</v>
      </c>
      <c r="G143" s="1" t="s">
        <v>27</v>
      </c>
      <c r="H143" s="1" t="s">
        <v>5617</v>
      </c>
      <c r="I143" s="1" t="s">
        <v>5618</v>
      </c>
      <c r="J143" s="1" t="s">
        <v>5619</v>
      </c>
      <c r="K143" s="1" t="s">
        <v>5620</v>
      </c>
      <c r="L143" s="1">
        <v>-1.0</v>
      </c>
      <c r="M143" s="1">
        <v>0.010616666666666667</v>
      </c>
      <c r="N143" s="1">
        <v>11.6648</v>
      </c>
      <c r="O143" s="1" t="s">
        <v>5142</v>
      </c>
      <c r="P143" s="1" t="s">
        <v>5621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idden="1">
      <c r="A144" s="1" t="s">
        <v>32</v>
      </c>
      <c r="B144" s="1" t="s">
        <v>112</v>
      </c>
      <c r="C144" s="1">
        <v>329.0</v>
      </c>
      <c r="D144" s="1">
        <v>0.0</v>
      </c>
      <c r="E144" s="2"/>
      <c r="F144" s="1" t="s">
        <v>26</v>
      </c>
      <c r="G144" s="1" t="s">
        <v>27</v>
      </c>
      <c r="H144" s="1" t="s">
        <v>5622</v>
      </c>
      <c r="I144" s="1" t="s">
        <v>5623</v>
      </c>
      <c r="J144" s="1" t="s">
        <v>5623</v>
      </c>
      <c r="K144" s="2"/>
      <c r="L144" s="1">
        <v>-9.0</v>
      </c>
      <c r="M144" s="1"/>
      <c r="N144" s="1">
        <v>5.536816666666667</v>
      </c>
      <c r="O144" s="1" t="s">
        <v>5146</v>
      </c>
      <c r="P144" s="1" t="s">
        <v>5624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idden="1">
      <c r="A145" s="1" t="s">
        <v>32</v>
      </c>
      <c r="B145" s="1" t="s">
        <v>112</v>
      </c>
      <c r="C145" s="1">
        <v>528.0</v>
      </c>
      <c r="D145" s="1">
        <v>0.0</v>
      </c>
      <c r="E145" s="2"/>
      <c r="F145" s="1" t="s">
        <v>26</v>
      </c>
      <c r="G145" s="1" t="s">
        <v>27</v>
      </c>
      <c r="H145" s="1" t="s">
        <v>5625</v>
      </c>
      <c r="I145" s="1" t="s">
        <v>5626</v>
      </c>
      <c r="J145" s="1" t="s">
        <v>5626</v>
      </c>
      <c r="K145" s="2"/>
      <c r="L145" s="1">
        <v>-2.0</v>
      </c>
      <c r="M145" s="1"/>
      <c r="N145" s="1">
        <v>16.018833333333333</v>
      </c>
      <c r="O145" s="1" t="s">
        <v>5146</v>
      </c>
      <c r="P145" s="1" t="s">
        <v>5627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idden="1">
      <c r="A146" s="1" t="s">
        <v>32</v>
      </c>
      <c r="B146" s="1" t="s">
        <v>112</v>
      </c>
      <c r="C146" s="1">
        <v>1186.0</v>
      </c>
      <c r="D146" s="1">
        <v>0.0</v>
      </c>
      <c r="E146" s="2"/>
      <c r="F146" s="1" t="s">
        <v>26</v>
      </c>
      <c r="G146" s="1" t="s">
        <v>27</v>
      </c>
      <c r="H146" s="1" t="s">
        <v>5628</v>
      </c>
      <c r="I146" s="1" t="s">
        <v>5629</v>
      </c>
      <c r="J146" s="1" t="s">
        <v>5629</v>
      </c>
      <c r="K146" s="2"/>
      <c r="L146" s="1">
        <v>-4.0</v>
      </c>
      <c r="M146" s="1"/>
      <c r="N146" s="1">
        <v>15.15355</v>
      </c>
      <c r="O146" s="1" t="s">
        <v>5146</v>
      </c>
      <c r="P146" s="1" t="s">
        <v>5630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66</v>
      </c>
      <c r="B147" s="1" t="s">
        <v>112</v>
      </c>
      <c r="C147" s="1">
        <v>331.0</v>
      </c>
      <c r="D147" s="1">
        <v>0.0</v>
      </c>
      <c r="E147" s="1" t="s">
        <v>1527</v>
      </c>
      <c r="F147" s="1" t="s">
        <v>26</v>
      </c>
      <c r="G147" s="1" t="s">
        <v>27</v>
      </c>
      <c r="H147" s="1" t="s">
        <v>5631</v>
      </c>
      <c r="I147" s="1" t="s">
        <v>5632</v>
      </c>
      <c r="J147" s="1" t="s">
        <v>5632</v>
      </c>
      <c r="K147" s="2"/>
      <c r="L147" s="1">
        <v>-7.0</v>
      </c>
      <c r="M147" s="1"/>
      <c r="N147" s="1">
        <v>7.2085</v>
      </c>
      <c r="O147" s="1" t="s">
        <v>5146</v>
      </c>
      <c r="P147" s="1" t="s">
        <v>5633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idden="1">
      <c r="A148" s="1" t="s">
        <v>48</v>
      </c>
      <c r="B148" s="1" t="s">
        <v>17</v>
      </c>
      <c r="C148" s="1">
        <v>269.0</v>
      </c>
      <c r="D148" s="1">
        <v>0.0</v>
      </c>
      <c r="E148" s="1" t="s">
        <v>25</v>
      </c>
      <c r="F148" s="1" t="s">
        <v>50</v>
      </c>
      <c r="G148" s="1" t="s">
        <v>27</v>
      </c>
      <c r="H148" s="1" t="s">
        <v>5634</v>
      </c>
      <c r="I148" s="1" t="s">
        <v>5635</v>
      </c>
      <c r="J148" s="1" t="s">
        <v>5636</v>
      </c>
      <c r="K148" s="1" t="s">
        <v>5637</v>
      </c>
      <c r="L148" s="1">
        <v>2.0</v>
      </c>
      <c r="M148" s="1">
        <v>7.637533333333334</v>
      </c>
      <c r="N148" s="1">
        <v>11.225333333333333</v>
      </c>
      <c r="O148" s="1" t="s">
        <v>5142</v>
      </c>
      <c r="P148" s="1" t="s">
        <v>5638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idden="1">
      <c r="A149" s="1" t="s">
        <v>48</v>
      </c>
      <c r="B149" s="1" t="s">
        <v>17</v>
      </c>
      <c r="C149" s="1">
        <v>398.0</v>
      </c>
      <c r="D149" s="1">
        <v>0.0</v>
      </c>
      <c r="E149" s="1" t="s">
        <v>25</v>
      </c>
      <c r="F149" s="1" t="s">
        <v>50</v>
      </c>
      <c r="G149" s="1" t="s">
        <v>27</v>
      </c>
      <c r="H149" s="1" t="s">
        <v>5639</v>
      </c>
      <c r="I149" s="1" t="s">
        <v>5640</v>
      </c>
      <c r="J149" s="1" t="s">
        <v>5641</v>
      </c>
      <c r="K149" s="1" t="s">
        <v>5642</v>
      </c>
      <c r="L149" s="1">
        <v>-5.0</v>
      </c>
      <c r="M149" s="1">
        <v>2.2414</v>
      </c>
      <c r="N149" s="1">
        <v>9.380766666666666</v>
      </c>
      <c r="O149" s="1" t="s">
        <v>5142</v>
      </c>
      <c r="P149" s="1" t="s">
        <v>5643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idden="1">
      <c r="A150" s="1" t="s">
        <v>48</v>
      </c>
      <c r="B150" s="1" t="s">
        <v>17</v>
      </c>
      <c r="C150" s="1">
        <v>456.0</v>
      </c>
      <c r="D150" s="1">
        <v>22.0</v>
      </c>
      <c r="E150" s="1" t="s">
        <v>5511</v>
      </c>
      <c r="F150" s="1" t="s">
        <v>50</v>
      </c>
      <c r="G150" s="1" t="s">
        <v>27</v>
      </c>
      <c r="H150" s="1" t="s">
        <v>5644</v>
      </c>
      <c r="I150" s="1" t="s">
        <v>5645</v>
      </c>
      <c r="J150" s="1" t="s">
        <v>5646</v>
      </c>
      <c r="K150" s="1" t="s">
        <v>5647</v>
      </c>
      <c r="L150" s="1">
        <v>-12.0</v>
      </c>
      <c r="M150" s="1">
        <v>0.012733333333333333</v>
      </c>
      <c r="N150" s="1">
        <v>10.927166666666666</v>
      </c>
      <c r="O150" s="1" t="s">
        <v>5142</v>
      </c>
      <c r="P150" s="1" t="s">
        <v>5648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idden="1">
      <c r="A151" s="1" t="s">
        <v>32</v>
      </c>
      <c r="B151" s="1" t="s">
        <v>112</v>
      </c>
      <c r="C151" s="1">
        <v>488.0</v>
      </c>
      <c r="D151" s="1">
        <v>0.0</v>
      </c>
      <c r="E151" s="2"/>
      <c r="F151" s="1" t="s">
        <v>26</v>
      </c>
      <c r="G151" s="1" t="s">
        <v>27</v>
      </c>
      <c r="H151" s="1" t="s">
        <v>5649</v>
      </c>
      <c r="I151" s="1" t="s">
        <v>5650</v>
      </c>
      <c r="J151" s="1" t="s">
        <v>5650</v>
      </c>
      <c r="K151" s="2"/>
      <c r="L151" s="1">
        <v>-6.0</v>
      </c>
      <c r="M151" s="1"/>
      <c r="N151" s="1">
        <v>8.06425</v>
      </c>
      <c r="O151" s="1" t="s">
        <v>5146</v>
      </c>
      <c r="P151" s="1" t="s">
        <v>5651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24</v>
      </c>
      <c r="B152" s="1" t="s">
        <v>17</v>
      </c>
      <c r="C152" s="1">
        <v>239.2</v>
      </c>
      <c r="D152" s="1">
        <v>0.0</v>
      </c>
      <c r="E152" s="1" t="s">
        <v>25</v>
      </c>
      <c r="F152" s="1" t="s">
        <v>26</v>
      </c>
      <c r="G152" s="1" t="s">
        <v>27</v>
      </c>
      <c r="H152" s="1" t="s">
        <v>5652</v>
      </c>
      <c r="I152" s="1" t="s">
        <v>5653</v>
      </c>
      <c r="J152" s="1" t="s">
        <v>5653</v>
      </c>
      <c r="K152" s="2"/>
      <c r="L152" s="1">
        <v>-8.0</v>
      </c>
      <c r="M152" s="1"/>
      <c r="N152" s="1">
        <v>6.33485</v>
      </c>
      <c r="O152" s="1" t="s">
        <v>5150</v>
      </c>
      <c r="P152" s="1" t="s">
        <v>5654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idden="1">
      <c r="A153" s="1" t="s">
        <v>66</v>
      </c>
      <c r="B153" s="1" t="s">
        <v>112</v>
      </c>
      <c r="C153" s="1">
        <v>415.0</v>
      </c>
      <c r="D153" s="1">
        <v>0.0</v>
      </c>
      <c r="E153" s="1" t="s">
        <v>1527</v>
      </c>
      <c r="F153" s="1" t="s">
        <v>26</v>
      </c>
      <c r="G153" s="1" t="s">
        <v>27</v>
      </c>
      <c r="H153" s="1" t="s">
        <v>5655</v>
      </c>
      <c r="I153" s="1" t="s">
        <v>5656</v>
      </c>
      <c r="J153" s="1" t="s">
        <v>5656</v>
      </c>
      <c r="K153" s="2"/>
      <c r="L153" s="1">
        <v>-3.0</v>
      </c>
      <c r="M153" s="1"/>
      <c r="N153" s="1">
        <v>11.3556</v>
      </c>
      <c r="O153" s="1" t="s">
        <v>5146</v>
      </c>
      <c r="P153" s="1" t="s">
        <v>5657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idden="1">
      <c r="A154" s="1" t="s">
        <v>48</v>
      </c>
      <c r="B154" s="1" t="s">
        <v>17</v>
      </c>
      <c r="C154" s="1">
        <v>446.0</v>
      </c>
      <c r="D154" s="1">
        <v>112.0</v>
      </c>
      <c r="E154" s="2"/>
      <c r="F154" s="1" t="s">
        <v>18</v>
      </c>
      <c r="G154" s="1" t="s">
        <v>19</v>
      </c>
      <c r="H154" s="1" t="s">
        <v>5658</v>
      </c>
      <c r="I154" s="1" t="s">
        <v>5659</v>
      </c>
      <c r="J154" s="1" t="s">
        <v>5141</v>
      </c>
      <c r="K154" s="2"/>
      <c r="L154" s="1">
        <v>1053.0</v>
      </c>
      <c r="M154" s="1"/>
      <c r="N154" s="1">
        <v>15.827666666666667</v>
      </c>
      <c r="O154" s="1" t="s">
        <v>5142</v>
      </c>
      <c r="P154" s="1" t="s">
        <v>5660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idden="1">
      <c r="A155" s="1" t="s">
        <v>32</v>
      </c>
      <c r="B155" s="1" t="s">
        <v>112</v>
      </c>
      <c r="C155" s="1">
        <v>388.0</v>
      </c>
      <c r="D155" s="1">
        <v>0.0</v>
      </c>
      <c r="E155" s="2"/>
      <c r="F155" s="1" t="s">
        <v>26</v>
      </c>
      <c r="G155" s="1" t="s">
        <v>27</v>
      </c>
      <c r="H155" s="1" t="s">
        <v>5661</v>
      </c>
      <c r="I155" s="1" t="s">
        <v>5662</v>
      </c>
      <c r="J155" s="1" t="s">
        <v>5662</v>
      </c>
      <c r="K155" s="2"/>
      <c r="L155" s="1">
        <v>-4.0</v>
      </c>
      <c r="M155" s="1"/>
      <c r="N155" s="1">
        <v>10.206283333333333</v>
      </c>
      <c r="O155" s="1" t="s">
        <v>5146</v>
      </c>
      <c r="P155" s="1" t="s">
        <v>5663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idden="1">
      <c r="A156" s="1" t="s">
        <v>32</v>
      </c>
      <c r="B156" s="1" t="s">
        <v>112</v>
      </c>
      <c r="C156" s="1">
        <v>578.0</v>
      </c>
      <c r="D156" s="1">
        <v>0.0</v>
      </c>
      <c r="E156" s="2"/>
      <c r="F156" s="1" t="s">
        <v>26</v>
      </c>
      <c r="G156" s="1" t="s">
        <v>27</v>
      </c>
      <c r="H156" s="1" t="s">
        <v>5664</v>
      </c>
      <c r="I156" s="1" t="s">
        <v>5665</v>
      </c>
      <c r="J156" s="1" t="s">
        <v>5665</v>
      </c>
      <c r="K156" s="2"/>
      <c r="L156" s="1">
        <v>-2.0</v>
      </c>
      <c r="M156" s="1"/>
      <c r="N156" s="1">
        <v>17.10625</v>
      </c>
      <c r="O156" s="1" t="s">
        <v>5146</v>
      </c>
      <c r="P156" s="1" t="s">
        <v>5666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idden="1">
      <c r="A157" s="1" t="s">
        <v>24</v>
      </c>
      <c r="B157" s="1" t="s">
        <v>17</v>
      </c>
      <c r="C157" s="1">
        <v>214.2</v>
      </c>
      <c r="D157" s="1">
        <v>0.0</v>
      </c>
      <c r="E157" s="1" t="s">
        <v>25</v>
      </c>
      <c r="F157" s="1" t="s">
        <v>26</v>
      </c>
      <c r="G157" s="1" t="s">
        <v>27</v>
      </c>
      <c r="H157" s="1" t="s">
        <v>5667</v>
      </c>
      <c r="I157" s="1" t="s">
        <v>5668</v>
      </c>
      <c r="J157" s="1" t="s">
        <v>5668</v>
      </c>
      <c r="K157" s="2"/>
      <c r="L157" s="1">
        <v>-1.0</v>
      </c>
      <c r="M157" s="1"/>
      <c r="N157" s="1">
        <v>13.435233333333333</v>
      </c>
      <c r="O157" s="1" t="s">
        <v>5150</v>
      </c>
      <c r="P157" s="1" t="s">
        <v>5669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32</v>
      </c>
      <c r="B158" s="1" t="s">
        <v>112</v>
      </c>
      <c r="C158" s="1">
        <v>379.0</v>
      </c>
      <c r="D158" s="1">
        <v>0.0</v>
      </c>
      <c r="E158" s="2"/>
      <c r="F158" s="1" t="s">
        <v>26</v>
      </c>
      <c r="G158" s="1" t="s">
        <v>27</v>
      </c>
      <c r="H158" s="1" t="s">
        <v>5670</v>
      </c>
      <c r="I158" s="1" t="s">
        <v>5671</v>
      </c>
      <c r="J158" s="1" t="s">
        <v>5671</v>
      </c>
      <c r="K158" s="2"/>
      <c r="L158" s="1">
        <v>-3.0</v>
      </c>
      <c r="M158" s="1"/>
      <c r="N158" s="1">
        <v>11.098816666666666</v>
      </c>
      <c r="O158" s="1" t="s">
        <v>5146</v>
      </c>
      <c r="P158" s="1" t="s">
        <v>5672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48</v>
      </c>
      <c r="B159" s="1" t="s">
        <v>17</v>
      </c>
      <c r="C159" s="1">
        <v>589.0</v>
      </c>
      <c r="D159" s="1">
        <v>29.0</v>
      </c>
      <c r="E159" s="1" t="s">
        <v>5511</v>
      </c>
      <c r="F159" s="1" t="s">
        <v>50</v>
      </c>
      <c r="G159" s="1" t="s">
        <v>27</v>
      </c>
      <c r="H159" s="1" t="s">
        <v>5673</v>
      </c>
      <c r="I159" s="1" t="s">
        <v>5674</v>
      </c>
      <c r="J159" s="1" t="s">
        <v>5675</v>
      </c>
      <c r="K159" s="1" t="s">
        <v>5676</v>
      </c>
      <c r="L159" s="1">
        <v>-1.0</v>
      </c>
      <c r="M159" s="1">
        <v>0.00905</v>
      </c>
      <c r="N159" s="1">
        <v>18.541983333333334</v>
      </c>
      <c r="O159" s="1" t="s">
        <v>5142</v>
      </c>
      <c r="P159" s="1" t="s">
        <v>5677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idden="1">
      <c r="A160" s="1" t="s">
        <v>48</v>
      </c>
      <c r="B160" s="1" t="s">
        <v>17</v>
      </c>
      <c r="C160" s="1">
        <v>359.0</v>
      </c>
      <c r="D160" s="1">
        <v>0.0</v>
      </c>
      <c r="E160" s="1" t="s">
        <v>5511</v>
      </c>
      <c r="F160" s="1" t="s">
        <v>50</v>
      </c>
      <c r="G160" s="1" t="s">
        <v>27</v>
      </c>
      <c r="H160" s="1" t="s">
        <v>5678</v>
      </c>
      <c r="I160" s="1" t="s">
        <v>5679</v>
      </c>
      <c r="J160" s="1" t="s">
        <v>5680</v>
      </c>
      <c r="K160" s="1" t="s">
        <v>5681</v>
      </c>
      <c r="L160" s="1">
        <v>-2.0</v>
      </c>
      <c r="M160" s="1">
        <v>0.010483333333333334</v>
      </c>
      <c r="N160" s="1">
        <v>15.810716666666666</v>
      </c>
      <c r="O160" s="1" t="s">
        <v>5142</v>
      </c>
      <c r="P160" s="1" t="s">
        <v>5341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24</v>
      </c>
      <c r="B161" s="1" t="s">
        <v>17</v>
      </c>
      <c r="C161" s="1">
        <v>406.4</v>
      </c>
      <c r="D161" s="1">
        <v>0.0</v>
      </c>
      <c r="E161" s="1" t="s">
        <v>25</v>
      </c>
      <c r="F161" s="1" t="s">
        <v>26</v>
      </c>
      <c r="G161" s="1" t="s">
        <v>27</v>
      </c>
      <c r="H161" s="1" t="s">
        <v>5682</v>
      </c>
      <c r="I161" s="1" t="s">
        <v>5683</v>
      </c>
      <c r="J161" s="1" t="s">
        <v>5683</v>
      </c>
      <c r="K161" s="2"/>
      <c r="L161" s="1">
        <v>-1.0</v>
      </c>
      <c r="M161" s="1"/>
      <c r="N161" s="1">
        <v>13.443933333333334</v>
      </c>
      <c r="O161" s="1" t="s">
        <v>5150</v>
      </c>
      <c r="P161" s="1" t="s">
        <v>5684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idden="1">
      <c r="A162" s="1" t="s">
        <v>66</v>
      </c>
      <c r="B162" s="1" t="s">
        <v>112</v>
      </c>
      <c r="C162" s="1">
        <v>329.0</v>
      </c>
      <c r="D162" s="1">
        <v>0.0</v>
      </c>
      <c r="E162" s="1" t="s">
        <v>163</v>
      </c>
      <c r="F162" s="1" t="s">
        <v>26</v>
      </c>
      <c r="G162" s="1" t="s">
        <v>27</v>
      </c>
      <c r="H162" s="1" t="s">
        <v>5685</v>
      </c>
      <c r="I162" s="1" t="s">
        <v>5686</v>
      </c>
      <c r="J162" s="1" t="s">
        <v>5686</v>
      </c>
      <c r="K162" s="2"/>
      <c r="L162" s="1">
        <v>-6.0</v>
      </c>
      <c r="M162" s="1"/>
      <c r="N162" s="1">
        <v>8.732216666666666</v>
      </c>
      <c r="O162" s="1" t="s">
        <v>5146</v>
      </c>
      <c r="P162" s="1" t="s">
        <v>5687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idden="1">
      <c r="A163" s="1" t="s">
        <v>24</v>
      </c>
      <c r="B163" s="1" t="s">
        <v>17</v>
      </c>
      <c r="C163" s="1">
        <v>284.2</v>
      </c>
      <c r="D163" s="1">
        <v>0.0</v>
      </c>
      <c r="E163" s="1" t="s">
        <v>25</v>
      </c>
      <c r="F163" s="1" t="s">
        <v>26</v>
      </c>
      <c r="G163" s="1" t="s">
        <v>27</v>
      </c>
      <c r="H163" s="1" t="s">
        <v>5688</v>
      </c>
      <c r="I163" s="1" t="s">
        <v>5689</v>
      </c>
      <c r="J163" s="1" t="s">
        <v>5689</v>
      </c>
      <c r="K163" s="2"/>
      <c r="L163" s="1">
        <v>-4.0</v>
      </c>
      <c r="M163" s="1"/>
      <c r="N163" s="1">
        <v>10.686933333333334</v>
      </c>
      <c r="O163" s="1" t="s">
        <v>5150</v>
      </c>
      <c r="P163" s="1" t="s">
        <v>5690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idden="1">
      <c r="A164" s="1" t="s">
        <v>66</v>
      </c>
      <c r="B164" s="1" t="s">
        <v>112</v>
      </c>
      <c r="C164" s="3">
        <v>289.0</v>
      </c>
      <c r="D164" s="1">
        <v>0.0</v>
      </c>
      <c r="E164" s="1" t="s">
        <v>5691</v>
      </c>
      <c r="F164" s="1" t="s">
        <v>26</v>
      </c>
      <c r="G164" s="1" t="s">
        <v>27</v>
      </c>
      <c r="H164" s="1" t="s">
        <v>5692</v>
      </c>
      <c r="I164" s="1" t="s">
        <v>5693</v>
      </c>
      <c r="J164" s="1" t="s">
        <v>5693</v>
      </c>
      <c r="K164" s="2"/>
      <c r="L164" s="1">
        <v>-3.0</v>
      </c>
      <c r="M164" s="1"/>
      <c r="N164" s="1">
        <v>11.299883333333334</v>
      </c>
      <c r="O164" s="1" t="s">
        <v>5146</v>
      </c>
      <c r="P164" s="1" t="s">
        <v>2364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idden="1">
      <c r="A165" s="1" t="s">
        <v>48</v>
      </c>
      <c r="B165" s="1" t="s">
        <v>17</v>
      </c>
      <c r="C165" s="1">
        <v>585.0</v>
      </c>
      <c r="D165" s="1">
        <v>0.0</v>
      </c>
      <c r="E165" s="1" t="s">
        <v>25</v>
      </c>
      <c r="F165" s="1" t="s">
        <v>50</v>
      </c>
      <c r="G165" s="1" t="s">
        <v>27</v>
      </c>
      <c r="H165" s="1" t="s">
        <v>5694</v>
      </c>
      <c r="I165" s="1" t="s">
        <v>5695</v>
      </c>
      <c r="J165" s="1" t="s">
        <v>5696</v>
      </c>
      <c r="K165" s="1" t="s">
        <v>5697</v>
      </c>
      <c r="L165" s="1">
        <v>15.0</v>
      </c>
      <c r="M165" s="1">
        <v>14.974883333333333</v>
      </c>
      <c r="N165" s="1">
        <v>21.915166666666668</v>
      </c>
      <c r="O165" s="1" t="s">
        <v>5142</v>
      </c>
      <c r="P165" s="1" t="s">
        <v>5698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idden="1">
      <c r="A166" s="1" t="s">
        <v>24</v>
      </c>
      <c r="B166" s="1" t="s">
        <v>17</v>
      </c>
      <c r="C166" s="1">
        <v>214.2</v>
      </c>
      <c r="D166" s="1">
        <v>0.0</v>
      </c>
      <c r="E166" s="1" t="s">
        <v>25</v>
      </c>
      <c r="F166" s="1" t="s">
        <v>26</v>
      </c>
      <c r="G166" s="1" t="s">
        <v>27</v>
      </c>
      <c r="H166" s="1" t="s">
        <v>5699</v>
      </c>
      <c r="I166" s="1" t="s">
        <v>5700</v>
      </c>
      <c r="J166" s="1" t="s">
        <v>5700</v>
      </c>
      <c r="K166" s="2"/>
      <c r="L166" s="1">
        <v>-4.0</v>
      </c>
      <c r="M166" s="1"/>
      <c r="N166" s="1">
        <v>10.736383333333333</v>
      </c>
      <c r="O166" s="1" t="s">
        <v>5150</v>
      </c>
      <c r="P166" s="1" t="s">
        <v>5204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32</v>
      </c>
      <c r="B167" s="1" t="s">
        <v>112</v>
      </c>
      <c r="C167" s="1">
        <v>777.0</v>
      </c>
      <c r="D167" s="1">
        <v>0.0</v>
      </c>
      <c r="E167" s="2"/>
      <c r="F167" s="1" t="s">
        <v>26</v>
      </c>
      <c r="G167" s="1" t="s">
        <v>27</v>
      </c>
      <c r="H167" s="1" t="s">
        <v>5701</v>
      </c>
      <c r="I167" s="1" t="s">
        <v>5702</v>
      </c>
      <c r="J167" s="1" t="s">
        <v>5702</v>
      </c>
      <c r="K167" s="2"/>
      <c r="L167" s="1">
        <v>-3.0</v>
      </c>
      <c r="M167" s="1"/>
      <c r="N167" s="1">
        <v>16.057933333333335</v>
      </c>
      <c r="O167" s="1" t="s">
        <v>5146</v>
      </c>
      <c r="P167" s="1" t="s">
        <v>5703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idden="1">
      <c r="A168" s="1" t="s">
        <v>32</v>
      </c>
      <c r="B168" s="1" t="s">
        <v>112</v>
      </c>
      <c r="C168" s="1">
        <v>264.0</v>
      </c>
      <c r="D168" s="1">
        <v>0.0</v>
      </c>
      <c r="E168" s="2"/>
      <c r="F168" s="1" t="s">
        <v>26</v>
      </c>
      <c r="G168" s="1" t="s">
        <v>27</v>
      </c>
      <c r="H168" s="1" t="s">
        <v>5704</v>
      </c>
      <c r="I168" s="1" t="s">
        <v>5705</v>
      </c>
      <c r="J168" s="1" t="s">
        <v>5705</v>
      </c>
      <c r="K168" s="2"/>
      <c r="L168" s="1">
        <v>-3.0</v>
      </c>
      <c r="M168" s="1"/>
      <c r="N168" s="1">
        <v>11.634116666666667</v>
      </c>
      <c r="O168" s="1" t="s">
        <v>5146</v>
      </c>
      <c r="P168" s="1" t="s">
        <v>5706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idden="1">
      <c r="A169" s="1" t="s">
        <v>48</v>
      </c>
      <c r="B169" s="1" t="s">
        <v>17</v>
      </c>
      <c r="C169" s="1">
        <v>947.0</v>
      </c>
      <c r="D169" s="1">
        <v>0.0</v>
      </c>
      <c r="E169" s="1" t="s">
        <v>5511</v>
      </c>
      <c r="F169" s="1" t="s">
        <v>50</v>
      </c>
      <c r="G169" s="1" t="s">
        <v>27</v>
      </c>
      <c r="H169" s="1" t="s">
        <v>5707</v>
      </c>
      <c r="I169" s="1" t="s">
        <v>5708</v>
      </c>
      <c r="J169" s="1" t="s">
        <v>5709</v>
      </c>
      <c r="K169" s="1" t="s">
        <v>5710</v>
      </c>
      <c r="L169" s="1">
        <v>4.0</v>
      </c>
      <c r="M169" s="1">
        <v>0.0164</v>
      </c>
      <c r="N169" s="1">
        <v>17.864466666666665</v>
      </c>
      <c r="O169" s="1" t="s">
        <v>5142</v>
      </c>
      <c r="P169" s="1" t="s">
        <v>5711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32</v>
      </c>
      <c r="B170" s="1" t="s">
        <v>112</v>
      </c>
      <c r="C170" s="1">
        <v>857.0</v>
      </c>
      <c r="D170" s="1">
        <v>0.0</v>
      </c>
      <c r="E170" s="2"/>
      <c r="F170" s="1" t="s">
        <v>26</v>
      </c>
      <c r="G170" s="1" t="s">
        <v>27</v>
      </c>
      <c r="H170" s="1" t="s">
        <v>5712</v>
      </c>
      <c r="I170" s="1" t="s">
        <v>5713</v>
      </c>
      <c r="J170" s="1" t="s">
        <v>5713</v>
      </c>
      <c r="K170" s="2"/>
      <c r="L170" s="1">
        <v>-4.0</v>
      </c>
      <c r="M170" s="1"/>
      <c r="N170" s="1">
        <v>15.26005</v>
      </c>
      <c r="O170" s="1" t="s">
        <v>5146</v>
      </c>
      <c r="P170" s="1" t="s">
        <v>5714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idden="1">
      <c r="A171" s="1" t="s">
        <v>24</v>
      </c>
      <c r="B171" s="1" t="s">
        <v>17</v>
      </c>
      <c r="C171" s="1">
        <v>503.2</v>
      </c>
      <c r="D171" s="1">
        <v>0.0</v>
      </c>
      <c r="E171" s="1" t="s">
        <v>25</v>
      </c>
      <c r="F171" s="1" t="s">
        <v>26</v>
      </c>
      <c r="G171" s="1" t="s">
        <v>27</v>
      </c>
      <c r="H171" s="1" t="s">
        <v>5715</v>
      </c>
      <c r="I171" s="1" t="s">
        <v>5716</v>
      </c>
      <c r="J171" s="1" t="s">
        <v>5716</v>
      </c>
      <c r="K171" s="2"/>
      <c r="L171" s="1">
        <v>-8.0</v>
      </c>
      <c r="M171" s="1"/>
      <c r="N171" s="1">
        <v>11.140083333333333</v>
      </c>
      <c r="O171" s="1" t="s">
        <v>5150</v>
      </c>
      <c r="P171" s="1" t="s">
        <v>5717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idden="1">
      <c r="A172" s="1" t="s">
        <v>24</v>
      </c>
      <c r="B172" s="1" t="s">
        <v>17</v>
      </c>
      <c r="C172" s="3">
        <v>324.4</v>
      </c>
      <c r="D172" s="1">
        <v>0.0</v>
      </c>
      <c r="E172" s="1" t="s">
        <v>25</v>
      </c>
      <c r="F172" s="1" t="s">
        <v>26</v>
      </c>
      <c r="G172" s="1" t="s">
        <v>27</v>
      </c>
      <c r="H172" s="1" t="s">
        <v>5718</v>
      </c>
      <c r="I172" s="1" t="s">
        <v>5719</v>
      </c>
      <c r="J172" s="1" t="s">
        <v>5719</v>
      </c>
      <c r="K172" s="2"/>
      <c r="L172" s="1">
        <v>-6.0</v>
      </c>
      <c r="M172" s="1"/>
      <c r="N172" s="1">
        <v>8.432816666666668</v>
      </c>
      <c r="O172" s="1" t="s">
        <v>5150</v>
      </c>
      <c r="P172" s="1" t="s">
        <v>5720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48</v>
      </c>
      <c r="B173" s="1" t="s">
        <v>17</v>
      </c>
      <c r="C173" s="1">
        <v>309.0</v>
      </c>
      <c r="D173" s="1">
        <v>0.0</v>
      </c>
      <c r="E173" s="1" t="s">
        <v>5511</v>
      </c>
      <c r="F173" s="1" t="s">
        <v>50</v>
      </c>
      <c r="G173" s="1" t="s">
        <v>27</v>
      </c>
      <c r="H173" s="1" t="s">
        <v>5721</v>
      </c>
      <c r="I173" s="1" t="s">
        <v>5722</v>
      </c>
      <c r="J173" s="1" t="s">
        <v>5723</v>
      </c>
      <c r="K173" s="1" t="s">
        <v>5724</v>
      </c>
      <c r="L173" s="1">
        <v>-1.0</v>
      </c>
      <c r="M173" s="1">
        <v>0.0204</v>
      </c>
      <c r="N173" s="1">
        <v>21.7147</v>
      </c>
      <c r="O173" s="1" t="s">
        <v>5142</v>
      </c>
      <c r="P173" s="1" t="s">
        <v>5725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idden="1">
      <c r="A174" s="1" t="s">
        <v>48</v>
      </c>
      <c r="B174" s="1" t="s">
        <v>17</v>
      </c>
      <c r="C174" s="1">
        <v>714.0</v>
      </c>
      <c r="D174" s="1">
        <v>173.0</v>
      </c>
      <c r="E174" s="2"/>
      <c r="F174" s="1" t="s">
        <v>18</v>
      </c>
      <c r="G174" s="1" t="s">
        <v>27</v>
      </c>
      <c r="H174" s="1" t="s">
        <v>5726</v>
      </c>
      <c r="I174" s="1" t="s">
        <v>5727</v>
      </c>
      <c r="J174" s="1" t="s">
        <v>5141</v>
      </c>
      <c r="K174" s="2"/>
      <c r="L174" s="1">
        <v>1034.0</v>
      </c>
      <c r="M174" s="1"/>
      <c r="N174" s="1">
        <v>87.40035</v>
      </c>
      <c r="O174" s="1" t="s">
        <v>5142</v>
      </c>
      <c r="P174" s="1" t="s">
        <v>5728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idden="1">
      <c r="A175" s="1" t="s">
        <v>48</v>
      </c>
      <c r="B175" s="1" t="s">
        <v>17</v>
      </c>
      <c r="C175" s="1">
        <v>346.0</v>
      </c>
      <c r="D175" s="1">
        <v>32.0</v>
      </c>
      <c r="E175" s="1" t="s">
        <v>5511</v>
      </c>
      <c r="F175" s="1" t="s">
        <v>50</v>
      </c>
      <c r="G175" s="1" t="s">
        <v>27</v>
      </c>
      <c r="H175" s="1" t="s">
        <v>5729</v>
      </c>
      <c r="I175" s="1" t="s">
        <v>5730</v>
      </c>
      <c r="J175" s="1" t="s">
        <v>5731</v>
      </c>
      <c r="K175" s="1" t="s">
        <v>5732</v>
      </c>
      <c r="L175" s="1">
        <v>5.0</v>
      </c>
      <c r="M175" s="1">
        <v>52.969683333333336</v>
      </c>
      <c r="N175" s="1">
        <v>121.29833333333333</v>
      </c>
      <c r="O175" s="1" t="s">
        <v>5142</v>
      </c>
      <c r="P175" s="1" t="s">
        <v>5733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idden="1">
      <c r="A176" s="1" t="s">
        <v>66</v>
      </c>
      <c r="B176" s="1" t="s">
        <v>112</v>
      </c>
      <c r="C176" s="1">
        <v>643.0</v>
      </c>
      <c r="D176" s="1">
        <v>0.0</v>
      </c>
      <c r="E176" s="1" t="s">
        <v>163</v>
      </c>
      <c r="F176" s="1" t="s">
        <v>26</v>
      </c>
      <c r="G176" s="1" t="s">
        <v>27</v>
      </c>
      <c r="H176" s="1" t="s">
        <v>5734</v>
      </c>
      <c r="I176" s="1" t="s">
        <v>5735</v>
      </c>
      <c r="J176" s="1" t="s">
        <v>5735</v>
      </c>
      <c r="K176" s="2"/>
      <c r="L176" s="1">
        <v>-13.0</v>
      </c>
      <c r="M176" s="1"/>
      <c r="N176" s="1">
        <v>6.533483333333334</v>
      </c>
      <c r="O176" s="1" t="s">
        <v>5146</v>
      </c>
      <c r="P176" s="1" t="s">
        <v>5736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idden="1">
      <c r="A177" s="1" t="s">
        <v>32</v>
      </c>
      <c r="B177" s="1" t="s">
        <v>112</v>
      </c>
      <c r="C177" s="1">
        <v>264.0</v>
      </c>
      <c r="D177" s="1">
        <v>0.0</v>
      </c>
      <c r="E177" s="2"/>
      <c r="F177" s="1" t="s">
        <v>26</v>
      </c>
      <c r="G177" s="1" t="s">
        <v>27</v>
      </c>
      <c r="H177" s="1" t="s">
        <v>5737</v>
      </c>
      <c r="I177" s="1" t="s">
        <v>5738</v>
      </c>
      <c r="J177" s="1" t="s">
        <v>5738</v>
      </c>
      <c r="K177" s="2"/>
      <c r="L177" s="1">
        <v>-8.0</v>
      </c>
      <c r="M177" s="1"/>
      <c r="N177" s="1">
        <v>6.215233333333333</v>
      </c>
      <c r="O177" s="1" t="s">
        <v>5146</v>
      </c>
      <c r="P177" s="1" t="s">
        <v>5739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idden="1">
      <c r="A178" s="1" t="s">
        <v>66</v>
      </c>
      <c r="B178" s="1" t="s">
        <v>112</v>
      </c>
      <c r="C178" s="1">
        <v>329.0</v>
      </c>
      <c r="D178" s="1">
        <v>0.0</v>
      </c>
      <c r="E178" s="1" t="s">
        <v>5740</v>
      </c>
      <c r="F178" s="1" t="s">
        <v>26</v>
      </c>
      <c r="G178" s="1" t="s">
        <v>27</v>
      </c>
      <c r="H178" s="1" t="s">
        <v>5741</v>
      </c>
      <c r="I178" s="1" t="s">
        <v>5742</v>
      </c>
      <c r="J178" s="1" t="s">
        <v>5742</v>
      </c>
      <c r="K178" s="2"/>
      <c r="L178" s="1">
        <v>-7.0</v>
      </c>
      <c r="M178" s="1"/>
      <c r="N178" s="1">
        <v>7.61635</v>
      </c>
      <c r="O178" s="1" t="s">
        <v>5146</v>
      </c>
      <c r="P178" s="1" t="s">
        <v>5743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idden="1">
      <c r="A179" s="1" t="s">
        <v>32</v>
      </c>
      <c r="B179" s="1" t="s">
        <v>112</v>
      </c>
      <c r="C179" s="1">
        <v>390.0</v>
      </c>
      <c r="D179" s="1">
        <v>0.0</v>
      </c>
      <c r="E179" s="2"/>
      <c r="F179" s="1" t="s">
        <v>26</v>
      </c>
      <c r="G179" s="1" t="s">
        <v>27</v>
      </c>
      <c r="H179" s="1" t="s">
        <v>5744</v>
      </c>
      <c r="I179" s="1" t="s">
        <v>5745</v>
      </c>
      <c r="J179" s="1" t="s">
        <v>5745</v>
      </c>
      <c r="K179" s="2"/>
      <c r="L179" s="1">
        <v>-6.0</v>
      </c>
      <c r="M179" s="1"/>
      <c r="N179" s="1">
        <v>8.560866666666668</v>
      </c>
      <c r="O179" s="1" t="s">
        <v>5146</v>
      </c>
      <c r="P179" s="1" t="s">
        <v>5746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idden="1">
      <c r="A180" s="1" t="s">
        <v>24</v>
      </c>
      <c r="B180" s="1" t="s">
        <v>17</v>
      </c>
      <c r="C180" s="1">
        <v>329.0</v>
      </c>
      <c r="D180" s="1">
        <v>0.0</v>
      </c>
      <c r="E180" s="1" t="s">
        <v>25</v>
      </c>
      <c r="F180" s="1" t="s">
        <v>26</v>
      </c>
      <c r="G180" s="1" t="s">
        <v>27</v>
      </c>
      <c r="H180" s="1" t="s">
        <v>5747</v>
      </c>
      <c r="I180" s="1" t="s">
        <v>5748</v>
      </c>
      <c r="J180" s="1" t="s">
        <v>5748</v>
      </c>
      <c r="K180" s="2"/>
      <c r="L180" s="1">
        <v>-6.0</v>
      </c>
      <c r="M180" s="1"/>
      <c r="N180" s="1">
        <v>8.742</v>
      </c>
      <c r="O180" s="1" t="s">
        <v>5150</v>
      </c>
      <c r="P180" s="1" t="s">
        <v>5749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idden="1">
      <c r="A181" s="1" t="s">
        <v>24</v>
      </c>
      <c r="B181" s="1" t="s">
        <v>17</v>
      </c>
      <c r="C181" s="3">
        <v>738.6</v>
      </c>
      <c r="D181" s="1">
        <v>0.0</v>
      </c>
      <c r="E181" s="1" t="s">
        <v>25</v>
      </c>
      <c r="F181" s="1" t="s">
        <v>26</v>
      </c>
      <c r="G181" s="1" t="s">
        <v>27</v>
      </c>
      <c r="H181" s="1" t="s">
        <v>5750</v>
      </c>
      <c r="I181" s="1" t="s">
        <v>5751</v>
      </c>
      <c r="J181" s="1" t="s">
        <v>5751</v>
      </c>
      <c r="K181" s="2"/>
      <c r="L181" s="1">
        <v>-7.0</v>
      </c>
      <c r="M181" s="1"/>
      <c r="N181" s="1">
        <v>12.547983333333333</v>
      </c>
      <c r="O181" s="1" t="s">
        <v>5150</v>
      </c>
      <c r="P181" s="1" t="s">
        <v>5752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idden="1">
      <c r="A182" s="1" t="s">
        <v>24</v>
      </c>
      <c r="B182" s="1" t="s">
        <v>17</v>
      </c>
      <c r="C182" s="1">
        <v>505.2</v>
      </c>
      <c r="D182" s="1">
        <v>0.0</v>
      </c>
      <c r="E182" s="1" t="s">
        <v>25</v>
      </c>
      <c r="F182" s="1" t="s">
        <v>26</v>
      </c>
      <c r="G182" s="1" t="s">
        <v>27</v>
      </c>
      <c r="H182" s="1" t="s">
        <v>5753</v>
      </c>
      <c r="I182" s="1" t="s">
        <v>5754</v>
      </c>
      <c r="J182" s="1" t="s">
        <v>5754</v>
      </c>
      <c r="K182" s="2"/>
      <c r="L182" s="1">
        <v>-5.0</v>
      </c>
      <c r="M182" s="1"/>
      <c r="N182" s="1">
        <v>14.355</v>
      </c>
      <c r="O182" s="1" t="s">
        <v>5150</v>
      </c>
      <c r="P182" s="1" t="s">
        <v>5755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idden="1">
      <c r="A183" s="1" t="s">
        <v>24</v>
      </c>
      <c r="B183" s="1" t="s">
        <v>17</v>
      </c>
      <c r="C183" s="1">
        <v>369.0</v>
      </c>
      <c r="D183" s="1">
        <v>0.0</v>
      </c>
      <c r="E183" s="1" t="s">
        <v>25</v>
      </c>
      <c r="F183" s="1" t="s">
        <v>26</v>
      </c>
      <c r="G183" s="1" t="s">
        <v>27</v>
      </c>
      <c r="H183" s="1" t="s">
        <v>5756</v>
      </c>
      <c r="I183" s="1" t="s">
        <v>5757</v>
      </c>
      <c r="J183" s="1" t="s">
        <v>5757</v>
      </c>
      <c r="K183" s="2"/>
      <c r="L183" s="1">
        <v>-4.0</v>
      </c>
      <c r="M183" s="1"/>
      <c r="N183" s="1">
        <v>10.663433333333334</v>
      </c>
      <c r="O183" s="1" t="s">
        <v>5150</v>
      </c>
      <c r="P183" s="1" t="s">
        <v>5758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idden="1">
      <c r="A184" s="1" t="s">
        <v>32</v>
      </c>
      <c r="B184" s="1" t="s">
        <v>112</v>
      </c>
      <c r="C184" s="3">
        <v>658.0</v>
      </c>
      <c r="D184" s="1">
        <v>0.0</v>
      </c>
      <c r="E184" s="2"/>
      <c r="F184" s="1" t="s">
        <v>26</v>
      </c>
      <c r="G184" s="1" t="s">
        <v>19</v>
      </c>
      <c r="H184" s="1" t="s">
        <v>5759</v>
      </c>
      <c r="I184" s="1" t="s">
        <v>5760</v>
      </c>
      <c r="J184" s="1" t="s">
        <v>5760</v>
      </c>
      <c r="K184" s="2"/>
      <c r="L184" s="1">
        <v>-4.0</v>
      </c>
      <c r="M184" s="1"/>
      <c r="N184" s="1">
        <v>15.713316666666667</v>
      </c>
      <c r="O184" s="1" t="s">
        <v>5146</v>
      </c>
      <c r="P184" s="1" t="s">
        <v>5761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idden="1">
      <c r="A185" s="1" t="s">
        <v>32</v>
      </c>
      <c r="B185" s="1" t="s">
        <v>112</v>
      </c>
      <c r="C185" s="3">
        <v>329.0</v>
      </c>
      <c r="D185" s="1">
        <v>0.0</v>
      </c>
      <c r="E185" s="2"/>
      <c r="F185" s="1" t="s">
        <v>26</v>
      </c>
      <c r="G185" s="1" t="s">
        <v>27</v>
      </c>
      <c r="H185" s="1" t="s">
        <v>5762</v>
      </c>
      <c r="I185" s="1" t="s">
        <v>5763</v>
      </c>
      <c r="J185" s="1" t="s">
        <v>5763</v>
      </c>
      <c r="K185" s="2"/>
      <c r="L185" s="1">
        <v>-6.0</v>
      </c>
      <c r="M185" s="1"/>
      <c r="N185" s="1">
        <v>8.828483333333333</v>
      </c>
      <c r="O185" s="1" t="s">
        <v>5146</v>
      </c>
      <c r="P185" s="1" t="s">
        <v>5764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idden="1">
      <c r="A186" s="1" t="s">
        <v>24</v>
      </c>
      <c r="B186" s="1" t="s">
        <v>17</v>
      </c>
      <c r="C186" s="1">
        <v>214.2</v>
      </c>
      <c r="D186" s="1">
        <v>0.0</v>
      </c>
      <c r="E186" s="1" t="s">
        <v>25</v>
      </c>
      <c r="F186" s="1" t="s">
        <v>26</v>
      </c>
      <c r="G186" s="1" t="s">
        <v>27</v>
      </c>
      <c r="H186" s="1" t="s">
        <v>5765</v>
      </c>
      <c r="I186" s="1" t="s">
        <v>5766</v>
      </c>
      <c r="J186" s="1" t="s">
        <v>5766</v>
      </c>
      <c r="K186" s="2"/>
      <c r="L186" s="1">
        <v>-1.0</v>
      </c>
      <c r="M186" s="1"/>
      <c r="N186" s="1">
        <v>13.29805</v>
      </c>
      <c r="O186" s="1" t="s">
        <v>5150</v>
      </c>
      <c r="P186" s="1" t="s">
        <v>5204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idden="1">
      <c r="A187" s="1" t="s">
        <v>24</v>
      </c>
      <c r="B187" s="1" t="s">
        <v>17</v>
      </c>
      <c r="C187" s="1">
        <v>1565.0</v>
      </c>
      <c r="D187" s="1">
        <v>0.0</v>
      </c>
      <c r="E187" s="1" t="s">
        <v>25</v>
      </c>
      <c r="F187" s="1" t="s">
        <v>26</v>
      </c>
      <c r="G187" s="1" t="s">
        <v>27</v>
      </c>
      <c r="H187" s="1" t="s">
        <v>5767</v>
      </c>
      <c r="I187" s="1" t="s">
        <v>5768</v>
      </c>
      <c r="J187" s="1" t="s">
        <v>5768</v>
      </c>
      <c r="K187" s="2"/>
      <c r="L187" s="1">
        <v>-2.0</v>
      </c>
      <c r="M187" s="1"/>
      <c r="N187" s="1">
        <v>17.54265</v>
      </c>
      <c r="O187" s="1" t="s">
        <v>5150</v>
      </c>
      <c r="P187" s="1" t="s">
        <v>5769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32</v>
      </c>
      <c r="B188" s="1" t="s">
        <v>112</v>
      </c>
      <c r="C188" s="1">
        <v>364.0</v>
      </c>
      <c r="D188" s="1">
        <v>0.0</v>
      </c>
      <c r="E188" s="2"/>
      <c r="F188" s="1" t="s">
        <v>26</v>
      </c>
      <c r="G188" s="1" t="s">
        <v>27</v>
      </c>
      <c r="H188" s="1" t="s">
        <v>5770</v>
      </c>
      <c r="I188" s="1" t="s">
        <v>5771</v>
      </c>
      <c r="J188" s="1" t="s">
        <v>5771</v>
      </c>
      <c r="K188" s="2"/>
      <c r="L188" s="1">
        <v>-8.0</v>
      </c>
      <c r="M188" s="1"/>
      <c r="N188" s="1">
        <v>6.797533333333333</v>
      </c>
      <c r="O188" s="1" t="s">
        <v>5146</v>
      </c>
      <c r="P188" s="1" t="s">
        <v>5772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32</v>
      </c>
      <c r="B189" s="1" t="s">
        <v>112</v>
      </c>
      <c r="C189" s="1">
        <v>463.0</v>
      </c>
      <c r="D189" s="1">
        <v>0.0</v>
      </c>
      <c r="E189" s="2"/>
      <c r="F189" s="1" t="s">
        <v>26</v>
      </c>
      <c r="G189" s="1" t="s">
        <v>19</v>
      </c>
      <c r="H189" s="1" t="s">
        <v>5773</v>
      </c>
      <c r="I189" s="1" t="s">
        <v>5774</v>
      </c>
      <c r="J189" s="1" t="s">
        <v>5774</v>
      </c>
      <c r="K189" s="2"/>
      <c r="L189" s="1">
        <v>-8.0</v>
      </c>
      <c r="M189" s="1"/>
      <c r="N189" s="1">
        <v>6.482933333333333</v>
      </c>
      <c r="O189" s="1" t="s">
        <v>5146</v>
      </c>
      <c r="P189" s="1" t="s">
        <v>5775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idden="1">
      <c r="A190" s="1" t="s">
        <v>48</v>
      </c>
      <c r="B190" s="1" t="s">
        <v>17</v>
      </c>
      <c r="C190" s="1">
        <v>437.0</v>
      </c>
      <c r="D190" s="1">
        <v>18.0</v>
      </c>
      <c r="E190" s="1" t="s">
        <v>5776</v>
      </c>
      <c r="F190" s="1" t="s">
        <v>50</v>
      </c>
      <c r="G190" s="1" t="s">
        <v>27</v>
      </c>
      <c r="H190" s="1" t="s">
        <v>5777</v>
      </c>
      <c r="I190" s="1" t="s">
        <v>5778</v>
      </c>
      <c r="J190" s="1" t="s">
        <v>5779</v>
      </c>
      <c r="K190" s="1" t="s">
        <v>5780</v>
      </c>
      <c r="L190" s="1">
        <v>-7.0</v>
      </c>
      <c r="M190" s="1">
        <v>0.007866666666666666</v>
      </c>
      <c r="N190" s="1">
        <v>11.121433333333334</v>
      </c>
      <c r="O190" s="1" t="s">
        <v>5142</v>
      </c>
      <c r="P190" s="1" t="s">
        <v>5781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24</v>
      </c>
      <c r="B191" s="1" t="s">
        <v>17</v>
      </c>
      <c r="C191" s="1">
        <v>220.4</v>
      </c>
      <c r="D191" s="1">
        <v>0.0</v>
      </c>
      <c r="E191" s="1" t="s">
        <v>25</v>
      </c>
      <c r="F191" s="1" t="s">
        <v>26</v>
      </c>
      <c r="G191" s="1" t="s">
        <v>27</v>
      </c>
      <c r="H191" s="1" t="s">
        <v>5782</v>
      </c>
      <c r="I191" s="1" t="s">
        <v>5783</v>
      </c>
      <c r="J191" s="1" t="s">
        <v>5783</v>
      </c>
      <c r="K191" s="2"/>
      <c r="L191" s="1">
        <v>-7.0</v>
      </c>
      <c r="M191" s="1"/>
      <c r="N191" s="1">
        <v>7.14115</v>
      </c>
      <c r="O191" s="1" t="s">
        <v>5150</v>
      </c>
      <c r="P191" s="1" t="s">
        <v>5784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idden="1">
      <c r="A192" s="1" t="s">
        <v>32</v>
      </c>
      <c r="B192" s="1" t="s">
        <v>112</v>
      </c>
      <c r="C192" s="1">
        <v>658.0</v>
      </c>
      <c r="D192" s="1">
        <v>0.0</v>
      </c>
      <c r="E192" s="2"/>
      <c r="F192" s="1" t="s">
        <v>26</v>
      </c>
      <c r="G192" s="1" t="s">
        <v>27</v>
      </c>
      <c r="H192" s="1" t="s">
        <v>5785</v>
      </c>
      <c r="I192" s="1" t="s">
        <v>5786</v>
      </c>
      <c r="J192" s="1" t="s">
        <v>5786</v>
      </c>
      <c r="K192" s="2"/>
      <c r="L192" s="1">
        <v>-3.0</v>
      </c>
      <c r="M192" s="1"/>
      <c r="N192" s="1">
        <v>16.07235</v>
      </c>
      <c r="O192" s="1" t="s">
        <v>5146</v>
      </c>
      <c r="P192" s="1" t="s">
        <v>5787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idden="1">
      <c r="A193" s="1" t="s">
        <v>66</v>
      </c>
      <c r="B193" s="1" t="s">
        <v>112</v>
      </c>
      <c r="C193" s="1">
        <v>658.0</v>
      </c>
      <c r="D193" s="1">
        <v>0.0</v>
      </c>
      <c r="E193" s="1" t="s">
        <v>2822</v>
      </c>
      <c r="F193" s="1" t="s">
        <v>26</v>
      </c>
      <c r="G193" s="1" t="s">
        <v>27</v>
      </c>
      <c r="H193" s="1" t="s">
        <v>5788</v>
      </c>
      <c r="I193" s="1" t="s">
        <v>5789</v>
      </c>
      <c r="J193" s="1" t="s">
        <v>5789</v>
      </c>
      <c r="K193" s="2"/>
      <c r="L193" s="1">
        <v>-12.0</v>
      </c>
      <c r="M193" s="1"/>
      <c r="N193" s="1">
        <v>7.4503</v>
      </c>
      <c r="O193" s="1" t="s">
        <v>5146</v>
      </c>
      <c r="P193" s="1" t="s">
        <v>5790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32</v>
      </c>
      <c r="B194" s="1" t="s">
        <v>112</v>
      </c>
      <c r="C194" s="1">
        <v>329.0</v>
      </c>
      <c r="D194" s="1">
        <v>0.0</v>
      </c>
      <c r="E194" s="2"/>
      <c r="F194" s="1" t="s">
        <v>26</v>
      </c>
      <c r="G194" s="1" t="s">
        <v>27</v>
      </c>
      <c r="H194" s="1" t="s">
        <v>5791</v>
      </c>
      <c r="I194" s="1" t="s">
        <v>5792</v>
      </c>
      <c r="J194" s="1" t="s">
        <v>5792</v>
      </c>
      <c r="K194" s="2"/>
      <c r="L194" s="1">
        <v>0.0</v>
      </c>
      <c r="M194" s="1"/>
      <c r="N194" s="1">
        <v>9.482783333333334</v>
      </c>
      <c r="O194" s="1" t="s">
        <v>5146</v>
      </c>
      <c r="P194" s="1" t="s">
        <v>5793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idden="1">
      <c r="A195" s="1" t="s">
        <v>48</v>
      </c>
      <c r="B195" s="1" t="s">
        <v>17</v>
      </c>
      <c r="C195" s="1">
        <v>148.0</v>
      </c>
      <c r="D195" s="1">
        <v>101.0</v>
      </c>
      <c r="E195" s="2"/>
      <c r="F195" s="1" t="s">
        <v>18</v>
      </c>
      <c r="G195" s="1" t="s">
        <v>27</v>
      </c>
      <c r="H195" s="1" t="s">
        <v>5794</v>
      </c>
      <c r="I195" s="1" t="s">
        <v>5795</v>
      </c>
      <c r="J195" s="1" t="s">
        <v>5796</v>
      </c>
      <c r="K195" s="2"/>
      <c r="L195" s="1">
        <v>393.0</v>
      </c>
      <c r="M195" s="1"/>
      <c r="N195" s="1">
        <v>11.685866666666668</v>
      </c>
      <c r="O195" s="1" t="s">
        <v>5142</v>
      </c>
      <c r="P195" s="1" t="s">
        <v>5797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24</v>
      </c>
      <c r="B196" s="1" t="s">
        <v>17</v>
      </c>
      <c r="C196" s="3">
        <v>214.2</v>
      </c>
      <c r="D196" s="1">
        <v>0.0</v>
      </c>
      <c r="E196" s="1" t="s">
        <v>25</v>
      </c>
      <c r="F196" s="1" t="s">
        <v>26</v>
      </c>
      <c r="G196" s="1" t="s">
        <v>27</v>
      </c>
      <c r="H196" s="1" t="s">
        <v>5798</v>
      </c>
      <c r="I196" s="1" t="s">
        <v>5799</v>
      </c>
      <c r="J196" s="1" t="s">
        <v>5799</v>
      </c>
      <c r="K196" s="2"/>
      <c r="L196" s="1">
        <v>-1.0</v>
      </c>
      <c r="M196" s="1"/>
      <c r="N196" s="1">
        <v>13.223766666666666</v>
      </c>
      <c r="O196" s="1" t="s">
        <v>5150</v>
      </c>
      <c r="P196" s="1" t="s">
        <v>5800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idden="1">
      <c r="A197" s="1" t="s">
        <v>24</v>
      </c>
      <c r="B197" s="1" t="s">
        <v>17</v>
      </c>
      <c r="C197" s="1">
        <v>329.0</v>
      </c>
      <c r="D197" s="1">
        <v>0.0</v>
      </c>
      <c r="E197" s="1" t="s">
        <v>25</v>
      </c>
      <c r="F197" s="1" t="s">
        <v>26</v>
      </c>
      <c r="G197" s="1" t="s">
        <v>27</v>
      </c>
      <c r="H197" s="1" t="s">
        <v>5801</v>
      </c>
      <c r="I197" s="1" t="s">
        <v>5802</v>
      </c>
      <c r="J197" s="1" t="s">
        <v>5802</v>
      </c>
      <c r="K197" s="2"/>
      <c r="L197" s="1">
        <v>-1.0</v>
      </c>
      <c r="M197" s="1"/>
      <c r="N197" s="1">
        <v>13.68465</v>
      </c>
      <c r="O197" s="1" t="s">
        <v>5150</v>
      </c>
      <c r="P197" s="1" t="s">
        <v>5544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66</v>
      </c>
      <c r="B198" s="1" t="s">
        <v>112</v>
      </c>
      <c r="C198" s="1">
        <v>289.0</v>
      </c>
      <c r="D198" s="1">
        <v>0.0</v>
      </c>
      <c r="E198" s="1" t="s">
        <v>5507</v>
      </c>
      <c r="F198" s="1" t="s">
        <v>26</v>
      </c>
      <c r="G198" s="1" t="s">
        <v>27</v>
      </c>
      <c r="H198" s="1" t="s">
        <v>5803</v>
      </c>
      <c r="I198" s="1" t="s">
        <v>5804</v>
      </c>
      <c r="J198" s="1" t="s">
        <v>5804</v>
      </c>
      <c r="K198" s="2"/>
      <c r="L198" s="1">
        <v>-5.0</v>
      </c>
      <c r="M198" s="1"/>
      <c r="N198" s="1">
        <v>9.58925</v>
      </c>
      <c r="O198" s="1" t="s">
        <v>5146</v>
      </c>
      <c r="P198" s="1" t="s">
        <v>5805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idden="1">
      <c r="A199" s="1" t="s">
        <v>48</v>
      </c>
      <c r="B199" s="1" t="s">
        <v>17</v>
      </c>
      <c r="C199" s="1">
        <v>548.0</v>
      </c>
      <c r="D199" s="1">
        <v>0.0</v>
      </c>
      <c r="E199" s="1" t="s">
        <v>5776</v>
      </c>
      <c r="F199" s="1" t="s">
        <v>50</v>
      </c>
      <c r="G199" s="1" t="s">
        <v>27</v>
      </c>
      <c r="H199" s="1" t="s">
        <v>5806</v>
      </c>
      <c r="I199" s="1" t="s">
        <v>5807</v>
      </c>
      <c r="J199" s="1" t="s">
        <v>5808</v>
      </c>
      <c r="K199" s="1" t="s">
        <v>5809</v>
      </c>
      <c r="L199" s="1">
        <v>-19.0</v>
      </c>
      <c r="M199" s="1">
        <v>0.012433333333333333</v>
      </c>
      <c r="N199" s="1">
        <v>8.665816666666666</v>
      </c>
      <c r="O199" s="1" t="s">
        <v>5142</v>
      </c>
      <c r="P199" s="1" t="s">
        <v>5810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16</v>
      </c>
      <c r="B200" s="1" t="s">
        <v>17</v>
      </c>
      <c r="C200" s="1">
        <v>746.0</v>
      </c>
      <c r="D200" s="1">
        <v>0.0</v>
      </c>
      <c r="E200" s="2"/>
      <c r="F200" s="1" t="s">
        <v>18</v>
      </c>
      <c r="G200" s="1" t="s">
        <v>19</v>
      </c>
      <c r="H200" s="1" t="s">
        <v>5811</v>
      </c>
      <c r="I200" s="1" t="s">
        <v>5812</v>
      </c>
      <c r="J200" s="1" t="s">
        <v>5796</v>
      </c>
      <c r="K200" s="2"/>
      <c r="L200" s="1">
        <v>421.0</v>
      </c>
      <c r="M200" s="1"/>
      <c r="N200" s="1">
        <v>11.7281</v>
      </c>
      <c r="O200" s="1" t="s">
        <v>22</v>
      </c>
      <c r="P200" s="1" t="s">
        <v>5813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24</v>
      </c>
      <c r="B201" s="1" t="s">
        <v>17</v>
      </c>
      <c r="C201" s="1">
        <v>563.0</v>
      </c>
      <c r="D201" s="1">
        <v>0.0</v>
      </c>
      <c r="E201" s="1" t="s">
        <v>25</v>
      </c>
      <c r="F201" s="1" t="s">
        <v>26</v>
      </c>
      <c r="G201" s="1" t="s">
        <v>27</v>
      </c>
      <c r="H201" s="1" t="s">
        <v>5814</v>
      </c>
      <c r="I201" s="1" t="s">
        <v>5815</v>
      </c>
      <c r="J201" s="1" t="s">
        <v>5815</v>
      </c>
      <c r="K201" s="2"/>
      <c r="L201" s="1">
        <v>-10.0</v>
      </c>
      <c r="M201" s="1"/>
      <c r="N201" s="1">
        <v>9.084</v>
      </c>
      <c r="O201" s="1" t="s">
        <v>5150</v>
      </c>
      <c r="P201" s="1" t="s">
        <v>5816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66</v>
      </c>
      <c r="B202" s="1" t="s">
        <v>112</v>
      </c>
      <c r="C202" s="1">
        <v>383.0</v>
      </c>
      <c r="D202" s="1">
        <v>0.0</v>
      </c>
      <c r="E202" s="1" t="s">
        <v>5817</v>
      </c>
      <c r="F202" s="1" t="s">
        <v>26</v>
      </c>
      <c r="G202" s="1" t="s">
        <v>27</v>
      </c>
      <c r="H202" s="1" t="s">
        <v>5818</v>
      </c>
      <c r="I202" s="1" t="s">
        <v>5819</v>
      </c>
      <c r="J202" s="1" t="s">
        <v>5819</v>
      </c>
      <c r="K202" s="2"/>
      <c r="L202" s="1">
        <v>-4.0</v>
      </c>
      <c r="M202" s="1"/>
      <c r="N202" s="1">
        <v>10.81855</v>
      </c>
      <c r="O202" s="1" t="s">
        <v>5146</v>
      </c>
      <c r="P202" s="1" t="s">
        <v>5820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idden="1">
      <c r="A203" s="1" t="s">
        <v>24</v>
      </c>
      <c r="B203" s="1" t="s">
        <v>17</v>
      </c>
      <c r="C203" s="3">
        <v>358.2</v>
      </c>
      <c r="D203" s="1">
        <v>0.0</v>
      </c>
      <c r="E203" s="1" t="s">
        <v>25</v>
      </c>
      <c r="F203" s="1" t="s">
        <v>26</v>
      </c>
      <c r="G203" s="1" t="s">
        <v>27</v>
      </c>
      <c r="H203" s="1" t="s">
        <v>5821</v>
      </c>
      <c r="I203" s="1" t="s">
        <v>5822</v>
      </c>
      <c r="J203" s="1" t="s">
        <v>5822</v>
      </c>
      <c r="K203" s="2"/>
      <c r="L203" s="1">
        <v>-1.0</v>
      </c>
      <c r="M203" s="1"/>
      <c r="N203" s="1">
        <v>13.616033333333334</v>
      </c>
      <c r="O203" s="1" t="s">
        <v>5150</v>
      </c>
      <c r="P203" s="1" t="s">
        <v>5823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idden="1">
      <c r="A204" s="1" t="s">
        <v>24</v>
      </c>
      <c r="B204" s="1" t="s">
        <v>17</v>
      </c>
      <c r="C204" s="1">
        <v>658.0</v>
      </c>
      <c r="D204" s="1">
        <v>0.0</v>
      </c>
      <c r="E204" s="1" t="s">
        <v>25</v>
      </c>
      <c r="F204" s="1" t="s">
        <v>26</v>
      </c>
      <c r="G204" s="1" t="s">
        <v>27</v>
      </c>
      <c r="H204" s="1" t="s">
        <v>5824</v>
      </c>
      <c r="I204" s="1" t="s">
        <v>5825</v>
      </c>
      <c r="J204" s="1" t="s">
        <v>5825</v>
      </c>
      <c r="K204" s="2"/>
      <c r="L204" s="1">
        <v>-10.0</v>
      </c>
      <c r="M204" s="1"/>
      <c r="N204" s="1">
        <v>9.539466666666666</v>
      </c>
      <c r="O204" s="1" t="s">
        <v>5150</v>
      </c>
      <c r="P204" s="1" t="s">
        <v>5826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idden="1">
      <c r="A205" s="1" t="s">
        <v>48</v>
      </c>
      <c r="B205" s="1" t="s">
        <v>17</v>
      </c>
      <c r="C205" s="1">
        <v>526.0</v>
      </c>
      <c r="D205" s="1">
        <v>132.0</v>
      </c>
      <c r="E205" s="2"/>
      <c r="F205" s="1" t="s">
        <v>18</v>
      </c>
      <c r="G205" s="1" t="s">
        <v>19</v>
      </c>
      <c r="H205" s="1" t="s">
        <v>5827</v>
      </c>
      <c r="I205" s="1" t="s">
        <v>5828</v>
      </c>
      <c r="J205" s="1" t="s">
        <v>5796</v>
      </c>
      <c r="K205" s="2"/>
      <c r="L205" s="1">
        <v>423.0</v>
      </c>
      <c r="M205" s="1"/>
      <c r="N205" s="1">
        <v>8.301483333333334</v>
      </c>
      <c r="O205" s="1" t="s">
        <v>5142</v>
      </c>
      <c r="P205" s="1" t="s">
        <v>5829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idden="1">
      <c r="A206" s="1" t="s">
        <v>24</v>
      </c>
      <c r="B206" s="1" t="s">
        <v>17</v>
      </c>
      <c r="C206" s="1">
        <v>329.0</v>
      </c>
      <c r="D206" s="1">
        <v>0.0</v>
      </c>
      <c r="E206" s="1" t="s">
        <v>25</v>
      </c>
      <c r="F206" s="1" t="s">
        <v>26</v>
      </c>
      <c r="G206" s="1" t="s">
        <v>27</v>
      </c>
      <c r="H206" s="1" t="s">
        <v>5830</v>
      </c>
      <c r="I206" s="1" t="s">
        <v>5831</v>
      </c>
      <c r="J206" s="1" t="s">
        <v>5831</v>
      </c>
      <c r="K206" s="2"/>
      <c r="L206" s="1">
        <v>-2.0</v>
      </c>
      <c r="M206" s="1"/>
      <c r="N206" s="1">
        <v>12.095983333333333</v>
      </c>
      <c r="O206" s="1" t="s">
        <v>5150</v>
      </c>
      <c r="P206" s="1" t="s">
        <v>5832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idden="1">
      <c r="A207" s="1" t="s">
        <v>24</v>
      </c>
      <c r="B207" s="1" t="s">
        <v>17</v>
      </c>
      <c r="C207" s="1">
        <v>264.0</v>
      </c>
      <c r="D207" s="1">
        <v>0.0</v>
      </c>
      <c r="E207" s="1" t="s">
        <v>25</v>
      </c>
      <c r="F207" s="1" t="s">
        <v>26</v>
      </c>
      <c r="G207" s="1" t="s">
        <v>27</v>
      </c>
      <c r="H207" s="1" t="s">
        <v>5833</v>
      </c>
      <c r="I207" s="1" t="s">
        <v>5834</v>
      </c>
      <c r="J207" s="1" t="s">
        <v>5834</v>
      </c>
      <c r="K207" s="2"/>
      <c r="L207" s="1">
        <v>-6.0</v>
      </c>
      <c r="M207" s="1"/>
      <c r="N207" s="1">
        <v>8.91325</v>
      </c>
      <c r="O207" s="1" t="s">
        <v>5150</v>
      </c>
      <c r="P207" s="1" t="s">
        <v>5835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24</v>
      </c>
      <c r="B208" s="1" t="s">
        <v>17</v>
      </c>
      <c r="C208" s="1">
        <v>214.2</v>
      </c>
      <c r="D208" s="1">
        <v>0.0</v>
      </c>
      <c r="E208" s="1" t="s">
        <v>25</v>
      </c>
      <c r="F208" s="1" t="s">
        <v>26</v>
      </c>
      <c r="G208" s="1" t="s">
        <v>27</v>
      </c>
      <c r="H208" s="1" t="s">
        <v>5836</v>
      </c>
      <c r="I208" s="1" t="s">
        <v>5837</v>
      </c>
      <c r="J208" s="1" t="s">
        <v>5837</v>
      </c>
      <c r="K208" s="2"/>
      <c r="L208" s="1">
        <v>-4.0</v>
      </c>
      <c r="M208" s="1"/>
      <c r="N208" s="1">
        <v>10.978433333333333</v>
      </c>
      <c r="O208" s="1" t="s">
        <v>5150</v>
      </c>
      <c r="P208" s="1" t="s">
        <v>5174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24</v>
      </c>
      <c r="B209" s="1" t="s">
        <v>17</v>
      </c>
      <c r="C209" s="1">
        <v>399.0</v>
      </c>
      <c r="D209" s="1">
        <v>0.0</v>
      </c>
      <c r="E209" s="1" t="s">
        <v>25</v>
      </c>
      <c r="F209" s="1" t="s">
        <v>26</v>
      </c>
      <c r="G209" s="1" t="s">
        <v>27</v>
      </c>
      <c r="H209" s="1" t="s">
        <v>5838</v>
      </c>
      <c r="I209" s="1" t="s">
        <v>5839</v>
      </c>
      <c r="J209" s="1" t="s">
        <v>5839</v>
      </c>
      <c r="K209" s="2"/>
      <c r="L209" s="1">
        <v>1.0</v>
      </c>
      <c r="M209" s="1"/>
      <c r="N209" s="1">
        <v>16.838983333333335</v>
      </c>
      <c r="O209" s="1" t="s">
        <v>5150</v>
      </c>
      <c r="P209" s="1" t="s">
        <v>5840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idden="1">
      <c r="A210" s="1" t="s">
        <v>48</v>
      </c>
      <c r="B210" s="1" t="s">
        <v>17</v>
      </c>
      <c r="C210" s="3">
        <v>250.0</v>
      </c>
      <c r="D210" s="1">
        <v>0.0</v>
      </c>
      <c r="E210" s="1" t="s">
        <v>5776</v>
      </c>
      <c r="F210" s="1" t="s">
        <v>50</v>
      </c>
      <c r="G210" s="1" t="s">
        <v>27</v>
      </c>
      <c r="H210" s="1" t="s">
        <v>5841</v>
      </c>
      <c r="I210" s="1" t="s">
        <v>5842</v>
      </c>
      <c r="J210" s="1" t="s">
        <v>5843</v>
      </c>
      <c r="K210" s="1" t="s">
        <v>5844</v>
      </c>
      <c r="L210" s="1">
        <v>-8.0</v>
      </c>
      <c r="M210" s="1">
        <v>0.034</v>
      </c>
      <c r="N210" s="1">
        <v>8.5779</v>
      </c>
      <c r="O210" s="1" t="s">
        <v>5142</v>
      </c>
      <c r="P210" s="1" t="s">
        <v>5845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idden="1">
      <c r="A211" s="1" t="s">
        <v>24</v>
      </c>
      <c r="B211" s="1" t="s">
        <v>17</v>
      </c>
      <c r="C211" s="1">
        <v>388.0</v>
      </c>
      <c r="D211" s="1">
        <v>0.0</v>
      </c>
      <c r="E211" s="1" t="s">
        <v>25</v>
      </c>
      <c r="F211" s="1" t="s">
        <v>26</v>
      </c>
      <c r="G211" s="1" t="s">
        <v>27</v>
      </c>
      <c r="H211" s="1" t="s">
        <v>5846</v>
      </c>
      <c r="I211" s="1" t="s">
        <v>5847</v>
      </c>
      <c r="J211" s="1" t="s">
        <v>5847</v>
      </c>
      <c r="K211" s="2"/>
      <c r="L211" s="1">
        <v>-6.0</v>
      </c>
      <c r="M211" s="1"/>
      <c r="N211" s="1">
        <v>8.845433333333334</v>
      </c>
      <c r="O211" s="1" t="s">
        <v>5150</v>
      </c>
      <c r="P211" s="1" t="s">
        <v>5848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idden="1">
      <c r="A212" s="1" t="s">
        <v>24</v>
      </c>
      <c r="B212" s="1" t="s">
        <v>17</v>
      </c>
      <c r="C212" s="1">
        <v>642.6</v>
      </c>
      <c r="D212" s="1">
        <v>0.0</v>
      </c>
      <c r="E212" s="1" t="s">
        <v>25</v>
      </c>
      <c r="F212" s="1" t="s">
        <v>26</v>
      </c>
      <c r="G212" s="1" t="s">
        <v>27</v>
      </c>
      <c r="H212" s="1" t="s">
        <v>5849</v>
      </c>
      <c r="I212" s="1" t="s">
        <v>5850</v>
      </c>
      <c r="J212" s="1" t="s">
        <v>5850</v>
      </c>
      <c r="K212" s="2"/>
      <c r="L212" s="1">
        <v>-8.0</v>
      </c>
      <c r="M212" s="1"/>
      <c r="N212" s="1">
        <v>11.929816666666667</v>
      </c>
      <c r="O212" s="1" t="s">
        <v>5150</v>
      </c>
      <c r="P212" s="1" t="s">
        <v>5851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idden="1">
      <c r="A213" s="1" t="s">
        <v>16</v>
      </c>
      <c r="B213" s="1" t="s">
        <v>17</v>
      </c>
      <c r="C213" s="1">
        <v>59.0</v>
      </c>
      <c r="D213" s="1">
        <v>0.0</v>
      </c>
      <c r="E213" s="2"/>
      <c r="F213" s="1" t="s">
        <v>18</v>
      </c>
      <c r="G213" s="1" t="s">
        <v>19</v>
      </c>
      <c r="H213" s="1" t="s">
        <v>5852</v>
      </c>
      <c r="I213" s="1" t="s">
        <v>5853</v>
      </c>
      <c r="J213" s="1" t="s">
        <v>5796</v>
      </c>
      <c r="K213" s="2"/>
      <c r="L213" s="1">
        <v>476.0</v>
      </c>
      <c r="M213" s="1"/>
      <c r="N213" s="1">
        <v>0.2864333333333333</v>
      </c>
      <c r="O213" s="1" t="s">
        <v>22</v>
      </c>
      <c r="P213" s="1" t="s">
        <v>5854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idden="1">
      <c r="A214" s="1" t="s">
        <v>48</v>
      </c>
      <c r="B214" s="1" t="s">
        <v>17</v>
      </c>
      <c r="C214" s="1">
        <v>498.0</v>
      </c>
      <c r="D214" s="1">
        <v>0.0</v>
      </c>
      <c r="E214" s="1" t="s">
        <v>5776</v>
      </c>
      <c r="F214" s="1" t="s">
        <v>50</v>
      </c>
      <c r="G214" s="1" t="s">
        <v>19</v>
      </c>
      <c r="H214" s="1" t="s">
        <v>5855</v>
      </c>
      <c r="I214" s="1" t="s">
        <v>5856</v>
      </c>
      <c r="J214" s="1" t="s">
        <v>5857</v>
      </c>
      <c r="K214" s="1" t="s">
        <v>5858</v>
      </c>
      <c r="L214" s="1">
        <v>-2.0</v>
      </c>
      <c r="M214" s="1">
        <v>0.0114</v>
      </c>
      <c r="N214" s="1">
        <v>20.156216666666666</v>
      </c>
      <c r="O214" s="1" t="s">
        <v>5142</v>
      </c>
      <c r="P214" s="1" t="s">
        <v>5859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idden="1">
      <c r="A215" s="1" t="s">
        <v>32</v>
      </c>
      <c r="B215" s="1" t="s">
        <v>112</v>
      </c>
      <c r="C215" s="1">
        <v>657.0</v>
      </c>
      <c r="D215" s="1">
        <v>0.0</v>
      </c>
      <c r="E215" s="2"/>
      <c r="F215" s="1" t="s">
        <v>26</v>
      </c>
      <c r="G215" s="1" t="s">
        <v>27</v>
      </c>
      <c r="H215" s="1" t="s">
        <v>5860</v>
      </c>
      <c r="I215" s="1" t="s">
        <v>5861</v>
      </c>
      <c r="J215" s="1" t="s">
        <v>5861</v>
      </c>
      <c r="K215" s="2"/>
      <c r="L215" s="1">
        <v>-9.0</v>
      </c>
      <c r="M215" s="1"/>
      <c r="N215" s="1">
        <v>10.408933333333334</v>
      </c>
      <c r="O215" s="1" t="s">
        <v>5146</v>
      </c>
      <c r="P215" s="1" t="s">
        <v>5862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idden="1">
      <c r="A216" s="1" t="s">
        <v>24</v>
      </c>
      <c r="B216" s="1" t="s">
        <v>17</v>
      </c>
      <c r="C216" s="1">
        <v>214.2</v>
      </c>
      <c r="D216" s="1">
        <v>0.0</v>
      </c>
      <c r="E216" s="1" t="s">
        <v>25</v>
      </c>
      <c r="F216" s="1" t="s">
        <v>26</v>
      </c>
      <c r="G216" s="1" t="s">
        <v>27</v>
      </c>
      <c r="H216" s="1" t="s">
        <v>5863</v>
      </c>
      <c r="I216" s="1" t="s">
        <v>5864</v>
      </c>
      <c r="J216" s="1" t="s">
        <v>5864</v>
      </c>
      <c r="K216" s="2"/>
      <c r="L216" s="1">
        <v>-9.0</v>
      </c>
      <c r="M216" s="1"/>
      <c r="N216" s="1">
        <v>5.93715</v>
      </c>
      <c r="O216" s="1" t="s">
        <v>5150</v>
      </c>
      <c r="P216" s="1" t="s">
        <v>5174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32</v>
      </c>
      <c r="B217" s="1" t="s">
        <v>112</v>
      </c>
      <c r="C217" s="1">
        <v>329.0</v>
      </c>
      <c r="D217" s="1">
        <v>0.0</v>
      </c>
      <c r="E217" s="2"/>
      <c r="F217" s="1" t="s">
        <v>26</v>
      </c>
      <c r="G217" s="1" t="s">
        <v>19</v>
      </c>
      <c r="H217" s="1" t="s">
        <v>5865</v>
      </c>
      <c r="I217" s="1" t="s">
        <v>5866</v>
      </c>
      <c r="J217" s="1" t="s">
        <v>5866</v>
      </c>
      <c r="K217" s="2"/>
      <c r="L217" s="1">
        <v>0.0</v>
      </c>
      <c r="M217" s="1"/>
      <c r="N217" s="1">
        <v>14.576366666666667</v>
      </c>
      <c r="O217" s="1" t="s">
        <v>5146</v>
      </c>
      <c r="P217" s="1" t="s">
        <v>5867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24</v>
      </c>
      <c r="B218" s="1" t="s">
        <v>17</v>
      </c>
      <c r="C218" s="1">
        <v>513.4</v>
      </c>
      <c r="D218" s="1">
        <v>0.0</v>
      </c>
      <c r="E218" s="1" t="s">
        <v>25</v>
      </c>
      <c r="F218" s="1" t="s">
        <v>26</v>
      </c>
      <c r="G218" s="1" t="s">
        <v>27</v>
      </c>
      <c r="H218" s="1" t="s">
        <v>5868</v>
      </c>
      <c r="I218" s="1" t="s">
        <v>5869</v>
      </c>
      <c r="J218" s="1" t="s">
        <v>5869</v>
      </c>
      <c r="K218" s="2"/>
      <c r="L218" s="1">
        <v>-7.0</v>
      </c>
      <c r="M218" s="1"/>
      <c r="N218" s="1">
        <v>12.988816666666667</v>
      </c>
      <c r="O218" s="1" t="s">
        <v>5150</v>
      </c>
      <c r="P218" s="1" t="s">
        <v>5870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66</v>
      </c>
      <c r="B219" s="1" t="s">
        <v>112</v>
      </c>
      <c r="C219" s="3">
        <v>329.0</v>
      </c>
      <c r="D219" s="1">
        <v>0.0</v>
      </c>
      <c r="E219" s="1" t="s">
        <v>113</v>
      </c>
      <c r="F219" s="1" t="s">
        <v>26</v>
      </c>
      <c r="G219" s="1" t="s">
        <v>27</v>
      </c>
      <c r="H219" s="1" t="s">
        <v>5871</v>
      </c>
      <c r="I219" s="1" t="s">
        <v>5872</v>
      </c>
      <c r="J219" s="1" t="s">
        <v>5872</v>
      </c>
      <c r="K219" s="2"/>
      <c r="L219" s="1">
        <v>-6.0</v>
      </c>
      <c r="M219" s="1"/>
      <c r="N219" s="1">
        <v>8.77315</v>
      </c>
      <c r="O219" s="1" t="s">
        <v>5146</v>
      </c>
      <c r="P219" s="1" t="s">
        <v>5184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idden="1">
      <c r="A220" s="1" t="s">
        <v>24</v>
      </c>
      <c r="B220" s="1" t="s">
        <v>17</v>
      </c>
      <c r="C220" s="1">
        <v>296.2</v>
      </c>
      <c r="D220" s="1">
        <v>0.0</v>
      </c>
      <c r="E220" s="1" t="s">
        <v>25</v>
      </c>
      <c r="F220" s="1" t="s">
        <v>26</v>
      </c>
      <c r="G220" s="1" t="s">
        <v>27</v>
      </c>
      <c r="H220" s="1" t="s">
        <v>5873</v>
      </c>
      <c r="I220" s="1" t="s">
        <v>5874</v>
      </c>
      <c r="J220" s="1" t="s">
        <v>5874</v>
      </c>
      <c r="K220" s="2"/>
      <c r="L220" s="1">
        <v>-5.0</v>
      </c>
      <c r="M220" s="1"/>
      <c r="N220" s="1">
        <v>9.528933333333333</v>
      </c>
      <c r="O220" s="1" t="s">
        <v>5150</v>
      </c>
      <c r="P220" s="1" t="s">
        <v>5875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idden="1">
      <c r="A221" s="1" t="s">
        <v>24</v>
      </c>
      <c r="B221" s="1" t="s">
        <v>17</v>
      </c>
      <c r="C221" s="1">
        <v>329.0</v>
      </c>
      <c r="D221" s="1">
        <v>0.0</v>
      </c>
      <c r="E221" s="1" t="s">
        <v>25</v>
      </c>
      <c r="F221" s="1" t="s">
        <v>26</v>
      </c>
      <c r="G221" s="1" t="s">
        <v>27</v>
      </c>
      <c r="H221" s="1" t="s">
        <v>5876</v>
      </c>
      <c r="I221" s="1" t="s">
        <v>5877</v>
      </c>
      <c r="J221" s="1" t="s">
        <v>5877</v>
      </c>
      <c r="K221" s="2"/>
      <c r="L221" s="1">
        <v>-3.0</v>
      </c>
      <c r="M221" s="1"/>
      <c r="N221" s="1">
        <v>11.906716666666666</v>
      </c>
      <c r="O221" s="1" t="s">
        <v>5150</v>
      </c>
      <c r="P221" s="1" t="s">
        <v>5878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 hidden="1">
      <c r="A222" s="1" t="s">
        <v>24</v>
      </c>
      <c r="B222" s="1" t="s">
        <v>17</v>
      </c>
      <c r="C222" s="1">
        <v>182.2</v>
      </c>
      <c r="D222" s="1">
        <v>0.0</v>
      </c>
      <c r="E222" s="1" t="s">
        <v>25</v>
      </c>
      <c r="F222" s="1" t="s">
        <v>26</v>
      </c>
      <c r="G222" s="1" t="s">
        <v>27</v>
      </c>
      <c r="H222" s="1" t="s">
        <v>5879</v>
      </c>
      <c r="I222" s="1" t="s">
        <v>5880</v>
      </c>
      <c r="J222" s="1" t="s">
        <v>5880</v>
      </c>
      <c r="K222" s="2"/>
      <c r="L222" s="1">
        <v>-5.0</v>
      </c>
      <c r="M222" s="1"/>
      <c r="N222" s="1">
        <v>9.858183333333333</v>
      </c>
      <c r="O222" s="1" t="s">
        <v>5150</v>
      </c>
      <c r="P222" s="1" t="s">
        <v>5881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24</v>
      </c>
      <c r="B223" s="1" t="s">
        <v>17</v>
      </c>
      <c r="C223" s="1">
        <v>369.0</v>
      </c>
      <c r="D223" s="1">
        <v>0.0</v>
      </c>
      <c r="E223" s="1" t="s">
        <v>25</v>
      </c>
      <c r="F223" s="1" t="s">
        <v>26</v>
      </c>
      <c r="G223" s="1" t="s">
        <v>27</v>
      </c>
      <c r="H223" s="1" t="s">
        <v>5882</v>
      </c>
      <c r="I223" s="1" t="s">
        <v>5883</v>
      </c>
      <c r="J223" s="1" t="s">
        <v>5883</v>
      </c>
      <c r="K223" s="2"/>
      <c r="L223" s="1">
        <v>-6.0</v>
      </c>
      <c r="M223" s="1"/>
      <c r="N223" s="1">
        <v>8.471966666666667</v>
      </c>
      <c r="O223" s="1" t="s">
        <v>5150</v>
      </c>
      <c r="P223" s="1" t="s">
        <v>5884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 hidden="1">
      <c r="A224" s="1" t="s">
        <v>32</v>
      </c>
      <c r="B224" s="1" t="s">
        <v>112</v>
      </c>
      <c r="C224" s="1">
        <v>329.0</v>
      </c>
      <c r="D224" s="1">
        <v>0.0</v>
      </c>
      <c r="E224" s="2"/>
      <c r="F224" s="1" t="s">
        <v>26</v>
      </c>
      <c r="G224" s="1" t="s">
        <v>27</v>
      </c>
      <c r="H224" s="1" t="s">
        <v>5885</v>
      </c>
      <c r="I224" s="1" t="s">
        <v>5886</v>
      </c>
      <c r="J224" s="1" t="s">
        <v>5886</v>
      </c>
      <c r="K224" s="2"/>
      <c r="L224" s="1">
        <v>-7.0</v>
      </c>
      <c r="M224" s="1"/>
      <c r="N224" s="1">
        <v>7.338183333333333</v>
      </c>
      <c r="O224" s="1" t="s">
        <v>5146</v>
      </c>
      <c r="P224" s="1" t="s">
        <v>5887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48</v>
      </c>
      <c r="B225" s="1" t="s">
        <v>17</v>
      </c>
      <c r="C225" s="1">
        <v>634.0</v>
      </c>
      <c r="D225" s="1">
        <v>158.0</v>
      </c>
      <c r="E225" s="2"/>
      <c r="F225" s="1" t="s">
        <v>18</v>
      </c>
      <c r="G225" s="1" t="s">
        <v>123</v>
      </c>
      <c r="H225" s="1" t="s">
        <v>5888</v>
      </c>
      <c r="I225" s="1" t="s">
        <v>5889</v>
      </c>
      <c r="J225" s="1" t="s">
        <v>5796</v>
      </c>
      <c r="K225" s="2"/>
      <c r="L225" s="1">
        <v>496.0</v>
      </c>
      <c r="M225" s="1"/>
      <c r="N225" s="1">
        <v>12.543783333333334</v>
      </c>
      <c r="O225" s="1" t="s">
        <v>5142</v>
      </c>
      <c r="P225" s="1" t="s">
        <v>5890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 hidden="1">
      <c r="A226" s="1" t="s">
        <v>48</v>
      </c>
      <c r="B226" s="1" t="s">
        <v>17</v>
      </c>
      <c r="C226" s="1">
        <v>518.0</v>
      </c>
      <c r="D226" s="1">
        <v>0.0</v>
      </c>
      <c r="E226" s="1" t="s">
        <v>5776</v>
      </c>
      <c r="F226" s="1" t="s">
        <v>50</v>
      </c>
      <c r="G226" s="1" t="s">
        <v>27</v>
      </c>
      <c r="H226" s="1" t="s">
        <v>5891</v>
      </c>
      <c r="I226" s="1" t="s">
        <v>5892</v>
      </c>
      <c r="J226" s="1" t="s">
        <v>5893</v>
      </c>
      <c r="K226" s="1" t="s">
        <v>5894</v>
      </c>
      <c r="L226" s="1">
        <v>-17.0</v>
      </c>
      <c r="M226" s="1">
        <v>0.013833333333333333</v>
      </c>
      <c r="N226" s="1">
        <v>9.444083333333333</v>
      </c>
      <c r="O226" s="1" t="s">
        <v>5142</v>
      </c>
      <c r="P226" s="1" t="s">
        <v>5895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 hidden="1">
      <c r="A227" s="1" t="s">
        <v>32</v>
      </c>
      <c r="B227" s="1" t="s">
        <v>112</v>
      </c>
      <c r="C227" s="1">
        <v>388.0</v>
      </c>
      <c r="D227" s="1">
        <v>0.0</v>
      </c>
      <c r="E227" s="2"/>
      <c r="F227" s="1" t="s">
        <v>26</v>
      </c>
      <c r="G227" s="1" t="s">
        <v>27</v>
      </c>
      <c r="H227" s="1" t="s">
        <v>5896</v>
      </c>
      <c r="I227" s="1" t="s">
        <v>5897</v>
      </c>
      <c r="J227" s="1" t="s">
        <v>5897</v>
      </c>
      <c r="K227" s="2"/>
      <c r="L227" s="1">
        <v>-5.0</v>
      </c>
      <c r="M227" s="1"/>
      <c r="N227" s="1">
        <v>9.17885</v>
      </c>
      <c r="O227" s="1" t="s">
        <v>5146</v>
      </c>
      <c r="P227" s="1" t="s">
        <v>5898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 hidden="1">
      <c r="A228" s="1" t="s">
        <v>24</v>
      </c>
      <c r="B228" s="1" t="s">
        <v>17</v>
      </c>
      <c r="C228" s="1">
        <v>582.2</v>
      </c>
      <c r="D228" s="1">
        <v>0.0</v>
      </c>
      <c r="E228" s="1" t="s">
        <v>25</v>
      </c>
      <c r="F228" s="1" t="s">
        <v>26</v>
      </c>
      <c r="G228" s="1" t="s">
        <v>27</v>
      </c>
      <c r="H228" s="1" t="s">
        <v>5899</v>
      </c>
      <c r="I228" s="1" t="s">
        <v>5900</v>
      </c>
      <c r="J228" s="1" t="s">
        <v>5900</v>
      </c>
      <c r="K228" s="2"/>
      <c r="L228" s="1">
        <v>-3.0</v>
      </c>
      <c r="M228" s="1"/>
      <c r="N228" s="1">
        <v>16.698316666666667</v>
      </c>
      <c r="O228" s="1" t="s">
        <v>5150</v>
      </c>
      <c r="P228" s="1" t="s">
        <v>5901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 hidden="1">
      <c r="A229" s="1" t="s">
        <v>32</v>
      </c>
      <c r="B229" s="1" t="s">
        <v>112</v>
      </c>
      <c r="C229" s="1">
        <v>972.0</v>
      </c>
      <c r="D229" s="1">
        <v>0.0</v>
      </c>
      <c r="E229" s="2"/>
      <c r="F229" s="1" t="s">
        <v>26</v>
      </c>
      <c r="G229" s="1" t="s">
        <v>27</v>
      </c>
      <c r="H229" s="1" t="s">
        <v>5902</v>
      </c>
      <c r="I229" s="1" t="s">
        <v>5903</v>
      </c>
      <c r="J229" s="1" t="s">
        <v>5903</v>
      </c>
      <c r="K229" s="2"/>
      <c r="L229" s="1">
        <v>-6.0</v>
      </c>
      <c r="M229" s="1"/>
      <c r="N229" s="1">
        <v>13.033216666666666</v>
      </c>
      <c r="O229" s="1" t="s">
        <v>5146</v>
      </c>
      <c r="P229" s="1" t="s">
        <v>5904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 hidden="1">
      <c r="A230" s="1" t="s">
        <v>32</v>
      </c>
      <c r="B230" s="1" t="s">
        <v>112</v>
      </c>
      <c r="C230" s="1">
        <v>428.0</v>
      </c>
      <c r="D230" s="1">
        <v>0.0</v>
      </c>
      <c r="E230" s="2"/>
      <c r="F230" s="1" t="s">
        <v>26</v>
      </c>
      <c r="G230" s="1" t="s">
        <v>27</v>
      </c>
      <c r="H230" s="1" t="s">
        <v>5905</v>
      </c>
      <c r="I230" s="1" t="s">
        <v>5906</v>
      </c>
      <c r="J230" s="1" t="s">
        <v>5906</v>
      </c>
      <c r="K230" s="2"/>
      <c r="L230" s="1">
        <v>-5.0</v>
      </c>
      <c r="M230" s="1"/>
      <c r="N230" s="1">
        <v>9.500783333333333</v>
      </c>
      <c r="O230" s="1" t="s">
        <v>5146</v>
      </c>
      <c r="P230" s="1" t="s">
        <v>5907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32</v>
      </c>
      <c r="B231" s="1" t="s">
        <v>112</v>
      </c>
      <c r="C231" s="1">
        <v>436.0</v>
      </c>
      <c r="D231" s="1">
        <v>0.0</v>
      </c>
      <c r="E231" s="2"/>
      <c r="F231" s="1" t="s">
        <v>26</v>
      </c>
      <c r="G231" s="1" t="s">
        <v>27</v>
      </c>
      <c r="H231" s="1" t="s">
        <v>5908</v>
      </c>
      <c r="I231" s="1" t="s">
        <v>5909</v>
      </c>
      <c r="J231" s="1" t="s">
        <v>5909</v>
      </c>
      <c r="K231" s="2"/>
      <c r="L231" s="1">
        <v>-5.0</v>
      </c>
      <c r="M231" s="1"/>
      <c r="N231" s="1">
        <v>9.574216666666667</v>
      </c>
      <c r="O231" s="1" t="s">
        <v>5146</v>
      </c>
      <c r="P231" s="1" t="s">
        <v>5910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24</v>
      </c>
      <c r="B232" s="1" t="s">
        <v>17</v>
      </c>
      <c r="C232" s="1">
        <v>375.2</v>
      </c>
      <c r="D232" s="1">
        <v>0.0</v>
      </c>
      <c r="E232" s="1" t="s">
        <v>25</v>
      </c>
      <c r="F232" s="1" t="s">
        <v>26</v>
      </c>
      <c r="G232" s="1" t="s">
        <v>27</v>
      </c>
      <c r="H232" s="1" t="s">
        <v>5911</v>
      </c>
      <c r="I232" s="1" t="s">
        <v>5912</v>
      </c>
      <c r="J232" s="1" t="s">
        <v>5912</v>
      </c>
      <c r="K232" s="2"/>
      <c r="L232" s="1">
        <v>-2.0</v>
      </c>
      <c r="M232" s="1"/>
      <c r="N232" s="1">
        <v>12.416983333333333</v>
      </c>
      <c r="O232" s="1" t="s">
        <v>5150</v>
      </c>
      <c r="P232" s="1" t="s">
        <v>5913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 hidden="1">
      <c r="A233" s="1" t="s">
        <v>48</v>
      </c>
      <c r="B233" s="1" t="s">
        <v>17</v>
      </c>
      <c r="C233" s="1">
        <v>327.0</v>
      </c>
      <c r="D233" s="1">
        <v>82.0</v>
      </c>
      <c r="E233" s="2"/>
      <c r="F233" s="1" t="s">
        <v>18</v>
      </c>
      <c r="G233" s="1" t="s">
        <v>27</v>
      </c>
      <c r="H233" s="1" t="s">
        <v>5914</v>
      </c>
      <c r="I233" s="1" t="s">
        <v>5915</v>
      </c>
      <c r="J233" s="1" t="s">
        <v>5796</v>
      </c>
      <c r="K233" s="2"/>
      <c r="L233" s="1">
        <v>534.0</v>
      </c>
      <c r="M233" s="1"/>
      <c r="N233" s="1">
        <v>16.6627</v>
      </c>
      <c r="O233" s="1" t="s">
        <v>5142</v>
      </c>
      <c r="P233" s="1" t="s">
        <v>5916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 hidden="1">
      <c r="A234" s="1" t="s">
        <v>24</v>
      </c>
      <c r="B234" s="1" t="s">
        <v>17</v>
      </c>
      <c r="C234" s="1">
        <v>319.2</v>
      </c>
      <c r="D234" s="1">
        <v>0.0</v>
      </c>
      <c r="E234" s="1" t="s">
        <v>25</v>
      </c>
      <c r="F234" s="1" t="s">
        <v>26</v>
      </c>
      <c r="G234" s="1" t="s">
        <v>27</v>
      </c>
      <c r="H234" s="1" t="s">
        <v>5917</v>
      </c>
      <c r="I234" s="1" t="s">
        <v>5918</v>
      </c>
      <c r="J234" s="1" t="s">
        <v>5918</v>
      </c>
      <c r="K234" s="2"/>
      <c r="L234" s="1">
        <v>-2.0</v>
      </c>
      <c r="M234" s="1"/>
      <c r="N234" s="1">
        <v>12.555466666666666</v>
      </c>
      <c r="O234" s="1" t="s">
        <v>5150</v>
      </c>
      <c r="P234" s="1" t="s">
        <v>5919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 hidden="1">
      <c r="A235" s="1" t="s">
        <v>32</v>
      </c>
      <c r="B235" s="1" t="s">
        <v>112</v>
      </c>
      <c r="C235" s="1">
        <v>368.0</v>
      </c>
      <c r="D235" s="1">
        <v>0.0</v>
      </c>
      <c r="E235" s="2"/>
      <c r="F235" s="1" t="s">
        <v>26</v>
      </c>
      <c r="G235" s="1" t="s">
        <v>27</v>
      </c>
      <c r="H235" s="1" t="s">
        <v>5920</v>
      </c>
      <c r="I235" s="1" t="s">
        <v>5921</v>
      </c>
      <c r="J235" s="1" t="s">
        <v>5921</v>
      </c>
      <c r="K235" s="2"/>
      <c r="L235" s="1">
        <v>-6.0</v>
      </c>
      <c r="M235" s="1"/>
      <c r="N235" s="1">
        <v>8.086266666666667</v>
      </c>
      <c r="O235" s="1" t="s">
        <v>5146</v>
      </c>
      <c r="P235" s="1" t="s">
        <v>5922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 hidden="1">
      <c r="A236" s="1" t="s">
        <v>24</v>
      </c>
      <c r="B236" s="1" t="s">
        <v>17</v>
      </c>
      <c r="C236" s="1">
        <v>329.0</v>
      </c>
      <c r="D236" s="1">
        <v>0.0</v>
      </c>
      <c r="E236" s="1" t="s">
        <v>25</v>
      </c>
      <c r="F236" s="1" t="s">
        <v>26</v>
      </c>
      <c r="G236" s="1" t="s">
        <v>27</v>
      </c>
      <c r="H236" s="1" t="s">
        <v>5923</v>
      </c>
      <c r="I236" s="1" t="s">
        <v>5924</v>
      </c>
      <c r="J236" s="1" t="s">
        <v>5924</v>
      </c>
      <c r="K236" s="2"/>
      <c r="L236" s="1">
        <v>-8.0</v>
      </c>
      <c r="M236" s="1"/>
      <c r="N236" s="1">
        <v>6.963533333333333</v>
      </c>
      <c r="O236" s="1" t="s">
        <v>5150</v>
      </c>
      <c r="P236" s="1" t="s">
        <v>5925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 hidden="1">
      <c r="A237" s="1" t="s">
        <v>48</v>
      </c>
      <c r="B237" s="1" t="s">
        <v>17</v>
      </c>
      <c r="C237" s="1">
        <v>398.0</v>
      </c>
      <c r="D237" s="1">
        <v>0.0</v>
      </c>
      <c r="E237" s="1" t="s">
        <v>5776</v>
      </c>
      <c r="F237" s="1" t="s">
        <v>50</v>
      </c>
      <c r="G237" s="1" t="s">
        <v>27</v>
      </c>
      <c r="H237" s="1" t="s">
        <v>5926</v>
      </c>
      <c r="I237" s="1" t="s">
        <v>5927</v>
      </c>
      <c r="J237" s="1" t="s">
        <v>5928</v>
      </c>
      <c r="K237" s="1" t="s">
        <v>5929</v>
      </c>
      <c r="L237" s="1">
        <v>-2.0</v>
      </c>
      <c r="M237" s="1">
        <v>0.011033333333333332</v>
      </c>
      <c r="N237" s="1">
        <v>6.61235</v>
      </c>
      <c r="O237" s="1" t="s">
        <v>5142</v>
      </c>
      <c r="P237" s="1" t="s">
        <v>5930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66</v>
      </c>
      <c r="B238" s="1" t="s">
        <v>112</v>
      </c>
      <c r="C238" s="1">
        <v>509.0</v>
      </c>
      <c r="D238" s="1">
        <v>0.0</v>
      </c>
      <c r="E238" s="1" t="s">
        <v>5931</v>
      </c>
      <c r="F238" s="1" t="s">
        <v>26</v>
      </c>
      <c r="G238" s="1" t="s">
        <v>27</v>
      </c>
      <c r="H238" s="1" t="s">
        <v>5932</v>
      </c>
      <c r="I238" s="1" t="s">
        <v>5933</v>
      </c>
      <c r="J238" s="1" t="s">
        <v>5933</v>
      </c>
      <c r="K238" s="2"/>
      <c r="L238" s="1">
        <v>-9.0</v>
      </c>
      <c r="M238" s="1"/>
      <c r="N238" s="1">
        <v>10.850833333333334</v>
      </c>
      <c r="O238" s="1" t="s">
        <v>5146</v>
      </c>
      <c r="P238" s="1" t="s">
        <v>5934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 hidden="1">
      <c r="A239" s="1" t="s">
        <v>32</v>
      </c>
      <c r="B239" s="1" t="s">
        <v>112</v>
      </c>
      <c r="C239" s="1">
        <v>264.0</v>
      </c>
      <c r="D239" s="1">
        <v>0.0</v>
      </c>
      <c r="E239" s="2"/>
      <c r="F239" s="1" t="s">
        <v>26</v>
      </c>
      <c r="G239" s="1" t="s">
        <v>27</v>
      </c>
      <c r="H239" s="1" t="s">
        <v>5935</v>
      </c>
      <c r="I239" s="1" t="s">
        <v>5936</v>
      </c>
      <c r="J239" s="1" t="s">
        <v>5936</v>
      </c>
      <c r="K239" s="2"/>
      <c r="L239" s="1">
        <v>-7.0</v>
      </c>
      <c r="M239" s="1"/>
      <c r="N239" s="1">
        <v>7.8890666666666664</v>
      </c>
      <c r="O239" s="1" t="s">
        <v>5146</v>
      </c>
      <c r="P239" s="1" t="s">
        <v>5706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 hidden="1">
      <c r="A240" s="1" t="s">
        <v>48</v>
      </c>
      <c r="B240" s="1" t="s">
        <v>17</v>
      </c>
      <c r="C240" s="1">
        <v>305.0</v>
      </c>
      <c r="D240" s="1">
        <v>61.0</v>
      </c>
      <c r="E240" s="2"/>
      <c r="F240" s="1" t="s">
        <v>18</v>
      </c>
      <c r="G240" s="1" t="s">
        <v>19</v>
      </c>
      <c r="H240" s="1" t="s">
        <v>5937</v>
      </c>
      <c r="I240" s="1" t="s">
        <v>5938</v>
      </c>
      <c r="J240" s="1" t="s">
        <v>5796</v>
      </c>
      <c r="K240" s="2"/>
      <c r="L240" s="1">
        <v>552.0</v>
      </c>
      <c r="M240" s="1"/>
      <c r="N240" s="1">
        <v>6.087516666666667</v>
      </c>
      <c r="O240" s="1" t="s">
        <v>5142</v>
      </c>
      <c r="P240" s="1" t="s">
        <v>5939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 hidden="1">
      <c r="A241" s="1" t="s">
        <v>48</v>
      </c>
      <c r="B241" s="1" t="s">
        <v>17</v>
      </c>
      <c r="C241" s="1">
        <v>389.0</v>
      </c>
      <c r="D241" s="1">
        <v>0.0</v>
      </c>
      <c r="E241" s="1" t="s">
        <v>5776</v>
      </c>
      <c r="F241" s="1" t="s">
        <v>50</v>
      </c>
      <c r="G241" s="1" t="s">
        <v>27</v>
      </c>
      <c r="H241" s="1" t="s">
        <v>5940</v>
      </c>
      <c r="I241" s="1" t="s">
        <v>5941</v>
      </c>
      <c r="J241" s="1" t="s">
        <v>5942</v>
      </c>
      <c r="K241" s="1" t="s">
        <v>5943</v>
      </c>
      <c r="L241" s="1">
        <v>-3.0</v>
      </c>
      <c r="M241" s="1">
        <v>0.016433333333333335</v>
      </c>
      <c r="N241" s="1">
        <v>7.5304166666666665</v>
      </c>
      <c r="O241" s="1" t="s">
        <v>5142</v>
      </c>
      <c r="P241" s="1" t="s">
        <v>5944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 hidden="1">
      <c r="A242" s="1" t="s">
        <v>24</v>
      </c>
      <c r="B242" s="1" t="s">
        <v>17</v>
      </c>
      <c r="C242" s="1">
        <v>264.0</v>
      </c>
      <c r="D242" s="1">
        <v>0.0</v>
      </c>
      <c r="E242" s="1" t="s">
        <v>25</v>
      </c>
      <c r="F242" s="1" t="s">
        <v>26</v>
      </c>
      <c r="G242" s="1" t="s">
        <v>27</v>
      </c>
      <c r="H242" s="1" t="s">
        <v>5945</v>
      </c>
      <c r="I242" s="1" t="s">
        <v>5946</v>
      </c>
      <c r="J242" s="1" t="s">
        <v>5946</v>
      </c>
      <c r="K242" s="2"/>
      <c r="L242" s="1">
        <v>-6.0</v>
      </c>
      <c r="M242" s="1"/>
      <c r="N242" s="1">
        <v>8.407116666666667</v>
      </c>
      <c r="O242" s="1" t="s">
        <v>5150</v>
      </c>
      <c r="P242" s="1" t="s">
        <v>5947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 hidden="1">
      <c r="A243" s="1" t="s">
        <v>32</v>
      </c>
      <c r="B243" s="1" t="s">
        <v>112</v>
      </c>
      <c r="C243" s="1">
        <v>264.0</v>
      </c>
      <c r="D243" s="1">
        <v>0.0</v>
      </c>
      <c r="E243" s="2"/>
      <c r="F243" s="1" t="s">
        <v>26</v>
      </c>
      <c r="G243" s="1" t="s">
        <v>27</v>
      </c>
      <c r="H243" s="1" t="s">
        <v>5948</v>
      </c>
      <c r="I243" s="1" t="s">
        <v>5949</v>
      </c>
      <c r="J243" s="1" t="s">
        <v>5949</v>
      </c>
      <c r="K243" s="2"/>
      <c r="L243" s="1">
        <v>-6.0</v>
      </c>
      <c r="M243" s="1"/>
      <c r="N243" s="1">
        <v>8.986966666666667</v>
      </c>
      <c r="O243" s="1" t="s">
        <v>5146</v>
      </c>
      <c r="P243" s="1" t="s">
        <v>5950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 hidden="1">
      <c r="A244" s="1" t="s">
        <v>24</v>
      </c>
      <c r="B244" s="1" t="s">
        <v>17</v>
      </c>
      <c r="C244" s="1">
        <v>827.4</v>
      </c>
      <c r="D244" s="1">
        <v>0.0</v>
      </c>
      <c r="E244" s="1" t="s">
        <v>25</v>
      </c>
      <c r="F244" s="1" t="s">
        <v>26</v>
      </c>
      <c r="G244" s="1" t="s">
        <v>27</v>
      </c>
      <c r="H244" s="1" t="s">
        <v>5951</v>
      </c>
      <c r="I244" s="1" t="s">
        <v>5952</v>
      </c>
      <c r="J244" s="1" t="s">
        <v>5952</v>
      </c>
      <c r="K244" s="2"/>
      <c r="L244" s="1">
        <v>-4.0</v>
      </c>
      <c r="M244" s="1"/>
      <c r="N244" s="1">
        <v>15.63135</v>
      </c>
      <c r="O244" s="1" t="s">
        <v>5150</v>
      </c>
      <c r="P244" s="1" t="s">
        <v>5953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24</v>
      </c>
      <c r="B245" s="1" t="s">
        <v>17</v>
      </c>
      <c r="C245" s="1">
        <v>380.0</v>
      </c>
      <c r="D245" s="1">
        <v>0.0</v>
      </c>
      <c r="E245" s="1" t="s">
        <v>25</v>
      </c>
      <c r="F245" s="1" t="s">
        <v>26</v>
      </c>
      <c r="G245" s="1" t="s">
        <v>27</v>
      </c>
      <c r="H245" s="1" t="s">
        <v>5954</v>
      </c>
      <c r="I245" s="1" t="s">
        <v>5955</v>
      </c>
      <c r="J245" s="1" t="s">
        <v>5955</v>
      </c>
      <c r="K245" s="2"/>
      <c r="L245" s="1">
        <v>-6.0</v>
      </c>
      <c r="M245" s="1"/>
      <c r="N245" s="1">
        <v>8.369966666666667</v>
      </c>
      <c r="O245" s="1" t="s">
        <v>5150</v>
      </c>
      <c r="P245" s="1" t="s">
        <v>5956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66</v>
      </c>
      <c r="B246" s="1" t="s">
        <v>112</v>
      </c>
      <c r="C246" s="1">
        <v>329.0</v>
      </c>
      <c r="D246" s="1">
        <v>0.0</v>
      </c>
      <c r="E246" s="1" t="s">
        <v>5557</v>
      </c>
      <c r="F246" s="1" t="s">
        <v>26</v>
      </c>
      <c r="G246" s="1" t="s">
        <v>27</v>
      </c>
      <c r="H246" s="1" t="s">
        <v>5957</v>
      </c>
      <c r="I246" s="1" t="s">
        <v>5958</v>
      </c>
      <c r="J246" s="1" t="s">
        <v>5958</v>
      </c>
      <c r="K246" s="2"/>
      <c r="L246" s="1">
        <v>-6.0</v>
      </c>
      <c r="M246" s="1"/>
      <c r="N246" s="1">
        <v>8.84625</v>
      </c>
      <c r="O246" s="1" t="s">
        <v>5146</v>
      </c>
      <c r="P246" s="1" t="s">
        <v>5959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32</v>
      </c>
      <c r="B247" s="1" t="s">
        <v>112</v>
      </c>
      <c r="C247" s="1">
        <v>329.0</v>
      </c>
      <c r="D247" s="1">
        <v>0.0</v>
      </c>
      <c r="E247" s="2"/>
      <c r="F247" s="1" t="s">
        <v>26</v>
      </c>
      <c r="G247" s="1" t="s">
        <v>27</v>
      </c>
      <c r="H247" s="1" t="s">
        <v>5960</v>
      </c>
      <c r="I247" s="1" t="s">
        <v>5961</v>
      </c>
      <c r="J247" s="1" t="s">
        <v>5961</v>
      </c>
      <c r="K247" s="2"/>
      <c r="L247" s="1">
        <v>-7.0</v>
      </c>
      <c r="M247" s="1"/>
      <c r="N247" s="1">
        <v>7.4045</v>
      </c>
      <c r="O247" s="1" t="s">
        <v>5146</v>
      </c>
      <c r="P247" s="1" t="s">
        <v>5962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 hidden="1">
      <c r="A248" s="1" t="s">
        <v>32</v>
      </c>
      <c r="B248" s="1" t="s">
        <v>112</v>
      </c>
      <c r="C248" s="1">
        <v>855.0</v>
      </c>
      <c r="D248" s="1">
        <v>0.0</v>
      </c>
      <c r="E248" s="2"/>
      <c r="F248" s="1" t="s">
        <v>26</v>
      </c>
      <c r="G248" s="1" t="s">
        <v>27</v>
      </c>
      <c r="H248" s="1" t="s">
        <v>5963</v>
      </c>
      <c r="I248" s="1" t="s">
        <v>5964</v>
      </c>
      <c r="J248" s="1" t="s">
        <v>5964</v>
      </c>
      <c r="K248" s="2"/>
      <c r="L248" s="1">
        <v>-9.0</v>
      </c>
      <c r="M248" s="1"/>
      <c r="N248" s="1">
        <v>10.63355</v>
      </c>
      <c r="O248" s="1" t="s">
        <v>5146</v>
      </c>
      <c r="P248" s="1" t="s">
        <v>5965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 hidden="1">
      <c r="A249" s="1" t="s">
        <v>48</v>
      </c>
      <c r="B249" s="1" t="s">
        <v>17</v>
      </c>
      <c r="C249" s="3">
        <v>358.0</v>
      </c>
      <c r="D249" s="1">
        <v>0.0</v>
      </c>
      <c r="E249" s="1" t="s">
        <v>25</v>
      </c>
      <c r="F249" s="1" t="s">
        <v>50</v>
      </c>
      <c r="G249" s="1" t="s">
        <v>27</v>
      </c>
      <c r="H249" s="1" t="s">
        <v>5966</v>
      </c>
      <c r="I249" s="1" t="s">
        <v>5967</v>
      </c>
      <c r="J249" s="1" t="s">
        <v>5968</v>
      </c>
      <c r="K249" s="1" t="s">
        <v>5969</v>
      </c>
      <c r="L249" s="1">
        <v>-1.0</v>
      </c>
      <c r="M249" s="1">
        <v>0.53905</v>
      </c>
      <c r="N249" s="1">
        <v>7.103683333333334</v>
      </c>
      <c r="O249" s="1" t="s">
        <v>5142</v>
      </c>
      <c r="P249" s="1" t="s">
        <v>5970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24</v>
      </c>
      <c r="B250" s="1" t="s">
        <v>17</v>
      </c>
      <c r="C250" s="1">
        <v>379.0</v>
      </c>
      <c r="D250" s="1">
        <v>0.0</v>
      </c>
      <c r="E250" s="1" t="s">
        <v>25</v>
      </c>
      <c r="F250" s="1" t="s">
        <v>26</v>
      </c>
      <c r="G250" s="1" t="s">
        <v>27</v>
      </c>
      <c r="H250" s="1" t="s">
        <v>5971</v>
      </c>
      <c r="I250" s="1" t="s">
        <v>5972</v>
      </c>
      <c r="J250" s="1" t="s">
        <v>5972</v>
      </c>
      <c r="K250" s="2"/>
      <c r="L250" s="1">
        <v>-6.0</v>
      </c>
      <c r="M250" s="1"/>
      <c r="N250" s="1">
        <v>8.1206</v>
      </c>
      <c r="O250" s="1" t="s">
        <v>5150</v>
      </c>
      <c r="P250" s="1" t="s">
        <v>5973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 hidden="1">
      <c r="A251" s="1" t="s">
        <v>48</v>
      </c>
      <c r="B251" s="1" t="s">
        <v>17</v>
      </c>
      <c r="C251" s="1">
        <v>219.0</v>
      </c>
      <c r="D251" s="1">
        <v>50.0</v>
      </c>
      <c r="E251" s="2"/>
      <c r="F251" s="1" t="s">
        <v>18</v>
      </c>
      <c r="G251" s="1" t="s">
        <v>27</v>
      </c>
      <c r="H251" s="1" t="s">
        <v>5974</v>
      </c>
      <c r="I251" s="1" t="s">
        <v>5975</v>
      </c>
      <c r="J251" s="1" t="s">
        <v>5796</v>
      </c>
      <c r="K251" s="2"/>
      <c r="L251" s="1">
        <v>524.0</v>
      </c>
      <c r="M251" s="1"/>
      <c r="N251" s="1">
        <v>79.8615</v>
      </c>
      <c r="O251" s="1" t="s">
        <v>5142</v>
      </c>
      <c r="P251" s="1" t="s">
        <v>5976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 hidden="1">
      <c r="A252" s="1" t="s">
        <v>48</v>
      </c>
      <c r="B252" s="1" t="s">
        <v>17</v>
      </c>
      <c r="C252" s="1">
        <v>319.0</v>
      </c>
      <c r="D252" s="1">
        <v>75.0</v>
      </c>
      <c r="E252" s="2"/>
      <c r="F252" s="1" t="s">
        <v>18</v>
      </c>
      <c r="G252" s="1" t="s">
        <v>19</v>
      </c>
      <c r="H252" s="1" t="s">
        <v>5977</v>
      </c>
      <c r="I252" s="1" t="s">
        <v>5978</v>
      </c>
      <c r="J252" s="1" t="s">
        <v>5796</v>
      </c>
      <c r="K252" s="2"/>
      <c r="L252" s="1">
        <v>591.0</v>
      </c>
      <c r="M252" s="1"/>
      <c r="N252" s="1">
        <v>8.877066666666666</v>
      </c>
      <c r="O252" s="1" t="s">
        <v>5142</v>
      </c>
      <c r="P252" s="1" t="s">
        <v>5979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48</v>
      </c>
      <c r="B253" s="1" t="s">
        <v>17</v>
      </c>
      <c r="C253" s="1">
        <v>299.0</v>
      </c>
      <c r="D253" s="1">
        <v>0.0</v>
      </c>
      <c r="E253" s="1" t="s">
        <v>5776</v>
      </c>
      <c r="F253" s="1" t="s">
        <v>50</v>
      </c>
      <c r="G253" s="1" t="s">
        <v>27</v>
      </c>
      <c r="H253" s="1" t="s">
        <v>5980</v>
      </c>
      <c r="I253" s="1" t="s">
        <v>5981</v>
      </c>
      <c r="J253" s="1" t="s">
        <v>5982</v>
      </c>
      <c r="K253" s="1" t="s">
        <v>5983</v>
      </c>
      <c r="L253" s="1">
        <v>-11.0</v>
      </c>
      <c r="M253" s="1">
        <v>0.010083333333333333</v>
      </c>
      <c r="N253" s="1">
        <v>8.275316666666667</v>
      </c>
      <c r="O253" s="1" t="s">
        <v>5142</v>
      </c>
      <c r="P253" s="1" t="s">
        <v>5984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32</v>
      </c>
      <c r="B254" s="1" t="s">
        <v>112</v>
      </c>
      <c r="C254" s="1">
        <v>364.0</v>
      </c>
      <c r="D254" s="1">
        <v>0.0</v>
      </c>
      <c r="E254" s="2"/>
      <c r="F254" s="1" t="s">
        <v>26</v>
      </c>
      <c r="G254" s="1" t="s">
        <v>27</v>
      </c>
      <c r="H254" s="1" t="s">
        <v>5985</v>
      </c>
      <c r="I254" s="1" t="s">
        <v>5986</v>
      </c>
      <c r="J254" s="1" t="s">
        <v>5986</v>
      </c>
      <c r="K254" s="2"/>
      <c r="L254" s="1">
        <v>-7.0</v>
      </c>
      <c r="M254" s="1"/>
      <c r="N254" s="1">
        <v>7.082966666666667</v>
      </c>
      <c r="O254" s="1" t="s">
        <v>5146</v>
      </c>
      <c r="P254" s="1" t="s">
        <v>5987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48</v>
      </c>
      <c r="B255" s="1" t="s">
        <v>17</v>
      </c>
      <c r="C255" s="1">
        <v>403.0</v>
      </c>
      <c r="D255" s="1">
        <v>100.0</v>
      </c>
      <c r="E255" s="2"/>
      <c r="F255" s="1" t="s">
        <v>18</v>
      </c>
      <c r="G255" s="1" t="s">
        <v>27</v>
      </c>
      <c r="H255" s="1" t="s">
        <v>5988</v>
      </c>
      <c r="I255" s="1" t="s">
        <v>5989</v>
      </c>
      <c r="J255" s="1" t="s">
        <v>5796</v>
      </c>
      <c r="K255" s="2"/>
      <c r="L255" s="1">
        <v>606.0</v>
      </c>
      <c r="M255" s="1"/>
      <c r="N255" s="1">
        <v>8.66345</v>
      </c>
      <c r="O255" s="1" t="s">
        <v>5142</v>
      </c>
      <c r="P255" s="1" t="s">
        <v>5990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24</v>
      </c>
      <c r="B256" s="1" t="s">
        <v>17</v>
      </c>
      <c r="C256" s="3">
        <v>299.2</v>
      </c>
      <c r="D256" s="1">
        <v>0.0</v>
      </c>
      <c r="E256" s="1" t="s">
        <v>25</v>
      </c>
      <c r="F256" s="1" t="s">
        <v>26</v>
      </c>
      <c r="G256" s="1" t="s">
        <v>27</v>
      </c>
      <c r="H256" s="1" t="s">
        <v>5991</v>
      </c>
      <c r="I256" s="1" t="s">
        <v>5992</v>
      </c>
      <c r="J256" s="1" t="s">
        <v>5992</v>
      </c>
      <c r="K256" s="2"/>
      <c r="L256" s="1">
        <v>-4.0</v>
      </c>
      <c r="M256" s="1"/>
      <c r="N256" s="1">
        <v>10.970383333333332</v>
      </c>
      <c r="O256" s="1" t="s">
        <v>5150</v>
      </c>
      <c r="P256" s="1" t="s">
        <v>5993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 hidden="1">
      <c r="A257" s="1" t="s">
        <v>24</v>
      </c>
      <c r="B257" s="1" t="s">
        <v>17</v>
      </c>
      <c r="C257" s="1">
        <v>214.2</v>
      </c>
      <c r="D257" s="1">
        <v>0.0</v>
      </c>
      <c r="E257" s="1" t="s">
        <v>25</v>
      </c>
      <c r="F257" s="1" t="s">
        <v>26</v>
      </c>
      <c r="G257" s="1" t="s">
        <v>27</v>
      </c>
      <c r="H257" s="1" t="s">
        <v>5994</v>
      </c>
      <c r="I257" s="1" t="s">
        <v>5995</v>
      </c>
      <c r="J257" s="1" t="s">
        <v>5995</v>
      </c>
      <c r="K257" s="2"/>
      <c r="L257" s="1">
        <v>-2.0</v>
      </c>
      <c r="M257" s="1"/>
      <c r="N257" s="1">
        <v>12.580416666666666</v>
      </c>
      <c r="O257" s="1" t="s">
        <v>5150</v>
      </c>
      <c r="P257" s="1" t="s">
        <v>5204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 hidden="1">
      <c r="A258" s="1" t="s">
        <v>32</v>
      </c>
      <c r="B258" s="1" t="s">
        <v>112</v>
      </c>
      <c r="C258" s="1">
        <v>329.0</v>
      </c>
      <c r="D258" s="1">
        <v>0.0</v>
      </c>
      <c r="E258" s="2"/>
      <c r="F258" s="1" t="s">
        <v>26</v>
      </c>
      <c r="G258" s="1" t="s">
        <v>27</v>
      </c>
      <c r="H258" s="1" t="s">
        <v>5996</v>
      </c>
      <c r="I258" s="1" t="s">
        <v>5997</v>
      </c>
      <c r="J258" s="1" t="s">
        <v>5997</v>
      </c>
      <c r="K258" s="2"/>
      <c r="L258" s="1">
        <v>-3.0</v>
      </c>
      <c r="M258" s="1"/>
      <c r="N258" s="1">
        <v>11.320883333333333</v>
      </c>
      <c r="O258" s="1" t="s">
        <v>5146</v>
      </c>
      <c r="P258" s="1" t="s">
        <v>5998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 hidden="1">
      <c r="A259" s="1" t="s">
        <v>48</v>
      </c>
      <c r="B259" s="1" t="s">
        <v>17</v>
      </c>
      <c r="C259" s="1">
        <v>538.0</v>
      </c>
      <c r="D259" s="1">
        <v>0.0</v>
      </c>
      <c r="E259" s="1" t="s">
        <v>25</v>
      </c>
      <c r="F259" s="1" t="s">
        <v>50</v>
      </c>
      <c r="G259" s="1" t="s">
        <v>27</v>
      </c>
      <c r="H259" s="1" t="s">
        <v>5999</v>
      </c>
      <c r="I259" s="1" t="s">
        <v>6000</v>
      </c>
      <c r="J259" s="1" t="s">
        <v>6001</v>
      </c>
      <c r="K259" s="1" t="s">
        <v>6002</v>
      </c>
      <c r="L259" s="1">
        <v>-2.0</v>
      </c>
      <c r="M259" s="1">
        <v>2.4927333333333332</v>
      </c>
      <c r="N259" s="1">
        <v>11.664033333333334</v>
      </c>
      <c r="O259" s="1" t="s">
        <v>5142</v>
      </c>
      <c r="P259" s="1" t="s">
        <v>6003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24</v>
      </c>
      <c r="B260" s="1" t="s">
        <v>17</v>
      </c>
      <c r="C260" s="1">
        <v>943.0</v>
      </c>
      <c r="D260" s="1">
        <v>0.0</v>
      </c>
      <c r="E260" s="1" t="s">
        <v>25</v>
      </c>
      <c r="F260" s="1" t="s">
        <v>26</v>
      </c>
      <c r="G260" s="1" t="s">
        <v>27</v>
      </c>
      <c r="H260" s="1" t="s">
        <v>6004</v>
      </c>
      <c r="I260" s="1" t="s">
        <v>6005</v>
      </c>
      <c r="J260" s="1" t="s">
        <v>6005</v>
      </c>
      <c r="K260" s="2"/>
      <c r="L260" s="1">
        <v>-9.0</v>
      </c>
      <c r="M260" s="1"/>
      <c r="N260" s="1">
        <v>10.861216666666667</v>
      </c>
      <c r="O260" s="1" t="s">
        <v>5150</v>
      </c>
      <c r="P260" s="1" t="s">
        <v>6006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48</v>
      </c>
      <c r="B261" s="1" t="s">
        <v>17</v>
      </c>
      <c r="C261" s="3">
        <v>368.0</v>
      </c>
      <c r="D261" s="1">
        <v>0.0</v>
      </c>
      <c r="E261" s="1" t="s">
        <v>6007</v>
      </c>
      <c r="F261" s="1" t="s">
        <v>50</v>
      </c>
      <c r="G261" s="1" t="s">
        <v>27</v>
      </c>
      <c r="H261" s="1" t="s">
        <v>6008</v>
      </c>
      <c r="I261" s="1" t="s">
        <v>6009</v>
      </c>
      <c r="J261" s="1" t="s">
        <v>6010</v>
      </c>
      <c r="K261" s="1" t="s">
        <v>6011</v>
      </c>
      <c r="L261" s="1">
        <v>-1.0</v>
      </c>
      <c r="M261" s="1">
        <v>0.03475</v>
      </c>
      <c r="N261" s="1">
        <v>8.837833333333334</v>
      </c>
      <c r="O261" s="1" t="s">
        <v>5142</v>
      </c>
      <c r="P261" s="1" t="s">
        <v>6012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 hidden="1">
      <c r="A262" s="1" t="s">
        <v>48</v>
      </c>
      <c r="B262" s="1" t="s">
        <v>17</v>
      </c>
      <c r="C262" s="1">
        <v>683.0</v>
      </c>
      <c r="D262" s="1">
        <v>0.0</v>
      </c>
      <c r="E262" s="1" t="s">
        <v>5776</v>
      </c>
      <c r="F262" s="1" t="s">
        <v>50</v>
      </c>
      <c r="G262" s="1" t="s">
        <v>27</v>
      </c>
      <c r="H262" s="1" t="s">
        <v>6013</v>
      </c>
      <c r="I262" s="1" t="s">
        <v>6014</v>
      </c>
      <c r="J262" s="1" t="s">
        <v>6015</v>
      </c>
      <c r="K262" s="1" t="s">
        <v>6016</v>
      </c>
      <c r="L262" s="1">
        <v>0.0</v>
      </c>
      <c r="M262" s="1">
        <v>0.018483333333333334</v>
      </c>
      <c r="N262" s="1">
        <v>13.1188</v>
      </c>
      <c r="O262" s="1" t="s">
        <v>5142</v>
      </c>
      <c r="P262" s="1" t="s">
        <v>6017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 hidden="1">
      <c r="A263" s="1" t="s">
        <v>48</v>
      </c>
      <c r="B263" s="1" t="s">
        <v>17</v>
      </c>
      <c r="C263" s="1">
        <v>551.0</v>
      </c>
      <c r="D263" s="1">
        <v>0.0</v>
      </c>
      <c r="E263" s="1" t="s">
        <v>6007</v>
      </c>
      <c r="F263" s="1" t="s">
        <v>50</v>
      </c>
      <c r="G263" s="1" t="s">
        <v>27</v>
      </c>
      <c r="H263" s="1" t="s">
        <v>6018</v>
      </c>
      <c r="I263" s="1" t="s">
        <v>6019</v>
      </c>
      <c r="J263" s="1" t="s">
        <v>6020</v>
      </c>
      <c r="K263" s="1" t="s">
        <v>6021</v>
      </c>
      <c r="L263" s="1">
        <v>-5.0</v>
      </c>
      <c r="M263" s="1">
        <v>0.00965</v>
      </c>
      <c r="N263" s="1">
        <v>9.157466666666666</v>
      </c>
      <c r="O263" s="1" t="s">
        <v>5142</v>
      </c>
      <c r="P263" s="1" t="s">
        <v>6022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 hidden="1">
      <c r="A264" s="1" t="s">
        <v>24</v>
      </c>
      <c r="B264" s="1" t="s">
        <v>17</v>
      </c>
      <c r="C264" s="1">
        <v>269.2</v>
      </c>
      <c r="D264" s="1">
        <v>0.0</v>
      </c>
      <c r="E264" s="1" t="s">
        <v>25</v>
      </c>
      <c r="F264" s="1" t="s">
        <v>26</v>
      </c>
      <c r="G264" s="1" t="s">
        <v>27</v>
      </c>
      <c r="H264" s="1" t="s">
        <v>6023</v>
      </c>
      <c r="I264" s="1" t="s">
        <v>6024</v>
      </c>
      <c r="J264" s="1" t="s">
        <v>6024</v>
      </c>
      <c r="K264" s="2"/>
      <c r="L264" s="1">
        <v>-1.0</v>
      </c>
      <c r="M264" s="1"/>
      <c r="N264" s="1">
        <v>13.720033333333333</v>
      </c>
      <c r="O264" s="1" t="s">
        <v>5150</v>
      </c>
      <c r="P264" s="1" t="s">
        <v>6025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 hidden="1">
      <c r="A265" s="1" t="s">
        <v>48</v>
      </c>
      <c r="B265" s="1" t="s">
        <v>17</v>
      </c>
      <c r="C265" s="3">
        <v>1016.0</v>
      </c>
      <c r="D265" s="1">
        <v>0.0</v>
      </c>
      <c r="E265" s="1" t="s">
        <v>5776</v>
      </c>
      <c r="F265" s="1" t="s">
        <v>50</v>
      </c>
      <c r="G265" s="1" t="s">
        <v>27</v>
      </c>
      <c r="H265" s="1" t="s">
        <v>6026</v>
      </c>
      <c r="I265" s="1" t="s">
        <v>6027</v>
      </c>
      <c r="J265" s="1" t="s">
        <v>6028</v>
      </c>
      <c r="K265" s="1" t="s">
        <v>6029</v>
      </c>
      <c r="L265" s="1">
        <v>-1.0</v>
      </c>
      <c r="M265" s="1">
        <v>0.012833333333333334</v>
      </c>
      <c r="N265" s="1">
        <v>11.592266666666667</v>
      </c>
      <c r="O265" s="1" t="s">
        <v>5142</v>
      </c>
      <c r="P265" s="1" t="s">
        <v>6030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32</v>
      </c>
      <c r="B266" s="1" t="s">
        <v>112</v>
      </c>
      <c r="C266" s="1">
        <v>448.0</v>
      </c>
      <c r="D266" s="1">
        <v>0.0</v>
      </c>
      <c r="E266" s="2"/>
      <c r="F266" s="1" t="s">
        <v>26</v>
      </c>
      <c r="G266" s="1" t="s">
        <v>27</v>
      </c>
      <c r="H266" s="1" t="s">
        <v>6031</v>
      </c>
      <c r="I266" s="1" t="s">
        <v>6032</v>
      </c>
      <c r="J266" s="1" t="s">
        <v>6032</v>
      </c>
      <c r="K266" s="2"/>
      <c r="L266" s="1">
        <v>-6.0</v>
      </c>
      <c r="M266" s="1"/>
      <c r="N266" s="1">
        <v>8.787033333333333</v>
      </c>
      <c r="O266" s="1" t="s">
        <v>5146</v>
      </c>
      <c r="P266" s="1" t="s">
        <v>6033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 hidden="1">
      <c r="A267" s="1" t="s">
        <v>48</v>
      </c>
      <c r="B267" s="1" t="s">
        <v>17</v>
      </c>
      <c r="C267" s="1">
        <v>770.0</v>
      </c>
      <c r="D267" s="1">
        <v>192.0</v>
      </c>
      <c r="E267" s="2"/>
      <c r="F267" s="1" t="s">
        <v>18</v>
      </c>
      <c r="G267" s="1" t="s">
        <v>123</v>
      </c>
      <c r="H267" s="1" t="s">
        <v>6034</v>
      </c>
      <c r="I267" s="1" t="s">
        <v>6035</v>
      </c>
      <c r="J267" s="1" t="s">
        <v>5796</v>
      </c>
      <c r="K267" s="2"/>
      <c r="L267" s="1">
        <v>635.0</v>
      </c>
      <c r="M267" s="1"/>
      <c r="N267" s="1">
        <v>22.8998</v>
      </c>
      <c r="O267" s="1" t="s">
        <v>5142</v>
      </c>
      <c r="P267" s="1" t="s">
        <v>6036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 hidden="1">
      <c r="A268" s="1" t="s">
        <v>66</v>
      </c>
      <c r="B268" s="1" t="s">
        <v>112</v>
      </c>
      <c r="C268" s="1">
        <v>588.0</v>
      </c>
      <c r="D268" s="1">
        <v>0.0</v>
      </c>
      <c r="E268" s="1" t="s">
        <v>6037</v>
      </c>
      <c r="F268" s="1" t="s">
        <v>26</v>
      </c>
      <c r="G268" s="1" t="s">
        <v>27</v>
      </c>
      <c r="H268" s="1" t="s">
        <v>6038</v>
      </c>
      <c r="I268" s="1" t="s">
        <v>6039</v>
      </c>
      <c r="J268" s="1" t="s">
        <v>6039</v>
      </c>
      <c r="K268" s="2"/>
      <c r="L268" s="1">
        <v>-6.0</v>
      </c>
      <c r="M268" s="1"/>
      <c r="N268" s="1">
        <v>13.848866666666666</v>
      </c>
      <c r="O268" s="1" t="s">
        <v>5146</v>
      </c>
      <c r="P268" s="1" t="s">
        <v>6040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 hidden="1">
      <c r="A269" s="1" t="s">
        <v>24</v>
      </c>
      <c r="B269" s="1" t="s">
        <v>17</v>
      </c>
      <c r="C269" s="1">
        <v>281.2</v>
      </c>
      <c r="D269" s="1">
        <v>0.0</v>
      </c>
      <c r="E269" s="1" t="s">
        <v>25</v>
      </c>
      <c r="F269" s="1" t="s">
        <v>26</v>
      </c>
      <c r="G269" s="1" t="s">
        <v>27</v>
      </c>
      <c r="H269" s="1" t="s">
        <v>6041</v>
      </c>
      <c r="I269" s="1" t="s">
        <v>6042</v>
      </c>
      <c r="J269" s="1" t="s">
        <v>6042</v>
      </c>
      <c r="K269" s="2"/>
      <c r="L269" s="1">
        <v>-6.0</v>
      </c>
      <c r="M269" s="1"/>
      <c r="N269" s="1">
        <v>8.34585</v>
      </c>
      <c r="O269" s="1" t="s">
        <v>5150</v>
      </c>
      <c r="P269" s="1" t="s">
        <v>6043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 hidden="1">
      <c r="A270" s="1" t="s">
        <v>48</v>
      </c>
      <c r="B270" s="1" t="s">
        <v>17</v>
      </c>
      <c r="C270" s="1">
        <v>445.0</v>
      </c>
      <c r="D270" s="1">
        <v>0.0</v>
      </c>
      <c r="E270" s="1" t="s">
        <v>5776</v>
      </c>
      <c r="F270" s="1" t="s">
        <v>50</v>
      </c>
      <c r="G270" s="1" t="s">
        <v>27</v>
      </c>
      <c r="H270" s="1" t="s">
        <v>6044</v>
      </c>
      <c r="I270" s="1" t="s">
        <v>6045</v>
      </c>
      <c r="J270" s="1" t="s">
        <v>6046</v>
      </c>
      <c r="K270" s="1" t="s">
        <v>1097</v>
      </c>
      <c r="L270" s="1">
        <v>4.0</v>
      </c>
      <c r="M270" s="1">
        <v>0.0141</v>
      </c>
      <c r="N270" s="1">
        <v>9.93445</v>
      </c>
      <c r="O270" s="1" t="s">
        <v>5142</v>
      </c>
      <c r="P270" s="1" t="s">
        <v>6047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48</v>
      </c>
      <c r="B271" s="1" t="s">
        <v>17</v>
      </c>
      <c r="C271" s="1">
        <v>357.0</v>
      </c>
      <c r="D271" s="1">
        <v>0.0</v>
      </c>
      <c r="E271" s="2"/>
      <c r="F271" s="1" t="s">
        <v>18</v>
      </c>
      <c r="G271" s="1" t="s">
        <v>123</v>
      </c>
      <c r="H271" s="1" t="s">
        <v>6048</v>
      </c>
      <c r="I271" s="1" t="s">
        <v>6049</v>
      </c>
      <c r="J271" s="1" t="s">
        <v>5796</v>
      </c>
      <c r="K271" s="2"/>
      <c r="L271" s="1">
        <v>674.0</v>
      </c>
      <c r="M271" s="1"/>
      <c r="N271" s="1">
        <v>16.507016666666665</v>
      </c>
      <c r="O271" s="1" t="s">
        <v>5142</v>
      </c>
      <c r="P271" s="1" t="s">
        <v>6050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 hidden="1">
      <c r="A272" s="1" t="s">
        <v>32</v>
      </c>
      <c r="B272" s="1" t="s">
        <v>112</v>
      </c>
      <c r="C272" s="3">
        <v>922.0</v>
      </c>
      <c r="D272" s="1">
        <v>0.0</v>
      </c>
      <c r="E272" s="2"/>
      <c r="F272" s="1" t="s">
        <v>26</v>
      </c>
      <c r="G272" s="1" t="s">
        <v>27</v>
      </c>
      <c r="H272" s="1" t="s">
        <v>6051</v>
      </c>
      <c r="I272" s="1" t="s">
        <v>6052</v>
      </c>
      <c r="J272" s="1" t="s">
        <v>6052</v>
      </c>
      <c r="K272" s="2"/>
      <c r="L272" s="1">
        <v>-10.0</v>
      </c>
      <c r="M272" s="1"/>
      <c r="N272" s="1">
        <v>9.595266666666667</v>
      </c>
      <c r="O272" s="1" t="s">
        <v>5146</v>
      </c>
      <c r="P272" s="1" t="s">
        <v>6053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 hidden="1">
      <c r="A273" s="1" t="s">
        <v>48</v>
      </c>
      <c r="B273" s="1" t="s">
        <v>17</v>
      </c>
      <c r="C273" s="1">
        <v>530.0</v>
      </c>
      <c r="D273" s="1">
        <v>25.0</v>
      </c>
      <c r="E273" s="1" t="s">
        <v>5776</v>
      </c>
      <c r="F273" s="1" t="s">
        <v>50</v>
      </c>
      <c r="G273" s="1" t="s">
        <v>27</v>
      </c>
      <c r="H273" s="1" t="s">
        <v>6054</v>
      </c>
      <c r="I273" s="1" t="s">
        <v>6055</v>
      </c>
      <c r="J273" s="1" t="s">
        <v>6056</v>
      </c>
      <c r="K273" s="1" t="s">
        <v>6057</v>
      </c>
      <c r="L273" s="1">
        <v>18.0</v>
      </c>
      <c r="M273" s="1">
        <v>0.011016666666666666</v>
      </c>
      <c r="N273" s="1">
        <v>15.668966666666666</v>
      </c>
      <c r="O273" s="1" t="s">
        <v>5142</v>
      </c>
      <c r="P273" s="1" t="s">
        <v>6058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 hidden="1">
      <c r="A274" s="1" t="s">
        <v>66</v>
      </c>
      <c r="B274" s="1" t="s">
        <v>112</v>
      </c>
      <c r="C274" s="1">
        <v>498.0</v>
      </c>
      <c r="D274" s="1">
        <v>0.0</v>
      </c>
      <c r="E274" s="1" t="s">
        <v>6059</v>
      </c>
      <c r="F274" s="1" t="s">
        <v>26</v>
      </c>
      <c r="G274" s="1" t="s">
        <v>27</v>
      </c>
      <c r="H274" s="1" t="s">
        <v>6060</v>
      </c>
      <c r="I274" s="1" t="s">
        <v>6061</v>
      </c>
      <c r="J274" s="1" t="s">
        <v>6061</v>
      </c>
      <c r="K274" s="2"/>
      <c r="L274" s="1">
        <v>-6.0</v>
      </c>
      <c r="M274" s="1"/>
      <c r="N274" s="1">
        <v>8.292833333333334</v>
      </c>
      <c r="O274" s="1" t="s">
        <v>5146</v>
      </c>
      <c r="P274" s="1" t="s">
        <v>6062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 hidden="1">
      <c r="A275" s="1" t="s">
        <v>48</v>
      </c>
      <c r="B275" s="1" t="s">
        <v>17</v>
      </c>
      <c r="C275" s="1">
        <v>876.0</v>
      </c>
      <c r="D275" s="1">
        <v>0.0</v>
      </c>
      <c r="E275" s="1" t="s">
        <v>5776</v>
      </c>
      <c r="F275" s="1" t="s">
        <v>50</v>
      </c>
      <c r="G275" s="1" t="s">
        <v>27</v>
      </c>
      <c r="H275" s="1" t="s">
        <v>6063</v>
      </c>
      <c r="I275" s="1" t="s">
        <v>6064</v>
      </c>
      <c r="J275" s="1" t="s">
        <v>6065</v>
      </c>
      <c r="K275" s="1" t="s">
        <v>6066</v>
      </c>
      <c r="L275" s="1">
        <v>-2.0</v>
      </c>
      <c r="M275" s="1">
        <v>0.009866666666666666</v>
      </c>
      <c r="N275" s="1">
        <v>8.299016666666667</v>
      </c>
      <c r="O275" s="1" t="s">
        <v>5142</v>
      </c>
      <c r="P275" s="1" t="s">
        <v>6067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 hidden="1">
      <c r="A276" s="1" t="s">
        <v>48</v>
      </c>
      <c r="B276" s="1" t="s">
        <v>17</v>
      </c>
      <c r="C276" s="1">
        <v>483.0</v>
      </c>
      <c r="D276" s="1">
        <v>29.0</v>
      </c>
      <c r="E276" s="1" t="s">
        <v>6007</v>
      </c>
      <c r="F276" s="1" t="s">
        <v>50</v>
      </c>
      <c r="G276" s="1" t="s">
        <v>27</v>
      </c>
      <c r="H276" s="1" t="s">
        <v>6068</v>
      </c>
      <c r="I276" s="1" t="s">
        <v>6069</v>
      </c>
      <c r="J276" s="1" t="s">
        <v>6070</v>
      </c>
      <c r="K276" s="1" t="s">
        <v>6071</v>
      </c>
      <c r="L276" s="1">
        <v>-11.0</v>
      </c>
      <c r="M276" s="1">
        <v>0.015016666666666666</v>
      </c>
      <c r="N276" s="1">
        <v>7.533533333333334</v>
      </c>
      <c r="O276" s="1" t="s">
        <v>5142</v>
      </c>
      <c r="P276" s="1" t="s">
        <v>6072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 hidden="1">
      <c r="A277" s="1" t="s">
        <v>48</v>
      </c>
      <c r="B277" s="1" t="s">
        <v>17</v>
      </c>
      <c r="C277" s="1">
        <v>199.0</v>
      </c>
      <c r="D277" s="1">
        <v>50.0</v>
      </c>
      <c r="E277" s="2"/>
      <c r="F277" s="1" t="s">
        <v>18</v>
      </c>
      <c r="G277" s="1" t="s">
        <v>123</v>
      </c>
      <c r="H277" s="1" t="s">
        <v>6073</v>
      </c>
      <c r="I277" s="1" t="s">
        <v>6074</v>
      </c>
      <c r="J277" s="1" t="s">
        <v>5796</v>
      </c>
      <c r="K277" s="2"/>
      <c r="L277" s="1">
        <v>697.0</v>
      </c>
      <c r="M277" s="1"/>
      <c r="N277" s="1">
        <v>8.621016666666666</v>
      </c>
      <c r="O277" s="1" t="s">
        <v>5142</v>
      </c>
      <c r="P277" s="1" t="s">
        <v>5845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24</v>
      </c>
      <c r="B278" s="1" t="s">
        <v>17</v>
      </c>
      <c r="C278" s="1">
        <v>214.2</v>
      </c>
      <c r="D278" s="1">
        <v>0.0</v>
      </c>
      <c r="E278" s="1" t="s">
        <v>25</v>
      </c>
      <c r="F278" s="1" t="s">
        <v>26</v>
      </c>
      <c r="G278" s="1" t="s">
        <v>27</v>
      </c>
      <c r="H278" s="1" t="s">
        <v>6075</v>
      </c>
      <c r="I278" s="1" t="s">
        <v>6076</v>
      </c>
      <c r="J278" s="1" t="s">
        <v>6076</v>
      </c>
      <c r="K278" s="2"/>
      <c r="L278" s="1">
        <v>-7.0</v>
      </c>
      <c r="M278" s="1"/>
      <c r="N278" s="1">
        <v>7.096016666666666</v>
      </c>
      <c r="O278" s="1" t="s">
        <v>5150</v>
      </c>
      <c r="P278" s="1" t="s">
        <v>5263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 hidden="1">
      <c r="A279" s="1" t="s">
        <v>48</v>
      </c>
      <c r="B279" s="1" t="s">
        <v>17</v>
      </c>
      <c r="C279" s="1">
        <v>464.0</v>
      </c>
      <c r="D279" s="1">
        <v>0.0</v>
      </c>
      <c r="E279" s="1" t="s">
        <v>5776</v>
      </c>
      <c r="F279" s="1" t="s">
        <v>50</v>
      </c>
      <c r="G279" s="1" t="s">
        <v>27</v>
      </c>
      <c r="H279" s="1" t="s">
        <v>6077</v>
      </c>
      <c r="I279" s="1" t="s">
        <v>6078</v>
      </c>
      <c r="J279" s="1" t="s">
        <v>6079</v>
      </c>
      <c r="K279" s="1" t="s">
        <v>6080</v>
      </c>
      <c r="L279" s="1">
        <v>-12.0</v>
      </c>
      <c r="M279" s="1">
        <v>0.013216666666666666</v>
      </c>
      <c r="N279" s="1">
        <v>7.455633333333333</v>
      </c>
      <c r="O279" s="1" t="s">
        <v>5142</v>
      </c>
      <c r="P279" s="1" t="s">
        <v>6081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 hidden="1">
      <c r="A280" s="1" t="s">
        <v>48</v>
      </c>
      <c r="B280" s="1" t="s">
        <v>17</v>
      </c>
      <c r="C280" s="1">
        <v>850.0</v>
      </c>
      <c r="D280" s="1">
        <v>212.0</v>
      </c>
      <c r="E280" s="2"/>
      <c r="F280" s="1" t="s">
        <v>18</v>
      </c>
      <c r="G280" s="1" t="s">
        <v>123</v>
      </c>
      <c r="H280" s="1" t="s">
        <v>6082</v>
      </c>
      <c r="I280" s="1" t="s">
        <v>6083</v>
      </c>
      <c r="J280" s="1" t="s">
        <v>5796</v>
      </c>
      <c r="K280" s="2"/>
      <c r="L280" s="1">
        <v>705.0</v>
      </c>
      <c r="M280" s="1"/>
      <c r="N280" s="1">
        <v>16.907216666666667</v>
      </c>
      <c r="O280" s="1" t="s">
        <v>5142</v>
      </c>
      <c r="P280" s="1" t="s">
        <v>6084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 hidden="1">
      <c r="A281" s="1" t="s">
        <v>32</v>
      </c>
      <c r="B281" s="1" t="s">
        <v>112</v>
      </c>
      <c r="C281" s="1">
        <v>329.0</v>
      </c>
      <c r="D281" s="1">
        <v>0.0</v>
      </c>
      <c r="E281" s="2"/>
      <c r="F281" s="1" t="s">
        <v>26</v>
      </c>
      <c r="G281" s="1" t="s">
        <v>27</v>
      </c>
      <c r="H281" s="1" t="s">
        <v>6085</v>
      </c>
      <c r="I281" s="1" t="s">
        <v>6086</v>
      </c>
      <c r="J281" s="1" t="s">
        <v>6086</v>
      </c>
      <c r="K281" s="2"/>
      <c r="L281" s="1">
        <v>-8.0</v>
      </c>
      <c r="M281" s="1"/>
      <c r="N281" s="1">
        <v>6.199033333333333</v>
      </c>
      <c r="O281" s="1" t="s">
        <v>5146</v>
      </c>
      <c r="P281" s="1" t="s">
        <v>6087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 hidden="1">
      <c r="A282" s="1" t="s">
        <v>32</v>
      </c>
      <c r="B282" s="1" t="s">
        <v>112</v>
      </c>
      <c r="C282" s="1">
        <v>364.0</v>
      </c>
      <c r="D282" s="1">
        <v>0.0</v>
      </c>
      <c r="E282" s="2"/>
      <c r="F282" s="1" t="s">
        <v>26</v>
      </c>
      <c r="G282" s="1" t="s">
        <v>27</v>
      </c>
      <c r="H282" s="1" t="s">
        <v>6088</v>
      </c>
      <c r="I282" s="1" t="s">
        <v>6089</v>
      </c>
      <c r="J282" s="1" t="s">
        <v>6089</v>
      </c>
      <c r="K282" s="2"/>
      <c r="L282" s="1">
        <v>-5.0</v>
      </c>
      <c r="M282" s="1"/>
      <c r="N282" s="1">
        <v>9.039316666666666</v>
      </c>
      <c r="O282" s="1" t="s">
        <v>5146</v>
      </c>
      <c r="P282" s="1" t="s">
        <v>5987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32</v>
      </c>
      <c r="B283" s="1" t="s">
        <v>112</v>
      </c>
      <c r="C283" s="1">
        <v>329.0</v>
      </c>
      <c r="D283" s="1">
        <v>0.0</v>
      </c>
      <c r="E283" s="2"/>
      <c r="F283" s="1" t="s">
        <v>26</v>
      </c>
      <c r="G283" s="1" t="s">
        <v>27</v>
      </c>
      <c r="H283" s="1" t="s">
        <v>6090</v>
      </c>
      <c r="I283" s="1" t="s">
        <v>6091</v>
      </c>
      <c r="J283" s="1" t="s">
        <v>6091</v>
      </c>
      <c r="K283" s="2"/>
      <c r="L283" s="1">
        <v>-7.0</v>
      </c>
      <c r="M283" s="1"/>
      <c r="N283" s="1">
        <v>7.125383333333334</v>
      </c>
      <c r="O283" s="1" t="s">
        <v>5146</v>
      </c>
      <c r="P283" s="1" t="s">
        <v>5998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 hidden="1">
      <c r="A284" s="1" t="s">
        <v>48</v>
      </c>
      <c r="B284" s="1" t="s">
        <v>17</v>
      </c>
      <c r="C284" s="1">
        <v>407.0</v>
      </c>
      <c r="D284" s="1">
        <v>111.0</v>
      </c>
      <c r="E284" s="2"/>
      <c r="F284" s="1" t="s">
        <v>18</v>
      </c>
      <c r="G284" s="1" t="s">
        <v>123</v>
      </c>
      <c r="H284" s="1" t="s">
        <v>6092</v>
      </c>
      <c r="I284" s="1" t="s">
        <v>6093</v>
      </c>
      <c r="J284" s="1" t="s">
        <v>5796</v>
      </c>
      <c r="K284" s="2"/>
      <c r="L284" s="1">
        <v>719.0</v>
      </c>
      <c r="M284" s="1"/>
      <c r="N284" s="1">
        <v>6.372066666666667</v>
      </c>
      <c r="O284" s="1" t="s">
        <v>5142</v>
      </c>
      <c r="P284" s="1" t="s">
        <v>6094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 hidden="1">
      <c r="A285" s="1" t="s">
        <v>24</v>
      </c>
      <c r="B285" s="3" t="s">
        <v>17</v>
      </c>
      <c r="C285" s="1">
        <v>583.0</v>
      </c>
      <c r="D285" s="1">
        <v>0.0</v>
      </c>
      <c r="E285" s="1" t="s">
        <v>25</v>
      </c>
      <c r="F285" s="1" t="s">
        <v>26</v>
      </c>
      <c r="G285" s="1" t="s">
        <v>27</v>
      </c>
      <c r="H285" s="1" t="s">
        <v>6095</v>
      </c>
      <c r="I285" s="1" t="s">
        <v>6096</v>
      </c>
      <c r="J285" s="1" t="s">
        <v>6096</v>
      </c>
      <c r="K285" s="2"/>
      <c r="L285" s="1">
        <v>-7.0</v>
      </c>
      <c r="M285" s="1"/>
      <c r="N285" s="1">
        <v>12.234533333333333</v>
      </c>
      <c r="O285" s="1" t="s">
        <v>5150</v>
      </c>
      <c r="P285" s="1" t="s">
        <v>6097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 hidden="1">
      <c r="A286" s="1" t="s">
        <v>24</v>
      </c>
      <c r="B286" s="1" t="s">
        <v>17</v>
      </c>
      <c r="C286" s="1">
        <v>214.2</v>
      </c>
      <c r="D286" s="1">
        <v>0.0</v>
      </c>
      <c r="E286" s="1" t="s">
        <v>25</v>
      </c>
      <c r="F286" s="1" t="s">
        <v>26</v>
      </c>
      <c r="G286" s="1" t="s">
        <v>27</v>
      </c>
      <c r="H286" s="1" t="s">
        <v>6098</v>
      </c>
      <c r="I286" s="1" t="s">
        <v>6099</v>
      </c>
      <c r="J286" s="1" t="s">
        <v>6099</v>
      </c>
      <c r="K286" s="2"/>
      <c r="L286" s="1">
        <v>-8.0</v>
      </c>
      <c r="M286" s="1"/>
      <c r="N286" s="1">
        <v>6.025266666666667</v>
      </c>
      <c r="O286" s="1" t="s">
        <v>5150</v>
      </c>
      <c r="P286" s="1" t="s">
        <v>5263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 hidden="1">
      <c r="A287" s="1" t="s">
        <v>24</v>
      </c>
      <c r="B287" s="1" t="s">
        <v>17</v>
      </c>
      <c r="C287" s="1">
        <v>214.2</v>
      </c>
      <c r="D287" s="1">
        <v>0.0</v>
      </c>
      <c r="E287" s="1" t="s">
        <v>25</v>
      </c>
      <c r="F287" s="1" t="s">
        <v>26</v>
      </c>
      <c r="G287" s="1" t="s">
        <v>27</v>
      </c>
      <c r="H287" s="1" t="s">
        <v>6100</v>
      </c>
      <c r="I287" s="1" t="s">
        <v>6101</v>
      </c>
      <c r="J287" s="1" t="s">
        <v>6101</v>
      </c>
      <c r="K287" s="2"/>
      <c r="L287" s="1">
        <v>-8.0</v>
      </c>
      <c r="M287" s="1"/>
      <c r="N287" s="1">
        <v>6.607066666666666</v>
      </c>
      <c r="O287" s="1" t="s">
        <v>5150</v>
      </c>
      <c r="P287" s="1" t="s">
        <v>5174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 hidden="1">
      <c r="A288" s="1" t="s">
        <v>48</v>
      </c>
      <c r="B288" s="1" t="s">
        <v>17</v>
      </c>
      <c r="C288" s="1">
        <v>223.0</v>
      </c>
      <c r="D288" s="1">
        <v>56.0</v>
      </c>
      <c r="E288" s="2"/>
      <c r="F288" s="1" t="s">
        <v>18</v>
      </c>
      <c r="G288" s="1" t="s">
        <v>19</v>
      </c>
      <c r="H288" s="1" t="s">
        <v>6102</v>
      </c>
      <c r="I288" s="1" t="s">
        <v>6103</v>
      </c>
      <c r="J288" s="1" t="s">
        <v>5796</v>
      </c>
      <c r="K288" s="2"/>
      <c r="L288" s="1">
        <v>735.0</v>
      </c>
      <c r="M288" s="1"/>
      <c r="N288" s="1">
        <v>9.50215</v>
      </c>
      <c r="O288" s="1" t="s">
        <v>5142</v>
      </c>
      <c r="P288" s="1" t="s">
        <v>6104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 hidden="1">
      <c r="A289" s="1" t="s">
        <v>32</v>
      </c>
      <c r="B289" s="1" t="s">
        <v>112</v>
      </c>
      <c r="C289" s="3">
        <v>321.0</v>
      </c>
      <c r="D289" s="1">
        <v>0.0</v>
      </c>
      <c r="E289" s="2"/>
      <c r="F289" s="1" t="s">
        <v>26</v>
      </c>
      <c r="G289" s="1" t="s">
        <v>19</v>
      </c>
      <c r="H289" s="1" t="s">
        <v>6105</v>
      </c>
      <c r="I289" s="1" t="s">
        <v>6106</v>
      </c>
      <c r="J289" s="1" t="s">
        <v>6106</v>
      </c>
      <c r="K289" s="2"/>
      <c r="L289" s="1">
        <v>-6.0</v>
      </c>
      <c r="M289" s="1"/>
      <c r="N289" s="1">
        <v>8.619066666666667</v>
      </c>
      <c r="O289" s="1" t="s">
        <v>5146</v>
      </c>
      <c r="P289" s="1" t="s">
        <v>6107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 hidden="1">
      <c r="A290" s="1" t="s">
        <v>24</v>
      </c>
      <c r="B290" s="1" t="s">
        <v>17</v>
      </c>
      <c r="C290" s="3">
        <v>274.2</v>
      </c>
      <c r="D290" s="1">
        <v>0.0</v>
      </c>
      <c r="E290" s="1" t="s">
        <v>25</v>
      </c>
      <c r="F290" s="1" t="s">
        <v>26</v>
      </c>
      <c r="G290" s="1" t="s">
        <v>27</v>
      </c>
      <c r="H290" s="1" t="s">
        <v>6108</v>
      </c>
      <c r="I290" s="1" t="s">
        <v>6109</v>
      </c>
      <c r="J290" s="1" t="s">
        <v>6109</v>
      </c>
      <c r="K290" s="2"/>
      <c r="L290" s="1">
        <v>-7.0</v>
      </c>
      <c r="M290" s="1"/>
      <c r="N290" s="1">
        <v>7.09915</v>
      </c>
      <c r="O290" s="1" t="s">
        <v>5150</v>
      </c>
      <c r="P290" s="1" t="s">
        <v>6110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32</v>
      </c>
      <c r="B291" s="1" t="s">
        <v>112</v>
      </c>
      <c r="C291" s="1">
        <v>370.0</v>
      </c>
      <c r="D291" s="1">
        <v>0.0</v>
      </c>
      <c r="E291" s="2"/>
      <c r="F291" s="1" t="s">
        <v>26</v>
      </c>
      <c r="G291" s="1" t="s">
        <v>27</v>
      </c>
      <c r="H291" s="1" t="s">
        <v>6111</v>
      </c>
      <c r="I291" s="1" t="s">
        <v>6112</v>
      </c>
      <c r="J291" s="1" t="s">
        <v>6112</v>
      </c>
      <c r="K291" s="2"/>
      <c r="L291" s="1">
        <v>-9.0</v>
      </c>
      <c r="M291" s="1"/>
      <c r="N291" s="1">
        <v>5.925133333333333</v>
      </c>
      <c r="O291" s="1" t="s">
        <v>5146</v>
      </c>
      <c r="P291" s="1" t="s">
        <v>6113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 hidden="1">
      <c r="A292" s="1" t="s">
        <v>24</v>
      </c>
      <c r="B292" s="1" t="s">
        <v>17</v>
      </c>
      <c r="C292" s="1">
        <v>284.2</v>
      </c>
      <c r="D292" s="1">
        <v>0.0</v>
      </c>
      <c r="E292" s="1" t="s">
        <v>25</v>
      </c>
      <c r="F292" s="1" t="s">
        <v>26</v>
      </c>
      <c r="G292" s="1" t="s">
        <v>27</v>
      </c>
      <c r="H292" s="1" t="s">
        <v>6114</v>
      </c>
      <c r="I292" s="1" t="s">
        <v>6115</v>
      </c>
      <c r="J292" s="1" t="s">
        <v>6115</v>
      </c>
      <c r="K292" s="2"/>
      <c r="L292" s="1">
        <v>-7.0</v>
      </c>
      <c r="M292" s="1"/>
      <c r="N292" s="1">
        <v>7.0392</v>
      </c>
      <c r="O292" s="1" t="s">
        <v>5150</v>
      </c>
      <c r="P292" s="1" t="s">
        <v>5690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 hidden="1">
      <c r="A293" s="1" t="s">
        <v>48</v>
      </c>
      <c r="B293" s="1" t="s">
        <v>17</v>
      </c>
      <c r="C293" s="1">
        <v>747.0</v>
      </c>
      <c r="D293" s="1">
        <v>0.0</v>
      </c>
      <c r="E293" s="1" t="s">
        <v>6007</v>
      </c>
      <c r="F293" s="1" t="s">
        <v>50</v>
      </c>
      <c r="G293" s="1" t="s">
        <v>27</v>
      </c>
      <c r="H293" s="1" t="s">
        <v>6116</v>
      </c>
      <c r="I293" s="1" t="s">
        <v>6117</v>
      </c>
      <c r="J293" s="1" t="s">
        <v>6118</v>
      </c>
      <c r="K293" s="1" t="s">
        <v>6119</v>
      </c>
      <c r="L293" s="1">
        <v>-3.0</v>
      </c>
      <c r="M293" s="1">
        <v>0.007566666666666667</v>
      </c>
      <c r="N293" s="1">
        <v>13.683116666666667</v>
      </c>
      <c r="O293" s="1" t="s">
        <v>5142</v>
      </c>
      <c r="P293" s="1" t="s">
        <v>6120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 hidden="1">
      <c r="A294" s="1" t="s">
        <v>32</v>
      </c>
      <c r="B294" s="1" t="s">
        <v>112</v>
      </c>
      <c r="C294" s="1">
        <v>289.0</v>
      </c>
      <c r="D294" s="1">
        <v>0.0</v>
      </c>
      <c r="E294" s="2"/>
      <c r="F294" s="1" t="s">
        <v>26</v>
      </c>
      <c r="G294" s="1" t="s">
        <v>27</v>
      </c>
      <c r="H294" s="1" t="s">
        <v>6121</v>
      </c>
      <c r="I294" s="1" t="s">
        <v>6122</v>
      </c>
      <c r="J294" s="1" t="s">
        <v>6122</v>
      </c>
      <c r="K294" s="2"/>
      <c r="L294" s="1">
        <v>-6.0</v>
      </c>
      <c r="M294" s="1"/>
      <c r="N294" s="1">
        <v>8.650633333333333</v>
      </c>
      <c r="O294" s="1" t="s">
        <v>5146</v>
      </c>
      <c r="P294" s="1" t="s">
        <v>6123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 hidden="1">
      <c r="A295" s="1" t="s">
        <v>32</v>
      </c>
      <c r="B295" s="1" t="s">
        <v>112</v>
      </c>
      <c r="C295" s="1">
        <v>329.0</v>
      </c>
      <c r="D295" s="1">
        <v>0.0</v>
      </c>
      <c r="E295" s="2"/>
      <c r="F295" s="1" t="s">
        <v>26</v>
      </c>
      <c r="G295" s="1" t="s">
        <v>27</v>
      </c>
      <c r="H295" s="1" t="s">
        <v>6124</v>
      </c>
      <c r="I295" s="1" t="s">
        <v>6125</v>
      </c>
      <c r="J295" s="1" t="s">
        <v>6125</v>
      </c>
      <c r="K295" s="2"/>
      <c r="L295" s="1">
        <v>-6.0</v>
      </c>
      <c r="M295" s="1"/>
      <c r="N295" s="1">
        <v>8.54815</v>
      </c>
      <c r="O295" s="1" t="s">
        <v>5146</v>
      </c>
      <c r="P295" s="1" t="s">
        <v>5624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 hidden="1">
      <c r="A296" s="1" t="s">
        <v>32</v>
      </c>
      <c r="B296" s="1" t="s">
        <v>112</v>
      </c>
      <c r="C296" s="1">
        <v>329.0</v>
      </c>
      <c r="D296" s="1">
        <v>0.0</v>
      </c>
      <c r="E296" s="2"/>
      <c r="F296" s="1" t="s">
        <v>26</v>
      </c>
      <c r="G296" s="1" t="s">
        <v>27</v>
      </c>
      <c r="H296" s="1" t="s">
        <v>6126</v>
      </c>
      <c r="I296" s="1" t="s">
        <v>6127</v>
      </c>
      <c r="J296" s="1" t="s">
        <v>6127</v>
      </c>
      <c r="K296" s="2"/>
      <c r="L296" s="1">
        <v>-9.0</v>
      </c>
      <c r="M296" s="1"/>
      <c r="N296" s="1">
        <v>5.2328166666666664</v>
      </c>
      <c r="O296" s="1" t="s">
        <v>5146</v>
      </c>
      <c r="P296" s="1" t="s">
        <v>6128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 hidden="1">
      <c r="A297" s="1" t="s">
        <v>32</v>
      </c>
      <c r="B297" s="1" t="s">
        <v>112</v>
      </c>
      <c r="C297" s="1">
        <v>593.0</v>
      </c>
      <c r="D297" s="1">
        <v>0.0</v>
      </c>
      <c r="E297" s="2"/>
      <c r="F297" s="1" t="s">
        <v>26</v>
      </c>
      <c r="G297" s="1" t="s">
        <v>27</v>
      </c>
      <c r="H297" s="1" t="s">
        <v>6129</v>
      </c>
      <c r="I297" s="1" t="s">
        <v>6130</v>
      </c>
      <c r="J297" s="1" t="s">
        <v>6130</v>
      </c>
      <c r="K297" s="2"/>
      <c r="L297" s="1">
        <v>-5.0</v>
      </c>
      <c r="M297" s="1"/>
      <c r="N297" s="1">
        <v>14.37615</v>
      </c>
      <c r="O297" s="1" t="s">
        <v>5146</v>
      </c>
      <c r="P297" s="1" t="s">
        <v>6131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 hidden="1">
      <c r="A298" s="1" t="s">
        <v>24</v>
      </c>
      <c r="B298" s="1" t="s">
        <v>17</v>
      </c>
      <c r="C298" s="1">
        <v>249.2</v>
      </c>
      <c r="D298" s="1">
        <v>0.0</v>
      </c>
      <c r="E298" s="1" t="s">
        <v>25</v>
      </c>
      <c r="F298" s="1" t="s">
        <v>26</v>
      </c>
      <c r="G298" s="1" t="s">
        <v>27</v>
      </c>
      <c r="H298" s="1" t="s">
        <v>6132</v>
      </c>
      <c r="I298" s="1" t="s">
        <v>6133</v>
      </c>
      <c r="J298" s="1" t="s">
        <v>6133</v>
      </c>
      <c r="K298" s="2"/>
      <c r="L298" s="1">
        <v>-6.0</v>
      </c>
      <c r="M298" s="1"/>
      <c r="N298" s="1">
        <v>8.863083333333334</v>
      </c>
      <c r="O298" s="1" t="s">
        <v>5150</v>
      </c>
      <c r="P298" s="1" t="s">
        <v>6134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 hidden="1">
      <c r="A299" s="1" t="s">
        <v>32</v>
      </c>
      <c r="B299" s="1" t="s">
        <v>112</v>
      </c>
      <c r="C299" s="1">
        <v>752.0</v>
      </c>
      <c r="D299" s="1">
        <v>0.0</v>
      </c>
      <c r="E299" s="2"/>
      <c r="F299" s="1" t="s">
        <v>26</v>
      </c>
      <c r="G299" s="1" t="s">
        <v>27</v>
      </c>
      <c r="H299" s="1" t="s">
        <v>6135</v>
      </c>
      <c r="I299" s="1" t="s">
        <v>6136</v>
      </c>
      <c r="J299" s="1" t="s">
        <v>6136</v>
      </c>
      <c r="K299" s="2"/>
      <c r="L299" s="1">
        <v>-9.0</v>
      </c>
      <c r="M299" s="1"/>
      <c r="N299" s="1">
        <v>10.259</v>
      </c>
      <c r="O299" s="1" t="s">
        <v>5146</v>
      </c>
      <c r="P299" s="1" t="s">
        <v>6137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 hidden="1">
      <c r="A300" s="1" t="s">
        <v>48</v>
      </c>
      <c r="B300" s="1" t="s">
        <v>17</v>
      </c>
      <c r="C300" s="1">
        <v>199.0</v>
      </c>
      <c r="D300" s="1">
        <v>50.0</v>
      </c>
      <c r="E300" s="2"/>
      <c r="F300" s="1" t="s">
        <v>18</v>
      </c>
      <c r="G300" s="1" t="s">
        <v>27</v>
      </c>
      <c r="H300" s="1" t="s">
        <v>6138</v>
      </c>
      <c r="I300" s="1" t="s">
        <v>6139</v>
      </c>
      <c r="J300" s="1" t="s">
        <v>5796</v>
      </c>
      <c r="K300" s="2"/>
      <c r="L300" s="1">
        <v>826.0</v>
      </c>
      <c r="M300" s="1"/>
      <c r="N300" s="1">
        <v>7.907233333333333</v>
      </c>
      <c r="O300" s="1" t="s">
        <v>5142</v>
      </c>
      <c r="P300" s="1" t="s">
        <v>5797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 hidden="1">
      <c r="A301" s="1" t="s">
        <v>32</v>
      </c>
      <c r="B301" s="1" t="s">
        <v>112</v>
      </c>
      <c r="C301" s="1">
        <v>593.0</v>
      </c>
      <c r="D301" s="1">
        <v>0.0</v>
      </c>
      <c r="E301" s="2"/>
      <c r="F301" s="1" t="s">
        <v>26</v>
      </c>
      <c r="G301" s="1" t="s">
        <v>27</v>
      </c>
      <c r="H301" s="1" t="s">
        <v>6140</v>
      </c>
      <c r="I301" s="1" t="s">
        <v>6141</v>
      </c>
      <c r="J301" s="1" t="s">
        <v>6141</v>
      </c>
      <c r="K301" s="2"/>
      <c r="L301" s="1">
        <v>-6.0</v>
      </c>
      <c r="M301" s="1"/>
      <c r="N301" s="1">
        <v>13.835366666666667</v>
      </c>
      <c r="O301" s="1" t="s">
        <v>5146</v>
      </c>
      <c r="P301" s="1" t="s">
        <v>6142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 hidden="1">
      <c r="A302" s="1" t="s">
        <v>24</v>
      </c>
      <c r="B302" s="1" t="s">
        <v>17</v>
      </c>
      <c r="C302" s="1">
        <v>438.4</v>
      </c>
      <c r="D302" s="1">
        <v>0.0</v>
      </c>
      <c r="E302" s="1" t="s">
        <v>25</v>
      </c>
      <c r="F302" s="1" t="s">
        <v>26</v>
      </c>
      <c r="G302" s="1" t="s">
        <v>27</v>
      </c>
      <c r="H302" s="1" t="s">
        <v>6143</v>
      </c>
      <c r="I302" s="1" t="s">
        <v>6144</v>
      </c>
      <c r="J302" s="1" t="s">
        <v>6144</v>
      </c>
      <c r="K302" s="2"/>
      <c r="L302" s="1">
        <v>-2.0</v>
      </c>
      <c r="M302" s="1"/>
      <c r="N302" s="1">
        <v>12.06145</v>
      </c>
      <c r="O302" s="1" t="s">
        <v>5150</v>
      </c>
      <c r="P302" s="1" t="s">
        <v>6145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48</v>
      </c>
      <c r="B303" s="1" t="s">
        <v>17</v>
      </c>
      <c r="C303" s="1">
        <v>470.0</v>
      </c>
      <c r="D303" s="1">
        <v>0.0</v>
      </c>
      <c r="E303" s="1" t="s">
        <v>6007</v>
      </c>
      <c r="F303" s="1" t="s">
        <v>50</v>
      </c>
      <c r="G303" s="1" t="s">
        <v>27</v>
      </c>
      <c r="H303" s="1" t="s">
        <v>6146</v>
      </c>
      <c r="I303" s="1" t="s">
        <v>6147</v>
      </c>
      <c r="J303" s="1" t="s">
        <v>6148</v>
      </c>
      <c r="K303" s="1" t="s">
        <v>6149</v>
      </c>
      <c r="L303" s="1">
        <v>-9.0</v>
      </c>
      <c r="M303" s="1">
        <v>0.014116666666666666</v>
      </c>
      <c r="N303" s="1">
        <v>8.353166666666667</v>
      </c>
      <c r="O303" s="1" t="s">
        <v>5142</v>
      </c>
      <c r="P303" s="1" t="s">
        <v>6150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 hidden="1">
      <c r="A304" s="1" t="s">
        <v>32</v>
      </c>
      <c r="B304" s="1" t="s">
        <v>112</v>
      </c>
      <c r="C304" s="1">
        <v>329.0</v>
      </c>
      <c r="D304" s="1">
        <v>0.0</v>
      </c>
      <c r="E304" s="2"/>
      <c r="F304" s="1" t="s">
        <v>26</v>
      </c>
      <c r="G304" s="1" t="s">
        <v>19</v>
      </c>
      <c r="H304" s="1" t="s">
        <v>6151</v>
      </c>
      <c r="I304" s="1" t="s">
        <v>6152</v>
      </c>
      <c r="J304" s="1" t="s">
        <v>6152</v>
      </c>
      <c r="K304" s="2"/>
      <c r="L304" s="1">
        <v>0.0</v>
      </c>
      <c r="M304" s="1"/>
      <c r="N304" s="1">
        <v>15.477316666666667</v>
      </c>
      <c r="O304" s="1" t="s">
        <v>5146</v>
      </c>
      <c r="P304" s="1" t="s">
        <v>5624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 hidden="1">
      <c r="A305" s="1" t="s">
        <v>32</v>
      </c>
      <c r="B305" s="1" t="s">
        <v>112</v>
      </c>
      <c r="C305" s="1">
        <v>264.0</v>
      </c>
      <c r="D305" s="1">
        <v>0.0</v>
      </c>
      <c r="E305" s="2"/>
      <c r="F305" s="1" t="s">
        <v>26</v>
      </c>
      <c r="G305" s="1" t="s">
        <v>27</v>
      </c>
      <c r="H305" s="1" t="s">
        <v>6153</v>
      </c>
      <c r="I305" s="1" t="s">
        <v>6154</v>
      </c>
      <c r="J305" s="1" t="s">
        <v>6154</v>
      </c>
      <c r="K305" s="2"/>
      <c r="L305" s="1">
        <v>-9.0</v>
      </c>
      <c r="M305" s="1"/>
      <c r="N305" s="1">
        <v>5.1818333333333335</v>
      </c>
      <c r="O305" s="1" t="s">
        <v>5146</v>
      </c>
      <c r="P305" s="1" t="s">
        <v>5368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 hidden="1">
      <c r="A306" s="1" t="s">
        <v>32</v>
      </c>
      <c r="B306" s="1" t="s">
        <v>112</v>
      </c>
      <c r="C306" s="1">
        <v>650.0</v>
      </c>
      <c r="D306" s="1">
        <v>0.0</v>
      </c>
      <c r="E306" s="2"/>
      <c r="F306" s="1" t="s">
        <v>26</v>
      </c>
      <c r="G306" s="1" t="s">
        <v>27</v>
      </c>
      <c r="H306" s="1" t="s">
        <v>6155</v>
      </c>
      <c r="I306" s="1" t="s">
        <v>6156</v>
      </c>
      <c r="J306" s="1" t="s">
        <v>6156</v>
      </c>
      <c r="K306" s="2"/>
      <c r="L306" s="1">
        <v>-12.0</v>
      </c>
      <c r="M306" s="1"/>
      <c r="N306" s="1">
        <v>7.776366666666667</v>
      </c>
      <c r="O306" s="1" t="s">
        <v>5146</v>
      </c>
      <c r="P306" s="1" t="s">
        <v>6157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 hidden="1">
      <c r="A307" s="1" t="s">
        <v>24</v>
      </c>
      <c r="B307" s="1" t="s">
        <v>17</v>
      </c>
      <c r="C307" s="1">
        <v>632.0</v>
      </c>
      <c r="D307" s="1">
        <v>0.0</v>
      </c>
      <c r="E307" s="1" t="s">
        <v>25</v>
      </c>
      <c r="F307" s="1" t="s">
        <v>26</v>
      </c>
      <c r="G307" s="1" t="s">
        <v>27</v>
      </c>
      <c r="H307" s="1" t="s">
        <v>6158</v>
      </c>
      <c r="I307" s="1" t="s">
        <v>6159</v>
      </c>
      <c r="J307" s="1" t="s">
        <v>6159</v>
      </c>
      <c r="K307" s="2"/>
      <c r="L307" s="1">
        <v>-10.0</v>
      </c>
      <c r="M307" s="1"/>
      <c r="N307" s="1">
        <v>9.979816666666666</v>
      </c>
      <c r="O307" s="1" t="s">
        <v>5150</v>
      </c>
      <c r="P307" s="1" t="s">
        <v>6160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 hidden="1">
      <c r="A308" s="1" t="s">
        <v>24</v>
      </c>
      <c r="B308" s="1" t="s">
        <v>17</v>
      </c>
      <c r="C308" s="1">
        <v>364.0</v>
      </c>
      <c r="D308" s="1">
        <v>0.0</v>
      </c>
      <c r="E308" s="1" t="s">
        <v>25</v>
      </c>
      <c r="F308" s="1" t="s">
        <v>26</v>
      </c>
      <c r="G308" s="1" t="s">
        <v>27</v>
      </c>
      <c r="H308" s="1" t="s">
        <v>6161</v>
      </c>
      <c r="I308" s="1" t="s">
        <v>6162</v>
      </c>
      <c r="J308" s="1" t="s">
        <v>6162</v>
      </c>
      <c r="K308" s="2"/>
      <c r="L308" s="1">
        <v>-7.0</v>
      </c>
      <c r="M308" s="1"/>
      <c r="N308" s="1">
        <v>7.109533333333333</v>
      </c>
      <c r="O308" s="1" t="s">
        <v>5150</v>
      </c>
      <c r="P308" s="1" t="s">
        <v>5207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 hidden="1">
      <c r="A309" s="1" t="s">
        <v>48</v>
      </c>
      <c r="B309" s="1" t="s">
        <v>17</v>
      </c>
      <c r="C309" s="1">
        <v>277.0</v>
      </c>
      <c r="D309" s="1">
        <v>59.0</v>
      </c>
      <c r="E309" s="2"/>
      <c r="F309" s="1" t="s">
        <v>18</v>
      </c>
      <c r="G309" s="1" t="s">
        <v>19</v>
      </c>
      <c r="H309" s="1" t="s">
        <v>6163</v>
      </c>
      <c r="I309" s="1" t="s">
        <v>6164</v>
      </c>
      <c r="J309" s="1" t="s">
        <v>5796</v>
      </c>
      <c r="K309" s="2"/>
      <c r="L309" s="1">
        <v>896.0</v>
      </c>
      <c r="M309" s="1"/>
      <c r="N309" s="1">
        <v>7.520216666666666</v>
      </c>
      <c r="O309" s="1" t="s">
        <v>5142</v>
      </c>
      <c r="P309" s="1" t="s">
        <v>6165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 hidden="1">
      <c r="A310" s="1" t="s">
        <v>48</v>
      </c>
      <c r="B310" s="3" t="s">
        <v>17</v>
      </c>
      <c r="C310" s="1">
        <v>247.0</v>
      </c>
      <c r="D310" s="1">
        <v>62.0</v>
      </c>
      <c r="E310" s="2"/>
      <c r="F310" s="1" t="s">
        <v>18</v>
      </c>
      <c r="G310" s="1" t="s">
        <v>27</v>
      </c>
      <c r="H310" s="1" t="s">
        <v>6166</v>
      </c>
      <c r="I310" s="1" t="s">
        <v>6167</v>
      </c>
      <c r="J310" s="1" t="s">
        <v>5796</v>
      </c>
      <c r="K310" s="2"/>
      <c r="L310" s="1">
        <v>896.0</v>
      </c>
      <c r="M310" s="1"/>
      <c r="N310" s="1">
        <v>9.837283333333334</v>
      </c>
      <c r="O310" s="1" t="s">
        <v>5142</v>
      </c>
      <c r="P310" s="1" t="s">
        <v>5180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32</v>
      </c>
      <c r="B311" s="1" t="s">
        <v>112</v>
      </c>
      <c r="C311" s="1">
        <v>692.0</v>
      </c>
      <c r="D311" s="1">
        <v>0.0</v>
      </c>
      <c r="E311" s="2"/>
      <c r="F311" s="1" t="s">
        <v>26</v>
      </c>
      <c r="G311" s="1" t="s">
        <v>19</v>
      </c>
      <c r="H311" s="1" t="s">
        <v>6168</v>
      </c>
      <c r="I311" s="1" t="s">
        <v>6169</v>
      </c>
      <c r="J311" s="1" t="s">
        <v>6169</v>
      </c>
      <c r="K311" s="2"/>
      <c r="L311" s="1">
        <v>-12.0</v>
      </c>
      <c r="M311" s="1"/>
      <c r="N311" s="1">
        <v>7.787116666666667</v>
      </c>
      <c r="O311" s="1" t="s">
        <v>5146</v>
      </c>
      <c r="P311" s="1" t="s">
        <v>6170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32</v>
      </c>
      <c r="B312" s="3" t="s">
        <v>112</v>
      </c>
      <c r="C312" s="1">
        <v>364.0</v>
      </c>
      <c r="D312" s="1">
        <v>0.0</v>
      </c>
      <c r="E312" s="2"/>
      <c r="F312" s="1" t="s">
        <v>26</v>
      </c>
      <c r="G312" s="1" t="s">
        <v>27</v>
      </c>
      <c r="H312" s="1" t="s">
        <v>6171</v>
      </c>
      <c r="I312" s="1" t="s">
        <v>6172</v>
      </c>
      <c r="J312" s="1" t="s">
        <v>6172</v>
      </c>
      <c r="K312" s="2"/>
      <c r="L312" s="1">
        <v>-7.0</v>
      </c>
      <c r="M312" s="1"/>
      <c r="N312" s="1">
        <v>7.20565</v>
      </c>
      <c r="O312" s="1" t="s">
        <v>5146</v>
      </c>
      <c r="P312" s="1" t="s">
        <v>6173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24</v>
      </c>
      <c r="B313" s="1" t="s">
        <v>17</v>
      </c>
      <c r="C313" s="1">
        <v>324.4</v>
      </c>
      <c r="D313" s="1">
        <v>0.0</v>
      </c>
      <c r="E313" s="1" t="s">
        <v>25</v>
      </c>
      <c r="F313" s="1" t="s">
        <v>26</v>
      </c>
      <c r="G313" s="1" t="s">
        <v>27</v>
      </c>
      <c r="H313" s="1" t="s">
        <v>6174</v>
      </c>
      <c r="I313" s="1" t="s">
        <v>6175</v>
      </c>
      <c r="J313" s="1" t="s">
        <v>6175</v>
      </c>
      <c r="K313" s="2"/>
      <c r="L313" s="1">
        <v>-3.0</v>
      </c>
      <c r="M313" s="1"/>
      <c r="N313" s="1">
        <v>11.422566666666667</v>
      </c>
      <c r="O313" s="1" t="s">
        <v>5150</v>
      </c>
      <c r="P313" s="1" t="s">
        <v>6176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 hidden="1">
      <c r="A314" s="1" t="s">
        <v>24</v>
      </c>
      <c r="B314" s="1" t="s">
        <v>17</v>
      </c>
      <c r="C314" s="1">
        <v>214.2</v>
      </c>
      <c r="D314" s="1">
        <v>0.0</v>
      </c>
      <c r="E314" s="1" t="s">
        <v>25</v>
      </c>
      <c r="F314" s="1" t="s">
        <v>26</v>
      </c>
      <c r="G314" s="1" t="s">
        <v>27</v>
      </c>
      <c r="H314" s="1" t="s">
        <v>6177</v>
      </c>
      <c r="I314" s="1" t="s">
        <v>6178</v>
      </c>
      <c r="J314" s="1" t="s">
        <v>6178</v>
      </c>
      <c r="K314" s="2"/>
      <c r="L314" s="1">
        <v>-7.0</v>
      </c>
      <c r="M314" s="1"/>
      <c r="N314" s="1">
        <v>7.958283333333333</v>
      </c>
      <c r="O314" s="1" t="s">
        <v>5150</v>
      </c>
      <c r="P314" s="1" t="s">
        <v>6179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 hidden="1">
      <c r="A315" s="1" t="s">
        <v>32</v>
      </c>
      <c r="B315" s="1" t="s">
        <v>112</v>
      </c>
      <c r="C315" s="1">
        <v>323.0</v>
      </c>
      <c r="D315" s="1">
        <v>0.0</v>
      </c>
      <c r="E315" s="2"/>
      <c r="F315" s="1" t="s">
        <v>26</v>
      </c>
      <c r="G315" s="1" t="s">
        <v>27</v>
      </c>
      <c r="H315" s="1" t="s">
        <v>6180</v>
      </c>
      <c r="I315" s="1" t="s">
        <v>6181</v>
      </c>
      <c r="J315" s="1" t="s">
        <v>6181</v>
      </c>
      <c r="K315" s="2"/>
      <c r="L315" s="1">
        <v>-8.0</v>
      </c>
      <c r="M315" s="1"/>
      <c r="N315" s="1">
        <v>6.5214</v>
      </c>
      <c r="O315" s="1" t="s">
        <v>5146</v>
      </c>
      <c r="P315" s="1" t="s">
        <v>6182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32</v>
      </c>
      <c r="B316" s="1" t="s">
        <v>112</v>
      </c>
      <c r="C316" s="1">
        <v>369.0</v>
      </c>
      <c r="D316" s="1">
        <v>0.0</v>
      </c>
      <c r="E316" s="2"/>
      <c r="F316" s="1" t="s">
        <v>26</v>
      </c>
      <c r="G316" s="1" t="s">
        <v>27</v>
      </c>
      <c r="H316" s="1" t="s">
        <v>6183</v>
      </c>
      <c r="I316" s="1" t="s">
        <v>6184</v>
      </c>
      <c r="J316" s="1" t="s">
        <v>6184</v>
      </c>
      <c r="K316" s="2"/>
      <c r="L316" s="1">
        <v>-9.0</v>
      </c>
      <c r="M316" s="1"/>
      <c r="N316" s="1">
        <v>5.520483333333333</v>
      </c>
      <c r="O316" s="1" t="s">
        <v>5146</v>
      </c>
      <c r="P316" s="1" t="s">
        <v>6185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48</v>
      </c>
      <c r="B317" s="1" t="s">
        <v>17</v>
      </c>
      <c r="C317" s="3">
        <v>344.0</v>
      </c>
      <c r="D317" s="1">
        <v>0.0</v>
      </c>
      <c r="E317" s="1" t="s">
        <v>6007</v>
      </c>
      <c r="F317" s="1" t="s">
        <v>50</v>
      </c>
      <c r="G317" s="1" t="s">
        <v>27</v>
      </c>
      <c r="H317" s="1" t="s">
        <v>6186</v>
      </c>
      <c r="I317" s="1" t="s">
        <v>6187</v>
      </c>
      <c r="J317" s="1" t="s">
        <v>6188</v>
      </c>
      <c r="K317" s="1" t="s">
        <v>6189</v>
      </c>
      <c r="L317" s="1">
        <v>-10.0</v>
      </c>
      <c r="M317" s="1">
        <v>0.0081</v>
      </c>
      <c r="N317" s="1">
        <v>6.898833333333333</v>
      </c>
      <c r="O317" s="1" t="s">
        <v>5142</v>
      </c>
      <c r="P317" s="1" t="s">
        <v>6190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 hidden="1">
      <c r="A318" s="1" t="s">
        <v>48</v>
      </c>
      <c r="B318" s="1" t="s">
        <v>17</v>
      </c>
      <c r="C318" s="1">
        <v>433.0</v>
      </c>
      <c r="D318" s="1">
        <v>0.0</v>
      </c>
      <c r="E318" s="1" t="s">
        <v>6007</v>
      </c>
      <c r="F318" s="1" t="s">
        <v>50</v>
      </c>
      <c r="G318" s="1" t="s">
        <v>19</v>
      </c>
      <c r="H318" s="1" t="s">
        <v>6191</v>
      </c>
      <c r="I318" s="1" t="s">
        <v>6192</v>
      </c>
      <c r="J318" s="1" t="s">
        <v>6193</v>
      </c>
      <c r="K318" s="1" t="s">
        <v>6194</v>
      </c>
      <c r="L318" s="1">
        <v>-2.0</v>
      </c>
      <c r="M318" s="1">
        <v>0.007683333333333334</v>
      </c>
      <c r="N318" s="1">
        <v>10.332516666666667</v>
      </c>
      <c r="O318" s="1" t="s">
        <v>5142</v>
      </c>
      <c r="P318" s="1" t="s">
        <v>6195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48</v>
      </c>
      <c r="B319" s="1" t="s">
        <v>17</v>
      </c>
      <c r="C319" s="1">
        <v>199.0</v>
      </c>
      <c r="D319" s="1">
        <v>50.0</v>
      </c>
      <c r="E319" s="2"/>
      <c r="F319" s="1" t="s">
        <v>18</v>
      </c>
      <c r="G319" s="1" t="s">
        <v>123</v>
      </c>
      <c r="H319" s="1" t="s">
        <v>6196</v>
      </c>
      <c r="I319" s="1" t="s">
        <v>6197</v>
      </c>
      <c r="J319" s="1" t="s">
        <v>5796</v>
      </c>
      <c r="K319" s="2"/>
      <c r="L319" s="1">
        <v>985.0</v>
      </c>
      <c r="M319" s="1"/>
      <c r="N319" s="1">
        <v>8.8251</v>
      </c>
      <c r="O319" s="1" t="s">
        <v>5142</v>
      </c>
      <c r="P319" s="1" t="s">
        <v>6198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 hidden="1">
      <c r="A320" s="1" t="s">
        <v>24</v>
      </c>
      <c r="B320" s="1" t="s">
        <v>17</v>
      </c>
      <c r="C320" s="3">
        <v>224.2</v>
      </c>
      <c r="D320" s="1">
        <v>0.0</v>
      </c>
      <c r="E320" s="1" t="s">
        <v>25</v>
      </c>
      <c r="F320" s="1" t="s">
        <v>26</v>
      </c>
      <c r="G320" s="1" t="s">
        <v>27</v>
      </c>
      <c r="H320" s="1" t="s">
        <v>6199</v>
      </c>
      <c r="I320" s="1" t="s">
        <v>6200</v>
      </c>
      <c r="J320" s="1" t="s">
        <v>6200</v>
      </c>
      <c r="K320" s="2"/>
      <c r="L320" s="1">
        <v>-7.0</v>
      </c>
      <c r="M320" s="1"/>
      <c r="N320" s="1">
        <v>7.14485</v>
      </c>
      <c r="O320" s="1" t="s">
        <v>5150</v>
      </c>
      <c r="P320" s="1" t="s">
        <v>6201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32</v>
      </c>
      <c r="B321" s="1" t="s">
        <v>112</v>
      </c>
      <c r="C321" s="1">
        <v>409.0</v>
      </c>
      <c r="D321" s="1">
        <v>0.0</v>
      </c>
      <c r="E321" s="2"/>
      <c r="F321" s="1" t="s">
        <v>26</v>
      </c>
      <c r="G321" s="1" t="s">
        <v>27</v>
      </c>
      <c r="H321" s="1" t="s">
        <v>6202</v>
      </c>
      <c r="I321" s="1" t="s">
        <v>6203</v>
      </c>
      <c r="J321" s="1" t="s">
        <v>6203</v>
      </c>
      <c r="K321" s="2"/>
      <c r="L321" s="1">
        <v>-7.0</v>
      </c>
      <c r="M321" s="1"/>
      <c r="N321" s="1">
        <v>7.545283333333333</v>
      </c>
      <c r="O321" s="1" t="s">
        <v>5146</v>
      </c>
      <c r="P321" s="1" t="s">
        <v>6204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 hidden="1">
      <c r="A322" s="1" t="s">
        <v>24</v>
      </c>
      <c r="B322" s="1" t="s">
        <v>17</v>
      </c>
      <c r="C322" s="1">
        <v>757.4</v>
      </c>
      <c r="D322" s="1">
        <v>0.0</v>
      </c>
      <c r="E322" s="1" t="s">
        <v>25</v>
      </c>
      <c r="F322" s="1" t="s">
        <v>26</v>
      </c>
      <c r="G322" s="1" t="s">
        <v>27</v>
      </c>
      <c r="H322" s="1" t="s">
        <v>6205</v>
      </c>
      <c r="I322" s="1" t="s">
        <v>6206</v>
      </c>
      <c r="J322" s="1" t="s">
        <v>6206</v>
      </c>
      <c r="K322" s="2"/>
      <c r="L322" s="1">
        <v>-8.0</v>
      </c>
      <c r="M322" s="1"/>
      <c r="N322" s="1">
        <v>11.58425</v>
      </c>
      <c r="O322" s="1" t="s">
        <v>5150</v>
      </c>
      <c r="P322" s="1" t="s">
        <v>6207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 hidden="1">
      <c r="A323" s="1" t="s">
        <v>24</v>
      </c>
      <c r="B323" s="1" t="s">
        <v>17</v>
      </c>
      <c r="C323" s="1">
        <v>369.0</v>
      </c>
      <c r="D323" s="1">
        <v>0.0</v>
      </c>
      <c r="E323" s="1" t="s">
        <v>25</v>
      </c>
      <c r="F323" s="1" t="s">
        <v>26</v>
      </c>
      <c r="G323" s="1" t="s">
        <v>27</v>
      </c>
      <c r="H323" s="1" t="s">
        <v>6208</v>
      </c>
      <c r="I323" s="1" t="s">
        <v>6209</v>
      </c>
      <c r="J323" s="1" t="s">
        <v>6209</v>
      </c>
      <c r="K323" s="2"/>
      <c r="L323" s="1">
        <v>-9.0</v>
      </c>
      <c r="M323" s="1"/>
      <c r="N323" s="1">
        <v>5.461633333333333</v>
      </c>
      <c r="O323" s="1" t="s">
        <v>5150</v>
      </c>
      <c r="P323" s="1" t="s">
        <v>6210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48</v>
      </c>
      <c r="B324" s="1" t="s">
        <v>17</v>
      </c>
      <c r="C324" s="1">
        <v>199.0</v>
      </c>
      <c r="D324" s="1">
        <v>50.0</v>
      </c>
      <c r="E324" s="2"/>
      <c r="F324" s="1" t="s">
        <v>18</v>
      </c>
      <c r="G324" s="1" t="s">
        <v>19</v>
      </c>
      <c r="H324" s="1" t="s">
        <v>6211</v>
      </c>
      <c r="I324" s="1" t="s">
        <v>6212</v>
      </c>
      <c r="J324" s="1" t="s">
        <v>5796</v>
      </c>
      <c r="K324" s="2"/>
      <c r="L324" s="1">
        <v>1004.0</v>
      </c>
      <c r="M324" s="1"/>
      <c r="N324" s="1">
        <v>7.231016666666667</v>
      </c>
      <c r="O324" s="1" t="s">
        <v>5142</v>
      </c>
      <c r="P324" s="1" t="s">
        <v>5845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 hidden="1">
      <c r="A325" s="1" t="s">
        <v>24</v>
      </c>
      <c r="B325" s="1" t="s">
        <v>17</v>
      </c>
      <c r="C325" s="1">
        <v>423.0</v>
      </c>
      <c r="D325" s="1">
        <v>0.0</v>
      </c>
      <c r="E325" s="1" t="s">
        <v>25</v>
      </c>
      <c r="F325" s="1" t="s">
        <v>26</v>
      </c>
      <c r="G325" s="1" t="s">
        <v>27</v>
      </c>
      <c r="H325" s="1" t="s">
        <v>6213</v>
      </c>
      <c r="I325" s="1" t="s">
        <v>6214</v>
      </c>
      <c r="J325" s="1" t="s">
        <v>6214</v>
      </c>
      <c r="K325" s="2"/>
      <c r="L325" s="1">
        <v>-6.0</v>
      </c>
      <c r="M325" s="1"/>
      <c r="N325" s="1">
        <v>8.262516666666667</v>
      </c>
      <c r="O325" s="1" t="s">
        <v>5150</v>
      </c>
      <c r="P325" s="1" t="s">
        <v>6215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 hidden="1">
      <c r="A326" s="1" t="s">
        <v>48</v>
      </c>
      <c r="B326" s="1" t="s">
        <v>17</v>
      </c>
      <c r="C326" s="1">
        <v>403.0</v>
      </c>
      <c r="D326" s="1">
        <v>20.0</v>
      </c>
      <c r="E326" s="1" t="s">
        <v>6007</v>
      </c>
      <c r="F326" s="1" t="s">
        <v>50</v>
      </c>
      <c r="G326" s="1" t="s">
        <v>27</v>
      </c>
      <c r="H326" s="1" t="s">
        <v>6216</v>
      </c>
      <c r="I326" s="1" t="s">
        <v>6217</v>
      </c>
      <c r="J326" s="1" t="s">
        <v>6218</v>
      </c>
      <c r="K326" s="1" t="s">
        <v>6219</v>
      </c>
      <c r="L326" s="1">
        <v>-10.0</v>
      </c>
      <c r="M326" s="1">
        <v>0.017416666666666667</v>
      </c>
      <c r="N326" s="1">
        <v>8.572616666666667</v>
      </c>
      <c r="O326" s="1" t="s">
        <v>5142</v>
      </c>
      <c r="P326" s="1" t="s">
        <v>5243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 hidden="1">
      <c r="A327" s="1" t="s">
        <v>24</v>
      </c>
      <c r="B327" s="1" t="s">
        <v>17</v>
      </c>
      <c r="C327" s="1">
        <v>528.0</v>
      </c>
      <c r="D327" s="1">
        <v>0.0</v>
      </c>
      <c r="E327" s="1" t="s">
        <v>25</v>
      </c>
      <c r="F327" s="1" t="s">
        <v>26</v>
      </c>
      <c r="G327" s="1" t="s">
        <v>27</v>
      </c>
      <c r="H327" s="1" t="s">
        <v>6220</v>
      </c>
      <c r="I327" s="1" t="s">
        <v>6221</v>
      </c>
      <c r="J327" s="1" t="s">
        <v>6221</v>
      </c>
      <c r="K327" s="2"/>
      <c r="L327" s="1">
        <v>-12.0</v>
      </c>
      <c r="M327" s="1"/>
      <c r="N327" s="1">
        <v>7.570133333333334</v>
      </c>
      <c r="O327" s="1" t="s">
        <v>5150</v>
      </c>
      <c r="P327" s="1" t="s">
        <v>6222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 hidden="1">
      <c r="A328" s="1" t="s">
        <v>48</v>
      </c>
      <c r="B328" s="1" t="s">
        <v>17</v>
      </c>
      <c r="C328" s="1">
        <v>257.0</v>
      </c>
      <c r="D328" s="1">
        <v>62.0</v>
      </c>
      <c r="E328" s="2"/>
      <c r="F328" s="1" t="s">
        <v>18</v>
      </c>
      <c r="G328" s="1" t="s">
        <v>27</v>
      </c>
      <c r="H328" s="1" t="s">
        <v>6223</v>
      </c>
      <c r="I328" s="1" t="s">
        <v>6224</v>
      </c>
      <c r="J328" s="1" t="s">
        <v>5796</v>
      </c>
      <c r="K328" s="2"/>
      <c r="L328" s="1">
        <v>1027.0</v>
      </c>
      <c r="M328" s="1"/>
      <c r="N328" s="1">
        <v>7.297366666666667</v>
      </c>
      <c r="O328" s="1" t="s">
        <v>5142</v>
      </c>
      <c r="P328" s="1" t="s">
        <v>6225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 hidden="1">
      <c r="A329" s="1" t="s">
        <v>32</v>
      </c>
      <c r="B329" s="1" t="s">
        <v>112</v>
      </c>
      <c r="C329" s="1">
        <v>409.0</v>
      </c>
      <c r="D329" s="1">
        <v>0.0</v>
      </c>
      <c r="E329" s="2"/>
      <c r="F329" s="1" t="s">
        <v>26</v>
      </c>
      <c r="G329" s="1" t="s">
        <v>27</v>
      </c>
      <c r="H329" s="1" t="s">
        <v>6226</v>
      </c>
      <c r="I329" s="1" t="s">
        <v>6227</v>
      </c>
      <c r="J329" s="1" t="s">
        <v>6227</v>
      </c>
      <c r="K329" s="2"/>
      <c r="L329" s="1">
        <v>-8.0</v>
      </c>
      <c r="M329" s="1"/>
      <c r="N329" s="1">
        <v>6.3833</v>
      </c>
      <c r="O329" s="1" t="s">
        <v>5146</v>
      </c>
      <c r="P329" s="1" t="s">
        <v>6228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32</v>
      </c>
      <c r="B330" s="1" t="s">
        <v>112</v>
      </c>
      <c r="C330" s="1">
        <v>364.0</v>
      </c>
      <c r="D330" s="1">
        <v>0.0</v>
      </c>
      <c r="E330" s="2"/>
      <c r="F330" s="1" t="s">
        <v>26</v>
      </c>
      <c r="G330" s="1" t="s">
        <v>27</v>
      </c>
      <c r="H330" s="1" t="s">
        <v>6229</v>
      </c>
      <c r="I330" s="1" t="s">
        <v>6230</v>
      </c>
      <c r="J330" s="1" t="s">
        <v>6230</v>
      </c>
      <c r="K330" s="2"/>
      <c r="L330" s="1">
        <v>-3.0</v>
      </c>
      <c r="M330" s="1"/>
      <c r="N330" s="1">
        <v>11.01995</v>
      </c>
      <c r="O330" s="1" t="s">
        <v>5146</v>
      </c>
      <c r="P330" s="1" t="s">
        <v>6231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 hidden="1">
      <c r="A331" s="1" t="s">
        <v>24</v>
      </c>
      <c r="B331" s="1" t="s">
        <v>17</v>
      </c>
      <c r="C331" s="1">
        <v>308.2</v>
      </c>
      <c r="D331" s="1">
        <v>0.0</v>
      </c>
      <c r="E331" s="1" t="s">
        <v>25</v>
      </c>
      <c r="F331" s="1" t="s">
        <v>26</v>
      </c>
      <c r="G331" s="1" t="s">
        <v>27</v>
      </c>
      <c r="H331" s="1" t="s">
        <v>6232</v>
      </c>
      <c r="I331" s="1" t="s">
        <v>6233</v>
      </c>
      <c r="J331" s="1" t="s">
        <v>6233</v>
      </c>
      <c r="K331" s="2"/>
      <c r="L331" s="1">
        <v>-6.0</v>
      </c>
      <c r="M331" s="1"/>
      <c r="N331" s="1">
        <v>8.570033333333333</v>
      </c>
      <c r="O331" s="1" t="s">
        <v>5150</v>
      </c>
      <c r="P331" s="1" t="s">
        <v>6234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66</v>
      </c>
      <c r="B332" s="1" t="s">
        <v>112</v>
      </c>
      <c r="C332" s="1">
        <v>952.0</v>
      </c>
      <c r="D332" s="1">
        <v>0.0</v>
      </c>
      <c r="E332" s="1" t="s">
        <v>67</v>
      </c>
      <c r="F332" s="1" t="s">
        <v>26</v>
      </c>
      <c r="G332" s="1" t="s">
        <v>27</v>
      </c>
      <c r="H332" s="1" t="s">
        <v>6235</v>
      </c>
      <c r="I332" s="1" t="s">
        <v>6236</v>
      </c>
      <c r="J332" s="1" t="s">
        <v>6236</v>
      </c>
      <c r="K332" s="2"/>
      <c r="L332" s="1">
        <v>-4.0</v>
      </c>
      <c r="M332" s="1"/>
      <c r="N332" s="1">
        <v>15.101433333333333</v>
      </c>
      <c r="O332" s="1" t="s">
        <v>5146</v>
      </c>
      <c r="P332" s="1" t="s">
        <v>6237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 hidden="1">
      <c r="A333" s="1" t="s">
        <v>24</v>
      </c>
      <c r="B333" s="1" t="s">
        <v>17</v>
      </c>
      <c r="C333" s="1">
        <v>273.2</v>
      </c>
      <c r="D333" s="1">
        <v>0.0</v>
      </c>
      <c r="E333" s="1" t="s">
        <v>25</v>
      </c>
      <c r="F333" s="1" t="s">
        <v>26</v>
      </c>
      <c r="G333" s="1" t="s">
        <v>27</v>
      </c>
      <c r="H333" s="1" t="s">
        <v>6238</v>
      </c>
      <c r="I333" s="1" t="s">
        <v>6239</v>
      </c>
      <c r="J333" s="1" t="s">
        <v>6239</v>
      </c>
      <c r="K333" s="2"/>
      <c r="L333" s="1">
        <v>-8.0</v>
      </c>
      <c r="M333" s="1"/>
      <c r="N333" s="1">
        <v>6.022866666666666</v>
      </c>
      <c r="O333" s="1" t="s">
        <v>5150</v>
      </c>
      <c r="P333" s="1" t="s">
        <v>6240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48</v>
      </c>
      <c r="B334" s="1" t="s">
        <v>17</v>
      </c>
      <c r="C334" s="3">
        <v>306.0</v>
      </c>
      <c r="D334" s="1">
        <v>62.0</v>
      </c>
      <c r="E334" s="2"/>
      <c r="F334" s="1" t="s">
        <v>18</v>
      </c>
      <c r="G334" s="1" t="s">
        <v>123</v>
      </c>
      <c r="H334" s="1" t="s">
        <v>6241</v>
      </c>
      <c r="I334" s="1" t="s">
        <v>6242</v>
      </c>
      <c r="J334" s="1" t="s">
        <v>5796</v>
      </c>
      <c r="K334" s="2"/>
      <c r="L334" s="1">
        <v>1055.0</v>
      </c>
      <c r="M334" s="1"/>
      <c r="N334" s="1">
        <v>7.589916666666666</v>
      </c>
      <c r="O334" s="1" t="s">
        <v>5142</v>
      </c>
      <c r="P334" s="1" t="s">
        <v>6243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 hidden="1">
      <c r="A335" s="1" t="s">
        <v>48</v>
      </c>
      <c r="B335" s="1" t="s">
        <v>17</v>
      </c>
      <c r="C335" s="1">
        <v>804.0</v>
      </c>
      <c r="D335" s="1">
        <v>0.0</v>
      </c>
      <c r="E335" s="1" t="s">
        <v>6007</v>
      </c>
      <c r="F335" s="1" t="s">
        <v>50</v>
      </c>
      <c r="G335" s="1" t="s">
        <v>27</v>
      </c>
      <c r="H335" s="1" t="s">
        <v>6244</v>
      </c>
      <c r="I335" s="1" t="s">
        <v>6245</v>
      </c>
      <c r="J335" s="1" t="s">
        <v>6246</v>
      </c>
      <c r="K335" s="1" t="s">
        <v>6247</v>
      </c>
      <c r="L335" s="1">
        <v>-6.0</v>
      </c>
      <c r="M335" s="1">
        <v>0.012933333333333333</v>
      </c>
      <c r="N335" s="1">
        <v>16.2515</v>
      </c>
      <c r="O335" s="1" t="s">
        <v>5142</v>
      </c>
      <c r="P335" s="1" t="s">
        <v>6248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 hidden="1">
      <c r="A336" s="1" t="s">
        <v>48</v>
      </c>
      <c r="B336" s="1" t="s">
        <v>17</v>
      </c>
      <c r="C336" s="1">
        <v>876.0</v>
      </c>
      <c r="D336" s="1">
        <v>199.0</v>
      </c>
      <c r="E336" s="2"/>
      <c r="F336" s="1" t="s">
        <v>18</v>
      </c>
      <c r="G336" s="1" t="s">
        <v>123</v>
      </c>
      <c r="H336" s="1" t="s">
        <v>6249</v>
      </c>
      <c r="I336" s="1" t="s">
        <v>6250</v>
      </c>
      <c r="J336" s="1" t="s">
        <v>5796</v>
      </c>
      <c r="K336" s="2"/>
      <c r="L336" s="1">
        <v>1063.0</v>
      </c>
      <c r="M336" s="1"/>
      <c r="N336" s="1">
        <v>15.27475</v>
      </c>
      <c r="O336" s="1" t="s">
        <v>5142</v>
      </c>
      <c r="P336" s="1" t="s">
        <v>6251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24</v>
      </c>
      <c r="B337" s="1" t="s">
        <v>17</v>
      </c>
      <c r="C337" s="1">
        <v>478.2</v>
      </c>
      <c r="D337" s="1">
        <v>0.0</v>
      </c>
      <c r="E337" s="1" t="s">
        <v>25</v>
      </c>
      <c r="F337" s="1" t="s">
        <v>26</v>
      </c>
      <c r="G337" s="1" t="s">
        <v>27</v>
      </c>
      <c r="H337" s="1" t="s">
        <v>6252</v>
      </c>
      <c r="I337" s="1" t="s">
        <v>6253</v>
      </c>
      <c r="J337" s="1" t="s">
        <v>6253</v>
      </c>
      <c r="K337" s="2"/>
      <c r="L337" s="1">
        <v>-5.0</v>
      </c>
      <c r="M337" s="1"/>
      <c r="N337" s="1">
        <v>9.222116666666667</v>
      </c>
      <c r="O337" s="1" t="s">
        <v>5150</v>
      </c>
      <c r="P337" s="1" t="s">
        <v>6254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 hidden="1">
      <c r="A338" s="1" t="s">
        <v>32</v>
      </c>
      <c r="B338" s="1" t="s">
        <v>112</v>
      </c>
      <c r="C338" s="1">
        <v>264.0</v>
      </c>
      <c r="D338" s="1">
        <v>0.0</v>
      </c>
      <c r="E338" s="2"/>
      <c r="F338" s="1" t="s">
        <v>26</v>
      </c>
      <c r="G338" s="1" t="s">
        <v>27</v>
      </c>
      <c r="H338" s="1" t="s">
        <v>6255</v>
      </c>
      <c r="I338" s="1" t="s">
        <v>6256</v>
      </c>
      <c r="J338" s="1" t="s">
        <v>6257</v>
      </c>
      <c r="K338" s="2"/>
      <c r="L338" s="1">
        <v>-8.0</v>
      </c>
      <c r="M338" s="1"/>
      <c r="N338" s="1">
        <v>6.39185</v>
      </c>
      <c r="O338" s="1" t="s">
        <v>5146</v>
      </c>
      <c r="P338" s="1" t="s">
        <v>6258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 hidden="1">
      <c r="A339" s="1" t="s">
        <v>32</v>
      </c>
      <c r="B339" s="1" t="s">
        <v>112</v>
      </c>
      <c r="C339" s="1">
        <v>932.0</v>
      </c>
      <c r="D339" s="1">
        <v>0.0</v>
      </c>
      <c r="E339" s="2"/>
      <c r="F339" s="1" t="s">
        <v>26</v>
      </c>
      <c r="G339" s="1" t="s">
        <v>19</v>
      </c>
      <c r="H339" s="1" t="s">
        <v>6259</v>
      </c>
      <c r="I339" s="1" t="s">
        <v>6260</v>
      </c>
      <c r="J339" s="1" t="s">
        <v>6260</v>
      </c>
      <c r="K339" s="2"/>
      <c r="L339" s="1">
        <v>-7.0</v>
      </c>
      <c r="M339" s="1"/>
      <c r="N339" s="1">
        <v>12.688583333333334</v>
      </c>
      <c r="O339" s="1" t="s">
        <v>5146</v>
      </c>
      <c r="P339" s="1" t="s">
        <v>6261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48</v>
      </c>
      <c r="B340" s="1" t="s">
        <v>17</v>
      </c>
      <c r="C340" s="1">
        <v>294.4</v>
      </c>
      <c r="D340" s="1">
        <v>68.6</v>
      </c>
      <c r="E340" s="1" t="s">
        <v>6007</v>
      </c>
      <c r="F340" s="1" t="s">
        <v>50</v>
      </c>
      <c r="G340" s="1" t="s">
        <v>27</v>
      </c>
      <c r="H340" s="1" t="s">
        <v>6262</v>
      </c>
      <c r="I340" s="1" t="s">
        <v>6263</v>
      </c>
      <c r="J340" s="1" t="s">
        <v>6264</v>
      </c>
      <c r="K340" s="1" t="s">
        <v>6265</v>
      </c>
      <c r="L340" s="1">
        <v>-2.0</v>
      </c>
      <c r="M340" s="1">
        <v>0.010383333333333333</v>
      </c>
      <c r="N340" s="1">
        <v>17.05303333333333</v>
      </c>
      <c r="O340" s="1" t="s">
        <v>5142</v>
      </c>
      <c r="P340" s="1" t="s">
        <v>6266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 hidden="1">
      <c r="A341" s="1" t="s">
        <v>48</v>
      </c>
      <c r="B341" s="1" t="s">
        <v>17</v>
      </c>
      <c r="C341" s="1">
        <v>291.0</v>
      </c>
      <c r="D341" s="1">
        <v>18.0</v>
      </c>
      <c r="E341" s="1" t="s">
        <v>6007</v>
      </c>
      <c r="F341" s="1" t="s">
        <v>50</v>
      </c>
      <c r="G341" s="1" t="s">
        <v>27</v>
      </c>
      <c r="H341" s="1" t="s">
        <v>6267</v>
      </c>
      <c r="I341" s="1" t="s">
        <v>6268</v>
      </c>
      <c r="J341" s="1" t="s">
        <v>6269</v>
      </c>
      <c r="K341" s="1" t="s">
        <v>6270</v>
      </c>
      <c r="L341" s="1">
        <v>0.0</v>
      </c>
      <c r="M341" s="1">
        <v>0.0127</v>
      </c>
      <c r="N341" s="1">
        <v>17.337883333333334</v>
      </c>
      <c r="O341" s="1" t="s">
        <v>5142</v>
      </c>
      <c r="P341" s="1" t="s">
        <v>6271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48</v>
      </c>
      <c r="B342" s="1" t="s">
        <v>17</v>
      </c>
      <c r="C342" s="1">
        <v>508.0</v>
      </c>
      <c r="D342" s="1">
        <v>0.0</v>
      </c>
      <c r="E342" s="1" t="s">
        <v>25</v>
      </c>
      <c r="F342" s="1" t="s">
        <v>50</v>
      </c>
      <c r="G342" s="1" t="s">
        <v>27</v>
      </c>
      <c r="H342" s="1" t="s">
        <v>6272</v>
      </c>
      <c r="I342" s="1" t="s">
        <v>6273</v>
      </c>
      <c r="J342" s="1" t="s">
        <v>6274</v>
      </c>
      <c r="K342" s="1" t="s">
        <v>6275</v>
      </c>
      <c r="L342" s="1">
        <v>-16.0</v>
      </c>
      <c r="M342" s="1">
        <v>2.463233333333333</v>
      </c>
      <c r="N342" s="1">
        <v>7.275266666666667</v>
      </c>
      <c r="O342" s="1" t="s">
        <v>5142</v>
      </c>
      <c r="P342" s="1" t="s">
        <v>6276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 hidden="1">
      <c r="A343" s="1" t="s">
        <v>24</v>
      </c>
      <c r="B343" s="1" t="s">
        <v>17</v>
      </c>
      <c r="C343" s="3">
        <v>224.2</v>
      </c>
      <c r="D343" s="1">
        <v>0.0</v>
      </c>
      <c r="E343" s="1" t="s">
        <v>25</v>
      </c>
      <c r="F343" s="1" t="s">
        <v>26</v>
      </c>
      <c r="G343" s="1" t="s">
        <v>27</v>
      </c>
      <c r="H343" s="1" t="s">
        <v>6277</v>
      </c>
      <c r="I343" s="1" t="s">
        <v>6278</v>
      </c>
      <c r="J343" s="1" t="s">
        <v>6278</v>
      </c>
      <c r="K343" s="2"/>
      <c r="L343" s="1">
        <v>-4.0</v>
      </c>
      <c r="M343" s="1"/>
      <c r="N343" s="1">
        <v>10.052016666666667</v>
      </c>
      <c r="O343" s="1" t="s">
        <v>5150</v>
      </c>
      <c r="P343" s="1" t="s">
        <v>6279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 hidden="1">
      <c r="A344" s="1" t="s">
        <v>24</v>
      </c>
      <c r="B344" s="1" t="s">
        <v>17</v>
      </c>
      <c r="C344" s="1">
        <v>244.2</v>
      </c>
      <c r="D344" s="1">
        <v>0.0</v>
      </c>
      <c r="E344" s="1" t="s">
        <v>25</v>
      </c>
      <c r="F344" s="1" t="s">
        <v>26</v>
      </c>
      <c r="G344" s="1" t="s">
        <v>27</v>
      </c>
      <c r="H344" s="1" t="s">
        <v>6280</v>
      </c>
      <c r="I344" s="1" t="s">
        <v>6281</v>
      </c>
      <c r="J344" s="1" t="s">
        <v>6281</v>
      </c>
      <c r="K344" s="2"/>
      <c r="L344" s="1">
        <v>-5.0</v>
      </c>
      <c r="M344" s="1"/>
      <c r="N344" s="1">
        <v>9.157916666666667</v>
      </c>
      <c r="O344" s="1" t="s">
        <v>5150</v>
      </c>
      <c r="P344" s="1" t="s">
        <v>6282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 hidden="1">
      <c r="A345" s="1" t="s">
        <v>48</v>
      </c>
      <c r="B345" s="1" t="s">
        <v>17</v>
      </c>
      <c r="C345" s="1">
        <v>358.0</v>
      </c>
      <c r="D345" s="1">
        <v>0.0</v>
      </c>
      <c r="E345" s="1" t="s">
        <v>6007</v>
      </c>
      <c r="F345" s="1" t="s">
        <v>50</v>
      </c>
      <c r="G345" s="1" t="s">
        <v>27</v>
      </c>
      <c r="H345" s="1" t="s">
        <v>6283</v>
      </c>
      <c r="I345" s="1" t="s">
        <v>6284</v>
      </c>
      <c r="J345" s="1" t="s">
        <v>6285</v>
      </c>
      <c r="K345" s="1" t="s">
        <v>6286</v>
      </c>
      <c r="L345" s="1">
        <v>-3.0</v>
      </c>
      <c r="M345" s="1">
        <v>0.01235</v>
      </c>
      <c r="N345" s="1">
        <v>13.62955</v>
      </c>
      <c r="O345" s="1" t="s">
        <v>5142</v>
      </c>
      <c r="P345" s="1" t="s">
        <v>6287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 hidden="1">
      <c r="A346" s="1" t="s">
        <v>48</v>
      </c>
      <c r="B346" s="1" t="s">
        <v>17</v>
      </c>
      <c r="C346" s="3">
        <v>199.0</v>
      </c>
      <c r="D346" s="1">
        <v>50.0</v>
      </c>
      <c r="E346" s="2"/>
      <c r="F346" s="1" t="s">
        <v>18</v>
      </c>
      <c r="G346" s="1" t="s">
        <v>19</v>
      </c>
      <c r="H346" s="1" t="s">
        <v>6288</v>
      </c>
      <c r="I346" s="1" t="s">
        <v>6289</v>
      </c>
      <c r="J346" s="1" t="s">
        <v>5796</v>
      </c>
      <c r="K346" s="2"/>
      <c r="L346" s="1">
        <v>1094.0</v>
      </c>
      <c r="M346" s="1"/>
      <c r="N346" s="1">
        <v>28.095433333333332</v>
      </c>
      <c r="O346" s="1" t="s">
        <v>5142</v>
      </c>
      <c r="P346" s="1" t="s">
        <v>5845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 hidden="1">
      <c r="A347" s="1" t="s">
        <v>24</v>
      </c>
      <c r="B347" s="1" t="s">
        <v>17</v>
      </c>
      <c r="C347" s="1">
        <v>523.4</v>
      </c>
      <c r="D347" s="1">
        <v>0.0</v>
      </c>
      <c r="E347" s="1" t="s">
        <v>25</v>
      </c>
      <c r="F347" s="1" t="s">
        <v>26</v>
      </c>
      <c r="G347" s="1" t="s">
        <v>27</v>
      </c>
      <c r="H347" s="1" t="s">
        <v>6290</v>
      </c>
      <c r="I347" s="1" t="s">
        <v>6291</v>
      </c>
      <c r="J347" s="1" t="s">
        <v>6291</v>
      </c>
      <c r="K347" s="2"/>
      <c r="L347" s="1">
        <v>18.0</v>
      </c>
      <c r="M347" s="1"/>
      <c r="N347" s="1">
        <v>111.16038333333333</v>
      </c>
      <c r="O347" s="1" t="s">
        <v>5150</v>
      </c>
      <c r="P347" s="1" t="s">
        <v>6292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 hidden="1">
      <c r="A348" s="1" t="s">
        <v>32</v>
      </c>
      <c r="B348" s="1" t="s">
        <v>112</v>
      </c>
      <c r="C348" s="1">
        <v>1444.0</v>
      </c>
      <c r="D348" s="1">
        <v>0.0</v>
      </c>
      <c r="E348" s="2"/>
      <c r="F348" s="1" t="s">
        <v>26</v>
      </c>
      <c r="G348" s="1" t="s">
        <v>27</v>
      </c>
      <c r="H348" s="1" t="s">
        <v>6293</v>
      </c>
      <c r="I348" s="1" t="s">
        <v>6294</v>
      </c>
      <c r="J348" s="1" t="s">
        <v>6294</v>
      </c>
      <c r="K348" s="2"/>
      <c r="L348" s="1">
        <v>4.0</v>
      </c>
      <c r="M348" s="1"/>
      <c r="N348" s="1">
        <v>18.003633333333333</v>
      </c>
      <c r="O348" s="1" t="s">
        <v>5146</v>
      </c>
      <c r="P348" s="1" t="s">
        <v>6295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 hidden="1">
      <c r="A349" s="1" t="s">
        <v>48</v>
      </c>
      <c r="B349" s="1" t="s">
        <v>17</v>
      </c>
      <c r="C349" s="1">
        <v>290.0</v>
      </c>
      <c r="D349" s="1">
        <v>19.0</v>
      </c>
      <c r="E349" s="1" t="s">
        <v>6007</v>
      </c>
      <c r="F349" s="1" t="s">
        <v>50</v>
      </c>
      <c r="G349" s="1" t="s">
        <v>27</v>
      </c>
      <c r="H349" s="1" t="s">
        <v>6296</v>
      </c>
      <c r="I349" s="1" t="s">
        <v>6297</v>
      </c>
      <c r="J349" s="1" t="s">
        <v>6298</v>
      </c>
      <c r="K349" s="1" t="s">
        <v>6299</v>
      </c>
      <c r="L349" s="1">
        <v>-8.0</v>
      </c>
      <c r="M349" s="1">
        <v>0.013033333333333333</v>
      </c>
      <c r="N349" s="1">
        <v>20.34515</v>
      </c>
      <c r="O349" s="1" t="s">
        <v>5142</v>
      </c>
      <c r="P349" s="1" t="s">
        <v>5733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32</v>
      </c>
      <c r="B350" s="1" t="s">
        <v>112</v>
      </c>
      <c r="C350" s="1">
        <v>523.0</v>
      </c>
      <c r="D350" s="1">
        <v>0.0</v>
      </c>
      <c r="E350" s="2"/>
      <c r="F350" s="1" t="s">
        <v>26</v>
      </c>
      <c r="G350" s="1" t="s">
        <v>19</v>
      </c>
      <c r="H350" s="1" t="s">
        <v>6300</v>
      </c>
      <c r="I350" s="1" t="s">
        <v>6301</v>
      </c>
      <c r="J350" s="1" t="s">
        <v>6301</v>
      </c>
      <c r="K350" s="2"/>
      <c r="L350" s="1">
        <v>-12.0</v>
      </c>
      <c r="M350" s="1"/>
      <c r="N350" s="1">
        <v>6.99235</v>
      </c>
      <c r="O350" s="1" t="s">
        <v>5146</v>
      </c>
      <c r="P350" s="1" t="s">
        <v>6302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 hidden="1">
      <c r="A351" s="1" t="s">
        <v>48</v>
      </c>
      <c r="B351" s="1" t="s">
        <v>17</v>
      </c>
      <c r="C351" s="1">
        <v>350.0</v>
      </c>
      <c r="D351" s="1">
        <v>28.0</v>
      </c>
      <c r="E351" s="1" t="s">
        <v>25</v>
      </c>
      <c r="F351" s="1" t="s">
        <v>50</v>
      </c>
      <c r="G351" s="1" t="s">
        <v>27</v>
      </c>
      <c r="H351" s="1" t="s">
        <v>6303</v>
      </c>
      <c r="I351" s="1" t="s">
        <v>6304</v>
      </c>
      <c r="J351" s="1" t="s">
        <v>6305</v>
      </c>
      <c r="K351" s="1" t="s">
        <v>6306</v>
      </c>
      <c r="L351" s="1">
        <v>-5.0</v>
      </c>
      <c r="M351" s="1">
        <v>9.056416666666667</v>
      </c>
      <c r="N351" s="1">
        <v>13.909883333333333</v>
      </c>
      <c r="O351" s="1" t="s">
        <v>5142</v>
      </c>
      <c r="P351" s="1" t="s">
        <v>5180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 hidden="1">
      <c r="A352" s="1" t="s">
        <v>66</v>
      </c>
      <c r="B352" s="1" t="s">
        <v>112</v>
      </c>
      <c r="C352" s="1">
        <v>547.0</v>
      </c>
      <c r="D352" s="1">
        <v>0.0</v>
      </c>
      <c r="E352" s="1" t="s">
        <v>6307</v>
      </c>
      <c r="F352" s="1" t="s">
        <v>26</v>
      </c>
      <c r="G352" s="1" t="s">
        <v>27</v>
      </c>
      <c r="H352" s="1" t="s">
        <v>6308</v>
      </c>
      <c r="I352" s="1" t="s">
        <v>6309</v>
      </c>
      <c r="J352" s="1" t="s">
        <v>6309</v>
      </c>
      <c r="K352" s="2"/>
      <c r="L352" s="1">
        <v>-6.0</v>
      </c>
      <c r="M352" s="1"/>
      <c r="N352" s="1">
        <v>13.107383333333333</v>
      </c>
      <c r="O352" s="1" t="s">
        <v>5146</v>
      </c>
      <c r="P352" s="1" t="s">
        <v>6310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 hidden="1">
      <c r="A353" s="1" t="s">
        <v>24</v>
      </c>
      <c r="B353" s="1" t="s">
        <v>17</v>
      </c>
      <c r="C353" s="1">
        <v>464.0</v>
      </c>
      <c r="D353" s="1">
        <v>0.0</v>
      </c>
      <c r="E353" s="1" t="s">
        <v>25</v>
      </c>
      <c r="F353" s="1" t="s">
        <v>26</v>
      </c>
      <c r="G353" s="1" t="s">
        <v>27</v>
      </c>
      <c r="H353" s="1" t="s">
        <v>6311</v>
      </c>
      <c r="I353" s="1" t="s">
        <v>6312</v>
      </c>
      <c r="J353" s="1" t="s">
        <v>6312</v>
      </c>
      <c r="K353" s="2"/>
      <c r="L353" s="1">
        <v>0.0</v>
      </c>
      <c r="M353" s="1"/>
      <c r="N353" s="1">
        <v>14.383816666666666</v>
      </c>
      <c r="O353" s="1" t="s">
        <v>5150</v>
      </c>
      <c r="P353" s="1" t="s">
        <v>6313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 hidden="1">
      <c r="A354" s="1" t="s">
        <v>32</v>
      </c>
      <c r="B354" s="1" t="s">
        <v>112</v>
      </c>
      <c r="C354" s="1">
        <v>329.0</v>
      </c>
      <c r="D354" s="1">
        <v>0.0</v>
      </c>
      <c r="E354" s="2"/>
      <c r="F354" s="1" t="s">
        <v>26</v>
      </c>
      <c r="G354" s="1" t="s">
        <v>27</v>
      </c>
      <c r="H354" s="1" t="s">
        <v>6314</v>
      </c>
      <c r="I354" s="1" t="s">
        <v>6315</v>
      </c>
      <c r="J354" s="1" t="s">
        <v>6315</v>
      </c>
      <c r="K354" s="2"/>
      <c r="L354" s="1">
        <v>-9.0</v>
      </c>
      <c r="M354" s="1"/>
      <c r="N354" s="1">
        <v>5.653133333333333</v>
      </c>
      <c r="O354" s="1" t="s">
        <v>5146</v>
      </c>
      <c r="P354" s="1" t="s">
        <v>5962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32</v>
      </c>
      <c r="B355" s="1" t="s">
        <v>112</v>
      </c>
      <c r="C355" s="1">
        <v>329.0</v>
      </c>
      <c r="D355" s="1">
        <v>0.0</v>
      </c>
      <c r="E355" s="2"/>
      <c r="F355" s="1" t="s">
        <v>26</v>
      </c>
      <c r="G355" s="1" t="s">
        <v>27</v>
      </c>
      <c r="H355" s="1" t="s">
        <v>6316</v>
      </c>
      <c r="I355" s="1" t="s">
        <v>6317</v>
      </c>
      <c r="J355" s="1" t="s">
        <v>6317</v>
      </c>
      <c r="K355" s="2"/>
      <c r="L355" s="1">
        <v>-9.0</v>
      </c>
      <c r="M355" s="1"/>
      <c r="N355" s="1">
        <v>5.593833333333333</v>
      </c>
      <c r="O355" s="1" t="s">
        <v>5146</v>
      </c>
      <c r="P355" s="1" t="s">
        <v>5764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 hidden="1">
      <c r="A356" s="1" t="s">
        <v>66</v>
      </c>
      <c r="B356" s="1" t="s">
        <v>112</v>
      </c>
      <c r="C356" s="1">
        <v>264.0</v>
      </c>
      <c r="D356" s="1">
        <v>0.0</v>
      </c>
      <c r="E356" s="1" t="s">
        <v>6318</v>
      </c>
      <c r="F356" s="1" t="s">
        <v>26</v>
      </c>
      <c r="G356" s="1" t="s">
        <v>27</v>
      </c>
      <c r="H356" s="1" t="s">
        <v>6319</v>
      </c>
      <c r="I356" s="1" t="s">
        <v>6320</v>
      </c>
      <c r="J356" s="1" t="s">
        <v>6320</v>
      </c>
      <c r="K356" s="2"/>
      <c r="L356" s="1">
        <v>-8.0</v>
      </c>
      <c r="M356" s="1"/>
      <c r="N356" s="1">
        <v>6.53465</v>
      </c>
      <c r="O356" s="1" t="s">
        <v>5146</v>
      </c>
      <c r="P356" s="1" t="s">
        <v>6321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 hidden="1">
      <c r="A357" s="1" t="s">
        <v>24</v>
      </c>
      <c r="B357" s="1" t="s">
        <v>17</v>
      </c>
      <c r="C357" s="1">
        <v>348.0</v>
      </c>
      <c r="D357" s="1">
        <v>0.0</v>
      </c>
      <c r="E357" s="1" t="s">
        <v>25</v>
      </c>
      <c r="F357" s="1" t="s">
        <v>26</v>
      </c>
      <c r="G357" s="1" t="s">
        <v>27</v>
      </c>
      <c r="H357" s="1" t="s">
        <v>6322</v>
      </c>
      <c r="I357" s="1" t="s">
        <v>6323</v>
      </c>
      <c r="J357" s="1" t="s">
        <v>6323</v>
      </c>
      <c r="K357" s="2"/>
      <c r="L357" s="1">
        <v>-10.0</v>
      </c>
      <c r="M357" s="1"/>
      <c r="N357" s="1">
        <v>4.854783333333334</v>
      </c>
      <c r="O357" s="1" t="s">
        <v>5150</v>
      </c>
      <c r="P357" s="1" t="s">
        <v>6324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 hidden="1">
      <c r="A358" s="1" t="s">
        <v>16</v>
      </c>
      <c r="B358" s="1" t="s">
        <v>17</v>
      </c>
      <c r="C358" s="1">
        <v>59.0</v>
      </c>
      <c r="D358" s="1">
        <v>0.0</v>
      </c>
      <c r="E358" s="2"/>
      <c r="F358" s="1" t="s">
        <v>18</v>
      </c>
      <c r="G358" s="1" t="s">
        <v>19</v>
      </c>
      <c r="H358" s="1" t="s">
        <v>6325</v>
      </c>
      <c r="I358" s="1" t="s">
        <v>6326</v>
      </c>
      <c r="J358" s="1" t="s">
        <v>6326</v>
      </c>
      <c r="K358" s="2"/>
      <c r="L358" s="1">
        <v>-4.0</v>
      </c>
      <c r="M358" s="1"/>
      <c r="N358" s="1">
        <v>0.07365</v>
      </c>
      <c r="O358" s="1" t="s">
        <v>22</v>
      </c>
      <c r="P358" s="1" t="s">
        <v>6327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66</v>
      </c>
      <c r="B359" s="1" t="s">
        <v>112</v>
      </c>
      <c r="C359" s="1">
        <v>264.0</v>
      </c>
      <c r="D359" s="1">
        <v>0.0</v>
      </c>
      <c r="E359" s="1" t="s">
        <v>6328</v>
      </c>
      <c r="F359" s="1" t="s">
        <v>26</v>
      </c>
      <c r="G359" s="1" t="s">
        <v>27</v>
      </c>
      <c r="H359" s="1" t="s">
        <v>6329</v>
      </c>
      <c r="I359" s="1" t="s">
        <v>6330</v>
      </c>
      <c r="J359" s="1" t="s">
        <v>6330</v>
      </c>
      <c r="K359" s="2"/>
      <c r="L359" s="1">
        <v>-8.0</v>
      </c>
      <c r="M359" s="1"/>
      <c r="N359" s="1">
        <v>6.3022</v>
      </c>
      <c r="O359" s="1" t="s">
        <v>5146</v>
      </c>
      <c r="P359" s="1" t="s">
        <v>3623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 hidden="1">
      <c r="A360" s="1" t="s">
        <v>24</v>
      </c>
      <c r="B360" s="1" t="s">
        <v>17</v>
      </c>
      <c r="C360" s="1">
        <v>214.2</v>
      </c>
      <c r="D360" s="1">
        <v>0.0</v>
      </c>
      <c r="E360" s="1" t="s">
        <v>25</v>
      </c>
      <c r="F360" s="1" t="s">
        <v>26</v>
      </c>
      <c r="G360" s="1" t="s">
        <v>27</v>
      </c>
      <c r="H360" s="1" t="s">
        <v>6331</v>
      </c>
      <c r="I360" s="1" t="s">
        <v>6332</v>
      </c>
      <c r="J360" s="1" t="s">
        <v>6332</v>
      </c>
      <c r="K360" s="2"/>
      <c r="L360" s="1">
        <v>-5.0</v>
      </c>
      <c r="M360" s="1"/>
      <c r="N360" s="1">
        <v>9.911466666666668</v>
      </c>
      <c r="O360" s="1" t="s">
        <v>5150</v>
      </c>
      <c r="P360" s="1" t="s">
        <v>5204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24</v>
      </c>
      <c r="B361" s="1" t="s">
        <v>17</v>
      </c>
      <c r="C361" s="1">
        <v>299.0</v>
      </c>
      <c r="D361" s="1">
        <v>0.0</v>
      </c>
      <c r="E361" s="1" t="s">
        <v>25</v>
      </c>
      <c r="F361" s="1" t="s">
        <v>26</v>
      </c>
      <c r="G361" s="1" t="s">
        <v>27</v>
      </c>
      <c r="H361" s="1" t="s">
        <v>6333</v>
      </c>
      <c r="I361" s="1" t="s">
        <v>6334</v>
      </c>
      <c r="J361" s="1" t="s">
        <v>6334</v>
      </c>
      <c r="K361" s="2"/>
      <c r="L361" s="1">
        <v>-5.0</v>
      </c>
      <c r="M361" s="1"/>
      <c r="N361" s="1">
        <v>9.238883333333334</v>
      </c>
      <c r="O361" s="1" t="s">
        <v>5150</v>
      </c>
      <c r="P361" s="1" t="s">
        <v>6335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 hidden="1">
      <c r="A362" s="1" t="s">
        <v>32</v>
      </c>
      <c r="B362" s="1" t="s">
        <v>17</v>
      </c>
      <c r="C362" s="1">
        <v>379.0</v>
      </c>
      <c r="D362" s="1">
        <v>0.0</v>
      </c>
      <c r="E362" s="2"/>
      <c r="F362" s="1" t="s">
        <v>26</v>
      </c>
      <c r="G362" s="1" t="s">
        <v>27</v>
      </c>
      <c r="H362" s="1" t="s">
        <v>6336</v>
      </c>
      <c r="I362" s="1" t="s">
        <v>6337</v>
      </c>
      <c r="J362" s="1" t="s">
        <v>6337</v>
      </c>
      <c r="K362" s="2"/>
      <c r="L362" s="1">
        <v>-6.0</v>
      </c>
      <c r="M362" s="1"/>
      <c r="N362" s="1">
        <v>8.436383333333334</v>
      </c>
      <c r="O362" s="1" t="s">
        <v>5146</v>
      </c>
      <c r="P362" s="1" t="s">
        <v>6338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24</v>
      </c>
      <c r="B363" s="1" t="s">
        <v>17</v>
      </c>
      <c r="C363" s="1">
        <v>264.0</v>
      </c>
      <c r="D363" s="1">
        <v>0.0</v>
      </c>
      <c r="E363" s="1" t="s">
        <v>25</v>
      </c>
      <c r="F363" s="1" t="s">
        <v>26</v>
      </c>
      <c r="G363" s="1" t="s">
        <v>27</v>
      </c>
      <c r="H363" s="1" t="s">
        <v>6339</v>
      </c>
      <c r="I363" s="1" t="s">
        <v>6340</v>
      </c>
      <c r="J363" s="1" t="s">
        <v>6340</v>
      </c>
      <c r="K363" s="2"/>
      <c r="L363" s="1">
        <v>-8.0</v>
      </c>
      <c r="M363" s="1"/>
      <c r="N363" s="1">
        <v>6.6029</v>
      </c>
      <c r="O363" s="1" t="s">
        <v>5150</v>
      </c>
      <c r="P363" s="1" t="s">
        <v>6341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 hidden="1">
      <c r="A364" s="1" t="s">
        <v>66</v>
      </c>
      <c r="B364" s="1" t="s">
        <v>17</v>
      </c>
      <c r="C364" s="1">
        <v>364.0</v>
      </c>
      <c r="D364" s="1">
        <v>0.0</v>
      </c>
      <c r="E364" s="1" t="s">
        <v>6342</v>
      </c>
      <c r="F364" s="1" t="s">
        <v>26</v>
      </c>
      <c r="G364" s="1" t="s">
        <v>27</v>
      </c>
      <c r="H364" s="1" t="s">
        <v>6343</v>
      </c>
      <c r="I364" s="1" t="s">
        <v>6344</v>
      </c>
      <c r="J364" s="1" t="s">
        <v>6344</v>
      </c>
      <c r="K364" s="2"/>
      <c r="L364" s="1">
        <v>-6.0</v>
      </c>
      <c r="M364" s="1"/>
      <c r="N364" s="1">
        <v>8.73245</v>
      </c>
      <c r="O364" s="1" t="s">
        <v>5146</v>
      </c>
      <c r="P364" s="1" t="s">
        <v>6345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 hidden="1">
      <c r="A365" s="1" t="s">
        <v>24</v>
      </c>
      <c r="B365" s="1" t="s">
        <v>17</v>
      </c>
      <c r="C365" s="3">
        <v>214.2</v>
      </c>
      <c r="D365" s="1">
        <v>0.0</v>
      </c>
      <c r="E365" s="1" t="s">
        <v>25</v>
      </c>
      <c r="F365" s="1" t="s">
        <v>26</v>
      </c>
      <c r="G365" s="1" t="s">
        <v>27</v>
      </c>
      <c r="H365" s="1" t="s">
        <v>6346</v>
      </c>
      <c r="I365" s="1" t="s">
        <v>6347</v>
      </c>
      <c r="J365" s="1" t="s">
        <v>6347</v>
      </c>
      <c r="K365" s="2"/>
      <c r="L365" s="1">
        <v>-6.0</v>
      </c>
      <c r="M365" s="1"/>
      <c r="N365" s="1">
        <v>8.5075</v>
      </c>
      <c r="O365" s="1" t="s">
        <v>5150</v>
      </c>
      <c r="P365" s="1" t="s">
        <v>6348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24</v>
      </c>
      <c r="B366" s="1" t="s">
        <v>17</v>
      </c>
      <c r="C366" s="1">
        <v>214.2</v>
      </c>
      <c r="D366" s="1">
        <v>0.0</v>
      </c>
      <c r="E366" s="1" t="s">
        <v>25</v>
      </c>
      <c r="F366" s="1" t="s">
        <v>26</v>
      </c>
      <c r="G366" s="1" t="s">
        <v>27</v>
      </c>
      <c r="H366" s="1" t="s">
        <v>6349</v>
      </c>
      <c r="I366" s="1" t="s">
        <v>6350</v>
      </c>
      <c r="J366" s="1" t="s">
        <v>6350</v>
      </c>
      <c r="K366" s="2"/>
      <c r="L366" s="1">
        <v>-5.0</v>
      </c>
      <c r="M366" s="1"/>
      <c r="N366" s="1">
        <v>9.020616666666667</v>
      </c>
      <c r="O366" s="1" t="s">
        <v>5150</v>
      </c>
      <c r="P366" s="1" t="s">
        <v>5204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 hidden="1">
      <c r="A367" s="1" t="s">
        <v>66</v>
      </c>
      <c r="B367" s="1" t="s">
        <v>17</v>
      </c>
      <c r="C367" s="1">
        <v>346.0</v>
      </c>
      <c r="D367" s="1">
        <v>0.0</v>
      </c>
      <c r="E367" s="1" t="s">
        <v>6318</v>
      </c>
      <c r="F367" s="1" t="s">
        <v>26</v>
      </c>
      <c r="G367" s="1" t="s">
        <v>27</v>
      </c>
      <c r="H367" s="1" t="s">
        <v>6351</v>
      </c>
      <c r="I367" s="1" t="s">
        <v>6352</v>
      </c>
      <c r="J367" s="1" t="s">
        <v>6352</v>
      </c>
      <c r="K367" s="2"/>
      <c r="L367" s="1">
        <v>-7.0</v>
      </c>
      <c r="M367" s="1"/>
      <c r="N367" s="1">
        <v>7.732983333333333</v>
      </c>
      <c r="O367" s="1" t="s">
        <v>5146</v>
      </c>
      <c r="P367" s="1" t="s">
        <v>6353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 hidden="1">
      <c r="A368" s="1" t="s">
        <v>66</v>
      </c>
      <c r="B368" s="1" t="s">
        <v>17</v>
      </c>
      <c r="C368" s="3">
        <v>672.0</v>
      </c>
      <c r="D368" s="1">
        <v>0.0</v>
      </c>
      <c r="E368" s="1" t="s">
        <v>5507</v>
      </c>
      <c r="F368" s="1" t="s">
        <v>26</v>
      </c>
      <c r="G368" s="1" t="s">
        <v>27</v>
      </c>
      <c r="H368" s="1" t="s">
        <v>6354</v>
      </c>
      <c r="I368" s="1" t="s">
        <v>6355</v>
      </c>
      <c r="J368" s="1" t="s">
        <v>6355</v>
      </c>
      <c r="K368" s="2"/>
      <c r="L368" s="1">
        <v>-6.0</v>
      </c>
      <c r="M368" s="1"/>
      <c r="N368" s="1">
        <v>13.121283333333333</v>
      </c>
      <c r="O368" s="1" t="s">
        <v>5146</v>
      </c>
      <c r="P368" s="1" t="s">
        <v>6356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 hidden="1">
      <c r="A369" s="1" t="s">
        <v>48</v>
      </c>
      <c r="B369" s="1" t="s">
        <v>17</v>
      </c>
      <c r="C369" s="1">
        <v>199.0</v>
      </c>
      <c r="D369" s="1">
        <v>50.0</v>
      </c>
      <c r="E369" s="2"/>
      <c r="F369" s="1" t="s">
        <v>18</v>
      </c>
      <c r="G369" s="1" t="s">
        <v>19</v>
      </c>
      <c r="H369" s="1" t="s">
        <v>6357</v>
      </c>
      <c r="I369" s="1" t="s">
        <v>6358</v>
      </c>
      <c r="J369" s="1" t="s">
        <v>6358</v>
      </c>
      <c r="K369" s="2"/>
      <c r="L369" s="1">
        <v>-9.0</v>
      </c>
      <c r="M369" s="1"/>
      <c r="N369" s="1">
        <v>10.455716666666667</v>
      </c>
      <c r="O369" s="1" t="s">
        <v>5142</v>
      </c>
      <c r="P369" s="1" t="s">
        <v>6359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 hidden="1">
      <c r="A370" s="1" t="s">
        <v>66</v>
      </c>
      <c r="B370" s="1" t="s">
        <v>17</v>
      </c>
      <c r="C370" s="1">
        <v>364.0</v>
      </c>
      <c r="D370" s="1">
        <v>0.0</v>
      </c>
      <c r="E370" s="1" t="s">
        <v>6342</v>
      </c>
      <c r="F370" s="1" t="s">
        <v>26</v>
      </c>
      <c r="G370" s="1" t="s">
        <v>27</v>
      </c>
      <c r="H370" s="1" t="s">
        <v>6360</v>
      </c>
      <c r="I370" s="1" t="s">
        <v>6361</v>
      </c>
      <c r="J370" s="1" t="s">
        <v>6361</v>
      </c>
      <c r="K370" s="2"/>
      <c r="L370" s="1">
        <v>-4.0</v>
      </c>
      <c r="M370" s="1"/>
      <c r="N370" s="1">
        <v>10.887916666666667</v>
      </c>
      <c r="O370" s="1" t="s">
        <v>5146</v>
      </c>
      <c r="P370" s="1" t="s">
        <v>6362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 hidden="1">
      <c r="A371" s="1" t="s">
        <v>48</v>
      </c>
      <c r="B371" s="1" t="s">
        <v>17</v>
      </c>
      <c r="C371" s="1">
        <v>633.0</v>
      </c>
      <c r="D371" s="1">
        <v>27.0</v>
      </c>
      <c r="E371" s="1" t="s">
        <v>5175</v>
      </c>
      <c r="F371" s="1" t="s">
        <v>50</v>
      </c>
      <c r="G371" s="1" t="s">
        <v>27</v>
      </c>
      <c r="H371" s="1" t="s">
        <v>6363</v>
      </c>
      <c r="I371" s="1" t="s">
        <v>6364</v>
      </c>
      <c r="J371" s="1" t="s">
        <v>6365</v>
      </c>
      <c r="K371" s="1" t="s">
        <v>6366</v>
      </c>
      <c r="L371" s="1">
        <v>-2.0</v>
      </c>
      <c r="M371" s="1">
        <v>0.010566666666666667</v>
      </c>
      <c r="N371" s="1">
        <v>9.205566666666666</v>
      </c>
      <c r="O371" s="1" t="s">
        <v>5142</v>
      </c>
      <c r="P371" s="1" t="s">
        <v>6367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 hidden="1">
      <c r="A372" s="1" t="s">
        <v>48</v>
      </c>
      <c r="B372" s="1" t="s">
        <v>17</v>
      </c>
      <c r="C372" s="1">
        <v>250.0</v>
      </c>
      <c r="D372" s="1">
        <v>0.0</v>
      </c>
      <c r="E372" s="1" t="s">
        <v>5175</v>
      </c>
      <c r="F372" s="1" t="s">
        <v>50</v>
      </c>
      <c r="G372" s="1" t="s">
        <v>27</v>
      </c>
      <c r="H372" s="1" t="s">
        <v>6368</v>
      </c>
      <c r="I372" s="1" t="s">
        <v>6369</v>
      </c>
      <c r="J372" s="1" t="s">
        <v>6370</v>
      </c>
      <c r="K372" s="1" t="s">
        <v>6371</v>
      </c>
      <c r="L372" s="1">
        <v>8.0</v>
      </c>
      <c r="M372" s="1">
        <v>0.0138</v>
      </c>
      <c r="N372" s="1">
        <v>7.92805</v>
      </c>
      <c r="O372" s="1" t="s">
        <v>5142</v>
      </c>
      <c r="P372" s="1" t="s">
        <v>6372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 hidden="1">
      <c r="A373" s="1" t="s">
        <v>32</v>
      </c>
      <c r="B373" s="1" t="s">
        <v>17</v>
      </c>
      <c r="C373" s="1">
        <v>353.0</v>
      </c>
      <c r="D373" s="1">
        <v>0.0</v>
      </c>
      <c r="E373" s="2"/>
      <c r="F373" s="1" t="s">
        <v>26</v>
      </c>
      <c r="G373" s="1" t="s">
        <v>27</v>
      </c>
      <c r="H373" s="1" t="s">
        <v>6373</v>
      </c>
      <c r="I373" s="1" t="s">
        <v>6374</v>
      </c>
      <c r="J373" s="1" t="s">
        <v>6374</v>
      </c>
      <c r="K373" s="2"/>
      <c r="L373" s="1">
        <v>-7.0</v>
      </c>
      <c r="M373" s="1"/>
      <c r="N373" s="1">
        <v>7.848733333333334</v>
      </c>
      <c r="O373" s="1" t="s">
        <v>5146</v>
      </c>
      <c r="P373" s="1" t="s">
        <v>6375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 hidden="1">
      <c r="A374" s="1" t="s">
        <v>24</v>
      </c>
      <c r="B374" s="1" t="s">
        <v>17</v>
      </c>
      <c r="C374" s="1">
        <v>329.0</v>
      </c>
      <c r="D374" s="1">
        <v>0.0</v>
      </c>
      <c r="E374" s="1" t="s">
        <v>25</v>
      </c>
      <c r="F374" s="1" t="s">
        <v>26</v>
      </c>
      <c r="G374" s="1" t="s">
        <v>27</v>
      </c>
      <c r="H374" s="1" t="s">
        <v>6376</v>
      </c>
      <c r="I374" s="1" t="s">
        <v>6377</v>
      </c>
      <c r="J374" s="1" t="s">
        <v>6377</v>
      </c>
      <c r="K374" s="2"/>
      <c r="L374" s="1">
        <v>-4.0</v>
      </c>
      <c r="M374" s="1"/>
      <c r="N374" s="1">
        <v>10.372733333333333</v>
      </c>
      <c r="O374" s="1" t="s">
        <v>5150</v>
      </c>
      <c r="P374" s="1" t="s">
        <v>6378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24</v>
      </c>
      <c r="B375" s="1" t="s">
        <v>17</v>
      </c>
      <c r="C375" s="1">
        <v>312.2</v>
      </c>
      <c r="D375" s="1">
        <v>0.0</v>
      </c>
      <c r="E375" s="1" t="s">
        <v>25</v>
      </c>
      <c r="F375" s="1" t="s">
        <v>26</v>
      </c>
      <c r="G375" s="1" t="s">
        <v>27</v>
      </c>
      <c r="H375" s="1" t="s">
        <v>6379</v>
      </c>
      <c r="I375" s="1" t="s">
        <v>6380</v>
      </c>
      <c r="J375" s="1" t="s">
        <v>6380</v>
      </c>
      <c r="K375" s="2"/>
      <c r="L375" s="1">
        <v>-5.0</v>
      </c>
      <c r="M375" s="1"/>
      <c r="N375" s="1">
        <v>9.071916666666667</v>
      </c>
      <c r="O375" s="1" t="s">
        <v>5150</v>
      </c>
      <c r="P375" s="1" t="s">
        <v>6381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 hidden="1">
      <c r="A376" s="1" t="s">
        <v>24</v>
      </c>
      <c r="B376" s="1" t="s">
        <v>17</v>
      </c>
      <c r="C376" s="1">
        <v>429.0</v>
      </c>
      <c r="D376" s="1">
        <v>0.0</v>
      </c>
      <c r="E376" s="1" t="s">
        <v>25</v>
      </c>
      <c r="F376" s="1" t="s">
        <v>26</v>
      </c>
      <c r="G376" s="1" t="s">
        <v>27</v>
      </c>
      <c r="H376" s="1" t="s">
        <v>6382</v>
      </c>
      <c r="I376" s="1" t="s">
        <v>6383</v>
      </c>
      <c r="J376" s="1" t="s">
        <v>6383</v>
      </c>
      <c r="K376" s="2"/>
      <c r="L376" s="1">
        <v>0.0</v>
      </c>
      <c r="M376" s="1"/>
      <c r="N376" s="1">
        <v>14.8104</v>
      </c>
      <c r="O376" s="1" t="s">
        <v>5150</v>
      </c>
      <c r="P376" s="1" t="s">
        <v>6384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 hidden="1">
      <c r="A377" s="1" t="s">
        <v>48</v>
      </c>
      <c r="B377" s="1" t="s">
        <v>17</v>
      </c>
      <c r="C377" s="1">
        <v>506.0</v>
      </c>
      <c r="D377" s="1">
        <v>0.0</v>
      </c>
      <c r="E377" s="1" t="s">
        <v>5175</v>
      </c>
      <c r="F377" s="1" t="s">
        <v>50</v>
      </c>
      <c r="G377" s="1" t="s">
        <v>27</v>
      </c>
      <c r="H377" s="1" t="s">
        <v>6385</v>
      </c>
      <c r="I377" s="1" t="s">
        <v>6386</v>
      </c>
      <c r="J377" s="1" t="s">
        <v>6387</v>
      </c>
      <c r="K377" s="1" t="s">
        <v>6388</v>
      </c>
      <c r="L377" s="1">
        <v>-1.0</v>
      </c>
      <c r="M377" s="1">
        <v>0.014333333333333333</v>
      </c>
      <c r="N377" s="1">
        <v>16.222283333333333</v>
      </c>
      <c r="O377" s="1" t="s">
        <v>5142</v>
      </c>
      <c r="P377" s="1" t="s">
        <v>6389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 hidden="1">
      <c r="A378" s="1" t="s">
        <v>48</v>
      </c>
      <c r="B378" s="1" t="s">
        <v>17</v>
      </c>
      <c r="C378" s="1">
        <v>199.0</v>
      </c>
      <c r="D378" s="1">
        <v>50.0</v>
      </c>
      <c r="E378" s="2"/>
      <c r="F378" s="1" t="s">
        <v>18</v>
      </c>
      <c r="G378" s="1" t="s">
        <v>123</v>
      </c>
      <c r="H378" s="1" t="s">
        <v>6390</v>
      </c>
      <c r="I378" s="1" t="s">
        <v>6391</v>
      </c>
      <c r="J378" s="1" t="s">
        <v>6391</v>
      </c>
      <c r="K378" s="2"/>
      <c r="L378" s="1">
        <v>1.0</v>
      </c>
      <c r="M378" s="1"/>
      <c r="N378" s="1">
        <v>20.712883333333334</v>
      </c>
      <c r="O378" s="1" t="s">
        <v>5142</v>
      </c>
      <c r="P378" s="1" t="s">
        <v>5845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 hidden="1">
      <c r="A379" s="1" t="s">
        <v>66</v>
      </c>
      <c r="B379" s="1" t="s">
        <v>17</v>
      </c>
      <c r="C379" s="1">
        <v>388.0</v>
      </c>
      <c r="D379" s="1">
        <v>0.0</v>
      </c>
      <c r="E379" s="1" t="s">
        <v>2128</v>
      </c>
      <c r="F379" s="1" t="s">
        <v>26</v>
      </c>
      <c r="G379" s="1" t="s">
        <v>27</v>
      </c>
      <c r="H379" s="1" t="s">
        <v>6392</v>
      </c>
      <c r="I379" s="1" t="s">
        <v>6393</v>
      </c>
      <c r="J379" s="1" t="s">
        <v>6393</v>
      </c>
      <c r="K379" s="2"/>
      <c r="L379" s="1">
        <v>0.0</v>
      </c>
      <c r="M379" s="1"/>
      <c r="N379" s="1">
        <v>14.533766666666667</v>
      </c>
      <c r="O379" s="1" t="s">
        <v>5146</v>
      </c>
      <c r="P379" s="1" t="s">
        <v>6394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 hidden="1">
      <c r="A380" s="1" t="s">
        <v>24</v>
      </c>
      <c r="B380" s="1" t="s">
        <v>17</v>
      </c>
      <c r="C380" s="1">
        <v>214.2</v>
      </c>
      <c r="D380" s="1">
        <v>0.0</v>
      </c>
      <c r="E380" s="1" t="s">
        <v>25</v>
      </c>
      <c r="F380" s="1" t="s">
        <v>26</v>
      </c>
      <c r="G380" s="1" t="s">
        <v>27</v>
      </c>
      <c r="H380" s="1" t="s">
        <v>6395</v>
      </c>
      <c r="I380" s="1" t="s">
        <v>6396</v>
      </c>
      <c r="J380" s="1" t="s">
        <v>6396</v>
      </c>
      <c r="K380" s="2"/>
      <c r="L380" s="1">
        <v>-8.0</v>
      </c>
      <c r="M380" s="1"/>
      <c r="N380" s="1">
        <v>6.517683333333333</v>
      </c>
      <c r="O380" s="1" t="s">
        <v>5150</v>
      </c>
      <c r="P380" s="1" t="s">
        <v>5204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32</v>
      </c>
      <c r="B381" s="1" t="s">
        <v>17</v>
      </c>
      <c r="C381" s="1">
        <v>394.0</v>
      </c>
      <c r="D381" s="1">
        <v>0.0</v>
      </c>
      <c r="E381" s="2"/>
      <c r="F381" s="1" t="s">
        <v>26</v>
      </c>
      <c r="G381" s="1" t="s">
        <v>19</v>
      </c>
      <c r="H381" s="1" t="s">
        <v>6397</v>
      </c>
      <c r="I381" s="1" t="s">
        <v>6398</v>
      </c>
      <c r="J381" s="1" t="s">
        <v>6398</v>
      </c>
      <c r="K381" s="2"/>
      <c r="L381" s="1">
        <v>-5.0</v>
      </c>
      <c r="M381" s="1"/>
      <c r="N381" s="1">
        <v>9.099066666666667</v>
      </c>
      <c r="O381" s="1" t="s">
        <v>5146</v>
      </c>
      <c r="P381" s="1" t="s">
        <v>6399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 hidden="1">
      <c r="A382" s="1" t="s">
        <v>66</v>
      </c>
      <c r="B382" s="1" t="s">
        <v>17</v>
      </c>
      <c r="C382" s="1">
        <v>329.0</v>
      </c>
      <c r="D382" s="1">
        <v>0.0</v>
      </c>
      <c r="E382" s="1" t="s">
        <v>2128</v>
      </c>
      <c r="F382" s="1" t="s">
        <v>26</v>
      </c>
      <c r="G382" s="1" t="s">
        <v>27</v>
      </c>
      <c r="H382" s="1" t="s">
        <v>6400</v>
      </c>
      <c r="I382" s="1" t="s">
        <v>6401</v>
      </c>
      <c r="J382" s="1" t="s">
        <v>6401</v>
      </c>
      <c r="K382" s="2"/>
      <c r="L382" s="1">
        <v>-6.0</v>
      </c>
      <c r="M382" s="1"/>
      <c r="N382" s="1">
        <v>8.524566666666667</v>
      </c>
      <c r="O382" s="1" t="s">
        <v>5146</v>
      </c>
      <c r="P382" s="1" t="s">
        <v>6402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 hidden="1">
      <c r="A383" s="1" t="s">
        <v>32</v>
      </c>
      <c r="B383" s="1" t="s">
        <v>17</v>
      </c>
      <c r="C383" s="1">
        <v>329.0</v>
      </c>
      <c r="D383" s="1">
        <v>0.0</v>
      </c>
      <c r="E383" s="2"/>
      <c r="F383" s="1" t="s">
        <v>26</v>
      </c>
      <c r="G383" s="1" t="s">
        <v>19</v>
      </c>
      <c r="H383" s="1" t="s">
        <v>6403</v>
      </c>
      <c r="I383" s="1" t="s">
        <v>6404</v>
      </c>
      <c r="J383" s="1" t="s">
        <v>6404</v>
      </c>
      <c r="K383" s="2"/>
      <c r="L383" s="1">
        <v>-5.0</v>
      </c>
      <c r="M383" s="1"/>
      <c r="N383" s="1">
        <v>9.13</v>
      </c>
      <c r="O383" s="1" t="s">
        <v>5146</v>
      </c>
      <c r="P383" s="1" t="s">
        <v>6405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 hidden="1">
      <c r="A384" s="1" t="s">
        <v>24</v>
      </c>
      <c r="B384" s="1" t="s">
        <v>17</v>
      </c>
      <c r="C384" s="1">
        <v>334.0</v>
      </c>
      <c r="D384" s="1">
        <v>0.0</v>
      </c>
      <c r="E384" s="1" t="s">
        <v>25</v>
      </c>
      <c r="F384" s="1" t="s">
        <v>26</v>
      </c>
      <c r="G384" s="1" t="s">
        <v>27</v>
      </c>
      <c r="H384" s="1" t="s">
        <v>6406</v>
      </c>
      <c r="I384" s="1" t="s">
        <v>6407</v>
      </c>
      <c r="J384" s="1" t="s">
        <v>6407</v>
      </c>
      <c r="K384" s="2"/>
      <c r="L384" s="1">
        <v>-6.0</v>
      </c>
      <c r="M384" s="1"/>
      <c r="N384" s="1">
        <v>8.215883333333334</v>
      </c>
      <c r="O384" s="1" t="s">
        <v>5150</v>
      </c>
      <c r="P384" s="1" t="s">
        <v>6408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32</v>
      </c>
      <c r="B385" s="1" t="s">
        <v>17</v>
      </c>
      <c r="C385" s="1">
        <v>620.0</v>
      </c>
      <c r="D385" s="1">
        <v>0.0</v>
      </c>
      <c r="E385" s="2"/>
      <c r="F385" s="1" t="s">
        <v>26</v>
      </c>
      <c r="G385" s="1" t="s">
        <v>27</v>
      </c>
      <c r="H385" s="1" t="s">
        <v>6409</v>
      </c>
      <c r="I385" s="1" t="s">
        <v>6410</v>
      </c>
      <c r="J385" s="1" t="s">
        <v>6410</v>
      </c>
      <c r="K385" s="2"/>
      <c r="L385" s="1">
        <v>-4.0</v>
      </c>
      <c r="M385" s="1"/>
      <c r="N385" s="1">
        <v>15.2953</v>
      </c>
      <c r="O385" s="1" t="s">
        <v>5146</v>
      </c>
      <c r="P385" s="1" t="s">
        <v>6411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 hidden="1">
      <c r="A386" s="1" t="s">
        <v>32</v>
      </c>
      <c r="B386" s="1" t="s">
        <v>17</v>
      </c>
      <c r="C386" s="1">
        <v>490.0</v>
      </c>
      <c r="D386" s="1">
        <v>0.0</v>
      </c>
      <c r="E386" s="2"/>
      <c r="F386" s="1" t="s">
        <v>26</v>
      </c>
      <c r="G386" s="1" t="s">
        <v>27</v>
      </c>
      <c r="H386" s="1" t="s">
        <v>6412</v>
      </c>
      <c r="I386" s="1" t="s">
        <v>6413</v>
      </c>
      <c r="J386" s="1" t="s">
        <v>6413</v>
      </c>
      <c r="K386" s="2"/>
      <c r="L386" s="1">
        <v>-5.0</v>
      </c>
      <c r="M386" s="1"/>
      <c r="N386" s="1">
        <v>9.911416666666666</v>
      </c>
      <c r="O386" s="1" t="s">
        <v>5146</v>
      </c>
      <c r="P386" s="1" t="s">
        <v>6414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 hidden="1">
      <c r="A387" s="1" t="s">
        <v>32</v>
      </c>
      <c r="B387" s="1" t="s">
        <v>17</v>
      </c>
      <c r="C387" s="1">
        <v>329.0</v>
      </c>
      <c r="D387" s="1">
        <v>0.0</v>
      </c>
      <c r="E387" s="2"/>
      <c r="F387" s="1" t="s">
        <v>26</v>
      </c>
      <c r="G387" s="1" t="s">
        <v>27</v>
      </c>
      <c r="H387" s="1" t="s">
        <v>6415</v>
      </c>
      <c r="I387" s="1" t="s">
        <v>6416</v>
      </c>
      <c r="J387" s="1" t="s">
        <v>6416</v>
      </c>
      <c r="K387" s="2"/>
      <c r="L387" s="1">
        <v>-2.0</v>
      </c>
      <c r="M387" s="1"/>
      <c r="N387" s="1">
        <v>12.9943</v>
      </c>
      <c r="O387" s="1" t="s">
        <v>5146</v>
      </c>
      <c r="P387" s="1" t="s">
        <v>6417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24</v>
      </c>
      <c r="B388" s="1" t="s">
        <v>17</v>
      </c>
      <c r="C388" s="1">
        <v>323.0</v>
      </c>
      <c r="D388" s="1">
        <v>0.0</v>
      </c>
      <c r="E388" s="1" t="s">
        <v>25</v>
      </c>
      <c r="F388" s="1" t="s">
        <v>26</v>
      </c>
      <c r="G388" s="1" t="s">
        <v>27</v>
      </c>
      <c r="H388" s="1" t="s">
        <v>6418</v>
      </c>
      <c r="I388" s="1" t="s">
        <v>6419</v>
      </c>
      <c r="J388" s="1" t="s">
        <v>6419</v>
      </c>
      <c r="K388" s="2"/>
      <c r="L388" s="1">
        <v>-5.0</v>
      </c>
      <c r="M388" s="1"/>
      <c r="N388" s="1">
        <v>65.74165</v>
      </c>
      <c r="O388" s="1" t="s">
        <v>5150</v>
      </c>
      <c r="P388" s="1" t="s">
        <v>6420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 hidden="1">
      <c r="A389" s="1" t="s">
        <v>32</v>
      </c>
      <c r="B389" s="1" t="s">
        <v>17</v>
      </c>
      <c r="C389" s="1">
        <v>528.0</v>
      </c>
      <c r="D389" s="1">
        <v>0.0</v>
      </c>
      <c r="E389" s="2"/>
      <c r="F389" s="1" t="s">
        <v>26</v>
      </c>
      <c r="G389" s="1" t="s">
        <v>27</v>
      </c>
      <c r="H389" s="1" t="s">
        <v>6421</v>
      </c>
      <c r="I389" s="1" t="s">
        <v>6422</v>
      </c>
      <c r="J389" s="1" t="s">
        <v>6422</v>
      </c>
      <c r="K389" s="2"/>
      <c r="L389" s="1">
        <v>-2.0</v>
      </c>
      <c r="M389" s="1"/>
      <c r="N389" s="1">
        <v>17.792733333333334</v>
      </c>
      <c r="O389" s="1" t="s">
        <v>5146</v>
      </c>
      <c r="P389" s="1" t="s">
        <v>6423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 hidden="1">
      <c r="A390" s="1" t="s">
        <v>24</v>
      </c>
      <c r="B390" s="1" t="s">
        <v>17</v>
      </c>
      <c r="C390" s="1">
        <v>610.6</v>
      </c>
      <c r="D390" s="1">
        <v>0.0</v>
      </c>
      <c r="E390" s="1" t="s">
        <v>25</v>
      </c>
      <c r="F390" s="1" t="s">
        <v>26</v>
      </c>
      <c r="G390" s="1" t="s">
        <v>27</v>
      </c>
      <c r="H390" s="1" t="s">
        <v>6424</v>
      </c>
      <c r="I390" s="1" t="s">
        <v>6425</v>
      </c>
      <c r="J390" s="1" t="s">
        <v>6425</v>
      </c>
      <c r="K390" s="2"/>
      <c r="L390" s="1">
        <v>-12.0</v>
      </c>
      <c r="M390" s="1"/>
      <c r="N390" s="1">
        <v>7.762133333333334</v>
      </c>
      <c r="O390" s="1" t="s">
        <v>5150</v>
      </c>
      <c r="P390" s="1" t="s">
        <v>6426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 hidden="1">
      <c r="A391" s="1" t="s">
        <v>16</v>
      </c>
      <c r="B391" s="1" t="s">
        <v>17</v>
      </c>
      <c r="C391" s="1">
        <v>158.0</v>
      </c>
      <c r="D391" s="1">
        <v>0.0</v>
      </c>
      <c r="E391" s="2"/>
      <c r="F391" s="1" t="s">
        <v>18</v>
      </c>
      <c r="G391" s="1" t="s">
        <v>19</v>
      </c>
      <c r="H391" s="1" t="s">
        <v>6427</v>
      </c>
      <c r="I391" s="1" t="s">
        <v>6428</v>
      </c>
      <c r="J391" s="1" t="s">
        <v>6428</v>
      </c>
      <c r="K391" s="2"/>
      <c r="L391" s="1">
        <v>2.0</v>
      </c>
      <c r="M391" s="1"/>
      <c r="N391" s="1">
        <v>7.30245</v>
      </c>
      <c r="O391" s="1" t="s">
        <v>22</v>
      </c>
      <c r="P391" s="1" t="s">
        <v>6429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 hidden="1">
      <c r="A392" s="1" t="s">
        <v>16</v>
      </c>
      <c r="B392" s="1" t="s">
        <v>17</v>
      </c>
      <c r="C392" s="1">
        <v>59.0</v>
      </c>
      <c r="D392" s="1">
        <v>0.0</v>
      </c>
      <c r="E392" s="2"/>
      <c r="F392" s="1" t="s">
        <v>18</v>
      </c>
      <c r="G392" s="1" t="s">
        <v>19</v>
      </c>
      <c r="H392" s="1" t="s">
        <v>6430</v>
      </c>
      <c r="I392" s="1" t="s">
        <v>6431</v>
      </c>
      <c r="J392" s="1" t="s">
        <v>6431</v>
      </c>
      <c r="K392" s="2"/>
      <c r="L392" s="1">
        <v>-4.0</v>
      </c>
      <c r="M392" s="1"/>
      <c r="N392" s="1">
        <v>0.94265</v>
      </c>
      <c r="O392" s="1" t="s">
        <v>22</v>
      </c>
      <c r="P392" s="1" t="s">
        <v>6432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 hidden="1">
      <c r="A393" s="1" t="s">
        <v>32</v>
      </c>
      <c r="B393" s="1" t="s">
        <v>17</v>
      </c>
      <c r="C393" s="1">
        <v>465.0</v>
      </c>
      <c r="D393" s="1">
        <v>0.0</v>
      </c>
      <c r="E393" s="2"/>
      <c r="F393" s="1" t="s">
        <v>26</v>
      </c>
      <c r="G393" s="1" t="s">
        <v>27</v>
      </c>
      <c r="H393" s="1" t="s">
        <v>6433</v>
      </c>
      <c r="I393" s="1" t="s">
        <v>6434</v>
      </c>
      <c r="J393" s="1" t="s">
        <v>6434</v>
      </c>
      <c r="K393" s="2"/>
      <c r="L393" s="1">
        <v>-6.0</v>
      </c>
      <c r="M393" s="1"/>
      <c r="N393" s="1">
        <v>8.244183333333334</v>
      </c>
      <c r="O393" s="1" t="s">
        <v>5146</v>
      </c>
      <c r="P393" s="1" t="s">
        <v>6435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48</v>
      </c>
      <c r="B394" s="1" t="s">
        <v>17</v>
      </c>
      <c r="C394" s="3">
        <v>678.0</v>
      </c>
      <c r="D394" s="1">
        <v>0.0</v>
      </c>
      <c r="E394" s="1" t="s">
        <v>5175</v>
      </c>
      <c r="F394" s="1" t="s">
        <v>50</v>
      </c>
      <c r="G394" s="1" t="s">
        <v>27</v>
      </c>
      <c r="H394" s="1" t="s">
        <v>6436</v>
      </c>
      <c r="I394" s="1" t="s">
        <v>6437</v>
      </c>
      <c r="J394" s="1" t="s">
        <v>6438</v>
      </c>
      <c r="K394" s="1" t="s">
        <v>6439</v>
      </c>
      <c r="L394" s="1">
        <v>-21.0</v>
      </c>
      <c r="M394" s="1">
        <v>0.008733333333333333</v>
      </c>
      <c r="N394" s="1">
        <v>8.958983333333334</v>
      </c>
      <c r="O394" s="1" t="s">
        <v>5142</v>
      </c>
      <c r="P394" s="1" t="s">
        <v>6440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66</v>
      </c>
      <c r="B395" s="1" t="s">
        <v>17</v>
      </c>
      <c r="C395" s="1">
        <v>528.0</v>
      </c>
      <c r="D395" s="1">
        <v>0.0</v>
      </c>
      <c r="E395" s="1" t="s">
        <v>6441</v>
      </c>
      <c r="F395" s="1" t="s">
        <v>26</v>
      </c>
      <c r="G395" s="1" t="s">
        <v>27</v>
      </c>
      <c r="H395" s="1" t="s">
        <v>6442</v>
      </c>
      <c r="I395" s="1" t="s">
        <v>6443</v>
      </c>
      <c r="J395" s="1" t="s">
        <v>6443</v>
      </c>
      <c r="K395" s="2"/>
      <c r="L395" s="1">
        <v>-13.0</v>
      </c>
      <c r="M395" s="1"/>
      <c r="N395" s="1">
        <v>6.454766666666667</v>
      </c>
      <c r="O395" s="1" t="s">
        <v>5146</v>
      </c>
      <c r="P395" s="1" t="s">
        <v>6444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32</v>
      </c>
      <c r="B396" s="1" t="s">
        <v>17</v>
      </c>
      <c r="C396" s="1">
        <v>379.0</v>
      </c>
      <c r="D396" s="1">
        <v>0.0</v>
      </c>
      <c r="E396" s="2"/>
      <c r="F396" s="1" t="s">
        <v>26</v>
      </c>
      <c r="G396" s="1" t="s">
        <v>27</v>
      </c>
      <c r="H396" s="1" t="s">
        <v>6445</v>
      </c>
      <c r="I396" s="1" t="s">
        <v>6446</v>
      </c>
      <c r="J396" s="1" t="s">
        <v>6446</v>
      </c>
      <c r="K396" s="2"/>
      <c r="L396" s="1">
        <v>-9.0</v>
      </c>
      <c r="M396" s="1"/>
      <c r="N396" s="1">
        <v>5.4861</v>
      </c>
      <c r="O396" s="1" t="s">
        <v>5146</v>
      </c>
      <c r="P396" s="1" t="s">
        <v>6447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 hidden="1">
      <c r="A397" s="1" t="s">
        <v>24</v>
      </c>
      <c r="B397" s="1" t="s">
        <v>17</v>
      </c>
      <c r="C397" s="1">
        <v>214.2</v>
      </c>
      <c r="D397" s="1">
        <v>0.0</v>
      </c>
      <c r="E397" s="1" t="s">
        <v>25</v>
      </c>
      <c r="F397" s="1" t="s">
        <v>26</v>
      </c>
      <c r="G397" s="1" t="s">
        <v>27</v>
      </c>
      <c r="H397" s="1" t="s">
        <v>6448</v>
      </c>
      <c r="I397" s="1" t="s">
        <v>6449</v>
      </c>
      <c r="J397" s="1" t="s">
        <v>6449</v>
      </c>
      <c r="K397" s="2"/>
      <c r="L397" s="1">
        <v>-6.0</v>
      </c>
      <c r="M397" s="1"/>
      <c r="N397" s="1">
        <v>8.345933333333333</v>
      </c>
      <c r="O397" s="1" t="s">
        <v>5150</v>
      </c>
      <c r="P397" s="1" t="s">
        <v>6450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 hidden="1">
      <c r="A398" s="1" t="s">
        <v>24</v>
      </c>
      <c r="B398" s="1" t="s">
        <v>17</v>
      </c>
      <c r="C398" s="1">
        <v>214.2</v>
      </c>
      <c r="D398" s="1">
        <v>0.0</v>
      </c>
      <c r="E398" s="1" t="s">
        <v>25</v>
      </c>
      <c r="F398" s="1" t="s">
        <v>26</v>
      </c>
      <c r="G398" s="1" t="s">
        <v>27</v>
      </c>
      <c r="H398" s="1" t="s">
        <v>6451</v>
      </c>
      <c r="I398" s="1" t="s">
        <v>6452</v>
      </c>
      <c r="J398" s="1" t="s">
        <v>6452</v>
      </c>
      <c r="K398" s="2"/>
      <c r="L398" s="1">
        <v>-3.0</v>
      </c>
      <c r="M398" s="1"/>
      <c r="N398" s="1">
        <v>11.902933333333333</v>
      </c>
      <c r="O398" s="1" t="s">
        <v>5150</v>
      </c>
      <c r="P398" s="1" t="s">
        <v>6453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 hidden="1">
      <c r="A399" s="1" t="s">
        <v>24</v>
      </c>
      <c r="B399" s="1" t="s">
        <v>17</v>
      </c>
      <c r="C399" s="3">
        <v>329.0</v>
      </c>
      <c r="D399" s="1">
        <v>0.0</v>
      </c>
      <c r="E399" s="1" t="s">
        <v>25</v>
      </c>
      <c r="F399" s="1" t="s">
        <v>26</v>
      </c>
      <c r="G399" s="1" t="s">
        <v>27</v>
      </c>
      <c r="H399" s="1" t="s">
        <v>6454</v>
      </c>
      <c r="I399" s="1" t="s">
        <v>6455</v>
      </c>
      <c r="J399" s="1" t="s">
        <v>6455</v>
      </c>
      <c r="K399" s="2"/>
      <c r="L399" s="1">
        <v>-5.0</v>
      </c>
      <c r="M399" s="1"/>
      <c r="N399" s="1">
        <v>9.887433333333334</v>
      </c>
      <c r="O399" s="1" t="s">
        <v>5150</v>
      </c>
      <c r="P399" s="1" t="s">
        <v>5832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 hidden="1">
      <c r="A400" s="1" t="s">
        <v>32</v>
      </c>
      <c r="B400" s="1" t="s">
        <v>17</v>
      </c>
      <c r="C400" s="1">
        <v>778.0</v>
      </c>
      <c r="D400" s="1">
        <v>0.0</v>
      </c>
      <c r="E400" s="2"/>
      <c r="F400" s="1" t="s">
        <v>26</v>
      </c>
      <c r="G400" s="1" t="s">
        <v>19</v>
      </c>
      <c r="H400" s="1" t="s">
        <v>6456</v>
      </c>
      <c r="I400" s="1" t="s">
        <v>6457</v>
      </c>
      <c r="J400" s="1" t="s">
        <v>6457</v>
      </c>
      <c r="K400" s="2"/>
      <c r="L400" s="1">
        <v>-11.0</v>
      </c>
      <c r="M400" s="1"/>
      <c r="N400" s="1">
        <v>8.83435</v>
      </c>
      <c r="O400" s="1" t="s">
        <v>5146</v>
      </c>
      <c r="P400" s="1" t="s">
        <v>6458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 hidden="1">
      <c r="A401" s="1" t="s">
        <v>66</v>
      </c>
      <c r="B401" s="1" t="s">
        <v>17</v>
      </c>
      <c r="C401" s="1">
        <v>394.0</v>
      </c>
      <c r="D401" s="1">
        <v>0.0</v>
      </c>
      <c r="E401" s="1" t="s">
        <v>2128</v>
      </c>
      <c r="F401" s="1" t="s">
        <v>26</v>
      </c>
      <c r="G401" s="1" t="s">
        <v>27</v>
      </c>
      <c r="H401" s="1" t="s">
        <v>6459</v>
      </c>
      <c r="I401" s="1" t="s">
        <v>6460</v>
      </c>
      <c r="J401" s="1" t="s">
        <v>6460</v>
      </c>
      <c r="K401" s="2"/>
      <c r="L401" s="1">
        <v>0.0</v>
      </c>
      <c r="M401" s="1"/>
      <c r="N401" s="1">
        <v>14.4206</v>
      </c>
      <c r="O401" s="1" t="s">
        <v>5146</v>
      </c>
      <c r="P401" s="1" t="s">
        <v>6461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 hidden="1">
      <c r="A402" s="1" t="s">
        <v>24</v>
      </c>
      <c r="B402" s="1" t="s">
        <v>17</v>
      </c>
      <c r="C402" s="1">
        <v>239.2</v>
      </c>
      <c r="D402" s="1">
        <v>0.0</v>
      </c>
      <c r="E402" s="1" t="s">
        <v>25</v>
      </c>
      <c r="F402" s="1" t="s">
        <v>26</v>
      </c>
      <c r="G402" s="1" t="s">
        <v>27</v>
      </c>
      <c r="H402" s="1" t="s">
        <v>6462</v>
      </c>
      <c r="I402" s="1" t="s">
        <v>6463</v>
      </c>
      <c r="J402" s="1" t="s">
        <v>6463</v>
      </c>
      <c r="K402" s="2"/>
      <c r="L402" s="1">
        <v>2.0</v>
      </c>
      <c r="M402" s="1"/>
      <c r="N402" s="1">
        <v>17.765866666666668</v>
      </c>
      <c r="O402" s="1" t="s">
        <v>5150</v>
      </c>
      <c r="P402" s="1" t="s">
        <v>6464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 hidden="1">
      <c r="A403" s="1" t="s">
        <v>24</v>
      </c>
      <c r="B403" s="1" t="s">
        <v>17</v>
      </c>
      <c r="C403" s="1">
        <v>329.0</v>
      </c>
      <c r="D403" s="1">
        <v>0.0</v>
      </c>
      <c r="E403" s="1" t="s">
        <v>25</v>
      </c>
      <c r="F403" s="1" t="s">
        <v>26</v>
      </c>
      <c r="G403" s="1" t="s">
        <v>27</v>
      </c>
      <c r="H403" s="1" t="s">
        <v>6465</v>
      </c>
      <c r="I403" s="1" t="s">
        <v>6466</v>
      </c>
      <c r="J403" s="1" t="s">
        <v>6466</v>
      </c>
      <c r="K403" s="2"/>
      <c r="L403" s="1">
        <v>-4.0</v>
      </c>
      <c r="M403" s="1"/>
      <c r="N403" s="1">
        <v>10.978383333333333</v>
      </c>
      <c r="O403" s="1" t="s">
        <v>5150</v>
      </c>
      <c r="P403" s="1" t="s">
        <v>5287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48</v>
      </c>
      <c r="B404" s="1" t="s">
        <v>17</v>
      </c>
      <c r="C404" s="3">
        <v>490.0</v>
      </c>
      <c r="D404" s="1">
        <v>122.0</v>
      </c>
      <c r="E404" s="2"/>
      <c r="F404" s="1" t="s">
        <v>18</v>
      </c>
      <c r="G404" s="1" t="s">
        <v>27</v>
      </c>
      <c r="H404" s="1" t="s">
        <v>6467</v>
      </c>
      <c r="I404" s="1" t="s">
        <v>6468</v>
      </c>
      <c r="J404" s="1" t="s">
        <v>6468</v>
      </c>
      <c r="K404" s="2"/>
      <c r="L404" s="1">
        <v>-4.0</v>
      </c>
      <c r="M404" s="1"/>
      <c r="N404" s="1">
        <v>14.162333333333333</v>
      </c>
      <c r="O404" s="1" t="s">
        <v>5142</v>
      </c>
      <c r="P404" s="1" t="s">
        <v>6469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 hidden="1">
      <c r="A405" s="1" t="s">
        <v>48</v>
      </c>
      <c r="B405" s="1" t="s">
        <v>17</v>
      </c>
      <c r="C405" s="1">
        <v>275.0</v>
      </c>
      <c r="D405" s="1">
        <v>69.0</v>
      </c>
      <c r="E405" s="2"/>
      <c r="F405" s="1" t="s">
        <v>18</v>
      </c>
      <c r="G405" s="1" t="s">
        <v>27</v>
      </c>
      <c r="H405" s="1" t="s">
        <v>6470</v>
      </c>
      <c r="I405" s="1" t="s">
        <v>6471</v>
      </c>
      <c r="J405" s="1" t="s">
        <v>6471</v>
      </c>
      <c r="K405" s="2"/>
      <c r="L405" s="1">
        <v>-3.0</v>
      </c>
      <c r="M405" s="1"/>
      <c r="N405" s="1">
        <v>14.787666666666667</v>
      </c>
      <c r="O405" s="1" t="s">
        <v>5142</v>
      </c>
      <c r="P405" s="1" t="s">
        <v>6472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 hidden="1">
      <c r="A406" s="1" t="s">
        <v>24</v>
      </c>
      <c r="B406" s="1" t="s">
        <v>17</v>
      </c>
      <c r="C406" s="3">
        <v>874.6</v>
      </c>
      <c r="D406" s="1">
        <v>0.0</v>
      </c>
      <c r="E406" s="1" t="s">
        <v>25</v>
      </c>
      <c r="F406" s="1" t="s">
        <v>26</v>
      </c>
      <c r="G406" s="1" t="s">
        <v>27</v>
      </c>
      <c r="H406" s="1" t="s">
        <v>6473</v>
      </c>
      <c r="I406" s="1" t="s">
        <v>6474</v>
      </c>
      <c r="J406" s="1" t="s">
        <v>6474</v>
      </c>
      <c r="K406" s="2"/>
      <c r="L406" s="1">
        <v>-5.0</v>
      </c>
      <c r="M406" s="1"/>
      <c r="N406" s="1">
        <v>14.043183333333333</v>
      </c>
      <c r="O406" s="1" t="s">
        <v>5150</v>
      </c>
      <c r="P406" s="1" t="s">
        <v>6475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 hidden="1">
      <c r="A407" s="1" t="s">
        <v>24</v>
      </c>
      <c r="B407" s="1" t="s">
        <v>17</v>
      </c>
      <c r="C407" s="1">
        <v>404.2</v>
      </c>
      <c r="D407" s="1">
        <v>0.0</v>
      </c>
      <c r="E407" s="1" t="s">
        <v>25</v>
      </c>
      <c r="F407" s="1" t="s">
        <v>26</v>
      </c>
      <c r="G407" s="1" t="s">
        <v>27</v>
      </c>
      <c r="H407" s="1" t="s">
        <v>6476</v>
      </c>
      <c r="I407" s="1" t="s">
        <v>6477</v>
      </c>
      <c r="J407" s="1" t="s">
        <v>6477</v>
      </c>
      <c r="K407" s="2"/>
      <c r="L407" s="1">
        <v>-3.0</v>
      </c>
      <c r="M407" s="1"/>
      <c r="N407" s="1">
        <v>11.913833333333333</v>
      </c>
      <c r="O407" s="1" t="s">
        <v>5150</v>
      </c>
      <c r="P407" s="1" t="s">
        <v>6478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 hidden="1">
      <c r="A408" s="1" t="s">
        <v>48</v>
      </c>
      <c r="B408" s="1" t="s">
        <v>17</v>
      </c>
      <c r="C408" s="1">
        <v>392.0</v>
      </c>
      <c r="D408" s="1">
        <v>25.0</v>
      </c>
      <c r="E408" s="1" t="s">
        <v>5776</v>
      </c>
      <c r="F408" s="1" t="s">
        <v>50</v>
      </c>
      <c r="G408" s="1" t="s">
        <v>27</v>
      </c>
      <c r="H408" s="1" t="s">
        <v>6479</v>
      </c>
      <c r="I408" s="1" t="s">
        <v>6480</v>
      </c>
      <c r="J408" s="1" t="s">
        <v>6481</v>
      </c>
      <c r="K408" s="1" t="s">
        <v>6482</v>
      </c>
      <c r="L408" s="1">
        <v>-1.0</v>
      </c>
      <c r="M408" s="1">
        <v>0.015183333333333333</v>
      </c>
      <c r="N408" s="1">
        <v>20.536516666666667</v>
      </c>
      <c r="O408" s="1" t="s">
        <v>5142</v>
      </c>
      <c r="P408" s="1" t="s">
        <v>6483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 hidden="1">
      <c r="A409" s="1" t="s">
        <v>24</v>
      </c>
      <c r="B409" s="1" t="s">
        <v>17</v>
      </c>
      <c r="C409" s="1">
        <v>249.2</v>
      </c>
      <c r="D409" s="1">
        <v>0.0</v>
      </c>
      <c r="E409" s="1" t="s">
        <v>25</v>
      </c>
      <c r="F409" s="1" t="s">
        <v>26</v>
      </c>
      <c r="G409" s="1" t="s">
        <v>27</v>
      </c>
      <c r="H409" s="1" t="s">
        <v>6484</v>
      </c>
      <c r="I409" s="1" t="s">
        <v>6485</v>
      </c>
      <c r="J409" s="1" t="s">
        <v>6485</v>
      </c>
      <c r="K409" s="2"/>
      <c r="L409" s="1">
        <v>2.0</v>
      </c>
      <c r="M409" s="1"/>
      <c r="N409" s="1">
        <v>17.371666666666666</v>
      </c>
      <c r="O409" s="1" t="s">
        <v>5150</v>
      </c>
      <c r="P409" s="1" t="s">
        <v>6486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32</v>
      </c>
      <c r="B410" s="1" t="s">
        <v>17</v>
      </c>
      <c r="C410" s="1">
        <v>508.0</v>
      </c>
      <c r="D410" s="1">
        <v>0.0</v>
      </c>
      <c r="E410" s="2"/>
      <c r="F410" s="1" t="s">
        <v>26</v>
      </c>
      <c r="G410" s="1" t="s">
        <v>19</v>
      </c>
      <c r="H410" s="1" t="s">
        <v>6487</v>
      </c>
      <c r="I410" s="1" t="s">
        <v>6488</v>
      </c>
      <c r="J410" s="1" t="s">
        <v>6488</v>
      </c>
      <c r="K410" s="2"/>
      <c r="L410" s="1">
        <v>0.0</v>
      </c>
      <c r="M410" s="1"/>
      <c r="N410" s="1">
        <v>19.524116666666668</v>
      </c>
      <c r="O410" s="1" t="s">
        <v>5146</v>
      </c>
      <c r="P410" s="1" t="s">
        <v>6489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24</v>
      </c>
      <c r="B411" s="1" t="s">
        <v>17</v>
      </c>
      <c r="C411" s="1">
        <v>543.2</v>
      </c>
      <c r="D411" s="1">
        <v>0.0</v>
      </c>
      <c r="E411" s="1" t="s">
        <v>25</v>
      </c>
      <c r="F411" s="1" t="s">
        <v>26</v>
      </c>
      <c r="G411" s="1" t="s">
        <v>27</v>
      </c>
      <c r="H411" s="1" t="s">
        <v>6490</v>
      </c>
      <c r="I411" s="1" t="s">
        <v>6491</v>
      </c>
      <c r="J411" s="1" t="s">
        <v>6491</v>
      </c>
      <c r="K411" s="2"/>
      <c r="L411" s="1">
        <v>4.0</v>
      </c>
      <c r="M411" s="1"/>
      <c r="N411" s="1">
        <v>24.194066666666668</v>
      </c>
      <c r="O411" s="1" t="s">
        <v>5150</v>
      </c>
      <c r="P411" s="1" t="s">
        <v>6492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 hidden="1">
      <c r="A412" s="1" t="s">
        <v>32</v>
      </c>
      <c r="B412" s="1" t="s">
        <v>17</v>
      </c>
      <c r="C412" s="1">
        <v>528.0</v>
      </c>
      <c r="D412" s="1">
        <v>0.0</v>
      </c>
      <c r="E412" s="2"/>
      <c r="F412" s="1" t="s">
        <v>26</v>
      </c>
      <c r="G412" s="1" t="s">
        <v>27</v>
      </c>
      <c r="H412" s="1" t="s">
        <v>6493</v>
      </c>
      <c r="I412" s="1" t="s">
        <v>6494</v>
      </c>
      <c r="J412" s="1" t="s">
        <v>6494</v>
      </c>
      <c r="K412" s="2"/>
      <c r="L412" s="1">
        <v>3.0</v>
      </c>
      <c r="M412" s="1"/>
      <c r="N412" s="1">
        <v>23.74945</v>
      </c>
      <c r="O412" s="1" t="s">
        <v>5146</v>
      </c>
      <c r="P412" s="1" t="s">
        <v>6495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48</v>
      </c>
      <c r="B413" s="1" t="s">
        <v>17</v>
      </c>
      <c r="C413" s="1">
        <v>398.0</v>
      </c>
      <c r="D413" s="1">
        <v>100.0</v>
      </c>
      <c r="E413" s="2"/>
      <c r="F413" s="1" t="s">
        <v>18</v>
      </c>
      <c r="G413" s="1" t="s">
        <v>123</v>
      </c>
      <c r="H413" s="1" t="s">
        <v>6496</v>
      </c>
      <c r="I413" s="1" t="s">
        <v>6497</v>
      </c>
      <c r="J413" s="1" t="s">
        <v>6497</v>
      </c>
      <c r="K413" s="2"/>
      <c r="L413" s="1">
        <v>-3.0</v>
      </c>
      <c r="M413" s="1"/>
      <c r="N413" s="1">
        <v>15.3953</v>
      </c>
      <c r="O413" s="1" t="s">
        <v>5142</v>
      </c>
      <c r="P413" s="1" t="s">
        <v>6498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 hidden="1">
      <c r="A414" s="1" t="s">
        <v>66</v>
      </c>
      <c r="B414" s="1" t="s">
        <v>17</v>
      </c>
      <c r="C414" s="1">
        <v>542.0</v>
      </c>
      <c r="D414" s="1">
        <v>0.0</v>
      </c>
      <c r="E414" s="1" t="s">
        <v>5272</v>
      </c>
      <c r="F414" s="1" t="s">
        <v>26</v>
      </c>
      <c r="G414" s="1" t="s">
        <v>27</v>
      </c>
      <c r="H414" s="1" t="s">
        <v>6499</v>
      </c>
      <c r="I414" s="1" t="s">
        <v>6500</v>
      </c>
      <c r="J414" s="1" t="s">
        <v>6500</v>
      </c>
      <c r="K414" s="2"/>
      <c r="L414" s="1">
        <v>-12.0</v>
      </c>
      <c r="M414" s="1"/>
      <c r="N414" s="1">
        <v>7.435383333333333</v>
      </c>
      <c r="O414" s="1" t="s">
        <v>5146</v>
      </c>
      <c r="P414" s="1" t="s">
        <v>6501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 hidden="1">
      <c r="A415" s="1" t="s">
        <v>48</v>
      </c>
      <c r="B415" s="1" t="s">
        <v>17</v>
      </c>
      <c r="C415" s="3">
        <v>384.0</v>
      </c>
      <c r="D415" s="1">
        <v>0.0</v>
      </c>
      <c r="E415" s="1" t="s">
        <v>5175</v>
      </c>
      <c r="F415" s="1" t="s">
        <v>50</v>
      </c>
      <c r="G415" s="1" t="s">
        <v>27</v>
      </c>
      <c r="H415" s="1" t="s">
        <v>6502</v>
      </c>
      <c r="I415" s="1" t="s">
        <v>6503</v>
      </c>
      <c r="J415" s="1" t="s">
        <v>6504</v>
      </c>
      <c r="K415" s="1" t="s">
        <v>6505</v>
      </c>
      <c r="L415" s="1">
        <v>-14.0</v>
      </c>
      <c r="M415" s="1">
        <v>0.012433333333333333</v>
      </c>
      <c r="N415" s="1">
        <v>5.693683333333333</v>
      </c>
      <c r="O415" s="1" t="s">
        <v>5142</v>
      </c>
      <c r="P415" s="1" t="s">
        <v>6506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 hidden="1">
      <c r="A416" s="1" t="s">
        <v>16</v>
      </c>
      <c r="B416" s="1" t="s">
        <v>17</v>
      </c>
      <c r="C416" s="3">
        <v>374.0</v>
      </c>
      <c r="D416" s="1">
        <v>0.0</v>
      </c>
      <c r="E416" s="2"/>
      <c r="F416" s="1" t="s">
        <v>18</v>
      </c>
      <c r="G416" s="1" t="s">
        <v>19</v>
      </c>
      <c r="H416" s="1" t="s">
        <v>6507</v>
      </c>
      <c r="I416" s="1" t="s">
        <v>6508</v>
      </c>
      <c r="J416" s="1" t="s">
        <v>6508</v>
      </c>
      <c r="K416" s="2"/>
      <c r="L416" s="1">
        <v>0.0</v>
      </c>
      <c r="M416" s="1"/>
      <c r="N416" s="1">
        <v>5.882</v>
      </c>
      <c r="O416" s="1" t="s">
        <v>22</v>
      </c>
      <c r="P416" s="1" t="s">
        <v>6509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32</v>
      </c>
      <c r="B417" s="1" t="s">
        <v>17</v>
      </c>
      <c r="C417" s="3">
        <v>289.0</v>
      </c>
      <c r="D417" s="1">
        <v>0.0</v>
      </c>
      <c r="E417" s="2"/>
      <c r="F417" s="1" t="s">
        <v>26</v>
      </c>
      <c r="G417" s="1" t="s">
        <v>19</v>
      </c>
      <c r="H417" s="1" t="s">
        <v>6510</v>
      </c>
      <c r="I417" s="1" t="s">
        <v>6511</v>
      </c>
      <c r="J417" s="1" t="s">
        <v>6511</v>
      </c>
      <c r="K417" s="2"/>
      <c r="L417" s="1">
        <v>-7.0</v>
      </c>
      <c r="M417" s="1"/>
      <c r="N417" s="1">
        <v>7.133116666666667</v>
      </c>
      <c r="O417" s="1" t="s">
        <v>5146</v>
      </c>
      <c r="P417" s="1" t="s">
        <v>6512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 hidden="1">
      <c r="A418" s="1" t="s">
        <v>48</v>
      </c>
      <c r="B418" s="1" t="s">
        <v>17</v>
      </c>
      <c r="C418" s="1">
        <v>526.0</v>
      </c>
      <c r="D418" s="1">
        <v>132.0</v>
      </c>
      <c r="E418" s="2"/>
      <c r="F418" s="1" t="s">
        <v>18</v>
      </c>
      <c r="G418" s="1" t="s">
        <v>19</v>
      </c>
      <c r="H418" s="1" t="s">
        <v>6513</v>
      </c>
      <c r="I418" s="1" t="s">
        <v>6514</v>
      </c>
      <c r="J418" s="1" t="s">
        <v>6514</v>
      </c>
      <c r="K418" s="2"/>
      <c r="L418" s="1">
        <v>-4.0</v>
      </c>
      <c r="M418" s="1"/>
      <c r="N418" s="1">
        <v>18.61235</v>
      </c>
      <c r="O418" s="1" t="s">
        <v>5142</v>
      </c>
      <c r="P418" s="1" t="s">
        <v>6515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 hidden="1">
      <c r="A419" s="1" t="s">
        <v>24</v>
      </c>
      <c r="B419" s="1" t="s">
        <v>17</v>
      </c>
      <c r="C419" s="3">
        <v>439.2</v>
      </c>
      <c r="D419" s="1">
        <v>0.0</v>
      </c>
      <c r="E419" s="1" t="s">
        <v>25</v>
      </c>
      <c r="F419" s="1" t="s">
        <v>26</v>
      </c>
      <c r="G419" s="1" t="s">
        <v>27</v>
      </c>
      <c r="H419" s="1" t="s">
        <v>6516</v>
      </c>
      <c r="I419" s="1" t="s">
        <v>6517</v>
      </c>
      <c r="J419" s="1" t="s">
        <v>6517</v>
      </c>
      <c r="K419" s="2"/>
      <c r="L419" s="1">
        <v>-5.0</v>
      </c>
      <c r="M419" s="1"/>
      <c r="N419" s="1">
        <v>9.54635</v>
      </c>
      <c r="O419" s="1" t="s">
        <v>5150</v>
      </c>
      <c r="P419" s="1" t="s">
        <v>6518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 hidden="1">
      <c r="A420" s="1" t="s">
        <v>24</v>
      </c>
      <c r="B420" s="1" t="s">
        <v>17</v>
      </c>
      <c r="C420" s="3">
        <v>279.2</v>
      </c>
      <c r="D420" s="1">
        <v>0.0</v>
      </c>
      <c r="E420" s="1" t="s">
        <v>25</v>
      </c>
      <c r="F420" s="1" t="s">
        <v>26</v>
      </c>
      <c r="G420" s="1" t="s">
        <v>27</v>
      </c>
      <c r="H420" s="1" t="s">
        <v>6519</v>
      </c>
      <c r="I420" s="1" t="s">
        <v>6520</v>
      </c>
      <c r="J420" s="1" t="s">
        <v>6520</v>
      </c>
      <c r="K420" s="2"/>
      <c r="L420" s="1">
        <v>-4.0</v>
      </c>
      <c r="M420" s="1"/>
      <c r="N420" s="1">
        <v>10.2112</v>
      </c>
      <c r="O420" s="1" t="s">
        <v>5150</v>
      </c>
      <c r="P420" s="1" t="s">
        <v>6521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32</v>
      </c>
      <c r="B421" s="1" t="s">
        <v>17</v>
      </c>
      <c r="C421" s="3">
        <v>329.0</v>
      </c>
      <c r="D421" s="1">
        <v>0.0</v>
      </c>
      <c r="E421" s="2"/>
      <c r="F421" s="1" t="s">
        <v>26</v>
      </c>
      <c r="G421" s="1" t="s">
        <v>27</v>
      </c>
      <c r="H421" s="1" t="s">
        <v>6522</v>
      </c>
      <c r="I421" s="1" t="s">
        <v>6523</v>
      </c>
      <c r="J421" s="1" t="s">
        <v>6523</v>
      </c>
      <c r="K421" s="2"/>
      <c r="L421" s="1">
        <v>-6.0</v>
      </c>
      <c r="M421" s="1"/>
      <c r="N421" s="1">
        <v>8.395366666666666</v>
      </c>
      <c r="O421" s="1" t="s">
        <v>5146</v>
      </c>
      <c r="P421" s="1" t="s">
        <v>5887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 hidden="1">
      <c r="A422" s="1" t="s">
        <v>16</v>
      </c>
      <c r="B422" s="1" t="s">
        <v>17</v>
      </c>
      <c r="C422" s="1">
        <v>154.5</v>
      </c>
      <c r="D422" s="1">
        <v>154.5</v>
      </c>
      <c r="E422" s="2"/>
      <c r="F422" s="1" t="s">
        <v>18</v>
      </c>
      <c r="G422" s="1" t="s">
        <v>19</v>
      </c>
      <c r="H422" s="1" t="s">
        <v>6524</v>
      </c>
      <c r="I422" s="1" t="s">
        <v>6525</v>
      </c>
      <c r="J422" s="1" t="s">
        <v>6525</v>
      </c>
      <c r="K422" s="2"/>
      <c r="L422" s="1">
        <v>2.0</v>
      </c>
      <c r="M422" s="1"/>
      <c r="N422" s="1">
        <v>7.0348</v>
      </c>
      <c r="O422" s="1" t="s">
        <v>22</v>
      </c>
      <c r="P422" s="1" t="s">
        <v>6526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 hidden="1">
      <c r="A423" s="1" t="s">
        <v>48</v>
      </c>
      <c r="B423" s="1" t="s">
        <v>17</v>
      </c>
      <c r="C423" s="1">
        <v>698.0</v>
      </c>
      <c r="D423" s="1">
        <v>174.0</v>
      </c>
      <c r="E423" s="2"/>
      <c r="F423" s="1" t="s">
        <v>18</v>
      </c>
      <c r="G423" s="1" t="s">
        <v>123</v>
      </c>
      <c r="H423" s="1" t="s">
        <v>6527</v>
      </c>
      <c r="I423" s="1" t="s">
        <v>6528</v>
      </c>
      <c r="J423" s="1" t="s">
        <v>6528</v>
      </c>
      <c r="K423" s="2"/>
      <c r="L423" s="1">
        <v>6.0</v>
      </c>
      <c r="M423" s="1"/>
      <c r="N423" s="1">
        <v>30.109066666666667</v>
      </c>
      <c r="O423" s="1" t="s">
        <v>5142</v>
      </c>
      <c r="P423" s="1" t="s">
        <v>6529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 hidden="1">
      <c r="A424" s="1" t="s">
        <v>48</v>
      </c>
      <c r="B424" s="1" t="s">
        <v>17</v>
      </c>
      <c r="C424" s="1">
        <v>308.0</v>
      </c>
      <c r="D424" s="1">
        <v>0.0</v>
      </c>
      <c r="E424" s="1" t="s">
        <v>5175</v>
      </c>
      <c r="F424" s="1" t="s">
        <v>50</v>
      </c>
      <c r="G424" s="1" t="s">
        <v>27</v>
      </c>
      <c r="H424" s="1" t="s">
        <v>6530</v>
      </c>
      <c r="I424" s="1" t="s">
        <v>6531</v>
      </c>
      <c r="J424" s="1" t="s">
        <v>6532</v>
      </c>
      <c r="K424" s="1" t="s">
        <v>6533</v>
      </c>
      <c r="L424" s="1">
        <v>-11.0</v>
      </c>
      <c r="M424" s="1">
        <v>0.015016666666666666</v>
      </c>
      <c r="N424" s="1">
        <v>9.743766666666666</v>
      </c>
      <c r="O424" s="1" t="s">
        <v>5142</v>
      </c>
      <c r="P424" s="1" t="s">
        <v>6534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 hidden="1">
      <c r="A425" s="1" t="s">
        <v>24</v>
      </c>
      <c r="B425" s="1" t="s">
        <v>17</v>
      </c>
      <c r="C425" s="1">
        <v>971.6</v>
      </c>
      <c r="D425" s="1">
        <v>0.0</v>
      </c>
      <c r="E425" s="1" t="s">
        <v>25</v>
      </c>
      <c r="F425" s="1" t="s">
        <v>26</v>
      </c>
      <c r="G425" s="1" t="s">
        <v>27</v>
      </c>
      <c r="H425" s="1" t="s">
        <v>6535</v>
      </c>
      <c r="I425" s="1" t="s">
        <v>6536</v>
      </c>
      <c r="J425" s="1" t="s">
        <v>6536</v>
      </c>
      <c r="K425" s="2"/>
      <c r="L425" s="1">
        <v>-4.0</v>
      </c>
      <c r="M425" s="1"/>
      <c r="N425" s="1">
        <v>15.601916666666666</v>
      </c>
      <c r="O425" s="1" t="s">
        <v>5150</v>
      </c>
      <c r="P425" s="1" t="s">
        <v>6537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 hidden="1">
      <c r="A426" s="1" t="s">
        <v>48</v>
      </c>
      <c r="B426" s="1" t="s">
        <v>17</v>
      </c>
      <c r="C426" s="1">
        <v>498.0</v>
      </c>
      <c r="D426" s="1">
        <v>0.0</v>
      </c>
      <c r="E426" s="1" t="s">
        <v>5776</v>
      </c>
      <c r="F426" s="1" t="s">
        <v>50</v>
      </c>
      <c r="G426" s="1" t="s">
        <v>27</v>
      </c>
      <c r="H426" s="1" t="s">
        <v>6538</v>
      </c>
      <c r="I426" s="1" t="s">
        <v>6539</v>
      </c>
      <c r="J426" s="1" t="s">
        <v>6540</v>
      </c>
      <c r="K426" s="1" t="s">
        <v>6541</v>
      </c>
      <c r="L426" s="1">
        <v>-12.0</v>
      </c>
      <c r="M426" s="1">
        <v>0.009066666666666667</v>
      </c>
      <c r="N426" s="1">
        <v>8.764316666666666</v>
      </c>
      <c r="O426" s="1" t="s">
        <v>5142</v>
      </c>
      <c r="P426" s="1" t="s">
        <v>6542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 hidden="1">
      <c r="A427" s="1" t="s">
        <v>32</v>
      </c>
      <c r="B427" s="1" t="s">
        <v>17</v>
      </c>
      <c r="C427" s="1">
        <v>528.0</v>
      </c>
      <c r="D427" s="1">
        <v>0.0</v>
      </c>
      <c r="E427" s="2"/>
      <c r="F427" s="1" t="s">
        <v>26</v>
      </c>
      <c r="G427" s="1" t="s">
        <v>27</v>
      </c>
      <c r="H427" s="1" t="s">
        <v>6543</v>
      </c>
      <c r="I427" s="1" t="s">
        <v>6544</v>
      </c>
      <c r="J427" s="1" t="s">
        <v>6544</v>
      </c>
      <c r="K427" s="2"/>
      <c r="L427" s="1">
        <v>-6.0</v>
      </c>
      <c r="M427" s="1"/>
      <c r="N427" s="1">
        <v>13.550983333333333</v>
      </c>
      <c r="O427" s="1" t="s">
        <v>5146</v>
      </c>
      <c r="P427" s="1" t="s">
        <v>6545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 hidden="1">
      <c r="A428" s="1" t="s">
        <v>24</v>
      </c>
      <c r="B428" s="1" t="s">
        <v>17</v>
      </c>
      <c r="C428" s="1">
        <v>428.4</v>
      </c>
      <c r="D428" s="1">
        <v>0.0</v>
      </c>
      <c r="E428" s="1" t="s">
        <v>25</v>
      </c>
      <c r="F428" s="1" t="s">
        <v>26</v>
      </c>
      <c r="G428" s="1" t="s">
        <v>27</v>
      </c>
      <c r="H428" s="1" t="s">
        <v>6546</v>
      </c>
      <c r="I428" s="1" t="s">
        <v>6547</v>
      </c>
      <c r="J428" s="1" t="s">
        <v>6547</v>
      </c>
      <c r="K428" s="2"/>
      <c r="L428" s="1">
        <v>-2.0</v>
      </c>
      <c r="M428" s="1"/>
      <c r="N428" s="1">
        <v>12.1432</v>
      </c>
      <c r="O428" s="1" t="s">
        <v>5150</v>
      </c>
      <c r="P428" s="1" t="s">
        <v>5319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24</v>
      </c>
      <c r="B429" s="1" t="s">
        <v>17</v>
      </c>
      <c r="C429" s="1">
        <v>1022.0</v>
      </c>
      <c r="D429" s="1">
        <v>0.0</v>
      </c>
      <c r="E429" s="1" t="s">
        <v>25</v>
      </c>
      <c r="F429" s="1" t="s">
        <v>26</v>
      </c>
      <c r="G429" s="1" t="s">
        <v>27</v>
      </c>
      <c r="H429" s="1" t="s">
        <v>6548</v>
      </c>
      <c r="I429" s="1" t="s">
        <v>6549</v>
      </c>
      <c r="J429" s="1" t="s">
        <v>6549</v>
      </c>
      <c r="K429" s="2"/>
      <c r="L429" s="1">
        <v>0.0</v>
      </c>
      <c r="M429" s="1"/>
      <c r="N429" s="1">
        <v>19.508916666666668</v>
      </c>
      <c r="O429" s="1" t="s">
        <v>5150</v>
      </c>
      <c r="P429" s="1" t="s">
        <v>6550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 hidden="1">
      <c r="A430" s="1" t="s">
        <v>32</v>
      </c>
      <c r="B430" s="1" t="s">
        <v>17</v>
      </c>
      <c r="C430" s="1">
        <v>457.0</v>
      </c>
      <c r="D430" s="1">
        <v>0.0</v>
      </c>
      <c r="E430" s="2"/>
      <c r="F430" s="1" t="s">
        <v>26</v>
      </c>
      <c r="G430" s="1" t="s">
        <v>27</v>
      </c>
      <c r="H430" s="1" t="s">
        <v>6551</v>
      </c>
      <c r="I430" s="1" t="s">
        <v>6552</v>
      </c>
      <c r="J430" s="1" t="s">
        <v>6552</v>
      </c>
      <c r="K430" s="2"/>
      <c r="L430" s="1">
        <v>-9.0</v>
      </c>
      <c r="M430" s="1"/>
      <c r="N430" s="1">
        <v>5.939633333333333</v>
      </c>
      <c r="O430" s="1" t="s">
        <v>5146</v>
      </c>
      <c r="P430" s="1" t="s">
        <v>6553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 hidden="1">
      <c r="A431" s="1" t="s">
        <v>24</v>
      </c>
      <c r="B431" s="1" t="s">
        <v>17</v>
      </c>
      <c r="C431" s="1">
        <v>460.2</v>
      </c>
      <c r="D431" s="1">
        <v>0.0</v>
      </c>
      <c r="E431" s="1" t="s">
        <v>25</v>
      </c>
      <c r="F431" s="1" t="s">
        <v>26</v>
      </c>
      <c r="G431" s="1" t="s">
        <v>27</v>
      </c>
      <c r="H431" s="1" t="s">
        <v>6554</v>
      </c>
      <c r="I431" s="1" t="s">
        <v>6555</v>
      </c>
      <c r="J431" s="1" t="s">
        <v>6555</v>
      </c>
      <c r="K431" s="2"/>
      <c r="L431" s="1">
        <v>-6.0</v>
      </c>
      <c r="M431" s="1"/>
      <c r="N431" s="1">
        <v>8.7259</v>
      </c>
      <c r="O431" s="1" t="s">
        <v>5150</v>
      </c>
      <c r="P431" s="1" t="s">
        <v>6556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 hidden="1">
      <c r="A432" s="1" t="s">
        <v>48</v>
      </c>
      <c r="B432" s="1" t="s">
        <v>17</v>
      </c>
      <c r="C432" s="1">
        <v>389.0</v>
      </c>
      <c r="D432" s="1">
        <v>0.0</v>
      </c>
      <c r="E432" s="1" t="s">
        <v>5776</v>
      </c>
      <c r="F432" s="1" t="s">
        <v>50</v>
      </c>
      <c r="G432" s="1" t="s">
        <v>19</v>
      </c>
      <c r="H432" s="1" t="s">
        <v>6557</v>
      </c>
      <c r="I432" s="1" t="s">
        <v>6558</v>
      </c>
      <c r="J432" s="1" t="s">
        <v>6559</v>
      </c>
      <c r="K432" s="1" t="s">
        <v>6560</v>
      </c>
      <c r="L432" s="1">
        <v>-9.0</v>
      </c>
      <c r="M432" s="1">
        <v>0.0104</v>
      </c>
      <c r="N432" s="1">
        <v>10.754666666666667</v>
      </c>
      <c r="O432" s="1" t="s">
        <v>5142</v>
      </c>
      <c r="P432" s="1" t="s">
        <v>6561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66</v>
      </c>
      <c r="B433" s="1" t="s">
        <v>17</v>
      </c>
      <c r="C433" s="1">
        <v>617.0</v>
      </c>
      <c r="D433" s="1">
        <v>0.0</v>
      </c>
      <c r="E433" s="1" t="s">
        <v>6037</v>
      </c>
      <c r="F433" s="1" t="s">
        <v>26</v>
      </c>
      <c r="G433" s="1" t="s">
        <v>27</v>
      </c>
      <c r="H433" s="1" t="s">
        <v>6562</v>
      </c>
      <c r="I433" s="1" t="s">
        <v>6563</v>
      </c>
      <c r="J433" s="1" t="s">
        <v>6563</v>
      </c>
      <c r="K433" s="2"/>
      <c r="L433" s="1">
        <v>-8.0</v>
      </c>
      <c r="M433" s="1"/>
      <c r="N433" s="1">
        <v>11.806883333333333</v>
      </c>
      <c r="O433" s="1" t="s">
        <v>5146</v>
      </c>
      <c r="P433" s="1" t="s">
        <v>6564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48</v>
      </c>
      <c r="B434" s="1" t="s">
        <v>17</v>
      </c>
      <c r="C434" s="3">
        <v>712.0</v>
      </c>
      <c r="D434" s="1">
        <v>0.0</v>
      </c>
      <c r="E434" s="1" t="s">
        <v>5175</v>
      </c>
      <c r="F434" s="1" t="s">
        <v>50</v>
      </c>
      <c r="G434" s="1" t="s">
        <v>27</v>
      </c>
      <c r="H434" s="1" t="s">
        <v>6565</v>
      </c>
      <c r="I434" s="1" t="s">
        <v>6566</v>
      </c>
      <c r="J434" s="1" t="s">
        <v>6567</v>
      </c>
      <c r="K434" s="1" t="s">
        <v>6568</v>
      </c>
      <c r="L434" s="1">
        <v>-9.0</v>
      </c>
      <c r="M434" s="1">
        <v>0.011866666666666666</v>
      </c>
      <c r="N434" s="1">
        <v>14.891383333333334</v>
      </c>
      <c r="O434" s="1" t="s">
        <v>5142</v>
      </c>
      <c r="P434" s="1" t="s">
        <v>6569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 hidden="1">
      <c r="A435" s="1" t="s">
        <v>32</v>
      </c>
      <c r="B435" s="1" t="s">
        <v>17</v>
      </c>
      <c r="C435" s="3">
        <v>423.0</v>
      </c>
      <c r="D435" s="1">
        <v>0.0</v>
      </c>
      <c r="E435" s="2"/>
      <c r="F435" s="1" t="s">
        <v>26</v>
      </c>
      <c r="G435" s="1" t="s">
        <v>27</v>
      </c>
      <c r="H435" s="1" t="s">
        <v>6570</v>
      </c>
      <c r="I435" s="1" t="s">
        <v>6571</v>
      </c>
      <c r="J435" s="1" t="s">
        <v>6571</v>
      </c>
      <c r="K435" s="2"/>
      <c r="L435" s="1">
        <v>-3.0</v>
      </c>
      <c r="M435" s="1"/>
      <c r="N435" s="1">
        <v>11.2785</v>
      </c>
      <c r="O435" s="1" t="s">
        <v>5146</v>
      </c>
      <c r="P435" s="1" t="s">
        <v>6572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 hidden="1">
      <c r="A436" s="1" t="s">
        <v>48</v>
      </c>
      <c r="B436" s="1" t="s">
        <v>17</v>
      </c>
      <c r="C436" s="1">
        <v>538.0</v>
      </c>
      <c r="D436" s="1">
        <v>9.0</v>
      </c>
      <c r="E436" s="1" t="s">
        <v>5175</v>
      </c>
      <c r="F436" s="1" t="s">
        <v>50</v>
      </c>
      <c r="G436" s="1" t="s">
        <v>27</v>
      </c>
      <c r="H436" s="1" t="s">
        <v>6573</v>
      </c>
      <c r="I436" s="1" t="s">
        <v>6574</v>
      </c>
      <c r="J436" s="1" t="s">
        <v>6575</v>
      </c>
      <c r="K436" s="1" t="s">
        <v>6576</v>
      </c>
      <c r="L436" s="1">
        <v>-5.0</v>
      </c>
      <c r="M436" s="1">
        <v>0.018916666666666665</v>
      </c>
      <c r="N436" s="1">
        <v>10.526133333333334</v>
      </c>
      <c r="O436" s="1" t="s">
        <v>5142</v>
      </c>
      <c r="P436" s="1" t="s">
        <v>6577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 hidden="1">
      <c r="A437" s="1" t="s">
        <v>32</v>
      </c>
      <c r="B437" s="1" t="s">
        <v>17</v>
      </c>
      <c r="C437" s="1">
        <v>329.0</v>
      </c>
      <c r="D437" s="1">
        <v>0.0</v>
      </c>
      <c r="E437" s="2"/>
      <c r="F437" s="1" t="s">
        <v>26</v>
      </c>
      <c r="G437" s="1" t="s">
        <v>19</v>
      </c>
      <c r="H437" s="1" t="s">
        <v>6578</v>
      </c>
      <c r="I437" s="1" t="s">
        <v>6579</v>
      </c>
      <c r="J437" s="1" t="s">
        <v>6579</v>
      </c>
      <c r="K437" s="2"/>
      <c r="L437" s="1">
        <v>-5.0</v>
      </c>
      <c r="M437" s="1"/>
      <c r="N437" s="1">
        <v>9.03545</v>
      </c>
      <c r="O437" s="1" t="s">
        <v>5146</v>
      </c>
      <c r="P437" s="1" t="s">
        <v>5764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 hidden="1">
      <c r="A438" s="1" t="s">
        <v>32</v>
      </c>
      <c r="B438" s="1" t="s">
        <v>17</v>
      </c>
      <c r="C438" s="1">
        <v>299.0</v>
      </c>
      <c r="D438" s="1">
        <v>0.0</v>
      </c>
      <c r="E438" s="2"/>
      <c r="F438" s="1" t="s">
        <v>26</v>
      </c>
      <c r="G438" s="1" t="s">
        <v>27</v>
      </c>
      <c r="H438" s="1" t="s">
        <v>6580</v>
      </c>
      <c r="I438" s="1" t="s">
        <v>6581</v>
      </c>
      <c r="J438" s="1" t="s">
        <v>6581</v>
      </c>
      <c r="K438" s="2"/>
      <c r="L438" s="1">
        <v>-7.0</v>
      </c>
      <c r="M438" s="1"/>
      <c r="N438" s="1">
        <v>7.413866666666666</v>
      </c>
      <c r="O438" s="1" t="s">
        <v>5146</v>
      </c>
      <c r="P438" s="1" t="s">
        <v>6582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 hidden="1">
      <c r="A439" s="1" t="s">
        <v>24</v>
      </c>
      <c r="B439" s="1" t="s">
        <v>17</v>
      </c>
      <c r="C439" s="1">
        <v>399.0</v>
      </c>
      <c r="D439" s="1">
        <v>0.0</v>
      </c>
      <c r="E439" s="1" t="s">
        <v>25</v>
      </c>
      <c r="F439" s="1" t="s">
        <v>26</v>
      </c>
      <c r="G439" s="1" t="s">
        <v>27</v>
      </c>
      <c r="H439" s="1" t="s">
        <v>6583</v>
      </c>
      <c r="I439" s="1" t="s">
        <v>6584</v>
      </c>
      <c r="J439" s="1" t="s">
        <v>6584</v>
      </c>
      <c r="K439" s="2"/>
      <c r="L439" s="1">
        <v>-6.0</v>
      </c>
      <c r="M439" s="1"/>
      <c r="N439" s="1">
        <v>8.076766666666666</v>
      </c>
      <c r="O439" s="1" t="s">
        <v>5150</v>
      </c>
      <c r="P439" s="1" t="s">
        <v>6585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24</v>
      </c>
      <c r="B440" s="1" t="s">
        <v>17</v>
      </c>
      <c r="C440" s="1">
        <v>329.0</v>
      </c>
      <c r="D440" s="1">
        <v>0.0</v>
      </c>
      <c r="E440" s="1" t="s">
        <v>25</v>
      </c>
      <c r="F440" s="1" t="s">
        <v>26</v>
      </c>
      <c r="G440" s="1" t="s">
        <v>27</v>
      </c>
      <c r="H440" s="1" t="s">
        <v>6586</v>
      </c>
      <c r="I440" s="1" t="s">
        <v>6587</v>
      </c>
      <c r="J440" s="1" t="s">
        <v>6587</v>
      </c>
      <c r="K440" s="2"/>
      <c r="L440" s="1">
        <v>-6.0</v>
      </c>
      <c r="M440" s="1"/>
      <c r="N440" s="1">
        <v>8.051416666666666</v>
      </c>
      <c r="O440" s="1" t="s">
        <v>5150</v>
      </c>
      <c r="P440" s="1" t="s">
        <v>5832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 hidden="1">
      <c r="A441" s="1" t="s">
        <v>32</v>
      </c>
      <c r="B441" s="1" t="s">
        <v>17</v>
      </c>
      <c r="C441" s="1">
        <v>632.0</v>
      </c>
      <c r="D441" s="1">
        <v>0.0</v>
      </c>
      <c r="E441" s="2"/>
      <c r="F441" s="1" t="s">
        <v>26</v>
      </c>
      <c r="G441" s="1" t="s">
        <v>27</v>
      </c>
      <c r="H441" s="1" t="s">
        <v>6588</v>
      </c>
      <c r="I441" s="1" t="s">
        <v>6589</v>
      </c>
      <c r="J441" s="1" t="s">
        <v>6589</v>
      </c>
      <c r="K441" s="2"/>
      <c r="L441" s="1">
        <v>-12.0</v>
      </c>
      <c r="M441" s="1"/>
      <c r="N441" s="1">
        <v>7.67105</v>
      </c>
      <c r="O441" s="1" t="s">
        <v>5146</v>
      </c>
      <c r="P441" s="1" t="s">
        <v>6590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 hidden="1">
      <c r="A442" s="1" t="s">
        <v>24</v>
      </c>
      <c r="B442" s="1" t="s">
        <v>17</v>
      </c>
      <c r="C442" s="3">
        <v>214.2</v>
      </c>
      <c r="D442" s="1">
        <v>0.0</v>
      </c>
      <c r="E442" s="1" t="s">
        <v>25</v>
      </c>
      <c r="F442" s="1" t="s">
        <v>26</v>
      </c>
      <c r="G442" s="1" t="s">
        <v>27</v>
      </c>
      <c r="H442" s="1" t="s">
        <v>6591</v>
      </c>
      <c r="I442" s="1" t="s">
        <v>6592</v>
      </c>
      <c r="J442" s="1" t="s">
        <v>6592</v>
      </c>
      <c r="K442" s="2"/>
      <c r="L442" s="1">
        <v>-7.0</v>
      </c>
      <c r="M442" s="1"/>
      <c r="N442" s="1">
        <v>7.119383333333333</v>
      </c>
      <c r="O442" s="1" t="s">
        <v>5150</v>
      </c>
      <c r="P442" s="1" t="s">
        <v>6593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 hidden="1">
      <c r="A443" s="1" t="s">
        <v>24</v>
      </c>
      <c r="B443" s="1" t="s">
        <v>17</v>
      </c>
      <c r="C443" s="1">
        <v>394.0</v>
      </c>
      <c r="D443" s="1">
        <v>0.0</v>
      </c>
      <c r="E443" s="1" t="s">
        <v>25</v>
      </c>
      <c r="F443" s="1" t="s">
        <v>26</v>
      </c>
      <c r="G443" s="1" t="s">
        <v>27</v>
      </c>
      <c r="H443" s="1" t="s">
        <v>6594</v>
      </c>
      <c r="I443" s="1" t="s">
        <v>6595</v>
      </c>
      <c r="J443" s="1" t="s">
        <v>6595</v>
      </c>
      <c r="K443" s="2"/>
      <c r="L443" s="1">
        <v>-8.0</v>
      </c>
      <c r="M443" s="1"/>
      <c r="N443" s="1">
        <v>6.48205</v>
      </c>
      <c r="O443" s="1" t="s">
        <v>5150</v>
      </c>
      <c r="P443" s="1" t="s">
        <v>6596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 hidden="1">
      <c r="A444" s="1" t="s">
        <v>24</v>
      </c>
      <c r="B444" s="1" t="s">
        <v>17</v>
      </c>
      <c r="C444" s="1">
        <v>366.2</v>
      </c>
      <c r="D444" s="1">
        <v>0.0</v>
      </c>
      <c r="E444" s="1" t="s">
        <v>25</v>
      </c>
      <c r="F444" s="1" t="s">
        <v>26</v>
      </c>
      <c r="G444" s="1" t="s">
        <v>27</v>
      </c>
      <c r="H444" s="1" t="s">
        <v>6597</v>
      </c>
      <c r="I444" s="1" t="s">
        <v>6598</v>
      </c>
      <c r="J444" s="1" t="s">
        <v>6598</v>
      </c>
      <c r="K444" s="2"/>
      <c r="L444" s="1">
        <v>-8.0</v>
      </c>
      <c r="M444" s="1"/>
      <c r="N444" s="1">
        <v>6.457866666666667</v>
      </c>
      <c r="O444" s="1" t="s">
        <v>5150</v>
      </c>
      <c r="P444" s="1" t="s">
        <v>6599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 hidden="1">
      <c r="A445" s="1" t="s">
        <v>24</v>
      </c>
      <c r="B445" s="1" t="s">
        <v>17</v>
      </c>
      <c r="C445" s="1">
        <v>214.2</v>
      </c>
      <c r="D445" s="1">
        <v>0.0</v>
      </c>
      <c r="E445" s="1" t="s">
        <v>25</v>
      </c>
      <c r="F445" s="1" t="s">
        <v>26</v>
      </c>
      <c r="G445" s="1" t="s">
        <v>27</v>
      </c>
      <c r="H445" s="1" t="s">
        <v>6600</v>
      </c>
      <c r="I445" s="1" t="s">
        <v>6601</v>
      </c>
      <c r="J445" s="1" t="s">
        <v>6601</v>
      </c>
      <c r="K445" s="2"/>
      <c r="L445" s="1">
        <v>-8.0</v>
      </c>
      <c r="M445" s="1"/>
      <c r="N445" s="1">
        <v>6.8128</v>
      </c>
      <c r="O445" s="1" t="s">
        <v>5150</v>
      </c>
      <c r="P445" s="1" t="s">
        <v>5266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 hidden="1">
      <c r="A446" s="1" t="s">
        <v>48</v>
      </c>
      <c r="B446" s="1" t="s">
        <v>17</v>
      </c>
      <c r="C446" s="1">
        <v>608.0</v>
      </c>
      <c r="D446" s="1">
        <v>0.0</v>
      </c>
      <c r="E446" s="1" t="s">
        <v>5776</v>
      </c>
      <c r="F446" s="1" t="s">
        <v>50</v>
      </c>
      <c r="G446" s="1" t="s">
        <v>19</v>
      </c>
      <c r="H446" s="1" t="s">
        <v>6602</v>
      </c>
      <c r="I446" s="1" t="s">
        <v>6603</v>
      </c>
      <c r="J446" s="1" t="s">
        <v>6604</v>
      </c>
      <c r="K446" s="1" t="s">
        <v>6605</v>
      </c>
      <c r="L446" s="1">
        <v>-14.0</v>
      </c>
      <c r="M446" s="1">
        <v>0.05271666666666667</v>
      </c>
      <c r="N446" s="1">
        <v>10.198866666666667</v>
      </c>
      <c r="O446" s="1" t="s">
        <v>5142</v>
      </c>
      <c r="P446" s="1" t="s">
        <v>6606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 hidden="1">
      <c r="A447" s="1" t="s">
        <v>24</v>
      </c>
      <c r="B447" s="1" t="s">
        <v>17</v>
      </c>
      <c r="C447" s="1">
        <v>321.0</v>
      </c>
      <c r="D447" s="1">
        <v>0.0</v>
      </c>
      <c r="E447" s="1" t="s">
        <v>25</v>
      </c>
      <c r="F447" s="1" t="s">
        <v>26</v>
      </c>
      <c r="G447" s="1" t="s">
        <v>27</v>
      </c>
      <c r="H447" s="1" t="s">
        <v>6607</v>
      </c>
      <c r="I447" s="1" t="s">
        <v>6608</v>
      </c>
      <c r="J447" s="1" t="s">
        <v>6608</v>
      </c>
      <c r="K447" s="2"/>
      <c r="L447" s="1">
        <v>-4.0</v>
      </c>
      <c r="M447" s="1"/>
      <c r="N447" s="1">
        <v>10.069516666666667</v>
      </c>
      <c r="O447" s="1" t="s">
        <v>5150</v>
      </c>
      <c r="P447" s="1" t="s">
        <v>6609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 hidden="1">
      <c r="A448" s="1" t="s">
        <v>24</v>
      </c>
      <c r="B448" s="1" t="s">
        <v>17</v>
      </c>
      <c r="C448" s="1">
        <v>478.2</v>
      </c>
      <c r="D448" s="1">
        <v>0.0</v>
      </c>
      <c r="E448" s="1" t="s">
        <v>25</v>
      </c>
      <c r="F448" s="1" t="s">
        <v>26</v>
      </c>
      <c r="G448" s="1" t="s">
        <v>27</v>
      </c>
      <c r="H448" s="1" t="s">
        <v>6610</v>
      </c>
      <c r="I448" s="1" t="s">
        <v>6611</v>
      </c>
      <c r="J448" s="1" t="s">
        <v>6611</v>
      </c>
      <c r="K448" s="2"/>
      <c r="L448" s="1">
        <v>-5.0</v>
      </c>
      <c r="M448" s="1"/>
      <c r="N448" s="1">
        <v>9.039516666666668</v>
      </c>
      <c r="O448" s="1" t="s">
        <v>5150</v>
      </c>
      <c r="P448" s="1" t="s">
        <v>6612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24</v>
      </c>
      <c r="B449" s="1" t="s">
        <v>17</v>
      </c>
      <c r="C449" s="1">
        <v>271.2</v>
      </c>
      <c r="D449" s="1">
        <v>0.0</v>
      </c>
      <c r="E449" s="1" t="s">
        <v>25</v>
      </c>
      <c r="F449" s="1" t="s">
        <v>26</v>
      </c>
      <c r="G449" s="1" t="s">
        <v>27</v>
      </c>
      <c r="H449" s="1" t="s">
        <v>6613</v>
      </c>
      <c r="I449" s="1" t="s">
        <v>6614</v>
      </c>
      <c r="J449" s="1" t="s">
        <v>6614</v>
      </c>
      <c r="K449" s="2"/>
      <c r="L449" s="1">
        <v>-6.0</v>
      </c>
      <c r="M449" s="1"/>
      <c r="N449" s="1">
        <v>8.266616666666666</v>
      </c>
      <c r="O449" s="1" t="s">
        <v>5150</v>
      </c>
      <c r="P449" s="1" t="s">
        <v>6615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 hidden="1">
      <c r="A450" s="1" t="s">
        <v>48</v>
      </c>
      <c r="B450" s="1" t="s">
        <v>17</v>
      </c>
      <c r="C450" s="1">
        <v>314.0</v>
      </c>
      <c r="D450" s="1">
        <v>0.0</v>
      </c>
      <c r="E450" s="1" t="s">
        <v>5175</v>
      </c>
      <c r="F450" s="1" t="s">
        <v>50</v>
      </c>
      <c r="G450" s="1" t="s">
        <v>27</v>
      </c>
      <c r="H450" s="1" t="s">
        <v>6616</v>
      </c>
      <c r="I450" s="1" t="s">
        <v>6617</v>
      </c>
      <c r="J450" s="1" t="s">
        <v>6618</v>
      </c>
      <c r="K450" s="1" t="s">
        <v>6619</v>
      </c>
      <c r="L450" s="1">
        <v>-12.0</v>
      </c>
      <c r="M450" s="1">
        <v>0.0085</v>
      </c>
      <c r="N450" s="1">
        <v>8.827166666666667</v>
      </c>
      <c r="O450" s="1" t="s">
        <v>5142</v>
      </c>
      <c r="P450" s="1" t="s">
        <v>6620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 hidden="1">
      <c r="A451" s="1" t="s">
        <v>48</v>
      </c>
      <c r="B451" s="1" t="s">
        <v>17</v>
      </c>
      <c r="C451" s="1">
        <v>1011.0</v>
      </c>
      <c r="D451" s="1">
        <v>0.0</v>
      </c>
      <c r="E451" s="1" t="s">
        <v>5175</v>
      </c>
      <c r="F451" s="1" t="s">
        <v>50</v>
      </c>
      <c r="G451" s="1" t="s">
        <v>27</v>
      </c>
      <c r="H451" s="1" t="s">
        <v>6621</v>
      </c>
      <c r="I451" s="1" t="s">
        <v>6622</v>
      </c>
      <c r="J451" s="1" t="s">
        <v>6623</v>
      </c>
      <c r="K451" s="1" t="s">
        <v>6624</v>
      </c>
      <c r="L451" s="1">
        <v>-9.0</v>
      </c>
      <c r="M451" s="1">
        <v>0.009233333333333333</v>
      </c>
      <c r="N451" s="1">
        <v>9.262516666666667</v>
      </c>
      <c r="O451" s="1" t="s">
        <v>5142</v>
      </c>
      <c r="P451" s="1" t="s">
        <v>6625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 hidden="1">
      <c r="A452" s="1" t="s">
        <v>48</v>
      </c>
      <c r="B452" s="1" t="s">
        <v>17</v>
      </c>
      <c r="C452" s="1">
        <v>247.0</v>
      </c>
      <c r="D452" s="1">
        <v>62.0</v>
      </c>
      <c r="E452" s="2"/>
      <c r="F452" s="1" t="s">
        <v>18</v>
      </c>
      <c r="G452" s="1" t="s">
        <v>123</v>
      </c>
      <c r="H452" s="1" t="s">
        <v>6626</v>
      </c>
      <c r="I452" s="1" t="s">
        <v>6627</v>
      </c>
      <c r="J452" s="1" t="s">
        <v>6627</v>
      </c>
      <c r="K452" s="2"/>
      <c r="L452" s="1">
        <v>-3.0</v>
      </c>
      <c r="M452" s="1"/>
      <c r="N452" s="1">
        <v>16.302666666666667</v>
      </c>
      <c r="O452" s="1" t="s">
        <v>5142</v>
      </c>
      <c r="P452" s="1" t="s">
        <v>6628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 hidden="1">
      <c r="A453" s="1" t="s">
        <v>48</v>
      </c>
      <c r="B453" s="1" t="s">
        <v>17</v>
      </c>
      <c r="C453" s="1">
        <v>281.0</v>
      </c>
      <c r="D453" s="1">
        <v>57.0</v>
      </c>
      <c r="E453" s="2"/>
      <c r="F453" s="1" t="s">
        <v>18</v>
      </c>
      <c r="G453" s="1" t="s">
        <v>27</v>
      </c>
      <c r="H453" s="1" t="s">
        <v>6629</v>
      </c>
      <c r="I453" s="1" t="s">
        <v>6630</v>
      </c>
      <c r="J453" s="1" t="s">
        <v>6630</v>
      </c>
      <c r="K453" s="2"/>
      <c r="L453" s="1">
        <v>-7.0</v>
      </c>
      <c r="M453" s="1"/>
      <c r="N453" s="1">
        <v>20.389533333333333</v>
      </c>
      <c r="O453" s="1" t="s">
        <v>5142</v>
      </c>
      <c r="P453" s="1" t="s">
        <v>6631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 hidden="1">
      <c r="A454" s="1" t="s">
        <v>32</v>
      </c>
      <c r="B454" s="1" t="s">
        <v>17</v>
      </c>
      <c r="C454" s="1">
        <v>264.0</v>
      </c>
      <c r="D454" s="1">
        <v>0.0</v>
      </c>
      <c r="E454" s="2"/>
      <c r="F454" s="1" t="s">
        <v>26</v>
      </c>
      <c r="G454" s="1" t="s">
        <v>27</v>
      </c>
      <c r="H454" s="1" t="s">
        <v>6632</v>
      </c>
      <c r="I454" s="1" t="s">
        <v>6633</v>
      </c>
      <c r="J454" s="1" t="s">
        <v>6633</v>
      </c>
      <c r="K454" s="2"/>
      <c r="L454" s="1">
        <v>-3.0</v>
      </c>
      <c r="M454" s="1"/>
      <c r="N454" s="1">
        <v>11.670833333333333</v>
      </c>
      <c r="O454" s="1" t="s">
        <v>5146</v>
      </c>
      <c r="P454" s="1" t="s">
        <v>6634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48</v>
      </c>
      <c r="B455" s="1" t="s">
        <v>17</v>
      </c>
      <c r="C455" s="1">
        <v>787.0</v>
      </c>
      <c r="D455" s="1">
        <v>0.0</v>
      </c>
      <c r="E455" s="1" t="s">
        <v>5776</v>
      </c>
      <c r="F455" s="1" t="s">
        <v>50</v>
      </c>
      <c r="G455" s="1" t="s">
        <v>27</v>
      </c>
      <c r="H455" s="1" t="s">
        <v>6635</v>
      </c>
      <c r="I455" s="1" t="s">
        <v>6636</v>
      </c>
      <c r="J455" s="1" t="s">
        <v>6637</v>
      </c>
      <c r="K455" s="1" t="s">
        <v>6638</v>
      </c>
      <c r="L455" s="1">
        <v>-9.0</v>
      </c>
      <c r="M455" s="1">
        <v>0.010933333333333333</v>
      </c>
      <c r="N455" s="1">
        <v>15.819266666666667</v>
      </c>
      <c r="O455" s="1" t="s">
        <v>5142</v>
      </c>
      <c r="P455" s="1" t="s">
        <v>6639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 hidden="1">
      <c r="A456" s="1" t="s">
        <v>24</v>
      </c>
      <c r="B456" s="1" t="s">
        <v>17</v>
      </c>
      <c r="C456" s="1">
        <v>840.2</v>
      </c>
      <c r="D456" s="1">
        <v>0.0</v>
      </c>
      <c r="E456" s="1" t="s">
        <v>25</v>
      </c>
      <c r="F456" s="1" t="s">
        <v>26</v>
      </c>
      <c r="G456" s="1" t="s">
        <v>27</v>
      </c>
      <c r="H456" s="1" t="s">
        <v>6640</v>
      </c>
      <c r="I456" s="1" t="s">
        <v>6641</v>
      </c>
      <c r="J456" s="1" t="s">
        <v>6641</v>
      </c>
      <c r="K456" s="2"/>
      <c r="L456" s="1">
        <v>1.0</v>
      </c>
      <c r="M456" s="1"/>
      <c r="N456" s="1">
        <v>21.656166666666667</v>
      </c>
      <c r="O456" s="1" t="s">
        <v>5150</v>
      </c>
      <c r="P456" s="1" t="s">
        <v>6642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 hidden="1">
      <c r="A457" s="1" t="s">
        <v>48</v>
      </c>
      <c r="B457" s="1" t="s">
        <v>17</v>
      </c>
      <c r="C457" s="1">
        <v>190.0</v>
      </c>
      <c r="D457" s="1">
        <v>59.0</v>
      </c>
      <c r="E457" s="2"/>
      <c r="F457" s="1" t="s">
        <v>18</v>
      </c>
      <c r="G457" s="1" t="s">
        <v>19</v>
      </c>
      <c r="H457" s="1" t="s">
        <v>6643</v>
      </c>
      <c r="I457" s="1" t="s">
        <v>6644</v>
      </c>
      <c r="J457" s="1" t="s">
        <v>6644</v>
      </c>
      <c r="K457" s="2"/>
      <c r="L457" s="1">
        <v>-4.0</v>
      </c>
      <c r="M457" s="1"/>
      <c r="N457" s="1">
        <v>14.45715</v>
      </c>
      <c r="O457" s="1" t="s">
        <v>5142</v>
      </c>
      <c r="P457" s="1" t="s">
        <v>5984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 hidden="1">
      <c r="A458" s="1" t="s">
        <v>24</v>
      </c>
      <c r="B458" s="1" t="s">
        <v>17</v>
      </c>
      <c r="C458" s="1">
        <v>453.4</v>
      </c>
      <c r="D458" s="1">
        <v>0.0</v>
      </c>
      <c r="E458" s="1" t="s">
        <v>25</v>
      </c>
      <c r="F458" s="1" t="s">
        <v>26</v>
      </c>
      <c r="G458" s="1" t="s">
        <v>27</v>
      </c>
      <c r="H458" s="1" t="s">
        <v>6645</v>
      </c>
      <c r="I458" s="1" t="s">
        <v>6646</v>
      </c>
      <c r="J458" s="1" t="s">
        <v>6646</v>
      </c>
      <c r="K458" s="2"/>
      <c r="L458" s="1">
        <v>-2.0</v>
      </c>
      <c r="M458" s="1"/>
      <c r="N458" s="1">
        <v>12.811916666666667</v>
      </c>
      <c r="O458" s="1" t="s">
        <v>5150</v>
      </c>
      <c r="P458" s="1" t="s">
        <v>6647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32</v>
      </c>
      <c r="B459" s="1" t="s">
        <v>17</v>
      </c>
      <c r="C459" s="3">
        <v>642.0</v>
      </c>
      <c r="D459" s="1">
        <v>0.0</v>
      </c>
      <c r="E459" s="2"/>
      <c r="F459" s="1" t="s">
        <v>26</v>
      </c>
      <c r="G459" s="1" t="s">
        <v>27</v>
      </c>
      <c r="H459" s="1" t="s">
        <v>6648</v>
      </c>
      <c r="I459" s="1" t="s">
        <v>6649</v>
      </c>
      <c r="J459" s="1" t="s">
        <v>6649</v>
      </c>
      <c r="K459" s="2"/>
      <c r="L459" s="1">
        <v>-6.0</v>
      </c>
      <c r="M459" s="1"/>
      <c r="N459" s="1">
        <v>13.433983333333334</v>
      </c>
      <c r="O459" s="1" t="s">
        <v>5146</v>
      </c>
      <c r="P459" s="1" t="s">
        <v>6650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 hidden="1">
      <c r="A460" s="1" t="s">
        <v>48</v>
      </c>
      <c r="B460" s="1" t="s">
        <v>17</v>
      </c>
      <c r="C460" s="1">
        <v>547.0</v>
      </c>
      <c r="D460" s="1">
        <v>0.0</v>
      </c>
      <c r="E460" s="1" t="s">
        <v>5776</v>
      </c>
      <c r="F460" s="1" t="s">
        <v>50</v>
      </c>
      <c r="G460" s="1" t="s">
        <v>27</v>
      </c>
      <c r="H460" s="1" t="s">
        <v>6651</v>
      </c>
      <c r="I460" s="1" t="s">
        <v>6652</v>
      </c>
      <c r="J460" s="1" t="s">
        <v>6653</v>
      </c>
      <c r="K460" s="1" t="s">
        <v>6654</v>
      </c>
      <c r="L460" s="1">
        <v>-15.0</v>
      </c>
      <c r="M460" s="1">
        <v>0.008266666666666667</v>
      </c>
      <c r="N460" s="1">
        <v>9.321583333333333</v>
      </c>
      <c r="O460" s="1" t="s">
        <v>5142</v>
      </c>
      <c r="P460" s="1" t="s">
        <v>6655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 hidden="1">
      <c r="A461" s="1" t="s">
        <v>24</v>
      </c>
      <c r="B461" s="1" t="s">
        <v>17</v>
      </c>
      <c r="C461" s="3">
        <v>249.2</v>
      </c>
      <c r="D461" s="1">
        <v>0.0</v>
      </c>
      <c r="E461" s="1" t="s">
        <v>25</v>
      </c>
      <c r="F461" s="1" t="s">
        <v>26</v>
      </c>
      <c r="G461" s="1" t="s">
        <v>27</v>
      </c>
      <c r="H461" s="1" t="s">
        <v>6656</v>
      </c>
      <c r="I461" s="1" t="s">
        <v>6657</v>
      </c>
      <c r="J461" s="1" t="s">
        <v>6657</v>
      </c>
      <c r="K461" s="2"/>
      <c r="L461" s="1">
        <v>-7.0</v>
      </c>
      <c r="M461" s="1"/>
      <c r="N461" s="1">
        <v>7.721233333333333</v>
      </c>
      <c r="O461" s="1" t="s">
        <v>5150</v>
      </c>
      <c r="P461" s="1" t="s">
        <v>5157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 hidden="1">
      <c r="A462" s="1" t="s">
        <v>48</v>
      </c>
      <c r="B462" s="1" t="s">
        <v>17</v>
      </c>
      <c r="C462" s="1">
        <v>247.0</v>
      </c>
      <c r="D462" s="1">
        <v>62.0</v>
      </c>
      <c r="E462" s="2"/>
      <c r="F462" s="1" t="s">
        <v>18</v>
      </c>
      <c r="G462" s="1" t="s">
        <v>19</v>
      </c>
      <c r="H462" s="1" t="s">
        <v>6658</v>
      </c>
      <c r="I462" s="1" t="s">
        <v>6659</v>
      </c>
      <c r="J462" s="1" t="s">
        <v>6659</v>
      </c>
      <c r="K462" s="2"/>
      <c r="L462" s="1">
        <v>-3.0</v>
      </c>
      <c r="M462" s="1"/>
      <c r="N462" s="1">
        <v>15.36715</v>
      </c>
      <c r="O462" s="1" t="s">
        <v>5142</v>
      </c>
      <c r="P462" s="1" t="s">
        <v>5341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 hidden="1">
      <c r="A463" s="1" t="s">
        <v>16</v>
      </c>
      <c r="B463" s="1" t="s">
        <v>17</v>
      </c>
      <c r="C463" s="3">
        <v>747.0</v>
      </c>
      <c r="D463" s="1">
        <v>0.0</v>
      </c>
      <c r="E463" s="2"/>
      <c r="F463" s="1" t="s">
        <v>18</v>
      </c>
      <c r="G463" s="1" t="s">
        <v>19</v>
      </c>
      <c r="H463" s="1" t="s">
        <v>6660</v>
      </c>
      <c r="I463" s="1" t="s">
        <v>6661</v>
      </c>
      <c r="J463" s="1" t="s">
        <v>6661</v>
      </c>
      <c r="K463" s="2"/>
      <c r="L463" s="1">
        <v>-1.0</v>
      </c>
      <c r="M463" s="1"/>
      <c r="N463" s="1">
        <v>13.868333333333334</v>
      </c>
      <c r="O463" s="1" t="s">
        <v>22</v>
      </c>
      <c r="P463" s="1" t="s">
        <v>6662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 hidden="1">
      <c r="A464" s="1" t="s">
        <v>48</v>
      </c>
      <c r="B464" s="1" t="s">
        <v>17</v>
      </c>
      <c r="C464" s="1">
        <v>247.0</v>
      </c>
      <c r="D464" s="1">
        <v>62.0</v>
      </c>
      <c r="E464" s="2"/>
      <c r="F464" s="1" t="s">
        <v>18</v>
      </c>
      <c r="G464" s="1" t="s">
        <v>123</v>
      </c>
      <c r="H464" s="1" t="s">
        <v>6663</v>
      </c>
      <c r="I464" s="1" t="s">
        <v>6664</v>
      </c>
      <c r="J464" s="1" t="s">
        <v>6664</v>
      </c>
      <c r="K464" s="2"/>
      <c r="L464" s="1">
        <v>0.0</v>
      </c>
      <c r="M464" s="1"/>
      <c r="N464" s="1">
        <v>18.11085</v>
      </c>
      <c r="O464" s="1" t="s">
        <v>5142</v>
      </c>
      <c r="P464" s="1" t="s">
        <v>6271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 hidden="1">
      <c r="A465" s="1" t="s">
        <v>48</v>
      </c>
      <c r="B465" s="1" t="s">
        <v>17</v>
      </c>
      <c r="C465" s="1">
        <v>398.0</v>
      </c>
      <c r="D465" s="1">
        <v>100.0</v>
      </c>
      <c r="E465" s="2"/>
      <c r="F465" s="1" t="s">
        <v>18</v>
      </c>
      <c r="G465" s="1" t="s">
        <v>123</v>
      </c>
      <c r="H465" s="1" t="s">
        <v>6665</v>
      </c>
      <c r="I465" s="1" t="s">
        <v>6666</v>
      </c>
      <c r="J465" s="1" t="s">
        <v>6666</v>
      </c>
      <c r="K465" s="2"/>
      <c r="L465" s="1">
        <v>0.0</v>
      </c>
      <c r="M465" s="1"/>
      <c r="N465" s="1">
        <v>20.3951</v>
      </c>
      <c r="O465" s="1" t="s">
        <v>5142</v>
      </c>
      <c r="P465" s="1" t="s">
        <v>6667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 hidden="1">
      <c r="A466" s="1" t="s">
        <v>32</v>
      </c>
      <c r="B466" s="1" t="s">
        <v>1468</v>
      </c>
      <c r="C466" s="1">
        <v>632.0</v>
      </c>
      <c r="D466" s="1">
        <v>0.0</v>
      </c>
      <c r="E466" s="2"/>
      <c r="F466" s="1" t="s">
        <v>26</v>
      </c>
      <c r="G466" s="1" t="s">
        <v>27</v>
      </c>
      <c r="H466" s="1" t="s">
        <v>6668</v>
      </c>
      <c r="I466" s="1" t="s">
        <v>6669</v>
      </c>
      <c r="J466" s="1" t="s">
        <v>6669</v>
      </c>
      <c r="K466" s="2"/>
      <c r="L466" s="1">
        <v>-6.0</v>
      </c>
      <c r="M466" s="1"/>
      <c r="N466" s="1">
        <v>13.098783333333333</v>
      </c>
      <c r="O466" s="1" t="s">
        <v>5146</v>
      </c>
      <c r="P466" s="1" t="s">
        <v>6590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 hidden="1">
      <c r="A467" s="1" t="s">
        <v>48</v>
      </c>
      <c r="B467" s="1" t="s">
        <v>17</v>
      </c>
      <c r="C467" s="1">
        <v>275.0</v>
      </c>
      <c r="D467" s="1">
        <v>69.0</v>
      </c>
      <c r="E467" s="2"/>
      <c r="F467" s="1" t="s">
        <v>18</v>
      </c>
      <c r="G467" s="1" t="s">
        <v>123</v>
      </c>
      <c r="H467" s="1" t="s">
        <v>6670</v>
      </c>
      <c r="I467" s="1" t="s">
        <v>6671</v>
      </c>
      <c r="J467" s="1" t="s">
        <v>6671</v>
      </c>
      <c r="K467" s="2"/>
      <c r="L467" s="1">
        <v>-6.0</v>
      </c>
      <c r="M467" s="1"/>
      <c r="N467" s="1">
        <v>12.839166666666667</v>
      </c>
      <c r="O467" s="1" t="s">
        <v>5142</v>
      </c>
      <c r="P467" s="1" t="s">
        <v>6672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 hidden="1">
      <c r="A468" s="1" t="s">
        <v>48</v>
      </c>
      <c r="B468" s="1" t="s">
        <v>17</v>
      </c>
      <c r="C468" s="1">
        <v>632.0</v>
      </c>
      <c r="D468" s="1">
        <v>0.0</v>
      </c>
      <c r="E468" s="1" t="s">
        <v>5175</v>
      </c>
      <c r="F468" s="1" t="s">
        <v>50</v>
      </c>
      <c r="G468" s="1" t="s">
        <v>27</v>
      </c>
      <c r="H468" s="1" t="s">
        <v>6673</v>
      </c>
      <c r="I468" s="1" t="s">
        <v>6674</v>
      </c>
      <c r="J468" s="1" t="s">
        <v>6675</v>
      </c>
      <c r="K468" s="1" t="s">
        <v>6676</v>
      </c>
      <c r="L468" s="1">
        <v>-5.0</v>
      </c>
      <c r="M468" s="1">
        <v>0.0172</v>
      </c>
      <c r="N468" s="1">
        <v>7.621433333333333</v>
      </c>
      <c r="O468" s="1" t="s">
        <v>5142</v>
      </c>
      <c r="P468" s="1" t="s">
        <v>6677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 hidden="1">
      <c r="A469" s="1" t="s">
        <v>48</v>
      </c>
      <c r="B469" s="1" t="s">
        <v>17</v>
      </c>
      <c r="C469" s="1">
        <v>662.0</v>
      </c>
      <c r="D469" s="1">
        <v>165.0</v>
      </c>
      <c r="E469" s="2"/>
      <c r="F469" s="1" t="s">
        <v>18</v>
      </c>
      <c r="G469" s="1" t="s">
        <v>123</v>
      </c>
      <c r="H469" s="1" t="s">
        <v>6678</v>
      </c>
      <c r="I469" s="1" t="s">
        <v>6679</v>
      </c>
      <c r="J469" s="1" t="s">
        <v>6679</v>
      </c>
      <c r="K469" s="2"/>
      <c r="L469" s="1">
        <v>-5.0</v>
      </c>
      <c r="M469" s="1"/>
      <c r="N469" s="1">
        <v>18.673766666666666</v>
      </c>
      <c r="O469" s="1" t="s">
        <v>5142</v>
      </c>
      <c r="P469" s="1" t="s">
        <v>6680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 hidden="1">
      <c r="A470" s="1" t="s">
        <v>32</v>
      </c>
      <c r="B470" s="1" t="s">
        <v>17</v>
      </c>
      <c r="C470" s="1">
        <v>693.0</v>
      </c>
      <c r="D470" s="1">
        <v>0.0</v>
      </c>
      <c r="E470" s="2"/>
      <c r="F470" s="1" t="s">
        <v>26</v>
      </c>
      <c r="G470" s="1" t="s">
        <v>27</v>
      </c>
      <c r="H470" s="1" t="s">
        <v>6681</v>
      </c>
      <c r="I470" s="1" t="s">
        <v>6682</v>
      </c>
      <c r="J470" s="1" t="s">
        <v>6682</v>
      </c>
      <c r="K470" s="2"/>
      <c r="L470" s="1">
        <v>-6.0</v>
      </c>
      <c r="M470" s="1"/>
      <c r="N470" s="1">
        <v>13.810916666666667</v>
      </c>
      <c r="O470" s="1" t="s">
        <v>5146</v>
      </c>
      <c r="P470" s="1" t="s">
        <v>6683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 hidden="1">
      <c r="A471" s="1" t="s">
        <v>32</v>
      </c>
      <c r="B471" s="1" t="s">
        <v>17</v>
      </c>
      <c r="C471" s="1">
        <v>693.0</v>
      </c>
      <c r="D471" s="1">
        <v>0.0</v>
      </c>
      <c r="E471" s="2"/>
      <c r="F471" s="1" t="s">
        <v>26</v>
      </c>
      <c r="G471" s="1" t="s">
        <v>27</v>
      </c>
      <c r="H471" s="1" t="s">
        <v>6684</v>
      </c>
      <c r="I471" s="1" t="s">
        <v>6685</v>
      </c>
      <c r="J471" s="1" t="s">
        <v>6685</v>
      </c>
      <c r="K471" s="2"/>
      <c r="L471" s="1">
        <v>-6.0</v>
      </c>
      <c r="M471" s="1"/>
      <c r="N471" s="1">
        <v>13.115133333333333</v>
      </c>
      <c r="O471" s="1" t="s">
        <v>5146</v>
      </c>
      <c r="P471" s="1" t="s">
        <v>6686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 hidden="1">
      <c r="A472" s="1" t="s">
        <v>48</v>
      </c>
      <c r="B472" s="1" t="s">
        <v>17</v>
      </c>
      <c r="C472" s="1">
        <v>612.0</v>
      </c>
      <c r="D472" s="1">
        <v>0.0</v>
      </c>
      <c r="E472" s="1" t="s">
        <v>5175</v>
      </c>
      <c r="F472" s="1" t="s">
        <v>50</v>
      </c>
      <c r="G472" s="1" t="s">
        <v>27</v>
      </c>
      <c r="H472" s="1" t="s">
        <v>6687</v>
      </c>
      <c r="I472" s="1" t="s">
        <v>6688</v>
      </c>
      <c r="J472" s="1" t="s">
        <v>6689</v>
      </c>
      <c r="K472" s="1" t="s">
        <v>6690</v>
      </c>
      <c r="L472" s="1">
        <v>-10.0</v>
      </c>
      <c r="M472" s="1">
        <v>0.0093</v>
      </c>
      <c r="N472" s="1">
        <v>8.117733333333334</v>
      </c>
      <c r="O472" s="1" t="s">
        <v>5142</v>
      </c>
      <c r="P472" s="1" t="s">
        <v>6691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 hidden="1">
      <c r="A473" s="1" t="s">
        <v>48</v>
      </c>
      <c r="B473" s="1" t="s">
        <v>17</v>
      </c>
      <c r="C473" s="1">
        <v>518.0</v>
      </c>
      <c r="D473" s="1">
        <v>0.0</v>
      </c>
      <c r="E473" s="1" t="s">
        <v>5175</v>
      </c>
      <c r="F473" s="1" t="s">
        <v>50</v>
      </c>
      <c r="G473" s="1" t="s">
        <v>27</v>
      </c>
      <c r="H473" s="1" t="s">
        <v>6692</v>
      </c>
      <c r="I473" s="1" t="s">
        <v>6693</v>
      </c>
      <c r="J473" s="1" t="s">
        <v>6694</v>
      </c>
      <c r="K473" s="1" t="s">
        <v>6695</v>
      </c>
      <c r="L473" s="1">
        <v>-3.0</v>
      </c>
      <c r="M473" s="1">
        <v>0.009516666666666666</v>
      </c>
      <c r="N473" s="1">
        <v>8.056483333333333</v>
      </c>
      <c r="O473" s="1" t="s">
        <v>5142</v>
      </c>
      <c r="P473" s="1" t="s">
        <v>6696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 hidden="1">
      <c r="A474" s="1" t="s">
        <v>48</v>
      </c>
      <c r="B474" s="1" t="s">
        <v>17</v>
      </c>
      <c r="C474" s="3">
        <v>199.0</v>
      </c>
      <c r="D474" s="1">
        <v>50.0</v>
      </c>
      <c r="E474" s="2"/>
      <c r="F474" s="1" t="s">
        <v>18</v>
      </c>
      <c r="G474" s="1" t="s">
        <v>123</v>
      </c>
      <c r="H474" s="1" t="s">
        <v>6697</v>
      </c>
      <c r="I474" s="1" t="s">
        <v>6698</v>
      </c>
      <c r="J474" s="1" t="s">
        <v>6698</v>
      </c>
      <c r="K474" s="2"/>
      <c r="L474" s="1">
        <v>-10.0</v>
      </c>
      <c r="M474" s="1"/>
      <c r="N474" s="1">
        <v>9.806683333333334</v>
      </c>
      <c r="O474" s="1" t="s">
        <v>5142</v>
      </c>
      <c r="P474" s="1" t="s">
        <v>6699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32</v>
      </c>
      <c r="B475" s="1" t="s">
        <v>17</v>
      </c>
      <c r="C475" s="1">
        <v>321.0</v>
      </c>
      <c r="D475" s="1">
        <v>0.0</v>
      </c>
      <c r="E475" s="2"/>
      <c r="F475" s="1" t="s">
        <v>26</v>
      </c>
      <c r="G475" s="1" t="s">
        <v>27</v>
      </c>
      <c r="H475" s="1" t="s">
        <v>6700</v>
      </c>
      <c r="I475" s="1" t="s">
        <v>6701</v>
      </c>
      <c r="J475" s="1" t="s">
        <v>6701</v>
      </c>
      <c r="K475" s="2"/>
      <c r="L475" s="1">
        <v>-8.0</v>
      </c>
      <c r="M475" s="1"/>
      <c r="N475" s="1">
        <v>6.73695</v>
      </c>
      <c r="O475" s="1" t="s">
        <v>5146</v>
      </c>
      <c r="P475" s="1" t="s">
        <v>6702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48</v>
      </c>
      <c r="B476" s="1" t="s">
        <v>17</v>
      </c>
      <c r="C476" s="1">
        <v>982.0</v>
      </c>
      <c r="D476" s="1">
        <v>0.0</v>
      </c>
      <c r="E476" s="1" t="s">
        <v>5776</v>
      </c>
      <c r="F476" s="1" t="s">
        <v>50</v>
      </c>
      <c r="G476" s="1" t="s">
        <v>27</v>
      </c>
      <c r="H476" s="1" t="s">
        <v>6703</v>
      </c>
      <c r="I476" s="1" t="s">
        <v>6704</v>
      </c>
      <c r="J476" s="1" t="s">
        <v>6705</v>
      </c>
      <c r="K476" s="1" t="s">
        <v>6706</v>
      </c>
      <c r="L476" s="1">
        <v>-4.0</v>
      </c>
      <c r="M476" s="1">
        <v>0.015016666666666666</v>
      </c>
      <c r="N476" s="1">
        <v>19.72495</v>
      </c>
      <c r="O476" s="1" t="s">
        <v>5142</v>
      </c>
      <c r="P476" s="1" t="s">
        <v>6707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 hidden="1">
      <c r="A477" s="1" t="s">
        <v>32</v>
      </c>
      <c r="B477" s="1" t="s">
        <v>112</v>
      </c>
      <c r="C477" s="1">
        <v>1265.0</v>
      </c>
      <c r="D477" s="1">
        <v>0.0</v>
      </c>
      <c r="E477" s="2"/>
      <c r="F477" s="1" t="s">
        <v>26</v>
      </c>
      <c r="G477" s="1" t="s">
        <v>27</v>
      </c>
      <c r="H477" s="1" t="s">
        <v>6708</v>
      </c>
      <c r="I477" s="1" t="s">
        <v>6709</v>
      </c>
      <c r="J477" s="1" t="s">
        <v>6709</v>
      </c>
      <c r="K477" s="2"/>
      <c r="L477" s="1">
        <v>-2.0</v>
      </c>
      <c r="M477" s="1"/>
      <c r="N477" s="1">
        <v>17.851383333333334</v>
      </c>
      <c r="O477" s="1" t="s">
        <v>5146</v>
      </c>
      <c r="P477" s="1" t="s">
        <v>6710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 hidden="1">
      <c r="A478" s="1" t="s">
        <v>48</v>
      </c>
      <c r="B478" s="1" t="s">
        <v>17</v>
      </c>
      <c r="C478" s="1">
        <v>204.0</v>
      </c>
      <c r="D478" s="1">
        <v>65.0</v>
      </c>
      <c r="E478" s="2"/>
      <c r="F478" s="1" t="s">
        <v>18</v>
      </c>
      <c r="G478" s="1" t="s">
        <v>123</v>
      </c>
      <c r="H478" s="1" t="s">
        <v>6711</v>
      </c>
      <c r="I478" s="1" t="s">
        <v>6712</v>
      </c>
      <c r="J478" s="1" t="s">
        <v>6712</v>
      </c>
      <c r="K478" s="2"/>
      <c r="L478" s="1">
        <v>-13.0</v>
      </c>
      <c r="M478" s="1"/>
      <c r="N478" s="1">
        <v>6.17305</v>
      </c>
      <c r="O478" s="1" t="s">
        <v>5142</v>
      </c>
      <c r="P478" s="1" t="s">
        <v>5638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 hidden="1">
      <c r="A479" s="1" t="s">
        <v>48</v>
      </c>
      <c r="B479" s="1" t="s">
        <v>17</v>
      </c>
      <c r="C479" s="1">
        <v>355.0</v>
      </c>
      <c r="D479" s="1">
        <v>0.0</v>
      </c>
      <c r="E479" s="1" t="s">
        <v>5175</v>
      </c>
      <c r="F479" s="1" t="s">
        <v>50</v>
      </c>
      <c r="G479" s="1" t="s">
        <v>27</v>
      </c>
      <c r="H479" s="1" t="s">
        <v>6713</v>
      </c>
      <c r="I479" s="1" t="s">
        <v>6714</v>
      </c>
      <c r="J479" s="1" t="s">
        <v>6715</v>
      </c>
      <c r="K479" s="1" t="s">
        <v>6716</v>
      </c>
      <c r="L479" s="1">
        <v>-6.0</v>
      </c>
      <c r="M479" s="1">
        <v>0.011633333333333334</v>
      </c>
      <c r="N479" s="1">
        <v>11.132266666666666</v>
      </c>
      <c r="O479" s="1" t="s">
        <v>5142</v>
      </c>
      <c r="P479" s="1" t="s">
        <v>6717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 hidden="1">
      <c r="A480" s="1" t="s">
        <v>24</v>
      </c>
      <c r="B480" s="1" t="s">
        <v>17</v>
      </c>
      <c r="C480" s="1">
        <v>264.0</v>
      </c>
      <c r="D480" s="1">
        <v>0.0</v>
      </c>
      <c r="E480" s="1" t="s">
        <v>25</v>
      </c>
      <c r="F480" s="1" t="s">
        <v>26</v>
      </c>
      <c r="G480" s="1" t="s">
        <v>27</v>
      </c>
      <c r="H480" s="1" t="s">
        <v>6718</v>
      </c>
      <c r="I480" s="1" t="s">
        <v>6719</v>
      </c>
      <c r="J480" s="1" t="s">
        <v>6719</v>
      </c>
      <c r="K480" s="2"/>
      <c r="L480" s="1">
        <v>-6.0</v>
      </c>
      <c r="M480" s="1"/>
      <c r="N480" s="1">
        <v>8.341083333333334</v>
      </c>
      <c r="O480" s="1" t="s">
        <v>5150</v>
      </c>
      <c r="P480" s="1" t="s">
        <v>6720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 hidden="1">
      <c r="A481" s="1" t="s">
        <v>24</v>
      </c>
      <c r="B481" s="1" t="s">
        <v>17</v>
      </c>
      <c r="C481" s="1">
        <v>987.0</v>
      </c>
      <c r="D481" s="1">
        <v>0.0</v>
      </c>
      <c r="E481" s="1" t="s">
        <v>25</v>
      </c>
      <c r="F481" s="1" t="s">
        <v>26</v>
      </c>
      <c r="G481" s="1" t="s">
        <v>27</v>
      </c>
      <c r="H481" s="1" t="s">
        <v>6721</v>
      </c>
      <c r="I481" s="1" t="s">
        <v>6722</v>
      </c>
      <c r="J481" s="1" t="s">
        <v>6722</v>
      </c>
      <c r="K481" s="2"/>
      <c r="L481" s="1">
        <v>-9.0</v>
      </c>
      <c r="M481" s="1"/>
      <c r="N481" s="1">
        <v>10.064</v>
      </c>
      <c r="O481" s="1" t="s">
        <v>5150</v>
      </c>
      <c r="P481" s="1" t="s">
        <v>6723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 hidden="1">
      <c r="A482" s="1" t="s">
        <v>48</v>
      </c>
      <c r="B482" s="1" t="s">
        <v>17</v>
      </c>
      <c r="C482" s="1">
        <v>523.0</v>
      </c>
      <c r="D482" s="1">
        <v>0.0</v>
      </c>
      <c r="E482" s="1" t="s">
        <v>5776</v>
      </c>
      <c r="F482" s="1" t="s">
        <v>50</v>
      </c>
      <c r="G482" s="1" t="s">
        <v>27</v>
      </c>
      <c r="H482" s="1" t="s">
        <v>6724</v>
      </c>
      <c r="I482" s="1" t="s">
        <v>6725</v>
      </c>
      <c r="J482" s="1" t="s">
        <v>6726</v>
      </c>
      <c r="K482" s="1" t="s">
        <v>6727</v>
      </c>
      <c r="L482" s="1">
        <v>-7.0</v>
      </c>
      <c r="M482" s="1">
        <v>0.010583333333333333</v>
      </c>
      <c r="N482" s="1">
        <v>17.141333333333332</v>
      </c>
      <c r="O482" s="1" t="s">
        <v>5142</v>
      </c>
      <c r="P482" s="1" t="s">
        <v>6728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 hidden="1">
      <c r="A483" s="1" t="s">
        <v>24</v>
      </c>
      <c r="B483" s="1" t="s">
        <v>17</v>
      </c>
      <c r="C483" s="1">
        <v>279.2</v>
      </c>
      <c r="D483" s="1">
        <v>0.0</v>
      </c>
      <c r="E483" s="1" t="s">
        <v>25</v>
      </c>
      <c r="F483" s="1" t="s">
        <v>26</v>
      </c>
      <c r="G483" s="1" t="s">
        <v>27</v>
      </c>
      <c r="H483" s="1" t="s">
        <v>6729</v>
      </c>
      <c r="I483" s="1" t="s">
        <v>6730</v>
      </c>
      <c r="J483" s="1" t="s">
        <v>6730</v>
      </c>
      <c r="K483" s="2"/>
      <c r="L483" s="1">
        <v>-7.0</v>
      </c>
      <c r="M483" s="1"/>
      <c r="N483" s="1">
        <v>7.860016666666667</v>
      </c>
      <c r="O483" s="1" t="s">
        <v>5150</v>
      </c>
      <c r="P483" s="1" t="s">
        <v>6731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32</v>
      </c>
      <c r="B484" s="1" t="s">
        <v>112</v>
      </c>
      <c r="C484" s="1">
        <v>607.0</v>
      </c>
      <c r="D484" s="1">
        <v>0.0</v>
      </c>
      <c r="E484" s="2"/>
      <c r="F484" s="1" t="s">
        <v>26</v>
      </c>
      <c r="G484" s="1" t="s">
        <v>27</v>
      </c>
      <c r="H484" s="1" t="s">
        <v>6732</v>
      </c>
      <c r="I484" s="1" t="s">
        <v>6733</v>
      </c>
      <c r="J484" s="1" t="s">
        <v>6733</v>
      </c>
      <c r="K484" s="2"/>
      <c r="L484" s="1">
        <v>-7.0</v>
      </c>
      <c r="M484" s="1"/>
      <c r="N484" s="1">
        <v>12.819</v>
      </c>
      <c r="O484" s="1" t="s">
        <v>5146</v>
      </c>
      <c r="P484" s="1" t="s">
        <v>6734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66</v>
      </c>
      <c r="B485" s="1" t="s">
        <v>112</v>
      </c>
      <c r="C485" s="1">
        <v>264.0</v>
      </c>
      <c r="D485" s="1">
        <v>0.0</v>
      </c>
      <c r="E485" s="1" t="s">
        <v>5517</v>
      </c>
      <c r="F485" s="1" t="s">
        <v>26</v>
      </c>
      <c r="G485" s="1" t="s">
        <v>27</v>
      </c>
      <c r="H485" s="1" t="s">
        <v>6735</v>
      </c>
      <c r="I485" s="1" t="s">
        <v>6736</v>
      </c>
      <c r="J485" s="1" t="s">
        <v>6736</v>
      </c>
      <c r="K485" s="2"/>
      <c r="L485" s="1">
        <v>-7.0</v>
      </c>
      <c r="M485" s="1"/>
      <c r="N485" s="1">
        <v>7.435666666666667</v>
      </c>
      <c r="O485" s="1" t="s">
        <v>5146</v>
      </c>
      <c r="P485" s="1" t="s">
        <v>864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 hidden="1">
      <c r="A486" s="1" t="s">
        <v>32</v>
      </c>
      <c r="B486" s="1" t="s">
        <v>112</v>
      </c>
      <c r="C486" s="1">
        <v>329.0</v>
      </c>
      <c r="D486" s="1">
        <v>0.0</v>
      </c>
      <c r="E486" s="2"/>
      <c r="F486" s="1" t="s">
        <v>26</v>
      </c>
      <c r="G486" s="1" t="s">
        <v>27</v>
      </c>
      <c r="H486" s="1" t="s">
        <v>6737</v>
      </c>
      <c r="I486" s="1" t="s">
        <v>6738</v>
      </c>
      <c r="J486" s="1" t="s">
        <v>6738</v>
      </c>
      <c r="K486" s="2"/>
      <c r="L486" s="1">
        <v>-9.0</v>
      </c>
      <c r="M486" s="1"/>
      <c r="N486" s="1">
        <v>5.663033333333333</v>
      </c>
      <c r="O486" s="1" t="s">
        <v>5146</v>
      </c>
      <c r="P486" s="1" t="s">
        <v>5764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 hidden="1">
      <c r="A487" s="1" t="s">
        <v>48</v>
      </c>
      <c r="B487" s="1" t="s">
        <v>17</v>
      </c>
      <c r="C487" s="1">
        <v>247.0</v>
      </c>
      <c r="D487" s="1">
        <v>62.0</v>
      </c>
      <c r="E487" s="2"/>
      <c r="F487" s="1" t="s">
        <v>18</v>
      </c>
      <c r="G487" s="1" t="s">
        <v>19</v>
      </c>
      <c r="H487" s="1" t="s">
        <v>6739</v>
      </c>
      <c r="I487" s="1" t="s">
        <v>6740</v>
      </c>
      <c r="J487" s="1" t="s">
        <v>6740</v>
      </c>
      <c r="K487" s="2"/>
      <c r="L487" s="1">
        <v>-13.0</v>
      </c>
      <c r="M487" s="1"/>
      <c r="N487" s="1">
        <v>5.308216666666667</v>
      </c>
      <c r="O487" s="1" t="s">
        <v>5142</v>
      </c>
      <c r="P487" s="1" t="s">
        <v>6741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48</v>
      </c>
      <c r="B488" s="1" t="s">
        <v>17</v>
      </c>
      <c r="C488" s="1">
        <v>498.0</v>
      </c>
      <c r="D488" s="1">
        <v>0.0</v>
      </c>
      <c r="E488" s="1" t="s">
        <v>5175</v>
      </c>
      <c r="F488" s="1" t="s">
        <v>50</v>
      </c>
      <c r="G488" s="1" t="s">
        <v>19</v>
      </c>
      <c r="H488" s="1" t="s">
        <v>6742</v>
      </c>
      <c r="I488" s="1" t="s">
        <v>6743</v>
      </c>
      <c r="J488" s="1" t="s">
        <v>6744</v>
      </c>
      <c r="K488" s="1" t="s">
        <v>6745</v>
      </c>
      <c r="L488" s="1">
        <v>-15.0</v>
      </c>
      <c r="M488" s="1">
        <v>0.018866666666666667</v>
      </c>
      <c r="N488" s="1">
        <v>6.910433333333334</v>
      </c>
      <c r="O488" s="1" t="s">
        <v>5142</v>
      </c>
      <c r="P488" s="1" t="s">
        <v>6746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 hidden="1">
      <c r="A489" s="1" t="s">
        <v>48</v>
      </c>
      <c r="B489" s="1" t="s">
        <v>17</v>
      </c>
      <c r="C489" s="1">
        <v>526.0</v>
      </c>
      <c r="D489" s="1">
        <v>132.0</v>
      </c>
      <c r="E489" s="2"/>
      <c r="F489" s="1" t="s">
        <v>18</v>
      </c>
      <c r="G489" s="1" t="s">
        <v>123</v>
      </c>
      <c r="H489" s="1" t="s">
        <v>6747</v>
      </c>
      <c r="I489" s="1" t="s">
        <v>6748</v>
      </c>
      <c r="J489" s="1" t="s">
        <v>6748</v>
      </c>
      <c r="K489" s="2"/>
      <c r="L489" s="1">
        <v>-8.0</v>
      </c>
      <c r="M489" s="1"/>
      <c r="N489" s="1">
        <v>16.221566666666668</v>
      </c>
      <c r="O489" s="1" t="s">
        <v>5142</v>
      </c>
      <c r="P489" s="1" t="s">
        <v>6749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24</v>
      </c>
      <c r="B490" s="1" t="s">
        <v>17</v>
      </c>
      <c r="C490" s="1">
        <v>513.4</v>
      </c>
      <c r="D490" s="1">
        <v>0.0</v>
      </c>
      <c r="E490" s="1" t="s">
        <v>25</v>
      </c>
      <c r="F490" s="1" t="s">
        <v>26</v>
      </c>
      <c r="G490" s="1" t="s">
        <v>27</v>
      </c>
      <c r="H490" s="1" t="s">
        <v>6750</v>
      </c>
      <c r="I490" s="1" t="s">
        <v>6751</v>
      </c>
      <c r="J490" s="1" t="s">
        <v>6751</v>
      </c>
      <c r="K490" s="2"/>
      <c r="L490" s="1">
        <v>-8.0</v>
      </c>
      <c r="M490" s="1"/>
      <c r="N490" s="1">
        <v>102.60368333333334</v>
      </c>
      <c r="O490" s="1" t="s">
        <v>5150</v>
      </c>
      <c r="P490" s="1" t="s">
        <v>6752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 hidden="1">
      <c r="A491" s="1" t="s">
        <v>16</v>
      </c>
      <c r="B491" s="1" t="s">
        <v>17</v>
      </c>
      <c r="C491" s="1">
        <v>358.0</v>
      </c>
      <c r="D491" s="1">
        <v>0.0</v>
      </c>
      <c r="E491" s="2"/>
      <c r="F491" s="1" t="s">
        <v>18</v>
      </c>
      <c r="G491" s="1" t="s">
        <v>19</v>
      </c>
      <c r="H491" s="1" t="s">
        <v>6753</v>
      </c>
      <c r="I491" s="1" t="s">
        <v>6754</v>
      </c>
      <c r="J491" s="1" t="s">
        <v>6754</v>
      </c>
      <c r="K491" s="2"/>
      <c r="L491" s="1">
        <v>-1.0</v>
      </c>
      <c r="M491" s="1"/>
      <c r="N491" s="1">
        <v>3.13135</v>
      </c>
      <c r="O491" s="1" t="s">
        <v>22</v>
      </c>
      <c r="P491" s="1" t="s">
        <v>6755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 hidden="1">
      <c r="A492" s="1" t="s">
        <v>66</v>
      </c>
      <c r="B492" s="1" t="s">
        <v>112</v>
      </c>
      <c r="C492" s="1">
        <v>394.0</v>
      </c>
      <c r="D492" s="1">
        <v>0.0</v>
      </c>
      <c r="E492" s="1" t="s">
        <v>5517</v>
      </c>
      <c r="F492" s="1" t="s">
        <v>26</v>
      </c>
      <c r="G492" s="1" t="s">
        <v>27</v>
      </c>
      <c r="H492" s="1" t="s">
        <v>6756</v>
      </c>
      <c r="I492" s="1" t="s">
        <v>6757</v>
      </c>
      <c r="J492" s="1" t="s">
        <v>6757</v>
      </c>
      <c r="K492" s="2"/>
      <c r="L492" s="1">
        <v>-8.0</v>
      </c>
      <c r="M492" s="1"/>
      <c r="N492" s="1">
        <v>6.918733333333333</v>
      </c>
      <c r="O492" s="1" t="s">
        <v>5146</v>
      </c>
      <c r="P492" s="1" t="s">
        <v>6758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 hidden="1">
      <c r="A493" s="1" t="s">
        <v>32</v>
      </c>
      <c r="B493" s="1" t="s">
        <v>112</v>
      </c>
      <c r="C493" s="1">
        <v>490.0</v>
      </c>
      <c r="D493" s="1">
        <v>0.0</v>
      </c>
      <c r="E493" s="2"/>
      <c r="F493" s="1" t="s">
        <v>26</v>
      </c>
      <c r="G493" s="1" t="s">
        <v>27</v>
      </c>
      <c r="H493" s="1" t="s">
        <v>6759</v>
      </c>
      <c r="I493" s="1" t="s">
        <v>6760</v>
      </c>
      <c r="J493" s="1" t="s">
        <v>6760</v>
      </c>
      <c r="K493" s="2"/>
      <c r="L493" s="1">
        <v>-8.0</v>
      </c>
      <c r="M493" s="1"/>
      <c r="N493" s="1">
        <v>6.3945</v>
      </c>
      <c r="O493" s="1" t="s">
        <v>5146</v>
      </c>
      <c r="P493" s="1" t="s">
        <v>6761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48</v>
      </c>
      <c r="B494" s="1" t="s">
        <v>17</v>
      </c>
      <c r="C494" s="1">
        <v>319.0</v>
      </c>
      <c r="D494" s="1">
        <v>75.0</v>
      </c>
      <c r="E494" s="2"/>
      <c r="F494" s="1" t="s">
        <v>18</v>
      </c>
      <c r="G494" s="1" t="s">
        <v>27</v>
      </c>
      <c r="H494" s="1" t="s">
        <v>6762</v>
      </c>
      <c r="I494" s="1" t="s">
        <v>6763</v>
      </c>
      <c r="J494" s="1" t="s">
        <v>6763</v>
      </c>
      <c r="K494" s="2"/>
      <c r="L494" s="1">
        <v>-6.0</v>
      </c>
      <c r="M494" s="1"/>
      <c r="N494" s="1">
        <v>82.19483333333334</v>
      </c>
      <c r="O494" s="1" t="s">
        <v>5142</v>
      </c>
      <c r="P494" s="1" t="s">
        <v>5979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 hidden="1">
      <c r="A495" s="1" t="s">
        <v>48</v>
      </c>
      <c r="B495" s="1" t="s">
        <v>17</v>
      </c>
      <c r="C495" s="1">
        <v>308.0</v>
      </c>
      <c r="D495" s="1">
        <v>0.0</v>
      </c>
      <c r="E495" s="1" t="s">
        <v>5776</v>
      </c>
      <c r="F495" s="1" t="s">
        <v>50</v>
      </c>
      <c r="G495" s="1" t="s">
        <v>27</v>
      </c>
      <c r="H495" s="1" t="s">
        <v>6764</v>
      </c>
      <c r="I495" s="1" t="s">
        <v>6765</v>
      </c>
      <c r="J495" s="1" t="s">
        <v>6766</v>
      </c>
      <c r="K495" s="1" t="s">
        <v>6767</v>
      </c>
      <c r="L495" s="1">
        <v>-9.0</v>
      </c>
      <c r="M495" s="1">
        <v>0.014566666666666667</v>
      </c>
      <c r="N495" s="1">
        <v>11.910316666666667</v>
      </c>
      <c r="O495" s="1" t="s">
        <v>5142</v>
      </c>
      <c r="P495" s="1" t="s">
        <v>6768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66</v>
      </c>
      <c r="B496" s="1" t="s">
        <v>112</v>
      </c>
      <c r="C496" s="1">
        <v>329.0</v>
      </c>
      <c r="D496" s="1">
        <v>0.0</v>
      </c>
      <c r="E496" s="1" t="s">
        <v>5931</v>
      </c>
      <c r="F496" s="1" t="s">
        <v>26</v>
      </c>
      <c r="G496" s="1" t="s">
        <v>27</v>
      </c>
      <c r="H496" s="1" t="s">
        <v>6769</v>
      </c>
      <c r="I496" s="1" t="s">
        <v>6770</v>
      </c>
      <c r="J496" s="1" t="s">
        <v>6770</v>
      </c>
      <c r="K496" s="2"/>
      <c r="L496" s="1">
        <v>-6.0</v>
      </c>
      <c r="M496" s="1"/>
      <c r="N496" s="1">
        <v>8.297316666666667</v>
      </c>
      <c r="O496" s="1" t="s">
        <v>5146</v>
      </c>
      <c r="P496" s="1" t="s">
        <v>5959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 hidden="1">
      <c r="A497" s="1" t="s">
        <v>32</v>
      </c>
      <c r="B497" s="1" t="s">
        <v>112</v>
      </c>
      <c r="C497" s="3">
        <v>429.0</v>
      </c>
      <c r="D497" s="1">
        <v>0.0</v>
      </c>
      <c r="E497" s="2"/>
      <c r="F497" s="1" t="s">
        <v>26</v>
      </c>
      <c r="G497" s="1" t="s">
        <v>27</v>
      </c>
      <c r="H497" s="1" t="s">
        <v>6771</v>
      </c>
      <c r="I497" s="1" t="s">
        <v>6772</v>
      </c>
      <c r="J497" s="1" t="s">
        <v>6772</v>
      </c>
      <c r="K497" s="2"/>
      <c r="L497" s="1">
        <v>-3.0</v>
      </c>
      <c r="M497" s="1"/>
      <c r="N497" s="1">
        <v>11.2087</v>
      </c>
      <c r="O497" s="1" t="s">
        <v>5146</v>
      </c>
      <c r="P497" s="1" t="s">
        <v>6773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24</v>
      </c>
      <c r="B498" s="1" t="s">
        <v>17</v>
      </c>
      <c r="C498" s="1">
        <v>214.2</v>
      </c>
      <c r="D498" s="1">
        <v>0.0</v>
      </c>
      <c r="E498" s="1" t="s">
        <v>25</v>
      </c>
      <c r="F498" s="1" t="s">
        <v>26</v>
      </c>
      <c r="G498" s="1" t="s">
        <v>27</v>
      </c>
      <c r="H498" s="1" t="s">
        <v>6774</v>
      </c>
      <c r="I498" s="1" t="s">
        <v>6775</v>
      </c>
      <c r="J498" s="1" t="s">
        <v>6775</v>
      </c>
      <c r="K498" s="2"/>
      <c r="L498" s="1">
        <v>-9.0</v>
      </c>
      <c r="M498" s="1"/>
      <c r="N498" s="1">
        <v>5.520066666666667</v>
      </c>
      <c r="O498" s="1" t="s">
        <v>5150</v>
      </c>
      <c r="P498" s="1" t="s">
        <v>5174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 hidden="1">
      <c r="A499" s="1" t="s">
        <v>24</v>
      </c>
      <c r="B499" s="1" t="s">
        <v>17</v>
      </c>
      <c r="C499" s="1">
        <v>242.2</v>
      </c>
      <c r="D499" s="1">
        <v>0.0</v>
      </c>
      <c r="E499" s="1" t="s">
        <v>25</v>
      </c>
      <c r="F499" s="1" t="s">
        <v>26</v>
      </c>
      <c r="G499" s="1" t="s">
        <v>27</v>
      </c>
      <c r="H499" s="1" t="s">
        <v>6776</v>
      </c>
      <c r="I499" s="1" t="s">
        <v>6777</v>
      </c>
      <c r="J499" s="1" t="s">
        <v>6777</v>
      </c>
      <c r="K499" s="2"/>
      <c r="L499" s="1">
        <v>-7.0</v>
      </c>
      <c r="M499" s="1"/>
      <c r="N499" s="1">
        <v>7.524783333333334</v>
      </c>
      <c r="O499" s="1" t="s">
        <v>5150</v>
      </c>
      <c r="P499" s="1" t="s">
        <v>6778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 hidden="1">
      <c r="A500" s="1" t="s">
        <v>48</v>
      </c>
      <c r="B500" s="1" t="s">
        <v>17</v>
      </c>
      <c r="C500" s="1">
        <v>564.0</v>
      </c>
      <c r="D500" s="1">
        <v>183.0</v>
      </c>
      <c r="E500" s="2"/>
      <c r="F500" s="1" t="s">
        <v>18</v>
      </c>
      <c r="G500" s="1" t="s">
        <v>27</v>
      </c>
      <c r="H500" s="1" t="s">
        <v>6779</v>
      </c>
      <c r="I500" s="1" t="s">
        <v>6780</v>
      </c>
      <c r="J500" s="1" t="s">
        <v>6780</v>
      </c>
      <c r="K500" s="2"/>
      <c r="L500" s="1">
        <v>-13.0</v>
      </c>
      <c r="M500" s="1"/>
      <c r="N500" s="1">
        <v>14.539266666666666</v>
      </c>
      <c r="O500" s="1" t="s">
        <v>5142</v>
      </c>
      <c r="P500" s="1" t="s">
        <v>6781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 hidden="1">
      <c r="A501" s="1" t="s">
        <v>32</v>
      </c>
      <c r="B501" s="1" t="s">
        <v>112</v>
      </c>
      <c r="C501" s="1">
        <v>274.0</v>
      </c>
      <c r="D501" s="1">
        <v>0.0</v>
      </c>
      <c r="E501" s="2"/>
      <c r="F501" s="1" t="s">
        <v>26</v>
      </c>
      <c r="G501" s="1" t="s">
        <v>27</v>
      </c>
      <c r="H501" s="1" t="s">
        <v>6782</v>
      </c>
      <c r="I501" s="1" t="s">
        <v>6783</v>
      </c>
      <c r="J501" s="1" t="s">
        <v>6783</v>
      </c>
      <c r="K501" s="2"/>
      <c r="L501" s="1">
        <v>-2.0</v>
      </c>
      <c r="M501" s="1"/>
      <c r="N501" s="1">
        <v>12.4638</v>
      </c>
      <c r="O501" s="1" t="s">
        <v>5146</v>
      </c>
      <c r="P501" s="1" t="s">
        <v>6784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 hidden="1">
      <c r="A502" s="1" t="s">
        <v>32</v>
      </c>
      <c r="B502" s="1" t="s">
        <v>112</v>
      </c>
      <c r="C502" s="1">
        <v>409.0</v>
      </c>
      <c r="D502" s="1">
        <v>0.0</v>
      </c>
      <c r="E502" s="2"/>
      <c r="F502" s="1" t="s">
        <v>26</v>
      </c>
      <c r="G502" s="1" t="s">
        <v>27</v>
      </c>
      <c r="H502" s="1" t="s">
        <v>6785</v>
      </c>
      <c r="I502" s="1" t="s">
        <v>6786</v>
      </c>
      <c r="J502" s="1" t="s">
        <v>6786</v>
      </c>
      <c r="K502" s="2"/>
      <c r="L502" s="1">
        <v>-1.0</v>
      </c>
      <c r="M502" s="1"/>
      <c r="N502" s="1">
        <v>13.077516666666666</v>
      </c>
      <c r="O502" s="1" t="s">
        <v>5146</v>
      </c>
      <c r="P502" s="1" t="s">
        <v>6787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 hidden="1">
      <c r="A503" s="1" t="s">
        <v>48</v>
      </c>
      <c r="B503" s="1" t="s">
        <v>17</v>
      </c>
      <c r="C503" s="1">
        <v>215.0</v>
      </c>
      <c r="D503" s="1">
        <v>54.0</v>
      </c>
      <c r="E503" s="2"/>
      <c r="F503" s="1" t="s">
        <v>18</v>
      </c>
      <c r="G503" s="1" t="s">
        <v>27</v>
      </c>
      <c r="H503" s="1" t="s">
        <v>6788</v>
      </c>
      <c r="I503" s="1" t="s">
        <v>6789</v>
      </c>
      <c r="J503" s="1" t="s">
        <v>6789</v>
      </c>
      <c r="K503" s="2"/>
      <c r="L503" s="1">
        <v>-12.0</v>
      </c>
      <c r="M503" s="1"/>
      <c r="N503" s="1">
        <v>6.2132</v>
      </c>
      <c r="O503" s="1" t="s">
        <v>5142</v>
      </c>
      <c r="P503" s="1" t="s">
        <v>5638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24</v>
      </c>
      <c r="B504" s="1" t="s">
        <v>17</v>
      </c>
      <c r="C504" s="3">
        <v>214.2</v>
      </c>
      <c r="D504" s="1">
        <v>0.0</v>
      </c>
      <c r="E504" s="1" t="s">
        <v>25</v>
      </c>
      <c r="F504" s="1" t="s">
        <v>26</v>
      </c>
      <c r="G504" s="1" t="s">
        <v>27</v>
      </c>
      <c r="H504" s="1" t="s">
        <v>6790</v>
      </c>
      <c r="I504" s="1" t="s">
        <v>6791</v>
      </c>
      <c r="J504" s="1" t="s">
        <v>6791</v>
      </c>
      <c r="K504" s="2"/>
      <c r="L504" s="1">
        <v>-9.0</v>
      </c>
      <c r="M504" s="1"/>
      <c r="N504" s="1">
        <v>5.655233333333333</v>
      </c>
      <c r="O504" s="1" t="s">
        <v>5150</v>
      </c>
      <c r="P504" s="1" t="s">
        <v>5174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32</v>
      </c>
      <c r="B505" s="1" t="s">
        <v>112</v>
      </c>
      <c r="C505" s="1">
        <v>254.0</v>
      </c>
      <c r="D505" s="1">
        <v>0.0</v>
      </c>
      <c r="E505" s="2"/>
      <c r="F505" s="1" t="s">
        <v>26</v>
      </c>
      <c r="G505" s="1" t="s">
        <v>27</v>
      </c>
      <c r="H505" s="1" t="s">
        <v>6792</v>
      </c>
      <c r="I505" s="1" t="s">
        <v>6793</v>
      </c>
      <c r="J505" s="1" t="s">
        <v>6793</v>
      </c>
      <c r="K505" s="2"/>
      <c r="L505" s="1">
        <v>-9.0</v>
      </c>
      <c r="M505" s="1"/>
      <c r="N505" s="1">
        <v>5.479183333333333</v>
      </c>
      <c r="O505" s="1" t="s">
        <v>5146</v>
      </c>
      <c r="P505" s="1" t="s">
        <v>6794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32</v>
      </c>
      <c r="B506" s="1" t="s">
        <v>112</v>
      </c>
      <c r="C506" s="1">
        <v>528.0</v>
      </c>
      <c r="D506" s="1">
        <v>0.0</v>
      </c>
      <c r="E506" s="2"/>
      <c r="F506" s="1" t="s">
        <v>26</v>
      </c>
      <c r="G506" s="1" t="s">
        <v>27</v>
      </c>
      <c r="H506" s="1" t="s">
        <v>6795</v>
      </c>
      <c r="I506" s="1" t="s">
        <v>6796</v>
      </c>
      <c r="J506" s="1" t="s">
        <v>6796</v>
      </c>
      <c r="K506" s="2"/>
      <c r="L506" s="1">
        <v>-7.0</v>
      </c>
      <c r="M506" s="1"/>
      <c r="N506" s="1">
        <v>11.42145</v>
      </c>
      <c r="O506" s="1" t="s">
        <v>5146</v>
      </c>
      <c r="P506" s="1" t="s">
        <v>6797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32</v>
      </c>
      <c r="B507" s="1" t="s">
        <v>112</v>
      </c>
      <c r="C507" s="1">
        <v>369.0</v>
      </c>
      <c r="D507" s="1">
        <v>0.0</v>
      </c>
      <c r="E507" s="2"/>
      <c r="F507" s="1" t="s">
        <v>26</v>
      </c>
      <c r="G507" s="1" t="s">
        <v>27</v>
      </c>
      <c r="H507" s="1" t="s">
        <v>6798</v>
      </c>
      <c r="I507" s="1" t="s">
        <v>6799</v>
      </c>
      <c r="J507" s="1" t="s">
        <v>6799</v>
      </c>
      <c r="K507" s="2"/>
      <c r="L507" s="1">
        <v>-6.0</v>
      </c>
      <c r="M507" s="1"/>
      <c r="N507" s="1">
        <v>8.722</v>
      </c>
      <c r="O507" s="1" t="s">
        <v>5146</v>
      </c>
      <c r="P507" s="1" t="s">
        <v>6800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 hidden="1">
      <c r="A508" s="1" t="s">
        <v>48</v>
      </c>
      <c r="B508" s="1" t="s">
        <v>17</v>
      </c>
      <c r="C508" s="1">
        <v>247.0</v>
      </c>
      <c r="D508" s="1">
        <v>62.0</v>
      </c>
      <c r="E508" s="2"/>
      <c r="F508" s="1" t="s">
        <v>18</v>
      </c>
      <c r="G508" s="1" t="s">
        <v>123</v>
      </c>
      <c r="H508" s="1" t="s">
        <v>6801</v>
      </c>
      <c r="I508" s="1" t="s">
        <v>6802</v>
      </c>
      <c r="J508" s="1" t="s">
        <v>6802</v>
      </c>
      <c r="K508" s="2"/>
      <c r="L508" s="1">
        <v>-7.0</v>
      </c>
      <c r="M508" s="1"/>
      <c r="N508" s="1">
        <v>12.626733333333334</v>
      </c>
      <c r="O508" s="1" t="s">
        <v>5142</v>
      </c>
      <c r="P508" s="1" t="s">
        <v>6628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 hidden="1">
      <c r="A509" s="1" t="s">
        <v>48</v>
      </c>
      <c r="B509" s="1" t="s">
        <v>17</v>
      </c>
      <c r="C509" s="1">
        <v>329.0</v>
      </c>
      <c r="D509" s="1">
        <v>0.0</v>
      </c>
      <c r="E509" s="1" t="s">
        <v>5776</v>
      </c>
      <c r="F509" s="1" t="s">
        <v>50</v>
      </c>
      <c r="G509" s="1" t="s">
        <v>27</v>
      </c>
      <c r="H509" s="1" t="s">
        <v>6803</v>
      </c>
      <c r="I509" s="1" t="s">
        <v>6804</v>
      </c>
      <c r="J509" s="1" t="s">
        <v>6805</v>
      </c>
      <c r="K509" s="1" t="s">
        <v>6806</v>
      </c>
      <c r="L509" s="1">
        <v>-3.0</v>
      </c>
      <c r="M509" s="1">
        <v>0.02155</v>
      </c>
      <c r="N509" s="1">
        <v>6.571266666666666</v>
      </c>
      <c r="O509" s="1" t="s">
        <v>5142</v>
      </c>
      <c r="P509" s="1" t="s">
        <v>6807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 hidden="1">
      <c r="A510" s="1" t="s">
        <v>16</v>
      </c>
      <c r="B510" s="1" t="s">
        <v>17</v>
      </c>
      <c r="C510" s="1">
        <v>238.0</v>
      </c>
      <c r="D510" s="1">
        <v>0.0</v>
      </c>
      <c r="E510" s="2"/>
      <c r="F510" s="1" t="s">
        <v>18</v>
      </c>
      <c r="G510" s="1" t="s">
        <v>19</v>
      </c>
      <c r="H510" s="1" t="s">
        <v>6808</v>
      </c>
      <c r="I510" s="1" t="s">
        <v>6809</v>
      </c>
      <c r="J510" s="1" t="s">
        <v>6809</v>
      </c>
      <c r="K510" s="2"/>
      <c r="L510" s="1">
        <v>-1.0</v>
      </c>
      <c r="M510" s="1"/>
      <c r="N510" s="1">
        <v>3.444</v>
      </c>
      <c r="O510" s="1" t="s">
        <v>22</v>
      </c>
      <c r="P510" s="1" t="s">
        <v>6810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24</v>
      </c>
      <c r="B511" s="1" t="s">
        <v>17</v>
      </c>
      <c r="C511" s="1">
        <v>488.0</v>
      </c>
      <c r="D511" s="1">
        <v>0.0</v>
      </c>
      <c r="E511" s="1" t="s">
        <v>25</v>
      </c>
      <c r="F511" s="1" t="s">
        <v>26</v>
      </c>
      <c r="G511" s="1" t="s">
        <v>27</v>
      </c>
      <c r="H511" s="1" t="s">
        <v>6811</v>
      </c>
      <c r="I511" s="1" t="s">
        <v>6812</v>
      </c>
      <c r="J511" s="1" t="s">
        <v>6812</v>
      </c>
      <c r="K511" s="2"/>
      <c r="L511" s="1">
        <v>-8.0</v>
      </c>
      <c r="M511" s="1"/>
      <c r="N511" s="1">
        <v>6.4797666666666665</v>
      </c>
      <c r="O511" s="1" t="s">
        <v>5150</v>
      </c>
      <c r="P511" s="1" t="s">
        <v>6813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32</v>
      </c>
      <c r="B512" s="1" t="s">
        <v>112</v>
      </c>
      <c r="C512" s="1">
        <v>667.0</v>
      </c>
      <c r="D512" s="1">
        <v>0.0</v>
      </c>
      <c r="E512" s="2"/>
      <c r="F512" s="1" t="s">
        <v>26</v>
      </c>
      <c r="G512" s="1" t="s">
        <v>27</v>
      </c>
      <c r="H512" s="1" t="s">
        <v>6814</v>
      </c>
      <c r="I512" s="1" t="s">
        <v>6815</v>
      </c>
      <c r="J512" s="1" t="s">
        <v>6815</v>
      </c>
      <c r="K512" s="2"/>
      <c r="L512" s="1">
        <v>-10.0</v>
      </c>
      <c r="M512" s="1"/>
      <c r="N512" s="1">
        <v>9.937083333333334</v>
      </c>
      <c r="O512" s="1" t="s">
        <v>5146</v>
      </c>
      <c r="P512" s="1" t="s">
        <v>6816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48</v>
      </c>
      <c r="B513" s="1" t="s">
        <v>17</v>
      </c>
      <c r="C513" s="1">
        <v>589.0</v>
      </c>
      <c r="D513" s="1">
        <v>29.0</v>
      </c>
      <c r="E513" s="1" t="s">
        <v>5776</v>
      </c>
      <c r="F513" s="1" t="s">
        <v>50</v>
      </c>
      <c r="G513" s="1" t="s">
        <v>27</v>
      </c>
      <c r="H513" s="1" t="s">
        <v>6817</v>
      </c>
      <c r="I513" s="1" t="s">
        <v>6818</v>
      </c>
      <c r="J513" s="1" t="s">
        <v>6819</v>
      </c>
      <c r="K513" s="1" t="s">
        <v>6820</v>
      </c>
      <c r="L513" s="1">
        <v>-6.0</v>
      </c>
      <c r="M513" s="1">
        <v>0.016516666666666666</v>
      </c>
      <c r="N513" s="1">
        <v>8.114416666666667</v>
      </c>
      <c r="O513" s="1" t="s">
        <v>5142</v>
      </c>
      <c r="P513" s="1" t="s">
        <v>6821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32</v>
      </c>
      <c r="B514" s="1" t="s">
        <v>112</v>
      </c>
      <c r="C514" s="1">
        <v>329.0</v>
      </c>
      <c r="D514" s="1">
        <v>0.0</v>
      </c>
      <c r="E514" s="2"/>
      <c r="F514" s="1" t="s">
        <v>26</v>
      </c>
      <c r="G514" s="1" t="s">
        <v>27</v>
      </c>
      <c r="H514" s="1" t="s">
        <v>6822</v>
      </c>
      <c r="I514" s="1" t="s">
        <v>6823</v>
      </c>
      <c r="J514" s="1" t="s">
        <v>6823</v>
      </c>
      <c r="K514" s="2"/>
      <c r="L514" s="1">
        <v>-4.0</v>
      </c>
      <c r="M514" s="1"/>
      <c r="N514" s="1">
        <v>10.57415</v>
      </c>
      <c r="O514" s="1" t="s">
        <v>5146</v>
      </c>
      <c r="P514" s="1" t="s">
        <v>6824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 hidden="1">
      <c r="A515" s="1" t="s">
        <v>32</v>
      </c>
      <c r="B515" s="1" t="s">
        <v>112</v>
      </c>
      <c r="C515" s="1">
        <v>313.0</v>
      </c>
      <c r="D515" s="1">
        <v>0.0</v>
      </c>
      <c r="E515" s="2"/>
      <c r="F515" s="1" t="s">
        <v>26</v>
      </c>
      <c r="G515" s="1" t="s">
        <v>27</v>
      </c>
      <c r="H515" s="1" t="s">
        <v>6825</v>
      </c>
      <c r="I515" s="1" t="s">
        <v>6826</v>
      </c>
      <c r="J515" s="1" t="s">
        <v>6826</v>
      </c>
      <c r="K515" s="2"/>
      <c r="L515" s="1">
        <v>0.0</v>
      </c>
      <c r="M515" s="1"/>
      <c r="N515" s="1">
        <v>15.6592</v>
      </c>
      <c r="O515" s="1" t="s">
        <v>5146</v>
      </c>
      <c r="P515" s="1" t="s">
        <v>6827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 hidden="1">
      <c r="A516" s="1" t="s">
        <v>24</v>
      </c>
      <c r="B516" s="1" t="s">
        <v>17</v>
      </c>
      <c r="C516" s="1">
        <v>294.0</v>
      </c>
      <c r="D516" s="1">
        <v>0.0</v>
      </c>
      <c r="E516" s="1" t="s">
        <v>25</v>
      </c>
      <c r="F516" s="1" t="s">
        <v>26</v>
      </c>
      <c r="G516" s="1" t="s">
        <v>27</v>
      </c>
      <c r="H516" s="1" t="s">
        <v>6828</v>
      </c>
      <c r="I516" s="1" t="s">
        <v>6829</v>
      </c>
      <c r="J516" s="1" t="s">
        <v>6829</v>
      </c>
      <c r="K516" s="2"/>
      <c r="L516" s="1">
        <v>-7.0</v>
      </c>
      <c r="M516" s="1"/>
      <c r="N516" s="1">
        <v>7.88665</v>
      </c>
      <c r="O516" s="1" t="s">
        <v>5150</v>
      </c>
      <c r="P516" s="1" t="s">
        <v>6830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 hidden="1">
      <c r="A517" s="1" t="s">
        <v>24</v>
      </c>
      <c r="B517" s="1" t="s">
        <v>17</v>
      </c>
      <c r="C517" s="1">
        <v>224.2</v>
      </c>
      <c r="D517" s="1">
        <v>0.0</v>
      </c>
      <c r="E517" s="1" t="s">
        <v>25</v>
      </c>
      <c r="F517" s="1" t="s">
        <v>26</v>
      </c>
      <c r="G517" s="1" t="s">
        <v>27</v>
      </c>
      <c r="H517" s="1" t="s">
        <v>6831</v>
      </c>
      <c r="I517" s="1" t="s">
        <v>6832</v>
      </c>
      <c r="J517" s="1" t="s">
        <v>6832</v>
      </c>
      <c r="K517" s="2"/>
      <c r="L517" s="1">
        <v>-7.0</v>
      </c>
      <c r="M517" s="1"/>
      <c r="N517" s="1">
        <v>7.992633333333333</v>
      </c>
      <c r="O517" s="1" t="s">
        <v>5150</v>
      </c>
      <c r="P517" s="1" t="s">
        <v>6279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32</v>
      </c>
      <c r="B518" s="1" t="s">
        <v>112</v>
      </c>
      <c r="C518" s="1">
        <v>528.0</v>
      </c>
      <c r="D518" s="1">
        <v>0.0</v>
      </c>
      <c r="E518" s="2"/>
      <c r="F518" s="1" t="s">
        <v>26</v>
      </c>
      <c r="G518" s="1" t="s">
        <v>27</v>
      </c>
      <c r="H518" s="1" t="s">
        <v>6833</v>
      </c>
      <c r="I518" s="1" t="s">
        <v>6834</v>
      </c>
      <c r="J518" s="1" t="s">
        <v>6834</v>
      </c>
      <c r="K518" s="2"/>
      <c r="L518" s="1">
        <v>-5.0</v>
      </c>
      <c r="M518" s="1"/>
      <c r="N518" s="1">
        <v>14.898733333333332</v>
      </c>
      <c r="O518" s="1" t="s">
        <v>5146</v>
      </c>
      <c r="P518" s="1" t="s">
        <v>6835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 hidden="1">
      <c r="A519" s="1" t="s">
        <v>32</v>
      </c>
      <c r="B519" s="1" t="s">
        <v>112</v>
      </c>
      <c r="C519" s="1">
        <v>379.0</v>
      </c>
      <c r="D519" s="1">
        <v>0.0</v>
      </c>
      <c r="E519" s="2"/>
      <c r="F519" s="1" t="s">
        <v>26</v>
      </c>
      <c r="G519" s="1" t="s">
        <v>27</v>
      </c>
      <c r="H519" s="1" t="s">
        <v>6836</v>
      </c>
      <c r="I519" s="1" t="s">
        <v>6837</v>
      </c>
      <c r="J519" s="1" t="s">
        <v>6837</v>
      </c>
      <c r="K519" s="2"/>
      <c r="L519" s="1">
        <v>-5.0</v>
      </c>
      <c r="M519" s="1"/>
      <c r="N519" s="1">
        <v>9.250166666666667</v>
      </c>
      <c r="O519" s="1" t="s">
        <v>5146</v>
      </c>
      <c r="P519" s="1" t="s">
        <v>6838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 hidden="1">
      <c r="A520" s="1" t="s">
        <v>32</v>
      </c>
      <c r="B520" s="1" t="s">
        <v>112</v>
      </c>
      <c r="C520" s="1">
        <v>827.0</v>
      </c>
      <c r="D520" s="1">
        <v>0.0</v>
      </c>
      <c r="E520" s="2"/>
      <c r="F520" s="1" t="s">
        <v>26</v>
      </c>
      <c r="G520" s="1" t="s">
        <v>27</v>
      </c>
      <c r="H520" s="1" t="s">
        <v>6839</v>
      </c>
      <c r="I520" s="1" t="s">
        <v>6840</v>
      </c>
      <c r="J520" s="1" t="s">
        <v>6840</v>
      </c>
      <c r="K520" s="2"/>
      <c r="L520" s="1">
        <v>-4.0</v>
      </c>
      <c r="M520" s="1"/>
      <c r="N520" s="1">
        <v>15.872366666666666</v>
      </c>
      <c r="O520" s="1" t="s">
        <v>5146</v>
      </c>
      <c r="P520" s="1" t="s">
        <v>6841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 hidden="1">
      <c r="A521" s="1" t="s">
        <v>48</v>
      </c>
      <c r="B521" s="1" t="s">
        <v>17</v>
      </c>
      <c r="C521" s="1">
        <v>518.0</v>
      </c>
      <c r="D521" s="1">
        <v>0.0</v>
      </c>
      <c r="E521" s="1" t="s">
        <v>5776</v>
      </c>
      <c r="F521" s="1" t="s">
        <v>50</v>
      </c>
      <c r="G521" s="1" t="s">
        <v>27</v>
      </c>
      <c r="H521" s="1" t="s">
        <v>6842</v>
      </c>
      <c r="I521" s="1" t="s">
        <v>6843</v>
      </c>
      <c r="J521" s="1" t="s">
        <v>6844</v>
      </c>
      <c r="K521" s="1" t="s">
        <v>6845</v>
      </c>
      <c r="L521" s="1">
        <v>-5.0</v>
      </c>
      <c r="M521" s="1">
        <v>0.007833333333333333</v>
      </c>
      <c r="N521" s="1">
        <v>14.752683333333334</v>
      </c>
      <c r="O521" s="1" t="s">
        <v>5142</v>
      </c>
      <c r="P521" s="1" t="s">
        <v>6846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24</v>
      </c>
      <c r="B522" s="1" t="s">
        <v>17</v>
      </c>
      <c r="C522" s="1">
        <v>214.2</v>
      </c>
      <c r="D522" s="1">
        <v>0.0</v>
      </c>
      <c r="E522" s="1" t="s">
        <v>25</v>
      </c>
      <c r="F522" s="1" t="s">
        <v>26</v>
      </c>
      <c r="G522" s="1" t="s">
        <v>27</v>
      </c>
      <c r="H522" s="1" t="s">
        <v>6847</v>
      </c>
      <c r="I522" s="1" t="s">
        <v>6848</v>
      </c>
      <c r="J522" s="1" t="s">
        <v>6848</v>
      </c>
      <c r="K522" s="2"/>
      <c r="L522" s="1">
        <v>-3.0</v>
      </c>
      <c r="M522" s="1"/>
      <c r="N522" s="1">
        <v>11.869883333333334</v>
      </c>
      <c r="O522" s="1" t="s">
        <v>5150</v>
      </c>
      <c r="P522" s="1" t="s">
        <v>6849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48</v>
      </c>
      <c r="B523" s="1" t="s">
        <v>17</v>
      </c>
      <c r="C523" s="1">
        <v>443.0</v>
      </c>
      <c r="D523" s="1">
        <v>0.0</v>
      </c>
      <c r="E523" s="1" t="s">
        <v>5776</v>
      </c>
      <c r="F523" s="1" t="s">
        <v>50</v>
      </c>
      <c r="G523" s="1" t="s">
        <v>27</v>
      </c>
      <c r="H523" s="1" t="s">
        <v>6850</v>
      </c>
      <c r="I523" s="1" t="s">
        <v>6851</v>
      </c>
      <c r="J523" s="1" t="s">
        <v>6852</v>
      </c>
      <c r="K523" s="1" t="s">
        <v>6853</v>
      </c>
      <c r="L523" s="1">
        <v>-14.0</v>
      </c>
      <c r="M523" s="1">
        <v>0.0087</v>
      </c>
      <c r="N523" s="1">
        <v>7.12185</v>
      </c>
      <c r="O523" s="1" t="s">
        <v>5142</v>
      </c>
      <c r="P523" s="1" t="s">
        <v>6854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 hidden="1">
      <c r="A524" s="1" t="s">
        <v>24</v>
      </c>
      <c r="B524" s="1" t="s">
        <v>17</v>
      </c>
      <c r="C524" s="1">
        <v>249.2</v>
      </c>
      <c r="D524" s="1">
        <v>0.0</v>
      </c>
      <c r="E524" s="1" t="s">
        <v>25</v>
      </c>
      <c r="F524" s="1" t="s">
        <v>26</v>
      </c>
      <c r="G524" s="1" t="s">
        <v>27</v>
      </c>
      <c r="H524" s="1" t="s">
        <v>6855</v>
      </c>
      <c r="I524" s="1" t="s">
        <v>6856</v>
      </c>
      <c r="J524" s="1" t="s">
        <v>6856</v>
      </c>
      <c r="K524" s="2"/>
      <c r="L524" s="1">
        <v>-8.0</v>
      </c>
      <c r="M524" s="1"/>
      <c r="N524" s="1">
        <v>6.616266666666666</v>
      </c>
      <c r="O524" s="1" t="s">
        <v>5150</v>
      </c>
      <c r="P524" s="1" t="s">
        <v>6857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24</v>
      </c>
      <c r="B525" s="1" t="s">
        <v>17</v>
      </c>
      <c r="C525" s="1">
        <v>356.0</v>
      </c>
      <c r="D525" s="1">
        <v>0.0</v>
      </c>
      <c r="E525" s="1" t="s">
        <v>25</v>
      </c>
      <c r="F525" s="1" t="s">
        <v>26</v>
      </c>
      <c r="G525" s="1" t="s">
        <v>27</v>
      </c>
      <c r="H525" s="1" t="s">
        <v>6858</v>
      </c>
      <c r="I525" s="1" t="s">
        <v>6859</v>
      </c>
      <c r="J525" s="1" t="s">
        <v>6859</v>
      </c>
      <c r="K525" s="2"/>
      <c r="L525" s="1">
        <v>-7.0</v>
      </c>
      <c r="M525" s="1"/>
      <c r="N525" s="1">
        <v>7.53345</v>
      </c>
      <c r="O525" s="1" t="s">
        <v>5150</v>
      </c>
      <c r="P525" s="1" t="s">
        <v>6860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 hidden="1">
      <c r="A526" s="1" t="s">
        <v>48</v>
      </c>
      <c r="B526" s="1" t="s">
        <v>17</v>
      </c>
      <c r="C526" s="1">
        <v>448.0</v>
      </c>
      <c r="D526" s="1">
        <v>100.0</v>
      </c>
      <c r="E526" s="2"/>
      <c r="F526" s="1" t="s">
        <v>18</v>
      </c>
      <c r="G526" s="1" t="s">
        <v>27</v>
      </c>
      <c r="H526" s="1" t="s">
        <v>6861</v>
      </c>
      <c r="I526" s="1" t="s">
        <v>6862</v>
      </c>
      <c r="J526" s="1" t="s">
        <v>6862</v>
      </c>
      <c r="K526" s="2"/>
      <c r="L526" s="1">
        <v>-11.0</v>
      </c>
      <c r="M526" s="1"/>
      <c r="N526" s="1">
        <v>7.264116666666666</v>
      </c>
      <c r="O526" s="1" t="s">
        <v>5142</v>
      </c>
      <c r="P526" s="1" t="s">
        <v>6863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 hidden="1">
      <c r="A527" s="1" t="s">
        <v>32</v>
      </c>
      <c r="B527" s="1" t="s">
        <v>17</v>
      </c>
      <c r="C527" s="3">
        <v>264.0</v>
      </c>
      <c r="D527" s="1">
        <v>0.0</v>
      </c>
      <c r="E527" s="2"/>
      <c r="F527" s="1" t="s">
        <v>26</v>
      </c>
      <c r="G527" s="1" t="s">
        <v>27</v>
      </c>
      <c r="H527" s="1" t="s">
        <v>6864</v>
      </c>
      <c r="I527" s="1" t="s">
        <v>6865</v>
      </c>
      <c r="J527" s="1" t="s">
        <v>6865</v>
      </c>
      <c r="K527" s="2"/>
      <c r="L527" s="1">
        <v>-5.0</v>
      </c>
      <c r="M527" s="1"/>
      <c r="N527" s="1">
        <v>9.272666666666666</v>
      </c>
      <c r="O527" s="1" t="s">
        <v>5146</v>
      </c>
      <c r="P527" s="1" t="s">
        <v>6258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 hidden="1">
      <c r="A528" s="1" t="s">
        <v>24</v>
      </c>
      <c r="B528" s="1" t="s">
        <v>17</v>
      </c>
      <c r="C528" s="1">
        <v>214.2</v>
      </c>
      <c r="D528" s="1">
        <v>0.0</v>
      </c>
      <c r="E528" s="1" t="s">
        <v>25</v>
      </c>
      <c r="F528" s="1" t="s">
        <v>26</v>
      </c>
      <c r="G528" s="1" t="s">
        <v>27</v>
      </c>
      <c r="H528" s="1" t="s">
        <v>6866</v>
      </c>
      <c r="I528" s="1" t="s">
        <v>6867</v>
      </c>
      <c r="J528" s="1" t="s">
        <v>6867</v>
      </c>
      <c r="K528" s="2"/>
      <c r="L528" s="1">
        <v>-8.0</v>
      </c>
      <c r="M528" s="1"/>
      <c r="N528" s="1">
        <v>6.7768</v>
      </c>
      <c r="O528" s="1" t="s">
        <v>5150</v>
      </c>
      <c r="P528" s="1" t="s">
        <v>6868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 hidden="1">
      <c r="A529" s="1" t="s">
        <v>32</v>
      </c>
      <c r="B529" s="1" t="s">
        <v>17</v>
      </c>
      <c r="C529" s="1">
        <v>358.0</v>
      </c>
      <c r="D529" s="1">
        <v>0.0</v>
      </c>
      <c r="E529" s="2"/>
      <c r="F529" s="1" t="s">
        <v>26</v>
      </c>
      <c r="G529" s="1" t="s">
        <v>27</v>
      </c>
      <c r="H529" s="1" t="s">
        <v>6869</v>
      </c>
      <c r="I529" s="1" t="s">
        <v>6870</v>
      </c>
      <c r="J529" s="1" t="s">
        <v>6870</v>
      </c>
      <c r="K529" s="2"/>
      <c r="L529" s="1">
        <v>0.0</v>
      </c>
      <c r="M529" s="1"/>
      <c r="N529" s="1">
        <v>14.130816666666666</v>
      </c>
      <c r="O529" s="1" t="s">
        <v>5146</v>
      </c>
      <c r="P529" s="1" t="s">
        <v>6871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32</v>
      </c>
      <c r="B530" s="1" t="s">
        <v>17</v>
      </c>
      <c r="C530" s="1">
        <v>289.0</v>
      </c>
      <c r="D530" s="1">
        <v>0.0</v>
      </c>
      <c r="E530" s="2"/>
      <c r="F530" s="1" t="s">
        <v>26</v>
      </c>
      <c r="G530" s="1" t="s">
        <v>27</v>
      </c>
      <c r="H530" s="1" t="s">
        <v>6872</v>
      </c>
      <c r="I530" s="1" t="s">
        <v>6873</v>
      </c>
      <c r="J530" s="1" t="s">
        <v>6873</v>
      </c>
      <c r="K530" s="2"/>
      <c r="L530" s="1">
        <v>0.0</v>
      </c>
      <c r="M530" s="1"/>
      <c r="N530" s="1">
        <v>14.59085</v>
      </c>
      <c r="O530" s="1" t="s">
        <v>5146</v>
      </c>
      <c r="P530" s="1" t="s">
        <v>6512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 hidden="1">
      <c r="A531" s="1" t="s">
        <v>48</v>
      </c>
      <c r="B531" s="1" t="s">
        <v>17</v>
      </c>
      <c r="C531" s="1">
        <v>309.0</v>
      </c>
      <c r="D531" s="1">
        <v>76.0</v>
      </c>
      <c r="E531" s="2"/>
      <c r="F531" s="1" t="s">
        <v>18</v>
      </c>
      <c r="G531" s="1" t="s">
        <v>123</v>
      </c>
      <c r="H531" s="1" t="s">
        <v>6874</v>
      </c>
      <c r="I531" s="1" t="s">
        <v>6875</v>
      </c>
      <c r="J531" s="1" t="s">
        <v>6875</v>
      </c>
      <c r="K531" s="2"/>
      <c r="L531" s="1">
        <v>-1.0</v>
      </c>
      <c r="M531" s="1"/>
      <c r="N531" s="1">
        <v>17.943666666666665</v>
      </c>
      <c r="O531" s="1" t="s">
        <v>5142</v>
      </c>
      <c r="P531" s="1" t="s">
        <v>6876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 hidden="1">
      <c r="A532" s="1" t="s">
        <v>32</v>
      </c>
      <c r="B532" s="1" t="s">
        <v>17</v>
      </c>
      <c r="C532" s="1">
        <v>264.0</v>
      </c>
      <c r="D532" s="1">
        <v>0.0</v>
      </c>
      <c r="E532" s="2"/>
      <c r="F532" s="1" t="s">
        <v>26</v>
      </c>
      <c r="G532" s="1" t="s">
        <v>19</v>
      </c>
      <c r="H532" s="1" t="s">
        <v>6877</v>
      </c>
      <c r="I532" s="1" t="s">
        <v>6878</v>
      </c>
      <c r="J532" s="1" t="s">
        <v>6878</v>
      </c>
      <c r="K532" s="2"/>
      <c r="L532" s="1">
        <v>0.0</v>
      </c>
      <c r="M532" s="1"/>
      <c r="N532" s="1">
        <v>15.8692</v>
      </c>
      <c r="O532" s="1" t="s">
        <v>5146</v>
      </c>
      <c r="P532" s="1" t="s">
        <v>6879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66</v>
      </c>
      <c r="B533" s="1" t="s">
        <v>17</v>
      </c>
      <c r="C533" s="1">
        <v>329.0</v>
      </c>
      <c r="D533" s="1">
        <v>0.0</v>
      </c>
      <c r="E533" s="1" t="s">
        <v>6880</v>
      </c>
      <c r="F533" s="1" t="s">
        <v>26</v>
      </c>
      <c r="G533" s="1" t="s">
        <v>27</v>
      </c>
      <c r="H533" s="1" t="s">
        <v>6881</v>
      </c>
      <c r="I533" s="1" t="s">
        <v>6882</v>
      </c>
      <c r="J533" s="1" t="s">
        <v>6882</v>
      </c>
      <c r="K533" s="2"/>
      <c r="L533" s="1">
        <v>2.0</v>
      </c>
      <c r="M533" s="1"/>
      <c r="N533" s="1">
        <v>17.74085</v>
      </c>
      <c r="O533" s="1" t="s">
        <v>5146</v>
      </c>
      <c r="P533" s="1" t="s">
        <v>6883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48</v>
      </c>
      <c r="B534" s="1" t="s">
        <v>17</v>
      </c>
      <c r="C534" s="1">
        <v>582.0</v>
      </c>
      <c r="D534" s="1">
        <v>30.0</v>
      </c>
      <c r="E534" s="1" t="s">
        <v>6884</v>
      </c>
      <c r="F534" s="1" t="s">
        <v>50</v>
      </c>
      <c r="G534" s="1" t="s">
        <v>27</v>
      </c>
      <c r="H534" s="1" t="s">
        <v>6885</v>
      </c>
      <c r="I534" s="1" t="s">
        <v>6886</v>
      </c>
      <c r="J534" s="1" t="s">
        <v>6887</v>
      </c>
      <c r="K534" s="1" t="s">
        <v>6888</v>
      </c>
      <c r="L534" s="1">
        <v>-1.0</v>
      </c>
      <c r="M534" s="1">
        <v>0.012516666666666667</v>
      </c>
      <c r="N534" s="1">
        <v>9.475433333333333</v>
      </c>
      <c r="O534" s="1" t="s">
        <v>5142</v>
      </c>
      <c r="P534" s="1" t="s">
        <v>6889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 hidden="1">
      <c r="A535" s="1" t="s">
        <v>66</v>
      </c>
      <c r="B535" s="1" t="s">
        <v>17</v>
      </c>
      <c r="C535" s="1">
        <v>364.0</v>
      </c>
      <c r="D535" s="1">
        <v>0.0</v>
      </c>
      <c r="E535" s="1" t="s">
        <v>6059</v>
      </c>
      <c r="F535" s="1" t="s">
        <v>26</v>
      </c>
      <c r="G535" s="1" t="s">
        <v>27</v>
      </c>
      <c r="H535" s="1" t="s">
        <v>6890</v>
      </c>
      <c r="I535" s="1" t="s">
        <v>6891</v>
      </c>
      <c r="J535" s="1" t="s">
        <v>6891</v>
      </c>
      <c r="K535" s="2"/>
      <c r="L535" s="1">
        <v>-1.0</v>
      </c>
      <c r="M535" s="1"/>
      <c r="N535" s="1">
        <v>13.896033333333333</v>
      </c>
      <c r="O535" s="1" t="s">
        <v>5146</v>
      </c>
      <c r="P535" s="1" t="s">
        <v>6892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 hidden="1">
      <c r="A536" s="1" t="s">
        <v>24</v>
      </c>
      <c r="B536" s="1" t="s">
        <v>17</v>
      </c>
      <c r="C536" s="1">
        <v>214.2</v>
      </c>
      <c r="D536" s="1">
        <v>0.0</v>
      </c>
      <c r="E536" s="1" t="s">
        <v>25</v>
      </c>
      <c r="F536" s="1" t="s">
        <v>26</v>
      </c>
      <c r="G536" s="1" t="s">
        <v>27</v>
      </c>
      <c r="H536" s="1" t="s">
        <v>6893</v>
      </c>
      <c r="I536" s="1" t="s">
        <v>6894</v>
      </c>
      <c r="J536" s="1" t="s">
        <v>6894</v>
      </c>
      <c r="K536" s="2"/>
      <c r="L536" s="1">
        <v>-7.0</v>
      </c>
      <c r="M536" s="1"/>
      <c r="N536" s="1">
        <v>7.054616666666667</v>
      </c>
      <c r="O536" s="1" t="s">
        <v>5150</v>
      </c>
      <c r="P536" s="1" t="s">
        <v>5266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32</v>
      </c>
      <c r="B537" s="1" t="s">
        <v>17</v>
      </c>
      <c r="C537" s="1">
        <v>632.0</v>
      </c>
      <c r="D537" s="1">
        <v>0.0</v>
      </c>
      <c r="E537" s="2"/>
      <c r="F537" s="1" t="s">
        <v>26</v>
      </c>
      <c r="G537" s="1" t="s">
        <v>27</v>
      </c>
      <c r="H537" s="1" t="s">
        <v>6895</v>
      </c>
      <c r="I537" s="1" t="s">
        <v>6896</v>
      </c>
      <c r="J537" s="1" t="s">
        <v>6896</v>
      </c>
      <c r="K537" s="2"/>
      <c r="L537" s="1">
        <v>1.0</v>
      </c>
      <c r="M537" s="1"/>
      <c r="N537" s="1">
        <v>21.763116666666665</v>
      </c>
      <c r="O537" s="1" t="s">
        <v>5146</v>
      </c>
      <c r="P537" s="1" t="s">
        <v>6897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 hidden="1">
      <c r="A538" s="1" t="s">
        <v>48</v>
      </c>
      <c r="B538" s="1" t="s">
        <v>17</v>
      </c>
      <c r="C538" s="1">
        <v>155.0</v>
      </c>
      <c r="D538" s="1">
        <v>94.0</v>
      </c>
      <c r="E538" s="2"/>
      <c r="F538" s="1" t="s">
        <v>18</v>
      </c>
      <c r="G538" s="1" t="s">
        <v>27</v>
      </c>
      <c r="H538" s="1" t="s">
        <v>6898</v>
      </c>
      <c r="I538" s="1" t="s">
        <v>6899</v>
      </c>
      <c r="J538" s="1" t="s">
        <v>6899</v>
      </c>
      <c r="K538" s="2"/>
      <c r="L538" s="1">
        <v>-3.0</v>
      </c>
      <c r="M538" s="1"/>
      <c r="N538" s="1">
        <v>15.374783333333333</v>
      </c>
      <c r="O538" s="1" t="s">
        <v>5142</v>
      </c>
      <c r="P538" s="1" t="s">
        <v>6900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48</v>
      </c>
      <c r="B539" s="1" t="s">
        <v>17</v>
      </c>
      <c r="C539" s="1">
        <v>378.0</v>
      </c>
      <c r="D539" s="1">
        <v>0.0</v>
      </c>
      <c r="E539" s="1" t="s">
        <v>6884</v>
      </c>
      <c r="F539" s="1" t="s">
        <v>50</v>
      </c>
      <c r="G539" s="1" t="s">
        <v>19</v>
      </c>
      <c r="H539" s="1" t="s">
        <v>6901</v>
      </c>
      <c r="I539" s="1" t="s">
        <v>6902</v>
      </c>
      <c r="J539" s="1" t="s">
        <v>6903</v>
      </c>
      <c r="K539" s="1" t="s">
        <v>6904</v>
      </c>
      <c r="L539" s="1">
        <v>1.0</v>
      </c>
      <c r="M539" s="1">
        <v>0.01285</v>
      </c>
      <c r="N539" s="1">
        <v>11.221883333333333</v>
      </c>
      <c r="O539" s="1" t="s">
        <v>5142</v>
      </c>
      <c r="P539" s="1" t="s">
        <v>6905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 hidden="1">
      <c r="A540" s="1" t="s">
        <v>32</v>
      </c>
      <c r="B540" s="1" t="s">
        <v>17</v>
      </c>
      <c r="C540" s="1">
        <v>518.0</v>
      </c>
      <c r="D540" s="1">
        <v>0.0</v>
      </c>
      <c r="E540" s="2"/>
      <c r="F540" s="1" t="s">
        <v>26</v>
      </c>
      <c r="G540" s="1" t="s">
        <v>27</v>
      </c>
      <c r="H540" s="1" t="s">
        <v>6906</v>
      </c>
      <c r="I540" s="1" t="s">
        <v>6907</v>
      </c>
      <c r="J540" s="1" t="s">
        <v>6907</v>
      </c>
      <c r="K540" s="2"/>
      <c r="L540" s="1">
        <v>-10.0</v>
      </c>
      <c r="M540" s="1"/>
      <c r="N540" s="1">
        <v>9.78565</v>
      </c>
      <c r="O540" s="1" t="s">
        <v>5146</v>
      </c>
      <c r="P540" s="1" t="s">
        <v>6908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 hidden="1">
      <c r="A541" s="1" t="s">
        <v>16</v>
      </c>
      <c r="B541" s="1" t="s">
        <v>17</v>
      </c>
      <c r="C541" s="1">
        <v>129.0</v>
      </c>
      <c r="D541" s="1">
        <v>0.0</v>
      </c>
      <c r="E541" s="2"/>
      <c r="F541" s="1" t="s">
        <v>18</v>
      </c>
      <c r="G541" s="1" t="s">
        <v>19</v>
      </c>
      <c r="H541" s="1" t="s">
        <v>6909</v>
      </c>
      <c r="I541" s="1" t="s">
        <v>6910</v>
      </c>
      <c r="J541" s="1" t="s">
        <v>6910</v>
      </c>
      <c r="K541" s="2"/>
      <c r="L541" s="1">
        <v>-1.0</v>
      </c>
      <c r="M541" s="1"/>
      <c r="N541" s="1">
        <v>3.3907</v>
      </c>
      <c r="O541" s="1" t="s">
        <v>22</v>
      </c>
      <c r="P541" s="1" t="s">
        <v>6911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 hidden="1">
      <c r="A542" s="1" t="s">
        <v>24</v>
      </c>
      <c r="B542" s="1" t="s">
        <v>17</v>
      </c>
      <c r="C542" s="1">
        <v>214.2</v>
      </c>
      <c r="D542" s="1">
        <v>0.0</v>
      </c>
      <c r="E542" s="1" t="s">
        <v>25</v>
      </c>
      <c r="F542" s="1" t="s">
        <v>26</v>
      </c>
      <c r="G542" s="1" t="s">
        <v>27</v>
      </c>
      <c r="H542" s="1" t="s">
        <v>6912</v>
      </c>
      <c r="I542" s="1" t="s">
        <v>6913</v>
      </c>
      <c r="J542" s="1" t="s">
        <v>6913</v>
      </c>
      <c r="K542" s="2"/>
      <c r="L542" s="1">
        <v>-3.0</v>
      </c>
      <c r="M542" s="1"/>
      <c r="N542" s="1">
        <v>11.937483333333333</v>
      </c>
      <c r="O542" s="1" t="s">
        <v>5150</v>
      </c>
      <c r="P542" s="1" t="s">
        <v>5174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 hidden="1">
      <c r="A543" s="1" t="s">
        <v>48</v>
      </c>
      <c r="B543" s="1" t="s">
        <v>17</v>
      </c>
      <c r="C543" s="1">
        <v>-17.0</v>
      </c>
      <c r="D543" s="1">
        <v>500.0</v>
      </c>
      <c r="E543" s="1" t="s">
        <v>5776</v>
      </c>
      <c r="F543" s="1" t="s">
        <v>50</v>
      </c>
      <c r="G543" s="1" t="s">
        <v>27</v>
      </c>
      <c r="H543" s="1" t="s">
        <v>6914</v>
      </c>
      <c r="I543" s="1" t="s">
        <v>6915</v>
      </c>
      <c r="J543" s="1" t="s">
        <v>6916</v>
      </c>
      <c r="K543" s="1" t="s">
        <v>6917</v>
      </c>
      <c r="L543" s="1">
        <v>4.0</v>
      </c>
      <c r="M543" s="1">
        <v>0.012533333333333334</v>
      </c>
      <c r="N543" s="1">
        <v>14.480266666666667</v>
      </c>
      <c r="O543" s="1" t="s">
        <v>5142</v>
      </c>
      <c r="P543" s="1" t="s">
        <v>6918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66</v>
      </c>
      <c r="B544" s="1" t="s">
        <v>17</v>
      </c>
      <c r="C544" s="1">
        <v>658.0</v>
      </c>
      <c r="D544" s="1">
        <v>0.0</v>
      </c>
      <c r="E544" s="1" t="s">
        <v>6919</v>
      </c>
      <c r="F544" s="1" t="s">
        <v>26</v>
      </c>
      <c r="G544" s="1" t="s">
        <v>27</v>
      </c>
      <c r="H544" s="1" t="s">
        <v>6920</v>
      </c>
      <c r="I544" s="1" t="s">
        <v>6921</v>
      </c>
      <c r="J544" s="1" t="s">
        <v>6921</v>
      </c>
      <c r="K544" s="2"/>
      <c r="L544" s="1">
        <v>-9.0</v>
      </c>
      <c r="M544" s="1"/>
      <c r="N544" s="1">
        <v>10.384916666666667</v>
      </c>
      <c r="O544" s="1" t="s">
        <v>5146</v>
      </c>
      <c r="P544" s="1" t="s">
        <v>6922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 hidden="1">
      <c r="A545" s="1" t="s">
        <v>48</v>
      </c>
      <c r="B545" s="1" t="s">
        <v>17</v>
      </c>
      <c r="C545" s="1">
        <v>677.0</v>
      </c>
      <c r="D545" s="1">
        <v>0.0</v>
      </c>
      <c r="E545" s="1" t="s">
        <v>25</v>
      </c>
      <c r="F545" s="1" t="s">
        <v>50</v>
      </c>
      <c r="G545" s="1" t="s">
        <v>27</v>
      </c>
      <c r="H545" s="1" t="s">
        <v>6923</v>
      </c>
      <c r="I545" s="1" t="s">
        <v>6924</v>
      </c>
      <c r="J545" s="1" t="s">
        <v>6925</v>
      </c>
      <c r="K545" s="1" t="s">
        <v>6926</v>
      </c>
      <c r="L545" s="1">
        <v>5.0</v>
      </c>
      <c r="M545" s="1">
        <v>2.4866166666666665</v>
      </c>
      <c r="N545" s="1">
        <v>14.598016666666666</v>
      </c>
      <c r="O545" s="1" t="s">
        <v>5142</v>
      </c>
      <c r="P545" s="1" t="s">
        <v>6927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 hidden="1">
      <c r="A546" s="1" t="s">
        <v>24</v>
      </c>
      <c r="B546" s="1" t="s">
        <v>17</v>
      </c>
      <c r="C546" s="3">
        <v>528.0</v>
      </c>
      <c r="D546" s="1">
        <v>0.0</v>
      </c>
      <c r="E546" s="1" t="s">
        <v>25</v>
      </c>
      <c r="F546" s="1" t="s">
        <v>26</v>
      </c>
      <c r="G546" s="1" t="s">
        <v>27</v>
      </c>
      <c r="H546" s="1" t="s">
        <v>6928</v>
      </c>
      <c r="I546" s="1" t="s">
        <v>6929</v>
      </c>
      <c r="J546" s="1" t="s">
        <v>6929</v>
      </c>
      <c r="K546" s="2"/>
      <c r="L546" s="1">
        <v>-11.0</v>
      </c>
      <c r="M546" s="1"/>
      <c r="N546" s="1">
        <v>8.620866666666666</v>
      </c>
      <c r="O546" s="1" t="s">
        <v>5150</v>
      </c>
      <c r="P546" s="1" t="s">
        <v>6930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48</v>
      </c>
      <c r="B547" s="1" t="s">
        <v>17</v>
      </c>
      <c r="C547" s="1">
        <v>309.0</v>
      </c>
      <c r="D547" s="1">
        <v>0.0</v>
      </c>
      <c r="E547" s="1" t="s">
        <v>5776</v>
      </c>
      <c r="F547" s="1" t="s">
        <v>50</v>
      </c>
      <c r="G547" s="1" t="s">
        <v>27</v>
      </c>
      <c r="H547" s="1" t="s">
        <v>6931</v>
      </c>
      <c r="I547" s="1" t="s">
        <v>6932</v>
      </c>
      <c r="J547" s="1" t="s">
        <v>6933</v>
      </c>
      <c r="K547" s="1" t="s">
        <v>6934</v>
      </c>
      <c r="L547" s="1">
        <v>-4.0</v>
      </c>
      <c r="M547" s="1">
        <v>0.010683333333333333</v>
      </c>
      <c r="N547" s="1">
        <v>12.4228</v>
      </c>
      <c r="O547" s="1" t="s">
        <v>5142</v>
      </c>
      <c r="P547" s="1" t="s">
        <v>6935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 hidden="1">
      <c r="A548" s="1" t="s">
        <v>24</v>
      </c>
      <c r="B548" s="1" t="s">
        <v>17</v>
      </c>
      <c r="C548" s="1">
        <v>329.0</v>
      </c>
      <c r="D548" s="1">
        <v>0.0</v>
      </c>
      <c r="E548" s="1" t="s">
        <v>25</v>
      </c>
      <c r="F548" s="1" t="s">
        <v>26</v>
      </c>
      <c r="G548" s="1" t="s">
        <v>27</v>
      </c>
      <c r="H548" s="1" t="s">
        <v>6936</v>
      </c>
      <c r="I548" s="1" t="s">
        <v>6937</v>
      </c>
      <c r="J548" s="1" t="s">
        <v>6937</v>
      </c>
      <c r="K548" s="2"/>
      <c r="L548" s="1">
        <v>-7.0</v>
      </c>
      <c r="M548" s="1"/>
      <c r="N548" s="1">
        <v>7.14245</v>
      </c>
      <c r="O548" s="1" t="s">
        <v>5150</v>
      </c>
      <c r="P548" s="1" t="s">
        <v>5495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 hidden="1">
      <c r="A549" s="1" t="s">
        <v>48</v>
      </c>
      <c r="B549" s="1" t="s">
        <v>17</v>
      </c>
      <c r="C549" s="1">
        <v>303.0</v>
      </c>
      <c r="D549" s="1">
        <v>15.0</v>
      </c>
      <c r="E549" s="1" t="s">
        <v>6884</v>
      </c>
      <c r="F549" s="1" t="s">
        <v>50</v>
      </c>
      <c r="G549" s="1" t="s">
        <v>27</v>
      </c>
      <c r="H549" s="1" t="s">
        <v>6938</v>
      </c>
      <c r="I549" s="1" t="s">
        <v>6939</v>
      </c>
      <c r="J549" s="1" t="s">
        <v>6940</v>
      </c>
      <c r="K549" s="1" t="s">
        <v>6941</v>
      </c>
      <c r="L549" s="1">
        <v>-12.0</v>
      </c>
      <c r="M549" s="1">
        <v>0.013016666666666666</v>
      </c>
      <c r="N549" s="1">
        <v>15.705333333333334</v>
      </c>
      <c r="O549" s="1" t="s">
        <v>5142</v>
      </c>
      <c r="P549" s="1" t="s">
        <v>6942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 hidden="1">
      <c r="A550" s="1" t="s">
        <v>32</v>
      </c>
      <c r="B550" s="1" t="s">
        <v>17</v>
      </c>
      <c r="C550" s="1">
        <v>849.0</v>
      </c>
      <c r="D550" s="1">
        <v>0.0</v>
      </c>
      <c r="E550" s="2"/>
      <c r="F550" s="1" t="s">
        <v>26</v>
      </c>
      <c r="G550" s="1" t="s">
        <v>27</v>
      </c>
      <c r="H550" s="1" t="s">
        <v>6943</v>
      </c>
      <c r="I550" s="1" t="s">
        <v>6944</v>
      </c>
      <c r="J550" s="1" t="s">
        <v>6944</v>
      </c>
      <c r="K550" s="2"/>
      <c r="L550" s="1">
        <v>-6.0</v>
      </c>
      <c r="M550" s="1"/>
      <c r="N550" s="1">
        <v>13.122316666666666</v>
      </c>
      <c r="O550" s="1" t="s">
        <v>5146</v>
      </c>
      <c r="P550" s="1" t="s">
        <v>6945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 hidden="1">
      <c r="A551" s="1" t="s">
        <v>32</v>
      </c>
      <c r="B551" s="1" t="s">
        <v>17</v>
      </c>
      <c r="C551" s="1">
        <v>329.0</v>
      </c>
      <c r="D551" s="1">
        <v>0.0</v>
      </c>
      <c r="E551" s="2"/>
      <c r="F551" s="1" t="s">
        <v>26</v>
      </c>
      <c r="G551" s="1" t="s">
        <v>27</v>
      </c>
      <c r="H551" s="1" t="s">
        <v>6946</v>
      </c>
      <c r="I551" s="1" t="s">
        <v>6947</v>
      </c>
      <c r="J551" s="1" t="s">
        <v>6947</v>
      </c>
      <c r="K551" s="2"/>
      <c r="L551" s="1">
        <v>7.0</v>
      </c>
      <c r="M551" s="1"/>
      <c r="N551" s="1">
        <v>15.32815</v>
      </c>
      <c r="O551" s="1" t="s">
        <v>5146</v>
      </c>
      <c r="P551" s="1" t="s">
        <v>5867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48</v>
      </c>
      <c r="B552" s="1" t="s">
        <v>17</v>
      </c>
      <c r="C552" s="3">
        <v>564.0</v>
      </c>
      <c r="D552" s="1">
        <v>136.0</v>
      </c>
      <c r="E552" s="2"/>
      <c r="F552" s="1" t="s">
        <v>18</v>
      </c>
      <c r="G552" s="1" t="s">
        <v>19</v>
      </c>
      <c r="H552" s="1" t="s">
        <v>6948</v>
      </c>
      <c r="I552" s="1" t="s">
        <v>6949</v>
      </c>
      <c r="J552" s="1" t="s">
        <v>6949</v>
      </c>
      <c r="K552" s="2"/>
      <c r="L552" s="1">
        <v>0.0</v>
      </c>
      <c r="M552" s="1"/>
      <c r="N552" s="1">
        <v>50.078466666666664</v>
      </c>
      <c r="O552" s="1" t="s">
        <v>5142</v>
      </c>
      <c r="P552" s="1" t="s">
        <v>6950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32</v>
      </c>
      <c r="B553" s="1" t="s">
        <v>112</v>
      </c>
      <c r="C553" s="1">
        <v>264.0</v>
      </c>
      <c r="D553" s="1">
        <v>0.0</v>
      </c>
      <c r="E553" s="2"/>
      <c r="F553" s="1" t="s">
        <v>26</v>
      </c>
      <c r="G553" s="1" t="s">
        <v>27</v>
      </c>
      <c r="H553" s="1" t="s">
        <v>6951</v>
      </c>
      <c r="I553" s="1" t="s">
        <v>6952</v>
      </c>
      <c r="J553" s="1" t="s">
        <v>6952</v>
      </c>
      <c r="K553" s="2"/>
      <c r="L553" s="1">
        <v>-4.0</v>
      </c>
      <c r="M553" s="1"/>
      <c r="N553" s="1">
        <v>10.211683333333333</v>
      </c>
      <c r="O553" s="1" t="s">
        <v>5146</v>
      </c>
      <c r="P553" s="1" t="s">
        <v>5706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 hidden="1">
      <c r="A554" s="1" t="s">
        <v>32</v>
      </c>
      <c r="B554" s="1" t="s">
        <v>1468</v>
      </c>
      <c r="C554" s="1">
        <v>299.0</v>
      </c>
      <c r="D554" s="1">
        <v>0.0</v>
      </c>
      <c r="E554" s="2"/>
      <c r="F554" s="1" t="s">
        <v>26</v>
      </c>
      <c r="G554" s="1" t="s">
        <v>19</v>
      </c>
      <c r="H554" s="1" t="s">
        <v>6953</v>
      </c>
      <c r="I554" s="1" t="s">
        <v>6954</v>
      </c>
      <c r="J554" s="1" t="s">
        <v>6954</v>
      </c>
      <c r="K554" s="2"/>
      <c r="L554" s="1">
        <v>-9.0</v>
      </c>
      <c r="M554" s="1"/>
      <c r="N554" s="1">
        <v>5.905016666666667</v>
      </c>
      <c r="O554" s="1" t="s">
        <v>5146</v>
      </c>
      <c r="P554" s="1" t="s">
        <v>6955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 hidden="1">
      <c r="A555" s="1" t="s">
        <v>32</v>
      </c>
      <c r="B555" s="1" t="s">
        <v>112</v>
      </c>
      <c r="C555" s="1">
        <v>528.0</v>
      </c>
      <c r="D555" s="1">
        <v>0.0</v>
      </c>
      <c r="E555" s="2"/>
      <c r="F555" s="1" t="s">
        <v>26</v>
      </c>
      <c r="G555" s="1" t="s">
        <v>27</v>
      </c>
      <c r="H555" s="1" t="s">
        <v>6956</v>
      </c>
      <c r="I555" s="1" t="s">
        <v>6957</v>
      </c>
      <c r="J555" s="1" t="s">
        <v>6957</v>
      </c>
      <c r="K555" s="2"/>
      <c r="L555" s="1">
        <v>-12.0</v>
      </c>
      <c r="M555" s="1"/>
      <c r="N555" s="1">
        <v>7.50165</v>
      </c>
      <c r="O555" s="1" t="s">
        <v>5146</v>
      </c>
      <c r="P555" s="1" t="s">
        <v>6958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24</v>
      </c>
      <c r="B556" s="1" t="s">
        <v>17</v>
      </c>
      <c r="C556" s="1">
        <v>329.0</v>
      </c>
      <c r="D556" s="1">
        <v>0.0</v>
      </c>
      <c r="E556" s="1" t="s">
        <v>25</v>
      </c>
      <c r="F556" s="1" t="s">
        <v>26</v>
      </c>
      <c r="G556" s="1" t="s">
        <v>27</v>
      </c>
      <c r="H556" s="1" t="s">
        <v>6959</v>
      </c>
      <c r="I556" s="1" t="s">
        <v>6960</v>
      </c>
      <c r="J556" s="1" t="s">
        <v>6960</v>
      </c>
      <c r="K556" s="2"/>
      <c r="L556" s="1">
        <v>-4.0</v>
      </c>
      <c r="M556" s="1"/>
      <c r="N556" s="1">
        <v>10.720416666666667</v>
      </c>
      <c r="O556" s="1" t="s">
        <v>5150</v>
      </c>
      <c r="P556" s="1" t="s">
        <v>6961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 hidden="1">
      <c r="A557" s="1" t="s">
        <v>24</v>
      </c>
      <c r="B557" s="1" t="s">
        <v>17</v>
      </c>
      <c r="C557" s="1">
        <v>522.4</v>
      </c>
      <c r="D557" s="1">
        <v>0.0</v>
      </c>
      <c r="E557" s="1" t="s">
        <v>25</v>
      </c>
      <c r="F557" s="1" t="s">
        <v>26</v>
      </c>
      <c r="G557" s="1" t="s">
        <v>27</v>
      </c>
      <c r="H557" s="1" t="s">
        <v>6962</v>
      </c>
      <c r="I557" s="1" t="s">
        <v>6963</v>
      </c>
      <c r="J557" s="1" t="s">
        <v>6963</v>
      </c>
      <c r="K557" s="2"/>
      <c r="L557" s="1">
        <v>-5.0</v>
      </c>
      <c r="M557" s="1"/>
      <c r="N557" s="1">
        <v>14.947</v>
      </c>
      <c r="O557" s="1" t="s">
        <v>5150</v>
      </c>
      <c r="P557" s="1" t="s">
        <v>6964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 hidden="1">
      <c r="A558" s="1" t="s">
        <v>16</v>
      </c>
      <c r="B558" s="1" t="s">
        <v>17</v>
      </c>
      <c r="C558" s="1">
        <v>367.0</v>
      </c>
      <c r="D558" s="1">
        <v>0.0</v>
      </c>
      <c r="E558" s="2"/>
      <c r="F558" s="1" t="s">
        <v>18</v>
      </c>
      <c r="G558" s="1" t="s">
        <v>19</v>
      </c>
      <c r="H558" s="1" t="s">
        <v>6965</v>
      </c>
      <c r="I558" s="1" t="s">
        <v>6966</v>
      </c>
      <c r="J558" s="1" t="s">
        <v>6967</v>
      </c>
      <c r="K558" s="2"/>
      <c r="L558" s="1">
        <v>435.0</v>
      </c>
      <c r="M558" s="1"/>
      <c r="N558" s="1">
        <v>7.15035</v>
      </c>
      <c r="O558" s="1" t="s">
        <v>22</v>
      </c>
      <c r="P558" s="1" t="s">
        <v>6968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 hidden="1">
      <c r="A559" s="1" t="s">
        <v>32</v>
      </c>
      <c r="B559" s="1" t="s">
        <v>112</v>
      </c>
      <c r="C559" s="1">
        <v>368.0</v>
      </c>
      <c r="D559" s="1">
        <v>0.0</v>
      </c>
      <c r="E559" s="2"/>
      <c r="F559" s="1" t="s">
        <v>26</v>
      </c>
      <c r="G559" s="1" t="s">
        <v>27</v>
      </c>
      <c r="H559" s="1" t="s">
        <v>6969</v>
      </c>
      <c r="I559" s="1" t="s">
        <v>6970</v>
      </c>
      <c r="J559" s="1" t="s">
        <v>6970</v>
      </c>
      <c r="K559" s="2"/>
      <c r="L559" s="1">
        <v>-5.0</v>
      </c>
      <c r="M559" s="1"/>
      <c r="N559" s="1">
        <v>9.113766666666667</v>
      </c>
      <c r="O559" s="1" t="s">
        <v>5146</v>
      </c>
      <c r="P559" s="1" t="s">
        <v>6971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 hidden="1">
      <c r="A560" s="1" t="s">
        <v>48</v>
      </c>
      <c r="B560" s="1" t="s">
        <v>17</v>
      </c>
      <c r="C560" s="1">
        <v>486.0</v>
      </c>
      <c r="D560" s="1">
        <v>112.0</v>
      </c>
      <c r="E560" s="2"/>
      <c r="F560" s="1" t="s">
        <v>18</v>
      </c>
      <c r="G560" s="1" t="s">
        <v>123</v>
      </c>
      <c r="H560" s="1" t="s">
        <v>6972</v>
      </c>
      <c r="I560" s="1" t="s">
        <v>6973</v>
      </c>
      <c r="J560" s="1" t="s">
        <v>6967</v>
      </c>
      <c r="K560" s="2"/>
      <c r="L560" s="1">
        <v>423.0</v>
      </c>
      <c r="M560" s="1"/>
      <c r="N560" s="1">
        <v>10.325866666666666</v>
      </c>
      <c r="O560" s="1" t="s">
        <v>5142</v>
      </c>
      <c r="P560" s="1" t="s">
        <v>6974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 hidden="1">
      <c r="A561" s="1" t="s">
        <v>32</v>
      </c>
      <c r="B561" s="1" t="s">
        <v>112</v>
      </c>
      <c r="C561" s="3">
        <v>504.0</v>
      </c>
      <c r="D561" s="1">
        <v>0.0</v>
      </c>
      <c r="E561" s="2"/>
      <c r="F561" s="1" t="s">
        <v>26</v>
      </c>
      <c r="G561" s="1" t="s">
        <v>27</v>
      </c>
      <c r="H561" s="1" t="s">
        <v>6975</v>
      </c>
      <c r="I561" s="1" t="s">
        <v>6976</v>
      </c>
      <c r="J561" s="1" t="s">
        <v>6976</v>
      </c>
      <c r="K561" s="2"/>
      <c r="L561" s="1">
        <v>-9.0</v>
      </c>
      <c r="M561" s="1"/>
      <c r="N561" s="1">
        <v>9.719133333333334</v>
      </c>
      <c r="O561" s="1" t="s">
        <v>5146</v>
      </c>
      <c r="P561" s="1" t="s">
        <v>6977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 hidden="1">
      <c r="A562" s="1" t="s">
        <v>24</v>
      </c>
      <c r="B562" s="1" t="s">
        <v>17</v>
      </c>
      <c r="C562" s="1">
        <v>433.0</v>
      </c>
      <c r="D562" s="1">
        <v>0.0</v>
      </c>
      <c r="E562" s="1" t="s">
        <v>25</v>
      </c>
      <c r="F562" s="1" t="s">
        <v>26</v>
      </c>
      <c r="G562" s="1" t="s">
        <v>27</v>
      </c>
      <c r="H562" s="1" t="s">
        <v>6978</v>
      </c>
      <c r="I562" s="1" t="s">
        <v>6979</v>
      </c>
      <c r="J562" s="1" t="s">
        <v>6979</v>
      </c>
      <c r="K562" s="2"/>
      <c r="L562" s="1">
        <v>-7.0</v>
      </c>
      <c r="M562" s="1"/>
      <c r="N562" s="1">
        <v>7.2629166666666665</v>
      </c>
      <c r="O562" s="1" t="s">
        <v>5150</v>
      </c>
      <c r="P562" s="1" t="s">
        <v>6980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48</v>
      </c>
      <c r="B563" s="1" t="s">
        <v>17</v>
      </c>
      <c r="C563" s="1">
        <v>225.0</v>
      </c>
      <c r="D563" s="1">
        <v>84.0</v>
      </c>
      <c r="E563" s="2"/>
      <c r="F563" s="1" t="s">
        <v>18</v>
      </c>
      <c r="G563" s="1" t="s">
        <v>27</v>
      </c>
      <c r="H563" s="1" t="s">
        <v>6981</v>
      </c>
      <c r="I563" s="1" t="s">
        <v>6982</v>
      </c>
      <c r="J563" s="1" t="s">
        <v>6967</v>
      </c>
      <c r="K563" s="2"/>
      <c r="L563" s="1">
        <v>441.0</v>
      </c>
      <c r="M563" s="1"/>
      <c r="N563" s="1">
        <v>9.5659</v>
      </c>
      <c r="O563" s="1" t="s">
        <v>5142</v>
      </c>
      <c r="P563" s="1" t="s">
        <v>5341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 hidden="1">
      <c r="A564" s="1" t="s">
        <v>48</v>
      </c>
      <c r="B564" s="1" t="s">
        <v>17</v>
      </c>
      <c r="C564" s="1">
        <v>167.0</v>
      </c>
      <c r="D564" s="1">
        <v>42.0</v>
      </c>
      <c r="E564" s="2"/>
      <c r="F564" s="1" t="s">
        <v>18</v>
      </c>
      <c r="G564" s="1" t="s">
        <v>27</v>
      </c>
      <c r="H564" s="1" t="s">
        <v>6983</v>
      </c>
      <c r="I564" s="1" t="s">
        <v>6984</v>
      </c>
      <c r="J564" s="1" t="s">
        <v>6967</v>
      </c>
      <c r="K564" s="2"/>
      <c r="L564" s="1">
        <v>374.0</v>
      </c>
      <c r="M564" s="1"/>
      <c r="N564" s="1">
        <v>33.27053333333333</v>
      </c>
      <c r="O564" s="1" t="s">
        <v>5142</v>
      </c>
      <c r="P564" s="1" t="s">
        <v>6985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 hidden="1">
      <c r="A565" s="1" t="s">
        <v>24</v>
      </c>
      <c r="B565" s="1" t="s">
        <v>17</v>
      </c>
      <c r="C565" s="1">
        <v>214.2</v>
      </c>
      <c r="D565" s="1">
        <v>0.0</v>
      </c>
      <c r="E565" s="1" t="s">
        <v>25</v>
      </c>
      <c r="F565" s="1" t="s">
        <v>26</v>
      </c>
      <c r="G565" s="1" t="s">
        <v>27</v>
      </c>
      <c r="H565" s="1" t="s">
        <v>6986</v>
      </c>
      <c r="I565" s="1" t="s">
        <v>6987</v>
      </c>
      <c r="J565" s="1" t="s">
        <v>6987</v>
      </c>
      <c r="K565" s="2"/>
      <c r="L565" s="1">
        <v>-7.0</v>
      </c>
      <c r="M565" s="1"/>
      <c r="N565" s="1">
        <v>7.350816666666667</v>
      </c>
      <c r="O565" s="1" t="s">
        <v>5150</v>
      </c>
      <c r="P565" s="1" t="s">
        <v>5263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 hidden="1">
      <c r="A566" s="1" t="s">
        <v>32</v>
      </c>
      <c r="B566" s="1" t="s">
        <v>112</v>
      </c>
      <c r="C566" s="3">
        <v>376.0</v>
      </c>
      <c r="D566" s="1">
        <v>0.0</v>
      </c>
      <c r="E566" s="2"/>
      <c r="F566" s="1" t="s">
        <v>26</v>
      </c>
      <c r="G566" s="1" t="s">
        <v>19</v>
      </c>
      <c r="H566" s="1" t="s">
        <v>6988</v>
      </c>
      <c r="I566" s="1" t="s">
        <v>6989</v>
      </c>
      <c r="J566" s="1" t="s">
        <v>6989</v>
      </c>
      <c r="K566" s="2"/>
      <c r="L566" s="1">
        <v>-6.0</v>
      </c>
      <c r="M566" s="1"/>
      <c r="N566" s="1">
        <v>8.30085</v>
      </c>
      <c r="O566" s="1" t="s">
        <v>5146</v>
      </c>
      <c r="P566" s="1" t="s">
        <v>6990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66</v>
      </c>
      <c r="B567" s="1" t="s">
        <v>112</v>
      </c>
      <c r="C567" s="3">
        <v>1584.0</v>
      </c>
      <c r="D567" s="1">
        <v>0.0</v>
      </c>
      <c r="E567" s="1" t="s">
        <v>6991</v>
      </c>
      <c r="F567" s="1" t="s">
        <v>26</v>
      </c>
      <c r="G567" s="1" t="s">
        <v>27</v>
      </c>
      <c r="H567" s="1" t="s">
        <v>6992</v>
      </c>
      <c r="I567" s="1" t="s">
        <v>6993</v>
      </c>
      <c r="J567" s="1" t="s">
        <v>6993</v>
      </c>
      <c r="K567" s="2"/>
      <c r="L567" s="1">
        <v>-5.0</v>
      </c>
      <c r="M567" s="1"/>
      <c r="N567" s="1">
        <v>14.716833333333334</v>
      </c>
      <c r="O567" s="1" t="s">
        <v>5146</v>
      </c>
      <c r="P567" s="1" t="s">
        <v>6994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 hidden="1">
      <c r="A568" s="1" t="s">
        <v>24</v>
      </c>
      <c r="B568" s="1" t="s">
        <v>17</v>
      </c>
      <c r="C568" s="1">
        <v>538.6</v>
      </c>
      <c r="D568" s="1">
        <v>0.0</v>
      </c>
      <c r="E568" s="1" t="s">
        <v>25</v>
      </c>
      <c r="F568" s="1" t="s">
        <v>26</v>
      </c>
      <c r="G568" s="1" t="s">
        <v>27</v>
      </c>
      <c r="H568" s="1" t="s">
        <v>6995</v>
      </c>
      <c r="I568" s="1" t="s">
        <v>6996</v>
      </c>
      <c r="J568" s="1" t="s">
        <v>6996</v>
      </c>
      <c r="K568" s="2"/>
      <c r="L568" s="1">
        <v>-10.0</v>
      </c>
      <c r="M568" s="1"/>
      <c r="N568" s="1">
        <v>9.500083333333333</v>
      </c>
      <c r="O568" s="1" t="s">
        <v>5150</v>
      </c>
      <c r="P568" s="1" t="s">
        <v>6997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48</v>
      </c>
      <c r="B569" s="1" t="s">
        <v>17</v>
      </c>
      <c r="C569" s="1">
        <v>530.0</v>
      </c>
      <c r="D569" s="1">
        <v>127.0</v>
      </c>
      <c r="E569" s="2"/>
      <c r="F569" s="1" t="s">
        <v>18</v>
      </c>
      <c r="G569" s="1" t="s">
        <v>19</v>
      </c>
      <c r="H569" s="1" t="s">
        <v>6998</v>
      </c>
      <c r="I569" s="1" t="s">
        <v>6999</v>
      </c>
      <c r="J569" s="1" t="s">
        <v>6967</v>
      </c>
      <c r="K569" s="2"/>
      <c r="L569" s="1">
        <v>470.0</v>
      </c>
      <c r="M569" s="1"/>
      <c r="N569" s="1">
        <v>15.448766666666666</v>
      </c>
      <c r="O569" s="1" t="s">
        <v>5142</v>
      </c>
      <c r="P569" s="1" t="s">
        <v>7000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66</v>
      </c>
      <c r="B570" s="1" t="s">
        <v>112</v>
      </c>
      <c r="C570" s="3">
        <v>369.0</v>
      </c>
      <c r="D570" s="1">
        <v>0.0</v>
      </c>
      <c r="E570" s="1" t="s">
        <v>7001</v>
      </c>
      <c r="F570" s="1" t="s">
        <v>26</v>
      </c>
      <c r="G570" s="1" t="s">
        <v>27</v>
      </c>
      <c r="H570" s="1" t="s">
        <v>7002</v>
      </c>
      <c r="I570" s="1" t="s">
        <v>7003</v>
      </c>
      <c r="J570" s="1" t="s">
        <v>7003</v>
      </c>
      <c r="K570" s="2"/>
      <c r="L570" s="1">
        <v>-8.0</v>
      </c>
      <c r="M570" s="1"/>
      <c r="N570" s="1">
        <v>6.115983333333333</v>
      </c>
      <c r="O570" s="1" t="s">
        <v>5146</v>
      </c>
      <c r="P570" s="1" t="s">
        <v>7004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 hidden="1">
      <c r="A571" s="1" t="s">
        <v>66</v>
      </c>
      <c r="B571" s="1" t="s">
        <v>112</v>
      </c>
      <c r="C571" s="1">
        <v>388.0</v>
      </c>
      <c r="D571" s="1">
        <v>0.0</v>
      </c>
      <c r="E571" s="1" t="s">
        <v>6441</v>
      </c>
      <c r="F571" s="1" t="s">
        <v>26</v>
      </c>
      <c r="G571" s="1" t="s">
        <v>27</v>
      </c>
      <c r="H571" s="1" t="s">
        <v>7005</v>
      </c>
      <c r="I571" s="1" t="s">
        <v>7006</v>
      </c>
      <c r="J571" s="1" t="s">
        <v>7006</v>
      </c>
      <c r="K571" s="2"/>
      <c r="L571" s="1">
        <v>-8.0</v>
      </c>
      <c r="M571" s="1"/>
      <c r="N571" s="1">
        <v>6.788266666666667</v>
      </c>
      <c r="O571" s="1" t="s">
        <v>5146</v>
      </c>
      <c r="P571" s="1" t="s">
        <v>7007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48</v>
      </c>
      <c r="B572" s="1" t="s">
        <v>17</v>
      </c>
      <c r="C572" s="1">
        <v>358.0</v>
      </c>
      <c r="D572" s="1">
        <v>0.0</v>
      </c>
      <c r="E572" s="1" t="s">
        <v>25</v>
      </c>
      <c r="F572" s="1" t="s">
        <v>50</v>
      </c>
      <c r="G572" s="1" t="s">
        <v>27</v>
      </c>
      <c r="H572" s="1" t="s">
        <v>7008</v>
      </c>
      <c r="I572" s="1" t="s">
        <v>7009</v>
      </c>
      <c r="J572" s="1" t="s">
        <v>7010</v>
      </c>
      <c r="K572" s="1" t="s">
        <v>7011</v>
      </c>
      <c r="L572" s="1">
        <v>-15.0</v>
      </c>
      <c r="M572" s="1">
        <v>0.4872166666666667</v>
      </c>
      <c r="N572" s="1">
        <v>6.5367</v>
      </c>
      <c r="O572" s="1" t="s">
        <v>5142</v>
      </c>
      <c r="P572" s="1" t="s">
        <v>5733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 hidden="1">
      <c r="A573" s="1" t="s">
        <v>24</v>
      </c>
      <c r="B573" s="1" t="s">
        <v>17</v>
      </c>
      <c r="C573" s="1">
        <v>329.0</v>
      </c>
      <c r="D573" s="1">
        <v>0.0</v>
      </c>
      <c r="E573" s="1" t="s">
        <v>25</v>
      </c>
      <c r="F573" s="1" t="s">
        <v>26</v>
      </c>
      <c r="G573" s="1" t="s">
        <v>27</v>
      </c>
      <c r="H573" s="1" t="s">
        <v>7012</v>
      </c>
      <c r="I573" s="1" t="s">
        <v>7013</v>
      </c>
      <c r="J573" s="1" t="s">
        <v>7013</v>
      </c>
      <c r="K573" s="2"/>
      <c r="L573" s="1">
        <v>-6.0</v>
      </c>
      <c r="M573" s="1"/>
      <c r="N573" s="1">
        <v>8.011683333333334</v>
      </c>
      <c r="O573" s="1" t="s">
        <v>5150</v>
      </c>
      <c r="P573" s="1" t="s">
        <v>7014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 hidden="1">
      <c r="A574" s="1" t="s">
        <v>32</v>
      </c>
      <c r="B574" s="1" t="s">
        <v>112</v>
      </c>
      <c r="C574" s="1">
        <v>329.0</v>
      </c>
      <c r="D574" s="1">
        <v>0.0</v>
      </c>
      <c r="E574" s="2"/>
      <c r="F574" s="1" t="s">
        <v>26</v>
      </c>
      <c r="G574" s="1" t="s">
        <v>27</v>
      </c>
      <c r="H574" s="1" t="s">
        <v>7015</v>
      </c>
      <c r="I574" s="1" t="s">
        <v>7016</v>
      </c>
      <c r="J574" s="1" t="s">
        <v>7016</v>
      </c>
      <c r="K574" s="2"/>
      <c r="L574" s="1">
        <v>-3.0</v>
      </c>
      <c r="M574" s="1"/>
      <c r="N574" s="1">
        <v>11.150383333333334</v>
      </c>
      <c r="O574" s="1" t="s">
        <v>5146</v>
      </c>
      <c r="P574" s="1" t="s">
        <v>7017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66</v>
      </c>
      <c r="B575" s="1" t="s">
        <v>112</v>
      </c>
      <c r="C575" s="1">
        <v>388.0</v>
      </c>
      <c r="D575" s="1">
        <v>0.0</v>
      </c>
      <c r="E575" s="1" t="s">
        <v>7001</v>
      </c>
      <c r="F575" s="1" t="s">
        <v>26</v>
      </c>
      <c r="G575" s="1" t="s">
        <v>27</v>
      </c>
      <c r="H575" s="1" t="s">
        <v>7018</v>
      </c>
      <c r="I575" s="1" t="s">
        <v>7019</v>
      </c>
      <c r="J575" s="1" t="s">
        <v>7019</v>
      </c>
      <c r="K575" s="2"/>
      <c r="L575" s="1">
        <v>-6.0</v>
      </c>
      <c r="M575" s="1"/>
      <c r="N575" s="1">
        <v>8.787216666666666</v>
      </c>
      <c r="O575" s="1" t="s">
        <v>5146</v>
      </c>
      <c r="P575" s="1" t="s">
        <v>7020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32</v>
      </c>
      <c r="B576" s="1" t="s">
        <v>112</v>
      </c>
      <c r="C576" s="1">
        <v>693.0</v>
      </c>
      <c r="D576" s="1">
        <v>0.0</v>
      </c>
      <c r="E576" s="2"/>
      <c r="F576" s="1" t="s">
        <v>26</v>
      </c>
      <c r="G576" s="1" t="s">
        <v>27</v>
      </c>
      <c r="H576" s="1" t="s">
        <v>7021</v>
      </c>
      <c r="I576" s="1" t="s">
        <v>7022</v>
      </c>
      <c r="J576" s="1" t="s">
        <v>7022</v>
      </c>
      <c r="K576" s="2"/>
      <c r="L576" s="1">
        <v>-7.0</v>
      </c>
      <c r="M576" s="1"/>
      <c r="N576" s="1">
        <v>12.032233333333334</v>
      </c>
      <c r="O576" s="1" t="s">
        <v>5146</v>
      </c>
      <c r="P576" s="1" t="s">
        <v>7023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 hidden="1">
      <c r="A577" s="1" t="s">
        <v>48</v>
      </c>
      <c r="B577" s="1" t="s">
        <v>17</v>
      </c>
      <c r="C577" s="1">
        <v>494.0</v>
      </c>
      <c r="D577" s="1">
        <v>124.0</v>
      </c>
      <c r="E577" s="2"/>
      <c r="F577" s="1" t="s">
        <v>18</v>
      </c>
      <c r="G577" s="1" t="s">
        <v>123</v>
      </c>
      <c r="H577" s="1" t="s">
        <v>7024</v>
      </c>
      <c r="I577" s="1" t="s">
        <v>7025</v>
      </c>
      <c r="J577" s="1" t="s">
        <v>6967</v>
      </c>
      <c r="K577" s="2"/>
      <c r="L577" s="1">
        <v>508.0</v>
      </c>
      <c r="M577" s="1"/>
      <c r="N577" s="1">
        <v>11.38965</v>
      </c>
      <c r="O577" s="1" t="s">
        <v>5142</v>
      </c>
      <c r="P577" s="1" t="s">
        <v>7026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48</v>
      </c>
      <c r="B578" s="1" t="s">
        <v>17</v>
      </c>
      <c r="C578" s="1">
        <v>438.0</v>
      </c>
      <c r="D578" s="1">
        <v>0.0</v>
      </c>
      <c r="E578" s="1" t="s">
        <v>6007</v>
      </c>
      <c r="F578" s="1" t="s">
        <v>50</v>
      </c>
      <c r="G578" s="1" t="s">
        <v>19</v>
      </c>
      <c r="H578" s="1" t="s">
        <v>7027</v>
      </c>
      <c r="I578" s="1" t="s">
        <v>7028</v>
      </c>
      <c r="J578" s="1" t="s">
        <v>7029</v>
      </c>
      <c r="K578" s="1" t="s">
        <v>7030</v>
      </c>
      <c r="L578" s="1">
        <v>1.0</v>
      </c>
      <c r="M578" s="1">
        <v>0.01265</v>
      </c>
      <c r="N578" s="1">
        <v>21.241766666666667</v>
      </c>
      <c r="O578" s="1" t="s">
        <v>5142</v>
      </c>
      <c r="P578" s="1" t="s">
        <v>7031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 hidden="1">
      <c r="A579" s="1" t="s">
        <v>48</v>
      </c>
      <c r="B579" s="1" t="s">
        <v>17</v>
      </c>
      <c r="C579" s="1">
        <v>996.0</v>
      </c>
      <c r="D579" s="1">
        <v>0.0</v>
      </c>
      <c r="E579" s="1" t="s">
        <v>6007</v>
      </c>
      <c r="F579" s="1" t="s">
        <v>50</v>
      </c>
      <c r="G579" s="1" t="s">
        <v>27</v>
      </c>
      <c r="H579" s="1" t="s">
        <v>7032</v>
      </c>
      <c r="I579" s="1" t="s">
        <v>7033</v>
      </c>
      <c r="J579" s="1" t="s">
        <v>7034</v>
      </c>
      <c r="K579" s="1" t="s">
        <v>7035</v>
      </c>
      <c r="L579" s="1">
        <v>2.0</v>
      </c>
      <c r="M579" s="1">
        <v>0.016433333333333335</v>
      </c>
      <c r="N579" s="1">
        <v>23.21901666666667</v>
      </c>
      <c r="O579" s="1" t="s">
        <v>5142</v>
      </c>
      <c r="P579" s="1" t="s">
        <v>7036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 hidden="1">
      <c r="A580" s="1" t="s">
        <v>48</v>
      </c>
      <c r="B580" s="1" t="s">
        <v>17</v>
      </c>
      <c r="C580" s="1">
        <v>270.0</v>
      </c>
      <c r="D580" s="1">
        <v>0.0</v>
      </c>
      <c r="E580" s="1" t="s">
        <v>6007</v>
      </c>
      <c r="F580" s="1" t="s">
        <v>50</v>
      </c>
      <c r="G580" s="1" t="s">
        <v>27</v>
      </c>
      <c r="H580" s="1" t="s">
        <v>7037</v>
      </c>
      <c r="I580" s="1" t="s">
        <v>7038</v>
      </c>
      <c r="J580" s="1" t="s">
        <v>7039</v>
      </c>
      <c r="K580" s="1" t="s">
        <v>7040</v>
      </c>
      <c r="L580" s="1">
        <v>-14.0</v>
      </c>
      <c r="M580" s="1">
        <v>0.009683333333333334</v>
      </c>
      <c r="N580" s="1">
        <v>5.473</v>
      </c>
      <c r="O580" s="1" t="s">
        <v>5142</v>
      </c>
      <c r="P580" s="1" t="s">
        <v>7041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 hidden="1">
      <c r="A581" s="1" t="s">
        <v>48</v>
      </c>
      <c r="B581" s="1" t="s">
        <v>17</v>
      </c>
      <c r="C581" s="1">
        <v>258.0</v>
      </c>
      <c r="D581" s="1">
        <v>12.0</v>
      </c>
      <c r="E581" s="1" t="s">
        <v>6007</v>
      </c>
      <c r="F581" s="1" t="s">
        <v>50</v>
      </c>
      <c r="G581" s="1" t="s">
        <v>27</v>
      </c>
      <c r="H581" s="1" t="s">
        <v>7042</v>
      </c>
      <c r="I581" s="1" t="s">
        <v>7043</v>
      </c>
      <c r="J581" s="1" t="s">
        <v>7044</v>
      </c>
      <c r="K581" s="1" t="s">
        <v>7045</v>
      </c>
      <c r="L581" s="1">
        <v>-7.0</v>
      </c>
      <c r="M581" s="1">
        <v>0.009116666666666667</v>
      </c>
      <c r="N581" s="1">
        <v>6.5351</v>
      </c>
      <c r="O581" s="1" t="s">
        <v>5142</v>
      </c>
      <c r="P581" s="1" t="s">
        <v>5797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32</v>
      </c>
      <c r="B582" s="1" t="s">
        <v>112</v>
      </c>
      <c r="C582" s="1">
        <v>264.0</v>
      </c>
      <c r="D582" s="1">
        <v>0.0</v>
      </c>
      <c r="E582" s="2"/>
      <c r="F582" s="1" t="s">
        <v>26</v>
      </c>
      <c r="G582" s="1" t="s">
        <v>27</v>
      </c>
      <c r="H582" s="1" t="s">
        <v>7046</v>
      </c>
      <c r="I582" s="1" t="s">
        <v>7047</v>
      </c>
      <c r="J582" s="1" t="s">
        <v>7047</v>
      </c>
      <c r="K582" s="2"/>
      <c r="L582" s="1">
        <v>-8.0</v>
      </c>
      <c r="M582" s="1"/>
      <c r="N582" s="1">
        <v>6.428116666666667</v>
      </c>
      <c r="O582" s="1" t="s">
        <v>5146</v>
      </c>
      <c r="P582" s="1" t="s">
        <v>5482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24</v>
      </c>
      <c r="B583" s="1" t="s">
        <v>17</v>
      </c>
      <c r="C583" s="1">
        <v>214.2</v>
      </c>
      <c r="D583" s="1">
        <v>0.0</v>
      </c>
      <c r="E583" s="1" t="s">
        <v>25</v>
      </c>
      <c r="F583" s="1" t="s">
        <v>26</v>
      </c>
      <c r="G583" s="1" t="s">
        <v>27</v>
      </c>
      <c r="H583" s="1" t="s">
        <v>7048</v>
      </c>
      <c r="I583" s="1" t="s">
        <v>7049</v>
      </c>
      <c r="J583" s="1" t="s">
        <v>7049</v>
      </c>
      <c r="K583" s="2"/>
      <c r="L583" s="1">
        <v>-7.0</v>
      </c>
      <c r="M583" s="1"/>
      <c r="N583" s="1">
        <v>7.230816666666667</v>
      </c>
      <c r="O583" s="1" t="s">
        <v>5150</v>
      </c>
      <c r="P583" s="1" t="s">
        <v>5204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32</v>
      </c>
      <c r="B584" s="1" t="s">
        <v>112</v>
      </c>
      <c r="C584" s="1">
        <v>593.0</v>
      </c>
      <c r="D584" s="1">
        <v>0.0</v>
      </c>
      <c r="E584" s="2"/>
      <c r="F584" s="1" t="s">
        <v>26</v>
      </c>
      <c r="G584" s="1" t="s">
        <v>27</v>
      </c>
      <c r="H584" s="1" t="s">
        <v>7050</v>
      </c>
      <c r="I584" s="1" t="s">
        <v>7051</v>
      </c>
      <c r="J584" s="1" t="s">
        <v>7051</v>
      </c>
      <c r="K584" s="2"/>
      <c r="L584" s="1">
        <v>-5.0</v>
      </c>
      <c r="M584" s="1"/>
      <c r="N584" s="1">
        <v>14.887583333333334</v>
      </c>
      <c r="O584" s="1" t="s">
        <v>5146</v>
      </c>
      <c r="P584" s="1" t="s">
        <v>7052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24</v>
      </c>
      <c r="B585" s="1" t="s">
        <v>17</v>
      </c>
      <c r="C585" s="1">
        <v>722.4</v>
      </c>
      <c r="D585" s="1">
        <v>0.0</v>
      </c>
      <c r="E585" s="1" t="s">
        <v>25</v>
      </c>
      <c r="F585" s="1" t="s">
        <v>26</v>
      </c>
      <c r="G585" s="1" t="s">
        <v>27</v>
      </c>
      <c r="H585" s="1" t="s">
        <v>7053</v>
      </c>
      <c r="I585" s="1" t="s">
        <v>7054</v>
      </c>
      <c r="J585" s="1" t="s">
        <v>7054</v>
      </c>
      <c r="K585" s="2"/>
      <c r="L585" s="1">
        <v>-9.0</v>
      </c>
      <c r="M585" s="1"/>
      <c r="N585" s="1">
        <v>10.627433333333334</v>
      </c>
      <c r="O585" s="1" t="s">
        <v>5150</v>
      </c>
      <c r="P585" s="1" t="s">
        <v>7055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32</v>
      </c>
      <c r="B586" s="1" t="s">
        <v>112</v>
      </c>
      <c r="C586" s="1">
        <v>264.0</v>
      </c>
      <c r="D586" s="1">
        <v>0.0</v>
      </c>
      <c r="E586" s="2"/>
      <c r="F586" s="1" t="s">
        <v>26</v>
      </c>
      <c r="G586" s="1" t="s">
        <v>27</v>
      </c>
      <c r="H586" s="1" t="s">
        <v>7056</v>
      </c>
      <c r="I586" s="1" t="s">
        <v>7057</v>
      </c>
      <c r="J586" s="1" t="s">
        <v>7057</v>
      </c>
      <c r="K586" s="2"/>
      <c r="L586" s="1">
        <v>-5.0</v>
      </c>
      <c r="M586" s="1"/>
      <c r="N586" s="1">
        <v>9.213316666666667</v>
      </c>
      <c r="O586" s="1" t="s">
        <v>5146</v>
      </c>
      <c r="P586" s="1" t="s">
        <v>5482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24</v>
      </c>
      <c r="B587" s="1" t="s">
        <v>17</v>
      </c>
      <c r="C587" s="1">
        <v>214.2</v>
      </c>
      <c r="D587" s="1">
        <v>0.0</v>
      </c>
      <c r="E587" s="1" t="s">
        <v>25</v>
      </c>
      <c r="F587" s="1" t="s">
        <v>26</v>
      </c>
      <c r="G587" s="1" t="s">
        <v>27</v>
      </c>
      <c r="H587" s="1" t="s">
        <v>7058</v>
      </c>
      <c r="I587" s="1" t="s">
        <v>7059</v>
      </c>
      <c r="J587" s="1" t="s">
        <v>7059</v>
      </c>
      <c r="K587" s="2"/>
      <c r="L587" s="1">
        <v>-8.0</v>
      </c>
      <c r="M587" s="1"/>
      <c r="N587" s="1">
        <v>6.40305</v>
      </c>
      <c r="O587" s="1" t="s">
        <v>5150</v>
      </c>
      <c r="P587" s="1" t="s">
        <v>5204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24</v>
      </c>
      <c r="B588" s="1" t="s">
        <v>17</v>
      </c>
      <c r="C588" s="1">
        <v>692.4</v>
      </c>
      <c r="D588" s="1">
        <v>0.0</v>
      </c>
      <c r="E588" s="1" t="s">
        <v>25</v>
      </c>
      <c r="F588" s="1" t="s">
        <v>26</v>
      </c>
      <c r="G588" s="1" t="s">
        <v>27</v>
      </c>
      <c r="H588" s="1" t="s">
        <v>7060</v>
      </c>
      <c r="I588" s="1" t="s">
        <v>7061</v>
      </c>
      <c r="J588" s="1" t="s">
        <v>7061</v>
      </c>
      <c r="K588" s="2"/>
      <c r="L588" s="1">
        <v>-11.0</v>
      </c>
      <c r="M588" s="1"/>
      <c r="N588" s="1">
        <v>8.543416666666667</v>
      </c>
      <c r="O588" s="1" t="s">
        <v>5150</v>
      </c>
      <c r="P588" s="1" t="s">
        <v>7062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 hidden="1">
      <c r="A589" s="1" t="s">
        <v>48</v>
      </c>
      <c r="B589" s="1" t="s">
        <v>17</v>
      </c>
      <c r="C589" s="1">
        <v>464.0</v>
      </c>
      <c r="D589" s="1">
        <v>111.0</v>
      </c>
      <c r="E589" s="2"/>
      <c r="F589" s="1" t="s">
        <v>18</v>
      </c>
      <c r="G589" s="1" t="s">
        <v>19</v>
      </c>
      <c r="H589" s="1" t="s">
        <v>7063</v>
      </c>
      <c r="I589" s="1" t="s">
        <v>7064</v>
      </c>
      <c r="J589" s="1" t="s">
        <v>6967</v>
      </c>
      <c r="K589" s="2"/>
      <c r="L589" s="1">
        <v>524.0</v>
      </c>
      <c r="M589" s="1"/>
      <c r="N589" s="1">
        <v>33.589533333333335</v>
      </c>
      <c r="O589" s="1" t="s">
        <v>5142</v>
      </c>
      <c r="P589" s="1" t="s">
        <v>7065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 hidden="1">
      <c r="A590" s="1" t="s">
        <v>32</v>
      </c>
      <c r="B590" s="1" t="s">
        <v>112</v>
      </c>
      <c r="C590" s="1">
        <v>299.0</v>
      </c>
      <c r="D590" s="1">
        <v>0.0</v>
      </c>
      <c r="E590" s="2"/>
      <c r="F590" s="1" t="s">
        <v>26</v>
      </c>
      <c r="G590" s="1" t="s">
        <v>27</v>
      </c>
      <c r="H590" s="1" t="s">
        <v>7066</v>
      </c>
      <c r="I590" s="1" t="s">
        <v>7067</v>
      </c>
      <c r="J590" s="1" t="s">
        <v>7067</v>
      </c>
      <c r="K590" s="2"/>
      <c r="L590" s="1">
        <v>-4.0</v>
      </c>
      <c r="M590" s="1"/>
      <c r="N590" s="1">
        <v>10.2611</v>
      </c>
      <c r="O590" s="1" t="s">
        <v>5146</v>
      </c>
      <c r="P590" s="1" t="s">
        <v>7068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24</v>
      </c>
      <c r="B591" s="1" t="s">
        <v>17</v>
      </c>
      <c r="C591" s="1">
        <v>214.2</v>
      </c>
      <c r="D591" s="1">
        <v>0.0</v>
      </c>
      <c r="E591" s="1" t="s">
        <v>25</v>
      </c>
      <c r="F591" s="1" t="s">
        <v>26</v>
      </c>
      <c r="G591" s="1" t="s">
        <v>27</v>
      </c>
      <c r="H591" s="1" t="s">
        <v>7069</v>
      </c>
      <c r="I591" s="1" t="s">
        <v>7070</v>
      </c>
      <c r="J591" s="1" t="s">
        <v>7070</v>
      </c>
      <c r="K591" s="2"/>
      <c r="L591" s="1">
        <v>-7.0</v>
      </c>
      <c r="M591" s="1"/>
      <c r="N591" s="1">
        <v>7.859683333333333</v>
      </c>
      <c r="O591" s="1" t="s">
        <v>5150</v>
      </c>
      <c r="P591" s="1" t="s">
        <v>5204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 hidden="1">
      <c r="A592" s="1" t="s">
        <v>32</v>
      </c>
      <c r="B592" s="1" t="s">
        <v>112</v>
      </c>
      <c r="C592" s="1">
        <v>610.0</v>
      </c>
      <c r="D592" s="1">
        <v>0.0</v>
      </c>
      <c r="E592" s="2"/>
      <c r="F592" s="1" t="s">
        <v>26</v>
      </c>
      <c r="G592" s="1" t="s">
        <v>27</v>
      </c>
      <c r="H592" s="1" t="s">
        <v>7071</v>
      </c>
      <c r="I592" s="1" t="s">
        <v>7072</v>
      </c>
      <c r="J592" s="1" t="s">
        <v>7072</v>
      </c>
      <c r="K592" s="2"/>
      <c r="L592" s="1">
        <v>-6.0</v>
      </c>
      <c r="M592" s="1"/>
      <c r="N592" s="1">
        <v>13.6318</v>
      </c>
      <c r="O592" s="1" t="s">
        <v>5146</v>
      </c>
      <c r="P592" s="1" t="s">
        <v>7073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 hidden="1">
      <c r="A593" s="1" t="s">
        <v>24</v>
      </c>
      <c r="B593" s="1" t="s">
        <v>17</v>
      </c>
      <c r="C593" s="1">
        <v>1033.6</v>
      </c>
      <c r="D593" s="1">
        <v>0.0</v>
      </c>
      <c r="E593" s="1" t="s">
        <v>25</v>
      </c>
      <c r="F593" s="1" t="s">
        <v>26</v>
      </c>
      <c r="G593" s="1" t="s">
        <v>27</v>
      </c>
      <c r="H593" s="1" t="s">
        <v>7074</v>
      </c>
      <c r="I593" s="1" t="s">
        <v>7075</v>
      </c>
      <c r="J593" s="1" t="s">
        <v>7075</v>
      </c>
      <c r="K593" s="2"/>
      <c r="L593" s="1">
        <v>-8.0</v>
      </c>
      <c r="M593" s="1"/>
      <c r="N593" s="1">
        <v>11.470633333333334</v>
      </c>
      <c r="O593" s="1" t="s">
        <v>5150</v>
      </c>
      <c r="P593" s="1" t="s">
        <v>7076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16</v>
      </c>
      <c r="B594" s="1" t="s">
        <v>17</v>
      </c>
      <c r="C594" s="1">
        <v>658.0</v>
      </c>
      <c r="D594" s="1">
        <v>0.0</v>
      </c>
      <c r="E594" s="2"/>
      <c r="F594" s="1" t="s">
        <v>18</v>
      </c>
      <c r="G594" s="1" t="s">
        <v>19</v>
      </c>
      <c r="H594" s="1" t="s">
        <v>7077</v>
      </c>
      <c r="I594" s="1" t="s">
        <v>7078</v>
      </c>
      <c r="J594" s="1" t="s">
        <v>6967</v>
      </c>
      <c r="K594" s="2"/>
      <c r="L594" s="1">
        <v>577.0</v>
      </c>
      <c r="M594" s="1"/>
      <c r="N594" s="1">
        <v>12.096166666666667</v>
      </c>
      <c r="O594" s="1" t="s">
        <v>22</v>
      </c>
      <c r="P594" s="1" t="s">
        <v>7079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 hidden="1">
      <c r="A595" s="1" t="s">
        <v>48</v>
      </c>
      <c r="B595" s="1" t="s">
        <v>17</v>
      </c>
      <c r="C595" s="1">
        <v>309.0</v>
      </c>
      <c r="D595" s="1">
        <v>0.0</v>
      </c>
      <c r="E595" s="1" t="s">
        <v>6007</v>
      </c>
      <c r="F595" s="1" t="s">
        <v>50</v>
      </c>
      <c r="G595" s="1" t="s">
        <v>27</v>
      </c>
      <c r="H595" s="1" t="s">
        <v>7080</v>
      </c>
      <c r="I595" s="1" t="s">
        <v>7081</v>
      </c>
      <c r="J595" s="1" t="s">
        <v>7082</v>
      </c>
      <c r="K595" s="1" t="s">
        <v>7083</v>
      </c>
      <c r="L595" s="1">
        <v>-6.0</v>
      </c>
      <c r="M595" s="1">
        <v>0.00915</v>
      </c>
      <c r="N595" s="1">
        <v>8.900816666666667</v>
      </c>
      <c r="O595" s="1" t="s">
        <v>5142</v>
      </c>
      <c r="P595" s="1" t="s">
        <v>7084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 hidden="1">
      <c r="A596" s="1" t="s">
        <v>48</v>
      </c>
      <c r="B596" s="1" t="s">
        <v>17</v>
      </c>
      <c r="C596" s="1">
        <v>666.0</v>
      </c>
      <c r="D596" s="1">
        <v>161.0</v>
      </c>
      <c r="E596" s="2"/>
      <c r="F596" s="1" t="s">
        <v>18</v>
      </c>
      <c r="G596" s="1" t="s">
        <v>27</v>
      </c>
      <c r="H596" s="1" t="s">
        <v>7085</v>
      </c>
      <c r="I596" s="1" t="s">
        <v>7086</v>
      </c>
      <c r="J596" s="1" t="s">
        <v>6967</v>
      </c>
      <c r="K596" s="2"/>
      <c r="L596" s="1">
        <v>569.0</v>
      </c>
      <c r="M596" s="1"/>
      <c r="N596" s="1">
        <v>14.687733333333334</v>
      </c>
      <c r="O596" s="1" t="s">
        <v>5142</v>
      </c>
      <c r="P596" s="1" t="s">
        <v>7087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48</v>
      </c>
      <c r="B597" s="1" t="s">
        <v>17</v>
      </c>
      <c r="C597" s="1">
        <v>295.0</v>
      </c>
      <c r="D597" s="1">
        <v>69.0</v>
      </c>
      <c r="E597" s="2"/>
      <c r="F597" s="1" t="s">
        <v>18</v>
      </c>
      <c r="G597" s="1" t="s">
        <v>27</v>
      </c>
      <c r="H597" s="1" t="s">
        <v>7088</v>
      </c>
      <c r="I597" s="1" t="s">
        <v>7089</v>
      </c>
      <c r="J597" s="1" t="s">
        <v>6967</v>
      </c>
      <c r="K597" s="2"/>
      <c r="L597" s="1">
        <v>578.0</v>
      </c>
      <c r="M597" s="1"/>
      <c r="N597" s="1">
        <v>5.408916666666666</v>
      </c>
      <c r="O597" s="1" t="s">
        <v>5142</v>
      </c>
      <c r="P597" s="1" t="s">
        <v>7090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 hidden="1">
      <c r="A598" s="1" t="s">
        <v>32</v>
      </c>
      <c r="B598" s="1" t="s">
        <v>112</v>
      </c>
      <c r="C598" s="1">
        <v>329.0</v>
      </c>
      <c r="D598" s="1">
        <v>0.0</v>
      </c>
      <c r="E598" s="2"/>
      <c r="F598" s="1" t="s">
        <v>26</v>
      </c>
      <c r="G598" s="1" t="s">
        <v>27</v>
      </c>
      <c r="H598" s="1" t="s">
        <v>7091</v>
      </c>
      <c r="I598" s="1" t="s">
        <v>7092</v>
      </c>
      <c r="J598" s="1" t="s">
        <v>7092</v>
      </c>
      <c r="K598" s="2"/>
      <c r="L598" s="1">
        <v>-6.0</v>
      </c>
      <c r="M598" s="1"/>
      <c r="N598" s="1">
        <v>8.015166666666667</v>
      </c>
      <c r="O598" s="1" t="s">
        <v>5146</v>
      </c>
      <c r="P598" s="1" t="s">
        <v>7093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32</v>
      </c>
      <c r="B599" s="1" t="s">
        <v>112</v>
      </c>
      <c r="C599" s="1">
        <v>264.0</v>
      </c>
      <c r="D599" s="1">
        <v>0.0</v>
      </c>
      <c r="E599" s="2"/>
      <c r="F599" s="1" t="s">
        <v>26</v>
      </c>
      <c r="G599" s="1" t="s">
        <v>27</v>
      </c>
      <c r="H599" s="1" t="s">
        <v>7094</v>
      </c>
      <c r="I599" s="1" t="s">
        <v>7095</v>
      </c>
      <c r="J599" s="1" t="s">
        <v>7095</v>
      </c>
      <c r="K599" s="2"/>
      <c r="L599" s="1">
        <v>-6.0</v>
      </c>
      <c r="M599" s="1"/>
      <c r="N599" s="1">
        <v>8.649916666666666</v>
      </c>
      <c r="O599" s="1" t="s">
        <v>5146</v>
      </c>
      <c r="P599" s="1" t="s">
        <v>5195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 hidden="1">
      <c r="A600" s="1" t="s">
        <v>24</v>
      </c>
      <c r="B600" s="1" t="s">
        <v>17</v>
      </c>
      <c r="C600" s="1">
        <v>296.2</v>
      </c>
      <c r="D600" s="1">
        <v>0.0</v>
      </c>
      <c r="E600" s="1" t="s">
        <v>25</v>
      </c>
      <c r="F600" s="1" t="s">
        <v>26</v>
      </c>
      <c r="G600" s="1" t="s">
        <v>27</v>
      </c>
      <c r="H600" s="1" t="s">
        <v>7096</v>
      </c>
      <c r="I600" s="1" t="s">
        <v>7097</v>
      </c>
      <c r="J600" s="1" t="s">
        <v>7097</v>
      </c>
      <c r="K600" s="2"/>
      <c r="L600" s="1">
        <v>-7.0</v>
      </c>
      <c r="M600" s="1"/>
      <c r="N600" s="1">
        <v>7.883666666666667</v>
      </c>
      <c r="O600" s="1" t="s">
        <v>5150</v>
      </c>
      <c r="P600" s="1" t="s">
        <v>7098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 hidden="1">
      <c r="A601" s="1" t="s">
        <v>32</v>
      </c>
      <c r="B601" s="1" t="s">
        <v>112</v>
      </c>
      <c r="C601" s="1">
        <v>264.0</v>
      </c>
      <c r="D601" s="1">
        <v>0.0</v>
      </c>
      <c r="E601" s="2"/>
      <c r="F601" s="1" t="s">
        <v>26</v>
      </c>
      <c r="G601" s="1" t="s">
        <v>27</v>
      </c>
      <c r="H601" s="1" t="s">
        <v>7099</v>
      </c>
      <c r="I601" s="1" t="s">
        <v>7100</v>
      </c>
      <c r="J601" s="1" t="s">
        <v>7100</v>
      </c>
      <c r="K601" s="2"/>
      <c r="L601" s="1">
        <v>-4.0</v>
      </c>
      <c r="M601" s="1"/>
      <c r="N601" s="1">
        <v>10.542166666666667</v>
      </c>
      <c r="O601" s="1" t="s">
        <v>5146</v>
      </c>
      <c r="P601" s="1" t="s">
        <v>6258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 hidden="1">
      <c r="A602" s="1" t="s">
        <v>24</v>
      </c>
      <c r="B602" s="1" t="s">
        <v>17</v>
      </c>
      <c r="C602" s="3">
        <v>396.4</v>
      </c>
      <c r="D602" s="1">
        <v>0.0</v>
      </c>
      <c r="E602" s="1" t="s">
        <v>25</v>
      </c>
      <c r="F602" s="1" t="s">
        <v>26</v>
      </c>
      <c r="G602" s="1" t="s">
        <v>27</v>
      </c>
      <c r="H602" s="1" t="s">
        <v>7101</v>
      </c>
      <c r="I602" s="1" t="s">
        <v>7102</v>
      </c>
      <c r="J602" s="1" t="s">
        <v>7102</v>
      </c>
      <c r="K602" s="2"/>
      <c r="L602" s="1">
        <v>-4.0</v>
      </c>
      <c r="M602" s="1"/>
      <c r="N602" s="1">
        <v>10.991383333333333</v>
      </c>
      <c r="O602" s="1" t="s">
        <v>5150</v>
      </c>
      <c r="P602" s="1" t="s">
        <v>7103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 hidden="1">
      <c r="A603" s="1" t="s">
        <v>24</v>
      </c>
      <c r="B603" s="1" t="s">
        <v>17</v>
      </c>
      <c r="C603" s="1">
        <v>522.4</v>
      </c>
      <c r="D603" s="1">
        <v>0.0</v>
      </c>
      <c r="E603" s="1" t="s">
        <v>25</v>
      </c>
      <c r="F603" s="1" t="s">
        <v>26</v>
      </c>
      <c r="G603" s="1" t="s">
        <v>27</v>
      </c>
      <c r="H603" s="1" t="s">
        <v>7104</v>
      </c>
      <c r="I603" s="1" t="s">
        <v>7105</v>
      </c>
      <c r="J603" s="1" t="s">
        <v>7105</v>
      </c>
      <c r="K603" s="2"/>
      <c r="L603" s="1">
        <v>-11.0</v>
      </c>
      <c r="M603" s="1"/>
      <c r="N603" s="1">
        <v>8.1128</v>
      </c>
      <c r="O603" s="1" t="s">
        <v>5150</v>
      </c>
      <c r="P603" s="1" t="s">
        <v>7106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 hidden="1">
      <c r="A604" s="1" t="s">
        <v>24</v>
      </c>
      <c r="B604" s="1" t="s">
        <v>17</v>
      </c>
      <c r="C604" s="3">
        <v>214.2</v>
      </c>
      <c r="D604" s="1">
        <v>0.0</v>
      </c>
      <c r="E604" s="1" t="s">
        <v>25</v>
      </c>
      <c r="F604" s="1" t="s">
        <v>26</v>
      </c>
      <c r="G604" s="1" t="s">
        <v>27</v>
      </c>
      <c r="H604" s="1" t="s">
        <v>7107</v>
      </c>
      <c r="I604" s="1" t="s">
        <v>7108</v>
      </c>
      <c r="J604" s="1" t="s">
        <v>7108</v>
      </c>
      <c r="K604" s="2"/>
      <c r="L604" s="1">
        <v>-8.0</v>
      </c>
      <c r="M604" s="1"/>
      <c r="N604" s="1">
        <v>6.63225</v>
      </c>
      <c r="O604" s="1" t="s">
        <v>5150</v>
      </c>
      <c r="P604" s="1" t="s">
        <v>5204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48</v>
      </c>
      <c r="B605" s="1" t="s">
        <v>17</v>
      </c>
      <c r="C605" s="1">
        <v>512.0</v>
      </c>
      <c r="D605" s="1">
        <v>26.0</v>
      </c>
      <c r="E605" s="1" t="s">
        <v>6007</v>
      </c>
      <c r="F605" s="1" t="s">
        <v>50</v>
      </c>
      <c r="G605" s="1" t="s">
        <v>27</v>
      </c>
      <c r="H605" s="1" t="s">
        <v>7109</v>
      </c>
      <c r="I605" s="1" t="s">
        <v>7110</v>
      </c>
      <c r="J605" s="1" t="s">
        <v>7111</v>
      </c>
      <c r="K605" s="1" t="s">
        <v>7112</v>
      </c>
      <c r="L605" s="1">
        <v>-17.0</v>
      </c>
      <c r="M605" s="1">
        <v>0.008483333333333334</v>
      </c>
      <c r="N605" s="1">
        <v>7.390183333333334</v>
      </c>
      <c r="O605" s="1" t="s">
        <v>5142</v>
      </c>
      <c r="P605" s="1" t="s">
        <v>7113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 hidden="1">
      <c r="A606" s="1" t="s">
        <v>32</v>
      </c>
      <c r="B606" s="1" t="s">
        <v>112</v>
      </c>
      <c r="C606" s="1">
        <v>547.0</v>
      </c>
      <c r="D606" s="1">
        <v>0.0</v>
      </c>
      <c r="E606" s="2"/>
      <c r="F606" s="1" t="s">
        <v>26</v>
      </c>
      <c r="G606" s="1" t="s">
        <v>19</v>
      </c>
      <c r="H606" s="1" t="s">
        <v>7114</v>
      </c>
      <c r="I606" s="1" t="s">
        <v>7115</v>
      </c>
      <c r="J606" s="1" t="s">
        <v>7115</v>
      </c>
      <c r="K606" s="2"/>
      <c r="L606" s="1">
        <v>-13.0</v>
      </c>
      <c r="M606" s="1"/>
      <c r="N606" s="1">
        <v>6.0207</v>
      </c>
      <c r="O606" s="1" t="s">
        <v>5146</v>
      </c>
      <c r="P606" s="1" t="s">
        <v>7116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 hidden="1">
      <c r="A607" s="1" t="s">
        <v>32</v>
      </c>
      <c r="B607" s="1" t="s">
        <v>112</v>
      </c>
      <c r="C607" s="1">
        <v>329.0</v>
      </c>
      <c r="D607" s="1">
        <v>0.0</v>
      </c>
      <c r="E607" s="2"/>
      <c r="F607" s="1" t="s">
        <v>26</v>
      </c>
      <c r="G607" s="1" t="s">
        <v>27</v>
      </c>
      <c r="H607" s="1" t="s">
        <v>7117</v>
      </c>
      <c r="I607" s="1" t="s">
        <v>7118</v>
      </c>
      <c r="J607" s="1" t="s">
        <v>7118</v>
      </c>
      <c r="K607" s="2"/>
      <c r="L607" s="1">
        <v>-8.0</v>
      </c>
      <c r="M607" s="1"/>
      <c r="N607" s="1">
        <v>6.59155</v>
      </c>
      <c r="O607" s="1" t="s">
        <v>5146</v>
      </c>
      <c r="P607" s="1" t="s">
        <v>7119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 hidden="1">
      <c r="A608" s="1" t="s">
        <v>24</v>
      </c>
      <c r="B608" s="1" t="s">
        <v>17</v>
      </c>
      <c r="C608" s="1">
        <v>214.2</v>
      </c>
      <c r="D608" s="1">
        <v>0.0</v>
      </c>
      <c r="E608" s="1" t="s">
        <v>25</v>
      </c>
      <c r="F608" s="1" t="s">
        <v>26</v>
      </c>
      <c r="G608" s="1" t="s">
        <v>27</v>
      </c>
      <c r="H608" s="1" t="s">
        <v>7120</v>
      </c>
      <c r="I608" s="1" t="s">
        <v>7121</v>
      </c>
      <c r="J608" s="1" t="s">
        <v>7121</v>
      </c>
      <c r="K608" s="2"/>
      <c r="L608" s="1">
        <v>-8.0</v>
      </c>
      <c r="M608" s="1"/>
      <c r="N608" s="1">
        <v>6.240766666666667</v>
      </c>
      <c r="O608" s="1" t="s">
        <v>5150</v>
      </c>
      <c r="P608" s="1" t="s">
        <v>5263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 hidden="1">
      <c r="A609" s="1" t="s">
        <v>24</v>
      </c>
      <c r="B609" s="1" t="s">
        <v>17</v>
      </c>
      <c r="C609" s="1">
        <v>214.2</v>
      </c>
      <c r="D609" s="1">
        <v>0.0</v>
      </c>
      <c r="E609" s="1" t="s">
        <v>25</v>
      </c>
      <c r="F609" s="1" t="s">
        <v>26</v>
      </c>
      <c r="G609" s="1" t="s">
        <v>27</v>
      </c>
      <c r="H609" s="1" t="s">
        <v>7122</v>
      </c>
      <c r="I609" s="1" t="s">
        <v>7123</v>
      </c>
      <c r="J609" s="1" t="s">
        <v>7123</v>
      </c>
      <c r="K609" s="2"/>
      <c r="L609" s="1">
        <v>-7.0</v>
      </c>
      <c r="M609" s="1"/>
      <c r="N609" s="1">
        <v>7.389683333333333</v>
      </c>
      <c r="O609" s="1" t="s">
        <v>5150</v>
      </c>
      <c r="P609" s="1" t="s">
        <v>5204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 hidden="1">
      <c r="A610" s="1" t="s">
        <v>48</v>
      </c>
      <c r="B610" s="1" t="s">
        <v>17</v>
      </c>
      <c r="C610" s="1">
        <v>119.0</v>
      </c>
      <c r="D610" s="1">
        <v>0.0</v>
      </c>
      <c r="E610" s="2"/>
      <c r="F610" s="1" t="s">
        <v>18</v>
      </c>
      <c r="G610" s="1" t="s">
        <v>19</v>
      </c>
      <c r="H610" s="1" t="s">
        <v>7124</v>
      </c>
      <c r="I610" s="1" t="s">
        <v>7125</v>
      </c>
      <c r="J610" s="1" t="s">
        <v>6967</v>
      </c>
      <c r="K610" s="2"/>
      <c r="L610" s="1">
        <v>619.0</v>
      </c>
      <c r="M610" s="1"/>
      <c r="N610" s="1">
        <v>9.923583333333333</v>
      </c>
      <c r="O610" s="1" t="s">
        <v>5142</v>
      </c>
      <c r="P610" s="1" t="s">
        <v>7126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16</v>
      </c>
      <c r="B611" s="1" t="s">
        <v>17</v>
      </c>
      <c r="C611" s="1">
        <v>309.0</v>
      </c>
      <c r="D611" s="1">
        <v>0.0</v>
      </c>
      <c r="E611" s="2"/>
      <c r="F611" s="1" t="s">
        <v>18</v>
      </c>
      <c r="G611" s="1" t="s">
        <v>19</v>
      </c>
      <c r="H611" s="1" t="s">
        <v>7127</v>
      </c>
      <c r="I611" s="1" t="s">
        <v>7128</v>
      </c>
      <c r="J611" s="1" t="s">
        <v>6967</v>
      </c>
      <c r="K611" s="2"/>
      <c r="L611" s="1">
        <v>637.0</v>
      </c>
      <c r="M611" s="1"/>
      <c r="N611" s="1">
        <v>10.608866666666666</v>
      </c>
      <c r="O611" s="1" t="s">
        <v>22</v>
      </c>
      <c r="P611" s="1" t="s">
        <v>7129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48</v>
      </c>
      <c r="B612" s="1" t="s">
        <v>17</v>
      </c>
      <c r="C612" s="1">
        <v>486.0</v>
      </c>
      <c r="D612" s="1">
        <v>12.0</v>
      </c>
      <c r="E612" s="1" t="s">
        <v>6007</v>
      </c>
      <c r="F612" s="1" t="s">
        <v>50</v>
      </c>
      <c r="G612" s="1" t="s">
        <v>27</v>
      </c>
      <c r="H612" s="1" t="s">
        <v>7130</v>
      </c>
      <c r="I612" s="1" t="s">
        <v>7131</v>
      </c>
      <c r="J612" s="1" t="s">
        <v>7132</v>
      </c>
      <c r="K612" s="1" t="s">
        <v>7133</v>
      </c>
      <c r="L612" s="1">
        <v>-10.0</v>
      </c>
      <c r="M612" s="1">
        <v>0.033683333333333336</v>
      </c>
      <c r="N612" s="1">
        <v>11.222833333333334</v>
      </c>
      <c r="O612" s="1" t="s">
        <v>5142</v>
      </c>
      <c r="P612" s="1" t="s">
        <v>7134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 hidden="1">
      <c r="A613" s="1" t="s">
        <v>66</v>
      </c>
      <c r="B613" s="1" t="s">
        <v>112</v>
      </c>
      <c r="C613" s="1">
        <v>857.0</v>
      </c>
      <c r="D613" s="1">
        <v>0.0</v>
      </c>
      <c r="E613" s="1" t="s">
        <v>7135</v>
      </c>
      <c r="F613" s="1" t="s">
        <v>26</v>
      </c>
      <c r="G613" s="1" t="s">
        <v>27</v>
      </c>
      <c r="H613" s="1" t="s">
        <v>7136</v>
      </c>
      <c r="I613" s="1" t="s">
        <v>7137</v>
      </c>
      <c r="J613" s="1" t="s">
        <v>7137</v>
      </c>
      <c r="K613" s="2"/>
      <c r="L613" s="1">
        <v>-11.0</v>
      </c>
      <c r="M613" s="1"/>
      <c r="N613" s="1">
        <v>8.682866666666667</v>
      </c>
      <c r="O613" s="1" t="s">
        <v>5146</v>
      </c>
      <c r="P613" s="1" t="s">
        <v>7138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 hidden="1">
      <c r="A614" s="1" t="s">
        <v>32</v>
      </c>
      <c r="B614" s="1" t="s">
        <v>112</v>
      </c>
      <c r="C614" s="1">
        <v>458.0</v>
      </c>
      <c r="D614" s="1">
        <v>0.0</v>
      </c>
      <c r="E614" s="2"/>
      <c r="F614" s="1" t="s">
        <v>26</v>
      </c>
      <c r="G614" s="1" t="s">
        <v>27</v>
      </c>
      <c r="H614" s="1" t="s">
        <v>7139</v>
      </c>
      <c r="I614" s="1" t="s">
        <v>7140</v>
      </c>
      <c r="J614" s="1" t="s">
        <v>7140</v>
      </c>
      <c r="K614" s="2"/>
      <c r="L614" s="1">
        <v>-10.0</v>
      </c>
      <c r="M614" s="1"/>
      <c r="N614" s="1">
        <v>4.94745</v>
      </c>
      <c r="O614" s="1" t="s">
        <v>5146</v>
      </c>
      <c r="P614" s="1" t="s">
        <v>7141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 hidden="1">
      <c r="A615" s="1" t="s">
        <v>32</v>
      </c>
      <c r="B615" s="1" t="s">
        <v>112</v>
      </c>
      <c r="C615" s="1">
        <v>440.0</v>
      </c>
      <c r="D615" s="1">
        <v>0.0</v>
      </c>
      <c r="E615" s="2"/>
      <c r="F615" s="1" t="s">
        <v>26</v>
      </c>
      <c r="G615" s="1" t="s">
        <v>27</v>
      </c>
      <c r="H615" s="1" t="s">
        <v>7142</v>
      </c>
      <c r="I615" s="1" t="s">
        <v>7143</v>
      </c>
      <c r="J615" s="1" t="s">
        <v>7143</v>
      </c>
      <c r="K615" s="2"/>
      <c r="L615" s="1">
        <v>-6.0</v>
      </c>
      <c r="M615" s="1"/>
      <c r="N615" s="1">
        <v>8.012833333333333</v>
      </c>
      <c r="O615" s="1" t="s">
        <v>5146</v>
      </c>
      <c r="P615" s="1" t="s">
        <v>7144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 hidden="1">
      <c r="A616" s="1" t="s">
        <v>32</v>
      </c>
      <c r="B616" s="1" t="s">
        <v>112</v>
      </c>
      <c r="C616" s="1">
        <v>264.0</v>
      </c>
      <c r="D616" s="1">
        <v>0.0</v>
      </c>
      <c r="E616" s="2"/>
      <c r="F616" s="1" t="s">
        <v>26</v>
      </c>
      <c r="G616" s="1" t="s">
        <v>27</v>
      </c>
      <c r="H616" s="1" t="s">
        <v>7145</v>
      </c>
      <c r="I616" s="1" t="s">
        <v>7146</v>
      </c>
      <c r="J616" s="1" t="s">
        <v>7146</v>
      </c>
      <c r="K616" s="2"/>
      <c r="L616" s="1">
        <v>-9.0</v>
      </c>
      <c r="M616" s="1"/>
      <c r="N616" s="1">
        <v>5.226266666666667</v>
      </c>
      <c r="O616" s="1" t="s">
        <v>5146</v>
      </c>
      <c r="P616" s="1" t="s">
        <v>7147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 hidden="1">
      <c r="A617" s="1" t="s">
        <v>66</v>
      </c>
      <c r="B617" s="1" t="s">
        <v>112</v>
      </c>
      <c r="C617" s="3">
        <v>767.0</v>
      </c>
      <c r="D617" s="1">
        <v>0.0</v>
      </c>
      <c r="E617" s="1" t="s">
        <v>7148</v>
      </c>
      <c r="F617" s="1" t="s">
        <v>26</v>
      </c>
      <c r="G617" s="1" t="s">
        <v>27</v>
      </c>
      <c r="H617" s="1" t="s">
        <v>7149</v>
      </c>
      <c r="I617" s="1" t="s">
        <v>7150</v>
      </c>
      <c r="J617" s="1" t="s">
        <v>7150</v>
      </c>
      <c r="K617" s="2"/>
      <c r="L617" s="1">
        <v>-10.0</v>
      </c>
      <c r="M617" s="1"/>
      <c r="N617" s="1">
        <v>9.699633333333333</v>
      </c>
      <c r="O617" s="1" t="s">
        <v>5146</v>
      </c>
      <c r="P617" s="1" t="s">
        <v>7151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 hidden="1">
      <c r="A618" s="1" t="s">
        <v>32</v>
      </c>
      <c r="B618" s="1" t="s">
        <v>112</v>
      </c>
      <c r="C618" s="1">
        <v>264.0</v>
      </c>
      <c r="D618" s="1">
        <v>0.0</v>
      </c>
      <c r="E618" s="2"/>
      <c r="F618" s="1" t="s">
        <v>26</v>
      </c>
      <c r="G618" s="1" t="s">
        <v>27</v>
      </c>
      <c r="H618" s="1" t="s">
        <v>7152</v>
      </c>
      <c r="I618" s="1" t="s">
        <v>7153</v>
      </c>
      <c r="J618" s="1" t="s">
        <v>7153</v>
      </c>
      <c r="K618" s="2"/>
      <c r="L618" s="1">
        <v>-5.0</v>
      </c>
      <c r="M618" s="1"/>
      <c r="N618" s="1">
        <v>9.087416666666666</v>
      </c>
      <c r="O618" s="1" t="s">
        <v>5146</v>
      </c>
      <c r="P618" s="1" t="s">
        <v>5706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48</v>
      </c>
      <c r="B619" s="1" t="s">
        <v>17</v>
      </c>
      <c r="C619" s="3">
        <v>304.0</v>
      </c>
      <c r="D619" s="1">
        <v>70.0</v>
      </c>
      <c r="E619" s="2"/>
      <c r="F619" s="1" t="s">
        <v>18</v>
      </c>
      <c r="G619" s="1" t="s">
        <v>27</v>
      </c>
      <c r="H619" s="1" t="s">
        <v>7154</v>
      </c>
      <c r="I619" s="1" t="s">
        <v>7155</v>
      </c>
      <c r="J619" s="1" t="s">
        <v>6967</v>
      </c>
      <c r="K619" s="2"/>
      <c r="L619" s="1">
        <v>656.0</v>
      </c>
      <c r="M619" s="1"/>
      <c r="N619" s="1">
        <v>12.722383333333333</v>
      </c>
      <c r="O619" s="1" t="s">
        <v>5142</v>
      </c>
      <c r="P619" s="1" t="s">
        <v>7156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32</v>
      </c>
      <c r="B620" s="1" t="s">
        <v>112</v>
      </c>
      <c r="C620" s="1">
        <v>434.0</v>
      </c>
      <c r="D620" s="1">
        <v>0.0</v>
      </c>
      <c r="E620" s="2"/>
      <c r="F620" s="1" t="s">
        <v>26</v>
      </c>
      <c r="G620" s="1" t="s">
        <v>27</v>
      </c>
      <c r="H620" s="1" t="s">
        <v>7157</v>
      </c>
      <c r="I620" s="1" t="s">
        <v>7158</v>
      </c>
      <c r="J620" s="1" t="s">
        <v>7158</v>
      </c>
      <c r="K620" s="2"/>
      <c r="L620" s="1">
        <v>-8.0</v>
      </c>
      <c r="M620" s="1"/>
      <c r="N620" s="1">
        <v>6.422766666666667</v>
      </c>
      <c r="O620" s="1" t="s">
        <v>5146</v>
      </c>
      <c r="P620" s="1" t="s">
        <v>7159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32</v>
      </c>
      <c r="B621" s="1" t="s">
        <v>112</v>
      </c>
      <c r="C621" s="1">
        <v>478.0</v>
      </c>
      <c r="D621" s="1">
        <v>0.0</v>
      </c>
      <c r="E621" s="2"/>
      <c r="F621" s="1" t="s">
        <v>26</v>
      </c>
      <c r="G621" s="1" t="s">
        <v>27</v>
      </c>
      <c r="H621" s="1" t="s">
        <v>7160</v>
      </c>
      <c r="I621" s="1" t="s">
        <v>7161</v>
      </c>
      <c r="J621" s="1" t="s">
        <v>7161</v>
      </c>
      <c r="K621" s="2"/>
      <c r="L621" s="1">
        <v>-9.0</v>
      </c>
      <c r="M621" s="1"/>
      <c r="N621" s="1">
        <v>5.84825</v>
      </c>
      <c r="O621" s="1" t="s">
        <v>5146</v>
      </c>
      <c r="P621" s="1" t="s">
        <v>7162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48</v>
      </c>
      <c r="B622" s="1" t="s">
        <v>17</v>
      </c>
      <c r="C622" s="1">
        <v>267.0</v>
      </c>
      <c r="D622" s="1">
        <v>62.0</v>
      </c>
      <c r="E622" s="2"/>
      <c r="F622" s="1" t="s">
        <v>18</v>
      </c>
      <c r="G622" s="1" t="s">
        <v>19</v>
      </c>
      <c r="H622" s="1" t="s">
        <v>7163</v>
      </c>
      <c r="I622" s="1" t="s">
        <v>7164</v>
      </c>
      <c r="J622" s="1" t="s">
        <v>6967</v>
      </c>
      <c r="K622" s="2"/>
      <c r="L622" s="1">
        <v>673.0</v>
      </c>
      <c r="M622" s="1"/>
      <c r="N622" s="1">
        <v>9.5886</v>
      </c>
      <c r="O622" s="1" t="s">
        <v>5142</v>
      </c>
      <c r="P622" s="1" t="s">
        <v>7165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 hidden="1">
      <c r="A623" s="1" t="s">
        <v>48</v>
      </c>
      <c r="B623" s="1" t="s">
        <v>17</v>
      </c>
      <c r="C623" s="3">
        <v>674.0</v>
      </c>
      <c r="D623" s="1">
        <v>0.0</v>
      </c>
      <c r="E623" s="1" t="s">
        <v>6007</v>
      </c>
      <c r="F623" s="1" t="s">
        <v>50</v>
      </c>
      <c r="G623" s="1" t="s">
        <v>27</v>
      </c>
      <c r="H623" s="1" t="s">
        <v>7166</v>
      </c>
      <c r="I623" s="1" t="s">
        <v>7167</v>
      </c>
      <c r="J623" s="1" t="s">
        <v>7168</v>
      </c>
      <c r="K623" s="1" t="s">
        <v>7169</v>
      </c>
      <c r="L623" s="1">
        <v>-6.0</v>
      </c>
      <c r="M623" s="1">
        <v>0.018216666666666666</v>
      </c>
      <c r="N623" s="1">
        <v>10.179016666666667</v>
      </c>
      <c r="O623" s="1" t="s">
        <v>5142</v>
      </c>
      <c r="P623" s="1" t="s">
        <v>7170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 hidden="1">
      <c r="A624" s="1" t="s">
        <v>16</v>
      </c>
      <c r="B624" s="1" t="s">
        <v>17</v>
      </c>
      <c r="C624" s="3">
        <v>498.0</v>
      </c>
      <c r="D624" s="1">
        <v>0.0</v>
      </c>
      <c r="E624" s="2"/>
      <c r="F624" s="1" t="s">
        <v>18</v>
      </c>
      <c r="G624" s="1" t="s">
        <v>19</v>
      </c>
      <c r="H624" s="1" t="s">
        <v>7171</v>
      </c>
      <c r="I624" s="1" t="s">
        <v>7172</v>
      </c>
      <c r="J624" s="1" t="s">
        <v>6967</v>
      </c>
      <c r="K624" s="2"/>
      <c r="L624" s="1">
        <v>697.0</v>
      </c>
      <c r="M624" s="1"/>
      <c r="N624" s="1">
        <v>10.01745</v>
      </c>
      <c r="O624" s="1" t="s">
        <v>22</v>
      </c>
      <c r="P624" s="1" t="s">
        <v>7173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48</v>
      </c>
      <c r="B625" s="1" t="s">
        <v>17</v>
      </c>
      <c r="C625" s="1">
        <v>428.0</v>
      </c>
      <c r="D625" s="1">
        <v>0.0</v>
      </c>
      <c r="E625" s="1" t="s">
        <v>6007</v>
      </c>
      <c r="F625" s="1" t="s">
        <v>50</v>
      </c>
      <c r="G625" s="1" t="s">
        <v>27</v>
      </c>
      <c r="H625" s="1" t="s">
        <v>7174</v>
      </c>
      <c r="I625" s="1" t="s">
        <v>7175</v>
      </c>
      <c r="J625" s="1" t="s">
        <v>7176</v>
      </c>
      <c r="K625" s="1" t="s">
        <v>7177</v>
      </c>
      <c r="L625" s="1">
        <v>1.0</v>
      </c>
      <c r="M625" s="1">
        <v>0.012783333333333334</v>
      </c>
      <c r="N625" s="1">
        <v>8.20735</v>
      </c>
      <c r="O625" s="1" t="s">
        <v>5142</v>
      </c>
      <c r="P625" s="1" t="s">
        <v>7178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 hidden="1">
      <c r="A626" s="1" t="s">
        <v>24</v>
      </c>
      <c r="B626" s="1" t="s">
        <v>17</v>
      </c>
      <c r="C626" s="1">
        <v>249.2</v>
      </c>
      <c r="D626" s="1">
        <v>0.0</v>
      </c>
      <c r="E626" s="1" t="s">
        <v>25</v>
      </c>
      <c r="F626" s="1" t="s">
        <v>26</v>
      </c>
      <c r="G626" s="1" t="s">
        <v>27</v>
      </c>
      <c r="H626" s="1" t="s">
        <v>7179</v>
      </c>
      <c r="I626" s="1" t="s">
        <v>7180</v>
      </c>
      <c r="J626" s="1" t="s">
        <v>7180</v>
      </c>
      <c r="K626" s="2"/>
      <c r="L626" s="1">
        <v>-9.0</v>
      </c>
      <c r="M626" s="1"/>
      <c r="N626" s="1">
        <v>5.9908166666666665</v>
      </c>
      <c r="O626" s="1" t="s">
        <v>5150</v>
      </c>
      <c r="P626" s="1" t="s">
        <v>5157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32</v>
      </c>
      <c r="B627" s="1" t="s">
        <v>112</v>
      </c>
      <c r="C627" s="1">
        <v>264.0</v>
      </c>
      <c r="D627" s="1">
        <v>0.0</v>
      </c>
      <c r="E627" s="2"/>
      <c r="F627" s="1" t="s">
        <v>26</v>
      </c>
      <c r="G627" s="1" t="s">
        <v>27</v>
      </c>
      <c r="H627" s="1" t="s">
        <v>7181</v>
      </c>
      <c r="I627" s="1" t="s">
        <v>7182</v>
      </c>
      <c r="J627" s="1" t="s">
        <v>7182</v>
      </c>
      <c r="K627" s="2"/>
      <c r="L627" s="1">
        <v>-9.0</v>
      </c>
      <c r="M627" s="1"/>
      <c r="N627" s="1">
        <v>5.9553666666666665</v>
      </c>
      <c r="O627" s="1" t="s">
        <v>5146</v>
      </c>
      <c r="P627" s="1" t="s">
        <v>6258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 hidden="1">
      <c r="A628" s="1" t="s">
        <v>24</v>
      </c>
      <c r="B628" s="1" t="s">
        <v>17</v>
      </c>
      <c r="C628" s="3">
        <v>214.2</v>
      </c>
      <c r="D628" s="1">
        <v>0.0</v>
      </c>
      <c r="E628" s="1" t="s">
        <v>25</v>
      </c>
      <c r="F628" s="1" t="s">
        <v>26</v>
      </c>
      <c r="G628" s="1" t="s">
        <v>27</v>
      </c>
      <c r="H628" s="1" t="s">
        <v>7183</v>
      </c>
      <c r="I628" s="1" t="s">
        <v>7184</v>
      </c>
      <c r="J628" s="1" t="s">
        <v>7184</v>
      </c>
      <c r="K628" s="2"/>
      <c r="L628" s="1">
        <v>-7.0</v>
      </c>
      <c r="M628" s="1"/>
      <c r="N628" s="1">
        <v>7.40225</v>
      </c>
      <c r="O628" s="1" t="s">
        <v>5150</v>
      </c>
      <c r="P628" s="1" t="s">
        <v>5263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 hidden="1">
      <c r="A629" s="1" t="s">
        <v>48</v>
      </c>
      <c r="B629" s="1" t="s">
        <v>17</v>
      </c>
      <c r="C629" s="3">
        <v>466.0</v>
      </c>
      <c r="D629" s="1">
        <v>127.0</v>
      </c>
      <c r="E629" s="2"/>
      <c r="F629" s="1" t="s">
        <v>18</v>
      </c>
      <c r="G629" s="1" t="s">
        <v>123</v>
      </c>
      <c r="H629" s="1" t="s">
        <v>7185</v>
      </c>
      <c r="I629" s="1" t="s">
        <v>7186</v>
      </c>
      <c r="J629" s="1" t="s">
        <v>6967</v>
      </c>
      <c r="K629" s="2"/>
      <c r="L629" s="1">
        <v>659.0</v>
      </c>
      <c r="M629" s="1"/>
      <c r="N629" s="1">
        <v>42.216483333333336</v>
      </c>
      <c r="O629" s="1" t="s">
        <v>5142</v>
      </c>
      <c r="P629" s="1" t="s">
        <v>7187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 hidden="1">
      <c r="A630" s="1" t="s">
        <v>48</v>
      </c>
      <c r="B630" s="1" t="s">
        <v>17</v>
      </c>
      <c r="C630" s="1">
        <v>250.0</v>
      </c>
      <c r="D630" s="1">
        <v>0.0</v>
      </c>
      <c r="E630" s="1" t="s">
        <v>6007</v>
      </c>
      <c r="F630" s="1" t="s">
        <v>50</v>
      </c>
      <c r="G630" s="1" t="s">
        <v>27</v>
      </c>
      <c r="H630" s="1" t="s">
        <v>7188</v>
      </c>
      <c r="I630" s="1" t="s">
        <v>7189</v>
      </c>
      <c r="J630" s="1" t="s">
        <v>7190</v>
      </c>
      <c r="K630" s="1" t="s">
        <v>7191</v>
      </c>
      <c r="L630" s="1">
        <v>-6.0</v>
      </c>
      <c r="M630" s="1">
        <v>0.023333333333333334</v>
      </c>
      <c r="N630" s="1">
        <v>9.281933333333333</v>
      </c>
      <c r="O630" s="1" t="s">
        <v>5142</v>
      </c>
      <c r="P630" s="1" t="s">
        <v>5616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32</v>
      </c>
      <c r="B631" s="1" t="s">
        <v>112</v>
      </c>
      <c r="C631" s="1">
        <v>494.0</v>
      </c>
      <c r="D631" s="1">
        <v>0.0</v>
      </c>
      <c r="E631" s="2"/>
      <c r="F631" s="1" t="s">
        <v>26</v>
      </c>
      <c r="G631" s="1" t="s">
        <v>27</v>
      </c>
      <c r="H631" s="1" t="s">
        <v>7192</v>
      </c>
      <c r="I631" s="1" t="s">
        <v>7193</v>
      </c>
      <c r="J631" s="1" t="s">
        <v>7193</v>
      </c>
      <c r="K631" s="2"/>
      <c r="L631" s="1">
        <v>-2.0</v>
      </c>
      <c r="M631" s="1"/>
      <c r="N631" s="1">
        <v>12.465616666666667</v>
      </c>
      <c r="O631" s="1" t="s">
        <v>5146</v>
      </c>
      <c r="P631" s="1" t="s">
        <v>7194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 hidden="1">
      <c r="A632" s="1" t="s">
        <v>48</v>
      </c>
      <c r="B632" s="1" t="s">
        <v>17</v>
      </c>
      <c r="C632" s="1">
        <v>873.0</v>
      </c>
      <c r="D632" s="1">
        <v>43.0</v>
      </c>
      <c r="E632" s="1" t="s">
        <v>6007</v>
      </c>
      <c r="F632" s="1" t="s">
        <v>50</v>
      </c>
      <c r="G632" s="1" t="s">
        <v>27</v>
      </c>
      <c r="H632" s="1" t="s">
        <v>7195</v>
      </c>
      <c r="I632" s="1" t="s">
        <v>7196</v>
      </c>
      <c r="J632" s="1" t="s">
        <v>7197</v>
      </c>
      <c r="K632" s="1" t="s">
        <v>7198</v>
      </c>
      <c r="L632" s="1">
        <v>-2.0</v>
      </c>
      <c r="M632" s="1">
        <v>0.010816666666666667</v>
      </c>
      <c r="N632" s="1">
        <v>18.7992</v>
      </c>
      <c r="O632" s="1" t="s">
        <v>5142</v>
      </c>
      <c r="P632" s="1" t="s">
        <v>7199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24</v>
      </c>
      <c r="B633" s="1" t="s">
        <v>17</v>
      </c>
      <c r="C633" s="1">
        <v>329.0</v>
      </c>
      <c r="D633" s="1">
        <v>0.0</v>
      </c>
      <c r="E633" s="1" t="s">
        <v>25</v>
      </c>
      <c r="F633" s="1" t="s">
        <v>26</v>
      </c>
      <c r="G633" s="1" t="s">
        <v>27</v>
      </c>
      <c r="H633" s="1" t="s">
        <v>7200</v>
      </c>
      <c r="I633" s="1" t="s">
        <v>7201</v>
      </c>
      <c r="J633" s="1" t="s">
        <v>7201</v>
      </c>
      <c r="K633" s="2"/>
      <c r="L633" s="1">
        <v>-4.0</v>
      </c>
      <c r="M633" s="1"/>
      <c r="N633" s="1">
        <v>10.249633333333334</v>
      </c>
      <c r="O633" s="1" t="s">
        <v>5150</v>
      </c>
      <c r="P633" s="1" t="s">
        <v>7202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 hidden="1">
      <c r="A634" s="1" t="s">
        <v>32</v>
      </c>
      <c r="B634" s="1" t="s">
        <v>112</v>
      </c>
      <c r="C634" s="1">
        <v>368.0</v>
      </c>
      <c r="D634" s="1">
        <v>0.0</v>
      </c>
      <c r="E634" s="2"/>
      <c r="F634" s="1" t="s">
        <v>26</v>
      </c>
      <c r="G634" s="1" t="s">
        <v>27</v>
      </c>
      <c r="H634" s="1" t="s">
        <v>7203</v>
      </c>
      <c r="I634" s="1" t="s">
        <v>7204</v>
      </c>
      <c r="J634" s="1" t="s">
        <v>7204</v>
      </c>
      <c r="K634" s="2"/>
      <c r="L634" s="1">
        <v>-4.0</v>
      </c>
      <c r="M634" s="1"/>
      <c r="N634" s="1">
        <v>10.22055</v>
      </c>
      <c r="O634" s="1" t="s">
        <v>5146</v>
      </c>
      <c r="P634" s="1" t="s">
        <v>7205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 hidden="1">
      <c r="A635" s="1" t="s">
        <v>24</v>
      </c>
      <c r="B635" s="1" t="s">
        <v>17</v>
      </c>
      <c r="C635" s="1">
        <v>264.0</v>
      </c>
      <c r="D635" s="1">
        <v>0.0</v>
      </c>
      <c r="E635" s="1" t="s">
        <v>25</v>
      </c>
      <c r="F635" s="1" t="s">
        <v>26</v>
      </c>
      <c r="G635" s="1" t="s">
        <v>27</v>
      </c>
      <c r="H635" s="1" t="s">
        <v>7206</v>
      </c>
      <c r="I635" s="1" t="s">
        <v>7207</v>
      </c>
      <c r="J635" s="1" t="s">
        <v>7207</v>
      </c>
      <c r="K635" s="2"/>
      <c r="L635" s="1">
        <v>-4.0</v>
      </c>
      <c r="M635" s="1"/>
      <c r="N635" s="1">
        <v>10.542716666666667</v>
      </c>
      <c r="O635" s="1" t="s">
        <v>5150</v>
      </c>
      <c r="P635" s="1" t="s">
        <v>7208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 hidden="1">
      <c r="A636" s="1" t="s">
        <v>66</v>
      </c>
      <c r="B636" s="1" t="s">
        <v>112</v>
      </c>
      <c r="C636" s="1">
        <v>364.0</v>
      </c>
      <c r="D636" s="1">
        <v>0.0</v>
      </c>
      <c r="E636" s="1" t="s">
        <v>7209</v>
      </c>
      <c r="F636" s="1" t="s">
        <v>26</v>
      </c>
      <c r="G636" s="1" t="s">
        <v>27</v>
      </c>
      <c r="H636" s="1" t="s">
        <v>7210</v>
      </c>
      <c r="I636" s="1" t="s">
        <v>7211</v>
      </c>
      <c r="J636" s="1" t="s">
        <v>7211</v>
      </c>
      <c r="K636" s="2"/>
      <c r="L636" s="1">
        <v>-7.0</v>
      </c>
      <c r="M636" s="1"/>
      <c r="N636" s="1">
        <v>7.433883333333333</v>
      </c>
      <c r="O636" s="1" t="s">
        <v>5146</v>
      </c>
      <c r="P636" s="1" t="s">
        <v>7212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32</v>
      </c>
      <c r="B637" s="1" t="s">
        <v>112</v>
      </c>
      <c r="C637" s="1">
        <v>694.0</v>
      </c>
      <c r="D637" s="1">
        <v>0.0</v>
      </c>
      <c r="E637" s="2"/>
      <c r="F637" s="1" t="s">
        <v>26</v>
      </c>
      <c r="G637" s="1" t="s">
        <v>27</v>
      </c>
      <c r="H637" s="1" t="s">
        <v>7213</v>
      </c>
      <c r="I637" s="1" t="s">
        <v>7214</v>
      </c>
      <c r="J637" s="1" t="s">
        <v>7214</v>
      </c>
      <c r="K637" s="2"/>
      <c r="L637" s="1">
        <v>-10.0</v>
      </c>
      <c r="M637" s="1"/>
      <c r="N637" s="1">
        <v>9.256316666666667</v>
      </c>
      <c r="O637" s="1" t="s">
        <v>5146</v>
      </c>
      <c r="P637" s="1" t="s">
        <v>7215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 hidden="1">
      <c r="A638" s="1" t="s">
        <v>24</v>
      </c>
      <c r="B638" s="3" t="s">
        <v>17</v>
      </c>
      <c r="C638" s="1">
        <v>214.2</v>
      </c>
      <c r="D638" s="1">
        <v>0.0</v>
      </c>
      <c r="E638" s="1" t="s">
        <v>25</v>
      </c>
      <c r="F638" s="1" t="s">
        <v>26</v>
      </c>
      <c r="G638" s="1" t="s">
        <v>27</v>
      </c>
      <c r="H638" s="1" t="s">
        <v>7216</v>
      </c>
      <c r="I638" s="1" t="s">
        <v>7217</v>
      </c>
      <c r="J638" s="1" t="s">
        <v>7217</v>
      </c>
      <c r="K638" s="2"/>
      <c r="L638" s="1">
        <v>-8.0</v>
      </c>
      <c r="M638" s="1"/>
      <c r="N638" s="1">
        <v>6.774966666666667</v>
      </c>
      <c r="O638" s="1" t="s">
        <v>5150</v>
      </c>
      <c r="P638" s="1" t="s">
        <v>5174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48</v>
      </c>
      <c r="B639" s="1" t="s">
        <v>17</v>
      </c>
      <c r="C639" s="1">
        <v>797.0</v>
      </c>
      <c r="D639" s="1">
        <v>199.0</v>
      </c>
      <c r="E639" s="2"/>
      <c r="F639" s="1" t="s">
        <v>18</v>
      </c>
      <c r="G639" s="1" t="s">
        <v>27</v>
      </c>
      <c r="H639" s="1" t="s">
        <v>7218</v>
      </c>
      <c r="I639" s="1" t="s">
        <v>7219</v>
      </c>
      <c r="J639" s="1" t="s">
        <v>6967</v>
      </c>
      <c r="K639" s="2"/>
      <c r="L639" s="1">
        <v>728.0</v>
      </c>
      <c r="M639" s="1"/>
      <c r="N639" s="1">
        <v>15.750116666666667</v>
      </c>
      <c r="O639" s="1" t="s">
        <v>5142</v>
      </c>
      <c r="P639" s="1" t="s">
        <v>7220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 hidden="1">
      <c r="A640" s="1" t="s">
        <v>48</v>
      </c>
      <c r="B640" s="1" t="s">
        <v>17</v>
      </c>
      <c r="C640" s="1">
        <v>628.0</v>
      </c>
      <c r="D640" s="1">
        <v>0.0</v>
      </c>
      <c r="E640" s="1" t="s">
        <v>6007</v>
      </c>
      <c r="F640" s="1" t="s">
        <v>50</v>
      </c>
      <c r="G640" s="1" t="s">
        <v>27</v>
      </c>
      <c r="H640" s="1" t="s">
        <v>7221</v>
      </c>
      <c r="I640" s="1" t="s">
        <v>7222</v>
      </c>
      <c r="J640" s="1" t="s">
        <v>7223</v>
      </c>
      <c r="K640" s="1" t="s">
        <v>7224</v>
      </c>
      <c r="L640" s="1">
        <v>-7.0</v>
      </c>
      <c r="M640" s="1">
        <v>0.0071333333333333335</v>
      </c>
      <c r="N640" s="1">
        <v>9.927683333333333</v>
      </c>
      <c r="O640" s="1" t="s">
        <v>5142</v>
      </c>
      <c r="P640" s="1" t="s">
        <v>7225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 hidden="1">
      <c r="A641" s="1" t="s">
        <v>66</v>
      </c>
      <c r="B641" s="1" t="s">
        <v>112</v>
      </c>
      <c r="C641" s="1">
        <v>264.0</v>
      </c>
      <c r="D641" s="1">
        <v>0.0</v>
      </c>
      <c r="E641" s="1" t="s">
        <v>7209</v>
      </c>
      <c r="F641" s="1" t="s">
        <v>26</v>
      </c>
      <c r="G641" s="1" t="s">
        <v>27</v>
      </c>
      <c r="H641" s="1" t="s">
        <v>7226</v>
      </c>
      <c r="I641" s="1" t="s">
        <v>7227</v>
      </c>
      <c r="J641" s="1" t="s">
        <v>7227</v>
      </c>
      <c r="K641" s="2"/>
      <c r="L641" s="1">
        <v>-5.0</v>
      </c>
      <c r="M641" s="1"/>
      <c r="N641" s="1">
        <v>9.669566666666666</v>
      </c>
      <c r="O641" s="1" t="s">
        <v>5146</v>
      </c>
      <c r="P641" s="1" t="s">
        <v>7228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32</v>
      </c>
      <c r="B642" s="1" t="s">
        <v>112</v>
      </c>
      <c r="C642" s="1">
        <v>323.0</v>
      </c>
      <c r="D642" s="1">
        <v>0.0</v>
      </c>
      <c r="E642" s="2"/>
      <c r="F642" s="1" t="s">
        <v>26</v>
      </c>
      <c r="G642" s="1" t="s">
        <v>27</v>
      </c>
      <c r="H642" s="1" t="s">
        <v>7229</v>
      </c>
      <c r="I642" s="1" t="s">
        <v>7230</v>
      </c>
      <c r="J642" s="1" t="s">
        <v>7230</v>
      </c>
      <c r="K642" s="2"/>
      <c r="L642" s="1">
        <v>-6.0</v>
      </c>
      <c r="M642" s="1"/>
      <c r="N642" s="1">
        <v>8.182616666666666</v>
      </c>
      <c r="O642" s="1" t="s">
        <v>5146</v>
      </c>
      <c r="P642" s="1" t="s">
        <v>7231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32</v>
      </c>
      <c r="B643" s="1" t="s">
        <v>112</v>
      </c>
      <c r="C643" s="1">
        <v>264.0</v>
      </c>
      <c r="D643" s="1">
        <v>0.0</v>
      </c>
      <c r="E643" s="2"/>
      <c r="F643" s="1" t="s">
        <v>26</v>
      </c>
      <c r="G643" s="1" t="s">
        <v>27</v>
      </c>
      <c r="H643" s="1" t="s">
        <v>7232</v>
      </c>
      <c r="I643" s="1" t="s">
        <v>7233</v>
      </c>
      <c r="J643" s="1" t="s">
        <v>7233</v>
      </c>
      <c r="K643" s="2"/>
      <c r="L643" s="1">
        <v>-9.0</v>
      </c>
      <c r="M643" s="1"/>
      <c r="N643" s="1">
        <v>5.769666666666667</v>
      </c>
      <c r="O643" s="1" t="s">
        <v>5146</v>
      </c>
      <c r="P643" s="1" t="s">
        <v>5368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32</v>
      </c>
      <c r="B644" s="1" t="s">
        <v>112</v>
      </c>
      <c r="C644" s="1">
        <v>289.0</v>
      </c>
      <c r="D644" s="1">
        <v>0.0</v>
      </c>
      <c r="E644" s="2"/>
      <c r="F644" s="1" t="s">
        <v>26</v>
      </c>
      <c r="G644" s="1" t="s">
        <v>27</v>
      </c>
      <c r="H644" s="1" t="s">
        <v>7234</v>
      </c>
      <c r="I644" s="1" t="s">
        <v>7235</v>
      </c>
      <c r="J644" s="1" t="s">
        <v>7235</v>
      </c>
      <c r="K644" s="2"/>
      <c r="L644" s="1">
        <v>-8.0</v>
      </c>
      <c r="M644" s="1"/>
      <c r="N644" s="1">
        <v>6.98635</v>
      </c>
      <c r="O644" s="1" t="s">
        <v>5146</v>
      </c>
      <c r="P644" s="1" t="s">
        <v>7236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48</v>
      </c>
      <c r="B645" s="1" t="s">
        <v>17</v>
      </c>
      <c r="C645" s="1">
        <v>199.0</v>
      </c>
      <c r="D645" s="1">
        <v>50.0</v>
      </c>
      <c r="E645" s="2"/>
      <c r="F645" s="1" t="s">
        <v>18</v>
      </c>
      <c r="G645" s="1" t="s">
        <v>27</v>
      </c>
      <c r="H645" s="1" t="s">
        <v>7237</v>
      </c>
      <c r="I645" s="1" t="s">
        <v>7238</v>
      </c>
      <c r="J645" s="1" t="s">
        <v>6967</v>
      </c>
      <c r="K645" s="2"/>
      <c r="L645" s="1">
        <v>749.0</v>
      </c>
      <c r="M645" s="1"/>
      <c r="N645" s="1">
        <v>33.61208333333333</v>
      </c>
      <c r="O645" s="1" t="s">
        <v>5142</v>
      </c>
      <c r="P645" s="1" t="s">
        <v>7239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48</v>
      </c>
      <c r="B646" s="1" t="s">
        <v>17</v>
      </c>
      <c r="C646" s="1">
        <v>412.0</v>
      </c>
      <c r="D646" s="1">
        <v>0.0</v>
      </c>
      <c r="E646" s="1" t="s">
        <v>25</v>
      </c>
      <c r="F646" s="1" t="s">
        <v>50</v>
      </c>
      <c r="G646" s="1" t="s">
        <v>27</v>
      </c>
      <c r="H646" s="1" t="s">
        <v>7240</v>
      </c>
      <c r="I646" s="1" t="s">
        <v>7241</v>
      </c>
      <c r="J646" s="1" t="s">
        <v>7242</v>
      </c>
      <c r="K646" s="1" t="s">
        <v>7243</v>
      </c>
      <c r="L646" s="1">
        <v>5.0</v>
      </c>
      <c r="M646" s="1">
        <v>5.6300333333333334</v>
      </c>
      <c r="N646" s="1">
        <v>10.902433333333333</v>
      </c>
      <c r="O646" s="1" t="s">
        <v>5142</v>
      </c>
      <c r="P646" s="1" t="s">
        <v>7244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 hidden="1">
      <c r="A647" s="1" t="s">
        <v>48</v>
      </c>
      <c r="B647" s="1" t="s">
        <v>17</v>
      </c>
      <c r="C647" s="1">
        <v>852.0</v>
      </c>
      <c r="D647" s="1">
        <v>0.0</v>
      </c>
      <c r="E647" s="1" t="s">
        <v>6007</v>
      </c>
      <c r="F647" s="1" t="s">
        <v>50</v>
      </c>
      <c r="G647" s="1" t="s">
        <v>27</v>
      </c>
      <c r="H647" s="1" t="s">
        <v>7245</v>
      </c>
      <c r="I647" s="1" t="s">
        <v>7246</v>
      </c>
      <c r="J647" s="1" t="s">
        <v>7247</v>
      </c>
      <c r="K647" s="1" t="s">
        <v>7248</v>
      </c>
      <c r="L647" s="1">
        <v>-1.0</v>
      </c>
      <c r="M647" s="1">
        <v>0.0117</v>
      </c>
      <c r="N647" s="1">
        <v>19.9255</v>
      </c>
      <c r="O647" s="1" t="s">
        <v>5142</v>
      </c>
      <c r="P647" s="1" t="s">
        <v>7249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32</v>
      </c>
      <c r="B648" s="1" t="s">
        <v>112</v>
      </c>
      <c r="C648" s="3">
        <v>653.0</v>
      </c>
      <c r="D648" s="1">
        <v>0.0</v>
      </c>
      <c r="E648" s="2"/>
      <c r="F648" s="1" t="s">
        <v>26</v>
      </c>
      <c r="G648" s="1" t="s">
        <v>27</v>
      </c>
      <c r="H648" s="1" t="s">
        <v>7250</v>
      </c>
      <c r="I648" s="1" t="s">
        <v>7251</v>
      </c>
      <c r="J648" s="1" t="s">
        <v>7251</v>
      </c>
      <c r="K648" s="2"/>
      <c r="L648" s="1">
        <v>-11.0</v>
      </c>
      <c r="M648" s="1"/>
      <c r="N648" s="1">
        <v>8.2425</v>
      </c>
      <c r="O648" s="1" t="s">
        <v>5146</v>
      </c>
      <c r="P648" s="1" t="s">
        <v>7252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 hidden="1">
      <c r="A649" s="1" t="s">
        <v>32</v>
      </c>
      <c r="B649" s="1" t="s">
        <v>112</v>
      </c>
      <c r="C649" s="1">
        <v>528.0</v>
      </c>
      <c r="D649" s="1">
        <v>0.0</v>
      </c>
      <c r="E649" s="2"/>
      <c r="F649" s="1" t="s">
        <v>26</v>
      </c>
      <c r="G649" s="1" t="s">
        <v>27</v>
      </c>
      <c r="H649" s="1" t="s">
        <v>7253</v>
      </c>
      <c r="I649" s="1" t="s">
        <v>7254</v>
      </c>
      <c r="J649" s="1" t="s">
        <v>7254</v>
      </c>
      <c r="K649" s="2"/>
      <c r="L649" s="1">
        <v>-8.0</v>
      </c>
      <c r="M649" s="1"/>
      <c r="N649" s="1">
        <v>10.441583333333334</v>
      </c>
      <c r="O649" s="1" t="s">
        <v>5146</v>
      </c>
      <c r="P649" s="1" t="s">
        <v>7255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 hidden="1">
      <c r="A650" s="1" t="s">
        <v>48</v>
      </c>
      <c r="B650" s="1" t="s">
        <v>17</v>
      </c>
      <c r="C650" s="1">
        <v>264.0</v>
      </c>
      <c r="D650" s="1">
        <v>0.0</v>
      </c>
      <c r="E650" s="1" t="s">
        <v>5511</v>
      </c>
      <c r="F650" s="1" t="s">
        <v>50</v>
      </c>
      <c r="G650" s="1" t="s">
        <v>27</v>
      </c>
      <c r="H650" s="1" t="s">
        <v>7256</v>
      </c>
      <c r="I650" s="1" t="s">
        <v>7257</v>
      </c>
      <c r="J650" s="1" t="s">
        <v>7258</v>
      </c>
      <c r="K650" s="1" t="s">
        <v>7259</v>
      </c>
      <c r="L650" s="1">
        <v>-11.0</v>
      </c>
      <c r="M650" s="1">
        <v>0.011716666666666667</v>
      </c>
      <c r="N650" s="1">
        <v>8.641583333333333</v>
      </c>
      <c r="O650" s="1" t="s">
        <v>5142</v>
      </c>
      <c r="P650" s="1" t="s">
        <v>7260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 hidden="1">
      <c r="A651" s="1" t="s">
        <v>48</v>
      </c>
      <c r="B651" s="1" t="s">
        <v>17</v>
      </c>
      <c r="C651" s="1">
        <v>876.0</v>
      </c>
      <c r="D651" s="1">
        <v>0.0</v>
      </c>
      <c r="E651" s="1" t="s">
        <v>5511</v>
      </c>
      <c r="F651" s="1" t="s">
        <v>50</v>
      </c>
      <c r="G651" s="1" t="s">
        <v>27</v>
      </c>
      <c r="H651" s="1" t="s">
        <v>7261</v>
      </c>
      <c r="I651" s="1" t="s">
        <v>7262</v>
      </c>
      <c r="J651" s="1" t="s">
        <v>7263</v>
      </c>
      <c r="K651" s="1" t="s">
        <v>7264</v>
      </c>
      <c r="L651" s="1">
        <v>-4.0</v>
      </c>
      <c r="M651" s="1">
        <v>0.010666666666666666</v>
      </c>
      <c r="N651" s="1">
        <v>8.809133333333333</v>
      </c>
      <c r="O651" s="1" t="s">
        <v>5142</v>
      </c>
      <c r="P651" s="1" t="s">
        <v>7265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32</v>
      </c>
      <c r="B652" s="1" t="s">
        <v>112</v>
      </c>
      <c r="C652" s="1">
        <v>931.0</v>
      </c>
      <c r="D652" s="1">
        <v>0.0</v>
      </c>
      <c r="E652" s="2"/>
      <c r="F652" s="1" t="s">
        <v>26</v>
      </c>
      <c r="G652" s="1" t="s">
        <v>27</v>
      </c>
      <c r="H652" s="1" t="s">
        <v>7266</v>
      </c>
      <c r="I652" s="1" t="s">
        <v>7267</v>
      </c>
      <c r="J652" s="1" t="s">
        <v>7267</v>
      </c>
      <c r="K652" s="2"/>
      <c r="L652" s="1">
        <v>-6.0</v>
      </c>
      <c r="M652" s="1"/>
      <c r="N652" s="1">
        <v>13.809716666666667</v>
      </c>
      <c r="O652" s="1" t="s">
        <v>5146</v>
      </c>
      <c r="P652" s="1" t="s">
        <v>7268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24</v>
      </c>
      <c r="B653" s="1" t="s">
        <v>17</v>
      </c>
      <c r="C653" s="1">
        <v>214.2</v>
      </c>
      <c r="D653" s="1">
        <v>0.0</v>
      </c>
      <c r="E653" s="1" t="s">
        <v>25</v>
      </c>
      <c r="F653" s="1" t="s">
        <v>26</v>
      </c>
      <c r="G653" s="1" t="s">
        <v>27</v>
      </c>
      <c r="H653" s="1" t="s">
        <v>7269</v>
      </c>
      <c r="I653" s="1" t="s">
        <v>7270</v>
      </c>
      <c r="J653" s="1" t="s">
        <v>7270</v>
      </c>
      <c r="K653" s="2"/>
      <c r="L653" s="1">
        <v>-9.0</v>
      </c>
      <c r="M653" s="1"/>
      <c r="N653" s="1">
        <v>5.989166666666667</v>
      </c>
      <c r="O653" s="1" t="s">
        <v>5150</v>
      </c>
      <c r="P653" s="1" t="s">
        <v>7271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 hidden="1">
      <c r="A654" s="1" t="s">
        <v>24</v>
      </c>
      <c r="B654" s="1" t="s">
        <v>17</v>
      </c>
      <c r="C654" s="3">
        <v>241.2</v>
      </c>
      <c r="D654" s="1">
        <v>0.0</v>
      </c>
      <c r="E654" s="1" t="s">
        <v>25</v>
      </c>
      <c r="F654" s="1" t="s">
        <v>26</v>
      </c>
      <c r="G654" s="1" t="s">
        <v>27</v>
      </c>
      <c r="H654" s="1" t="s">
        <v>7272</v>
      </c>
      <c r="I654" s="1" t="s">
        <v>7273</v>
      </c>
      <c r="J654" s="1" t="s">
        <v>7273</v>
      </c>
      <c r="K654" s="2"/>
      <c r="L654" s="1">
        <v>-6.0</v>
      </c>
      <c r="M654" s="1"/>
      <c r="N654" s="1">
        <v>8.492616666666667</v>
      </c>
      <c r="O654" s="1" t="s">
        <v>5150</v>
      </c>
      <c r="P654" s="1" t="s">
        <v>7274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48</v>
      </c>
      <c r="B655" s="1" t="s">
        <v>17</v>
      </c>
      <c r="C655" s="1">
        <v>366.0</v>
      </c>
      <c r="D655" s="1">
        <v>19.0</v>
      </c>
      <c r="E655" s="1" t="s">
        <v>5511</v>
      </c>
      <c r="F655" s="1" t="s">
        <v>50</v>
      </c>
      <c r="G655" s="1" t="s">
        <v>27</v>
      </c>
      <c r="H655" s="1" t="s">
        <v>7275</v>
      </c>
      <c r="I655" s="1" t="s">
        <v>7276</v>
      </c>
      <c r="J655" s="1" t="s">
        <v>7277</v>
      </c>
      <c r="K655" s="1" t="s">
        <v>7278</v>
      </c>
      <c r="L655" s="1">
        <v>5.0</v>
      </c>
      <c r="M655" s="1">
        <v>0.016466666666666668</v>
      </c>
      <c r="N655" s="1">
        <v>8.2592</v>
      </c>
      <c r="O655" s="1" t="s">
        <v>5142</v>
      </c>
      <c r="P655" s="1" t="s">
        <v>7279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32</v>
      </c>
      <c r="B656" s="1" t="s">
        <v>112</v>
      </c>
      <c r="C656" s="1">
        <v>603.0</v>
      </c>
      <c r="D656" s="1">
        <v>0.0</v>
      </c>
      <c r="E656" s="2"/>
      <c r="F656" s="1" t="s">
        <v>26</v>
      </c>
      <c r="G656" s="1" t="s">
        <v>19</v>
      </c>
      <c r="H656" s="1" t="s">
        <v>7280</v>
      </c>
      <c r="I656" s="1" t="s">
        <v>7281</v>
      </c>
      <c r="J656" s="1" t="s">
        <v>7281</v>
      </c>
      <c r="K656" s="2"/>
      <c r="L656" s="1">
        <v>-8.0</v>
      </c>
      <c r="M656" s="1"/>
      <c r="N656" s="1">
        <v>11.000616666666666</v>
      </c>
      <c r="O656" s="1" t="s">
        <v>5146</v>
      </c>
      <c r="P656" s="1" t="s">
        <v>7282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 hidden="1">
      <c r="A657" s="1" t="s">
        <v>24</v>
      </c>
      <c r="B657" s="1" t="s">
        <v>17</v>
      </c>
      <c r="C657" s="1">
        <v>329.0</v>
      </c>
      <c r="D657" s="1">
        <v>0.0</v>
      </c>
      <c r="E657" s="1" t="s">
        <v>25</v>
      </c>
      <c r="F657" s="1" t="s">
        <v>26</v>
      </c>
      <c r="G657" s="1" t="s">
        <v>27</v>
      </c>
      <c r="H657" s="1" t="s">
        <v>7283</v>
      </c>
      <c r="I657" s="1" t="s">
        <v>7284</v>
      </c>
      <c r="J657" s="1" t="s">
        <v>7284</v>
      </c>
      <c r="K657" s="2"/>
      <c r="L657" s="1">
        <v>-8.0</v>
      </c>
      <c r="M657" s="1"/>
      <c r="N657" s="1">
        <v>6.717733333333333</v>
      </c>
      <c r="O657" s="1" t="s">
        <v>5150</v>
      </c>
      <c r="P657" s="1" t="s">
        <v>5749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 hidden="1">
      <c r="A658" s="1" t="s">
        <v>32</v>
      </c>
      <c r="B658" s="1" t="s">
        <v>1468</v>
      </c>
      <c r="C658" s="1">
        <v>329.0</v>
      </c>
      <c r="D658" s="1">
        <v>0.0</v>
      </c>
      <c r="E658" s="2"/>
      <c r="F658" s="1" t="s">
        <v>26</v>
      </c>
      <c r="G658" s="1" t="s">
        <v>27</v>
      </c>
      <c r="H658" s="1" t="s">
        <v>7285</v>
      </c>
      <c r="I658" s="1" t="s">
        <v>7286</v>
      </c>
      <c r="J658" s="1" t="s">
        <v>7286</v>
      </c>
      <c r="K658" s="2"/>
      <c r="L658" s="1">
        <v>-7.0</v>
      </c>
      <c r="M658" s="1"/>
      <c r="N658" s="1">
        <v>7.1644</v>
      </c>
      <c r="O658" s="1" t="s">
        <v>5146</v>
      </c>
      <c r="P658" s="1" t="s">
        <v>7287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48</v>
      </c>
      <c r="B659" s="1" t="s">
        <v>17</v>
      </c>
      <c r="C659" s="1">
        <v>359.0</v>
      </c>
      <c r="D659" s="1">
        <v>0.0</v>
      </c>
      <c r="E659" s="1" t="s">
        <v>5511</v>
      </c>
      <c r="F659" s="1" t="s">
        <v>50</v>
      </c>
      <c r="G659" s="1" t="s">
        <v>27</v>
      </c>
      <c r="H659" s="1" t="s">
        <v>7288</v>
      </c>
      <c r="I659" s="1" t="s">
        <v>7289</v>
      </c>
      <c r="J659" s="1" t="s">
        <v>7290</v>
      </c>
      <c r="K659" s="1" t="s">
        <v>7291</v>
      </c>
      <c r="L659" s="1">
        <v>-10.0</v>
      </c>
      <c r="M659" s="1">
        <v>0.008033333333333333</v>
      </c>
      <c r="N659" s="1">
        <v>6.0364</v>
      </c>
      <c r="O659" s="1" t="s">
        <v>5142</v>
      </c>
      <c r="P659" s="1" t="s">
        <v>5180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32</v>
      </c>
      <c r="B660" s="1" t="s">
        <v>112</v>
      </c>
      <c r="C660" s="1">
        <v>555.0</v>
      </c>
      <c r="D660" s="1">
        <v>0.0</v>
      </c>
      <c r="E660" s="2"/>
      <c r="F660" s="1" t="s">
        <v>26</v>
      </c>
      <c r="G660" s="1" t="s">
        <v>27</v>
      </c>
      <c r="H660" s="1" t="s">
        <v>7292</v>
      </c>
      <c r="I660" s="1" t="s">
        <v>7293</v>
      </c>
      <c r="J660" s="1" t="s">
        <v>7293</v>
      </c>
      <c r="K660" s="2"/>
      <c r="L660" s="1">
        <v>-11.0</v>
      </c>
      <c r="M660" s="1"/>
      <c r="N660" s="1">
        <v>7.277116666666666</v>
      </c>
      <c r="O660" s="1" t="s">
        <v>5146</v>
      </c>
      <c r="P660" s="1" t="s">
        <v>7294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 hidden="1">
      <c r="A661" s="1" t="s">
        <v>32</v>
      </c>
      <c r="B661" s="1" t="s">
        <v>17</v>
      </c>
      <c r="C661" s="1">
        <v>264.0</v>
      </c>
      <c r="D661" s="1">
        <v>0.0</v>
      </c>
      <c r="E661" s="2"/>
      <c r="F661" s="1" t="s">
        <v>26</v>
      </c>
      <c r="G661" s="1" t="s">
        <v>27</v>
      </c>
      <c r="H661" s="1" t="s">
        <v>7295</v>
      </c>
      <c r="I661" s="1" t="s">
        <v>7296</v>
      </c>
      <c r="J661" s="1" t="s">
        <v>7296</v>
      </c>
      <c r="K661" s="2"/>
      <c r="L661" s="1">
        <v>-6.0</v>
      </c>
      <c r="M661" s="1"/>
      <c r="N661" s="1">
        <v>8.806666666666667</v>
      </c>
      <c r="O661" s="1" t="s">
        <v>5146</v>
      </c>
      <c r="P661" s="1" t="s">
        <v>7297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48</v>
      </c>
      <c r="B662" s="1" t="s">
        <v>17</v>
      </c>
      <c r="C662" s="1">
        <v>199.0</v>
      </c>
      <c r="D662" s="1">
        <v>50.0</v>
      </c>
      <c r="E662" s="2"/>
      <c r="F662" s="1" t="s">
        <v>18</v>
      </c>
      <c r="G662" s="1" t="s">
        <v>27</v>
      </c>
      <c r="H662" s="1" t="s">
        <v>7298</v>
      </c>
      <c r="I662" s="1" t="s">
        <v>7299</v>
      </c>
      <c r="J662" s="1" t="s">
        <v>7299</v>
      </c>
      <c r="K662" s="2"/>
      <c r="L662" s="1">
        <v>-10.0</v>
      </c>
      <c r="M662" s="1"/>
      <c r="N662" s="1">
        <v>8.21265</v>
      </c>
      <c r="O662" s="1" t="s">
        <v>5142</v>
      </c>
      <c r="P662" s="1" t="s">
        <v>5430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66</v>
      </c>
      <c r="B663" s="1" t="s">
        <v>17</v>
      </c>
      <c r="C663" s="1">
        <v>329.0</v>
      </c>
      <c r="D663" s="1">
        <v>0.0</v>
      </c>
      <c r="E663" s="1" t="s">
        <v>7300</v>
      </c>
      <c r="F663" s="1" t="s">
        <v>26</v>
      </c>
      <c r="G663" s="1" t="s">
        <v>27</v>
      </c>
      <c r="H663" s="1" t="s">
        <v>7301</v>
      </c>
      <c r="I663" s="1" t="s">
        <v>7302</v>
      </c>
      <c r="J663" s="1" t="s">
        <v>7302</v>
      </c>
      <c r="K663" s="2"/>
      <c r="L663" s="1">
        <v>-7.0</v>
      </c>
      <c r="M663" s="1"/>
      <c r="N663" s="1">
        <v>7.832933333333333</v>
      </c>
      <c r="O663" s="1" t="s">
        <v>5146</v>
      </c>
      <c r="P663" s="1" t="s">
        <v>5959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 hidden="1">
      <c r="A664" s="1" t="s">
        <v>24</v>
      </c>
      <c r="B664" s="1" t="s">
        <v>17</v>
      </c>
      <c r="C664" s="1">
        <v>474.4</v>
      </c>
      <c r="D664" s="1">
        <v>0.0</v>
      </c>
      <c r="E664" s="1" t="s">
        <v>25</v>
      </c>
      <c r="F664" s="1" t="s">
        <v>26</v>
      </c>
      <c r="G664" s="1" t="s">
        <v>27</v>
      </c>
      <c r="H664" s="1" t="s">
        <v>7303</v>
      </c>
      <c r="I664" s="1" t="s">
        <v>7304</v>
      </c>
      <c r="J664" s="1" t="s">
        <v>7304</v>
      </c>
      <c r="K664" s="2"/>
      <c r="L664" s="1">
        <v>-6.0</v>
      </c>
      <c r="M664" s="1"/>
      <c r="N664" s="1">
        <v>8.202166666666667</v>
      </c>
      <c r="O664" s="1" t="s">
        <v>5150</v>
      </c>
      <c r="P664" s="1" t="s">
        <v>7305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 hidden="1">
      <c r="A665" s="1" t="s">
        <v>24</v>
      </c>
      <c r="B665" s="1" t="s">
        <v>17</v>
      </c>
      <c r="C665" s="1">
        <v>329.0</v>
      </c>
      <c r="D665" s="1">
        <v>0.0</v>
      </c>
      <c r="E665" s="1" t="s">
        <v>25</v>
      </c>
      <c r="F665" s="1" t="s">
        <v>26</v>
      </c>
      <c r="G665" s="1" t="s">
        <v>27</v>
      </c>
      <c r="H665" s="1" t="s">
        <v>7306</v>
      </c>
      <c r="I665" s="1" t="s">
        <v>7307</v>
      </c>
      <c r="J665" s="1" t="s">
        <v>7307</v>
      </c>
      <c r="K665" s="2"/>
      <c r="L665" s="1">
        <v>0.0</v>
      </c>
      <c r="M665" s="1"/>
      <c r="N665" s="1">
        <v>14.853283333333334</v>
      </c>
      <c r="O665" s="1" t="s">
        <v>5150</v>
      </c>
      <c r="P665" s="1" t="s">
        <v>7308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48</v>
      </c>
      <c r="B666" s="1" t="s">
        <v>17</v>
      </c>
      <c r="C666" s="1">
        <v>219.0</v>
      </c>
      <c r="D666" s="1">
        <v>50.0</v>
      </c>
      <c r="E666" s="2"/>
      <c r="F666" s="1" t="s">
        <v>18</v>
      </c>
      <c r="G666" s="1" t="s">
        <v>19</v>
      </c>
      <c r="H666" s="1" t="s">
        <v>7309</v>
      </c>
      <c r="I666" s="1" t="s">
        <v>7310</v>
      </c>
      <c r="J666" s="1" t="s">
        <v>7310</v>
      </c>
      <c r="K666" s="2"/>
      <c r="L666" s="1">
        <v>0.0</v>
      </c>
      <c r="M666" s="1"/>
      <c r="N666" s="1">
        <v>18.347666666666665</v>
      </c>
      <c r="O666" s="1" t="s">
        <v>5142</v>
      </c>
      <c r="P666" s="1" t="s">
        <v>7311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 hidden="1">
      <c r="A667" s="1" t="s">
        <v>48</v>
      </c>
      <c r="B667" s="1" t="s">
        <v>17</v>
      </c>
      <c r="C667" s="1">
        <v>239.0</v>
      </c>
      <c r="D667" s="1">
        <v>55.0</v>
      </c>
      <c r="E667" s="2"/>
      <c r="F667" s="1" t="s">
        <v>18</v>
      </c>
      <c r="G667" s="1" t="s">
        <v>19</v>
      </c>
      <c r="H667" s="1" t="s">
        <v>7312</v>
      </c>
      <c r="I667" s="1" t="s">
        <v>7313</v>
      </c>
      <c r="J667" s="1" t="s">
        <v>7313</v>
      </c>
      <c r="K667" s="2"/>
      <c r="L667" s="1">
        <v>-2.0</v>
      </c>
      <c r="M667" s="1"/>
      <c r="N667" s="1">
        <v>17.887383333333332</v>
      </c>
      <c r="O667" s="1" t="s">
        <v>5142</v>
      </c>
      <c r="P667" s="1" t="s">
        <v>7314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48</v>
      </c>
      <c r="B668" s="1" t="s">
        <v>17</v>
      </c>
      <c r="C668" s="1">
        <v>398.0</v>
      </c>
      <c r="D668" s="1">
        <v>100.0</v>
      </c>
      <c r="E668" s="2"/>
      <c r="F668" s="1" t="s">
        <v>18</v>
      </c>
      <c r="G668" s="1" t="s">
        <v>123</v>
      </c>
      <c r="H668" s="1" t="s">
        <v>7315</v>
      </c>
      <c r="I668" s="1" t="s">
        <v>7316</v>
      </c>
      <c r="J668" s="1" t="s">
        <v>7316</v>
      </c>
      <c r="K668" s="2"/>
      <c r="L668" s="1">
        <v>-5.0</v>
      </c>
      <c r="M668" s="1"/>
      <c r="N668" s="1">
        <v>14.039766666666667</v>
      </c>
      <c r="O668" s="1" t="s">
        <v>5142</v>
      </c>
      <c r="P668" s="1" t="s">
        <v>7317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 hidden="1">
      <c r="A669" s="1" t="s">
        <v>16</v>
      </c>
      <c r="B669" s="1" t="s">
        <v>17</v>
      </c>
      <c r="C669" s="1">
        <v>3237.0</v>
      </c>
      <c r="D669" s="1">
        <v>0.0</v>
      </c>
      <c r="E669" s="2"/>
      <c r="F669" s="1" t="s">
        <v>18</v>
      </c>
      <c r="G669" s="1" t="s">
        <v>19</v>
      </c>
      <c r="H669" s="1" t="s">
        <v>7318</v>
      </c>
      <c r="I669" s="1" t="s">
        <v>7319</v>
      </c>
      <c r="J669" s="1" t="s">
        <v>7319</v>
      </c>
      <c r="K669" s="2"/>
      <c r="L669" s="1">
        <v>-5.0</v>
      </c>
      <c r="M669" s="1"/>
      <c r="N669" s="1">
        <v>35.740966666666665</v>
      </c>
      <c r="O669" s="1" t="s">
        <v>22</v>
      </c>
      <c r="P669" s="1" t="s">
        <v>7320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48</v>
      </c>
      <c r="B670" s="1" t="s">
        <v>17</v>
      </c>
      <c r="C670" s="1">
        <v>402.0</v>
      </c>
      <c r="D670" s="1">
        <v>21.0</v>
      </c>
      <c r="E670" s="1" t="s">
        <v>5511</v>
      </c>
      <c r="F670" s="1" t="s">
        <v>50</v>
      </c>
      <c r="G670" s="1" t="s">
        <v>27</v>
      </c>
      <c r="H670" s="1" t="s">
        <v>7321</v>
      </c>
      <c r="I670" s="1" t="s">
        <v>7322</v>
      </c>
      <c r="J670" s="1" t="s">
        <v>7323</v>
      </c>
      <c r="K670" s="1" t="s">
        <v>7324</v>
      </c>
      <c r="L670" s="1">
        <v>0.0</v>
      </c>
      <c r="M670" s="1">
        <v>0.011516666666666666</v>
      </c>
      <c r="N670" s="1">
        <v>14.239983333333333</v>
      </c>
      <c r="O670" s="1" t="s">
        <v>5142</v>
      </c>
      <c r="P670" s="1" t="s">
        <v>7325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 hidden="1">
      <c r="A671" s="1" t="s">
        <v>32</v>
      </c>
      <c r="B671" s="1" t="s">
        <v>17</v>
      </c>
      <c r="C671" s="1">
        <v>488.0</v>
      </c>
      <c r="D671" s="1">
        <v>0.0</v>
      </c>
      <c r="E671" s="2"/>
      <c r="F671" s="1" t="s">
        <v>26</v>
      </c>
      <c r="G671" s="1" t="s">
        <v>19</v>
      </c>
      <c r="H671" s="1" t="s">
        <v>7326</v>
      </c>
      <c r="I671" s="1" t="s">
        <v>7327</v>
      </c>
      <c r="J671" s="1" t="s">
        <v>7327</v>
      </c>
      <c r="K671" s="2"/>
      <c r="L671" s="1">
        <v>-6.0</v>
      </c>
      <c r="M671" s="1"/>
      <c r="N671" s="1">
        <v>8.205983333333334</v>
      </c>
      <c r="O671" s="1" t="s">
        <v>5146</v>
      </c>
      <c r="P671" s="1" t="s">
        <v>7328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 hidden="1">
      <c r="A672" s="1" t="s">
        <v>66</v>
      </c>
      <c r="B672" s="1" t="s">
        <v>17</v>
      </c>
      <c r="C672" s="1">
        <v>358.0</v>
      </c>
      <c r="D672" s="1">
        <v>0.0</v>
      </c>
      <c r="E672" s="1" t="s">
        <v>7329</v>
      </c>
      <c r="F672" s="1" t="s">
        <v>26</v>
      </c>
      <c r="G672" s="1" t="s">
        <v>27</v>
      </c>
      <c r="H672" s="1" t="s">
        <v>7330</v>
      </c>
      <c r="I672" s="1" t="s">
        <v>7331</v>
      </c>
      <c r="J672" s="1" t="s">
        <v>7331</v>
      </c>
      <c r="K672" s="2"/>
      <c r="L672" s="1">
        <v>-4.0</v>
      </c>
      <c r="M672" s="1"/>
      <c r="N672" s="1">
        <v>10.395666666666667</v>
      </c>
      <c r="O672" s="1" t="s">
        <v>5146</v>
      </c>
      <c r="P672" s="1" t="s">
        <v>7332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48</v>
      </c>
      <c r="B673" s="1" t="s">
        <v>17</v>
      </c>
      <c r="C673" s="1">
        <v>618.0</v>
      </c>
      <c r="D673" s="1">
        <v>0.0</v>
      </c>
      <c r="E673" s="1" t="s">
        <v>6884</v>
      </c>
      <c r="F673" s="1" t="s">
        <v>50</v>
      </c>
      <c r="G673" s="1" t="s">
        <v>27</v>
      </c>
      <c r="H673" s="1" t="s">
        <v>7333</v>
      </c>
      <c r="I673" s="1" t="s">
        <v>7334</v>
      </c>
      <c r="J673" s="1" t="s">
        <v>7335</v>
      </c>
      <c r="K673" s="1" t="s">
        <v>7336</v>
      </c>
      <c r="L673" s="1">
        <v>12.0</v>
      </c>
      <c r="M673" s="1">
        <v>0.034833333333333334</v>
      </c>
      <c r="N673" s="1">
        <v>15.947</v>
      </c>
      <c r="O673" s="1" t="s">
        <v>5142</v>
      </c>
      <c r="P673" s="1" t="s">
        <v>7337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 hidden="1">
      <c r="A674" s="1" t="s">
        <v>48</v>
      </c>
      <c r="B674" s="1" t="s">
        <v>17</v>
      </c>
      <c r="C674" s="1">
        <v>600.0</v>
      </c>
      <c r="D674" s="1">
        <v>151.0</v>
      </c>
      <c r="E674" s="2"/>
      <c r="F674" s="1" t="s">
        <v>18</v>
      </c>
      <c r="G674" s="1" t="s">
        <v>123</v>
      </c>
      <c r="H674" s="1" t="s">
        <v>7338</v>
      </c>
      <c r="I674" s="1" t="s">
        <v>7339</v>
      </c>
      <c r="J674" s="1" t="s">
        <v>7339</v>
      </c>
      <c r="K674" s="2"/>
      <c r="L674" s="1">
        <v>-13.0</v>
      </c>
      <c r="M674" s="1"/>
      <c r="N674" s="1">
        <v>11.295983333333334</v>
      </c>
      <c r="O674" s="1" t="s">
        <v>5142</v>
      </c>
      <c r="P674" s="1" t="s">
        <v>7340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 hidden="1">
      <c r="A675" s="1" t="s">
        <v>32</v>
      </c>
      <c r="B675" s="1" t="s">
        <v>17</v>
      </c>
      <c r="C675" s="1">
        <v>289.0</v>
      </c>
      <c r="D675" s="1">
        <v>0.0</v>
      </c>
      <c r="E675" s="2"/>
      <c r="F675" s="1" t="s">
        <v>26</v>
      </c>
      <c r="G675" s="1" t="s">
        <v>27</v>
      </c>
      <c r="H675" s="1" t="s">
        <v>7341</v>
      </c>
      <c r="I675" s="1" t="s">
        <v>7342</v>
      </c>
      <c r="J675" s="1" t="s">
        <v>7342</v>
      </c>
      <c r="K675" s="2"/>
      <c r="L675" s="1">
        <v>-9.0</v>
      </c>
      <c r="M675" s="1"/>
      <c r="N675" s="1">
        <v>5.5825</v>
      </c>
      <c r="O675" s="1" t="s">
        <v>5146</v>
      </c>
      <c r="P675" s="1" t="s">
        <v>6512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66</v>
      </c>
      <c r="B676" s="1" t="s">
        <v>17</v>
      </c>
      <c r="C676" s="1">
        <v>436.0</v>
      </c>
      <c r="D676" s="1">
        <v>0.0</v>
      </c>
      <c r="E676" s="1" t="s">
        <v>7329</v>
      </c>
      <c r="F676" s="1" t="s">
        <v>26</v>
      </c>
      <c r="G676" s="1" t="s">
        <v>27</v>
      </c>
      <c r="H676" s="1" t="s">
        <v>7343</v>
      </c>
      <c r="I676" s="1" t="s">
        <v>7344</v>
      </c>
      <c r="J676" s="1" t="s">
        <v>7344</v>
      </c>
      <c r="K676" s="2"/>
      <c r="L676" s="1">
        <v>-4.0</v>
      </c>
      <c r="M676" s="1"/>
      <c r="N676" s="1">
        <v>10.288666666666666</v>
      </c>
      <c r="O676" s="1" t="s">
        <v>5146</v>
      </c>
      <c r="P676" s="1" t="s">
        <v>7345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 hidden="1">
      <c r="A677" s="1" t="s">
        <v>32</v>
      </c>
      <c r="B677" s="1" t="s">
        <v>17</v>
      </c>
      <c r="C677" s="1">
        <v>264.0</v>
      </c>
      <c r="D677" s="1">
        <v>0.0</v>
      </c>
      <c r="E677" s="2"/>
      <c r="F677" s="1" t="s">
        <v>26</v>
      </c>
      <c r="G677" s="1" t="s">
        <v>27</v>
      </c>
      <c r="H677" s="1" t="s">
        <v>7346</v>
      </c>
      <c r="I677" s="1" t="s">
        <v>7347</v>
      </c>
      <c r="J677" s="1" t="s">
        <v>7347</v>
      </c>
      <c r="K677" s="2"/>
      <c r="L677" s="1">
        <v>3.0</v>
      </c>
      <c r="M677" s="1"/>
      <c r="N677" s="1">
        <v>18.4294</v>
      </c>
      <c r="O677" s="1" t="s">
        <v>5146</v>
      </c>
      <c r="P677" s="1" t="s">
        <v>5506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24</v>
      </c>
      <c r="B678" s="1" t="s">
        <v>17</v>
      </c>
      <c r="C678" s="1">
        <v>214.2</v>
      </c>
      <c r="D678" s="1">
        <v>0.0</v>
      </c>
      <c r="E678" s="1" t="s">
        <v>25</v>
      </c>
      <c r="F678" s="1" t="s">
        <v>26</v>
      </c>
      <c r="G678" s="1" t="s">
        <v>27</v>
      </c>
      <c r="H678" s="1" t="s">
        <v>7348</v>
      </c>
      <c r="I678" s="1" t="s">
        <v>7349</v>
      </c>
      <c r="J678" s="1" t="s">
        <v>7349</v>
      </c>
      <c r="K678" s="2"/>
      <c r="L678" s="1">
        <v>-5.0</v>
      </c>
      <c r="M678" s="1"/>
      <c r="N678" s="1">
        <v>9.455633333333333</v>
      </c>
      <c r="O678" s="1" t="s">
        <v>5150</v>
      </c>
      <c r="P678" s="1" t="s">
        <v>5174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48</v>
      </c>
      <c r="B679" s="1" t="s">
        <v>17</v>
      </c>
      <c r="C679" s="1">
        <v>578.0</v>
      </c>
      <c r="D679" s="1">
        <v>0.0</v>
      </c>
      <c r="E679" s="1" t="s">
        <v>6884</v>
      </c>
      <c r="F679" s="1" t="s">
        <v>50</v>
      </c>
      <c r="G679" s="1" t="s">
        <v>27</v>
      </c>
      <c r="H679" s="1" t="s">
        <v>7350</v>
      </c>
      <c r="I679" s="1" t="s">
        <v>7351</v>
      </c>
      <c r="J679" s="1" t="s">
        <v>7352</v>
      </c>
      <c r="K679" s="1" t="s">
        <v>7353</v>
      </c>
      <c r="L679" s="1">
        <v>4.0</v>
      </c>
      <c r="M679" s="1">
        <v>0.0079</v>
      </c>
      <c r="N679" s="1">
        <v>10.103183333333334</v>
      </c>
      <c r="O679" s="1" t="s">
        <v>5142</v>
      </c>
      <c r="P679" s="1" t="s">
        <v>7354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 hidden="1">
      <c r="A680" s="1" t="s">
        <v>48</v>
      </c>
      <c r="B680" s="1" t="s">
        <v>17</v>
      </c>
      <c r="C680" s="1">
        <v>294.0</v>
      </c>
      <c r="D680" s="1">
        <v>15.0</v>
      </c>
      <c r="E680" s="1" t="s">
        <v>25</v>
      </c>
      <c r="F680" s="1" t="s">
        <v>50</v>
      </c>
      <c r="G680" s="1" t="s">
        <v>27</v>
      </c>
      <c r="H680" s="1" t="s">
        <v>7355</v>
      </c>
      <c r="I680" s="1" t="s">
        <v>7356</v>
      </c>
      <c r="J680" s="1" t="s">
        <v>7357</v>
      </c>
      <c r="K680" s="1" t="s">
        <v>7358</v>
      </c>
      <c r="L680" s="1">
        <v>0.0</v>
      </c>
      <c r="M680" s="1">
        <v>10.799616666666667</v>
      </c>
      <c r="N680" s="1">
        <v>7.9869666666666665</v>
      </c>
      <c r="O680" s="1" t="s">
        <v>5142</v>
      </c>
      <c r="P680" s="1" t="s">
        <v>7359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 hidden="1">
      <c r="A681" s="1" t="s">
        <v>48</v>
      </c>
      <c r="B681" s="1" t="s">
        <v>17</v>
      </c>
      <c r="C681" s="1">
        <v>309.0</v>
      </c>
      <c r="D681" s="1">
        <v>0.0</v>
      </c>
      <c r="E681" s="1" t="s">
        <v>6884</v>
      </c>
      <c r="F681" s="1" t="s">
        <v>50</v>
      </c>
      <c r="G681" s="1" t="s">
        <v>27</v>
      </c>
      <c r="H681" s="1" t="s">
        <v>7360</v>
      </c>
      <c r="I681" s="1" t="s">
        <v>7361</v>
      </c>
      <c r="J681" s="1" t="s">
        <v>7362</v>
      </c>
      <c r="K681" s="1" t="s">
        <v>7363</v>
      </c>
      <c r="L681" s="1">
        <v>12.0</v>
      </c>
      <c r="M681" s="1">
        <v>0.009933333333333334</v>
      </c>
      <c r="N681" s="1">
        <v>8.99555</v>
      </c>
      <c r="O681" s="1" t="s">
        <v>5142</v>
      </c>
      <c r="P681" s="1" t="s">
        <v>7364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 hidden="1">
      <c r="A682" s="1" t="s">
        <v>48</v>
      </c>
      <c r="B682" s="1" t="s">
        <v>17</v>
      </c>
      <c r="C682" s="1">
        <v>406.0</v>
      </c>
      <c r="D682" s="1">
        <v>0.0</v>
      </c>
      <c r="E682" s="1" t="s">
        <v>25</v>
      </c>
      <c r="F682" s="1" t="s">
        <v>50</v>
      </c>
      <c r="G682" s="1" t="s">
        <v>19</v>
      </c>
      <c r="H682" s="1" t="s">
        <v>7365</v>
      </c>
      <c r="I682" s="1" t="s">
        <v>7366</v>
      </c>
      <c r="J682" s="1" t="s">
        <v>7367</v>
      </c>
      <c r="K682" s="1" t="s">
        <v>7368</v>
      </c>
      <c r="L682" s="1">
        <v>-9.0</v>
      </c>
      <c r="M682" s="1">
        <v>7.6642166666666665</v>
      </c>
      <c r="N682" s="1">
        <v>10.916466666666667</v>
      </c>
      <c r="O682" s="1" t="s">
        <v>5142</v>
      </c>
      <c r="P682" s="1" t="s">
        <v>7369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24</v>
      </c>
      <c r="B683" s="1" t="s">
        <v>17</v>
      </c>
      <c r="C683" s="1">
        <v>214.2</v>
      </c>
      <c r="D683" s="1">
        <v>0.0</v>
      </c>
      <c r="E683" s="1" t="s">
        <v>25</v>
      </c>
      <c r="F683" s="1" t="s">
        <v>26</v>
      </c>
      <c r="G683" s="1" t="s">
        <v>27</v>
      </c>
      <c r="H683" s="1" t="s">
        <v>7370</v>
      </c>
      <c r="I683" s="1" t="s">
        <v>7371</v>
      </c>
      <c r="J683" s="1" t="s">
        <v>7371</v>
      </c>
      <c r="K683" s="2"/>
      <c r="L683" s="1">
        <v>-7.0</v>
      </c>
      <c r="M683" s="1"/>
      <c r="N683" s="1">
        <v>7.68515</v>
      </c>
      <c r="O683" s="1" t="s">
        <v>5150</v>
      </c>
      <c r="P683" s="1" t="s">
        <v>7372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48</v>
      </c>
      <c r="B684" s="1" t="s">
        <v>17</v>
      </c>
      <c r="C684" s="1">
        <v>1046.0</v>
      </c>
      <c r="D684" s="1">
        <v>0.0</v>
      </c>
      <c r="E684" s="1" t="s">
        <v>6884</v>
      </c>
      <c r="F684" s="1" t="s">
        <v>50</v>
      </c>
      <c r="G684" s="1" t="s">
        <v>27</v>
      </c>
      <c r="H684" s="1" t="s">
        <v>7373</v>
      </c>
      <c r="I684" s="1" t="s">
        <v>7374</v>
      </c>
      <c r="J684" s="1" t="s">
        <v>7375</v>
      </c>
      <c r="K684" s="1" t="s">
        <v>7376</v>
      </c>
      <c r="L684" s="1">
        <v>16.0</v>
      </c>
      <c r="M684" s="1">
        <v>0.012283333333333334</v>
      </c>
      <c r="N684" s="1">
        <v>10.68585</v>
      </c>
      <c r="O684" s="1" t="s">
        <v>5142</v>
      </c>
      <c r="P684" s="1" t="s">
        <v>7377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32</v>
      </c>
      <c r="B685" s="1" t="s">
        <v>17</v>
      </c>
      <c r="C685" s="1">
        <v>379.0</v>
      </c>
      <c r="D685" s="1">
        <v>0.0</v>
      </c>
      <c r="E685" s="2"/>
      <c r="F685" s="1" t="s">
        <v>26</v>
      </c>
      <c r="G685" s="1" t="s">
        <v>27</v>
      </c>
      <c r="H685" s="1" t="s">
        <v>7378</v>
      </c>
      <c r="I685" s="1" t="s">
        <v>7379</v>
      </c>
      <c r="J685" s="1" t="s">
        <v>7379</v>
      </c>
      <c r="K685" s="2"/>
      <c r="L685" s="1">
        <v>-9.0</v>
      </c>
      <c r="M685" s="1"/>
      <c r="N685" s="1">
        <v>5.496416666666667</v>
      </c>
      <c r="O685" s="1" t="s">
        <v>5146</v>
      </c>
      <c r="P685" s="1" t="s">
        <v>7380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 hidden="1">
      <c r="A686" s="1" t="s">
        <v>32</v>
      </c>
      <c r="B686" s="1" t="s">
        <v>17</v>
      </c>
      <c r="C686" s="1">
        <v>528.0</v>
      </c>
      <c r="D686" s="1">
        <v>0.0</v>
      </c>
      <c r="E686" s="2"/>
      <c r="F686" s="1" t="s">
        <v>26</v>
      </c>
      <c r="G686" s="1" t="s">
        <v>27</v>
      </c>
      <c r="H686" s="1" t="s">
        <v>7381</v>
      </c>
      <c r="I686" s="1" t="s">
        <v>7382</v>
      </c>
      <c r="J686" s="1" t="s">
        <v>7382</v>
      </c>
      <c r="K686" s="2"/>
      <c r="L686" s="1">
        <v>-10.0</v>
      </c>
      <c r="M686" s="1"/>
      <c r="N686" s="1">
        <v>8.315316666666666</v>
      </c>
      <c r="O686" s="1" t="s">
        <v>5146</v>
      </c>
      <c r="P686" s="1" t="s">
        <v>7383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 hidden="1">
      <c r="A687" s="1" t="s">
        <v>16</v>
      </c>
      <c r="B687" s="1" t="s">
        <v>17</v>
      </c>
      <c r="C687" s="1">
        <v>139.0</v>
      </c>
      <c r="D687" s="1">
        <v>0.0</v>
      </c>
      <c r="E687" s="2"/>
      <c r="F687" s="1" t="s">
        <v>18</v>
      </c>
      <c r="G687" s="1" t="s">
        <v>19</v>
      </c>
      <c r="H687" s="1" t="s">
        <v>7384</v>
      </c>
      <c r="I687" s="1" t="s">
        <v>7385</v>
      </c>
      <c r="J687" s="1" t="s">
        <v>7385</v>
      </c>
      <c r="K687" s="2"/>
      <c r="L687" s="1">
        <v>-1.0</v>
      </c>
      <c r="M687" s="1"/>
      <c r="N687" s="1">
        <v>3.8573166666666667</v>
      </c>
      <c r="O687" s="1" t="s">
        <v>22</v>
      </c>
      <c r="P687" s="1" t="s">
        <v>7386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 hidden="1">
      <c r="A688" s="1" t="s">
        <v>48</v>
      </c>
      <c r="B688" s="1" t="s">
        <v>17</v>
      </c>
      <c r="C688" s="1">
        <v>355.0</v>
      </c>
      <c r="D688" s="1">
        <v>0.0</v>
      </c>
      <c r="E688" s="1" t="s">
        <v>6884</v>
      </c>
      <c r="F688" s="1" t="s">
        <v>50</v>
      </c>
      <c r="G688" s="1" t="s">
        <v>27</v>
      </c>
      <c r="H688" s="1" t="s">
        <v>7387</v>
      </c>
      <c r="I688" s="1" t="s">
        <v>7388</v>
      </c>
      <c r="J688" s="1" t="s">
        <v>7389</v>
      </c>
      <c r="K688" s="1" t="s">
        <v>7390</v>
      </c>
      <c r="L688" s="1">
        <v>12.0</v>
      </c>
      <c r="M688" s="1">
        <v>0.00785</v>
      </c>
      <c r="N688" s="1">
        <v>7.5473333333333334</v>
      </c>
      <c r="O688" s="1" t="s">
        <v>5142</v>
      </c>
      <c r="P688" s="1" t="s">
        <v>7391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 hidden="1">
      <c r="A689" s="1" t="s">
        <v>48</v>
      </c>
      <c r="B689" s="1" t="s">
        <v>17</v>
      </c>
      <c r="C689" s="1">
        <v>876.0</v>
      </c>
      <c r="D689" s="1">
        <v>0.0</v>
      </c>
      <c r="E689" s="1" t="s">
        <v>6884</v>
      </c>
      <c r="F689" s="1" t="s">
        <v>50</v>
      </c>
      <c r="G689" s="1" t="s">
        <v>27</v>
      </c>
      <c r="H689" s="1" t="s">
        <v>7392</v>
      </c>
      <c r="I689" s="1" t="s">
        <v>7393</v>
      </c>
      <c r="J689" s="1" t="s">
        <v>7394</v>
      </c>
      <c r="K689" s="1" t="s">
        <v>7395</v>
      </c>
      <c r="L689" s="1">
        <v>5.0</v>
      </c>
      <c r="M689" s="1">
        <v>0.013333333333333334</v>
      </c>
      <c r="N689" s="1">
        <v>23.585066666666666</v>
      </c>
      <c r="O689" s="1" t="s">
        <v>5142</v>
      </c>
      <c r="P689" s="1" t="s">
        <v>7396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32</v>
      </c>
      <c r="B690" s="1" t="s">
        <v>112</v>
      </c>
      <c r="C690" s="1">
        <v>364.0</v>
      </c>
      <c r="D690" s="1">
        <v>0.0</v>
      </c>
      <c r="E690" s="2"/>
      <c r="F690" s="1" t="s">
        <v>26</v>
      </c>
      <c r="G690" s="1" t="s">
        <v>27</v>
      </c>
      <c r="H690" s="1" t="s">
        <v>7397</v>
      </c>
      <c r="I690" s="1" t="s">
        <v>7398</v>
      </c>
      <c r="J690" s="1" t="s">
        <v>7398</v>
      </c>
      <c r="K690" s="2"/>
      <c r="L690" s="1">
        <v>-7.0</v>
      </c>
      <c r="M690" s="1"/>
      <c r="N690" s="1">
        <v>7.577866666666667</v>
      </c>
      <c r="O690" s="1" t="s">
        <v>5146</v>
      </c>
      <c r="P690" s="1" t="s">
        <v>5772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24</v>
      </c>
      <c r="B691" s="1" t="s">
        <v>17</v>
      </c>
      <c r="C691" s="1">
        <v>182.2</v>
      </c>
      <c r="D691" s="1">
        <v>0.0</v>
      </c>
      <c r="E691" s="1" t="s">
        <v>25</v>
      </c>
      <c r="F691" s="1" t="s">
        <v>26</v>
      </c>
      <c r="G691" s="1" t="s">
        <v>27</v>
      </c>
      <c r="H691" s="1" t="s">
        <v>7399</v>
      </c>
      <c r="I691" s="1" t="s">
        <v>7400</v>
      </c>
      <c r="J691" s="1" t="s">
        <v>7400</v>
      </c>
      <c r="K691" s="2"/>
      <c r="L691" s="1">
        <v>0.0</v>
      </c>
      <c r="M691" s="1"/>
      <c r="N691" s="1">
        <v>15.1866</v>
      </c>
      <c r="O691" s="1" t="s">
        <v>5150</v>
      </c>
      <c r="P691" s="1" t="s">
        <v>5535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24</v>
      </c>
      <c r="B692" s="1" t="s">
        <v>17</v>
      </c>
      <c r="C692" s="1">
        <v>214.2</v>
      </c>
      <c r="D692" s="1">
        <v>0.0</v>
      </c>
      <c r="E692" s="1" t="s">
        <v>25</v>
      </c>
      <c r="F692" s="1" t="s">
        <v>26</v>
      </c>
      <c r="G692" s="1" t="s">
        <v>27</v>
      </c>
      <c r="H692" s="1" t="s">
        <v>7401</v>
      </c>
      <c r="I692" s="1" t="s">
        <v>7402</v>
      </c>
      <c r="J692" s="1" t="s">
        <v>7402</v>
      </c>
      <c r="K692" s="2"/>
      <c r="L692" s="1">
        <v>2.0</v>
      </c>
      <c r="M692" s="1"/>
      <c r="N692" s="1">
        <v>17.170833333333334</v>
      </c>
      <c r="O692" s="1" t="s">
        <v>5150</v>
      </c>
      <c r="P692" s="1" t="s">
        <v>7271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24</v>
      </c>
      <c r="B693" s="1" t="s">
        <v>17</v>
      </c>
      <c r="C693" s="1">
        <v>182.2</v>
      </c>
      <c r="D693" s="1">
        <v>0.0</v>
      </c>
      <c r="E693" s="1" t="s">
        <v>25</v>
      </c>
      <c r="F693" s="1" t="s">
        <v>26</v>
      </c>
      <c r="G693" s="1" t="s">
        <v>27</v>
      </c>
      <c r="H693" s="1" t="s">
        <v>7403</v>
      </c>
      <c r="I693" s="1" t="s">
        <v>7404</v>
      </c>
      <c r="J693" s="1" t="s">
        <v>7404</v>
      </c>
      <c r="K693" s="2"/>
      <c r="L693" s="1">
        <v>-8.0</v>
      </c>
      <c r="M693" s="1"/>
      <c r="N693" s="1">
        <v>6.13275</v>
      </c>
      <c r="O693" s="1" t="s">
        <v>5150</v>
      </c>
      <c r="P693" s="1" t="s">
        <v>5535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24</v>
      </c>
      <c r="B694" s="1" t="s">
        <v>17</v>
      </c>
      <c r="C694" s="1">
        <v>299.0</v>
      </c>
      <c r="D694" s="1">
        <v>0.0</v>
      </c>
      <c r="E694" s="1" t="s">
        <v>25</v>
      </c>
      <c r="F694" s="1" t="s">
        <v>26</v>
      </c>
      <c r="G694" s="1" t="s">
        <v>27</v>
      </c>
      <c r="H694" s="1" t="s">
        <v>7405</v>
      </c>
      <c r="I694" s="1" t="s">
        <v>7406</v>
      </c>
      <c r="J694" s="1" t="s">
        <v>7406</v>
      </c>
      <c r="K694" s="2"/>
      <c r="L694" s="1">
        <v>-8.0</v>
      </c>
      <c r="M694" s="1"/>
      <c r="N694" s="1">
        <v>6.198633333333333</v>
      </c>
      <c r="O694" s="1" t="s">
        <v>5150</v>
      </c>
      <c r="P694" s="1" t="s">
        <v>7407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24</v>
      </c>
      <c r="B695" s="1" t="s">
        <v>17</v>
      </c>
      <c r="C695" s="1">
        <v>329.0</v>
      </c>
      <c r="D695" s="1">
        <v>0.0</v>
      </c>
      <c r="E695" s="1" t="s">
        <v>25</v>
      </c>
      <c r="F695" s="1" t="s">
        <v>26</v>
      </c>
      <c r="G695" s="1" t="s">
        <v>27</v>
      </c>
      <c r="H695" s="1" t="s">
        <v>7408</v>
      </c>
      <c r="I695" s="1" t="s">
        <v>7409</v>
      </c>
      <c r="J695" s="1" t="s">
        <v>7409</v>
      </c>
      <c r="K695" s="2"/>
      <c r="L695" s="1">
        <v>-6.0</v>
      </c>
      <c r="M695" s="1"/>
      <c r="N695" s="1">
        <v>8.706166666666666</v>
      </c>
      <c r="O695" s="1" t="s">
        <v>5150</v>
      </c>
      <c r="P695" s="1" t="s">
        <v>5878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16</v>
      </c>
      <c r="B696" s="1" t="s">
        <v>17</v>
      </c>
      <c r="C696" s="1">
        <v>153.0</v>
      </c>
      <c r="D696" s="1">
        <v>153.0</v>
      </c>
      <c r="E696" s="2"/>
      <c r="F696" s="1" t="s">
        <v>18</v>
      </c>
      <c r="G696" s="1" t="s">
        <v>19</v>
      </c>
      <c r="H696" s="1" t="s">
        <v>7410</v>
      </c>
      <c r="I696" s="1" t="s">
        <v>7411</v>
      </c>
      <c r="J696" s="1" t="s">
        <v>7412</v>
      </c>
      <c r="K696" s="2"/>
      <c r="L696" s="1">
        <v>440.0</v>
      </c>
      <c r="M696" s="1"/>
      <c r="N696" s="1">
        <v>7.4008</v>
      </c>
      <c r="O696" s="1" t="s">
        <v>22</v>
      </c>
      <c r="P696" s="1" t="s">
        <v>7413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32</v>
      </c>
      <c r="B697" s="1" t="s">
        <v>112</v>
      </c>
      <c r="C697" s="1">
        <v>264.0</v>
      </c>
      <c r="D697" s="1">
        <v>0.0</v>
      </c>
      <c r="E697" s="2"/>
      <c r="F697" s="1" t="s">
        <v>26</v>
      </c>
      <c r="G697" s="1" t="s">
        <v>27</v>
      </c>
      <c r="H697" s="1" t="s">
        <v>7414</v>
      </c>
      <c r="I697" s="1" t="s">
        <v>7415</v>
      </c>
      <c r="J697" s="1" t="s">
        <v>7415</v>
      </c>
      <c r="K697" s="2"/>
      <c r="L697" s="1">
        <v>-5.0</v>
      </c>
      <c r="M697" s="1"/>
      <c r="N697" s="1">
        <v>9.12925</v>
      </c>
      <c r="O697" s="1" t="s">
        <v>5146</v>
      </c>
      <c r="P697" s="1" t="s">
        <v>5506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48</v>
      </c>
      <c r="B698" s="1" t="s">
        <v>17</v>
      </c>
      <c r="C698" s="1">
        <v>477.0</v>
      </c>
      <c r="D698" s="1">
        <v>0.0</v>
      </c>
      <c r="E698" s="1" t="s">
        <v>7416</v>
      </c>
      <c r="F698" s="1" t="s">
        <v>50</v>
      </c>
      <c r="G698" s="1" t="s">
        <v>27</v>
      </c>
      <c r="H698" s="1" t="s">
        <v>7417</v>
      </c>
      <c r="I698" s="1" t="s">
        <v>7418</v>
      </c>
      <c r="J698" s="1" t="s">
        <v>7419</v>
      </c>
      <c r="K698" s="1" t="s">
        <v>7420</v>
      </c>
      <c r="L698" s="1">
        <v>3.0</v>
      </c>
      <c r="M698" s="1">
        <v>0.011333333333333334</v>
      </c>
      <c r="N698" s="1">
        <v>11.6914</v>
      </c>
      <c r="O698" s="1" t="s">
        <v>5142</v>
      </c>
      <c r="P698" s="1" t="s">
        <v>7421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48</v>
      </c>
      <c r="B699" s="1" t="s">
        <v>17</v>
      </c>
      <c r="C699" s="1">
        <v>314.0</v>
      </c>
      <c r="D699" s="1">
        <v>0.0</v>
      </c>
      <c r="E699" s="1" t="s">
        <v>7416</v>
      </c>
      <c r="F699" s="1" t="s">
        <v>50</v>
      </c>
      <c r="G699" s="1" t="s">
        <v>19</v>
      </c>
      <c r="H699" s="1" t="s">
        <v>7422</v>
      </c>
      <c r="I699" s="1" t="s">
        <v>7423</v>
      </c>
      <c r="J699" s="1" t="s">
        <v>7424</v>
      </c>
      <c r="K699" s="1" t="s">
        <v>7425</v>
      </c>
      <c r="L699" s="1">
        <v>-5.0</v>
      </c>
      <c r="M699" s="1">
        <v>0.009266666666666666</v>
      </c>
      <c r="N699" s="1">
        <v>7.58525</v>
      </c>
      <c r="O699" s="1" t="s">
        <v>5142</v>
      </c>
      <c r="P699" s="1" t="s">
        <v>7426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24</v>
      </c>
      <c r="B700" s="1" t="s">
        <v>17</v>
      </c>
      <c r="C700" s="1">
        <v>329.0</v>
      </c>
      <c r="D700" s="1">
        <v>0.0</v>
      </c>
      <c r="E700" s="1" t="s">
        <v>25</v>
      </c>
      <c r="F700" s="1" t="s">
        <v>26</v>
      </c>
      <c r="G700" s="1" t="s">
        <v>27</v>
      </c>
      <c r="H700" s="1" t="s">
        <v>7427</v>
      </c>
      <c r="I700" s="1" t="s">
        <v>7428</v>
      </c>
      <c r="J700" s="1" t="s">
        <v>7428</v>
      </c>
      <c r="K700" s="2"/>
      <c r="L700" s="1">
        <v>-8.0</v>
      </c>
      <c r="M700" s="1"/>
      <c r="N700" s="1">
        <v>6.092033333333333</v>
      </c>
      <c r="O700" s="1" t="s">
        <v>5150</v>
      </c>
      <c r="P700" s="1" t="s">
        <v>7429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24</v>
      </c>
      <c r="B701" s="1" t="s">
        <v>17</v>
      </c>
      <c r="C701" s="1">
        <v>231.2</v>
      </c>
      <c r="D701" s="1">
        <v>0.0</v>
      </c>
      <c r="E701" s="1" t="s">
        <v>25</v>
      </c>
      <c r="F701" s="1" t="s">
        <v>26</v>
      </c>
      <c r="G701" s="1" t="s">
        <v>27</v>
      </c>
      <c r="H701" s="1" t="s">
        <v>7430</v>
      </c>
      <c r="I701" s="1" t="s">
        <v>7431</v>
      </c>
      <c r="J701" s="1" t="s">
        <v>7431</v>
      </c>
      <c r="K701" s="2"/>
      <c r="L701" s="1">
        <v>-3.0</v>
      </c>
      <c r="M701" s="1"/>
      <c r="N701" s="1">
        <v>11.345233333333333</v>
      </c>
      <c r="O701" s="1" t="s">
        <v>5150</v>
      </c>
      <c r="P701" s="1" t="s">
        <v>7432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32</v>
      </c>
      <c r="B702" s="1" t="s">
        <v>112</v>
      </c>
      <c r="C702" s="1">
        <v>321.0</v>
      </c>
      <c r="D702" s="1">
        <v>0.0</v>
      </c>
      <c r="E702" s="2"/>
      <c r="F702" s="1" t="s">
        <v>26</v>
      </c>
      <c r="G702" s="1" t="s">
        <v>19</v>
      </c>
      <c r="H702" s="1" t="s">
        <v>7433</v>
      </c>
      <c r="I702" s="1" t="s">
        <v>7434</v>
      </c>
      <c r="J702" s="1" t="s">
        <v>7434</v>
      </c>
      <c r="K702" s="2"/>
      <c r="L702" s="1">
        <v>-5.0</v>
      </c>
      <c r="M702" s="1"/>
      <c r="N702" s="1">
        <v>9.35645</v>
      </c>
      <c r="O702" s="1" t="s">
        <v>5146</v>
      </c>
      <c r="P702" s="1" t="s">
        <v>7435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24</v>
      </c>
      <c r="B703" s="1" t="s">
        <v>17</v>
      </c>
      <c r="C703" s="1">
        <v>329.0</v>
      </c>
      <c r="D703" s="1">
        <v>0.0</v>
      </c>
      <c r="E703" s="1" t="s">
        <v>25</v>
      </c>
      <c r="F703" s="1" t="s">
        <v>26</v>
      </c>
      <c r="G703" s="1" t="s">
        <v>27</v>
      </c>
      <c r="H703" s="1" t="s">
        <v>7436</v>
      </c>
      <c r="I703" s="1" t="s">
        <v>7437</v>
      </c>
      <c r="J703" s="1" t="s">
        <v>7437</v>
      </c>
      <c r="K703" s="2"/>
      <c r="L703" s="1">
        <v>-3.0</v>
      </c>
      <c r="M703" s="1"/>
      <c r="N703" s="1">
        <v>11.130616666666667</v>
      </c>
      <c r="O703" s="1" t="s">
        <v>5150</v>
      </c>
      <c r="P703" s="1" t="s">
        <v>5287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24</v>
      </c>
      <c r="B704" s="1" t="s">
        <v>17</v>
      </c>
      <c r="C704" s="1">
        <v>271.2</v>
      </c>
      <c r="D704" s="1">
        <v>0.0</v>
      </c>
      <c r="E704" s="1" t="s">
        <v>25</v>
      </c>
      <c r="F704" s="1" t="s">
        <v>26</v>
      </c>
      <c r="G704" s="1" t="s">
        <v>27</v>
      </c>
      <c r="H704" s="1" t="s">
        <v>7438</v>
      </c>
      <c r="I704" s="1" t="s">
        <v>7439</v>
      </c>
      <c r="J704" s="1" t="s">
        <v>7439</v>
      </c>
      <c r="K704" s="2"/>
      <c r="L704" s="1">
        <v>-8.0</v>
      </c>
      <c r="M704" s="1"/>
      <c r="N704" s="1">
        <v>6.898183333333333</v>
      </c>
      <c r="O704" s="1" t="s">
        <v>5150</v>
      </c>
      <c r="P704" s="1" t="s">
        <v>7440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24</v>
      </c>
      <c r="B705" s="1" t="s">
        <v>17</v>
      </c>
      <c r="C705" s="1">
        <v>273.2</v>
      </c>
      <c r="D705" s="1">
        <v>0.0</v>
      </c>
      <c r="E705" s="1" t="s">
        <v>25</v>
      </c>
      <c r="F705" s="1" t="s">
        <v>26</v>
      </c>
      <c r="G705" s="1" t="s">
        <v>27</v>
      </c>
      <c r="H705" s="1" t="s">
        <v>7441</v>
      </c>
      <c r="I705" s="1" t="s">
        <v>7442</v>
      </c>
      <c r="J705" s="1" t="s">
        <v>7442</v>
      </c>
      <c r="K705" s="2"/>
      <c r="L705" s="1">
        <v>-10.0</v>
      </c>
      <c r="M705" s="1"/>
      <c r="N705" s="1">
        <v>4.447966666666667</v>
      </c>
      <c r="O705" s="1" t="s">
        <v>5150</v>
      </c>
      <c r="P705" s="1" t="s">
        <v>7443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24</v>
      </c>
      <c r="B706" s="1" t="s">
        <v>17</v>
      </c>
      <c r="C706" s="1">
        <v>329.0</v>
      </c>
      <c r="D706" s="1">
        <v>0.0</v>
      </c>
      <c r="E706" s="1" t="s">
        <v>25</v>
      </c>
      <c r="F706" s="1" t="s">
        <v>26</v>
      </c>
      <c r="G706" s="1" t="s">
        <v>27</v>
      </c>
      <c r="H706" s="1" t="s">
        <v>7444</v>
      </c>
      <c r="I706" s="1" t="s">
        <v>7445</v>
      </c>
      <c r="J706" s="1" t="s">
        <v>7445</v>
      </c>
      <c r="K706" s="2"/>
      <c r="L706" s="1">
        <v>-6.0</v>
      </c>
      <c r="M706" s="1"/>
      <c r="N706" s="1">
        <v>8.275083333333333</v>
      </c>
      <c r="O706" s="1" t="s">
        <v>5150</v>
      </c>
      <c r="P706" s="1" t="s">
        <v>7308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24</v>
      </c>
      <c r="B707" s="1" t="s">
        <v>17</v>
      </c>
      <c r="C707" s="1">
        <v>299.0</v>
      </c>
      <c r="D707" s="1">
        <v>0.0</v>
      </c>
      <c r="E707" s="1" t="s">
        <v>25</v>
      </c>
      <c r="F707" s="1" t="s">
        <v>26</v>
      </c>
      <c r="G707" s="1" t="s">
        <v>27</v>
      </c>
      <c r="H707" s="1" t="s">
        <v>7446</v>
      </c>
      <c r="I707" s="1" t="s">
        <v>7447</v>
      </c>
      <c r="J707" s="1" t="s">
        <v>7447</v>
      </c>
      <c r="K707" s="2"/>
      <c r="L707" s="1">
        <v>-7.0</v>
      </c>
      <c r="M707" s="1"/>
      <c r="N707" s="1">
        <v>7.6725666666666665</v>
      </c>
      <c r="O707" s="1" t="s">
        <v>5150</v>
      </c>
      <c r="P707" s="1" t="s">
        <v>7448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66</v>
      </c>
      <c r="B708" s="1" t="s">
        <v>112</v>
      </c>
      <c r="C708" s="1">
        <v>553.0</v>
      </c>
      <c r="D708" s="1">
        <v>0.0</v>
      </c>
      <c r="E708" s="1" t="s">
        <v>1510</v>
      </c>
      <c r="F708" s="1" t="s">
        <v>26</v>
      </c>
      <c r="G708" s="1" t="s">
        <v>27</v>
      </c>
      <c r="H708" s="1" t="s">
        <v>7449</v>
      </c>
      <c r="I708" s="1" t="s">
        <v>7450</v>
      </c>
      <c r="J708" s="1" t="s">
        <v>7450</v>
      </c>
      <c r="K708" s="2"/>
      <c r="L708" s="1">
        <v>-5.0</v>
      </c>
      <c r="M708" s="1"/>
      <c r="N708" s="1">
        <v>14.206783333333334</v>
      </c>
      <c r="O708" s="1" t="s">
        <v>5146</v>
      </c>
      <c r="P708" s="1" t="s">
        <v>7451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16</v>
      </c>
      <c r="B709" s="1" t="s">
        <v>17</v>
      </c>
      <c r="C709" s="1">
        <v>309.0</v>
      </c>
      <c r="D709" s="1">
        <v>0.0</v>
      </c>
      <c r="E709" s="2"/>
      <c r="F709" s="1" t="s">
        <v>18</v>
      </c>
      <c r="G709" s="1" t="s">
        <v>19</v>
      </c>
      <c r="H709" s="1" t="s">
        <v>7452</v>
      </c>
      <c r="I709" s="1" t="s">
        <v>7453</v>
      </c>
      <c r="J709" s="1" t="s">
        <v>7412</v>
      </c>
      <c r="K709" s="2"/>
      <c r="L709" s="1">
        <v>491.0</v>
      </c>
      <c r="M709" s="1"/>
      <c r="N709" s="1">
        <v>8.689833333333333</v>
      </c>
      <c r="O709" s="1" t="s">
        <v>22</v>
      </c>
      <c r="P709" s="1" t="s">
        <v>7454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48</v>
      </c>
      <c r="B710" s="1" t="s">
        <v>17</v>
      </c>
      <c r="C710" s="1">
        <v>546.0</v>
      </c>
      <c r="D710" s="1">
        <v>132.0</v>
      </c>
      <c r="E710" s="2"/>
      <c r="F710" s="1" t="s">
        <v>18</v>
      </c>
      <c r="G710" s="1" t="s">
        <v>19</v>
      </c>
      <c r="H710" s="1" t="s">
        <v>7455</v>
      </c>
      <c r="I710" s="1" t="s">
        <v>7456</v>
      </c>
      <c r="J710" s="1" t="s">
        <v>7412</v>
      </c>
      <c r="K710" s="2"/>
      <c r="L710" s="1">
        <v>484.0</v>
      </c>
      <c r="M710" s="1"/>
      <c r="N710" s="1">
        <v>19.227116666666667</v>
      </c>
      <c r="O710" s="1" t="s">
        <v>5142</v>
      </c>
      <c r="P710" s="1" t="s">
        <v>7457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24</v>
      </c>
      <c r="B711" s="1" t="s">
        <v>17</v>
      </c>
      <c r="C711" s="1">
        <v>321.0</v>
      </c>
      <c r="D711" s="1">
        <v>0.0</v>
      </c>
      <c r="E711" s="1" t="s">
        <v>25</v>
      </c>
      <c r="F711" s="1" t="s">
        <v>26</v>
      </c>
      <c r="G711" s="1" t="s">
        <v>27</v>
      </c>
      <c r="H711" s="1" t="s">
        <v>7458</v>
      </c>
      <c r="I711" s="1" t="s">
        <v>7459</v>
      </c>
      <c r="J711" s="1" t="s">
        <v>7459</v>
      </c>
      <c r="K711" s="2"/>
      <c r="L711" s="1">
        <v>-6.0</v>
      </c>
      <c r="M711" s="1"/>
      <c r="N711" s="1">
        <v>8.260283333333334</v>
      </c>
      <c r="O711" s="1" t="s">
        <v>5150</v>
      </c>
      <c r="P711" s="1" t="s">
        <v>7460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24</v>
      </c>
      <c r="B712" s="1" t="s">
        <v>17</v>
      </c>
      <c r="C712" s="1">
        <v>394.0</v>
      </c>
      <c r="D712" s="1">
        <v>0.0</v>
      </c>
      <c r="E712" s="1" t="s">
        <v>25</v>
      </c>
      <c r="F712" s="1" t="s">
        <v>26</v>
      </c>
      <c r="G712" s="1" t="s">
        <v>27</v>
      </c>
      <c r="H712" s="1" t="s">
        <v>7461</v>
      </c>
      <c r="I712" s="1" t="s">
        <v>7462</v>
      </c>
      <c r="J712" s="1" t="s">
        <v>7462</v>
      </c>
      <c r="K712" s="2"/>
      <c r="L712" s="1">
        <v>-1.0</v>
      </c>
      <c r="M712" s="1"/>
      <c r="N712" s="1">
        <v>13.456666666666667</v>
      </c>
      <c r="O712" s="1" t="s">
        <v>5150</v>
      </c>
      <c r="P712" s="1" t="s">
        <v>7463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24</v>
      </c>
      <c r="B713" s="1" t="s">
        <v>17</v>
      </c>
      <c r="C713" s="1">
        <v>329.0</v>
      </c>
      <c r="D713" s="1">
        <v>0.0</v>
      </c>
      <c r="E713" s="1" t="s">
        <v>25</v>
      </c>
      <c r="F713" s="1" t="s">
        <v>26</v>
      </c>
      <c r="G713" s="1" t="s">
        <v>27</v>
      </c>
      <c r="H713" s="1" t="s">
        <v>7464</v>
      </c>
      <c r="I713" s="1" t="s">
        <v>7465</v>
      </c>
      <c r="J713" s="1" t="s">
        <v>7465</v>
      </c>
      <c r="K713" s="2"/>
      <c r="L713" s="1">
        <v>-4.0</v>
      </c>
      <c r="M713" s="1"/>
      <c r="N713" s="1">
        <v>10.283333333333333</v>
      </c>
      <c r="O713" s="1" t="s">
        <v>5150</v>
      </c>
      <c r="P713" s="1" t="s">
        <v>7466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32</v>
      </c>
      <c r="B714" s="1" t="s">
        <v>112</v>
      </c>
      <c r="C714" s="1">
        <v>768.0</v>
      </c>
      <c r="D714" s="1">
        <v>0.0</v>
      </c>
      <c r="E714" s="2"/>
      <c r="F714" s="1" t="s">
        <v>26</v>
      </c>
      <c r="G714" s="1" t="s">
        <v>27</v>
      </c>
      <c r="H714" s="1" t="s">
        <v>7467</v>
      </c>
      <c r="I714" s="1" t="s">
        <v>7468</v>
      </c>
      <c r="J714" s="1" t="s">
        <v>7468</v>
      </c>
      <c r="K714" s="2"/>
      <c r="L714" s="1">
        <v>-10.0</v>
      </c>
      <c r="M714" s="1"/>
      <c r="N714" s="1">
        <v>9.127</v>
      </c>
      <c r="O714" s="1" t="s">
        <v>5146</v>
      </c>
      <c r="P714" s="1" t="s">
        <v>7469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24</v>
      </c>
      <c r="B715" s="1" t="s">
        <v>17</v>
      </c>
      <c r="C715" s="1">
        <v>264.0</v>
      </c>
      <c r="D715" s="1">
        <v>0.0</v>
      </c>
      <c r="E715" s="1" t="s">
        <v>25</v>
      </c>
      <c r="F715" s="1" t="s">
        <v>26</v>
      </c>
      <c r="G715" s="1" t="s">
        <v>27</v>
      </c>
      <c r="H715" s="1" t="s">
        <v>7470</v>
      </c>
      <c r="I715" s="1" t="s">
        <v>7471</v>
      </c>
      <c r="J715" s="1" t="s">
        <v>7471</v>
      </c>
      <c r="K715" s="2"/>
      <c r="L715" s="1">
        <v>-7.0</v>
      </c>
      <c r="M715" s="1"/>
      <c r="N715" s="1">
        <v>7.236916666666667</v>
      </c>
      <c r="O715" s="1" t="s">
        <v>5150</v>
      </c>
      <c r="P715" s="1" t="s">
        <v>7472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24</v>
      </c>
      <c r="B716" s="1" t="s">
        <v>17</v>
      </c>
      <c r="C716" s="1">
        <v>214.2</v>
      </c>
      <c r="D716" s="1">
        <v>0.0</v>
      </c>
      <c r="E716" s="1" t="s">
        <v>25</v>
      </c>
      <c r="F716" s="1" t="s">
        <v>26</v>
      </c>
      <c r="G716" s="1" t="s">
        <v>27</v>
      </c>
      <c r="H716" s="1" t="s">
        <v>7473</v>
      </c>
      <c r="I716" s="1" t="s">
        <v>7474</v>
      </c>
      <c r="J716" s="1" t="s">
        <v>7474</v>
      </c>
      <c r="K716" s="2"/>
      <c r="L716" s="1">
        <v>-8.0</v>
      </c>
      <c r="M716" s="1"/>
      <c r="N716" s="1">
        <v>6.932816666666667</v>
      </c>
      <c r="O716" s="1" t="s">
        <v>5150</v>
      </c>
      <c r="P716" s="1" t="s">
        <v>5204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32</v>
      </c>
      <c r="B717" s="1" t="s">
        <v>1468</v>
      </c>
      <c r="C717" s="1">
        <v>331.0</v>
      </c>
      <c r="D717" s="1">
        <v>0.0</v>
      </c>
      <c r="E717" s="2"/>
      <c r="F717" s="1" t="s">
        <v>26</v>
      </c>
      <c r="G717" s="1" t="s">
        <v>27</v>
      </c>
      <c r="H717" s="1" t="s">
        <v>7475</v>
      </c>
      <c r="I717" s="1" t="s">
        <v>7476</v>
      </c>
      <c r="J717" s="1" t="s">
        <v>7476</v>
      </c>
      <c r="K717" s="2"/>
      <c r="L717" s="1">
        <v>-8.0</v>
      </c>
      <c r="M717" s="1"/>
      <c r="N717" s="1">
        <v>6.242283333333333</v>
      </c>
      <c r="O717" s="1" t="s">
        <v>5146</v>
      </c>
      <c r="P717" s="1" t="s">
        <v>7477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32</v>
      </c>
      <c r="B718" s="1" t="s">
        <v>112</v>
      </c>
      <c r="C718" s="1">
        <v>329.0</v>
      </c>
      <c r="D718" s="1">
        <v>0.0</v>
      </c>
      <c r="E718" s="2"/>
      <c r="F718" s="1" t="s">
        <v>26</v>
      </c>
      <c r="G718" s="1" t="s">
        <v>27</v>
      </c>
      <c r="H718" s="1" t="s">
        <v>7478</v>
      </c>
      <c r="I718" s="1" t="s">
        <v>7479</v>
      </c>
      <c r="J718" s="1" t="s">
        <v>7479</v>
      </c>
      <c r="K718" s="2"/>
      <c r="L718" s="1">
        <v>-5.0</v>
      </c>
      <c r="M718" s="1"/>
      <c r="N718" s="1">
        <v>9.618316666666667</v>
      </c>
      <c r="O718" s="1" t="s">
        <v>5146</v>
      </c>
      <c r="P718" s="1" t="s">
        <v>7480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24</v>
      </c>
      <c r="B719" s="1" t="s">
        <v>17</v>
      </c>
      <c r="C719" s="1">
        <v>271.2</v>
      </c>
      <c r="D719" s="1">
        <v>0.0</v>
      </c>
      <c r="E719" s="1" t="s">
        <v>25</v>
      </c>
      <c r="F719" s="1" t="s">
        <v>26</v>
      </c>
      <c r="G719" s="1" t="s">
        <v>27</v>
      </c>
      <c r="H719" s="1" t="s">
        <v>7481</v>
      </c>
      <c r="I719" s="1" t="s">
        <v>7482</v>
      </c>
      <c r="J719" s="1" t="s">
        <v>7482</v>
      </c>
      <c r="K719" s="2"/>
      <c r="L719" s="1">
        <v>-4.0</v>
      </c>
      <c r="M719" s="1"/>
      <c r="N719" s="1">
        <v>10.57805</v>
      </c>
      <c r="O719" s="1" t="s">
        <v>5150</v>
      </c>
      <c r="P719" s="1" t="s">
        <v>7483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24</v>
      </c>
      <c r="B720" s="1" t="s">
        <v>17</v>
      </c>
      <c r="C720" s="1">
        <v>214.2</v>
      </c>
      <c r="D720" s="1">
        <v>0.0</v>
      </c>
      <c r="E720" s="1" t="s">
        <v>25</v>
      </c>
      <c r="F720" s="1" t="s">
        <v>26</v>
      </c>
      <c r="G720" s="1" t="s">
        <v>27</v>
      </c>
      <c r="H720" s="1" t="s">
        <v>7484</v>
      </c>
      <c r="I720" s="1" t="s">
        <v>7485</v>
      </c>
      <c r="J720" s="1" t="s">
        <v>7485</v>
      </c>
      <c r="K720" s="2"/>
      <c r="L720" s="1">
        <v>-9.0</v>
      </c>
      <c r="M720" s="1"/>
      <c r="N720" s="1">
        <v>5.9164666666666665</v>
      </c>
      <c r="O720" s="1" t="s">
        <v>5150</v>
      </c>
      <c r="P720" s="1" t="s">
        <v>7486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24</v>
      </c>
      <c r="B721" s="1" t="s">
        <v>17</v>
      </c>
      <c r="C721" s="1">
        <v>214.2</v>
      </c>
      <c r="D721" s="1">
        <v>0.0</v>
      </c>
      <c r="E721" s="1" t="s">
        <v>25</v>
      </c>
      <c r="F721" s="1" t="s">
        <v>26</v>
      </c>
      <c r="G721" s="1" t="s">
        <v>27</v>
      </c>
      <c r="H721" s="1" t="s">
        <v>7487</v>
      </c>
      <c r="I721" s="1" t="s">
        <v>7488</v>
      </c>
      <c r="J721" s="1" t="s">
        <v>7488</v>
      </c>
      <c r="K721" s="2"/>
      <c r="L721" s="1">
        <v>-5.0</v>
      </c>
      <c r="M721" s="1"/>
      <c r="N721" s="1">
        <v>9.819916666666666</v>
      </c>
      <c r="O721" s="1" t="s">
        <v>5150</v>
      </c>
      <c r="P721" s="1" t="s">
        <v>5174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24</v>
      </c>
      <c r="B722" s="1" t="s">
        <v>17</v>
      </c>
      <c r="C722" s="3">
        <v>354.0</v>
      </c>
      <c r="D722" s="1">
        <v>0.0</v>
      </c>
      <c r="E722" s="1" t="s">
        <v>25</v>
      </c>
      <c r="F722" s="1" t="s">
        <v>26</v>
      </c>
      <c r="G722" s="1" t="s">
        <v>27</v>
      </c>
      <c r="H722" s="1" t="s">
        <v>7489</v>
      </c>
      <c r="I722" s="1" t="s">
        <v>7490</v>
      </c>
      <c r="J722" s="1" t="s">
        <v>7490</v>
      </c>
      <c r="K722" s="2"/>
      <c r="L722" s="1">
        <v>-7.0</v>
      </c>
      <c r="M722" s="1"/>
      <c r="N722" s="1">
        <v>7.254566666666666</v>
      </c>
      <c r="O722" s="1" t="s">
        <v>5150</v>
      </c>
      <c r="P722" s="1" t="s">
        <v>7491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66</v>
      </c>
      <c r="B723" s="1" t="s">
        <v>112</v>
      </c>
      <c r="C723" s="1">
        <v>628.0</v>
      </c>
      <c r="D723" s="1">
        <v>0.0</v>
      </c>
      <c r="E723" s="1" t="s">
        <v>1527</v>
      </c>
      <c r="F723" s="1" t="s">
        <v>26</v>
      </c>
      <c r="G723" s="1" t="s">
        <v>27</v>
      </c>
      <c r="H723" s="1" t="s">
        <v>7492</v>
      </c>
      <c r="I723" s="1" t="s">
        <v>7493</v>
      </c>
      <c r="J723" s="1" t="s">
        <v>7493</v>
      </c>
      <c r="K723" s="2"/>
      <c r="L723" s="1">
        <v>-3.0</v>
      </c>
      <c r="M723" s="1"/>
      <c r="N723" s="1">
        <v>16.25946666666667</v>
      </c>
      <c r="O723" s="1" t="s">
        <v>5146</v>
      </c>
      <c r="P723" s="1" t="s">
        <v>7494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24</v>
      </c>
      <c r="B724" s="1" t="s">
        <v>17</v>
      </c>
      <c r="C724" s="1">
        <v>728.0</v>
      </c>
      <c r="D724" s="1">
        <v>0.0</v>
      </c>
      <c r="E724" s="1" t="s">
        <v>25</v>
      </c>
      <c r="F724" s="1" t="s">
        <v>26</v>
      </c>
      <c r="G724" s="1" t="s">
        <v>27</v>
      </c>
      <c r="H724" s="1" t="s">
        <v>7495</v>
      </c>
      <c r="I724" s="1" t="s">
        <v>7496</v>
      </c>
      <c r="J724" s="1" t="s">
        <v>7496</v>
      </c>
      <c r="K724" s="2"/>
      <c r="L724" s="1">
        <v>-6.0</v>
      </c>
      <c r="M724" s="1"/>
      <c r="N724" s="1">
        <v>13.17945</v>
      </c>
      <c r="O724" s="1" t="s">
        <v>5150</v>
      </c>
      <c r="P724" s="1" t="s">
        <v>7497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48</v>
      </c>
      <c r="B725" s="1" t="s">
        <v>17</v>
      </c>
      <c r="C725" s="1">
        <v>258.0</v>
      </c>
      <c r="D725" s="1">
        <v>50.0</v>
      </c>
      <c r="E725" s="2"/>
      <c r="F725" s="1" t="s">
        <v>18</v>
      </c>
      <c r="G725" s="1" t="s">
        <v>123</v>
      </c>
      <c r="H725" s="1" t="s">
        <v>7498</v>
      </c>
      <c r="I725" s="1" t="s">
        <v>7499</v>
      </c>
      <c r="J725" s="1" t="s">
        <v>7412</v>
      </c>
      <c r="K725" s="2"/>
      <c r="L725" s="1">
        <v>566.0</v>
      </c>
      <c r="M725" s="1"/>
      <c r="N725" s="1">
        <v>12.320633333333333</v>
      </c>
      <c r="O725" s="1" t="s">
        <v>5142</v>
      </c>
      <c r="P725" s="1" t="s">
        <v>7500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24</v>
      </c>
      <c r="B726" s="1" t="s">
        <v>17</v>
      </c>
      <c r="C726" s="3">
        <v>394.0</v>
      </c>
      <c r="D726" s="1">
        <v>0.0</v>
      </c>
      <c r="E726" s="1" t="s">
        <v>25</v>
      </c>
      <c r="F726" s="1" t="s">
        <v>26</v>
      </c>
      <c r="G726" s="1" t="s">
        <v>27</v>
      </c>
      <c r="H726" s="1" t="s">
        <v>7501</v>
      </c>
      <c r="I726" s="1" t="s">
        <v>7502</v>
      </c>
      <c r="J726" s="1" t="s">
        <v>7502</v>
      </c>
      <c r="K726" s="2"/>
      <c r="L726" s="1">
        <v>-4.0</v>
      </c>
      <c r="M726" s="1"/>
      <c r="N726" s="1">
        <v>10.230866666666667</v>
      </c>
      <c r="O726" s="1" t="s">
        <v>5150</v>
      </c>
      <c r="P726" s="1" t="s">
        <v>7503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48</v>
      </c>
      <c r="B727" s="1" t="s">
        <v>17</v>
      </c>
      <c r="C727" s="3">
        <v>514.0</v>
      </c>
      <c r="D727" s="1">
        <v>124.0</v>
      </c>
      <c r="E727" s="2"/>
      <c r="F727" s="1" t="s">
        <v>18</v>
      </c>
      <c r="G727" s="1" t="s">
        <v>123</v>
      </c>
      <c r="H727" s="1" t="s">
        <v>7504</v>
      </c>
      <c r="I727" s="1" t="s">
        <v>7505</v>
      </c>
      <c r="J727" s="1" t="s">
        <v>7412</v>
      </c>
      <c r="K727" s="2"/>
      <c r="L727" s="1">
        <v>569.0</v>
      </c>
      <c r="M727" s="1"/>
      <c r="N727" s="1">
        <v>15.88055</v>
      </c>
      <c r="O727" s="1" t="s">
        <v>5142</v>
      </c>
      <c r="P727" s="1" t="s">
        <v>7506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32</v>
      </c>
      <c r="B728" s="1" t="s">
        <v>112</v>
      </c>
      <c r="C728" s="1">
        <v>534.0</v>
      </c>
      <c r="D728" s="1">
        <v>0.0</v>
      </c>
      <c r="E728" s="2"/>
      <c r="F728" s="1" t="s">
        <v>26</v>
      </c>
      <c r="G728" s="1" t="s">
        <v>27</v>
      </c>
      <c r="H728" s="1" t="s">
        <v>7507</v>
      </c>
      <c r="I728" s="1" t="s">
        <v>7508</v>
      </c>
      <c r="J728" s="1" t="s">
        <v>7508</v>
      </c>
      <c r="K728" s="2"/>
      <c r="L728" s="1">
        <v>-11.0</v>
      </c>
      <c r="M728" s="1"/>
      <c r="N728" s="1">
        <v>8.117233333333333</v>
      </c>
      <c r="O728" s="1" t="s">
        <v>5146</v>
      </c>
      <c r="P728" s="1" t="s">
        <v>7509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24</v>
      </c>
      <c r="B729" s="1" t="s">
        <v>17</v>
      </c>
      <c r="C729" s="1">
        <v>214.2</v>
      </c>
      <c r="D729" s="1">
        <v>0.0</v>
      </c>
      <c r="E729" s="1" t="s">
        <v>25</v>
      </c>
      <c r="F729" s="1" t="s">
        <v>26</v>
      </c>
      <c r="G729" s="1" t="s">
        <v>27</v>
      </c>
      <c r="H729" s="1" t="s">
        <v>7510</v>
      </c>
      <c r="I729" s="1" t="s">
        <v>7511</v>
      </c>
      <c r="J729" s="1" t="s">
        <v>7511</v>
      </c>
      <c r="K729" s="2"/>
      <c r="L729" s="1">
        <v>-8.0</v>
      </c>
      <c r="M729" s="1"/>
      <c r="N729" s="1">
        <v>6.170433333333333</v>
      </c>
      <c r="O729" s="1" t="s">
        <v>5150</v>
      </c>
      <c r="P729" s="1" t="s">
        <v>7372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32</v>
      </c>
      <c r="B730" s="1" t="s">
        <v>112</v>
      </c>
      <c r="C730" s="1">
        <v>637.0</v>
      </c>
      <c r="D730" s="1">
        <v>0.0</v>
      </c>
      <c r="E730" s="2"/>
      <c r="F730" s="1" t="s">
        <v>26</v>
      </c>
      <c r="G730" s="1" t="s">
        <v>27</v>
      </c>
      <c r="H730" s="1" t="s">
        <v>7512</v>
      </c>
      <c r="I730" s="1" t="s">
        <v>7513</v>
      </c>
      <c r="J730" s="1" t="s">
        <v>7513</v>
      </c>
      <c r="K730" s="2"/>
      <c r="L730" s="1">
        <v>-7.0</v>
      </c>
      <c r="M730" s="1"/>
      <c r="N730" s="1">
        <v>12.625066666666667</v>
      </c>
      <c r="O730" s="1" t="s">
        <v>5146</v>
      </c>
      <c r="P730" s="1" t="s">
        <v>7514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48</v>
      </c>
      <c r="B731" s="1" t="s">
        <v>17</v>
      </c>
      <c r="C731" s="1">
        <v>323.0</v>
      </c>
      <c r="D731" s="1">
        <v>0.0</v>
      </c>
      <c r="E731" s="1" t="s">
        <v>25</v>
      </c>
      <c r="F731" s="1" t="s">
        <v>50</v>
      </c>
      <c r="G731" s="1" t="s">
        <v>27</v>
      </c>
      <c r="H731" s="1" t="s">
        <v>7515</v>
      </c>
      <c r="I731" s="1" t="s">
        <v>7516</v>
      </c>
      <c r="J731" s="1" t="s">
        <v>7517</v>
      </c>
      <c r="K731" s="1" t="s">
        <v>7518</v>
      </c>
      <c r="L731" s="1">
        <v>-8.0</v>
      </c>
      <c r="M731" s="1">
        <v>0.9636166666666667</v>
      </c>
      <c r="N731" s="1">
        <v>8.771633333333334</v>
      </c>
      <c r="O731" s="1" t="s">
        <v>5142</v>
      </c>
      <c r="P731" s="1" t="s">
        <v>7519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16</v>
      </c>
      <c r="B732" s="1" t="s">
        <v>17</v>
      </c>
      <c r="C732" s="1">
        <v>403.5</v>
      </c>
      <c r="D732" s="1">
        <v>403.5</v>
      </c>
      <c r="E732" s="2"/>
      <c r="F732" s="1" t="s">
        <v>18</v>
      </c>
      <c r="G732" s="1" t="s">
        <v>19</v>
      </c>
      <c r="H732" s="1" t="s">
        <v>7520</v>
      </c>
      <c r="I732" s="1" t="s">
        <v>7521</v>
      </c>
      <c r="J732" s="1" t="s">
        <v>7412</v>
      </c>
      <c r="K732" s="2"/>
      <c r="L732" s="1">
        <v>608.0</v>
      </c>
      <c r="M732" s="1"/>
      <c r="N732" s="1">
        <v>8.534366666666667</v>
      </c>
      <c r="O732" s="1" t="s">
        <v>22</v>
      </c>
      <c r="P732" s="1" t="s">
        <v>7522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48</v>
      </c>
      <c r="B733" s="1" t="s">
        <v>17</v>
      </c>
      <c r="C733" s="1">
        <v>388.0</v>
      </c>
      <c r="D733" s="1">
        <v>0.0</v>
      </c>
      <c r="E733" s="1" t="s">
        <v>25</v>
      </c>
      <c r="F733" s="1" t="s">
        <v>50</v>
      </c>
      <c r="G733" s="1" t="s">
        <v>27</v>
      </c>
      <c r="H733" s="1" t="s">
        <v>7523</v>
      </c>
      <c r="I733" s="1" t="s">
        <v>7524</v>
      </c>
      <c r="J733" s="1" t="s">
        <v>7525</v>
      </c>
      <c r="K733" s="1" t="s">
        <v>7526</v>
      </c>
      <c r="L733" s="1">
        <v>-5.0</v>
      </c>
      <c r="M733" s="1">
        <v>2.6901333333333333</v>
      </c>
      <c r="N733" s="1">
        <v>12.439433333333334</v>
      </c>
      <c r="O733" s="1" t="s">
        <v>5142</v>
      </c>
      <c r="P733" s="1" t="s">
        <v>6271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24</v>
      </c>
      <c r="B734" s="1" t="s">
        <v>17</v>
      </c>
      <c r="C734" s="1">
        <v>388.0</v>
      </c>
      <c r="D734" s="1">
        <v>0.0</v>
      </c>
      <c r="E734" s="1" t="s">
        <v>25</v>
      </c>
      <c r="F734" s="1" t="s">
        <v>26</v>
      </c>
      <c r="G734" s="1" t="s">
        <v>27</v>
      </c>
      <c r="H734" s="1" t="s">
        <v>7527</v>
      </c>
      <c r="I734" s="1" t="s">
        <v>7528</v>
      </c>
      <c r="J734" s="1" t="s">
        <v>7528</v>
      </c>
      <c r="K734" s="2"/>
      <c r="L734" s="1">
        <v>-3.0</v>
      </c>
      <c r="M734" s="1"/>
      <c r="N734" s="1">
        <v>11.653033333333333</v>
      </c>
      <c r="O734" s="1" t="s">
        <v>5150</v>
      </c>
      <c r="P734" s="1" t="s">
        <v>7529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32</v>
      </c>
      <c r="B735" s="1" t="s">
        <v>112</v>
      </c>
      <c r="C735" s="1">
        <v>553.0</v>
      </c>
      <c r="D735" s="1">
        <v>0.0</v>
      </c>
      <c r="E735" s="2"/>
      <c r="F735" s="1" t="s">
        <v>26</v>
      </c>
      <c r="G735" s="1" t="s">
        <v>27</v>
      </c>
      <c r="H735" s="1" t="s">
        <v>7530</v>
      </c>
      <c r="I735" s="1" t="s">
        <v>7531</v>
      </c>
      <c r="J735" s="1" t="s">
        <v>7531</v>
      </c>
      <c r="K735" s="2"/>
      <c r="L735" s="1">
        <v>-13.0</v>
      </c>
      <c r="M735" s="1"/>
      <c r="N735" s="1">
        <v>6.962883333333333</v>
      </c>
      <c r="O735" s="1" t="s">
        <v>5146</v>
      </c>
      <c r="P735" s="1" t="s">
        <v>7532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48</v>
      </c>
      <c r="B736" s="1" t="s">
        <v>17</v>
      </c>
      <c r="C736" s="1">
        <v>524.0</v>
      </c>
      <c r="D736" s="1">
        <v>0.0</v>
      </c>
      <c r="E736" s="1" t="s">
        <v>7416</v>
      </c>
      <c r="F736" s="1" t="s">
        <v>50</v>
      </c>
      <c r="G736" s="1" t="s">
        <v>27</v>
      </c>
      <c r="H736" s="1" t="s">
        <v>7533</v>
      </c>
      <c r="I736" s="1" t="s">
        <v>7534</v>
      </c>
      <c r="J736" s="1" t="s">
        <v>7535</v>
      </c>
      <c r="K736" s="1" t="s">
        <v>7536</v>
      </c>
      <c r="L736" s="1">
        <v>0.0</v>
      </c>
      <c r="M736" s="1">
        <v>0.010433333333333333</v>
      </c>
      <c r="N736" s="1">
        <v>29.349333333333334</v>
      </c>
      <c r="O736" s="1" t="s">
        <v>5142</v>
      </c>
      <c r="P736" s="1" t="s">
        <v>7537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48</v>
      </c>
      <c r="B737" s="1" t="s">
        <v>17</v>
      </c>
      <c r="C737" s="3">
        <v>668.0</v>
      </c>
      <c r="D737" s="1">
        <v>0.0</v>
      </c>
      <c r="E737" s="1" t="s">
        <v>7416</v>
      </c>
      <c r="F737" s="1" t="s">
        <v>50</v>
      </c>
      <c r="G737" s="1" t="s">
        <v>27</v>
      </c>
      <c r="H737" s="1" t="s">
        <v>7538</v>
      </c>
      <c r="I737" s="1" t="s">
        <v>7539</v>
      </c>
      <c r="J737" s="1" t="s">
        <v>7540</v>
      </c>
      <c r="K737" s="1" t="s">
        <v>7541</v>
      </c>
      <c r="L737" s="1">
        <v>3.0</v>
      </c>
      <c r="M737" s="1">
        <v>0.01465</v>
      </c>
      <c r="N737" s="1">
        <v>20.017283333333335</v>
      </c>
      <c r="O737" s="1" t="s">
        <v>5142</v>
      </c>
      <c r="P737" s="1" t="s">
        <v>7542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32</v>
      </c>
      <c r="B738" s="1" t="s">
        <v>112</v>
      </c>
      <c r="C738" s="1">
        <v>953.0</v>
      </c>
      <c r="D738" s="1">
        <v>0.0</v>
      </c>
      <c r="E738" s="2"/>
      <c r="F738" s="1" t="s">
        <v>26</v>
      </c>
      <c r="G738" s="1" t="s">
        <v>27</v>
      </c>
      <c r="H738" s="1" t="s">
        <v>7543</v>
      </c>
      <c r="I738" s="1" t="s">
        <v>7544</v>
      </c>
      <c r="J738" s="1" t="s">
        <v>7544</v>
      </c>
      <c r="K738" s="2"/>
      <c r="L738" s="1">
        <v>-5.0</v>
      </c>
      <c r="M738" s="1"/>
      <c r="N738" s="1">
        <v>14.052033333333334</v>
      </c>
      <c r="O738" s="1" t="s">
        <v>5146</v>
      </c>
      <c r="P738" s="1" t="s">
        <v>7545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>
      <c r="A739" s="1" t="s">
        <v>66</v>
      </c>
      <c r="B739" s="1" t="s">
        <v>112</v>
      </c>
      <c r="C739" s="1">
        <v>348.0</v>
      </c>
      <c r="D739" s="1">
        <v>0.0</v>
      </c>
      <c r="E739" s="1" t="s">
        <v>6441</v>
      </c>
      <c r="F739" s="1" t="s">
        <v>26</v>
      </c>
      <c r="G739" s="1" t="s">
        <v>27</v>
      </c>
      <c r="H739" s="1" t="s">
        <v>7546</v>
      </c>
      <c r="I739" s="1" t="s">
        <v>7547</v>
      </c>
      <c r="J739" s="1" t="s">
        <v>7547</v>
      </c>
      <c r="K739" s="2"/>
      <c r="L739" s="1">
        <v>-7.0</v>
      </c>
      <c r="M739" s="1"/>
      <c r="N739" s="1">
        <v>7.243916666666666</v>
      </c>
      <c r="O739" s="1" t="s">
        <v>5146</v>
      </c>
      <c r="P739" s="1" t="s">
        <v>7548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24</v>
      </c>
      <c r="B740" s="1" t="s">
        <v>17</v>
      </c>
      <c r="C740" s="1">
        <v>610.6</v>
      </c>
      <c r="D740" s="1">
        <v>0.0</v>
      </c>
      <c r="E740" s="1" t="s">
        <v>25</v>
      </c>
      <c r="F740" s="1" t="s">
        <v>26</v>
      </c>
      <c r="G740" s="1" t="s">
        <v>27</v>
      </c>
      <c r="H740" s="1" t="s">
        <v>7549</v>
      </c>
      <c r="I740" s="1" t="s">
        <v>7550</v>
      </c>
      <c r="J740" s="1" t="s">
        <v>7550</v>
      </c>
      <c r="K740" s="2"/>
      <c r="L740" s="1">
        <v>-7.0</v>
      </c>
      <c r="M740" s="1"/>
      <c r="N740" s="1">
        <v>12.088266666666666</v>
      </c>
      <c r="O740" s="1" t="s">
        <v>5150</v>
      </c>
      <c r="P740" s="1" t="s">
        <v>7551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32</v>
      </c>
      <c r="B741" s="1" t="s">
        <v>112</v>
      </c>
      <c r="C741" s="1">
        <v>321.0</v>
      </c>
      <c r="D741" s="1">
        <v>0.0</v>
      </c>
      <c r="E741" s="2"/>
      <c r="F741" s="1" t="s">
        <v>26</v>
      </c>
      <c r="G741" s="1" t="s">
        <v>27</v>
      </c>
      <c r="H741" s="1" t="s">
        <v>7552</v>
      </c>
      <c r="I741" s="1" t="s">
        <v>7553</v>
      </c>
      <c r="J741" s="1" t="s">
        <v>7553</v>
      </c>
      <c r="K741" s="2"/>
      <c r="L741" s="1">
        <v>-5.0</v>
      </c>
      <c r="M741" s="1"/>
      <c r="N741" s="1">
        <v>9.1351</v>
      </c>
      <c r="O741" s="1" t="s">
        <v>5146</v>
      </c>
      <c r="P741" s="1" t="s">
        <v>7554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>
      <c r="A742" s="1" t="s">
        <v>32</v>
      </c>
      <c r="B742" s="1" t="s">
        <v>112</v>
      </c>
      <c r="C742" s="1">
        <v>289.0</v>
      </c>
      <c r="D742" s="1">
        <v>0.0</v>
      </c>
      <c r="E742" s="2"/>
      <c r="F742" s="1" t="s">
        <v>26</v>
      </c>
      <c r="G742" s="1" t="s">
        <v>27</v>
      </c>
      <c r="H742" s="1" t="s">
        <v>7555</v>
      </c>
      <c r="I742" s="1" t="s">
        <v>7556</v>
      </c>
      <c r="J742" s="1" t="s">
        <v>7556</v>
      </c>
      <c r="K742" s="2"/>
      <c r="L742" s="1">
        <v>-8.0</v>
      </c>
      <c r="M742" s="1"/>
      <c r="N742" s="1">
        <v>6.551633333333333</v>
      </c>
      <c r="O742" s="1" t="s">
        <v>5146</v>
      </c>
      <c r="P742" s="1" t="s">
        <v>6512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24</v>
      </c>
      <c r="B743" s="1" t="s">
        <v>17</v>
      </c>
      <c r="C743" s="1">
        <v>214.2</v>
      </c>
      <c r="D743" s="1">
        <v>0.0</v>
      </c>
      <c r="E743" s="1" t="s">
        <v>25</v>
      </c>
      <c r="F743" s="1" t="s">
        <v>26</v>
      </c>
      <c r="G743" s="1" t="s">
        <v>27</v>
      </c>
      <c r="H743" s="1" t="s">
        <v>7557</v>
      </c>
      <c r="I743" s="1" t="s">
        <v>7558</v>
      </c>
      <c r="J743" s="1" t="s">
        <v>7558</v>
      </c>
      <c r="K743" s="2"/>
      <c r="L743" s="1">
        <v>-8.0</v>
      </c>
      <c r="M743" s="1"/>
      <c r="N743" s="1">
        <v>6.902616666666667</v>
      </c>
      <c r="O743" s="1" t="s">
        <v>5150</v>
      </c>
      <c r="P743" s="1" t="s">
        <v>5266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32</v>
      </c>
      <c r="B744" s="1" t="s">
        <v>112</v>
      </c>
      <c r="C744" s="1">
        <v>528.0</v>
      </c>
      <c r="D744" s="1">
        <v>0.0</v>
      </c>
      <c r="E744" s="2"/>
      <c r="F744" s="1" t="s">
        <v>26</v>
      </c>
      <c r="G744" s="1" t="s">
        <v>27</v>
      </c>
      <c r="H744" s="1" t="s">
        <v>7559</v>
      </c>
      <c r="I744" s="1" t="s">
        <v>7560</v>
      </c>
      <c r="J744" s="1" t="s">
        <v>7560</v>
      </c>
      <c r="K744" s="2"/>
      <c r="L744" s="1">
        <v>-7.0</v>
      </c>
      <c r="M744" s="1"/>
      <c r="N744" s="1">
        <v>12.16405</v>
      </c>
      <c r="O744" s="1" t="s">
        <v>5146</v>
      </c>
      <c r="P744" s="1" t="s">
        <v>7561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48</v>
      </c>
      <c r="B745" s="1" t="s">
        <v>17</v>
      </c>
      <c r="C745" s="1">
        <v>498.0</v>
      </c>
      <c r="D745" s="1">
        <v>0.0</v>
      </c>
      <c r="E745" s="1" t="s">
        <v>7416</v>
      </c>
      <c r="F745" s="1" t="s">
        <v>50</v>
      </c>
      <c r="G745" s="1" t="s">
        <v>27</v>
      </c>
      <c r="H745" s="1" t="s">
        <v>7562</v>
      </c>
      <c r="I745" s="1" t="s">
        <v>7563</v>
      </c>
      <c r="J745" s="1" t="s">
        <v>7564</v>
      </c>
      <c r="K745" s="1" t="s">
        <v>7565</v>
      </c>
      <c r="L745" s="1">
        <v>-10.0</v>
      </c>
      <c r="M745" s="1">
        <v>0.01915</v>
      </c>
      <c r="N745" s="1">
        <v>9.555016666666667</v>
      </c>
      <c r="O745" s="1" t="s">
        <v>5142</v>
      </c>
      <c r="P745" s="1" t="s">
        <v>7566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24</v>
      </c>
      <c r="B746" s="1" t="s">
        <v>17</v>
      </c>
      <c r="C746" s="1">
        <v>822.6</v>
      </c>
      <c r="D746" s="1">
        <v>0.0</v>
      </c>
      <c r="E746" s="1" t="s">
        <v>25</v>
      </c>
      <c r="F746" s="1" t="s">
        <v>26</v>
      </c>
      <c r="G746" s="1" t="s">
        <v>27</v>
      </c>
      <c r="H746" s="1" t="s">
        <v>7567</v>
      </c>
      <c r="I746" s="1" t="s">
        <v>7568</v>
      </c>
      <c r="J746" s="1" t="s">
        <v>7568</v>
      </c>
      <c r="K746" s="2"/>
      <c r="L746" s="1">
        <v>-9.0</v>
      </c>
      <c r="M746" s="1"/>
      <c r="N746" s="1">
        <v>10.306333333333333</v>
      </c>
      <c r="O746" s="1" t="s">
        <v>5150</v>
      </c>
      <c r="P746" s="1" t="s">
        <v>7569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66</v>
      </c>
      <c r="B747" s="1" t="s">
        <v>112</v>
      </c>
      <c r="C747" s="1">
        <v>493.0</v>
      </c>
      <c r="D747" s="1">
        <v>0.0</v>
      </c>
      <c r="E747" s="1" t="s">
        <v>7570</v>
      </c>
      <c r="F747" s="1" t="s">
        <v>26</v>
      </c>
      <c r="G747" s="1" t="s">
        <v>27</v>
      </c>
      <c r="H747" s="1" t="s">
        <v>7571</v>
      </c>
      <c r="I747" s="1" t="s">
        <v>7572</v>
      </c>
      <c r="J747" s="1" t="s">
        <v>7572</v>
      </c>
      <c r="K747" s="2"/>
      <c r="L747" s="1">
        <v>-7.0</v>
      </c>
      <c r="M747" s="1"/>
      <c r="N747" s="1">
        <v>7.7180333333333335</v>
      </c>
      <c r="O747" s="1" t="s">
        <v>5146</v>
      </c>
      <c r="P747" s="1" t="s">
        <v>7573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24</v>
      </c>
      <c r="B748" s="1" t="s">
        <v>17</v>
      </c>
      <c r="C748" s="1">
        <v>264.0</v>
      </c>
      <c r="D748" s="1">
        <v>0.0</v>
      </c>
      <c r="E748" s="1" t="s">
        <v>25</v>
      </c>
      <c r="F748" s="1" t="s">
        <v>26</v>
      </c>
      <c r="G748" s="1" t="s">
        <v>27</v>
      </c>
      <c r="H748" s="1" t="s">
        <v>7574</v>
      </c>
      <c r="I748" s="1" t="s">
        <v>7575</v>
      </c>
      <c r="J748" s="1" t="s">
        <v>7575</v>
      </c>
      <c r="K748" s="2"/>
      <c r="L748" s="1">
        <v>-8.0</v>
      </c>
      <c r="M748" s="1"/>
      <c r="N748" s="1">
        <v>6.13105</v>
      </c>
      <c r="O748" s="1" t="s">
        <v>5150</v>
      </c>
      <c r="P748" s="1" t="s">
        <v>5947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24</v>
      </c>
      <c r="B749" s="1" t="s">
        <v>17</v>
      </c>
      <c r="C749" s="1">
        <v>329.0</v>
      </c>
      <c r="D749" s="1">
        <v>0.0</v>
      </c>
      <c r="E749" s="1" t="s">
        <v>25</v>
      </c>
      <c r="F749" s="1" t="s">
        <v>26</v>
      </c>
      <c r="G749" s="1" t="s">
        <v>27</v>
      </c>
      <c r="H749" s="1" t="s">
        <v>7576</v>
      </c>
      <c r="I749" s="1" t="s">
        <v>7577</v>
      </c>
      <c r="J749" s="1" t="s">
        <v>7577</v>
      </c>
      <c r="K749" s="2"/>
      <c r="L749" s="1">
        <v>-5.0</v>
      </c>
      <c r="M749" s="1"/>
      <c r="N749" s="1">
        <v>9.740666666666666</v>
      </c>
      <c r="O749" s="1" t="s">
        <v>5150</v>
      </c>
      <c r="P749" s="1" t="s">
        <v>7578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24</v>
      </c>
      <c r="B750" s="1" t="s">
        <v>17</v>
      </c>
      <c r="C750" s="1">
        <v>214.2</v>
      </c>
      <c r="D750" s="1">
        <v>0.0</v>
      </c>
      <c r="E750" s="1" t="s">
        <v>25</v>
      </c>
      <c r="F750" s="1" t="s">
        <v>26</v>
      </c>
      <c r="G750" s="1" t="s">
        <v>27</v>
      </c>
      <c r="H750" s="1" t="s">
        <v>7579</v>
      </c>
      <c r="I750" s="1" t="s">
        <v>7580</v>
      </c>
      <c r="J750" s="1" t="s">
        <v>7580</v>
      </c>
      <c r="K750" s="2"/>
      <c r="L750" s="1">
        <v>-7.0</v>
      </c>
      <c r="M750" s="1"/>
      <c r="N750" s="1">
        <v>7.763466666666667</v>
      </c>
      <c r="O750" s="1" t="s">
        <v>5150</v>
      </c>
      <c r="P750" s="1" t="s">
        <v>5204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1" t="s">
        <v>24</v>
      </c>
      <c r="B751" s="1" t="s">
        <v>17</v>
      </c>
      <c r="C751" s="1">
        <v>182.2</v>
      </c>
      <c r="D751" s="1">
        <v>0.0</v>
      </c>
      <c r="E751" s="1" t="s">
        <v>25</v>
      </c>
      <c r="F751" s="1" t="s">
        <v>26</v>
      </c>
      <c r="G751" s="1" t="s">
        <v>27</v>
      </c>
      <c r="H751" s="1" t="s">
        <v>7581</v>
      </c>
      <c r="I751" s="1" t="s">
        <v>7582</v>
      </c>
      <c r="J751" s="1" t="s">
        <v>7582</v>
      </c>
      <c r="K751" s="2"/>
      <c r="L751" s="1">
        <v>-6.0</v>
      </c>
      <c r="M751" s="1"/>
      <c r="N751" s="1">
        <v>8.422383333333334</v>
      </c>
      <c r="O751" s="1" t="s">
        <v>5150</v>
      </c>
      <c r="P751" s="1" t="s">
        <v>5535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32</v>
      </c>
      <c r="B752" s="1" t="s">
        <v>112</v>
      </c>
      <c r="C752" s="3">
        <v>726.0</v>
      </c>
      <c r="D752" s="1">
        <v>0.0</v>
      </c>
      <c r="E752" s="2"/>
      <c r="F752" s="1" t="s">
        <v>26</v>
      </c>
      <c r="G752" s="1" t="s">
        <v>27</v>
      </c>
      <c r="H752" s="1" t="s">
        <v>7583</v>
      </c>
      <c r="I752" s="1" t="s">
        <v>7584</v>
      </c>
      <c r="J752" s="1" t="s">
        <v>7584</v>
      </c>
      <c r="K752" s="2"/>
      <c r="L752" s="1">
        <v>-13.0</v>
      </c>
      <c r="M752" s="1"/>
      <c r="N752" s="1">
        <v>6.75675</v>
      </c>
      <c r="O752" s="1" t="s">
        <v>5146</v>
      </c>
      <c r="P752" s="1" t="s">
        <v>7585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24</v>
      </c>
      <c r="B753" s="1" t="s">
        <v>17</v>
      </c>
      <c r="C753" s="1">
        <v>369.4</v>
      </c>
      <c r="D753" s="1">
        <v>0.0</v>
      </c>
      <c r="E753" s="1" t="s">
        <v>25</v>
      </c>
      <c r="F753" s="1" t="s">
        <v>26</v>
      </c>
      <c r="G753" s="1" t="s">
        <v>27</v>
      </c>
      <c r="H753" s="1" t="s">
        <v>7586</v>
      </c>
      <c r="I753" s="1" t="s">
        <v>7587</v>
      </c>
      <c r="J753" s="1" t="s">
        <v>7587</v>
      </c>
      <c r="K753" s="2"/>
      <c r="L753" s="1">
        <v>-6.0</v>
      </c>
      <c r="M753" s="1"/>
      <c r="N753" s="1">
        <v>8.418883333333333</v>
      </c>
      <c r="O753" s="1" t="s">
        <v>5150</v>
      </c>
      <c r="P753" s="1" t="s">
        <v>7588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1" t="s">
        <v>24</v>
      </c>
      <c r="B754" s="1" t="s">
        <v>17</v>
      </c>
      <c r="C754" s="1">
        <v>543.2</v>
      </c>
      <c r="D754" s="1">
        <v>0.0</v>
      </c>
      <c r="E754" s="1" t="s">
        <v>25</v>
      </c>
      <c r="F754" s="1" t="s">
        <v>26</v>
      </c>
      <c r="G754" s="1" t="s">
        <v>27</v>
      </c>
      <c r="H754" s="1" t="s">
        <v>7589</v>
      </c>
      <c r="I754" s="1" t="s">
        <v>7590</v>
      </c>
      <c r="J754" s="1" t="s">
        <v>7590</v>
      </c>
      <c r="K754" s="2"/>
      <c r="L754" s="1">
        <v>-11.0</v>
      </c>
      <c r="M754" s="1"/>
      <c r="N754" s="1">
        <v>8.625816666666667</v>
      </c>
      <c r="O754" s="1" t="s">
        <v>5150</v>
      </c>
      <c r="P754" s="1" t="s">
        <v>7591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1" t="s">
        <v>66</v>
      </c>
      <c r="B755" s="1" t="s">
        <v>112</v>
      </c>
      <c r="C755" s="1">
        <v>448.0</v>
      </c>
      <c r="D755" s="1">
        <v>0.0</v>
      </c>
      <c r="E755" s="1" t="s">
        <v>1527</v>
      </c>
      <c r="F755" s="1" t="s">
        <v>26</v>
      </c>
      <c r="G755" s="1" t="s">
        <v>27</v>
      </c>
      <c r="H755" s="1" t="s">
        <v>7592</v>
      </c>
      <c r="I755" s="1" t="s">
        <v>7593</v>
      </c>
      <c r="J755" s="1" t="s">
        <v>7593</v>
      </c>
      <c r="K755" s="2"/>
      <c r="L755" s="1">
        <v>-8.0</v>
      </c>
      <c r="M755" s="1"/>
      <c r="N755" s="1">
        <v>6.633566666666667</v>
      </c>
      <c r="O755" s="1" t="s">
        <v>5146</v>
      </c>
      <c r="P755" s="1" t="s">
        <v>7594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1" t="s">
        <v>48</v>
      </c>
      <c r="B756" s="1" t="s">
        <v>17</v>
      </c>
      <c r="C756" s="1">
        <v>337.0</v>
      </c>
      <c r="D756" s="1">
        <v>14.0</v>
      </c>
      <c r="E756" s="1" t="s">
        <v>7416</v>
      </c>
      <c r="F756" s="1" t="s">
        <v>50</v>
      </c>
      <c r="G756" s="1" t="s">
        <v>27</v>
      </c>
      <c r="H756" s="1" t="s">
        <v>7595</v>
      </c>
      <c r="I756" s="1" t="s">
        <v>7596</v>
      </c>
      <c r="J756" s="1" t="s">
        <v>7597</v>
      </c>
      <c r="K756" s="1" t="s">
        <v>7598</v>
      </c>
      <c r="L756" s="1">
        <v>-7.0</v>
      </c>
      <c r="M756" s="1">
        <v>0.009716666666666667</v>
      </c>
      <c r="N756" s="1">
        <v>6.761966666666667</v>
      </c>
      <c r="O756" s="1" t="s">
        <v>5142</v>
      </c>
      <c r="P756" s="1" t="s">
        <v>7599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1" t="s">
        <v>48</v>
      </c>
      <c r="B757" s="1" t="s">
        <v>17</v>
      </c>
      <c r="C757" s="1">
        <v>557.0</v>
      </c>
      <c r="D757" s="1">
        <v>0.0</v>
      </c>
      <c r="E757" s="1" t="s">
        <v>7416</v>
      </c>
      <c r="F757" s="1" t="s">
        <v>50</v>
      </c>
      <c r="G757" s="1" t="s">
        <v>27</v>
      </c>
      <c r="H757" s="1" t="s">
        <v>7600</v>
      </c>
      <c r="I757" s="1" t="s">
        <v>7601</v>
      </c>
      <c r="J757" s="1" t="s">
        <v>7602</v>
      </c>
      <c r="K757" s="1" t="s">
        <v>7603</v>
      </c>
      <c r="L757" s="1">
        <v>0.0</v>
      </c>
      <c r="M757" s="1">
        <v>0.015033333333333333</v>
      </c>
      <c r="N757" s="1">
        <v>12.173016666666667</v>
      </c>
      <c r="O757" s="1" t="s">
        <v>5142</v>
      </c>
      <c r="P757" s="1" t="s">
        <v>5260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1" t="s">
        <v>32</v>
      </c>
      <c r="B758" s="1" t="s">
        <v>112</v>
      </c>
      <c r="C758" s="1">
        <v>289.0</v>
      </c>
      <c r="D758" s="1">
        <v>0.0</v>
      </c>
      <c r="E758" s="2"/>
      <c r="F758" s="1" t="s">
        <v>26</v>
      </c>
      <c r="G758" s="1" t="s">
        <v>27</v>
      </c>
      <c r="H758" s="1" t="s">
        <v>7604</v>
      </c>
      <c r="I758" s="1" t="s">
        <v>7605</v>
      </c>
      <c r="J758" s="1" t="s">
        <v>7605</v>
      </c>
      <c r="K758" s="2"/>
      <c r="L758" s="1">
        <v>-9.0</v>
      </c>
      <c r="M758" s="1"/>
      <c r="N758" s="1">
        <v>5.5034</v>
      </c>
      <c r="O758" s="1" t="s">
        <v>5146</v>
      </c>
      <c r="P758" s="1" t="s">
        <v>7606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>
      <c r="A759" s="1" t="s">
        <v>24</v>
      </c>
      <c r="B759" s="1" t="s">
        <v>17</v>
      </c>
      <c r="C759" s="1">
        <v>677.0</v>
      </c>
      <c r="D759" s="1">
        <v>0.0</v>
      </c>
      <c r="E759" s="1" t="s">
        <v>25</v>
      </c>
      <c r="F759" s="1" t="s">
        <v>26</v>
      </c>
      <c r="G759" s="1" t="s">
        <v>27</v>
      </c>
      <c r="H759" s="1" t="s">
        <v>7607</v>
      </c>
      <c r="I759" s="1" t="s">
        <v>7608</v>
      </c>
      <c r="J759" s="1" t="s">
        <v>7608</v>
      </c>
      <c r="K759" s="2"/>
      <c r="L759" s="1">
        <v>-7.0</v>
      </c>
      <c r="M759" s="1"/>
      <c r="N759" s="1">
        <v>12.378166666666667</v>
      </c>
      <c r="O759" s="1" t="s">
        <v>5150</v>
      </c>
      <c r="P759" s="1" t="s">
        <v>7609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1" t="s">
        <v>32</v>
      </c>
      <c r="B760" s="1" t="s">
        <v>112</v>
      </c>
      <c r="C760" s="1">
        <v>279.0</v>
      </c>
      <c r="D760" s="1">
        <v>0.0</v>
      </c>
      <c r="E760" s="2"/>
      <c r="F760" s="1" t="s">
        <v>26</v>
      </c>
      <c r="G760" s="1" t="s">
        <v>27</v>
      </c>
      <c r="H760" s="1" t="s">
        <v>7610</v>
      </c>
      <c r="I760" s="1" t="s">
        <v>7611</v>
      </c>
      <c r="J760" s="1" t="s">
        <v>7611</v>
      </c>
      <c r="K760" s="2"/>
      <c r="L760" s="1">
        <v>-9.0</v>
      </c>
      <c r="M760" s="1"/>
      <c r="N760" s="1">
        <v>5.841733333333333</v>
      </c>
      <c r="O760" s="1" t="s">
        <v>5146</v>
      </c>
      <c r="P760" s="1" t="s">
        <v>7612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1" t="s">
        <v>48</v>
      </c>
      <c r="B761" s="1" t="s">
        <v>17</v>
      </c>
      <c r="C761" s="1">
        <v>378.0</v>
      </c>
      <c r="D761" s="1">
        <v>0.0</v>
      </c>
      <c r="E761" s="1" t="s">
        <v>7416</v>
      </c>
      <c r="F761" s="1" t="s">
        <v>50</v>
      </c>
      <c r="G761" s="1" t="s">
        <v>27</v>
      </c>
      <c r="H761" s="1" t="s">
        <v>7613</v>
      </c>
      <c r="I761" s="1" t="s">
        <v>7614</v>
      </c>
      <c r="J761" s="1" t="s">
        <v>7615</v>
      </c>
      <c r="K761" s="1" t="s">
        <v>7616</v>
      </c>
      <c r="L761" s="1">
        <v>-11.0</v>
      </c>
      <c r="M761" s="1">
        <v>0.015366666666666667</v>
      </c>
      <c r="N761" s="1">
        <v>12.57375</v>
      </c>
      <c r="O761" s="1" t="s">
        <v>5142</v>
      </c>
      <c r="P761" s="1" t="s">
        <v>7617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1" t="s">
        <v>48</v>
      </c>
      <c r="B762" s="1" t="s">
        <v>17</v>
      </c>
      <c r="C762" s="3">
        <v>494.0</v>
      </c>
      <c r="D762" s="1">
        <v>124.0</v>
      </c>
      <c r="E762" s="2"/>
      <c r="F762" s="1" t="s">
        <v>18</v>
      </c>
      <c r="G762" s="1" t="s">
        <v>123</v>
      </c>
      <c r="H762" s="1" t="s">
        <v>7618</v>
      </c>
      <c r="I762" s="1" t="s">
        <v>7619</v>
      </c>
      <c r="J762" s="1" t="s">
        <v>7412</v>
      </c>
      <c r="K762" s="2"/>
      <c r="L762" s="1">
        <v>674.0</v>
      </c>
      <c r="M762" s="1"/>
      <c r="N762" s="1">
        <v>8.802683333333333</v>
      </c>
      <c r="O762" s="1" t="s">
        <v>5142</v>
      </c>
      <c r="P762" s="1" t="s">
        <v>7620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1" t="s">
        <v>24</v>
      </c>
      <c r="B763" s="1" t="s">
        <v>17</v>
      </c>
      <c r="C763" s="1">
        <v>922.0</v>
      </c>
      <c r="D763" s="1">
        <v>0.0</v>
      </c>
      <c r="E763" s="1" t="s">
        <v>25</v>
      </c>
      <c r="F763" s="1" t="s">
        <v>26</v>
      </c>
      <c r="G763" s="1" t="s">
        <v>27</v>
      </c>
      <c r="H763" s="1" t="s">
        <v>7621</v>
      </c>
      <c r="I763" s="1" t="s">
        <v>7622</v>
      </c>
      <c r="J763" s="1" t="s">
        <v>7622</v>
      </c>
      <c r="K763" s="2"/>
      <c r="L763" s="1">
        <v>-10.0</v>
      </c>
      <c r="M763" s="1"/>
      <c r="N763" s="1">
        <v>9.6906</v>
      </c>
      <c r="O763" s="1" t="s">
        <v>5150</v>
      </c>
      <c r="P763" s="1" t="s">
        <v>7623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>
      <c r="A764" s="1" t="s">
        <v>48</v>
      </c>
      <c r="B764" s="1" t="s">
        <v>17</v>
      </c>
      <c r="C764" s="1">
        <v>247.0</v>
      </c>
      <c r="D764" s="1">
        <v>62.0</v>
      </c>
      <c r="E764" s="2"/>
      <c r="F764" s="1" t="s">
        <v>18</v>
      </c>
      <c r="G764" s="1" t="s">
        <v>123</v>
      </c>
      <c r="H764" s="1" t="s">
        <v>7624</v>
      </c>
      <c r="I764" s="1" t="s">
        <v>7625</v>
      </c>
      <c r="J764" s="1" t="s">
        <v>7412</v>
      </c>
      <c r="K764" s="2"/>
      <c r="L764" s="1">
        <v>686.0</v>
      </c>
      <c r="M764" s="1"/>
      <c r="N764" s="1">
        <v>6.15085</v>
      </c>
      <c r="O764" s="1" t="s">
        <v>5142</v>
      </c>
      <c r="P764" s="1" t="s">
        <v>6271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1" t="s">
        <v>24</v>
      </c>
      <c r="B765" s="1" t="s">
        <v>17</v>
      </c>
      <c r="C765" s="3">
        <v>329.0</v>
      </c>
      <c r="D765" s="1">
        <v>0.0</v>
      </c>
      <c r="E765" s="1" t="s">
        <v>25</v>
      </c>
      <c r="F765" s="1" t="s">
        <v>26</v>
      </c>
      <c r="G765" s="1" t="s">
        <v>27</v>
      </c>
      <c r="H765" s="1" t="s">
        <v>7626</v>
      </c>
      <c r="I765" s="1" t="s">
        <v>7627</v>
      </c>
      <c r="J765" s="1" t="s">
        <v>7627</v>
      </c>
      <c r="K765" s="2"/>
      <c r="L765" s="1">
        <v>-5.0</v>
      </c>
      <c r="M765" s="1"/>
      <c r="N765" s="1">
        <v>9.066183333333333</v>
      </c>
      <c r="O765" s="1" t="s">
        <v>5150</v>
      </c>
      <c r="P765" s="1" t="s">
        <v>5544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1" t="s">
        <v>24</v>
      </c>
      <c r="B766" s="1" t="s">
        <v>17</v>
      </c>
      <c r="C766" s="1">
        <v>433.0</v>
      </c>
      <c r="D766" s="1">
        <v>0.0</v>
      </c>
      <c r="E766" s="1" t="s">
        <v>25</v>
      </c>
      <c r="F766" s="1" t="s">
        <v>26</v>
      </c>
      <c r="G766" s="1" t="s">
        <v>27</v>
      </c>
      <c r="H766" s="1" t="s">
        <v>7628</v>
      </c>
      <c r="I766" s="1" t="s">
        <v>7629</v>
      </c>
      <c r="J766" s="1" t="s">
        <v>7629</v>
      </c>
      <c r="K766" s="2"/>
      <c r="L766" s="1">
        <v>-4.0</v>
      </c>
      <c r="M766" s="1"/>
      <c r="N766" s="1">
        <v>10.892866666666666</v>
      </c>
      <c r="O766" s="1" t="s">
        <v>5150</v>
      </c>
      <c r="P766" s="1" t="s">
        <v>7630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1" t="s">
        <v>24</v>
      </c>
      <c r="B767" s="1" t="s">
        <v>17</v>
      </c>
      <c r="C767" s="1">
        <v>198.0</v>
      </c>
      <c r="D767" s="1">
        <v>0.0</v>
      </c>
      <c r="E767" s="1" t="s">
        <v>25</v>
      </c>
      <c r="F767" s="1" t="s">
        <v>26</v>
      </c>
      <c r="G767" s="1" t="s">
        <v>27</v>
      </c>
      <c r="H767" s="1" t="s">
        <v>7631</v>
      </c>
      <c r="I767" s="1" t="s">
        <v>7632</v>
      </c>
      <c r="J767" s="1" t="s">
        <v>7632</v>
      </c>
      <c r="K767" s="2"/>
      <c r="L767" s="1">
        <v>-7.0</v>
      </c>
      <c r="M767" s="1"/>
      <c r="N767" s="1">
        <v>7.272083333333334</v>
      </c>
      <c r="O767" s="1" t="s">
        <v>5150</v>
      </c>
      <c r="P767" s="1" t="s">
        <v>7633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1" t="s">
        <v>48</v>
      </c>
      <c r="B768" s="1" t="s">
        <v>17</v>
      </c>
      <c r="C768" s="3">
        <v>503.0</v>
      </c>
      <c r="D768" s="1">
        <v>25.0</v>
      </c>
      <c r="E768" s="1" t="s">
        <v>25</v>
      </c>
      <c r="F768" s="1" t="s">
        <v>50</v>
      </c>
      <c r="G768" s="1" t="s">
        <v>27</v>
      </c>
      <c r="H768" s="1" t="s">
        <v>7634</v>
      </c>
      <c r="I768" s="1" t="s">
        <v>7635</v>
      </c>
      <c r="J768" s="1" t="s">
        <v>7636</v>
      </c>
      <c r="K768" s="1" t="s">
        <v>7637</v>
      </c>
      <c r="L768" s="1">
        <v>-3.0</v>
      </c>
      <c r="M768" s="1">
        <v>16.120816666666666</v>
      </c>
      <c r="N768" s="1">
        <v>17.280716666666667</v>
      </c>
      <c r="O768" s="1" t="s">
        <v>5142</v>
      </c>
      <c r="P768" s="1" t="s">
        <v>7638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1" t="s">
        <v>32</v>
      </c>
      <c r="B769" s="1" t="s">
        <v>112</v>
      </c>
      <c r="C769" s="1">
        <v>379.0</v>
      </c>
      <c r="D769" s="1">
        <v>0.0</v>
      </c>
      <c r="E769" s="2"/>
      <c r="F769" s="1" t="s">
        <v>26</v>
      </c>
      <c r="G769" s="1" t="s">
        <v>27</v>
      </c>
      <c r="H769" s="1" t="s">
        <v>7639</v>
      </c>
      <c r="I769" s="1" t="s">
        <v>7640</v>
      </c>
      <c r="J769" s="1" t="s">
        <v>7640</v>
      </c>
      <c r="K769" s="2"/>
      <c r="L769" s="1">
        <v>-5.0</v>
      </c>
      <c r="M769" s="1"/>
      <c r="N769" s="1">
        <v>9.57965</v>
      </c>
      <c r="O769" s="1" t="s">
        <v>5146</v>
      </c>
      <c r="P769" s="1" t="s">
        <v>7641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48</v>
      </c>
      <c r="B770" s="1" t="s">
        <v>17</v>
      </c>
      <c r="C770" s="1">
        <v>747.0</v>
      </c>
      <c r="D770" s="1">
        <v>0.0</v>
      </c>
      <c r="E770" s="1" t="s">
        <v>7416</v>
      </c>
      <c r="F770" s="1" t="s">
        <v>50</v>
      </c>
      <c r="G770" s="1" t="s">
        <v>19</v>
      </c>
      <c r="H770" s="1" t="s">
        <v>7642</v>
      </c>
      <c r="I770" s="1" t="s">
        <v>7643</v>
      </c>
      <c r="J770" s="1" t="s">
        <v>7644</v>
      </c>
      <c r="K770" s="1" t="s">
        <v>7645</v>
      </c>
      <c r="L770" s="1">
        <v>-7.0</v>
      </c>
      <c r="M770" s="1">
        <v>0.012866666666666667</v>
      </c>
      <c r="N770" s="1">
        <v>15.208316666666667</v>
      </c>
      <c r="O770" s="1" t="s">
        <v>5142</v>
      </c>
      <c r="P770" s="1" t="s">
        <v>7646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1" t="s">
        <v>24</v>
      </c>
      <c r="B771" s="1" t="s">
        <v>17</v>
      </c>
      <c r="C771" s="1">
        <v>329.0</v>
      </c>
      <c r="D771" s="1">
        <v>0.0</v>
      </c>
      <c r="E771" s="1" t="s">
        <v>25</v>
      </c>
      <c r="F771" s="1" t="s">
        <v>26</v>
      </c>
      <c r="G771" s="1" t="s">
        <v>27</v>
      </c>
      <c r="H771" s="1" t="s">
        <v>7647</v>
      </c>
      <c r="I771" s="1" t="s">
        <v>7648</v>
      </c>
      <c r="J771" s="1" t="s">
        <v>7648</v>
      </c>
      <c r="K771" s="2"/>
      <c r="L771" s="1">
        <v>-8.0</v>
      </c>
      <c r="M771" s="1"/>
      <c r="N771" s="1">
        <v>6.954016666666667</v>
      </c>
      <c r="O771" s="1" t="s">
        <v>5150</v>
      </c>
      <c r="P771" s="1" t="s">
        <v>7649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1" t="s">
        <v>48</v>
      </c>
      <c r="B772" s="1" t="s">
        <v>17</v>
      </c>
      <c r="C772" s="3">
        <v>309.0</v>
      </c>
      <c r="D772" s="1">
        <v>0.0</v>
      </c>
      <c r="E772" s="1" t="s">
        <v>7416</v>
      </c>
      <c r="F772" s="1" t="s">
        <v>50</v>
      </c>
      <c r="G772" s="1" t="s">
        <v>27</v>
      </c>
      <c r="H772" s="1" t="s">
        <v>7650</v>
      </c>
      <c r="I772" s="1" t="s">
        <v>7651</v>
      </c>
      <c r="J772" s="1" t="s">
        <v>7652</v>
      </c>
      <c r="K772" s="1" t="s">
        <v>7653</v>
      </c>
      <c r="L772" s="1">
        <v>0.0</v>
      </c>
      <c r="M772" s="1">
        <v>0.0117</v>
      </c>
      <c r="N772" s="1">
        <v>14.084033333333334</v>
      </c>
      <c r="O772" s="1" t="s">
        <v>5142</v>
      </c>
      <c r="P772" s="1" t="s">
        <v>6271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>
      <c r="A773" s="1" t="s">
        <v>48</v>
      </c>
      <c r="B773" s="1" t="s">
        <v>17</v>
      </c>
      <c r="C773" s="1">
        <v>247.0</v>
      </c>
      <c r="D773" s="1">
        <v>62.0</v>
      </c>
      <c r="E773" s="2"/>
      <c r="F773" s="1" t="s">
        <v>18</v>
      </c>
      <c r="G773" s="1" t="s">
        <v>123</v>
      </c>
      <c r="H773" s="1" t="s">
        <v>7654</v>
      </c>
      <c r="I773" s="1" t="s">
        <v>7655</v>
      </c>
      <c r="J773" s="1" t="s">
        <v>7412</v>
      </c>
      <c r="K773" s="2"/>
      <c r="L773" s="1">
        <v>721.0</v>
      </c>
      <c r="M773" s="1"/>
      <c r="N773" s="1">
        <v>6.452833333333333</v>
      </c>
      <c r="O773" s="1" t="s">
        <v>5142</v>
      </c>
      <c r="P773" s="1" t="s">
        <v>6271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>
      <c r="A774" s="1" t="s">
        <v>32</v>
      </c>
      <c r="B774" s="1" t="s">
        <v>112</v>
      </c>
      <c r="C774" s="1">
        <v>324.0</v>
      </c>
      <c r="D774" s="1">
        <v>0.0</v>
      </c>
      <c r="E774" s="2"/>
      <c r="F774" s="1" t="s">
        <v>26</v>
      </c>
      <c r="G774" s="1" t="s">
        <v>19</v>
      </c>
      <c r="H774" s="1" t="s">
        <v>7656</v>
      </c>
      <c r="I774" s="1" t="s">
        <v>7657</v>
      </c>
      <c r="J774" s="1" t="s">
        <v>7657</v>
      </c>
      <c r="K774" s="2"/>
      <c r="L774" s="1">
        <v>-6.0</v>
      </c>
      <c r="M774" s="1"/>
      <c r="N774" s="1">
        <v>8.916633333333333</v>
      </c>
      <c r="O774" s="1" t="s">
        <v>5146</v>
      </c>
      <c r="P774" s="1" t="s">
        <v>7658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1" t="s">
        <v>48</v>
      </c>
      <c r="B775" s="1" t="s">
        <v>17</v>
      </c>
      <c r="C775" s="1">
        <v>703.0</v>
      </c>
      <c r="D775" s="1">
        <v>0.0</v>
      </c>
      <c r="E775" s="1" t="s">
        <v>5776</v>
      </c>
      <c r="F775" s="1" t="s">
        <v>50</v>
      </c>
      <c r="G775" s="1" t="s">
        <v>27</v>
      </c>
      <c r="H775" s="1" t="s">
        <v>7659</v>
      </c>
      <c r="I775" s="1" t="s">
        <v>7660</v>
      </c>
      <c r="J775" s="1" t="s">
        <v>7661</v>
      </c>
      <c r="K775" s="1" t="s">
        <v>7662</v>
      </c>
      <c r="L775" s="1">
        <v>-11.0</v>
      </c>
      <c r="M775" s="1">
        <v>0.00755</v>
      </c>
      <c r="N775" s="1">
        <v>12.899</v>
      </c>
      <c r="O775" s="1" t="s">
        <v>5142</v>
      </c>
      <c r="P775" s="1" t="s">
        <v>7663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>
      <c r="A776" s="1" t="s">
        <v>48</v>
      </c>
      <c r="B776" s="1" t="s">
        <v>17</v>
      </c>
      <c r="C776" s="3">
        <v>250.0</v>
      </c>
      <c r="D776" s="1">
        <v>0.0</v>
      </c>
      <c r="E776" s="1" t="s">
        <v>7416</v>
      </c>
      <c r="F776" s="1" t="s">
        <v>50</v>
      </c>
      <c r="G776" s="1" t="s">
        <v>27</v>
      </c>
      <c r="H776" s="1" t="s">
        <v>7664</v>
      </c>
      <c r="I776" s="1" t="s">
        <v>7665</v>
      </c>
      <c r="J776" s="1" t="s">
        <v>7666</v>
      </c>
      <c r="K776" s="1" t="s">
        <v>7667</v>
      </c>
      <c r="L776" s="1">
        <v>5.0</v>
      </c>
      <c r="M776" s="1">
        <v>0.009133333333333334</v>
      </c>
      <c r="N776" s="1">
        <v>31.75375</v>
      </c>
      <c r="O776" s="1" t="s">
        <v>5142</v>
      </c>
      <c r="P776" s="1" t="s">
        <v>7668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>
      <c r="A777" s="1" t="s">
        <v>24</v>
      </c>
      <c r="B777" s="1" t="s">
        <v>17</v>
      </c>
      <c r="C777" s="1">
        <v>214.2</v>
      </c>
      <c r="D777" s="1">
        <v>0.0</v>
      </c>
      <c r="E777" s="1" t="s">
        <v>25</v>
      </c>
      <c r="F777" s="1" t="s">
        <v>26</v>
      </c>
      <c r="G777" s="1" t="s">
        <v>27</v>
      </c>
      <c r="H777" s="1" t="s">
        <v>7669</v>
      </c>
      <c r="I777" s="1" t="s">
        <v>7670</v>
      </c>
      <c r="J777" s="1" t="s">
        <v>7670</v>
      </c>
      <c r="K777" s="2"/>
      <c r="L777" s="1">
        <v>-8.0</v>
      </c>
      <c r="M777" s="1"/>
      <c r="N777" s="1">
        <v>6.010583333333333</v>
      </c>
      <c r="O777" s="1" t="s">
        <v>5150</v>
      </c>
      <c r="P777" s="1" t="s">
        <v>5204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1" t="s">
        <v>24</v>
      </c>
      <c r="B778" s="1" t="s">
        <v>17</v>
      </c>
      <c r="C778" s="1">
        <v>214.2</v>
      </c>
      <c r="D778" s="1">
        <v>0.0</v>
      </c>
      <c r="E778" s="1" t="s">
        <v>25</v>
      </c>
      <c r="F778" s="1" t="s">
        <v>26</v>
      </c>
      <c r="G778" s="1" t="s">
        <v>27</v>
      </c>
      <c r="H778" s="1" t="s">
        <v>7671</v>
      </c>
      <c r="I778" s="1" t="s">
        <v>7672</v>
      </c>
      <c r="J778" s="1" t="s">
        <v>7672</v>
      </c>
      <c r="K778" s="2"/>
      <c r="L778" s="1">
        <v>-10.0</v>
      </c>
      <c r="M778" s="1"/>
      <c r="N778" s="1">
        <v>4.908516666666666</v>
      </c>
      <c r="O778" s="1" t="s">
        <v>5150</v>
      </c>
      <c r="P778" s="1" t="s">
        <v>5174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1" t="s">
        <v>48</v>
      </c>
      <c r="B779" s="1" t="s">
        <v>17</v>
      </c>
      <c r="C779" s="1">
        <v>215.0</v>
      </c>
      <c r="D779" s="1">
        <v>54.0</v>
      </c>
      <c r="E779" s="2"/>
      <c r="F779" s="1" t="s">
        <v>18</v>
      </c>
      <c r="G779" s="1" t="s">
        <v>123</v>
      </c>
      <c r="H779" s="1" t="s">
        <v>7673</v>
      </c>
      <c r="I779" s="1" t="s">
        <v>7674</v>
      </c>
      <c r="J779" s="1" t="s">
        <v>7412</v>
      </c>
      <c r="K779" s="2"/>
      <c r="L779" s="1">
        <v>749.0</v>
      </c>
      <c r="M779" s="1"/>
      <c r="N779" s="1">
        <v>43.964416666666665</v>
      </c>
      <c r="O779" s="1" t="s">
        <v>5142</v>
      </c>
      <c r="P779" s="1" t="s">
        <v>5638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>
      <c r="A780" s="1" t="s">
        <v>48</v>
      </c>
      <c r="B780" s="1" t="s">
        <v>17</v>
      </c>
      <c r="C780" s="1">
        <v>494.0</v>
      </c>
      <c r="D780" s="1">
        <v>124.0</v>
      </c>
      <c r="E780" s="2"/>
      <c r="F780" s="1" t="s">
        <v>18</v>
      </c>
      <c r="G780" s="1" t="s">
        <v>27</v>
      </c>
      <c r="H780" s="1" t="s">
        <v>7675</v>
      </c>
      <c r="I780" s="1" t="s">
        <v>7676</v>
      </c>
      <c r="J780" s="1" t="s">
        <v>7412</v>
      </c>
      <c r="K780" s="2"/>
      <c r="L780" s="1">
        <v>784.0</v>
      </c>
      <c r="M780" s="1"/>
      <c r="N780" s="1">
        <v>9.702066666666667</v>
      </c>
      <c r="O780" s="1" t="s">
        <v>5142</v>
      </c>
      <c r="P780" s="1" t="s">
        <v>7677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1" t="s">
        <v>66</v>
      </c>
      <c r="B781" s="1" t="s">
        <v>112</v>
      </c>
      <c r="C781" s="3">
        <v>364.0</v>
      </c>
      <c r="D781" s="1">
        <v>0.0</v>
      </c>
      <c r="E781" s="1" t="s">
        <v>617</v>
      </c>
      <c r="F781" s="1" t="s">
        <v>26</v>
      </c>
      <c r="G781" s="1" t="s">
        <v>27</v>
      </c>
      <c r="H781" s="1" t="s">
        <v>7678</v>
      </c>
      <c r="I781" s="1" t="s">
        <v>7679</v>
      </c>
      <c r="J781" s="1" t="s">
        <v>7679</v>
      </c>
      <c r="K781" s="2"/>
      <c r="L781" s="1">
        <v>-7.0</v>
      </c>
      <c r="M781" s="1"/>
      <c r="N781" s="1">
        <v>7.975333333333333</v>
      </c>
      <c r="O781" s="1" t="s">
        <v>5146</v>
      </c>
      <c r="P781" s="1" t="s">
        <v>7680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>
      <c r="A782" s="1" t="s">
        <v>48</v>
      </c>
      <c r="B782" s="1" t="s">
        <v>17</v>
      </c>
      <c r="C782" s="1">
        <v>733.0</v>
      </c>
      <c r="D782" s="1">
        <v>15.0</v>
      </c>
      <c r="E782" s="1" t="s">
        <v>5776</v>
      </c>
      <c r="F782" s="1" t="s">
        <v>50</v>
      </c>
      <c r="G782" s="1" t="s">
        <v>27</v>
      </c>
      <c r="H782" s="1" t="s">
        <v>7681</v>
      </c>
      <c r="I782" s="1" t="s">
        <v>7682</v>
      </c>
      <c r="J782" s="1" t="s">
        <v>7683</v>
      </c>
      <c r="K782" s="1" t="s">
        <v>7684</v>
      </c>
      <c r="L782" s="1">
        <v>-6.0</v>
      </c>
      <c r="M782" s="1">
        <v>0.014433333333333333</v>
      </c>
      <c r="N782" s="1">
        <v>15.767383333333333</v>
      </c>
      <c r="O782" s="1" t="s">
        <v>5142</v>
      </c>
      <c r="P782" s="1" t="s">
        <v>7685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1" t="s">
        <v>16</v>
      </c>
      <c r="B783" s="1" t="s">
        <v>17</v>
      </c>
      <c r="C783" s="1">
        <v>119.0</v>
      </c>
      <c r="D783" s="1">
        <v>0.0</v>
      </c>
      <c r="E783" s="2"/>
      <c r="F783" s="1" t="s">
        <v>18</v>
      </c>
      <c r="G783" s="1" t="s">
        <v>19</v>
      </c>
      <c r="H783" s="1" t="s">
        <v>7686</v>
      </c>
      <c r="I783" s="1" t="s">
        <v>7687</v>
      </c>
      <c r="J783" s="1" t="s">
        <v>7412</v>
      </c>
      <c r="K783" s="2"/>
      <c r="L783" s="1">
        <v>836.0</v>
      </c>
      <c r="M783" s="1"/>
      <c r="N783" s="1">
        <v>6.934316666666667</v>
      </c>
      <c r="O783" s="1" t="s">
        <v>22</v>
      </c>
      <c r="P783" s="1" t="s">
        <v>7688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1" t="s">
        <v>48</v>
      </c>
      <c r="B784" s="1" t="s">
        <v>17</v>
      </c>
      <c r="C784" s="1">
        <v>298.0</v>
      </c>
      <c r="D784" s="1">
        <v>50.0</v>
      </c>
      <c r="E784" s="2"/>
      <c r="F784" s="1" t="s">
        <v>18</v>
      </c>
      <c r="G784" s="1" t="s">
        <v>123</v>
      </c>
      <c r="H784" s="1" t="s">
        <v>7689</v>
      </c>
      <c r="I784" s="1" t="s">
        <v>7690</v>
      </c>
      <c r="J784" s="1" t="s">
        <v>7412</v>
      </c>
      <c r="K784" s="2"/>
      <c r="L784" s="1">
        <v>829.0</v>
      </c>
      <c r="M784" s="1"/>
      <c r="N784" s="1">
        <v>12.090883333333334</v>
      </c>
      <c r="O784" s="1" t="s">
        <v>5142</v>
      </c>
      <c r="P784" s="1" t="s">
        <v>7691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1" t="s">
        <v>24</v>
      </c>
      <c r="B785" s="1" t="s">
        <v>17</v>
      </c>
      <c r="C785" s="3">
        <v>214.2</v>
      </c>
      <c r="D785" s="1">
        <v>0.0</v>
      </c>
      <c r="E785" s="1" t="s">
        <v>25</v>
      </c>
      <c r="F785" s="1" t="s">
        <v>26</v>
      </c>
      <c r="G785" s="1" t="s">
        <v>27</v>
      </c>
      <c r="H785" s="1" t="s">
        <v>7692</v>
      </c>
      <c r="I785" s="1" t="s">
        <v>7693</v>
      </c>
      <c r="J785" s="1" t="s">
        <v>7693</v>
      </c>
      <c r="K785" s="2"/>
      <c r="L785" s="1">
        <v>-5.0</v>
      </c>
      <c r="M785" s="1"/>
      <c r="N785" s="1">
        <v>9.703</v>
      </c>
      <c r="O785" s="1" t="s">
        <v>5150</v>
      </c>
      <c r="P785" s="1" t="s">
        <v>5204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1" t="s">
        <v>24</v>
      </c>
      <c r="B786" s="1" t="s">
        <v>17</v>
      </c>
      <c r="C786" s="1">
        <v>273.2</v>
      </c>
      <c r="D786" s="1">
        <v>0.0</v>
      </c>
      <c r="E786" s="1" t="s">
        <v>25</v>
      </c>
      <c r="F786" s="1" t="s">
        <v>26</v>
      </c>
      <c r="G786" s="1" t="s">
        <v>27</v>
      </c>
      <c r="H786" s="1" t="s">
        <v>7694</v>
      </c>
      <c r="I786" s="1" t="s">
        <v>7695</v>
      </c>
      <c r="J786" s="1" t="s">
        <v>7695</v>
      </c>
      <c r="K786" s="2"/>
      <c r="L786" s="1">
        <v>-5.0</v>
      </c>
      <c r="M786" s="1"/>
      <c r="N786" s="1">
        <v>9.34205</v>
      </c>
      <c r="O786" s="1" t="s">
        <v>5150</v>
      </c>
      <c r="P786" s="1" t="s">
        <v>7443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>
      <c r="A787" s="1" t="s">
        <v>66</v>
      </c>
      <c r="B787" s="1" t="s">
        <v>112</v>
      </c>
      <c r="C787" s="1">
        <v>323.0</v>
      </c>
      <c r="D787" s="1">
        <v>0.0</v>
      </c>
      <c r="E787" s="1" t="s">
        <v>4522</v>
      </c>
      <c r="F787" s="1" t="s">
        <v>26</v>
      </c>
      <c r="G787" s="1" t="s">
        <v>27</v>
      </c>
      <c r="H787" s="1" t="s">
        <v>7696</v>
      </c>
      <c r="I787" s="1" t="s">
        <v>7697</v>
      </c>
      <c r="J787" s="1" t="s">
        <v>7697</v>
      </c>
      <c r="K787" s="2"/>
      <c r="L787" s="1">
        <v>-6.0</v>
      </c>
      <c r="M787" s="1"/>
      <c r="N787" s="1">
        <v>8.66335</v>
      </c>
      <c r="O787" s="1" t="s">
        <v>5146</v>
      </c>
      <c r="P787" s="1" t="s">
        <v>7698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>
      <c r="A788" s="1" t="s">
        <v>24</v>
      </c>
      <c r="B788" s="1" t="s">
        <v>17</v>
      </c>
      <c r="C788" s="3">
        <v>394.0</v>
      </c>
      <c r="D788" s="1">
        <v>0.0</v>
      </c>
      <c r="E788" s="1" t="s">
        <v>25</v>
      </c>
      <c r="F788" s="1" t="s">
        <v>26</v>
      </c>
      <c r="G788" s="1" t="s">
        <v>27</v>
      </c>
      <c r="H788" s="1" t="s">
        <v>7699</v>
      </c>
      <c r="I788" s="1" t="s">
        <v>7700</v>
      </c>
      <c r="J788" s="1" t="s">
        <v>7700</v>
      </c>
      <c r="K788" s="2"/>
      <c r="L788" s="1">
        <v>-1.0</v>
      </c>
      <c r="M788" s="1"/>
      <c r="N788" s="1">
        <v>13.466983333333333</v>
      </c>
      <c r="O788" s="1" t="s">
        <v>5150</v>
      </c>
      <c r="P788" s="1" t="s">
        <v>7701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1" t="s">
        <v>32</v>
      </c>
      <c r="B789" s="1" t="s">
        <v>112</v>
      </c>
      <c r="C789" s="1">
        <v>625.0</v>
      </c>
      <c r="D789" s="1">
        <v>0.0</v>
      </c>
      <c r="E789" s="2"/>
      <c r="F789" s="1" t="s">
        <v>26</v>
      </c>
      <c r="G789" s="1" t="s">
        <v>27</v>
      </c>
      <c r="H789" s="1" t="s">
        <v>7702</v>
      </c>
      <c r="I789" s="1" t="s">
        <v>7703</v>
      </c>
      <c r="J789" s="1" t="s">
        <v>7703</v>
      </c>
      <c r="K789" s="2"/>
      <c r="L789" s="1">
        <v>0.0</v>
      </c>
      <c r="M789" s="1"/>
      <c r="N789" s="1">
        <v>19.7568</v>
      </c>
      <c r="O789" s="1" t="s">
        <v>5146</v>
      </c>
      <c r="P789" s="1" t="s">
        <v>7704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1" t="s">
        <v>32</v>
      </c>
      <c r="B790" s="1" t="s">
        <v>112</v>
      </c>
      <c r="C790" s="1">
        <v>264.0</v>
      </c>
      <c r="D790" s="1">
        <v>0.0</v>
      </c>
      <c r="E790" s="2"/>
      <c r="F790" s="1" t="s">
        <v>26</v>
      </c>
      <c r="G790" s="1" t="s">
        <v>19</v>
      </c>
      <c r="H790" s="1" t="s">
        <v>7705</v>
      </c>
      <c r="I790" s="1" t="s">
        <v>7706</v>
      </c>
      <c r="J790" s="1" t="s">
        <v>7706</v>
      </c>
      <c r="K790" s="2"/>
      <c r="L790" s="1">
        <v>-6.0</v>
      </c>
      <c r="M790" s="1"/>
      <c r="N790" s="1">
        <v>8.430166666666667</v>
      </c>
      <c r="O790" s="1" t="s">
        <v>5146</v>
      </c>
      <c r="P790" s="1" t="s">
        <v>6258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1" t="s">
        <v>48</v>
      </c>
      <c r="B791" s="1" t="s">
        <v>17</v>
      </c>
      <c r="C791" s="1">
        <v>747.0</v>
      </c>
      <c r="D791" s="1">
        <v>0.0</v>
      </c>
      <c r="E791" s="1" t="s">
        <v>5776</v>
      </c>
      <c r="F791" s="1" t="s">
        <v>50</v>
      </c>
      <c r="G791" s="1" t="s">
        <v>27</v>
      </c>
      <c r="H791" s="1" t="s">
        <v>7707</v>
      </c>
      <c r="I791" s="1" t="s">
        <v>7708</v>
      </c>
      <c r="J791" s="1" t="s">
        <v>7709</v>
      </c>
      <c r="K791" s="1" t="s">
        <v>7710</v>
      </c>
      <c r="L791" s="1">
        <v>-16.0</v>
      </c>
      <c r="M791" s="1">
        <v>0.009216666666666666</v>
      </c>
      <c r="N791" s="1">
        <v>8.84665</v>
      </c>
      <c r="O791" s="1" t="s">
        <v>5142</v>
      </c>
      <c r="P791" s="1" t="s">
        <v>7711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1" t="s">
        <v>66</v>
      </c>
      <c r="B792" s="1" t="s">
        <v>17</v>
      </c>
      <c r="C792" s="1">
        <v>323.0</v>
      </c>
      <c r="D792" s="1">
        <v>0.0</v>
      </c>
      <c r="E792" s="1" t="s">
        <v>7712</v>
      </c>
      <c r="F792" s="1" t="s">
        <v>26</v>
      </c>
      <c r="G792" s="1" t="s">
        <v>27</v>
      </c>
      <c r="H792" s="1" t="s">
        <v>7713</v>
      </c>
      <c r="I792" s="1" t="s">
        <v>7714</v>
      </c>
      <c r="J792" s="1" t="s">
        <v>7714</v>
      </c>
      <c r="K792" s="2"/>
      <c r="L792" s="1">
        <v>-6.0</v>
      </c>
      <c r="M792" s="1"/>
      <c r="N792" s="1">
        <v>8.562733333333334</v>
      </c>
      <c r="O792" s="1" t="s">
        <v>5146</v>
      </c>
      <c r="P792" s="1" t="s">
        <v>1334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1" t="s">
        <v>48</v>
      </c>
      <c r="B793" s="1" t="s">
        <v>17</v>
      </c>
      <c r="C793" s="1">
        <v>199.0</v>
      </c>
      <c r="D793" s="1">
        <v>50.0</v>
      </c>
      <c r="E793" s="2"/>
      <c r="F793" s="1" t="s">
        <v>18</v>
      </c>
      <c r="G793" s="1" t="s">
        <v>123</v>
      </c>
      <c r="H793" s="1" t="s">
        <v>7715</v>
      </c>
      <c r="I793" s="1" t="s">
        <v>7716</v>
      </c>
      <c r="J793" s="1" t="s">
        <v>7716</v>
      </c>
      <c r="K793" s="2"/>
      <c r="L793" s="1">
        <v>-6.0</v>
      </c>
      <c r="M793" s="1"/>
      <c r="N793" s="1">
        <v>13.1661</v>
      </c>
      <c r="O793" s="1" t="s">
        <v>5142</v>
      </c>
      <c r="P793" s="1" t="s">
        <v>6359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>
      <c r="A794" s="1" t="s">
        <v>48</v>
      </c>
      <c r="B794" s="1" t="s">
        <v>17</v>
      </c>
      <c r="C794" s="3">
        <v>376.0</v>
      </c>
      <c r="D794" s="1">
        <v>92.0</v>
      </c>
      <c r="E794" s="2"/>
      <c r="F794" s="1" t="s">
        <v>18</v>
      </c>
      <c r="G794" s="1" t="s">
        <v>27</v>
      </c>
      <c r="H794" s="1" t="s">
        <v>7717</v>
      </c>
      <c r="I794" s="1" t="s">
        <v>7718</v>
      </c>
      <c r="J794" s="1" t="s">
        <v>7718</v>
      </c>
      <c r="K794" s="2"/>
      <c r="L794" s="1">
        <v>-6.0</v>
      </c>
      <c r="M794" s="1"/>
      <c r="N794" s="1">
        <v>12.942483333333334</v>
      </c>
      <c r="O794" s="1" t="s">
        <v>5142</v>
      </c>
      <c r="P794" s="1" t="s">
        <v>7719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1" t="s">
        <v>32</v>
      </c>
      <c r="B795" s="1" t="s">
        <v>17</v>
      </c>
      <c r="C795" s="1">
        <v>922.0</v>
      </c>
      <c r="D795" s="1">
        <v>0.0</v>
      </c>
      <c r="E795" s="2"/>
      <c r="F795" s="1" t="s">
        <v>26</v>
      </c>
      <c r="G795" s="1" t="s">
        <v>19</v>
      </c>
      <c r="H795" s="1" t="s">
        <v>7720</v>
      </c>
      <c r="I795" s="1" t="s">
        <v>7721</v>
      </c>
      <c r="J795" s="1" t="s">
        <v>7721</v>
      </c>
      <c r="K795" s="2"/>
      <c r="L795" s="1">
        <v>-10.0</v>
      </c>
      <c r="M795" s="1"/>
      <c r="N795" s="1">
        <v>9.683633333333333</v>
      </c>
      <c r="O795" s="1" t="s">
        <v>5146</v>
      </c>
      <c r="P795" s="1" t="s">
        <v>7722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1" t="s">
        <v>48</v>
      </c>
      <c r="B796" s="1" t="s">
        <v>17</v>
      </c>
      <c r="C796" s="1">
        <v>398.0</v>
      </c>
      <c r="D796" s="1">
        <v>100.0</v>
      </c>
      <c r="E796" s="2"/>
      <c r="F796" s="1" t="s">
        <v>18</v>
      </c>
      <c r="G796" s="1" t="s">
        <v>27</v>
      </c>
      <c r="H796" s="1" t="s">
        <v>7723</v>
      </c>
      <c r="I796" s="1" t="s">
        <v>7724</v>
      </c>
      <c r="J796" s="1" t="s">
        <v>7724</v>
      </c>
      <c r="K796" s="2"/>
      <c r="L796" s="1">
        <v>-9.0</v>
      </c>
      <c r="M796" s="1"/>
      <c r="N796" s="1">
        <v>8.148883333333334</v>
      </c>
      <c r="O796" s="1" t="s">
        <v>5142</v>
      </c>
      <c r="P796" s="1" t="s">
        <v>7725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1" t="s">
        <v>48</v>
      </c>
      <c r="B797" s="1" t="s">
        <v>17</v>
      </c>
      <c r="C797" s="1">
        <v>398.0</v>
      </c>
      <c r="D797" s="1">
        <v>100.0</v>
      </c>
      <c r="E797" s="2"/>
      <c r="F797" s="1" t="s">
        <v>18</v>
      </c>
      <c r="G797" s="1" t="s">
        <v>19</v>
      </c>
      <c r="H797" s="1" t="s">
        <v>7726</v>
      </c>
      <c r="I797" s="1" t="s">
        <v>7727</v>
      </c>
      <c r="J797" s="1" t="s">
        <v>7727</v>
      </c>
      <c r="K797" s="2"/>
      <c r="L797" s="1">
        <v>-11.0</v>
      </c>
      <c r="M797" s="1"/>
      <c r="N797" s="1">
        <v>7.562366666666667</v>
      </c>
      <c r="O797" s="1" t="s">
        <v>5142</v>
      </c>
      <c r="P797" s="1" t="s">
        <v>7728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1" t="s">
        <v>48</v>
      </c>
      <c r="B798" s="1" t="s">
        <v>17</v>
      </c>
      <c r="C798" s="1">
        <v>199.0</v>
      </c>
      <c r="D798" s="1">
        <v>50.0</v>
      </c>
      <c r="E798" s="2"/>
      <c r="F798" s="1" t="s">
        <v>18</v>
      </c>
      <c r="G798" s="1" t="s">
        <v>19</v>
      </c>
      <c r="H798" s="1" t="s">
        <v>7729</v>
      </c>
      <c r="I798" s="1" t="s">
        <v>7730</v>
      </c>
      <c r="J798" s="1" t="s">
        <v>7730</v>
      </c>
      <c r="K798" s="2"/>
      <c r="L798" s="1">
        <v>-4.0</v>
      </c>
      <c r="M798" s="1"/>
      <c r="N798" s="1">
        <v>26.51675</v>
      </c>
      <c r="O798" s="1" t="s">
        <v>5142</v>
      </c>
      <c r="P798" s="1" t="s">
        <v>7731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1" t="s">
        <v>24</v>
      </c>
      <c r="B799" s="1" t="s">
        <v>17</v>
      </c>
      <c r="C799" s="1">
        <v>222.2</v>
      </c>
      <c r="D799" s="1">
        <v>0.0</v>
      </c>
      <c r="E799" s="1" t="s">
        <v>25</v>
      </c>
      <c r="F799" s="1" t="s">
        <v>26</v>
      </c>
      <c r="G799" s="1" t="s">
        <v>27</v>
      </c>
      <c r="H799" s="1" t="s">
        <v>7732</v>
      </c>
      <c r="I799" s="1" t="s">
        <v>7733</v>
      </c>
      <c r="J799" s="1" t="s">
        <v>7733</v>
      </c>
      <c r="K799" s="2"/>
      <c r="L799" s="1">
        <v>-7.0</v>
      </c>
      <c r="M799" s="1"/>
      <c r="N799" s="1">
        <v>7.045433333333333</v>
      </c>
      <c r="O799" s="1" t="s">
        <v>5150</v>
      </c>
      <c r="P799" s="1" t="s">
        <v>7734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1" t="s">
        <v>24</v>
      </c>
      <c r="B800" s="1" t="s">
        <v>17</v>
      </c>
      <c r="C800" s="1">
        <v>329.0</v>
      </c>
      <c r="D800" s="1">
        <v>0.0</v>
      </c>
      <c r="E800" s="1" t="s">
        <v>25</v>
      </c>
      <c r="F800" s="1" t="s">
        <v>26</v>
      </c>
      <c r="G800" s="1" t="s">
        <v>27</v>
      </c>
      <c r="H800" s="1" t="s">
        <v>7735</v>
      </c>
      <c r="I800" s="1" t="s">
        <v>7736</v>
      </c>
      <c r="J800" s="1" t="s">
        <v>7736</v>
      </c>
      <c r="K800" s="2"/>
      <c r="L800" s="1">
        <v>-6.0</v>
      </c>
      <c r="M800" s="1"/>
      <c r="N800" s="1">
        <v>8.915816666666666</v>
      </c>
      <c r="O800" s="1" t="s">
        <v>5150</v>
      </c>
      <c r="P800" s="1" t="s">
        <v>7737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1" t="s">
        <v>48</v>
      </c>
      <c r="B801" s="1" t="s">
        <v>17</v>
      </c>
      <c r="C801" s="1">
        <v>398.0</v>
      </c>
      <c r="D801" s="1">
        <v>0.0</v>
      </c>
      <c r="E801" s="1" t="s">
        <v>25</v>
      </c>
      <c r="F801" s="1" t="s">
        <v>50</v>
      </c>
      <c r="G801" s="1" t="s">
        <v>19</v>
      </c>
      <c r="H801" s="1" t="s">
        <v>7738</v>
      </c>
      <c r="I801" s="1" t="s">
        <v>7739</v>
      </c>
      <c r="J801" s="1" t="s">
        <v>7740</v>
      </c>
      <c r="K801" s="1" t="s">
        <v>7741</v>
      </c>
      <c r="L801" s="1">
        <v>-3.0</v>
      </c>
      <c r="M801" s="1">
        <v>19.59326666666667</v>
      </c>
      <c r="N801" s="1">
        <v>28.13605</v>
      </c>
      <c r="O801" s="1" t="s">
        <v>5142</v>
      </c>
      <c r="P801" s="1" t="s">
        <v>7742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1" t="s">
        <v>48</v>
      </c>
      <c r="B802" s="1" t="s">
        <v>17</v>
      </c>
      <c r="C802" s="1">
        <v>269.0</v>
      </c>
      <c r="D802" s="1">
        <v>0.0</v>
      </c>
      <c r="E802" s="1" t="s">
        <v>25</v>
      </c>
      <c r="F802" s="1" t="s">
        <v>50</v>
      </c>
      <c r="G802" s="1" t="s">
        <v>27</v>
      </c>
      <c r="H802" s="1" t="s">
        <v>7743</v>
      </c>
      <c r="I802" s="1" t="s">
        <v>7744</v>
      </c>
      <c r="J802" s="1" t="s">
        <v>7745</v>
      </c>
      <c r="K802" s="1" t="s">
        <v>7746</v>
      </c>
      <c r="L802" s="1">
        <v>-6.0</v>
      </c>
      <c r="M802" s="1">
        <v>22.656633333333332</v>
      </c>
      <c r="N802" s="1">
        <v>30.243016666666666</v>
      </c>
      <c r="O802" s="1" t="s">
        <v>5142</v>
      </c>
      <c r="P802" s="1" t="s">
        <v>5638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1" t="s">
        <v>48</v>
      </c>
      <c r="B803" s="1" t="s">
        <v>17</v>
      </c>
      <c r="C803" s="1">
        <v>398.0</v>
      </c>
      <c r="D803" s="1">
        <v>100.0</v>
      </c>
      <c r="E803" s="2"/>
      <c r="F803" s="1" t="s">
        <v>18</v>
      </c>
      <c r="G803" s="1" t="s">
        <v>19</v>
      </c>
      <c r="H803" s="1" t="s">
        <v>7747</v>
      </c>
      <c r="I803" s="1" t="s">
        <v>7748</v>
      </c>
      <c r="J803" s="1" t="s">
        <v>7748</v>
      </c>
      <c r="K803" s="2"/>
      <c r="L803" s="1">
        <v>-4.0</v>
      </c>
      <c r="M803" s="1"/>
      <c r="N803" s="1">
        <v>85.33438333333334</v>
      </c>
      <c r="O803" s="1" t="s">
        <v>5142</v>
      </c>
      <c r="P803" s="1" t="s">
        <v>7749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1" t="s">
        <v>48</v>
      </c>
      <c r="B804" s="1" t="s">
        <v>17</v>
      </c>
      <c r="C804" s="1">
        <v>987.0</v>
      </c>
      <c r="D804" s="1">
        <v>0.0</v>
      </c>
      <c r="E804" s="1" t="s">
        <v>25</v>
      </c>
      <c r="F804" s="1" t="s">
        <v>50</v>
      </c>
      <c r="G804" s="1" t="s">
        <v>27</v>
      </c>
      <c r="H804" s="1" t="s">
        <v>7750</v>
      </c>
      <c r="I804" s="1" t="s">
        <v>7751</v>
      </c>
      <c r="J804" s="1" t="s">
        <v>7752</v>
      </c>
      <c r="K804" s="1" t="s">
        <v>7753</v>
      </c>
      <c r="L804" s="1">
        <v>-7.0</v>
      </c>
      <c r="M804" s="1">
        <v>87.54833333333333</v>
      </c>
      <c r="N804" s="1">
        <v>97.27928333333334</v>
      </c>
      <c r="O804" s="1" t="s">
        <v>5142</v>
      </c>
      <c r="P804" s="1" t="s">
        <v>7754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1" t="s">
        <v>32</v>
      </c>
      <c r="B805" s="1" t="s">
        <v>112</v>
      </c>
      <c r="C805" s="1">
        <v>450.0</v>
      </c>
      <c r="D805" s="1">
        <v>0.0</v>
      </c>
      <c r="E805" s="2"/>
      <c r="F805" s="1" t="s">
        <v>26</v>
      </c>
      <c r="G805" s="1" t="s">
        <v>27</v>
      </c>
      <c r="H805" s="1" t="s">
        <v>7755</v>
      </c>
      <c r="I805" s="1" t="s">
        <v>7756</v>
      </c>
      <c r="J805" s="1" t="s">
        <v>7756</v>
      </c>
      <c r="K805" s="2"/>
      <c r="L805" s="1">
        <v>-5.0</v>
      </c>
      <c r="M805" s="1"/>
      <c r="N805" s="1">
        <v>9.948683333333333</v>
      </c>
      <c r="O805" s="1" t="s">
        <v>5146</v>
      </c>
      <c r="P805" s="1" t="s">
        <v>7757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>
      <c r="A806" s="1" t="s">
        <v>24</v>
      </c>
      <c r="B806" s="1" t="s">
        <v>17</v>
      </c>
      <c r="C806" s="1">
        <v>214.2</v>
      </c>
      <c r="D806" s="1">
        <v>0.0</v>
      </c>
      <c r="E806" s="1" t="s">
        <v>25</v>
      </c>
      <c r="F806" s="1" t="s">
        <v>26</v>
      </c>
      <c r="G806" s="1" t="s">
        <v>27</v>
      </c>
      <c r="H806" s="1" t="s">
        <v>7758</v>
      </c>
      <c r="I806" s="1" t="s">
        <v>7759</v>
      </c>
      <c r="J806" s="1" t="s">
        <v>7759</v>
      </c>
      <c r="K806" s="2"/>
      <c r="L806" s="1">
        <v>-4.0</v>
      </c>
      <c r="M806" s="1"/>
      <c r="N806" s="1">
        <v>10.366333333333333</v>
      </c>
      <c r="O806" s="1" t="s">
        <v>5150</v>
      </c>
      <c r="P806" s="1" t="s">
        <v>5174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1" t="s">
        <v>32</v>
      </c>
      <c r="B807" s="1" t="s">
        <v>112</v>
      </c>
      <c r="C807" s="1">
        <v>632.0</v>
      </c>
      <c r="D807" s="1">
        <v>0.0</v>
      </c>
      <c r="E807" s="2"/>
      <c r="F807" s="1" t="s">
        <v>26</v>
      </c>
      <c r="G807" s="1" t="s">
        <v>27</v>
      </c>
      <c r="H807" s="1" t="s">
        <v>7760</v>
      </c>
      <c r="I807" s="1" t="s">
        <v>7761</v>
      </c>
      <c r="J807" s="1" t="s">
        <v>7761</v>
      </c>
      <c r="K807" s="2"/>
      <c r="L807" s="1">
        <v>-9.0</v>
      </c>
      <c r="M807" s="1"/>
      <c r="N807" s="1">
        <v>10.199583333333333</v>
      </c>
      <c r="O807" s="1" t="s">
        <v>5146</v>
      </c>
      <c r="P807" s="1" t="s">
        <v>7762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1" t="s">
        <v>24</v>
      </c>
      <c r="B808" s="1" t="s">
        <v>17</v>
      </c>
      <c r="C808" s="1">
        <v>214.2</v>
      </c>
      <c r="D808" s="1">
        <v>0.0</v>
      </c>
      <c r="E808" s="1" t="s">
        <v>25</v>
      </c>
      <c r="F808" s="1" t="s">
        <v>26</v>
      </c>
      <c r="G808" s="1" t="s">
        <v>27</v>
      </c>
      <c r="H808" s="1" t="s">
        <v>7763</v>
      </c>
      <c r="I808" s="1" t="s">
        <v>7764</v>
      </c>
      <c r="J808" s="1" t="s">
        <v>7764</v>
      </c>
      <c r="K808" s="2"/>
      <c r="L808" s="1">
        <v>-4.0</v>
      </c>
      <c r="M808" s="1"/>
      <c r="N808" s="1">
        <v>10.1254</v>
      </c>
      <c r="O808" s="1" t="s">
        <v>5150</v>
      </c>
      <c r="P808" s="1" t="s">
        <v>5174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1" t="s">
        <v>32</v>
      </c>
      <c r="B809" s="1" t="s">
        <v>112</v>
      </c>
      <c r="C809" s="1">
        <v>792.0</v>
      </c>
      <c r="D809" s="1">
        <v>0.0</v>
      </c>
      <c r="E809" s="2"/>
      <c r="F809" s="1" t="s">
        <v>26</v>
      </c>
      <c r="G809" s="1" t="s">
        <v>27</v>
      </c>
      <c r="H809" s="1" t="s">
        <v>7765</v>
      </c>
      <c r="I809" s="1" t="s">
        <v>7766</v>
      </c>
      <c r="J809" s="1" t="s">
        <v>7766</v>
      </c>
      <c r="K809" s="2"/>
      <c r="L809" s="1">
        <v>-10.0</v>
      </c>
      <c r="M809" s="1"/>
      <c r="N809" s="1">
        <v>9.590983333333334</v>
      </c>
      <c r="O809" s="1" t="s">
        <v>5146</v>
      </c>
      <c r="P809" s="1" t="s">
        <v>7767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1" t="s">
        <v>32</v>
      </c>
      <c r="B810" s="1" t="s">
        <v>112</v>
      </c>
      <c r="C810" s="1">
        <v>299.0</v>
      </c>
      <c r="D810" s="1">
        <v>0.0</v>
      </c>
      <c r="E810" s="2"/>
      <c r="F810" s="1" t="s">
        <v>26</v>
      </c>
      <c r="G810" s="1" t="s">
        <v>27</v>
      </c>
      <c r="H810" s="1" t="s">
        <v>7768</v>
      </c>
      <c r="I810" s="1" t="s">
        <v>7769</v>
      </c>
      <c r="J810" s="1" t="s">
        <v>7769</v>
      </c>
      <c r="K810" s="2"/>
      <c r="L810" s="1">
        <v>-3.0</v>
      </c>
      <c r="M810" s="1"/>
      <c r="N810" s="1">
        <v>11.468083333333333</v>
      </c>
      <c r="O810" s="1" t="s">
        <v>5146</v>
      </c>
      <c r="P810" s="1" t="s">
        <v>7770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>
      <c r="A811" s="1" t="s">
        <v>32</v>
      </c>
      <c r="B811" s="1" t="s">
        <v>112</v>
      </c>
      <c r="C811" s="3">
        <v>346.0</v>
      </c>
      <c r="D811" s="1">
        <v>0.0</v>
      </c>
      <c r="E811" s="2"/>
      <c r="F811" s="1" t="s">
        <v>26</v>
      </c>
      <c r="G811" s="1" t="s">
        <v>27</v>
      </c>
      <c r="H811" s="1" t="s">
        <v>7771</v>
      </c>
      <c r="I811" s="1" t="s">
        <v>7772</v>
      </c>
      <c r="J811" s="1" t="s">
        <v>7772</v>
      </c>
      <c r="K811" s="2"/>
      <c r="L811" s="1">
        <v>-3.0</v>
      </c>
      <c r="M811" s="1"/>
      <c r="N811" s="1">
        <v>11.99305</v>
      </c>
      <c r="O811" s="1" t="s">
        <v>5146</v>
      </c>
      <c r="P811" s="1" t="s">
        <v>7773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1" t="s">
        <v>66</v>
      </c>
      <c r="B812" s="1" t="s">
        <v>112</v>
      </c>
      <c r="C812" s="1">
        <v>364.0</v>
      </c>
      <c r="D812" s="1">
        <v>0.0</v>
      </c>
      <c r="E812" s="1" t="s">
        <v>861</v>
      </c>
      <c r="F812" s="1" t="s">
        <v>26</v>
      </c>
      <c r="G812" s="1" t="s">
        <v>27</v>
      </c>
      <c r="H812" s="1" t="s">
        <v>7774</v>
      </c>
      <c r="I812" s="1" t="s">
        <v>7775</v>
      </c>
      <c r="J812" s="1" t="s">
        <v>7775</v>
      </c>
      <c r="K812" s="2"/>
      <c r="L812" s="1">
        <v>-8.0</v>
      </c>
      <c r="M812" s="1"/>
      <c r="N812" s="1">
        <v>6.06065</v>
      </c>
      <c r="O812" s="1" t="s">
        <v>5146</v>
      </c>
      <c r="P812" s="1" t="s">
        <v>7776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1" t="s">
        <v>32</v>
      </c>
      <c r="B813" s="1" t="s">
        <v>112</v>
      </c>
      <c r="C813" s="1">
        <v>323.0</v>
      </c>
      <c r="D813" s="1">
        <v>0.0</v>
      </c>
      <c r="E813" s="2"/>
      <c r="F813" s="1" t="s">
        <v>26</v>
      </c>
      <c r="G813" s="1" t="s">
        <v>27</v>
      </c>
      <c r="H813" s="1" t="s">
        <v>7777</v>
      </c>
      <c r="I813" s="1" t="s">
        <v>7778</v>
      </c>
      <c r="J813" s="1" t="s">
        <v>7778</v>
      </c>
      <c r="K813" s="2"/>
      <c r="L813" s="1">
        <v>-7.0</v>
      </c>
      <c r="M813" s="1"/>
      <c r="N813" s="1">
        <v>7.006566666666667</v>
      </c>
      <c r="O813" s="1" t="s">
        <v>5146</v>
      </c>
      <c r="P813" s="1" t="s">
        <v>5154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1" t="s">
        <v>66</v>
      </c>
      <c r="B814" s="1" t="s">
        <v>112</v>
      </c>
      <c r="C814" s="1">
        <v>264.0</v>
      </c>
      <c r="D814" s="1">
        <v>0.0</v>
      </c>
      <c r="E814" s="1" t="s">
        <v>861</v>
      </c>
      <c r="F814" s="1" t="s">
        <v>26</v>
      </c>
      <c r="G814" s="1" t="s">
        <v>27</v>
      </c>
      <c r="H814" s="1" t="s">
        <v>7779</v>
      </c>
      <c r="I814" s="1" t="s">
        <v>7780</v>
      </c>
      <c r="J814" s="1" t="s">
        <v>7780</v>
      </c>
      <c r="K814" s="2"/>
      <c r="L814" s="1">
        <v>-7.0</v>
      </c>
      <c r="M814" s="1"/>
      <c r="N814" s="1">
        <v>7.264433333333334</v>
      </c>
      <c r="O814" s="1" t="s">
        <v>5146</v>
      </c>
      <c r="P814" s="1" t="s">
        <v>7781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1" t="s">
        <v>66</v>
      </c>
      <c r="B815" s="1" t="s">
        <v>112</v>
      </c>
      <c r="C815" s="1">
        <v>264.0</v>
      </c>
      <c r="D815" s="1">
        <v>0.0</v>
      </c>
      <c r="E815" s="1" t="s">
        <v>6328</v>
      </c>
      <c r="F815" s="1" t="s">
        <v>26</v>
      </c>
      <c r="G815" s="1" t="s">
        <v>27</v>
      </c>
      <c r="H815" s="1" t="s">
        <v>7782</v>
      </c>
      <c r="I815" s="1" t="s">
        <v>7783</v>
      </c>
      <c r="J815" s="1" t="s">
        <v>7783</v>
      </c>
      <c r="K815" s="2"/>
      <c r="L815" s="1">
        <v>-7.0</v>
      </c>
      <c r="M815" s="1"/>
      <c r="N815" s="1">
        <v>7.502933333333333</v>
      </c>
      <c r="O815" s="1" t="s">
        <v>5146</v>
      </c>
      <c r="P815" s="1" t="s">
        <v>7784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1" t="s">
        <v>32</v>
      </c>
      <c r="B816" s="1" t="s">
        <v>112</v>
      </c>
      <c r="C816" s="1">
        <v>364.0</v>
      </c>
      <c r="D816" s="1">
        <v>0.0</v>
      </c>
      <c r="E816" s="2"/>
      <c r="F816" s="1" t="s">
        <v>26</v>
      </c>
      <c r="G816" s="1" t="s">
        <v>27</v>
      </c>
      <c r="H816" s="1" t="s">
        <v>7785</v>
      </c>
      <c r="I816" s="1" t="s">
        <v>7786</v>
      </c>
      <c r="J816" s="1" t="s">
        <v>7786</v>
      </c>
      <c r="K816" s="2"/>
      <c r="L816" s="1">
        <v>-6.0</v>
      </c>
      <c r="M816" s="1"/>
      <c r="N816" s="1">
        <v>8.389166666666666</v>
      </c>
      <c r="O816" s="1" t="s">
        <v>5146</v>
      </c>
      <c r="P816" s="1" t="s">
        <v>5772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>
      <c r="A817" s="1" t="s">
        <v>66</v>
      </c>
      <c r="B817" s="1" t="s">
        <v>112</v>
      </c>
      <c r="C817" s="1">
        <v>264.0</v>
      </c>
      <c r="D817" s="1">
        <v>0.0</v>
      </c>
      <c r="E817" s="1" t="s">
        <v>2822</v>
      </c>
      <c r="F817" s="1" t="s">
        <v>26</v>
      </c>
      <c r="G817" s="1" t="s">
        <v>27</v>
      </c>
      <c r="H817" s="1" t="s">
        <v>7787</v>
      </c>
      <c r="I817" s="1" t="s">
        <v>7788</v>
      </c>
      <c r="J817" s="1" t="s">
        <v>7788</v>
      </c>
      <c r="K817" s="2"/>
      <c r="L817" s="1">
        <v>-4.0</v>
      </c>
      <c r="M817" s="1"/>
      <c r="N817" s="1">
        <v>10.484616666666666</v>
      </c>
      <c r="O817" s="1" t="s">
        <v>5146</v>
      </c>
      <c r="P817" s="1" t="s">
        <v>7789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1" t="s">
        <v>66</v>
      </c>
      <c r="B818" s="1" t="s">
        <v>112</v>
      </c>
      <c r="C818" s="1">
        <v>341.0</v>
      </c>
      <c r="D818" s="1">
        <v>0.0</v>
      </c>
      <c r="E818" s="1" t="s">
        <v>2822</v>
      </c>
      <c r="F818" s="1" t="s">
        <v>26</v>
      </c>
      <c r="G818" s="1" t="s">
        <v>27</v>
      </c>
      <c r="H818" s="1" t="s">
        <v>7790</v>
      </c>
      <c r="I818" s="1" t="s">
        <v>7791</v>
      </c>
      <c r="J818" s="1" t="s">
        <v>7791</v>
      </c>
      <c r="K818" s="2"/>
      <c r="L818" s="1">
        <v>-2.0</v>
      </c>
      <c r="M818" s="1"/>
      <c r="N818" s="1">
        <v>12.00355</v>
      </c>
      <c r="O818" s="1" t="s">
        <v>5146</v>
      </c>
      <c r="P818" s="1" t="s">
        <v>7792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1" t="s">
        <v>32</v>
      </c>
      <c r="B819" s="1" t="s">
        <v>112</v>
      </c>
      <c r="C819" s="3">
        <v>224.0</v>
      </c>
      <c r="D819" s="1">
        <v>0.0</v>
      </c>
      <c r="E819" s="2"/>
      <c r="F819" s="1" t="s">
        <v>26</v>
      </c>
      <c r="G819" s="1" t="s">
        <v>27</v>
      </c>
      <c r="H819" s="1" t="s">
        <v>7793</v>
      </c>
      <c r="I819" s="1" t="s">
        <v>7794</v>
      </c>
      <c r="J819" s="1" t="s">
        <v>7794</v>
      </c>
      <c r="K819" s="2"/>
      <c r="L819" s="1">
        <v>4.0</v>
      </c>
      <c r="M819" s="1"/>
      <c r="N819" s="1">
        <v>19.605816666666666</v>
      </c>
      <c r="O819" s="1" t="s">
        <v>5146</v>
      </c>
      <c r="P819" s="1" t="s">
        <v>5290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>
      <c r="A820" s="1" t="s">
        <v>32</v>
      </c>
      <c r="B820" s="1" t="s">
        <v>112</v>
      </c>
      <c r="C820" s="1">
        <v>383.0</v>
      </c>
      <c r="D820" s="1">
        <v>0.0</v>
      </c>
      <c r="E820" s="2"/>
      <c r="F820" s="1" t="s">
        <v>26</v>
      </c>
      <c r="G820" s="1" t="s">
        <v>27</v>
      </c>
      <c r="H820" s="1" t="s">
        <v>7795</v>
      </c>
      <c r="I820" s="1" t="s">
        <v>7796</v>
      </c>
      <c r="J820" s="1" t="s">
        <v>7796</v>
      </c>
      <c r="K820" s="2"/>
      <c r="L820" s="1">
        <v>2.0</v>
      </c>
      <c r="M820" s="1"/>
      <c r="N820" s="1">
        <v>17.13335</v>
      </c>
      <c r="O820" s="1" t="s">
        <v>5146</v>
      </c>
      <c r="P820" s="1" t="s">
        <v>7797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1" t="s">
        <v>24</v>
      </c>
      <c r="B821" s="1" t="s">
        <v>17</v>
      </c>
      <c r="C821" s="1">
        <v>349.4</v>
      </c>
      <c r="D821" s="1">
        <v>0.0</v>
      </c>
      <c r="E821" s="1" t="s">
        <v>25</v>
      </c>
      <c r="F821" s="1" t="s">
        <v>26</v>
      </c>
      <c r="G821" s="1" t="s">
        <v>27</v>
      </c>
      <c r="H821" s="1" t="s">
        <v>7798</v>
      </c>
      <c r="I821" s="1" t="s">
        <v>7799</v>
      </c>
      <c r="J821" s="1" t="s">
        <v>7799</v>
      </c>
      <c r="K821" s="2"/>
      <c r="L821" s="1">
        <v>-2.0</v>
      </c>
      <c r="M821" s="1"/>
      <c r="N821" s="1">
        <v>12.561216666666667</v>
      </c>
      <c r="O821" s="1" t="s">
        <v>5150</v>
      </c>
      <c r="P821" s="1" t="s">
        <v>7800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>
      <c r="A822" s="1" t="s">
        <v>48</v>
      </c>
      <c r="B822" s="1" t="s">
        <v>17</v>
      </c>
      <c r="C822" s="1">
        <v>236.0</v>
      </c>
      <c r="D822" s="1">
        <v>73.0</v>
      </c>
      <c r="E822" s="2"/>
      <c r="F822" s="1" t="s">
        <v>18</v>
      </c>
      <c r="G822" s="1" t="s">
        <v>27</v>
      </c>
      <c r="H822" s="1" t="s">
        <v>7801</v>
      </c>
      <c r="I822" s="1" t="s">
        <v>7802</v>
      </c>
      <c r="J822" s="1" t="s">
        <v>7803</v>
      </c>
      <c r="K822" s="2"/>
      <c r="L822" s="1">
        <v>473.0</v>
      </c>
      <c r="M822" s="1"/>
      <c r="N822" s="1">
        <v>19.97805</v>
      </c>
      <c r="O822" s="1" t="s">
        <v>5142</v>
      </c>
      <c r="P822" s="1" t="s">
        <v>5725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1" t="s">
        <v>24</v>
      </c>
      <c r="B823" s="1" t="s">
        <v>17</v>
      </c>
      <c r="C823" s="1">
        <v>329.0</v>
      </c>
      <c r="D823" s="1">
        <v>0.0</v>
      </c>
      <c r="E823" s="1" t="s">
        <v>25</v>
      </c>
      <c r="F823" s="1" t="s">
        <v>26</v>
      </c>
      <c r="G823" s="1" t="s">
        <v>27</v>
      </c>
      <c r="H823" s="1" t="s">
        <v>7804</v>
      </c>
      <c r="I823" s="1" t="s">
        <v>7805</v>
      </c>
      <c r="J823" s="1" t="s">
        <v>7805</v>
      </c>
      <c r="K823" s="2"/>
      <c r="L823" s="1">
        <v>-6.0</v>
      </c>
      <c r="M823" s="1"/>
      <c r="N823" s="1">
        <v>8.944083333333333</v>
      </c>
      <c r="O823" s="1" t="s">
        <v>5150</v>
      </c>
      <c r="P823" s="1" t="s">
        <v>5495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1" t="s">
        <v>24</v>
      </c>
      <c r="B824" s="1" t="s">
        <v>17</v>
      </c>
      <c r="C824" s="1">
        <v>1022.0</v>
      </c>
      <c r="D824" s="1">
        <v>0.0</v>
      </c>
      <c r="E824" s="1" t="s">
        <v>25</v>
      </c>
      <c r="F824" s="1" t="s">
        <v>26</v>
      </c>
      <c r="G824" s="1" t="s">
        <v>27</v>
      </c>
      <c r="H824" s="1" t="s">
        <v>7806</v>
      </c>
      <c r="I824" s="1" t="s">
        <v>7807</v>
      </c>
      <c r="J824" s="1" t="s">
        <v>7807</v>
      </c>
      <c r="K824" s="2"/>
      <c r="L824" s="1">
        <v>0.0</v>
      </c>
      <c r="M824" s="1"/>
      <c r="N824" s="1">
        <v>20.205583333333333</v>
      </c>
      <c r="O824" s="1" t="s">
        <v>5150</v>
      </c>
      <c r="P824" s="1" t="s">
        <v>7808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1" t="s">
        <v>48</v>
      </c>
      <c r="B825" s="1" t="s">
        <v>17</v>
      </c>
      <c r="C825" s="1">
        <v>263.0</v>
      </c>
      <c r="D825" s="1">
        <v>61.0</v>
      </c>
      <c r="E825" s="2"/>
      <c r="F825" s="1" t="s">
        <v>18</v>
      </c>
      <c r="G825" s="1" t="s">
        <v>27</v>
      </c>
      <c r="H825" s="1" t="s">
        <v>7809</v>
      </c>
      <c r="I825" s="1" t="s">
        <v>7810</v>
      </c>
      <c r="J825" s="1" t="s">
        <v>7803</v>
      </c>
      <c r="K825" s="2"/>
      <c r="L825" s="1">
        <v>481.0</v>
      </c>
      <c r="M825" s="1"/>
      <c r="N825" s="1">
        <v>13.4447</v>
      </c>
      <c r="O825" s="1" t="s">
        <v>5142</v>
      </c>
      <c r="P825" s="1" t="s">
        <v>7811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>
      <c r="A826" s="1" t="s">
        <v>32</v>
      </c>
      <c r="B826" s="1" t="s">
        <v>112</v>
      </c>
      <c r="C826" s="1">
        <v>329.0</v>
      </c>
      <c r="D826" s="1">
        <v>0.0</v>
      </c>
      <c r="E826" s="2"/>
      <c r="F826" s="1" t="s">
        <v>26</v>
      </c>
      <c r="G826" s="1" t="s">
        <v>27</v>
      </c>
      <c r="H826" s="1" t="s">
        <v>7812</v>
      </c>
      <c r="I826" s="1" t="s">
        <v>7813</v>
      </c>
      <c r="J826" s="1" t="s">
        <v>7813</v>
      </c>
      <c r="K826" s="2"/>
      <c r="L826" s="1">
        <v>-5.0</v>
      </c>
      <c r="M826" s="1"/>
      <c r="N826" s="1">
        <v>9.153316666666667</v>
      </c>
      <c r="O826" s="1" t="s">
        <v>5146</v>
      </c>
      <c r="P826" s="1" t="s">
        <v>6824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>
      <c r="A827" s="1" t="s">
        <v>24</v>
      </c>
      <c r="B827" s="1" t="s">
        <v>17</v>
      </c>
      <c r="C827" s="1">
        <v>273.2</v>
      </c>
      <c r="D827" s="1">
        <v>0.0</v>
      </c>
      <c r="E827" s="1" t="s">
        <v>25</v>
      </c>
      <c r="F827" s="1" t="s">
        <v>26</v>
      </c>
      <c r="G827" s="1" t="s">
        <v>27</v>
      </c>
      <c r="H827" s="1" t="s">
        <v>7814</v>
      </c>
      <c r="I827" s="1" t="s">
        <v>7815</v>
      </c>
      <c r="J827" s="1" t="s">
        <v>7815</v>
      </c>
      <c r="K827" s="2"/>
      <c r="L827" s="1">
        <v>-8.0</v>
      </c>
      <c r="M827" s="1"/>
      <c r="N827" s="1">
        <v>6.555133333333333</v>
      </c>
      <c r="O827" s="1" t="s">
        <v>5150</v>
      </c>
      <c r="P827" s="1" t="s">
        <v>7816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>
      <c r="A828" s="1" t="s">
        <v>48</v>
      </c>
      <c r="B828" s="1" t="s">
        <v>17</v>
      </c>
      <c r="C828" s="1">
        <v>436.0</v>
      </c>
      <c r="D828" s="1">
        <v>109.0</v>
      </c>
      <c r="E828" s="2"/>
      <c r="F828" s="1" t="s">
        <v>18</v>
      </c>
      <c r="G828" s="1" t="s">
        <v>123</v>
      </c>
      <c r="H828" s="1" t="s">
        <v>7817</v>
      </c>
      <c r="I828" s="1" t="s">
        <v>7818</v>
      </c>
      <c r="J828" s="1" t="s">
        <v>7803</v>
      </c>
      <c r="K828" s="2"/>
      <c r="L828" s="1">
        <v>491.0</v>
      </c>
      <c r="M828" s="1"/>
      <c r="N828" s="1">
        <v>9.084766666666667</v>
      </c>
      <c r="O828" s="1" t="s">
        <v>5142</v>
      </c>
      <c r="P828" s="1" t="s">
        <v>7819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>
      <c r="A829" s="1" t="s">
        <v>24</v>
      </c>
      <c r="B829" s="1" t="s">
        <v>17</v>
      </c>
      <c r="C829" s="1">
        <v>214.2</v>
      </c>
      <c r="D829" s="1">
        <v>0.0</v>
      </c>
      <c r="E829" s="1" t="s">
        <v>25</v>
      </c>
      <c r="F829" s="1" t="s">
        <v>26</v>
      </c>
      <c r="G829" s="1" t="s">
        <v>27</v>
      </c>
      <c r="H829" s="1" t="s">
        <v>7820</v>
      </c>
      <c r="I829" s="1" t="s">
        <v>7821</v>
      </c>
      <c r="J829" s="1" t="s">
        <v>7821</v>
      </c>
      <c r="K829" s="2"/>
      <c r="L829" s="1">
        <v>-7.0</v>
      </c>
      <c r="M829" s="1"/>
      <c r="N829" s="1">
        <v>7.6926</v>
      </c>
      <c r="O829" s="1" t="s">
        <v>5150</v>
      </c>
      <c r="P829" s="1" t="s">
        <v>7822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>
      <c r="A830" s="1" t="s">
        <v>24</v>
      </c>
      <c r="B830" s="1" t="s">
        <v>17</v>
      </c>
      <c r="C830" s="1">
        <v>537.2</v>
      </c>
      <c r="D830" s="1">
        <v>0.0</v>
      </c>
      <c r="E830" s="1" t="s">
        <v>25</v>
      </c>
      <c r="F830" s="1" t="s">
        <v>26</v>
      </c>
      <c r="G830" s="1" t="s">
        <v>27</v>
      </c>
      <c r="H830" s="1" t="s">
        <v>7823</v>
      </c>
      <c r="I830" s="1" t="s">
        <v>7824</v>
      </c>
      <c r="J830" s="1" t="s">
        <v>7824</v>
      </c>
      <c r="K830" s="2"/>
      <c r="L830" s="1">
        <v>-10.0</v>
      </c>
      <c r="M830" s="1"/>
      <c r="N830" s="1">
        <v>9.625516666666666</v>
      </c>
      <c r="O830" s="1" t="s">
        <v>5150</v>
      </c>
      <c r="P830" s="1" t="s">
        <v>7825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1" t="s">
        <v>24</v>
      </c>
      <c r="B831" s="3" t="s">
        <v>17</v>
      </c>
      <c r="C831" s="1">
        <v>264.0</v>
      </c>
      <c r="D831" s="1">
        <v>0.0</v>
      </c>
      <c r="E831" s="1" t="s">
        <v>25</v>
      </c>
      <c r="F831" s="1" t="s">
        <v>26</v>
      </c>
      <c r="G831" s="1" t="s">
        <v>27</v>
      </c>
      <c r="H831" s="1" t="s">
        <v>7826</v>
      </c>
      <c r="I831" s="1" t="s">
        <v>7827</v>
      </c>
      <c r="J831" s="1" t="s">
        <v>7827</v>
      </c>
      <c r="K831" s="2"/>
      <c r="L831" s="1">
        <v>-3.0</v>
      </c>
      <c r="M831" s="1"/>
      <c r="N831" s="1">
        <v>11.397683333333333</v>
      </c>
      <c r="O831" s="1" t="s">
        <v>5150</v>
      </c>
      <c r="P831" s="1" t="s">
        <v>7828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>
      <c r="A832" s="1" t="s">
        <v>32</v>
      </c>
      <c r="B832" s="1" t="s">
        <v>112</v>
      </c>
      <c r="C832" s="1">
        <v>1003.0</v>
      </c>
      <c r="D832" s="1">
        <v>0.0</v>
      </c>
      <c r="E832" s="2"/>
      <c r="F832" s="1" t="s">
        <v>26</v>
      </c>
      <c r="G832" s="1" t="s">
        <v>27</v>
      </c>
      <c r="H832" s="1" t="s">
        <v>7829</v>
      </c>
      <c r="I832" s="1" t="s">
        <v>7830</v>
      </c>
      <c r="J832" s="1" t="s">
        <v>7830</v>
      </c>
      <c r="K832" s="2"/>
      <c r="L832" s="1">
        <v>-7.0</v>
      </c>
      <c r="M832" s="1"/>
      <c r="N832" s="1">
        <v>12.669466666666667</v>
      </c>
      <c r="O832" s="1" t="s">
        <v>5146</v>
      </c>
      <c r="P832" s="1" t="s">
        <v>7831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1" t="s">
        <v>24</v>
      </c>
      <c r="B833" s="1" t="s">
        <v>17</v>
      </c>
      <c r="C833" s="1">
        <v>593.2</v>
      </c>
      <c r="D833" s="1">
        <v>0.0</v>
      </c>
      <c r="E833" s="1" t="s">
        <v>25</v>
      </c>
      <c r="F833" s="1" t="s">
        <v>26</v>
      </c>
      <c r="G833" s="1" t="s">
        <v>27</v>
      </c>
      <c r="H833" s="1" t="s">
        <v>7832</v>
      </c>
      <c r="I833" s="1" t="s">
        <v>7833</v>
      </c>
      <c r="J833" s="1" t="s">
        <v>7833</v>
      </c>
      <c r="K833" s="2"/>
      <c r="L833" s="1">
        <v>-3.0</v>
      </c>
      <c r="M833" s="1"/>
      <c r="N833" s="1">
        <v>16.982416666666666</v>
      </c>
      <c r="O833" s="1" t="s">
        <v>5150</v>
      </c>
      <c r="P833" s="1" t="s">
        <v>7834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1" t="s">
        <v>48</v>
      </c>
      <c r="B834" s="1" t="s">
        <v>17</v>
      </c>
      <c r="C834" s="3">
        <v>614.0</v>
      </c>
      <c r="D834" s="1">
        <v>154.0</v>
      </c>
      <c r="E834" s="2"/>
      <c r="F834" s="1" t="s">
        <v>18</v>
      </c>
      <c r="G834" s="1" t="s">
        <v>123</v>
      </c>
      <c r="H834" s="1" t="s">
        <v>7835</v>
      </c>
      <c r="I834" s="1" t="s">
        <v>7836</v>
      </c>
      <c r="J834" s="1" t="s">
        <v>7803</v>
      </c>
      <c r="K834" s="2"/>
      <c r="L834" s="1">
        <v>516.0</v>
      </c>
      <c r="M834" s="1"/>
      <c r="N834" s="1">
        <v>19.051816666666667</v>
      </c>
      <c r="O834" s="1" t="s">
        <v>5142</v>
      </c>
      <c r="P834" s="1" t="s">
        <v>7837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>
      <c r="A835" s="1" t="s">
        <v>24</v>
      </c>
      <c r="B835" s="1" t="s">
        <v>17</v>
      </c>
      <c r="C835" s="1">
        <v>388.0</v>
      </c>
      <c r="D835" s="1">
        <v>0.0</v>
      </c>
      <c r="E835" s="1" t="s">
        <v>25</v>
      </c>
      <c r="F835" s="1" t="s">
        <v>26</v>
      </c>
      <c r="G835" s="1" t="s">
        <v>27</v>
      </c>
      <c r="H835" s="1" t="s">
        <v>7838</v>
      </c>
      <c r="I835" s="1" t="s">
        <v>7839</v>
      </c>
      <c r="J835" s="1" t="s">
        <v>7839</v>
      </c>
      <c r="K835" s="2"/>
      <c r="L835" s="1">
        <v>-8.0</v>
      </c>
      <c r="M835" s="1"/>
      <c r="N835" s="1">
        <v>6.655633333333333</v>
      </c>
      <c r="O835" s="1" t="s">
        <v>5150</v>
      </c>
      <c r="P835" s="1" t="s">
        <v>7840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1" t="s">
        <v>32</v>
      </c>
      <c r="B836" s="1" t="s">
        <v>112</v>
      </c>
      <c r="C836" s="1">
        <v>314.0</v>
      </c>
      <c r="D836" s="1">
        <v>0.0</v>
      </c>
      <c r="E836" s="2"/>
      <c r="F836" s="1" t="s">
        <v>26</v>
      </c>
      <c r="G836" s="1" t="s">
        <v>27</v>
      </c>
      <c r="H836" s="1" t="s">
        <v>7841</v>
      </c>
      <c r="I836" s="1" t="s">
        <v>7842</v>
      </c>
      <c r="J836" s="1" t="s">
        <v>7842</v>
      </c>
      <c r="K836" s="2"/>
      <c r="L836" s="1">
        <v>-8.0</v>
      </c>
      <c r="M836" s="1"/>
      <c r="N836" s="1">
        <v>6.15205</v>
      </c>
      <c r="O836" s="1" t="s">
        <v>5146</v>
      </c>
      <c r="P836" s="1" t="s">
        <v>7843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>
      <c r="A837" s="1" t="s">
        <v>24</v>
      </c>
      <c r="B837" s="1" t="s">
        <v>17</v>
      </c>
      <c r="C837" s="1">
        <v>284.2</v>
      </c>
      <c r="D837" s="1">
        <v>0.0</v>
      </c>
      <c r="E837" s="1" t="s">
        <v>25</v>
      </c>
      <c r="F837" s="1" t="s">
        <v>26</v>
      </c>
      <c r="G837" s="1" t="s">
        <v>27</v>
      </c>
      <c r="H837" s="1" t="s">
        <v>7844</v>
      </c>
      <c r="I837" s="1" t="s">
        <v>7845</v>
      </c>
      <c r="J837" s="1" t="s">
        <v>7845</v>
      </c>
      <c r="K837" s="2"/>
      <c r="L837" s="1">
        <v>-6.0</v>
      </c>
      <c r="M837" s="1"/>
      <c r="N837" s="1">
        <v>8.74815</v>
      </c>
      <c r="O837" s="1" t="s">
        <v>5150</v>
      </c>
      <c r="P837" s="1" t="s">
        <v>7846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1" t="s">
        <v>48</v>
      </c>
      <c r="B838" s="1" t="s">
        <v>17</v>
      </c>
      <c r="C838" s="1">
        <v>574.0</v>
      </c>
      <c r="D838" s="1">
        <v>144.0</v>
      </c>
      <c r="E838" s="2"/>
      <c r="F838" s="1" t="s">
        <v>18</v>
      </c>
      <c r="G838" s="1" t="s">
        <v>123</v>
      </c>
      <c r="H838" s="1" t="s">
        <v>7847</v>
      </c>
      <c r="I838" s="1" t="s">
        <v>7848</v>
      </c>
      <c r="J838" s="1" t="s">
        <v>7803</v>
      </c>
      <c r="K838" s="2"/>
      <c r="L838" s="1">
        <v>528.0</v>
      </c>
      <c r="M838" s="1"/>
      <c r="N838" s="1">
        <v>21.344916666666666</v>
      </c>
      <c r="O838" s="1" t="s">
        <v>5142</v>
      </c>
      <c r="P838" s="1" t="s">
        <v>7849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>
      <c r="A839" s="1" t="s">
        <v>32</v>
      </c>
      <c r="B839" s="1" t="s">
        <v>1468</v>
      </c>
      <c r="C839" s="1">
        <v>428.0</v>
      </c>
      <c r="D839" s="1">
        <v>0.0</v>
      </c>
      <c r="E839" s="2"/>
      <c r="F839" s="1" t="s">
        <v>26</v>
      </c>
      <c r="G839" s="1" t="s">
        <v>19</v>
      </c>
      <c r="H839" s="1" t="s">
        <v>7850</v>
      </c>
      <c r="I839" s="1" t="s">
        <v>7851</v>
      </c>
      <c r="J839" s="1" t="s">
        <v>7851</v>
      </c>
      <c r="K839" s="2"/>
      <c r="L839" s="1">
        <v>-5.0</v>
      </c>
      <c r="M839" s="1"/>
      <c r="N839" s="1">
        <v>9.77605</v>
      </c>
      <c r="O839" s="1" t="s">
        <v>5146</v>
      </c>
      <c r="P839" s="1" t="s">
        <v>7852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1" t="s">
        <v>48</v>
      </c>
      <c r="B840" s="1" t="s">
        <v>17</v>
      </c>
      <c r="C840" s="1">
        <v>726.0</v>
      </c>
      <c r="D840" s="1">
        <v>181.0</v>
      </c>
      <c r="E840" s="2"/>
      <c r="F840" s="1" t="s">
        <v>18</v>
      </c>
      <c r="G840" s="1" t="s">
        <v>27</v>
      </c>
      <c r="H840" s="1" t="s">
        <v>7853</v>
      </c>
      <c r="I840" s="1" t="s">
        <v>7854</v>
      </c>
      <c r="J840" s="1" t="s">
        <v>7803</v>
      </c>
      <c r="K840" s="2"/>
      <c r="L840" s="1">
        <v>531.0</v>
      </c>
      <c r="M840" s="1"/>
      <c r="N840" s="1">
        <v>19.61645</v>
      </c>
      <c r="O840" s="1" t="s">
        <v>5142</v>
      </c>
      <c r="P840" s="1" t="s">
        <v>7855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1" t="s">
        <v>48</v>
      </c>
      <c r="B841" s="1" t="s">
        <v>17</v>
      </c>
      <c r="C841" s="1">
        <v>528.0</v>
      </c>
      <c r="D841" s="1">
        <v>0.0</v>
      </c>
      <c r="E841" s="1" t="s">
        <v>5175</v>
      </c>
      <c r="F841" s="1" t="s">
        <v>50</v>
      </c>
      <c r="G841" s="1" t="s">
        <v>19</v>
      </c>
      <c r="H841" s="1" t="s">
        <v>7856</v>
      </c>
      <c r="I841" s="1" t="s">
        <v>7857</v>
      </c>
      <c r="J841" s="1" t="s">
        <v>7858</v>
      </c>
      <c r="K841" s="1" t="s">
        <v>7859</v>
      </c>
      <c r="L841" s="1">
        <v>3.0</v>
      </c>
      <c r="M841" s="1">
        <v>0.008833333333333334</v>
      </c>
      <c r="N841" s="1">
        <v>28.013633333333335</v>
      </c>
      <c r="O841" s="1" t="s">
        <v>5142</v>
      </c>
      <c r="P841" s="1" t="s">
        <v>7860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1" t="s">
        <v>24</v>
      </c>
      <c r="B842" s="1" t="s">
        <v>17</v>
      </c>
      <c r="C842" s="1">
        <v>214.2</v>
      </c>
      <c r="D842" s="1">
        <v>0.0</v>
      </c>
      <c r="E842" s="1" t="s">
        <v>25</v>
      </c>
      <c r="F842" s="1" t="s">
        <v>26</v>
      </c>
      <c r="G842" s="1" t="s">
        <v>27</v>
      </c>
      <c r="H842" s="1" t="s">
        <v>7861</v>
      </c>
      <c r="I842" s="1" t="s">
        <v>7862</v>
      </c>
      <c r="J842" s="1" t="s">
        <v>7862</v>
      </c>
      <c r="K842" s="2"/>
      <c r="L842" s="1">
        <v>-5.0</v>
      </c>
      <c r="M842" s="1"/>
      <c r="N842" s="1">
        <v>9.049483333333333</v>
      </c>
      <c r="O842" s="1" t="s">
        <v>5150</v>
      </c>
      <c r="P842" s="1" t="s">
        <v>5174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1" t="s">
        <v>66</v>
      </c>
      <c r="B843" s="1" t="s">
        <v>112</v>
      </c>
      <c r="C843" s="1">
        <v>436.0</v>
      </c>
      <c r="D843" s="1">
        <v>0.0</v>
      </c>
      <c r="E843" s="1" t="s">
        <v>5557</v>
      </c>
      <c r="F843" s="1" t="s">
        <v>26</v>
      </c>
      <c r="G843" s="1" t="s">
        <v>27</v>
      </c>
      <c r="H843" s="1" t="s">
        <v>7863</v>
      </c>
      <c r="I843" s="1" t="s">
        <v>7864</v>
      </c>
      <c r="J843" s="1" t="s">
        <v>7864</v>
      </c>
      <c r="K843" s="2"/>
      <c r="L843" s="1">
        <v>-6.0</v>
      </c>
      <c r="M843" s="1"/>
      <c r="N843" s="1">
        <v>8.368966666666667</v>
      </c>
      <c r="O843" s="1" t="s">
        <v>5146</v>
      </c>
      <c r="P843" s="1" t="s">
        <v>7865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>
      <c r="A844" s="1" t="s">
        <v>24</v>
      </c>
      <c r="B844" s="1" t="s">
        <v>17</v>
      </c>
      <c r="C844" s="1">
        <v>329.0</v>
      </c>
      <c r="D844" s="1">
        <v>0.0</v>
      </c>
      <c r="E844" s="1" t="s">
        <v>25</v>
      </c>
      <c r="F844" s="1" t="s">
        <v>26</v>
      </c>
      <c r="G844" s="1" t="s">
        <v>27</v>
      </c>
      <c r="H844" s="1" t="s">
        <v>7866</v>
      </c>
      <c r="I844" s="1" t="s">
        <v>7867</v>
      </c>
      <c r="J844" s="1" t="s">
        <v>7867</v>
      </c>
      <c r="K844" s="2"/>
      <c r="L844" s="1">
        <v>-7.0</v>
      </c>
      <c r="M844" s="1"/>
      <c r="N844" s="1">
        <v>7.6128</v>
      </c>
      <c r="O844" s="1" t="s">
        <v>5150</v>
      </c>
      <c r="P844" s="1" t="s">
        <v>5495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1" t="s">
        <v>48</v>
      </c>
      <c r="B845" s="1" t="s">
        <v>17</v>
      </c>
      <c r="C845" s="3">
        <v>319.0</v>
      </c>
      <c r="D845" s="1">
        <v>75.0</v>
      </c>
      <c r="E845" s="2"/>
      <c r="F845" s="1" t="s">
        <v>18</v>
      </c>
      <c r="G845" s="1" t="s">
        <v>123</v>
      </c>
      <c r="H845" s="1" t="s">
        <v>7868</v>
      </c>
      <c r="I845" s="1" t="s">
        <v>7869</v>
      </c>
      <c r="J845" s="1" t="s">
        <v>7803</v>
      </c>
      <c r="K845" s="2"/>
      <c r="L845" s="1">
        <v>560.0</v>
      </c>
      <c r="M845" s="1"/>
      <c r="N845" s="1">
        <v>8.83325</v>
      </c>
      <c r="O845" s="1" t="s">
        <v>5142</v>
      </c>
      <c r="P845" s="1" t="s">
        <v>7870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1" t="s">
        <v>32</v>
      </c>
      <c r="B846" s="1" t="s">
        <v>112</v>
      </c>
      <c r="C846" s="1">
        <v>328.0</v>
      </c>
      <c r="D846" s="1">
        <v>0.0</v>
      </c>
      <c r="E846" s="2"/>
      <c r="F846" s="1" t="s">
        <v>26</v>
      </c>
      <c r="G846" s="1" t="s">
        <v>27</v>
      </c>
      <c r="H846" s="1" t="s">
        <v>7871</v>
      </c>
      <c r="I846" s="1" t="s">
        <v>7872</v>
      </c>
      <c r="J846" s="1" t="s">
        <v>7872</v>
      </c>
      <c r="K846" s="2"/>
      <c r="L846" s="1">
        <v>0.0</v>
      </c>
      <c r="M846" s="1"/>
      <c r="N846" s="1">
        <v>14.077133333333334</v>
      </c>
      <c r="O846" s="1" t="s">
        <v>5146</v>
      </c>
      <c r="P846" s="1" t="s">
        <v>7873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1" t="s">
        <v>32</v>
      </c>
      <c r="B847" s="1" t="s">
        <v>112</v>
      </c>
      <c r="C847" s="1">
        <v>299.0</v>
      </c>
      <c r="D847" s="1">
        <v>0.0</v>
      </c>
      <c r="E847" s="2"/>
      <c r="F847" s="1" t="s">
        <v>26</v>
      </c>
      <c r="G847" s="1" t="s">
        <v>27</v>
      </c>
      <c r="H847" s="1" t="s">
        <v>7874</v>
      </c>
      <c r="I847" s="1" t="s">
        <v>7875</v>
      </c>
      <c r="J847" s="1" t="s">
        <v>7875</v>
      </c>
      <c r="K847" s="2"/>
      <c r="L847" s="1">
        <v>-5.0</v>
      </c>
      <c r="M847" s="1"/>
      <c r="N847" s="1">
        <v>9.82875</v>
      </c>
      <c r="O847" s="1" t="s">
        <v>5146</v>
      </c>
      <c r="P847" s="1" t="s">
        <v>6582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48</v>
      </c>
      <c r="B848" s="1" t="s">
        <v>17</v>
      </c>
      <c r="C848" s="1">
        <v>257.0</v>
      </c>
      <c r="D848" s="1">
        <v>62.0</v>
      </c>
      <c r="E848" s="2"/>
      <c r="F848" s="1" t="s">
        <v>18</v>
      </c>
      <c r="G848" s="1" t="s">
        <v>27</v>
      </c>
      <c r="H848" s="1" t="s">
        <v>7876</v>
      </c>
      <c r="I848" s="1" t="s">
        <v>7877</v>
      </c>
      <c r="J848" s="1" t="s">
        <v>7803</v>
      </c>
      <c r="K848" s="2"/>
      <c r="L848" s="1">
        <v>574.0</v>
      </c>
      <c r="M848" s="1"/>
      <c r="N848" s="1">
        <v>16.2413</v>
      </c>
      <c r="O848" s="1" t="s">
        <v>5142</v>
      </c>
      <c r="P848" s="1" t="s">
        <v>7878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32</v>
      </c>
      <c r="B849" s="1" t="s">
        <v>112</v>
      </c>
      <c r="C849" s="1">
        <v>322.0</v>
      </c>
      <c r="D849" s="1">
        <v>0.0</v>
      </c>
      <c r="E849" s="2"/>
      <c r="F849" s="1" t="s">
        <v>26</v>
      </c>
      <c r="G849" s="1" t="s">
        <v>27</v>
      </c>
      <c r="H849" s="1" t="s">
        <v>7879</v>
      </c>
      <c r="I849" s="1" t="s">
        <v>7880</v>
      </c>
      <c r="J849" s="1" t="s">
        <v>7880</v>
      </c>
      <c r="K849" s="2"/>
      <c r="L849" s="1">
        <v>-3.0</v>
      </c>
      <c r="M849" s="1"/>
      <c r="N849" s="1">
        <v>11.29385</v>
      </c>
      <c r="O849" s="1" t="s">
        <v>5146</v>
      </c>
      <c r="P849" s="1" t="s">
        <v>7881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48</v>
      </c>
      <c r="B850" s="1" t="s">
        <v>17</v>
      </c>
      <c r="C850" s="1">
        <v>233.0</v>
      </c>
      <c r="D850" s="1">
        <v>17.0</v>
      </c>
      <c r="E850" s="1" t="s">
        <v>5175</v>
      </c>
      <c r="F850" s="1" t="s">
        <v>50</v>
      </c>
      <c r="G850" s="1" t="s">
        <v>27</v>
      </c>
      <c r="H850" s="1" t="s">
        <v>7882</v>
      </c>
      <c r="I850" s="1" t="s">
        <v>7883</v>
      </c>
      <c r="J850" s="1" t="s">
        <v>7884</v>
      </c>
      <c r="K850" s="1" t="s">
        <v>7885</v>
      </c>
      <c r="L850" s="1">
        <v>-6.0</v>
      </c>
      <c r="M850" s="1">
        <v>0.008416666666666666</v>
      </c>
      <c r="N850" s="1">
        <v>13.35665</v>
      </c>
      <c r="O850" s="1" t="s">
        <v>5142</v>
      </c>
      <c r="P850" s="1" t="s">
        <v>6198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48</v>
      </c>
      <c r="B851" s="1" t="s">
        <v>17</v>
      </c>
      <c r="C851" s="1">
        <v>265.0</v>
      </c>
      <c r="D851" s="1">
        <v>61.0</v>
      </c>
      <c r="E851" s="2"/>
      <c r="F851" s="1" t="s">
        <v>18</v>
      </c>
      <c r="G851" s="1" t="s">
        <v>123</v>
      </c>
      <c r="H851" s="1" t="s">
        <v>7886</v>
      </c>
      <c r="I851" s="1" t="s">
        <v>7887</v>
      </c>
      <c r="J851" s="1" t="s">
        <v>7803</v>
      </c>
      <c r="K851" s="2"/>
      <c r="L851" s="1">
        <v>578.0</v>
      </c>
      <c r="M851" s="1"/>
      <c r="N851" s="1">
        <v>11.057516666666666</v>
      </c>
      <c r="O851" s="1" t="s">
        <v>5142</v>
      </c>
      <c r="P851" s="1" t="s">
        <v>7888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48</v>
      </c>
      <c r="B852" s="1" t="s">
        <v>17</v>
      </c>
      <c r="C852" s="1">
        <v>351.0</v>
      </c>
      <c r="D852" s="1">
        <v>17.0</v>
      </c>
      <c r="E852" s="1" t="s">
        <v>5175</v>
      </c>
      <c r="F852" s="1" t="s">
        <v>50</v>
      </c>
      <c r="G852" s="1" t="s">
        <v>27</v>
      </c>
      <c r="H852" s="1" t="s">
        <v>7889</v>
      </c>
      <c r="I852" s="1" t="s">
        <v>7890</v>
      </c>
      <c r="J852" s="1" t="s">
        <v>7891</v>
      </c>
      <c r="K852" s="1" t="s">
        <v>7892</v>
      </c>
      <c r="L852" s="1">
        <v>-7.0</v>
      </c>
      <c r="M852" s="1">
        <v>0.0095</v>
      </c>
      <c r="N852" s="1">
        <v>36.282466666666664</v>
      </c>
      <c r="O852" s="1" t="s">
        <v>5142</v>
      </c>
      <c r="P852" s="1" t="s">
        <v>5341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24</v>
      </c>
      <c r="B853" s="1" t="s">
        <v>17</v>
      </c>
      <c r="C853" s="1">
        <v>296.2</v>
      </c>
      <c r="D853" s="1">
        <v>0.0</v>
      </c>
      <c r="E853" s="1" t="s">
        <v>25</v>
      </c>
      <c r="F853" s="1" t="s">
        <v>26</v>
      </c>
      <c r="G853" s="1" t="s">
        <v>27</v>
      </c>
      <c r="H853" s="1" t="s">
        <v>7893</v>
      </c>
      <c r="I853" s="1" t="s">
        <v>7894</v>
      </c>
      <c r="J853" s="1" t="s">
        <v>7894</v>
      </c>
      <c r="K853" s="2"/>
      <c r="L853" s="1">
        <v>-4.0</v>
      </c>
      <c r="M853" s="1"/>
      <c r="N853" s="1">
        <v>10.561016666666667</v>
      </c>
      <c r="O853" s="1" t="s">
        <v>5150</v>
      </c>
      <c r="P853" s="1" t="s">
        <v>7895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48</v>
      </c>
      <c r="B854" s="1" t="s">
        <v>17</v>
      </c>
      <c r="C854" s="1">
        <v>627.0</v>
      </c>
      <c r="D854" s="1">
        <v>0.0</v>
      </c>
      <c r="E854" s="1" t="s">
        <v>25</v>
      </c>
      <c r="F854" s="1" t="s">
        <v>50</v>
      </c>
      <c r="G854" s="1" t="s">
        <v>27</v>
      </c>
      <c r="H854" s="1" t="s">
        <v>7896</v>
      </c>
      <c r="I854" s="1" t="s">
        <v>7897</v>
      </c>
      <c r="J854" s="1" t="s">
        <v>7898</v>
      </c>
      <c r="K854" s="1" t="s">
        <v>7899</v>
      </c>
      <c r="L854" s="1">
        <v>-2.0</v>
      </c>
      <c r="M854" s="1">
        <v>8.715783333333333</v>
      </c>
      <c r="N854" s="1">
        <v>10.581316666666666</v>
      </c>
      <c r="O854" s="1" t="s">
        <v>5142</v>
      </c>
      <c r="P854" s="1" t="s">
        <v>7900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32</v>
      </c>
      <c r="B855" s="1" t="s">
        <v>112</v>
      </c>
      <c r="C855" s="1">
        <v>323.0</v>
      </c>
      <c r="D855" s="1">
        <v>0.0</v>
      </c>
      <c r="E855" s="2"/>
      <c r="F855" s="1" t="s">
        <v>26</v>
      </c>
      <c r="G855" s="1" t="s">
        <v>27</v>
      </c>
      <c r="H855" s="1" t="s">
        <v>7901</v>
      </c>
      <c r="I855" s="1" t="s">
        <v>7902</v>
      </c>
      <c r="J855" s="1" t="s">
        <v>7902</v>
      </c>
      <c r="K855" s="2"/>
      <c r="L855" s="1">
        <v>-5.0</v>
      </c>
      <c r="M855" s="1"/>
      <c r="N855" s="1">
        <v>9.6165</v>
      </c>
      <c r="O855" s="1" t="s">
        <v>5146</v>
      </c>
      <c r="P855" s="1" t="s">
        <v>7903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24</v>
      </c>
      <c r="B856" s="1" t="s">
        <v>17</v>
      </c>
      <c r="C856" s="1">
        <v>429.0</v>
      </c>
      <c r="D856" s="1">
        <v>0.0</v>
      </c>
      <c r="E856" s="1" t="s">
        <v>25</v>
      </c>
      <c r="F856" s="1" t="s">
        <v>26</v>
      </c>
      <c r="G856" s="1" t="s">
        <v>27</v>
      </c>
      <c r="H856" s="1" t="s">
        <v>7904</v>
      </c>
      <c r="I856" s="1" t="s">
        <v>7905</v>
      </c>
      <c r="J856" s="1" t="s">
        <v>7905</v>
      </c>
      <c r="K856" s="2"/>
      <c r="L856" s="1">
        <v>-7.0</v>
      </c>
      <c r="M856" s="1"/>
      <c r="N856" s="1">
        <v>7.09535</v>
      </c>
      <c r="O856" s="1" t="s">
        <v>5150</v>
      </c>
      <c r="P856" s="1" t="s">
        <v>7906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48</v>
      </c>
      <c r="B857" s="1" t="s">
        <v>17</v>
      </c>
      <c r="C857" s="1">
        <v>605.0</v>
      </c>
      <c r="D857" s="1">
        <v>0.0</v>
      </c>
      <c r="E857" s="1" t="s">
        <v>5175</v>
      </c>
      <c r="F857" s="1" t="s">
        <v>50</v>
      </c>
      <c r="G857" s="1" t="s">
        <v>27</v>
      </c>
      <c r="H857" s="1" t="s">
        <v>7907</v>
      </c>
      <c r="I857" s="1" t="s">
        <v>7908</v>
      </c>
      <c r="J857" s="1" t="s">
        <v>7909</v>
      </c>
      <c r="K857" s="1" t="s">
        <v>7910</v>
      </c>
      <c r="L857" s="1">
        <v>0.0</v>
      </c>
      <c r="M857" s="1">
        <v>0.03863333333333333</v>
      </c>
      <c r="N857" s="1">
        <v>21.41025</v>
      </c>
      <c r="O857" s="1" t="s">
        <v>5142</v>
      </c>
      <c r="P857" s="1" t="s">
        <v>7911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24</v>
      </c>
      <c r="B858" s="1" t="s">
        <v>17</v>
      </c>
      <c r="C858" s="1">
        <v>214.2</v>
      </c>
      <c r="D858" s="1">
        <v>0.0</v>
      </c>
      <c r="E858" s="1" t="s">
        <v>25</v>
      </c>
      <c r="F858" s="1" t="s">
        <v>26</v>
      </c>
      <c r="G858" s="1" t="s">
        <v>27</v>
      </c>
      <c r="H858" s="1" t="s">
        <v>7912</v>
      </c>
      <c r="I858" s="1" t="s">
        <v>7913</v>
      </c>
      <c r="J858" s="1" t="s">
        <v>7913</v>
      </c>
      <c r="K858" s="2"/>
      <c r="L858" s="1">
        <v>-1.0</v>
      </c>
      <c r="M858" s="1"/>
      <c r="N858" s="1">
        <v>13.459266666666666</v>
      </c>
      <c r="O858" s="1" t="s">
        <v>5150</v>
      </c>
      <c r="P858" s="1" t="s">
        <v>5204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16</v>
      </c>
      <c r="B859" s="1" t="s">
        <v>17</v>
      </c>
      <c r="C859" s="1">
        <v>299.0</v>
      </c>
      <c r="D859" s="1">
        <v>0.0</v>
      </c>
      <c r="E859" s="2"/>
      <c r="F859" s="1" t="s">
        <v>18</v>
      </c>
      <c r="G859" s="1" t="s">
        <v>19</v>
      </c>
      <c r="H859" s="1" t="s">
        <v>7914</v>
      </c>
      <c r="I859" s="1" t="s">
        <v>7915</v>
      </c>
      <c r="J859" s="1" t="s">
        <v>7803</v>
      </c>
      <c r="K859" s="2"/>
      <c r="L859" s="1">
        <v>638.0</v>
      </c>
      <c r="M859" s="1"/>
      <c r="N859" s="1">
        <v>6.552266666666666</v>
      </c>
      <c r="O859" s="1" t="s">
        <v>22</v>
      </c>
      <c r="P859" s="1" t="s">
        <v>7916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32</v>
      </c>
      <c r="B860" s="1" t="s">
        <v>112</v>
      </c>
      <c r="C860" s="3">
        <v>528.0</v>
      </c>
      <c r="D860" s="1">
        <v>0.0</v>
      </c>
      <c r="E860" s="2"/>
      <c r="F860" s="1" t="s">
        <v>26</v>
      </c>
      <c r="G860" s="1" t="s">
        <v>27</v>
      </c>
      <c r="H860" s="1" t="s">
        <v>7917</v>
      </c>
      <c r="I860" s="1" t="s">
        <v>7918</v>
      </c>
      <c r="J860" s="1" t="s">
        <v>7918</v>
      </c>
      <c r="K860" s="2"/>
      <c r="L860" s="1">
        <v>-1.0</v>
      </c>
      <c r="M860" s="1"/>
      <c r="N860" s="1">
        <v>17.323266666666665</v>
      </c>
      <c r="O860" s="1" t="s">
        <v>5146</v>
      </c>
      <c r="P860" s="1" t="s">
        <v>6835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24</v>
      </c>
      <c r="B861" s="1" t="s">
        <v>17</v>
      </c>
      <c r="C861" s="1">
        <v>2012.4</v>
      </c>
      <c r="D861" s="1">
        <v>0.0</v>
      </c>
      <c r="E861" s="1" t="s">
        <v>25</v>
      </c>
      <c r="F861" s="1" t="s">
        <v>26</v>
      </c>
      <c r="G861" s="1" t="s">
        <v>27</v>
      </c>
      <c r="H861" s="1" t="s">
        <v>7919</v>
      </c>
      <c r="I861" s="1" t="s">
        <v>7920</v>
      </c>
      <c r="J861" s="1" t="s">
        <v>7920</v>
      </c>
      <c r="K861" s="2"/>
      <c r="L861" s="1">
        <v>-4.0</v>
      </c>
      <c r="M861" s="1"/>
      <c r="N861" s="1">
        <v>15.789</v>
      </c>
      <c r="O861" s="1" t="s">
        <v>5150</v>
      </c>
      <c r="P861" s="1" t="s">
        <v>7921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66</v>
      </c>
      <c r="B862" s="1" t="s">
        <v>112</v>
      </c>
      <c r="C862" s="1">
        <v>264.0</v>
      </c>
      <c r="D862" s="1">
        <v>0.0</v>
      </c>
      <c r="E862" s="1" t="s">
        <v>7922</v>
      </c>
      <c r="F862" s="1" t="s">
        <v>26</v>
      </c>
      <c r="G862" s="1" t="s">
        <v>27</v>
      </c>
      <c r="H862" s="1" t="s">
        <v>7923</v>
      </c>
      <c r="I862" s="1" t="s">
        <v>7924</v>
      </c>
      <c r="J862" s="1" t="s">
        <v>7924</v>
      </c>
      <c r="K862" s="2"/>
      <c r="L862" s="1">
        <v>-5.0</v>
      </c>
      <c r="M862" s="1"/>
      <c r="N862" s="1">
        <v>9.27975</v>
      </c>
      <c r="O862" s="1" t="s">
        <v>5146</v>
      </c>
      <c r="P862" s="1" t="s">
        <v>7925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48</v>
      </c>
      <c r="B863" s="1" t="s">
        <v>17</v>
      </c>
      <c r="C863" s="1">
        <v>247.0</v>
      </c>
      <c r="D863" s="1">
        <v>62.0</v>
      </c>
      <c r="E863" s="2"/>
      <c r="F863" s="1" t="s">
        <v>18</v>
      </c>
      <c r="G863" s="1" t="s">
        <v>27</v>
      </c>
      <c r="H863" s="1" t="s">
        <v>7926</v>
      </c>
      <c r="I863" s="1" t="s">
        <v>7927</v>
      </c>
      <c r="J863" s="1" t="s">
        <v>7803</v>
      </c>
      <c r="K863" s="2"/>
      <c r="L863" s="1">
        <v>646.0</v>
      </c>
      <c r="M863" s="1"/>
      <c r="N863" s="1">
        <v>7.710766666666666</v>
      </c>
      <c r="O863" s="1" t="s">
        <v>5142</v>
      </c>
      <c r="P863" s="1" t="s">
        <v>6271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24</v>
      </c>
      <c r="B864" s="1" t="s">
        <v>17</v>
      </c>
      <c r="C864" s="1">
        <v>214.2</v>
      </c>
      <c r="D864" s="1">
        <v>0.0</v>
      </c>
      <c r="E864" s="1" t="s">
        <v>25</v>
      </c>
      <c r="F864" s="1" t="s">
        <v>26</v>
      </c>
      <c r="G864" s="1" t="s">
        <v>27</v>
      </c>
      <c r="H864" s="1" t="s">
        <v>7928</v>
      </c>
      <c r="I864" s="1" t="s">
        <v>7929</v>
      </c>
      <c r="J864" s="1" t="s">
        <v>7929</v>
      </c>
      <c r="K864" s="2"/>
      <c r="L864" s="1">
        <v>-7.0</v>
      </c>
      <c r="M864" s="1"/>
      <c r="N864" s="1">
        <v>7.854916666666667</v>
      </c>
      <c r="O864" s="1" t="s">
        <v>5150</v>
      </c>
      <c r="P864" s="1" t="s">
        <v>5455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48</v>
      </c>
      <c r="B865" s="1" t="s">
        <v>17</v>
      </c>
      <c r="C865" s="1">
        <v>326.0</v>
      </c>
      <c r="D865" s="1">
        <v>0.0</v>
      </c>
      <c r="E865" s="1" t="s">
        <v>5175</v>
      </c>
      <c r="F865" s="1" t="s">
        <v>50</v>
      </c>
      <c r="G865" s="1" t="s">
        <v>27</v>
      </c>
      <c r="H865" s="1" t="s">
        <v>7930</v>
      </c>
      <c r="I865" s="1" t="s">
        <v>7931</v>
      </c>
      <c r="J865" s="1" t="s">
        <v>7932</v>
      </c>
      <c r="K865" s="1" t="s">
        <v>7933</v>
      </c>
      <c r="L865" s="1">
        <v>3.0</v>
      </c>
      <c r="M865" s="1">
        <v>0.015916666666666666</v>
      </c>
      <c r="N865" s="1">
        <v>13.295133333333334</v>
      </c>
      <c r="O865" s="1" t="s">
        <v>5142</v>
      </c>
      <c r="P865" s="1" t="s">
        <v>7934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48</v>
      </c>
      <c r="B866" s="1" t="s">
        <v>17</v>
      </c>
      <c r="C866" s="1">
        <v>247.0</v>
      </c>
      <c r="D866" s="1">
        <v>62.0</v>
      </c>
      <c r="E866" s="2"/>
      <c r="F866" s="1" t="s">
        <v>18</v>
      </c>
      <c r="G866" s="1" t="s">
        <v>123</v>
      </c>
      <c r="H866" s="1" t="s">
        <v>7935</v>
      </c>
      <c r="I866" s="1" t="s">
        <v>7936</v>
      </c>
      <c r="J866" s="1" t="s">
        <v>7803</v>
      </c>
      <c r="K866" s="2"/>
      <c r="L866" s="1">
        <v>654.0</v>
      </c>
      <c r="M866" s="1"/>
      <c r="N866" s="1">
        <v>13.49085</v>
      </c>
      <c r="O866" s="1" t="s">
        <v>5142</v>
      </c>
      <c r="P866" s="1" t="s">
        <v>5733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66</v>
      </c>
      <c r="B867" s="1" t="s">
        <v>112</v>
      </c>
      <c r="C867" s="1">
        <v>893.0</v>
      </c>
      <c r="D867" s="1">
        <v>0.0</v>
      </c>
      <c r="E867" s="1" t="s">
        <v>6037</v>
      </c>
      <c r="F867" s="1" t="s">
        <v>26</v>
      </c>
      <c r="G867" s="1" t="s">
        <v>27</v>
      </c>
      <c r="H867" s="1" t="s">
        <v>7937</v>
      </c>
      <c r="I867" s="1" t="s">
        <v>7938</v>
      </c>
      <c r="J867" s="1" t="s">
        <v>7938</v>
      </c>
      <c r="K867" s="2"/>
      <c r="L867" s="1">
        <v>-6.0</v>
      </c>
      <c r="M867" s="1"/>
      <c r="N867" s="1">
        <v>13.868633333333333</v>
      </c>
      <c r="O867" s="1" t="s">
        <v>5146</v>
      </c>
      <c r="P867" s="1" t="s">
        <v>7939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48</v>
      </c>
      <c r="B868" s="1" t="s">
        <v>17</v>
      </c>
      <c r="C868" s="1">
        <v>524.0</v>
      </c>
      <c r="D868" s="1">
        <v>131.0</v>
      </c>
      <c r="E868" s="2"/>
      <c r="F868" s="1" t="s">
        <v>18</v>
      </c>
      <c r="G868" s="1" t="s">
        <v>123</v>
      </c>
      <c r="H868" s="1" t="s">
        <v>7940</v>
      </c>
      <c r="I868" s="1" t="s">
        <v>7941</v>
      </c>
      <c r="J868" s="1" t="s">
        <v>7803</v>
      </c>
      <c r="K868" s="2"/>
      <c r="L868" s="1">
        <v>657.0</v>
      </c>
      <c r="M868" s="1"/>
      <c r="N868" s="1">
        <v>20.2369</v>
      </c>
      <c r="O868" s="1" t="s">
        <v>5142</v>
      </c>
      <c r="P868" s="1" t="s">
        <v>7942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32</v>
      </c>
      <c r="B869" s="1" t="s">
        <v>112</v>
      </c>
      <c r="C869" s="1">
        <v>356.0</v>
      </c>
      <c r="D869" s="1">
        <v>0.0</v>
      </c>
      <c r="E869" s="2"/>
      <c r="F869" s="1" t="s">
        <v>26</v>
      </c>
      <c r="G869" s="1" t="s">
        <v>27</v>
      </c>
      <c r="H869" s="1" t="s">
        <v>7943</v>
      </c>
      <c r="I869" s="1" t="s">
        <v>7944</v>
      </c>
      <c r="J869" s="1" t="s">
        <v>7944</v>
      </c>
      <c r="K869" s="2"/>
      <c r="L869" s="1">
        <v>-3.0</v>
      </c>
      <c r="M869" s="1"/>
      <c r="N869" s="1">
        <v>11.3414</v>
      </c>
      <c r="O869" s="1" t="s">
        <v>5146</v>
      </c>
      <c r="P869" s="1" t="s">
        <v>7945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24</v>
      </c>
      <c r="B870" s="1" t="s">
        <v>17</v>
      </c>
      <c r="C870" s="1">
        <v>340.2</v>
      </c>
      <c r="D870" s="1">
        <v>0.0</v>
      </c>
      <c r="E870" s="1" t="s">
        <v>25</v>
      </c>
      <c r="F870" s="1" t="s">
        <v>26</v>
      </c>
      <c r="G870" s="1" t="s">
        <v>27</v>
      </c>
      <c r="H870" s="1" t="s">
        <v>7946</v>
      </c>
      <c r="I870" s="1" t="s">
        <v>7947</v>
      </c>
      <c r="J870" s="1" t="s">
        <v>7947</v>
      </c>
      <c r="K870" s="2"/>
      <c r="L870" s="1">
        <v>-7.0</v>
      </c>
      <c r="M870" s="1"/>
      <c r="N870" s="1">
        <v>7.82965</v>
      </c>
      <c r="O870" s="1" t="s">
        <v>5150</v>
      </c>
      <c r="P870" s="1" t="s">
        <v>7948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32</v>
      </c>
      <c r="B871" s="1" t="s">
        <v>112</v>
      </c>
      <c r="C871" s="1">
        <v>728.0</v>
      </c>
      <c r="D871" s="1">
        <v>0.0</v>
      </c>
      <c r="E871" s="2"/>
      <c r="F871" s="1" t="s">
        <v>26</v>
      </c>
      <c r="G871" s="1" t="s">
        <v>27</v>
      </c>
      <c r="H871" s="1" t="s">
        <v>7949</v>
      </c>
      <c r="I871" s="1" t="s">
        <v>7950</v>
      </c>
      <c r="J871" s="1" t="s">
        <v>7950</v>
      </c>
      <c r="K871" s="2"/>
      <c r="L871" s="1">
        <v>0.0</v>
      </c>
      <c r="M871" s="1"/>
      <c r="N871" s="1">
        <v>20.207083333333333</v>
      </c>
      <c r="O871" s="1" t="s">
        <v>5146</v>
      </c>
      <c r="P871" s="1" t="s">
        <v>7951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24</v>
      </c>
      <c r="B872" s="1" t="s">
        <v>17</v>
      </c>
      <c r="C872" s="3">
        <v>478.2</v>
      </c>
      <c r="D872" s="1">
        <v>0.0</v>
      </c>
      <c r="E872" s="1" t="s">
        <v>25</v>
      </c>
      <c r="F872" s="1" t="s">
        <v>26</v>
      </c>
      <c r="G872" s="1" t="s">
        <v>27</v>
      </c>
      <c r="H872" s="1" t="s">
        <v>7952</v>
      </c>
      <c r="I872" s="1" t="s">
        <v>7953</v>
      </c>
      <c r="J872" s="1" t="s">
        <v>7953</v>
      </c>
      <c r="K872" s="2"/>
      <c r="L872" s="1">
        <v>-5.0</v>
      </c>
      <c r="M872" s="1"/>
      <c r="N872" s="1">
        <v>9.012783333333333</v>
      </c>
      <c r="O872" s="1" t="s">
        <v>5150</v>
      </c>
      <c r="P872" s="1" t="s">
        <v>7954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48</v>
      </c>
      <c r="B873" s="1" t="s">
        <v>17</v>
      </c>
      <c r="C873" s="1">
        <v>463.0</v>
      </c>
      <c r="D873" s="1">
        <v>0.0</v>
      </c>
      <c r="E873" s="1" t="s">
        <v>5175</v>
      </c>
      <c r="F873" s="1" t="s">
        <v>50</v>
      </c>
      <c r="G873" s="1" t="s">
        <v>27</v>
      </c>
      <c r="H873" s="1" t="s">
        <v>7955</v>
      </c>
      <c r="I873" s="1" t="s">
        <v>7956</v>
      </c>
      <c r="J873" s="1" t="s">
        <v>7957</v>
      </c>
      <c r="K873" s="1" t="s">
        <v>7958</v>
      </c>
      <c r="L873" s="1">
        <v>1.0</v>
      </c>
      <c r="M873" s="1">
        <v>0.01525</v>
      </c>
      <c r="N873" s="1">
        <v>18.091783333333332</v>
      </c>
      <c r="O873" s="1" t="s">
        <v>5142</v>
      </c>
      <c r="P873" s="1" t="s">
        <v>7959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48</v>
      </c>
      <c r="B874" s="1" t="s">
        <v>17</v>
      </c>
      <c r="C874" s="1">
        <v>423.0</v>
      </c>
      <c r="D874" s="1">
        <v>0.0</v>
      </c>
      <c r="E874" s="1" t="s">
        <v>5175</v>
      </c>
      <c r="F874" s="1" t="s">
        <v>50</v>
      </c>
      <c r="G874" s="1" t="s">
        <v>19</v>
      </c>
      <c r="H874" s="1" t="s">
        <v>7960</v>
      </c>
      <c r="I874" s="1" t="s">
        <v>7961</v>
      </c>
      <c r="J874" s="1" t="s">
        <v>7962</v>
      </c>
      <c r="K874" s="1" t="s">
        <v>7963</v>
      </c>
      <c r="L874" s="1">
        <v>1.0</v>
      </c>
      <c r="M874" s="1">
        <v>0.007533333333333334</v>
      </c>
      <c r="N874" s="1">
        <v>10.634566666666666</v>
      </c>
      <c r="O874" s="1" t="s">
        <v>5142</v>
      </c>
      <c r="P874" s="1" t="s">
        <v>7964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48</v>
      </c>
      <c r="B875" s="1" t="s">
        <v>17</v>
      </c>
      <c r="C875" s="1">
        <v>199.0</v>
      </c>
      <c r="D875" s="1">
        <v>50.0</v>
      </c>
      <c r="E875" s="2"/>
      <c r="F875" s="1" t="s">
        <v>18</v>
      </c>
      <c r="G875" s="1" t="s">
        <v>27</v>
      </c>
      <c r="H875" s="1" t="s">
        <v>7965</v>
      </c>
      <c r="I875" s="1" t="s">
        <v>7966</v>
      </c>
      <c r="J875" s="1" t="s">
        <v>7803</v>
      </c>
      <c r="K875" s="2"/>
      <c r="L875" s="1">
        <v>684.0</v>
      </c>
      <c r="M875" s="1"/>
      <c r="N875" s="1">
        <v>5.4901</v>
      </c>
      <c r="O875" s="1" t="s">
        <v>5142</v>
      </c>
      <c r="P875" s="1" t="s">
        <v>5189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32</v>
      </c>
      <c r="B876" s="1" t="s">
        <v>112</v>
      </c>
      <c r="C876" s="1">
        <v>394.0</v>
      </c>
      <c r="D876" s="1">
        <v>0.0</v>
      </c>
      <c r="E876" s="2"/>
      <c r="F876" s="1" t="s">
        <v>26</v>
      </c>
      <c r="G876" s="1" t="s">
        <v>27</v>
      </c>
      <c r="H876" s="1" t="s">
        <v>7967</v>
      </c>
      <c r="I876" s="1" t="s">
        <v>7968</v>
      </c>
      <c r="J876" s="1" t="s">
        <v>7968</v>
      </c>
      <c r="K876" s="2"/>
      <c r="L876" s="1">
        <v>-7.0</v>
      </c>
      <c r="M876" s="1"/>
      <c r="N876" s="1">
        <v>7.3738</v>
      </c>
      <c r="O876" s="1" t="s">
        <v>5146</v>
      </c>
      <c r="P876" s="1" t="s">
        <v>7969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24</v>
      </c>
      <c r="B877" s="1" t="s">
        <v>17</v>
      </c>
      <c r="C877" s="1">
        <v>292.4</v>
      </c>
      <c r="D877" s="1">
        <v>0.0</v>
      </c>
      <c r="E877" s="1" t="s">
        <v>25</v>
      </c>
      <c r="F877" s="1" t="s">
        <v>26</v>
      </c>
      <c r="G877" s="1" t="s">
        <v>27</v>
      </c>
      <c r="H877" s="1" t="s">
        <v>7970</v>
      </c>
      <c r="I877" s="1" t="s">
        <v>7971</v>
      </c>
      <c r="J877" s="1" t="s">
        <v>7971</v>
      </c>
      <c r="K877" s="2"/>
      <c r="L877" s="1">
        <v>-6.0</v>
      </c>
      <c r="M877" s="1"/>
      <c r="N877" s="1">
        <v>8.161583333333333</v>
      </c>
      <c r="O877" s="1" t="s">
        <v>5150</v>
      </c>
      <c r="P877" s="1" t="s">
        <v>7972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32</v>
      </c>
      <c r="B878" s="1" t="s">
        <v>112</v>
      </c>
      <c r="C878" s="1">
        <v>892.0</v>
      </c>
      <c r="D878" s="1">
        <v>0.0</v>
      </c>
      <c r="E878" s="2"/>
      <c r="F878" s="1" t="s">
        <v>26</v>
      </c>
      <c r="G878" s="1" t="s">
        <v>27</v>
      </c>
      <c r="H878" s="1" t="s">
        <v>7973</v>
      </c>
      <c r="I878" s="1" t="s">
        <v>7974</v>
      </c>
      <c r="J878" s="1" t="s">
        <v>7974</v>
      </c>
      <c r="K878" s="2"/>
      <c r="L878" s="1">
        <v>-11.0</v>
      </c>
      <c r="M878" s="1"/>
      <c r="N878" s="1">
        <v>8.181216666666666</v>
      </c>
      <c r="O878" s="1" t="s">
        <v>5146</v>
      </c>
      <c r="P878" s="1" t="s">
        <v>7975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24</v>
      </c>
      <c r="B879" s="1" t="s">
        <v>17</v>
      </c>
      <c r="C879" s="1">
        <v>321.0</v>
      </c>
      <c r="D879" s="1">
        <v>0.0</v>
      </c>
      <c r="E879" s="1" t="s">
        <v>25</v>
      </c>
      <c r="F879" s="1" t="s">
        <v>26</v>
      </c>
      <c r="G879" s="1" t="s">
        <v>27</v>
      </c>
      <c r="H879" s="1" t="s">
        <v>7976</v>
      </c>
      <c r="I879" s="1" t="s">
        <v>7977</v>
      </c>
      <c r="J879" s="1" t="s">
        <v>7977</v>
      </c>
      <c r="K879" s="2"/>
      <c r="L879" s="1">
        <v>-7.0</v>
      </c>
      <c r="M879" s="1"/>
      <c r="N879" s="1">
        <v>7.041183333333334</v>
      </c>
      <c r="O879" s="1" t="s">
        <v>5150</v>
      </c>
      <c r="P879" s="1" t="s">
        <v>7978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48</v>
      </c>
      <c r="B880" s="1" t="s">
        <v>17</v>
      </c>
      <c r="C880" s="1">
        <v>657.0</v>
      </c>
      <c r="D880" s="1">
        <v>0.0</v>
      </c>
      <c r="E880" s="1" t="s">
        <v>5175</v>
      </c>
      <c r="F880" s="1" t="s">
        <v>50</v>
      </c>
      <c r="G880" s="1" t="s">
        <v>27</v>
      </c>
      <c r="H880" s="1" t="s">
        <v>7979</v>
      </c>
      <c r="I880" s="1" t="s">
        <v>7980</v>
      </c>
      <c r="J880" s="1" t="s">
        <v>7981</v>
      </c>
      <c r="K880" s="1" t="s">
        <v>7982</v>
      </c>
      <c r="L880" s="1">
        <v>-4.0</v>
      </c>
      <c r="M880" s="1">
        <v>0.012266666666666667</v>
      </c>
      <c r="N880" s="1">
        <v>10.3635</v>
      </c>
      <c r="O880" s="1" t="s">
        <v>5142</v>
      </c>
      <c r="P880" s="1" t="s">
        <v>7983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24</v>
      </c>
      <c r="B881" s="1" t="s">
        <v>17</v>
      </c>
      <c r="C881" s="3">
        <v>424.2</v>
      </c>
      <c r="D881" s="1">
        <v>0.0</v>
      </c>
      <c r="E881" s="1" t="s">
        <v>25</v>
      </c>
      <c r="F881" s="1" t="s">
        <v>26</v>
      </c>
      <c r="G881" s="1" t="s">
        <v>27</v>
      </c>
      <c r="H881" s="1" t="s">
        <v>7984</v>
      </c>
      <c r="I881" s="1" t="s">
        <v>7985</v>
      </c>
      <c r="J881" s="1" t="s">
        <v>7985</v>
      </c>
      <c r="K881" s="2"/>
      <c r="L881" s="1">
        <v>-6.0</v>
      </c>
      <c r="M881" s="1"/>
      <c r="N881" s="1">
        <v>8.451283333333333</v>
      </c>
      <c r="O881" s="1" t="s">
        <v>5150</v>
      </c>
      <c r="P881" s="1" t="s">
        <v>7986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48</v>
      </c>
      <c r="B882" s="1" t="s">
        <v>17</v>
      </c>
      <c r="C882" s="1">
        <v>780.0</v>
      </c>
      <c r="D882" s="1">
        <v>32.0</v>
      </c>
      <c r="E882" s="1" t="s">
        <v>5175</v>
      </c>
      <c r="F882" s="1" t="s">
        <v>50</v>
      </c>
      <c r="G882" s="1" t="s">
        <v>27</v>
      </c>
      <c r="H882" s="1" t="s">
        <v>7987</v>
      </c>
      <c r="I882" s="1" t="s">
        <v>7988</v>
      </c>
      <c r="J882" s="1" t="s">
        <v>7989</v>
      </c>
      <c r="K882" s="1" t="s">
        <v>7990</v>
      </c>
      <c r="L882" s="1">
        <v>3.0</v>
      </c>
      <c r="M882" s="1">
        <v>0.015316666666666666</v>
      </c>
      <c r="N882" s="1">
        <v>27.906566666666667</v>
      </c>
      <c r="O882" s="1" t="s">
        <v>5142</v>
      </c>
      <c r="P882" s="1" t="s">
        <v>7991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24</v>
      </c>
      <c r="B883" s="1" t="s">
        <v>17</v>
      </c>
      <c r="C883" s="1">
        <v>478.2</v>
      </c>
      <c r="D883" s="1">
        <v>0.0</v>
      </c>
      <c r="E883" s="1" t="s">
        <v>25</v>
      </c>
      <c r="F883" s="1" t="s">
        <v>26</v>
      </c>
      <c r="G883" s="1" t="s">
        <v>27</v>
      </c>
      <c r="H883" s="1" t="s">
        <v>7992</v>
      </c>
      <c r="I883" s="1" t="s">
        <v>7993</v>
      </c>
      <c r="J883" s="1" t="s">
        <v>7993</v>
      </c>
      <c r="K883" s="2"/>
      <c r="L883" s="1">
        <v>-4.0</v>
      </c>
      <c r="M883" s="1"/>
      <c r="N883" s="1">
        <v>10.46605</v>
      </c>
      <c r="O883" s="1" t="s">
        <v>5150</v>
      </c>
      <c r="P883" s="1" t="s">
        <v>7994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48</v>
      </c>
      <c r="B884" s="1" t="s">
        <v>17</v>
      </c>
      <c r="C884" s="1">
        <v>484.0</v>
      </c>
      <c r="D884" s="1">
        <v>111.0</v>
      </c>
      <c r="E884" s="2"/>
      <c r="F884" s="1" t="s">
        <v>18</v>
      </c>
      <c r="G884" s="1" t="s">
        <v>123</v>
      </c>
      <c r="H884" s="1" t="s">
        <v>7995</v>
      </c>
      <c r="I884" s="1" t="s">
        <v>7996</v>
      </c>
      <c r="J884" s="1" t="s">
        <v>7803</v>
      </c>
      <c r="K884" s="2"/>
      <c r="L884" s="1">
        <v>739.0</v>
      </c>
      <c r="M884" s="1"/>
      <c r="N884" s="1">
        <v>7.71065</v>
      </c>
      <c r="O884" s="1" t="s">
        <v>5142</v>
      </c>
      <c r="P884" s="1" t="s">
        <v>7997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48</v>
      </c>
      <c r="B885" s="1" t="s">
        <v>17</v>
      </c>
      <c r="C885" s="3">
        <v>812.0</v>
      </c>
      <c r="D885" s="1">
        <v>0.0</v>
      </c>
      <c r="E885" s="1" t="s">
        <v>25</v>
      </c>
      <c r="F885" s="1" t="s">
        <v>50</v>
      </c>
      <c r="G885" s="1" t="s">
        <v>27</v>
      </c>
      <c r="H885" s="1" t="s">
        <v>7998</v>
      </c>
      <c r="I885" s="1" t="s">
        <v>7999</v>
      </c>
      <c r="J885" s="1" t="s">
        <v>8000</v>
      </c>
      <c r="K885" s="1" t="s">
        <v>8001</v>
      </c>
      <c r="L885" s="1">
        <v>3.0</v>
      </c>
      <c r="M885" s="1">
        <v>1.7213166666666666</v>
      </c>
      <c r="N885" s="1">
        <v>10.63705</v>
      </c>
      <c r="O885" s="1" t="s">
        <v>5142</v>
      </c>
      <c r="P885" s="1" t="s">
        <v>8002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24</v>
      </c>
      <c r="B886" s="1" t="s">
        <v>17</v>
      </c>
      <c r="C886" s="1">
        <v>729.0</v>
      </c>
      <c r="D886" s="1">
        <v>0.0</v>
      </c>
      <c r="E886" s="1" t="s">
        <v>25</v>
      </c>
      <c r="F886" s="1" t="s">
        <v>26</v>
      </c>
      <c r="G886" s="1" t="s">
        <v>27</v>
      </c>
      <c r="H886" s="1" t="s">
        <v>8003</v>
      </c>
      <c r="I886" s="1" t="s">
        <v>8004</v>
      </c>
      <c r="J886" s="1" t="s">
        <v>8004</v>
      </c>
      <c r="K886" s="2"/>
      <c r="L886" s="1">
        <v>-10.0</v>
      </c>
      <c r="M886" s="1"/>
      <c r="N886" s="1">
        <v>9.149833333333333</v>
      </c>
      <c r="O886" s="1" t="s">
        <v>5150</v>
      </c>
      <c r="P886" s="1" t="s">
        <v>8005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32</v>
      </c>
      <c r="B887" s="1" t="s">
        <v>112</v>
      </c>
      <c r="C887" s="1">
        <v>488.0</v>
      </c>
      <c r="D887" s="1">
        <v>0.0</v>
      </c>
      <c r="E887" s="2"/>
      <c r="F887" s="1" t="s">
        <v>26</v>
      </c>
      <c r="G887" s="1" t="s">
        <v>27</v>
      </c>
      <c r="H887" s="1" t="s">
        <v>8006</v>
      </c>
      <c r="I887" s="1" t="s">
        <v>8007</v>
      </c>
      <c r="J887" s="1" t="s">
        <v>8007</v>
      </c>
      <c r="K887" s="2"/>
      <c r="L887" s="1">
        <v>-7.0</v>
      </c>
      <c r="M887" s="1"/>
      <c r="N887" s="1">
        <v>7.349483333333334</v>
      </c>
      <c r="O887" s="1" t="s">
        <v>5146</v>
      </c>
      <c r="P887" s="1" t="s">
        <v>8008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24</v>
      </c>
      <c r="B888" s="3" t="s">
        <v>17</v>
      </c>
      <c r="C888" s="3">
        <v>263.2</v>
      </c>
      <c r="D888" s="1">
        <v>0.0</v>
      </c>
      <c r="E888" s="1" t="s">
        <v>25</v>
      </c>
      <c r="F888" s="1" t="s">
        <v>26</v>
      </c>
      <c r="G888" s="1" t="s">
        <v>27</v>
      </c>
      <c r="H888" s="1" t="s">
        <v>8009</v>
      </c>
      <c r="I888" s="1" t="s">
        <v>8010</v>
      </c>
      <c r="J888" s="1" t="s">
        <v>8010</v>
      </c>
      <c r="K888" s="2"/>
      <c r="L888" s="1">
        <v>-6.0</v>
      </c>
      <c r="M888" s="1"/>
      <c r="N888" s="1">
        <v>8.88075</v>
      </c>
      <c r="O888" s="1" t="s">
        <v>5150</v>
      </c>
      <c r="P888" s="1" t="s">
        <v>8011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48</v>
      </c>
      <c r="B889" s="1" t="s">
        <v>17</v>
      </c>
      <c r="C889" s="1">
        <v>540.0</v>
      </c>
      <c r="D889" s="1">
        <v>132.0</v>
      </c>
      <c r="E889" s="2"/>
      <c r="F889" s="1" t="s">
        <v>18</v>
      </c>
      <c r="G889" s="1" t="s">
        <v>27</v>
      </c>
      <c r="H889" s="1" t="s">
        <v>8012</v>
      </c>
      <c r="I889" s="1" t="s">
        <v>8013</v>
      </c>
      <c r="J889" s="1" t="s">
        <v>7803</v>
      </c>
      <c r="K889" s="2"/>
      <c r="L889" s="1">
        <v>780.0</v>
      </c>
      <c r="M889" s="1"/>
      <c r="N889" s="1">
        <v>10.860316666666666</v>
      </c>
      <c r="O889" s="1" t="s">
        <v>5142</v>
      </c>
      <c r="P889" s="1" t="s">
        <v>8014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24</v>
      </c>
      <c r="B890" s="1" t="s">
        <v>17</v>
      </c>
      <c r="C890" s="1">
        <v>356.0</v>
      </c>
      <c r="D890" s="1">
        <v>0.0</v>
      </c>
      <c r="E890" s="1" t="s">
        <v>25</v>
      </c>
      <c r="F890" s="1" t="s">
        <v>26</v>
      </c>
      <c r="G890" s="1" t="s">
        <v>27</v>
      </c>
      <c r="H890" s="1" t="s">
        <v>8015</v>
      </c>
      <c r="I890" s="1" t="s">
        <v>8016</v>
      </c>
      <c r="J890" s="1" t="s">
        <v>8016</v>
      </c>
      <c r="K890" s="2"/>
      <c r="L890" s="1">
        <v>-8.0</v>
      </c>
      <c r="M890" s="1"/>
      <c r="N890" s="1">
        <v>6.188933333333333</v>
      </c>
      <c r="O890" s="1" t="s">
        <v>5150</v>
      </c>
      <c r="P890" s="1" t="s">
        <v>8017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48</v>
      </c>
      <c r="B891" s="1" t="s">
        <v>17</v>
      </c>
      <c r="C891" s="1">
        <v>245.0</v>
      </c>
      <c r="D891" s="1">
        <v>61.0</v>
      </c>
      <c r="E891" s="2"/>
      <c r="F891" s="1" t="s">
        <v>18</v>
      </c>
      <c r="G891" s="1" t="s">
        <v>123</v>
      </c>
      <c r="H891" s="1" t="s">
        <v>8018</v>
      </c>
      <c r="I891" s="1" t="s">
        <v>8019</v>
      </c>
      <c r="J891" s="1" t="s">
        <v>7803</v>
      </c>
      <c r="K891" s="2"/>
      <c r="L891" s="1">
        <v>807.0</v>
      </c>
      <c r="M891" s="1"/>
      <c r="N891" s="1">
        <v>5.7325333333333335</v>
      </c>
      <c r="O891" s="1" t="s">
        <v>5142</v>
      </c>
      <c r="P891" s="1" t="s">
        <v>8020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24</v>
      </c>
      <c r="B892" s="1" t="s">
        <v>17</v>
      </c>
      <c r="C892" s="1">
        <v>553.0</v>
      </c>
      <c r="D892" s="1">
        <v>0.0</v>
      </c>
      <c r="E892" s="1" t="s">
        <v>25</v>
      </c>
      <c r="F892" s="1" t="s">
        <v>26</v>
      </c>
      <c r="G892" s="1" t="s">
        <v>27</v>
      </c>
      <c r="H892" s="1" t="s">
        <v>8021</v>
      </c>
      <c r="I892" s="1" t="s">
        <v>8022</v>
      </c>
      <c r="J892" s="1" t="s">
        <v>8022</v>
      </c>
      <c r="K892" s="2"/>
      <c r="L892" s="1">
        <v>-8.0</v>
      </c>
      <c r="M892" s="1"/>
      <c r="N892" s="1">
        <v>35.52043333333334</v>
      </c>
      <c r="O892" s="1" t="s">
        <v>5150</v>
      </c>
      <c r="P892" s="1" t="s">
        <v>8023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24</v>
      </c>
      <c r="B893" s="1" t="s">
        <v>17</v>
      </c>
      <c r="C893" s="1">
        <v>328.2</v>
      </c>
      <c r="D893" s="1">
        <v>0.0</v>
      </c>
      <c r="E893" s="1" t="s">
        <v>25</v>
      </c>
      <c r="F893" s="1" t="s">
        <v>26</v>
      </c>
      <c r="G893" s="1" t="s">
        <v>27</v>
      </c>
      <c r="H893" s="1" t="s">
        <v>8024</v>
      </c>
      <c r="I893" s="1" t="s">
        <v>8025</v>
      </c>
      <c r="J893" s="1" t="s">
        <v>8025</v>
      </c>
      <c r="K893" s="2"/>
      <c r="L893" s="1">
        <v>-8.0</v>
      </c>
      <c r="M893" s="1"/>
      <c r="N893" s="1">
        <v>6.437883333333334</v>
      </c>
      <c r="O893" s="1" t="s">
        <v>5150</v>
      </c>
      <c r="P893" s="1" t="s">
        <v>8026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24</v>
      </c>
      <c r="B894" s="1" t="s">
        <v>17</v>
      </c>
      <c r="C894" s="1">
        <v>273.2</v>
      </c>
      <c r="D894" s="1">
        <v>0.0</v>
      </c>
      <c r="E894" s="1" t="s">
        <v>25</v>
      </c>
      <c r="F894" s="1" t="s">
        <v>26</v>
      </c>
      <c r="G894" s="1" t="s">
        <v>27</v>
      </c>
      <c r="H894" s="1" t="s">
        <v>8027</v>
      </c>
      <c r="I894" s="1" t="s">
        <v>8028</v>
      </c>
      <c r="J894" s="1" t="s">
        <v>8028</v>
      </c>
      <c r="K894" s="2"/>
      <c r="L894" s="1">
        <v>-8.0</v>
      </c>
      <c r="M894" s="1"/>
      <c r="N894" s="1">
        <v>6.034033333333333</v>
      </c>
      <c r="O894" s="1" t="s">
        <v>5150</v>
      </c>
      <c r="P894" s="1" t="s">
        <v>8029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48</v>
      </c>
      <c r="B895" s="1" t="s">
        <v>17</v>
      </c>
      <c r="C895" s="1">
        <v>309.0</v>
      </c>
      <c r="D895" s="1">
        <v>75.0</v>
      </c>
      <c r="E895" s="2"/>
      <c r="F895" s="1" t="s">
        <v>18</v>
      </c>
      <c r="G895" s="1" t="s">
        <v>27</v>
      </c>
      <c r="H895" s="1" t="s">
        <v>8030</v>
      </c>
      <c r="I895" s="1" t="s">
        <v>8031</v>
      </c>
      <c r="J895" s="1" t="s">
        <v>7803</v>
      </c>
      <c r="K895" s="2"/>
      <c r="L895" s="1">
        <v>877.0</v>
      </c>
      <c r="M895" s="1"/>
      <c r="N895" s="1">
        <v>17.6697</v>
      </c>
      <c r="O895" s="1" t="s">
        <v>5142</v>
      </c>
      <c r="P895" s="1" t="s">
        <v>8032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48</v>
      </c>
      <c r="B896" s="1" t="s">
        <v>17</v>
      </c>
      <c r="C896" s="1">
        <v>299.0</v>
      </c>
      <c r="D896" s="1">
        <v>70.0</v>
      </c>
      <c r="E896" s="2"/>
      <c r="F896" s="1" t="s">
        <v>18</v>
      </c>
      <c r="G896" s="1" t="s">
        <v>19</v>
      </c>
      <c r="H896" s="1" t="s">
        <v>8033</v>
      </c>
      <c r="I896" s="1" t="s">
        <v>8034</v>
      </c>
      <c r="J896" s="1" t="s">
        <v>7803</v>
      </c>
      <c r="K896" s="2"/>
      <c r="L896" s="1">
        <v>904.0</v>
      </c>
      <c r="M896" s="1"/>
      <c r="N896" s="1">
        <v>10.850983333333334</v>
      </c>
      <c r="O896" s="1" t="s">
        <v>5142</v>
      </c>
      <c r="P896" s="1" t="s">
        <v>8035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32</v>
      </c>
      <c r="B897" s="1" t="s">
        <v>112</v>
      </c>
      <c r="C897" s="1">
        <v>423.0</v>
      </c>
      <c r="D897" s="1">
        <v>0.0</v>
      </c>
      <c r="E897" s="2"/>
      <c r="F897" s="1" t="s">
        <v>26</v>
      </c>
      <c r="G897" s="1" t="s">
        <v>27</v>
      </c>
      <c r="H897" s="1" t="s">
        <v>8036</v>
      </c>
      <c r="I897" s="1" t="s">
        <v>8037</v>
      </c>
      <c r="J897" s="1" t="s">
        <v>8037</v>
      </c>
      <c r="K897" s="2"/>
      <c r="L897" s="1">
        <v>-6.0</v>
      </c>
      <c r="M897" s="1"/>
      <c r="N897" s="1">
        <v>8.5136</v>
      </c>
      <c r="O897" s="1" t="s">
        <v>5146</v>
      </c>
      <c r="P897" s="1" t="s">
        <v>8038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24</v>
      </c>
      <c r="B898" s="1" t="s">
        <v>17</v>
      </c>
      <c r="C898" s="1">
        <v>212.2</v>
      </c>
      <c r="D898" s="1">
        <v>0.0</v>
      </c>
      <c r="E898" s="1" t="s">
        <v>25</v>
      </c>
      <c r="F898" s="1" t="s">
        <v>26</v>
      </c>
      <c r="G898" s="1" t="s">
        <v>27</v>
      </c>
      <c r="H898" s="1" t="s">
        <v>8039</v>
      </c>
      <c r="I898" s="1" t="s">
        <v>8040</v>
      </c>
      <c r="J898" s="1" t="s">
        <v>8040</v>
      </c>
      <c r="K898" s="2"/>
      <c r="L898" s="1">
        <v>-6.0</v>
      </c>
      <c r="M898" s="1"/>
      <c r="N898" s="1">
        <v>8.51685</v>
      </c>
      <c r="O898" s="1" t="s">
        <v>5150</v>
      </c>
      <c r="P898" s="1" t="s">
        <v>8041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32</v>
      </c>
      <c r="B899" s="1" t="s">
        <v>112</v>
      </c>
      <c r="C899" s="1">
        <v>483.0</v>
      </c>
      <c r="D899" s="1">
        <v>0.0</v>
      </c>
      <c r="E899" s="2"/>
      <c r="F899" s="1" t="s">
        <v>26</v>
      </c>
      <c r="G899" s="1" t="s">
        <v>27</v>
      </c>
      <c r="H899" s="1" t="s">
        <v>8042</v>
      </c>
      <c r="I899" s="1" t="s">
        <v>8043</v>
      </c>
      <c r="J899" s="1" t="s">
        <v>8043</v>
      </c>
      <c r="K899" s="2"/>
      <c r="L899" s="1">
        <v>-1.0</v>
      </c>
      <c r="M899" s="1"/>
      <c r="N899" s="1">
        <v>13.575716666666667</v>
      </c>
      <c r="O899" s="1" t="s">
        <v>5146</v>
      </c>
      <c r="P899" s="1" t="s">
        <v>8044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16</v>
      </c>
      <c r="B900" s="1" t="s">
        <v>17</v>
      </c>
      <c r="C900" s="1">
        <v>20.0</v>
      </c>
      <c r="D900" s="1">
        <v>35.0</v>
      </c>
      <c r="E900" s="2"/>
      <c r="F900" s="1" t="s">
        <v>18</v>
      </c>
      <c r="G900" s="1" t="s">
        <v>19</v>
      </c>
      <c r="H900" s="1" t="s">
        <v>8045</v>
      </c>
      <c r="I900" s="1" t="s">
        <v>8046</v>
      </c>
      <c r="J900" s="1" t="s">
        <v>7803</v>
      </c>
      <c r="K900" s="2"/>
      <c r="L900" s="1">
        <v>957.0</v>
      </c>
      <c r="M900" s="1"/>
      <c r="N900" s="1">
        <v>0.23508333333333334</v>
      </c>
      <c r="O900" s="1" t="s">
        <v>22</v>
      </c>
      <c r="P900" s="1" t="s">
        <v>8047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48</v>
      </c>
      <c r="B901" s="1" t="s">
        <v>17</v>
      </c>
      <c r="C901" s="1">
        <v>245.0</v>
      </c>
      <c r="D901" s="1">
        <v>61.0</v>
      </c>
      <c r="E901" s="2"/>
      <c r="F901" s="1" t="s">
        <v>18</v>
      </c>
      <c r="G901" s="1" t="s">
        <v>19</v>
      </c>
      <c r="H901" s="1" t="s">
        <v>8048</v>
      </c>
      <c r="I901" s="1" t="s">
        <v>8049</v>
      </c>
      <c r="J901" s="1" t="s">
        <v>7803</v>
      </c>
      <c r="K901" s="2"/>
      <c r="L901" s="1">
        <v>950.0</v>
      </c>
      <c r="M901" s="1"/>
      <c r="N901" s="1">
        <v>8.17995</v>
      </c>
      <c r="O901" s="1" t="s">
        <v>5142</v>
      </c>
      <c r="P901" s="1" t="s">
        <v>8050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16</v>
      </c>
      <c r="B902" s="1" t="s">
        <v>17</v>
      </c>
      <c r="C902" s="1">
        <v>55.0</v>
      </c>
      <c r="D902" s="1">
        <v>0.0</v>
      </c>
      <c r="E902" s="2"/>
      <c r="F902" s="1" t="s">
        <v>18</v>
      </c>
      <c r="G902" s="1" t="s">
        <v>19</v>
      </c>
      <c r="H902" s="1" t="s">
        <v>8051</v>
      </c>
      <c r="I902" s="1" t="s">
        <v>8052</v>
      </c>
      <c r="J902" s="1" t="s">
        <v>7803</v>
      </c>
      <c r="K902" s="2"/>
      <c r="L902" s="1">
        <v>977.0</v>
      </c>
      <c r="M902" s="1"/>
      <c r="N902" s="1">
        <v>1.0469333333333333</v>
      </c>
      <c r="O902" s="1" t="s">
        <v>22</v>
      </c>
      <c r="P902" s="1" t="s">
        <v>8053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32</v>
      </c>
      <c r="B903" s="1" t="s">
        <v>112</v>
      </c>
      <c r="C903" s="1">
        <v>264.0</v>
      </c>
      <c r="D903" s="1">
        <v>0.0</v>
      </c>
      <c r="E903" s="2"/>
      <c r="F903" s="1" t="s">
        <v>26</v>
      </c>
      <c r="G903" s="1" t="s">
        <v>27</v>
      </c>
      <c r="H903" s="1" t="s">
        <v>8054</v>
      </c>
      <c r="I903" s="1" t="s">
        <v>8055</v>
      </c>
      <c r="J903" s="1" t="s">
        <v>8055</v>
      </c>
      <c r="K903" s="2"/>
      <c r="L903" s="1">
        <v>-9.0</v>
      </c>
      <c r="M903" s="1"/>
      <c r="N903" s="1">
        <v>5.9689</v>
      </c>
      <c r="O903" s="1" t="s">
        <v>5146</v>
      </c>
      <c r="P903" s="1" t="s">
        <v>5482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24</v>
      </c>
      <c r="B904" s="1" t="s">
        <v>17</v>
      </c>
      <c r="C904" s="1">
        <v>239.2</v>
      </c>
      <c r="D904" s="1">
        <v>0.0</v>
      </c>
      <c r="E904" s="1" t="s">
        <v>25</v>
      </c>
      <c r="F904" s="1" t="s">
        <v>26</v>
      </c>
      <c r="G904" s="1" t="s">
        <v>27</v>
      </c>
      <c r="H904" s="1" t="s">
        <v>8056</v>
      </c>
      <c r="I904" s="1" t="s">
        <v>8057</v>
      </c>
      <c r="J904" s="1" t="s">
        <v>8057</v>
      </c>
      <c r="K904" s="2"/>
      <c r="L904" s="1">
        <v>-13.0</v>
      </c>
      <c r="M904" s="1"/>
      <c r="N904" s="1">
        <v>1.60155</v>
      </c>
      <c r="O904" s="1" t="s">
        <v>5150</v>
      </c>
      <c r="P904" s="1" t="s">
        <v>8058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48</v>
      </c>
      <c r="B905" s="1" t="s">
        <v>17</v>
      </c>
      <c r="C905" s="1">
        <v>944.0</v>
      </c>
      <c r="D905" s="1">
        <v>233.0</v>
      </c>
      <c r="E905" s="2"/>
      <c r="F905" s="1" t="s">
        <v>18</v>
      </c>
      <c r="G905" s="1" t="s">
        <v>27</v>
      </c>
      <c r="H905" s="1" t="s">
        <v>8059</v>
      </c>
      <c r="I905" s="1" t="s">
        <v>8060</v>
      </c>
      <c r="J905" s="1" t="s">
        <v>7803</v>
      </c>
      <c r="K905" s="2"/>
      <c r="L905" s="1">
        <v>1019.0</v>
      </c>
      <c r="M905" s="1"/>
      <c r="N905" s="1">
        <v>15.385866666666667</v>
      </c>
      <c r="O905" s="1" t="s">
        <v>5142</v>
      </c>
      <c r="P905" s="1" t="s">
        <v>8061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24</v>
      </c>
      <c r="B906" s="1" t="s">
        <v>17</v>
      </c>
      <c r="C906" s="1">
        <v>987.0</v>
      </c>
      <c r="D906" s="1">
        <v>0.0</v>
      </c>
      <c r="E906" s="1" t="s">
        <v>25</v>
      </c>
      <c r="F906" s="1" t="s">
        <v>26</v>
      </c>
      <c r="G906" s="1" t="s">
        <v>27</v>
      </c>
      <c r="H906" s="1" t="s">
        <v>8062</v>
      </c>
      <c r="I906" s="1" t="s">
        <v>8063</v>
      </c>
      <c r="J906" s="1" t="s">
        <v>8063</v>
      </c>
      <c r="K906" s="2"/>
      <c r="L906" s="1">
        <v>-10.0</v>
      </c>
      <c r="M906" s="1"/>
      <c r="N906" s="1">
        <v>10.000333333333334</v>
      </c>
      <c r="O906" s="1" t="s">
        <v>5150</v>
      </c>
      <c r="P906" s="1" t="s">
        <v>8064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24</v>
      </c>
      <c r="B907" s="1" t="s">
        <v>17</v>
      </c>
      <c r="C907" s="3">
        <v>182.2</v>
      </c>
      <c r="D907" s="1">
        <v>0.0</v>
      </c>
      <c r="E907" s="1" t="s">
        <v>25</v>
      </c>
      <c r="F907" s="1" t="s">
        <v>26</v>
      </c>
      <c r="G907" s="1" t="s">
        <v>27</v>
      </c>
      <c r="H907" s="1" t="s">
        <v>8065</v>
      </c>
      <c r="I907" s="1" t="s">
        <v>8066</v>
      </c>
      <c r="J907" s="1" t="s">
        <v>8066</v>
      </c>
      <c r="K907" s="2"/>
      <c r="L907" s="1">
        <v>-7.0</v>
      </c>
      <c r="M907" s="1"/>
      <c r="N907" s="1">
        <v>7.353633333333334</v>
      </c>
      <c r="O907" s="1" t="s">
        <v>5150</v>
      </c>
      <c r="P907" s="1" t="s">
        <v>5535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24</v>
      </c>
      <c r="B908" s="1" t="s">
        <v>17</v>
      </c>
      <c r="C908" s="1">
        <v>214.2</v>
      </c>
      <c r="D908" s="1">
        <v>0.0</v>
      </c>
      <c r="E908" s="1" t="s">
        <v>25</v>
      </c>
      <c r="F908" s="1" t="s">
        <v>26</v>
      </c>
      <c r="G908" s="1" t="s">
        <v>27</v>
      </c>
      <c r="H908" s="1" t="s">
        <v>8067</v>
      </c>
      <c r="I908" s="1" t="s">
        <v>8068</v>
      </c>
      <c r="J908" s="1" t="s">
        <v>8068</v>
      </c>
      <c r="K908" s="2"/>
      <c r="L908" s="1">
        <v>-5.0</v>
      </c>
      <c r="M908" s="1"/>
      <c r="N908" s="1">
        <v>9.695333333333334</v>
      </c>
      <c r="O908" s="1" t="s">
        <v>5150</v>
      </c>
      <c r="P908" s="1" t="s">
        <v>5204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48</v>
      </c>
      <c r="B909" s="1" t="s">
        <v>17</v>
      </c>
      <c r="C909" s="1">
        <v>274.0</v>
      </c>
      <c r="D909" s="1">
        <v>0.0</v>
      </c>
      <c r="E909" s="1" t="s">
        <v>25</v>
      </c>
      <c r="F909" s="1" t="s">
        <v>50</v>
      </c>
      <c r="G909" s="1" t="s">
        <v>27</v>
      </c>
      <c r="H909" s="1" t="s">
        <v>8069</v>
      </c>
      <c r="I909" s="1" t="s">
        <v>8070</v>
      </c>
      <c r="J909" s="1" t="s">
        <v>8071</v>
      </c>
      <c r="K909" s="1" t="s">
        <v>8072</v>
      </c>
      <c r="L909" s="1">
        <v>0.0</v>
      </c>
      <c r="M909" s="1">
        <v>5.6245</v>
      </c>
      <c r="N909" s="1">
        <v>18.3292</v>
      </c>
      <c r="O909" s="1" t="s">
        <v>5142</v>
      </c>
      <c r="P909" s="1" t="s">
        <v>8073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48</v>
      </c>
      <c r="B910" s="1" t="s">
        <v>17</v>
      </c>
      <c r="C910" s="1">
        <v>199.0</v>
      </c>
      <c r="D910" s="1">
        <v>50.0</v>
      </c>
      <c r="E910" s="2"/>
      <c r="F910" s="1" t="s">
        <v>18</v>
      </c>
      <c r="G910" s="1" t="s">
        <v>123</v>
      </c>
      <c r="H910" s="1" t="s">
        <v>8074</v>
      </c>
      <c r="I910" s="1" t="s">
        <v>8075</v>
      </c>
      <c r="J910" s="1" t="s">
        <v>7803</v>
      </c>
      <c r="K910" s="2"/>
      <c r="L910" s="1">
        <v>1066.0</v>
      </c>
      <c r="M910" s="1"/>
      <c r="N910" s="1">
        <v>10.24455</v>
      </c>
      <c r="O910" s="1" t="s">
        <v>5142</v>
      </c>
      <c r="P910" s="1" t="s">
        <v>5845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48</v>
      </c>
      <c r="B911" s="1" t="s">
        <v>17</v>
      </c>
      <c r="C911" s="1">
        <v>338.0</v>
      </c>
      <c r="D911" s="1">
        <v>0.0</v>
      </c>
      <c r="E911" s="1" t="s">
        <v>6884</v>
      </c>
      <c r="F911" s="1" t="s">
        <v>50</v>
      </c>
      <c r="G911" s="1" t="s">
        <v>27</v>
      </c>
      <c r="H911" s="1" t="s">
        <v>8076</v>
      </c>
      <c r="I911" s="1" t="s">
        <v>8077</v>
      </c>
      <c r="J911" s="1" t="s">
        <v>8078</v>
      </c>
      <c r="K911" s="1" t="s">
        <v>8079</v>
      </c>
      <c r="L911" s="1">
        <v>10.0</v>
      </c>
      <c r="M911" s="1">
        <v>0.018966666666666666</v>
      </c>
      <c r="N911" s="1">
        <v>17.60405</v>
      </c>
      <c r="O911" s="1" t="s">
        <v>5142</v>
      </c>
      <c r="P911" s="1" t="s">
        <v>8080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48</v>
      </c>
      <c r="B912" s="1" t="s">
        <v>17</v>
      </c>
      <c r="C912" s="1">
        <v>557.0</v>
      </c>
      <c r="D912" s="1">
        <v>0.0</v>
      </c>
      <c r="E912" s="1" t="s">
        <v>6884</v>
      </c>
      <c r="F912" s="1" t="s">
        <v>50</v>
      </c>
      <c r="G912" s="1" t="s">
        <v>27</v>
      </c>
      <c r="H912" s="1" t="s">
        <v>8081</v>
      </c>
      <c r="I912" s="1" t="s">
        <v>8082</v>
      </c>
      <c r="J912" s="1" t="s">
        <v>8083</v>
      </c>
      <c r="K912" s="1" t="s">
        <v>8084</v>
      </c>
      <c r="L912" s="1">
        <v>-5.0</v>
      </c>
      <c r="M912" s="1">
        <v>0.0165</v>
      </c>
      <c r="N912" s="1">
        <v>27.1566</v>
      </c>
      <c r="O912" s="1" t="s">
        <v>5142</v>
      </c>
      <c r="P912" s="1" t="s">
        <v>8085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32</v>
      </c>
      <c r="B913" s="3" t="s">
        <v>112</v>
      </c>
      <c r="C913" s="1">
        <v>264.0</v>
      </c>
      <c r="D913" s="1">
        <v>0.0</v>
      </c>
      <c r="E913" s="2"/>
      <c r="F913" s="1" t="s">
        <v>26</v>
      </c>
      <c r="G913" s="1" t="s">
        <v>27</v>
      </c>
      <c r="H913" s="1" t="s">
        <v>8086</v>
      </c>
      <c r="I913" s="1" t="s">
        <v>8087</v>
      </c>
      <c r="J913" s="1" t="s">
        <v>8087</v>
      </c>
      <c r="K913" s="2"/>
      <c r="L913" s="1">
        <v>-5.0</v>
      </c>
      <c r="M913" s="1"/>
      <c r="N913" s="1">
        <v>9.303433333333333</v>
      </c>
      <c r="O913" s="1" t="s">
        <v>5146</v>
      </c>
      <c r="P913" s="1" t="s">
        <v>8088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24</v>
      </c>
      <c r="B914" s="1" t="s">
        <v>17</v>
      </c>
      <c r="C914" s="1">
        <v>224.2</v>
      </c>
      <c r="D914" s="1">
        <v>0.0</v>
      </c>
      <c r="E914" s="1" t="s">
        <v>25</v>
      </c>
      <c r="F914" s="1" t="s">
        <v>26</v>
      </c>
      <c r="G914" s="1" t="s">
        <v>27</v>
      </c>
      <c r="H914" s="1" t="s">
        <v>8089</v>
      </c>
      <c r="I914" s="1" t="s">
        <v>8090</v>
      </c>
      <c r="J914" s="1" t="s">
        <v>8090</v>
      </c>
      <c r="K914" s="2"/>
      <c r="L914" s="1">
        <v>-3.0</v>
      </c>
      <c r="M914" s="1"/>
      <c r="N914" s="1">
        <v>11.976633333333334</v>
      </c>
      <c r="O914" s="1" t="s">
        <v>5150</v>
      </c>
      <c r="P914" s="1" t="s">
        <v>8091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48</v>
      </c>
      <c r="B915" s="1" t="s">
        <v>17</v>
      </c>
      <c r="C915" s="1">
        <v>299.0</v>
      </c>
      <c r="D915" s="1">
        <v>0.0</v>
      </c>
      <c r="E915" s="1" t="s">
        <v>25</v>
      </c>
      <c r="F915" s="1" t="s">
        <v>50</v>
      </c>
      <c r="G915" s="1" t="s">
        <v>27</v>
      </c>
      <c r="H915" s="1" t="s">
        <v>8092</v>
      </c>
      <c r="I915" s="1" t="s">
        <v>8093</v>
      </c>
      <c r="J915" s="1" t="s">
        <v>8094</v>
      </c>
      <c r="K915" s="1" t="s">
        <v>8095</v>
      </c>
      <c r="L915" s="1">
        <v>9.0</v>
      </c>
      <c r="M915" s="1">
        <v>7.017666666666667</v>
      </c>
      <c r="N915" s="1">
        <v>24.960416666666667</v>
      </c>
      <c r="O915" s="1" t="s">
        <v>5142</v>
      </c>
      <c r="P915" s="1" t="s">
        <v>8096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24</v>
      </c>
      <c r="B916" s="1" t="s">
        <v>17</v>
      </c>
      <c r="C916" s="3">
        <v>271.2</v>
      </c>
      <c r="D916" s="1">
        <v>0.0</v>
      </c>
      <c r="E916" s="1" t="s">
        <v>25</v>
      </c>
      <c r="F916" s="1" t="s">
        <v>26</v>
      </c>
      <c r="G916" s="1" t="s">
        <v>27</v>
      </c>
      <c r="H916" s="1" t="s">
        <v>8097</v>
      </c>
      <c r="I916" s="1" t="s">
        <v>8098</v>
      </c>
      <c r="J916" s="1" t="s">
        <v>8098</v>
      </c>
      <c r="K916" s="2"/>
      <c r="L916" s="1">
        <v>-7.0</v>
      </c>
      <c r="M916" s="1"/>
      <c r="N916" s="1">
        <v>60.15391666666667</v>
      </c>
      <c r="O916" s="1" t="s">
        <v>5150</v>
      </c>
      <c r="P916" s="1" t="s">
        <v>8099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48</v>
      </c>
      <c r="B917" s="1" t="s">
        <v>17</v>
      </c>
      <c r="C917" s="1">
        <v>797.0</v>
      </c>
      <c r="D917" s="1">
        <v>199.0</v>
      </c>
      <c r="E917" s="2"/>
      <c r="F917" s="1" t="s">
        <v>18</v>
      </c>
      <c r="G917" s="1" t="s">
        <v>123</v>
      </c>
      <c r="H917" s="1" t="s">
        <v>8100</v>
      </c>
      <c r="I917" s="1" t="s">
        <v>8101</v>
      </c>
      <c r="J917" s="1" t="s">
        <v>7803</v>
      </c>
      <c r="K917" s="2"/>
      <c r="L917" s="1">
        <v>1109.0</v>
      </c>
      <c r="M917" s="1"/>
      <c r="N917" s="1">
        <v>45.210033333333335</v>
      </c>
      <c r="O917" s="1" t="s">
        <v>5142</v>
      </c>
      <c r="P917" s="1" t="s">
        <v>8102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48</v>
      </c>
      <c r="B918" s="1" t="s">
        <v>17</v>
      </c>
      <c r="C918" s="1">
        <v>358.0</v>
      </c>
      <c r="D918" s="1">
        <v>0.0</v>
      </c>
      <c r="E918" s="1" t="s">
        <v>6884</v>
      </c>
      <c r="F918" s="1" t="s">
        <v>50</v>
      </c>
      <c r="G918" s="1" t="s">
        <v>19</v>
      </c>
      <c r="H918" s="1" t="s">
        <v>8103</v>
      </c>
      <c r="I918" s="1" t="s">
        <v>8104</v>
      </c>
      <c r="J918" s="1" t="s">
        <v>8105</v>
      </c>
      <c r="K918" s="1" t="s">
        <v>8106</v>
      </c>
      <c r="L918" s="1">
        <v>12.0</v>
      </c>
      <c r="M918" s="1">
        <v>0.020433333333333335</v>
      </c>
      <c r="N918" s="1">
        <v>43.434866666666665</v>
      </c>
      <c r="O918" s="1" t="s">
        <v>5142</v>
      </c>
      <c r="P918" s="1" t="s">
        <v>6271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48</v>
      </c>
      <c r="B919" s="1" t="s">
        <v>17</v>
      </c>
      <c r="C919" s="1">
        <v>269.0</v>
      </c>
      <c r="D919" s="1">
        <v>0.0</v>
      </c>
      <c r="E919" s="1" t="s">
        <v>25</v>
      </c>
      <c r="F919" s="1" t="s">
        <v>50</v>
      </c>
      <c r="G919" s="1" t="s">
        <v>19</v>
      </c>
      <c r="H919" s="1" t="s">
        <v>8107</v>
      </c>
      <c r="I919" s="1" t="s">
        <v>8108</v>
      </c>
      <c r="J919" s="1" t="s">
        <v>8109</v>
      </c>
      <c r="K919" s="1" t="s">
        <v>8110</v>
      </c>
      <c r="L919" s="1">
        <v>-10.0</v>
      </c>
      <c r="M919" s="1">
        <v>0.6060333333333333</v>
      </c>
      <c r="N919" s="1">
        <v>5.993</v>
      </c>
      <c r="O919" s="1" t="s">
        <v>5142</v>
      </c>
      <c r="P919" s="1" t="s">
        <v>5596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24</v>
      </c>
      <c r="B920" s="1" t="s">
        <v>17</v>
      </c>
      <c r="C920" s="1">
        <v>329.0</v>
      </c>
      <c r="D920" s="1">
        <v>0.0</v>
      </c>
      <c r="E920" s="1" t="s">
        <v>25</v>
      </c>
      <c r="F920" s="1" t="s">
        <v>26</v>
      </c>
      <c r="G920" s="1" t="s">
        <v>27</v>
      </c>
      <c r="H920" s="1" t="s">
        <v>8111</v>
      </c>
      <c r="I920" s="1" t="s">
        <v>8112</v>
      </c>
      <c r="J920" s="1" t="s">
        <v>8112</v>
      </c>
      <c r="K920" s="2"/>
      <c r="L920" s="1">
        <v>-9.0</v>
      </c>
      <c r="M920" s="1"/>
      <c r="N920" s="1">
        <v>5.893566666666667</v>
      </c>
      <c r="O920" s="1" t="s">
        <v>5150</v>
      </c>
      <c r="P920" s="1" t="s">
        <v>8113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32</v>
      </c>
      <c r="B921" s="1" t="s">
        <v>112</v>
      </c>
      <c r="C921" s="1">
        <v>329.0</v>
      </c>
      <c r="D921" s="1">
        <v>0.0</v>
      </c>
      <c r="E921" s="2"/>
      <c r="F921" s="1" t="s">
        <v>26</v>
      </c>
      <c r="G921" s="1" t="s">
        <v>27</v>
      </c>
      <c r="H921" s="1" t="s">
        <v>8114</v>
      </c>
      <c r="I921" s="1" t="s">
        <v>8115</v>
      </c>
      <c r="J921" s="1" t="s">
        <v>8115</v>
      </c>
      <c r="K921" s="2"/>
      <c r="L921" s="1">
        <v>0.0</v>
      </c>
      <c r="M921" s="1"/>
      <c r="N921" s="1">
        <v>14.32715</v>
      </c>
      <c r="O921" s="1" t="s">
        <v>5146</v>
      </c>
      <c r="P921" s="1" t="s">
        <v>5624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24</v>
      </c>
      <c r="B922" s="1" t="s">
        <v>17</v>
      </c>
      <c r="C922" s="1">
        <v>389.0</v>
      </c>
      <c r="D922" s="1">
        <v>0.0</v>
      </c>
      <c r="E922" s="1" t="s">
        <v>25</v>
      </c>
      <c r="F922" s="1" t="s">
        <v>26</v>
      </c>
      <c r="G922" s="1" t="s">
        <v>27</v>
      </c>
      <c r="H922" s="1" t="s">
        <v>8116</v>
      </c>
      <c r="I922" s="1" t="s">
        <v>8117</v>
      </c>
      <c r="J922" s="1" t="s">
        <v>8117</v>
      </c>
      <c r="K922" s="2"/>
      <c r="L922" s="1">
        <v>-6.0</v>
      </c>
      <c r="M922" s="1"/>
      <c r="N922" s="1">
        <v>8.192566666666666</v>
      </c>
      <c r="O922" s="1" t="s">
        <v>5150</v>
      </c>
      <c r="P922" s="1" t="s">
        <v>8118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32</v>
      </c>
      <c r="B923" s="1" t="s">
        <v>112</v>
      </c>
      <c r="C923" s="1">
        <v>364.0</v>
      </c>
      <c r="D923" s="1">
        <v>0.0</v>
      </c>
      <c r="E923" s="2"/>
      <c r="F923" s="1" t="s">
        <v>26</v>
      </c>
      <c r="G923" s="1" t="s">
        <v>27</v>
      </c>
      <c r="H923" s="1" t="s">
        <v>8119</v>
      </c>
      <c r="I923" s="1" t="s">
        <v>8120</v>
      </c>
      <c r="J923" s="1" t="s">
        <v>8120</v>
      </c>
      <c r="K923" s="2"/>
      <c r="L923" s="1">
        <v>-4.0</v>
      </c>
      <c r="M923" s="1"/>
      <c r="N923" s="1">
        <v>10.434033333333334</v>
      </c>
      <c r="O923" s="1" t="s">
        <v>5146</v>
      </c>
      <c r="P923" s="1" t="s">
        <v>8121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24</v>
      </c>
      <c r="B924" s="1" t="s">
        <v>17</v>
      </c>
      <c r="C924" s="1">
        <v>214.2</v>
      </c>
      <c r="D924" s="1">
        <v>0.0</v>
      </c>
      <c r="E924" s="1" t="s">
        <v>25</v>
      </c>
      <c r="F924" s="1" t="s">
        <v>26</v>
      </c>
      <c r="G924" s="1" t="s">
        <v>27</v>
      </c>
      <c r="H924" s="1" t="s">
        <v>8122</v>
      </c>
      <c r="I924" s="1" t="s">
        <v>8123</v>
      </c>
      <c r="J924" s="1" t="s">
        <v>8123</v>
      </c>
      <c r="K924" s="2"/>
      <c r="L924" s="1">
        <v>-6.0</v>
      </c>
      <c r="M924" s="1"/>
      <c r="N924" s="1">
        <v>8.457716666666666</v>
      </c>
      <c r="O924" s="1" t="s">
        <v>5150</v>
      </c>
      <c r="P924" s="1" t="s">
        <v>5174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66</v>
      </c>
      <c r="B925" s="1" t="s">
        <v>112</v>
      </c>
      <c r="C925" s="1">
        <v>329.0</v>
      </c>
      <c r="D925" s="1">
        <v>0.0</v>
      </c>
      <c r="E925" s="1" t="s">
        <v>5507</v>
      </c>
      <c r="F925" s="1" t="s">
        <v>26</v>
      </c>
      <c r="G925" s="1" t="s">
        <v>27</v>
      </c>
      <c r="H925" s="1" t="s">
        <v>8124</v>
      </c>
      <c r="I925" s="1" t="s">
        <v>8125</v>
      </c>
      <c r="J925" s="1" t="s">
        <v>8125</v>
      </c>
      <c r="K925" s="2"/>
      <c r="L925" s="1">
        <v>-5.0</v>
      </c>
      <c r="M925" s="1"/>
      <c r="N925" s="1">
        <v>9.381583333333333</v>
      </c>
      <c r="O925" s="1" t="s">
        <v>5146</v>
      </c>
      <c r="P925" s="1" t="s">
        <v>8126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48</v>
      </c>
      <c r="B926" s="1" t="s">
        <v>17</v>
      </c>
      <c r="C926" s="1">
        <v>370.0</v>
      </c>
      <c r="D926" s="1">
        <v>8.0</v>
      </c>
      <c r="E926" s="1" t="s">
        <v>7416</v>
      </c>
      <c r="F926" s="1" t="s">
        <v>50</v>
      </c>
      <c r="G926" s="1" t="s">
        <v>27</v>
      </c>
      <c r="H926" s="1" t="s">
        <v>8127</v>
      </c>
      <c r="I926" s="1" t="s">
        <v>8128</v>
      </c>
      <c r="J926" s="1" t="s">
        <v>8129</v>
      </c>
      <c r="K926" s="1" t="s">
        <v>8130</v>
      </c>
      <c r="L926" s="1">
        <v>-7.0</v>
      </c>
      <c r="M926" s="1">
        <v>0.02385</v>
      </c>
      <c r="N926" s="1">
        <v>17.439316666666667</v>
      </c>
      <c r="O926" s="1" t="s">
        <v>5142</v>
      </c>
      <c r="P926" s="1" t="s">
        <v>8131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32</v>
      </c>
      <c r="B927" s="1" t="s">
        <v>112</v>
      </c>
      <c r="C927" s="1">
        <v>423.0</v>
      </c>
      <c r="D927" s="1">
        <v>0.0</v>
      </c>
      <c r="E927" s="2"/>
      <c r="F927" s="1" t="s">
        <v>26</v>
      </c>
      <c r="G927" s="1" t="s">
        <v>27</v>
      </c>
      <c r="H927" s="1" t="s">
        <v>8132</v>
      </c>
      <c r="I927" s="1" t="s">
        <v>8133</v>
      </c>
      <c r="J927" s="1" t="s">
        <v>8133</v>
      </c>
      <c r="K927" s="2"/>
      <c r="L927" s="1">
        <v>-1.0</v>
      </c>
      <c r="M927" s="1"/>
      <c r="N927" s="1">
        <v>13.415366666666667</v>
      </c>
      <c r="O927" s="1" t="s">
        <v>5146</v>
      </c>
      <c r="P927" s="1" t="s">
        <v>8134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24</v>
      </c>
      <c r="B928" s="1" t="s">
        <v>17</v>
      </c>
      <c r="C928" s="1">
        <v>214.2</v>
      </c>
      <c r="D928" s="1">
        <v>0.0</v>
      </c>
      <c r="E928" s="1" t="s">
        <v>25</v>
      </c>
      <c r="F928" s="1" t="s">
        <v>26</v>
      </c>
      <c r="G928" s="1" t="s">
        <v>27</v>
      </c>
      <c r="H928" s="1" t="s">
        <v>8135</v>
      </c>
      <c r="I928" s="1" t="s">
        <v>8136</v>
      </c>
      <c r="J928" s="1" t="s">
        <v>8136</v>
      </c>
      <c r="K928" s="2"/>
      <c r="L928" s="1">
        <v>-4.0</v>
      </c>
      <c r="M928" s="1"/>
      <c r="N928" s="1">
        <v>10.576633333333334</v>
      </c>
      <c r="O928" s="1" t="s">
        <v>5150</v>
      </c>
      <c r="P928" s="1" t="s">
        <v>5174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32</v>
      </c>
      <c r="B929" s="1" t="s">
        <v>112</v>
      </c>
      <c r="C929" s="1">
        <v>412.0</v>
      </c>
      <c r="D929" s="1">
        <v>0.0</v>
      </c>
      <c r="E929" s="2"/>
      <c r="F929" s="1" t="s">
        <v>26</v>
      </c>
      <c r="G929" s="1" t="s">
        <v>27</v>
      </c>
      <c r="H929" s="1" t="s">
        <v>8137</v>
      </c>
      <c r="I929" s="1" t="s">
        <v>8138</v>
      </c>
      <c r="J929" s="1" t="s">
        <v>8138</v>
      </c>
      <c r="K929" s="2"/>
      <c r="L929" s="1">
        <v>-3.0</v>
      </c>
      <c r="M929" s="1"/>
      <c r="N929" s="1">
        <v>11.292966666666667</v>
      </c>
      <c r="O929" s="1" t="s">
        <v>5146</v>
      </c>
      <c r="P929" s="1" t="s">
        <v>8139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1" t="s">
        <v>24</v>
      </c>
      <c r="B930" s="1" t="s">
        <v>17</v>
      </c>
      <c r="C930" s="1">
        <v>214.2</v>
      </c>
      <c r="D930" s="1">
        <v>0.0</v>
      </c>
      <c r="E930" s="1" t="s">
        <v>25</v>
      </c>
      <c r="F930" s="1" t="s">
        <v>26</v>
      </c>
      <c r="G930" s="1" t="s">
        <v>27</v>
      </c>
      <c r="H930" s="1" t="s">
        <v>8140</v>
      </c>
      <c r="I930" s="1" t="s">
        <v>8141</v>
      </c>
      <c r="J930" s="1" t="s">
        <v>8141</v>
      </c>
      <c r="K930" s="2"/>
      <c r="L930" s="1">
        <v>-7.0</v>
      </c>
      <c r="M930" s="1"/>
      <c r="N930" s="1">
        <v>7.3597166666666665</v>
      </c>
      <c r="O930" s="1" t="s">
        <v>5150</v>
      </c>
      <c r="P930" s="1" t="s">
        <v>5174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1" t="s">
        <v>32</v>
      </c>
      <c r="B931" s="1" t="s">
        <v>112</v>
      </c>
      <c r="C931" s="1">
        <v>363.0</v>
      </c>
      <c r="D931" s="1">
        <v>0.0</v>
      </c>
      <c r="E931" s="2"/>
      <c r="F931" s="1" t="s">
        <v>26</v>
      </c>
      <c r="G931" s="1" t="s">
        <v>27</v>
      </c>
      <c r="H931" s="1" t="s">
        <v>8142</v>
      </c>
      <c r="I931" s="1" t="s">
        <v>8143</v>
      </c>
      <c r="J931" s="1" t="s">
        <v>8143</v>
      </c>
      <c r="K931" s="2"/>
      <c r="L931" s="1">
        <v>-8.0</v>
      </c>
      <c r="M931" s="1"/>
      <c r="N931" s="1">
        <v>6.6889666666666665</v>
      </c>
      <c r="O931" s="1" t="s">
        <v>5146</v>
      </c>
      <c r="P931" s="1" t="s">
        <v>8144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1" t="s">
        <v>66</v>
      </c>
      <c r="B932" s="1" t="s">
        <v>112</v>
      </c>
      <c r="C932" s="1">
        <v>321.0</v>
      </c>
      <c r="D932" s="1">
        <v>0.0</v>
      </c>
      <c r="E932" s="1" t="s">
        <v>1527</v>
      </c>
      <c r="F932" s="1" t="s">
        <v>26</v>
      </c>
      <c r="G932" s="1" t="s">
        <v>27</v>
      </c>
      <c r="H932" s="1" t="s">
        <v>8145</v>
      </c>
      <c r="I932" s="1" t="s">
        <v>8146</v>
      </c>
      <c r="J932" s="1" t="s">
        <v>8146</v>
      </c>
      <c r="K932" s="2"/>
      <c r="L932" s="1">
        <v>-6.0</v>
      </c>
      <c r="M932" s="1"/>
      <c r="N932" s="1">
        <v>8.740016666666667</v>
      </c>
      <c r="O932" s="1" t="s">
        <v>5146</v>
      </c>
      <c r="P932" s="1" t="s">
        <v>8147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1" t="s">
        <v>32</v>
      </c>
      <c r="B933" s="1" t="s">
        <v>112</v>
      </c>
      <c r="C933" s="1">
        <v>329.0</v>
      </c>
      <c r="D933" s="1">
        <v>0.0</v>
      </c>
      <c r="E933" s="2"/>
      <c r="F933" s="1" t="s">
        <v>26</v>
      </c>
      <c r="G933" s="1" t="s">
        <v>27</v>
      </c>
      <c r="H933" s="1" t="s">
        <v>8148</v>
      </c>
      <c r="I933" s="1" t="s">
        <v>8149</v>
      </c>
      <c r="J933" s="1" t="s">
        <v>8149</v>
      </c>
      <c r="K933" s="2"/>
      <c r="L933" s="1">
        <v>-2.0</v>
      </c>
      <c r="M933" s="1"/>
      <c r="N933" s="1">
        <v>12.458783333333333</v>
      </c>
      <c r="O933" s="1" t="s">
        <v>5146</v>
      </c>
      <c r="P933" s="1" t="s">
        <v>8150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1" t="s">
        <v>66</v>
      </c>
      <c r="B934" s="1" t="s">
        <v>112</v>
      </c>
      <c r="C934" s="1">
        <v>224.0</v>
      </c>
      <c r="D934" s="1">
        <v>0.0</v>
      </c>
      <c r="E934" s="1" t="s">
        <v>113</v>
      </c>
      <c r="F934" s="1" t="s">
        <v>26</v>
      </c>
      <c r="G934" s="1" t="s">
        <v>27</v>
      </c>
      <c r="H934" s="1" t="s">
        <v>8151</v>
      </c>
      <c r="I934" s="1" t="s">
        <v>8152</v>
      </c>
      <c r="J934" s="1" t="s">
        <v>8152</v>
      </c>
      <c r="K934" s="2"/>
      <c r="L934" s="1">
        <v>-5.0</v>
      </c>
      <c r="M934" s="1"/>
      <c r="N934" s="1">
        <v>9.492666666666667</v>
      </c>
      <c r="O934" s="1" t="s">
        <v>5146</v>
      </c>
      <c r="P934" s="1" t="s">
        <v>8153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1" t="s">
        <v>32</v>
      </c>
      <c r="B935" s="1" t="s">
        <v>112</v>
      </c>
      <c r="C935" s="1">
        <v>599.0</v>
      </c>
      <c r="D935" s="1">
        <v>0.0</v>
      </c>
      <c r="E935" s="2"/>
      <c r="F935" s="1" t="s">
        <v>26</v>
      </c>
      <c r="G935" s="1" t="s">
        <v>27</v>
      </c>
      <c r="H935" s="1" t="s">
        <v>8154</v>
      </c>
      <c r="I935" s="1" t="s">
        <v>8155</v>
      </c>
      <c r="J935" s="1" t="s">
        <v>8155</v>
      </c>
      <c r="K935" s="2"/>
      <c r="L935" s="1">
        <v>-10.0</v>
      </c>
      <c r="M935" s="1"/>
      <c r="N935" s="1">
        <v>9.700116666666666</v>
      </c>
      <c r="O935" s="1" t="s">
        <v>5146</v>
      </c>
      <c r="P935" s="1" t="s">
        <v>8156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1" t="s">
        <v>24</v>
      </c>
      <c r="B936" s="1" t="s">
        <v>17</v>
      </c>
      <c r="C936" s="1">
        <v>329.0</v>
      </c>
      <c r="D936" s="1">
        <v>0.0</v>
      </c>
      <c r="E936" s="1" t="s">
        <v>25</v>
      </c>
      <c r="F936" s="1" t="s">
        <v>26</v>
      </c>
      <c r="G936" s="1" t="s">
        <v>27</v>
      </c>
      <c r="H936" s="1" t="s">
        <v>8157</v>
      </c>
      <c r="I936" s="1" t="s">
        <v>8158</v>
      </c>
      <c r="J936" s="1" t="s">
        <v>8158</v>
      </c>
      <c r="K936" s="2"/>
      <c r="L936" s="1">
        <v>-5.0</v>
      </c>
      <c r="M936" s="1"/>
      <c r="N936" s="1">
        <v>9.8811</v>
      </c>
      <c r="O936" s="1" t="s">
        <v>5150</v>
      </c>
      <c r="P936" s="1" t="s">
        <v>5544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1" t="s">
        <v>48</v>
      </c>
      <c r="B937" s="1" t="s">
        <v>17</v>
      </c>
      <c r="C937" s="1">
        <v>309.0</v>
      </c>
      <c r="D937" s="1">
        <v>0.0</v>
      </c>
      <c r="E937" s="1" t="s">
        <v>7416</v>
      </c>
      <c r="F937" s="1" t="s">
        <v>50</v>
      </c>
      <c r="G937" s="1" t="s">
        <v>19</v>
      </c>
      <c r="H937" s="1" t="s">
        <v>8159</v>
      </c>
      <c r="I937" s="1" t="s">
        <v>8160</v>
      </c>
      <c r="J937" s="1" t="s">
        <v>8161</v>
      </c>
      <c r="K937" s="1" t="s">
        <v>8162</v>
      </c>
      <c r="L937" s="1">
        <v>-12.0</v>
      </c>
      <c r="M937" s="1">
        <v>0.0142</v>
      </c>
      <c r="N937" s="1">
        <v>9.050383333333333</v>
      </c>
      <c r="O937" s="1" t="s">
        <v>5142</v>
      </c>
      <c r="P937" s="1" t="s">
        <v>5180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1" t="s">
        <v>32</v>
      </c>
      <c r="B938" s="1" t="s">
        <v>112</v>
      </c>
      <c r="C938" s="1">
        <v>557.0</v>
      </c>
      <c r="D938" s="1">
        <v>0.0</v>
      </c>
      <c r="E938" s="2"/>
      <c r="F938" s="1" t="s">
        <v>26</v>
      </c>
      <c r="G938" s="1" t="s">
        <v>27</v>
      </c>
      <c r="H938" s="1" t="s">
        <v>8163</v>
      </c>
      <c r="I938" s="1" t="s">
        <v>8164</v>
      </c>
      <c r="J938" s="1" t="s">
        <v>8164</v>
      </c>
      <c r="K938" s="2"/>
      <c r="L938" s="1">
        <v>-6.0</v>
      </c>
      <c r="M938" s="1"/>
      <c r="N938" s="1">
        <v>13.212183333333334</v>
      </c>
      <c r="O938" s="1" t="s">
        <v>5146</v>
      </c>
      <c r="P938" s="1" t="s">
        <v>8165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1" t="s">
        <v>32</v>
      </c>
      <c r="B939" s="1" t="s">
        <v>112</v>
      </c>
      <c r="C939" s="1">
        <v>264.0</v>
      </c>
      <c r="D939" s="1">
        <v>0.0</v>
      </c>
      <c r="E939" s="2"/>
      <c r="F939" s="1" t="s">
        <v>26</v>
      </c>
      <c r="G939" s="1" t="s">
        <v>19</v>
      </c>
      <c r="H939" s="1" t="s">
        <v>8166</v>
      </c>
      <c r="I939" s="1" t="s">
        <v>8167</v>
      </c>
      <c r="J939" s="1" t="s">
        <v>8167</v>
      </c>
      <c r="K939" s="2"/>
      <c r="L939" s="1">
        <v>-4.0</v>
      </c>
      <c r="M939" s="1"/>
      <c r="N939" s="1">
        <v>10.50135</v>
      </c>
      <c r="O939" s="1" t="s">
        <v>5146</v>
      </c>
      <c r="P939" s="1" t="s">
        <v>5368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1" t="s">
        <v>32</v>
      </c>
      <c r="B940" s="1" t="s">
        <v>112</v>
      </c>
      <c r="C940" s="1">
        <v>329.0</v>
      </c>
      <c r="D940" s="1">
        <v>0.0</v>
      </c>
      <c r="E940" s="2"/>
      <c r="F940" s="1" t="s">
        <v>26</v>
      </c>
      <c r="G940" s="1" t="s">
        <v>27</v>
      </c>
      <c r="H940" s="1" t="s">
        <v>8168</v>
      </c>
      <c r="I940" s="1" t="s">
        <v>8169</v>
      </c>
      <c r="J940" s="1" t="s">
        <v>8169</v>
      </c>
      <c r="K940" s="2"/>
      <c r="L940" s="1">
        <v>-9.0</v>
      </c>
      <c r="M940" s="1"/>
      <c r="N940" s="1">
        <v>5.011216666666667</v>
      </c>
      <c r="O940" s="1" t="s">
        <v>5146</v>
      </c>
      <c r="P940" s="1" t="s">
        <v>7017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1" t="s">
        <v>24</v>
      </c>
      <c r="B941" s="1" t="s">
        <v>17</v>
      </c>
      <c r="C941" s="1">
        <v>214.2</v>
      </c>
      <c r="D941" s="1">
        <v>0.0</v>
      </c>
      <c r="E941" s="1" t="s">
        <v>25</v>
      </c>
      <c r="F941" s="1" t="s">
        <v>26</v>
      </c>
      <c r="G941" s="1" t="s">
        <v>27</v>
      </c>
      <c r="H941" s="1" t="s">
        <v>8170</v>
      </c>
      <c r="I941" s="1" t="s">
        <v>8171</v>
      </c>
      <c r="J941" s="1" t="s">
        <v>8171</v>
      </c>
      <c r="K941" s="2"/>
      <c r="L941" s="1">
        <v>-6.0</v>
      </c>
      <c r="M941" s="1"/>
      <c r="N941" s="1">
        <v>8.948516666666666</v>
      </c>
      <c r="O941" s="1" t="s">
        <v>5150</v>
      </c>
      <c r="P941" s="1" t="s">
        <v>5204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1" t="s">
        <v>48</v>
      </c>
      <c r="B942" s="1" t="s">
        <v>17</v>
      </c>
      <c r="C942" s="1">
        <v>299.0</v>
      </c>
      <c r="D942" s="1">
        <v>75.0</v>
      </c>
      <c r="E942" s="2"/>
      <c r="F942" s="1" t="s">
        <v>18</v>
      </c>
      <c r="G942" s="1" t="s">
        <v>27</v>
      </c>
      <c r="H942" s="1" t="s">
        <v>8172</v>
      </c>
      <c r="I942" s="1" t="s">
        <v>8173</v>
      </c>
      <c r="J942" s="1" t="s">
        <v>8174</v>
      </c>
      <c r="K942" s="2"/>
      <c r="L942" s="1">
        <v>494.0</v>
      </c>
      <c r="M942" s="1"/>
      <c r="N942" s="1">
        <v>10.47405</v>
      </c>
      <c r="O942" s="1" t="s">
        <v>5142</v>
      </c>
      <c r="P942" s="1" t="s">
        <v>5243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1" t="s">
        <v>32</v>
      </c>
      <c r="B943" s="1" t="s">
        <v>112</v>
      </c>
      <c r="C943" s="1">
        <v>329.0</v>
      </c>
      <c r="D943" s="1">
        <v>0.0</v>
      </c>
      <c r="E943" s="2"/>
      <c r="F943" s="1" t="s">
        <v>26</v>
      </c>
      <c r="G943" s="1" t="s">
        <v>27</v>
      </c>
      <c r="H943" s="1" t="s">
        <v>8175</v>
      </c>
      <c r="I943" s="1" t="s">
        <v>8176</v>
      </c>
      <c r="J943" s="1" t="s">
        <v>8176</v>
      </c>
      <c r="K943" s="2"/>
      <c r="L943" s="1">
        <v>-9.0</v>
      </c>
      <c r="M943" s="1"/>
      <c r="N943" s="1">
        <v>5.335616666666667</v>
      </c>
      <c r="O943" s="1" t="s">
        <v>5146</v>
      </c>
      <c r="P943" s="1" t="s">
        <v>5867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1" t="s">
        <v>48</v>
      </c>
      <c r="B944" s="1" t="s">
        <v>17</v>
      </c>
      <c r="C944" s="1">
        <v>279.0</v>
      </c>
      <c r="D944" s="1">
        <v>70.0</v>
      </c>
      <c r="E944" s="2"/>
      <c r="F944" s="1" t="s">
        <v>18</v>
      </c>
      <c r="G944" s="1" t="s">
        <v>19</v>
      </c>
      <c r="H944" s="1" t="s">
        <v>8177</v>
      </c>
      <c r="I944" s="1" t="s">
        <v>8178</v>
      </c>
      <c r="J944" s="1" t="s">
        <v>8174</v>
      </c>
      <c r="K944" s="2"/>
      <c r="L944" s="1">
        <v>500.0</v>
      </c>
      <c r="M944" s="1"/>
      <c r="N944" s="1">
        <v>11.430966666666666</v>
      </c>
      <c r="O944" s="1" t="s">
        <v>5142</v>
      </c>
      <c r="P944" s="1" t="s">
        <v>8179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1" t="s">
        <v>48</v>
      </c>
      <c r="B945" s="1" t="s">
        <v>17</v>
      </c>
      <c r="C945" s="3">
        <v>542.0</v>
      </c>
      <c r="D945" s="1">
        <v>0.0</v>
      </c>
      <c r="E945" s="1" t="s">
        <v>7416</v>
      </c>
      <c r="F945" s="1" t="s">
        <v>50</v>
      </c>
      <c r="G945" s="1" t="s">
        <v>19</v>
      </c>
      <c r="H945" s="1" t="s">
        <v>8180</v>
      </c>
      <c r="I945" s="1" t="s">
        <v>8181</v>
      </c>
      <c r="J945" s="1" t="s">
        <v>8182</v>
      </c>
      <c r="K945" s="1" t="s">
        <v>8183</v>
      </c>
      <c r="L945" s="1">
        <v>7.0</v>
      </c>
      <c r="M945" s="1">
        <v>0.019033333333333333</v>
      </c>
      <c r="N945" s="1">
        <v>15.337066666666667</v>
      </c>
      <c r="O945" s="1" t="s">
        <v>5142</v>
      </c>
      <c r="P945" s="1" t="s">
        <v>8184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1" t="s">
        <v>48</v>
      </c>
      <c r="B946" s="1" t="s">
        <v>17</v>
      </c>
      <c r="C946" s="1">
        <v>219.0</v>
      </c>
      <c r="D946" s="1">
        <v>50.0</v>
      </c>
      <c r="E946" s="2"/>
      <c r="F946" s="1" t="s">
        <v>18</v>
      </c>
      <c r="G946" s="1" t="s">
        <v>27</v>
      </c>
      <c r="H946" s="1" t="s">
        <v>8185</v>
      </c>
      <c r="I946" s="1" t="s">
        <v>8186</v>
      </c>
      <c r="J946" s="1" t="s">
        <v>8174</v>
      </c>
      <c r="K946" s="2"/>
      <c r="L946" s="1">
        <v>506.0</v>
      </c>
      <c r="M946" s="1"/>
      <c r="N946" s="1">
        <v>13.82205</v>
      </c>
      <c r="O946" s="1" t="s">
        <v>5142</v>
      </c>
      <c r="P946" s="1" t="s">
        <v>8187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1" t="s">
        <v>32</v>
      </c>
      <c r="B947" s="1" t="s">
        <v>112</v>
      </c>
      <c r="C947" s="1">
        <v>264.0</v>
      </c>
      <c r="D947" s="1">
        <v>0.0</v>
      </c>
      <c r="E947" s="2"/>
      <c r="F947" s="1" t="s">
        <v>26</v>
      </c>
      <c r="G947" s="1" t="s">
        <v>27</v>
      </c>
      <c r="H947" s="1" t="s">
        <v>8188</v>
      </c>
      <c r="I947" s="1" t="s">
        <v>8189</v>
      </c>
      <c r="J947" s="1" t="s">
        <v>8189</v>
      </c>
      <c r="K947" s="2"/>
      <c r="L947" s="1">
        <v>1.0</v>
      </c>
      <c r="M947" s="1"/>
      <c r="N947" s="1">
        <v>16.364533333333334</v>
      </c>
      <c r="O947" s="1" t="s">
        <v>5146</v>
      </c>
      <c r="P947" s="1" t="s">
        <v>8190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1" t="s">
        <v>24</v>
      </c>
      <c r="B948" s="1" t="s">
        <v>17</v>
      </c>
      <c r="C948" s="1">
        <v>214.2</v>
      </c>
      <c r="D948" s="1">
        <v>0.0</v>
      </c>
      <c r="E948" s="1" t="s">
        <v>25</v>
      </c>
      <c r="F948" s="1" t="s">
        <v>26</v>
      </c>
      <c r="G948" s="1" t="s">
        <v>27</v>
      </c>
      <c r="H948" s="1" t="s">
        <v>8191</v>
      </c>
      <c r="I948" s="1" t="s">
        <v>8192</v>
      </c>
      <c r="J948" s="1" t="s">
        <v>8192</v>
      </c>
      <c r="K948" s="2"/>
      <c r="L948" s="1">
        <v>0.0</v>
      </c>
      <c r="M948" s="1"/>
      <c r="N948" s="1">
        <v>15.10125</v>
      </c>
      <c r="O948" s="1" t="s">
        <v>5150</v>
      </c>
      <c r="P948" s="1" t="s">
        <v>5266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1" t="s">
        <v>32</v>
      </c>
      <c r="B949" s="1" t="s">
        <v>112</v>
      </c>
      <c r="C949" s="1">
        <v>379.0</v>
      </c>
      <c r="D949" s="1">
        <v>0.0</v>
      </c>
      <c r="E949" s="2"/>
      <c r="F949" s="1" t="s">
        <v>26</v>
      </c>
      <c r="G949" s="1" t="s">
        <v>27</v>
      </c>
      <c r="H949" s="1" t="s">
        <v>8193</v>
      </c>
      <c r="I949" s="1" t="s">
        <v>8194</v>
      </c>
      <c r="J949" s="1" t="s">
        <v>8194</v>
      </c>
      <c r="K949" s="2"/>
      <c r="L949" s="1">
        <v>0.0</v>
      </c>
      <c r="M949" s="1"/>
      <c r="N949" s="1">
        <v>14.131233333333334</v>
      </c>
      <c r="O949" s="1" t="s">
        <v>5146</v>
      </c>
      <c r="P949" s="1" t="s">
        <v>8195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1" t="s">
        <v>48</v>
      </c>
      <c r="B950" s="1" t="s">
        <v>17</v>
      </c>
      <c r="C950" s="1">
        <v>336.0</v>
      </c>
      <c r="D950" s="1">
        <v>0.0</v>
      </c>
      <c r="E950" s="1" t="s">
        <v>7416</v>
      </c>
      <c r="F950" s="1" t="s">
        <v>50</v>
      </c>
      <c r="G950" s="1" t="s">
        <v>27</v>
      </c>
      <c r="H950" s="1" t="s">
        <v>8196</v>
      </c>
      <c r="I950" s="1" t="s">
        <v>8197</v>
      </c>
      <c r="J950" s="1" t="s">
        <v>8198</v>
      </c>
      <c r="K950" s="1" t="s">
        <v>8199</v>
      </c>
      <c r="L950" s="1">
        <v>-8.0</v>
      </c>
      <c r="M950" s="1">
        <v>0.014933333333333333</v>
      </c>
      <c r="N950" s="1">
        <v>14.267416666666668</v>
      </c>
      <c r="O950" s="1" t="s">
        <v>5142</v>
      </c>
      <c r="P950" s="1" t="s">
        <v>8200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1" t="s">
        <v>24</v>
      </c>
      <c r="B951" s="1" t="s">
        <v>17</v>
      </c>
      <c r="C951" s="1">
        <v>214.2</v>
      </c>
      <c r="D951" s="1">
        <v>0.0</v>
      </c>
      <c r="E951" s="1" t="s">
        <v>25</v>
      </c>
      <c r="F951" s="1" t="s">
        <v>26</v>
      </c>
      <c r="G951" s="1" t="s">
        <v>27</v>
      </c>
      <c r="H951" s="1" t="s">
        <v>8201</v>
      </c>
      <c r="I951" s="1" t="s">
        <v>8202</v>
      </c>
      <c r="J951" s="1" t="s">
        <v>8202</v>
      </c>
      <c r="K951" s="2"/>
      <c r="L951" s="1">
        <v>-7.0</v>
      </c>
      <c r="M951" s="1"/>
      <c r="N951" s="1">
        <v>7.21615</v>
      </c>
      <c r="O951" s="1" t="s">
        <v>5150</v>
      </c>
      <c r="P951" s="1" t="s">
        <v>5204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1" t="s">
        <v>48</v>
      </c>
      <c r="B952" s="1" t="s">
        <v>17</v>
      </c>
      <c r="C952" s="1">
        <v>528.0</v>
      </c>
      <c r="D952" s="1">
        <v>0.0</v>
      </c>
      <c r="E952" s="1" t="s">
        <v>7416</v>
      </c>
      <c r="F952" s="1" t="s">
        <v>50</v>
      </c>
      <c r="G952" s="1" t="s">
        <v>27</v>
      </c>
      <c r="H952" s="1" t="s">
        <v>8203</v>
      </c>
      <c r="I952" s="1" t="s">
        <v>8204</v>
      </c>
      <c r="J952" s="1" t="s">
        <v>8205</v>
      </c>
      <c r="K952" s="1" t="s">
        <v>8206</v>
      </c>
      <c r="L952" s="1">
        <v>-4.0</v>
      </c>
      <c r="M952" s="1">
        <v>0.021266666666666666</v>
      </c>
      <c r="N952" s="1">
        <v>13.45945</v>
      </c>
      <c r="O952" s="1" t="s">
        <v>5142</v>
      </c>
      <c r="P952" s="1" t="s">
        <v>8207</v>
      </c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1" t="s">
        <v>32</v>
      </c>
      <c r="B953" s="1" t="s">
        <v>1468</v>
      </c>
      <c r="C953" s="1">
        <v>264.0</v>
      </c>
      <c r="D953" s="1">
        <v>0.0</v>
      </c>
      <c r="E953" s="2"/>
      <c r="F953" s="1" t="s">
        <v>26</v>
      </c>
      <c r="G953" s="1" t="s">
        <v>27</v>
      </c>
      <c r="H953" s="1" t="s">
        <v>8208</v>
      </c>
      <c r="I953" s="1" t="s">
        <v>8209</v>
      </c>
      <c r="J953" s="1" t="s">
        <v>8209</v>
      </c>
      <c r="K953" s="2"/>
      <c r="L953" s="1">
        <v>-2.0</v>
      </c>
      <c r="M953" s="1"/>
      <c r="N953" s="1">
        <v>12.634616666666666</v>
      </c>
      <c r="O953" s="1" t="s">
        <v>5146</v>
      </c>
      <c r="P953" s="1" t="s">
        <v>5610</v>
      </c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1" t="s">
        <v>48</v>
      </c>
      <c r="B954" s="1" t="s">
        <v>17</v>
      </c>
      <c r="C954" s="1">
        <v>398.0</v>
      </c>
      <c r="D954" s="1">
        <v>75.0</v>
      </c>
      <c r="E954" s="2"/>
      <c r="F954" s="1" t="s">
        <v>18</v>
      </c>
      <c r="G954" s="1" t="s">
        <v>27</v>
      </c>
      <c r="H954" s="1" t="s">
        <v>8210</v>
      </c>
      <c r="I954" s="1" t="s">
        <v>8211</v>
      </c>
      <c r="J954" s="1" t="s">
        <v>8174</v>
      </c>
      <c r="K954" s="2"/>
      <c r="L954" s="1">
        <v>526.0</v>
      </c>
      <c r="M954" s="1"/>
      <c r="N954" s="1">
        <v>10.597233333333334</v>
      </c>
      <c r="O954" s="1" t="s">
        <v>5142</v>
      </c>
      <c r="P954" s="1" t="s">
        <v>8212</v>
      </c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1" t="s">
        <v>32</v>
      </c>
      <c r="B955" s="1" t="s">
        <v>112</v>
      </c>
      <c r="C955" s="1">
        <v>388.0</v>
      </c>
      <c r="D955" s="1">
        <v>0.0</v>
      </c>
      <c r="E955" s="2"/>
      <c r="F955" s="1" t="s">
        <v>26</v>
      </c>
      <c r="G955" s="1" t="s">
        <v>27</v>
      </c>
      <c r="H955" s="1" t="s">
        <v>8213</v>
      </c>
      <c r="I955" s="1" t="s">
        <v>8214</v>
      </c>
      <c r="J955" s="1" t="s">
        <v>8214</v>
      </c>
      <c r="K955" s="2"/>
      <c r="L955" s="1">
        <v>-5.0</v>
      </c>
      <c r="M955" s="1"/>
      <c r="N955" s="1">
        <v>9.229916666666666</v>
      </c>
      <c r="O955" s="1" t="s">
        <v>5146</v>
      </c>
      <c r="P955" s="1" t="s">
        <v>8215</v>
      </c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1" t="s">
        <v>48</v>
      </c>
      <c r="B956" s="1" t="s">
        <v>17</v>
      </c>
      <c r="C956" s="1">
        <v>305.0</v>
      </c>
      <c r="D956" s="1">
        <v>61.0</v>
      </c>
      <c r="E956" s="2"/>
      <c r="F956" s="1" t="s">
        <v>18</v>
      </c>
      <c r="G956" s="1" t="s">
        <v>19</v>
      </c>
      <c r="H956" s="1" t="s">
        <v>8216</v>
      </c>
      <c r="I956" s="1" t="s">
        <v>8217</v>
      </c>
      <c r="J956" s="1" t="s">
        <v>8174</v>
      </c>
      <c r="K956" s="2"/>
      <c r="L956" s="1">
        <v>531.0</v>
      </c>
      <c r="M956" s="1"/>
      <c r="N956" s="1">
        <v>16.330033333333333</v>
      </c>
      <c r="O956" s="1" t="s">
        <v>5142</v>
      </c>
      <c r="P956" s="1" t="s">
        <v>8218</v>
      </c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1" t="s">
        <v>48</v>
      </c>
      <c r="B957" s="1" t="s">
        <v>17</v>
      </c>
      <c r="C957" s="3">
        <v>476.0</v>
      </c>
      <c r="D957" s="1">
        <v>0.0</v>
      </c>
      <c r="E957" s="1" t="s">
        <v>25</v>
      </c>
      <c r="F957" s="1" t="s">
        <v>50</v>
      </c>
      <c r="G957" s="1" t="s">
        <v>27</v>
      </c>
      <c r="H957" s="1" t="s">
        <v>8219</v>
      </c>
      <c r="I957" s="1" t="s">
        <v>8220</v>
      </c>
      <c r="J957" s="1" t="s">
        <v>8221</v>
      </c>
      <c r="K957" s="1" t="s">
        <v>8222</v>
      </c>
      <c r="L957" s="1">
        <v>0.0</v>
      </c>
      <c r="M957" s="1">
        <v>2.6064666666666665</v>
      </c>
      <c r="N957" s="1">
        <v>8.694183333333333</v>
      </c>
      <c r="O957" s="1" t="s">
        <v>5142</v>
      </c>
      <c r="P957" s="1" t="s">
        <v>8223</v>
      </c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1" t="s">
        <v>16</v>
      </c>
      <c r="B958" s="1" t="s">
        <v>17</v>
      </c>
      <c r="C958" s="1">
        <v>59.0</v>
      </c>
      <c r="D958" s="1">
        <v>0.0</v>
      </c>
      <c r="E958" s="2"/>
      <c r="F958" s="1" t="s">
        <v>18</v>
      </c>
      <c r="G958" s="1" t="s">
        <v>19</v>
      </c>
      <c r="H958" s="1" t="s">
        <v>8224</v>
      </c>
      <c r="I958" s="1" t="s">
        <v>8225</v>
      </c>
      <c r="J958" s="1" t="s">
        <v>8174</v>
      </c>
      <c r="K958" s="2"/>
      <c r="L958" s="1">
        <v>554.0</v>
      </c>
      <c r="M958" s="1"/>
      <c r="N958" s="1">
        <v>0.30623333333333336</v>
      </c>
      <c r="O958" s="1" t="s">
        <v>22</v>
      </c>
      <c r="P958" s="1" t="s">
        <v>8226</v>
      </c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1" t="s">
        <v>48</v>
      </c>
      <c r="B959" s="1" t="s">
        <v>17</v>
      </c>
      <c r="C959" s="1">
        <v>288.0</v>
      </c>
      <c r="D959" s="1">
        <v>50.0</v>
      </c>
      <c r="E959" s="2"/>
      <c r="F959" s="1" t="s">
        <v>18</v>
      </c>
      <c r="G959" s="1" t="s">
        <v>123</v>
      </c>
      <c r="H959" s="1" t="s">
        <v>8227</v>
      </c>
      <c r="I959" s="1" t="s">
        <v>8228</v>
      </c>
      <c r="J959" s="1" t="s">
        <v>8174</v>
      </c>
      <c r="K959" s="2"/>
      <c r="L959" s="1">
        <v>539.0</v>
      </c>
      <c r="M959" s="1"/>
      <c r="N959" s="1">
        <v>8.413283333333334</v>
      </c>
      <c r="O959" s="1" t="s">
        <v>5142</v>
      </c>
      <c r="P959" s="1" t="s">
        <v>8229</v>
      </c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1" t="s">
        <v>32</v>
      </c>
      <c r="B960" s="1" t="s">
        <v>112</v>
      </c>
      <c r="C960" s="1">
        <v>324.0</v>
      </c>
      <c r="D960" s="1">
        <v>0.0</v>
      </c>
      <c r="E960" s="2"/>
      <c r="F960" s="1" t="s">
        <v>26</v>
      </c>
      <c r="G960" s="1" t="s">
        <v>27</v>
      </c>
      <c r="H960" s="1" t="s">
        <v>8230</v>
      </c>
      <c r="I960" s="1" t="s">
        <v>8231</v>
      </c>
      <c r="J960" s="1" t="s">
        <v>8231</v>
      </c>
      <c r="K960" s="2"/>
      <c r="L960" s="1">
        <v>-7.0</v>
      </c>
      <c r="M960" s="1"/>
      <c r="N960" s="1">
        <v>7.2278</v>
      </c>
      <c r="O960" s="1" t="s">
        <v>5146</v>
      </c>
      <c r="P960" s="1" t="s">
        <v>8232</v>
      </c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1" t="s">
        <v>48</v>
      </c>
      <c r="B961" s="1" t="s">
        <v>17</v>
      </c>
      <c r="C961" s="1">
        <v>319.0</v>
      </c>
      <c r="D961" s="1">
        <v>75.0</v>
      </c>
      <c r="E961" s="2"/>
      <c r="F961" s="1" t="s">
        <v>18</v>
      </c>
      <c r="G961" s="1" t="s">
        <v>27</v>
      </c>
      <c r="H961" s="1" t="s">
        <v>8233</v>
      </c>
      <c r="I961" s="1" t="s">
        <v>8234</v>
      </c>
      <c r="J961" s="1" t="s">
        <v>8174</v>
      </c>
      <c r="K961" s="2"/>
      <c r="L961" s="1">
        <v>551.0</v>
      </c>
      <c r="M961" s="1"/>
      <c r="N961" s="1">
        <v>8.638316666666666</v>
      </c>
      <c r="O961" s="1" t="s">
        <v>5142</v>
      </c>
      <c r="P961" s="1" t="s">
        <v>5396</v>
      </c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1" t="s">
        <v>48</v>
      </c>
      <c r="B962" s="1" t="s">
        <v>17</v>
      </c>
      <c r="C962" s="1">
        <v>308.0</v>
      </c>
      <c r="D962" s="1">
        <v>0.0</v>
      </c>
      <c r="E962" s="1" t="s">
        <v>7416</v>
      </c>
      <c r="F962" s="1" t="s">
        <v>50</v>
      </c>
      <c r="G962" s="1" t="s">
        <v>27</v>
      </c>
      <c r="H962" s="1" t="s">
        <v>8235</v>
      </c>
      <c r="I962" s="1" t="s">
        <v>8236</v>
      </c>
      <c r="J962" s="1" t="s">
        <v>8237</v>
      </c>
      <c r="K962" s="1" t="s">
        <v>8238</v>
      </c>
      <c r="L962" s="1">
        <v>-12.0</v>
      </c>
      <c r="M962" s="1">
        <v>0.036366666666666665</v>
      </c>
      <c r="N962" s="1">
        <v>10.540083333333333</v>
      </c>
      <c r="O962" s="1" t="s">
        <v>5142</v>
      </c>
      <c r="P962" s="1" t="s">
        <v>8239</v>
      </c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1" t="s">
        <v>32</v>
      </c>
      <c r="B963" s="1" t="s">
        <v>112</v>
      </c>
      <c r="C963" s="1">
        <v>633.0</v>
      </c>
      <c r="D963" s="1">
        <v>0.0</v>
      </c>
      <c r="E963" s="2"/>
      <c r="F963" s="1" t="s">
        <v>26</v>
      </c>
      <c r="G963" s="1" t="s">
        <v>27</v>
      </c>
      <c r="H963" s="1" t="s">
        <v>8240</v>
      </c>
      <c r="I963" s="1" t="s">
        <v>8241</v>
      </c>
      <c r="J963" s="1" t="s">
        <v>8241</v>
      </c>
      <c r="K963" s="2"/>
      <c r="L963" s="1">
        <v>-8.0</v>
      </c>
      <c r="M963" s="1"/>
      <c r="N963" s="1">
        <v>11.3945</v>
      </c>
      <c r="O963" s="1" t="s">
        <v>5146</v>
      </c>
      <c r="P963" s="1" t="s">
        <v>8242</v>
      </c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1" t="s">
        <v>48</v>
      </c>
      <c r="B964" s="1" t="s">
        <v>17</v>
      </c>
      <c r="C964" s="3">
        <v>398.0</v>
      </c>
      <c r="D964" s="1">
        <v>100.0</v>
      </c>
      <c r="E964" s="2"/>
      <c r="F964" s="1" t="s">
        <v>18</v>
      </c>
      <c r="G964" s="1" t="s">
        <v>27</v>
      </c>
      <c r="H964" s="1" t="s">
        <v>8243</v>
      </c>
      <c r="I964" s="1" t="s">
        <v>8244</v>
      </c>
      <c r="J964" s="1" t="s">
        <v>8174</v>
      </c>
      <c r="K964" s="2"/>
      <c r="L964" s="1">
        <v>563.0</v>
      </c>
      <c r="M964" s="1"/>
      <c r="N964" s="1">
        <v>10.1925</v>
      </c>
      <c r="O964" s="1" t="s">
        <v>5142</v>
      </c>
      <c r="P964" s="1" t="s">
        <v>5446</v>
      </c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1" t="s">
        <v>24</v>
      </c>
      <c r="B965" s="1" t="s">
        <v>17</v>
      </c>
      <c r="C965" s="1">
        <v>308.2</v>
      </c>
      <c r="D965" s="1">
        <v>0.0</v>
      </c>
      <c r="E965" s="1" t="s">
        <v>25</v>
      </c>
      <c r="F965" s="1" t="s">
        <v>26</v>
      </c>
      <c r="G965" s="1" t="s">
        <v>27</v>
      </c>
      <c r="H965" s="1" t="s">
        <v>8245</v>
      </c>
      <c r="I965" s="1" t="s">
        <v>8246</v>
      </c>
      <c r="J965" s="1" t="s">
        <v>8246</v>
      </c>
      <c r="K965" s="2"/>
      <c r="L965" s="1">
        <v>-7.0</v>
      </c>
      <c r="M965" s="1"/>
      <c r="N965" s="1">
        <v>7.839666666666667</v>
      </c>
      <c r="O965" s="1" t="s">
        <v>5150</v>
      </c>
      <c r="P965" s="1" t="s">
        <v>8247</v>
      </c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1" t="s">
        <v>24</v>
      </c>
      <c r="B966" s="1" t="s">
        <v>17</v>
      </c>
      <c r="C966" s="1">
        <v>478.2</v>
      </c>
      <c r="D966" s="1">
        <v>0.0</v>
      </c>
      <c r="E966" s="1" t="s">
        <v>25</v>
      </c>
      <c r="F966" s="1" t="s">
        <v>26</v>
      </c>
      <c r="G966" s="1" t="s">
        <v>27</v>
      </c>
      <c r="H966" s="1" t="s">
        <v>8248</v>
      </c>
      <c r="I966" s="1" t="s">
        <v>8249</v>
      </c>
      <c r="J966" s="1" t="s">
        <v>8249</v>
      </c>
      <c r="K966" s="2"/>
      <c r="L966" s="1">
        <v>0.0</v>
      </c>
      <c r="M966" s="1"/>
      <c r="N966" s="1">
        <v>15.993283333333334</v>
      </c>
      <c r="O966" s="1" t="s">
        <v>5150</v>
      </c>
      <c r="P966" s="1" t="s">
        <v>8250</v>
      </c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1" t="s">
        <v>32</v>
      </c>
      <c r="B967" s="1" t="s">
        <v>112</v>
      </c>
      <c r="C967" s="3">
        <v>429.0</v>
      </c>
      <c r="D967" s="1">
        <v>0.0</v>
      </c>
      <c r="E967" s="2"/>
      <c r="F967" s="1" t="s">
        <v>26</v>
      </c>
      <c r="G967" s="1" t="s">
        <v>27</v>
      </c>
      <c r="H967" s="1" t="s">
        <v>8251</v>
      </c>
      <c r="I967" s="1" t="s">
        <v>8252</v>
      </c>
      <c r="J967" s="1" t="s">
        <v>8252</v>
      </c>
      <c r="K967" s="2"/>
      <c r="L967" s="1">
        <v>-2.0</v>
      </c>
      <c r="M967" s="1"/>
      <c r="N967" s="1">
        <v>12.7402</v>
      </c>
      <c r="O967" s="1" t="s">
        <v>5146</v>
      </c>
      <c r="P967" s="1" t="s">
        <v>8253</v>
      </c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1" t="s">
        <v>48</v>
      </c>
      <c r="B968" s="1" t="s">
        <v>17</v>
      </c>
      <c r="C968" s="1">
        <v>274.0</v>
      </c>
      <c r="D968" s="1">
        <v>82.0</v>
      </c>
      <c r="E968" s="2"/>
      <c r="F968" s="1" t="s">
        <v>18</v>
      </c>
      <c r="G968" s="1" t="s">
        <v>27</v>
      </c>
      <c r="H968" s="1" t="s">
        <v>8254</v>
      </c>
      <c r="I968" s="1" t="s">
        <v>8255</v>
      </c>
      <c r="J968" s="1" t="s">
        <v>8174</v>
      </c>
      <c r="K968" s="2"/>
      <c r="L968" s="1">
        <v>583.0</v>
      </c>
      <c r="M968" s="1"/>
      <c r="N968" s="1">
        <v>12.723483333333334</v>
      </c>
      <c r="O968" s="1" t="s">
        <v>5142</v>
      </c>
      <c r="P968" s="1" t="s">
        <v>8256</v>
      </c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1" t="s">
        <v>24</v>
      </c>
      <c r="B969" s="1" t="s">
        <v>17</v>
      </c>
      <c r="C969" s="1">
        <v>658.0</v>
      </c>
      <c r="D969" s="1">
        <v>0.0</v>
      </c>
      <c r="E969" s="1" t="s">
        <v>25</v>
      </c>
      <c r="F969" s="1" t="s">
        <v>26</v>
      </c>
      <c r="G969" s="1" t="s">
        <v>27</v>
      </c>
      <c r="H969" s="1" t="s">
        <v>8257</v>
      </c>
      <c r="I969" s="1" t="s">
        <v>8258</v>
      </c>
      <c r="J969" s="1" t="s">
        <v>8258</v>
      </c>
      <c r="K969" s="2"/>
      <c r="L969" s="1">
        <v>-3.0</v>
      </c>
      <c r="M969" s="1"/>
      <c r="N969" s="1">
        <v>16.868866666666666</v>
      </c>
      <c r="O969" s="1" t="s">
        <v>5150</v>
      </c>
      <c r="P969" s="1" t="s">
        <v>8259</v>
      </c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1" t="s">
        <v>66</v>
      </c>
      <c r="B970" s="1" t="s">
        <v>112</v>
      </c>
      <c r="C970" s="1">
        <v>1650.0</v>
      </c>
      <c r="D970" s="1">
        <v>0.0</v>
      </c>
      <c r="E970" s="1" t="s">
        <v>5691</v>
      </c>
      <c r="F970" s="1" t="s">
        <v>26</v>
      </c>
      <c r="G970" s="1" t="s">
        <v>27</v>
      </c>
      <c r="H970" s="1" t="s">
        <v>8260</v>
      </c>
      <c r="I970" s="1" t="s">
        <v>8261</v>
      </c>
      <c r="J970" s="1" t="s">
        <v>8261</v>
      </c>
      <c r="K970" s="2"/>
      <c r="L970" s="1">
        <v>6.0</v>
      </c>
      <c r="M970" s="1"/>
      <c r="N970" s="1">
        <v>26.491616666666665</v>
      </c>
      <c r="O970" s="1" t="s">
        <v>5146</v>
      </c>
      <c r="P970" s="1" t="s">
        <v>8262</v>
      </c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1" t="s">
        <v>24</v>
      </c>
      <c r="B971" s="1" t="s">
        <v>17</v>
      </c>
      <c r="C971" s="1">
        <v>388.0</v>
      </c>
      <c r="D971" s="1">
        <v>0.0</v>
      </c>
      <c r="E971" s="1" t="s">
        <v>25</v>
      </c>
      <c r="F971" s="1" t="s">
        <v>26</v>
      </c>
      <c r="G971" s="1" t="s">
        <v>27</v>
      </c>
      <c r="H971" s="1" t="s">
        <v>8263</v>
      </c>
      <c r="I971" s="1" t="s">
        <v>8264</v>
      </c>
      <c r="J971" s="1" t="s">
        <v>8264</v>
      </c>
      <c r="K971" s="2"/>
      <c r="L971" s="1">
        <v>-3.0</v>
      </c>
      <c r="M971" s="1"/>
      <c r="N971" s="1">
        <v>11.332966666666668</v>
      </c>
      <c r="O971" s="1" t="s">
        <v>5150</v>
      </c>
      <c r="P971" s="1" t="s">
        <v>8265</v>
      </c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1" t="s">
        <v>32</v>
      </c>
      <c r="B972" s="1" t="s">
        <v>112</v>
      </c>
      <c r="C972" s="1">
        <v>643.0</v>
      </c>
      <c r="D972" s="1">
        <v>0.0</v>
      </c>
      <c r="E972" s="2"/>
      <c r="F972" s="1" t="s">
        <v>26</v>
      </c>
      <c r="G972" s="1" t="s">
        <v>27</v>
      </c>
      <c r="H972" s="1" t="s">
        <v>8266</v>
      </c>
      <c r="I972" s="1" t="s">
        <v>8267</v>
      </c>
      <c r="J972" s="1" t="s">
        <v>8267</v>
      </c>
      <c r="K972" s="2"/>
      <c r="L972" s="1">
        <v>0.0</v>
      </c>
      <c r="M972" s="1"/>
      <c r="N972" s="1">
        <v>19.156116666666666</v>
      </c>
      <c r="O972" s="1" t="s">
        <v>5146</v>
      </c>
      <c r="P972" s="1" t="s">
        <v>8268</v>
      </c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1" t="s">
        <v>32</v>
      </c>
      <c r="B973" s="1" t="s">
        <v>112</v>
      </c>
      <c r="C973" s="1">
        <v>622.0</v>
      </c>
      <c r="D973" s="1">
        <v>0.0</v>
      </c>
      <c r="E973" s="2"/>
      <c r="F973" s="1" t="s">
        <v>26</v>
      </c>
      <c r="G973" s="1" t="s">
        <v>27</v>
      </c>
      <c r="H973" s="1" t="s">
        <v>8269</v>
      </c>
      <c r="I973" s="1" t="s">
        <v>8270</v>
      </c>
      <c r="J973" s="1" t="s">
        <v>8270</v>
      </c>
      <c r="K973" s="2"/>
      <c r="L973" s="1">
        <v>-1.0</v>
      </c>
      <c r="M973" s="1"/>
      <c r="N973" s="1">
        <v>18.02345</v>
      </c>
      <c r="O973" s="1" t="s">
        <v>5146</v>
      </c>
      <c r="P973" s="1" t="s">
        <v>8271</v>
      </c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1" t="s">
        <v>24</v>
      </c>
      <c r="B974" s="1" t="s">
        <v>17</v>
      </c>
      <c r="C974" s="1">
        <v>329.0</v>
      </c>
      <c r="D974" s="1">
        <v>0.0</v>
      </c>
      <c r="E974" s="1" t="s">
        <v>25</v>
      </c>
      <c r="F974" s="1" t="s">
        <v>26</v>
      </c>
      <c r="G974" s="1" t="s">
        <v>27</v>
      </c>
      <c r="H974" s="1" t="s">
        <v>8272</v>
      </c>
      <c r="I974" s="1" t="s">
        <v>8273</v>
      </c>
      <c r="J974" s="1" t="s">
        <v>8273</v>
      </c>
      <c r="K974" s="2"/>
      <c r="L974" s="1">
        <v>-1.0</v>
      </c>
      <c r="M974" s="1"/>
      <c r="N974" s="1">
        <v>13.492816666666666</v>
      </c>
      <c r="O974" s="1" t="s">
        <v>5150</v>
      </c>
      <c r="P974" s="1" t="s">
        <v>5749</v>
      </c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1" t="s">
        <v>32</v>
      </c>
      <c r="B975" s="1" t="s">
        <v>112</v>
      </c>
      <c r="C975" s="1">
        <v>628.0</v>
      </c>
      <c r="D975" s="1">
        <v>0.0</v>
      </c>
      <c r="E975" s="2"/>
      <c r="F975" s="1" t="s">
        <v>26</v>
      </c>
      <c r="G975" s="1" t="s">
        <v>19</v>
      </c>
      <c r="H975" s="1" t="s">
        <v>8274</v>
      </c>
      <c r="I975" s="1" t="s">
        <v>8275</v>
      </c>
      <c r="J975" s="1" t="s">
        <v>8275</v>
      </c>
      <c r="K975" s="2"/>
      <c r="L975" s="1">
        <v>-2.0</v>
      </c>
      <c r="M975" s="1"/>
      <c r="N975" s="1">
        <v>17.35793333333333</v>
      </c>
      <c r="O975" s="1" t="s">
        <v>5146</v>
      </c>
      <c r="P975" s="1" t="s">
        <v>8276</v>
      </c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1" t="s">
        <v>24</v>
      </c>
      <c r="B976" s="1" t="s">
        <v>17</v>
      </c>
      <c r="C976" s="1">
        <v>394.0</v>
      </c>
      <c r="D976" s="1">
        <v>0.0</v>
      </c>
      <c r="E976" s="1" t="s">
        <v>25</v>
      </c>
      <c r="F976" s="1" t="s">
        <v>26</v>
      </c>
      <c r="G976" s="1" t="s">
        <v>27</v>
      </c>
      <c r="H976" s="1" t="s">
        <v>8277</v>
      </c>
      <c r="I976" s="1" t="s">
        <v>8278</v>
      </c>
      <c r="J976" s="1" t="s">
        <v>8278</v>
      </c>
      <c r="K976" s="2"/>
      <c r="L976" s="1">
        <v>0.0</v>
      </c>
      <c r="M976" s="1"/>
      <c r="N976" s="1">
        <v>14.874883333333333</v>
      </c>
      <c r="O976" s="1" t="s">
        <v>5150</v>
      </c>
      <c r="P976" s="1" t="s">
        <v>8279</v>
      </c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1" t="s">
        <v>48</v>
      </c>
      <c r="B977" s="1" t="s">
        <v>17</v>
      </c>
      <c r="C977" s="1">
        <v>341.0</v>
      </c>
      <c r="D977" s="1">
        <v>56.0</v>
      </c>
      <c r="E977" s="2"/>
      <c r="F977" s="1" t="s">
        <v>18</v>
      </c>
      <c r="G977" s="1" t="s">
        <v>27</v>
      </c>
      <c r="H977" s="1" t="s">
        <v>8280</v>
      </c>
      <c r="I977" s="1" t="s">
        <v>8281</v>
      </c>
      <c r="J977" s="1" t="s">
        <v>8174</v>
      </c>
      <c r="K977" s="2"/>
      <c r="L977" s="1">
        <v>614.0</v>
      </c>
      <c r="M977" s="1"/>
      <c r="N977" s="1">
        <v>16.4346</v>
      </c>
      <c r="O977" s="1" t="s">
        <v>5142</v>
      </c>
      <c r="P977" s="1" t="s">
        <v>8282</v>
      </c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1" t="s">
        <v>32</v>
      </c>
      <c r="B978" s="1" t="s">
        <v>112</v>
      </c>
      <c r="C978" s="1">
        <v>329.0</v>
      </c>
      <c r="D978" s="1">
        <v>0.0</v>
      </c>
      <c r="E978" s="2"/>
      <c r="F978" s="1" t="s">
        <v>26</v>
      </c>
      <c r="G978" s="1" t="s">
        <v>27</v>
      </c>
      <c r="H978" s="1" t="s">
        <v>8283</v>
      </c>
      <c r="I978" s="1" t="s">
        <v>8284</v>
      </c>
      <c r="J978" s="1" t="s">
        <v>8284</v>
      </c>
      <c r="K978" s="2"/>
      <c r="L978" s="1">
        <v>1.0</v>
      </c>
      <c r="M978" s="1"/>
      <c r="N978" s="1">
        <v>16.046783333333334</v>
      </c>
      <c r="O978" s="1" t="s">
        <v>5146</v>
      </c>
      <c r="P978" s="1" t="s">
        <v>5624</v>
      </c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1" t="s">
        <v>32</v>
      </c>
      <c r="B979" s="1" t="s">
        <v>112</v>
      </c>
      <c r="C979" s="1">
        <v>364.0</v>
      </c>
      <c r="D979" s="1">
        <v>0.0</v>
      </c>
      <c r="E979" s="2"/>
      <c r="F979" s="1" t="s">
        <v>26</v>
      </c>
      <c r="G979" s="1" t="s">
        <v>27</v>
      </c>
      <c r="H979" s="1" t="s">
        <v>8285</v>
      </c>
      <c r="I979" s="1" t="s">
        <v>8286</v>
      </c>
      <c r="J979" s="1" t="s">
        <v>8286</v>
      </c>
      <c r="K979" s="2"/>
      <c r="L979" s="1">
        <v>0.0</v>
      </c>
      <c r="M979" s="1"/>
      <c r="N979" s="1">
        <v>14.939033333333333</v>
      </c>
      <c r="O979" s="1" t="s">
        <v>5146</v>
      </c>
      <c r="P979" s="1" t="s">
        <v>8287</v>
      </c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1" t="s">
        <v>48</v>
      </c>
      <c r="B980" s="1" t="s">
        <v>17</v>
      </c>
      <c r="C980" s="1">
        <v>309.0</v>
      </c>
      <c r="D980" s="1">
        <v>0.0</v>
      </c>
      <c r="E980" s="1" t="s">
        <v>7416</v>
      </c>
      <c r="F980" s="1" t="s">
        <v>50</v>
      </c>
      <c r="G980" s="1" t="s">
        <v>27</v>
      </c>
      <c r="H980" s="1" t="s">
        <v>8288</v>
      </c>
      <c r="I980" s="1" t="s">
        <v>8289</v>
      </c>
      <c r="J980" s="1" t="s">
        <v>8290</v>
      </c>
      <c r="K980" s="1" t="s">
        <v>8291</v>
      </c>
      <c r="L980" s="1">
        <v>8.0</v>
      </c>
      <c r="M980" s="1">
        <v>0.08436666666666667</v>
      </c>
      <c r="N980" s="1">
        <v>14.733383333333334</v>
      </c>
      <c r="O980" s="1" t="s">
        <v>5142</v>
      </c>
      <c r="P980" s="1" t="s">
        <v>7239</v>
      </c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1" t="s">
        <v>48</v>
      </c>
      <c r="B981" s="1" t="s">
        <v>17</v>
      </c>
      <c r="C981" s="1">
        <v>457.0</v>
      </c>
      <c r="D981" s="1">
        <v>0.0</v>
      </c>
      <c r="E981" s="1" t="s">
        <v>7416</v>
      </c>
      <c r="F981" s="1" t="s">
        <v>50</v>
      </c>
      <c r="G981" s="1" t="s">
        <v>27</v>
      </c>
      <c r="H981" s="1" t="s">
        <v>8292</v>
      </c>
      <c r="I981" s="1" t="s">
        <v>8293</v>
      </c>
      <c r="J981" s="1" t="s">
        <v>8294</v>
      </c>
      <c r="K981" s="1" t="s">
        <v>8295</v>
      </c>
      <c r="L981" s="1">
        <v>-2.0</v>
      </c>
      <c r="M981" s="1">
        <v>0.08743333333333334</v>
      </c>
      <c r="N981" s="1">
        <v>19.058466666666668</v>
      </c>
      <c r="O981" s="1" t="s">
        <v>5142</v>
      </c>
      <c r="P981" s="1" t="s">
        <v>8296</v>
      </c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1" t="s">
        <v>32</v>
      </c>
      <c r="B982" s="1" t="s">
        <v>112</v>
      </c>
      <c r="C982" s="1">
        <v>717.0</v>
      </c>
      <c r="D982" s="1">
        <v>0.0</v>
      </c>
      <c r="E982" s="2"/>
      <c r="F982" s="1" t="s">
        <v>26</v>
      </c>
      <c r="G982" s="1" t="s">
        <v>19</v>
      </c>
      <c r="H982" s="1" t="s">
        <v>8297</v>
      </c>
      <c r="I982" s="1" t="s">
        <v>8298</v>
      </c>
      <c r="J982" s="1" t="s">
        <v>8298</v>
      </c>
      <c r="K982" s="2"/>
      <c r="L982" s="1">
        <v>-4.0</v>
      </c>
      <c r="M982" s="1"/>
      <c r="N982" s="1">
        <v>15.688133333333333</v>
      </c>
      <c r="O982" s="1" t="s">
        <v>5146</v>
      </c>
      <c r="P982" s="1" t="s">
        <v>8299</v>
      </c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1" t="s">
        <v>48</v>
      </c>
      <c r="B983" s="1" t="s">
        <v>17</v>
      </c>
      <c r="C983" s="1">
        <v>364.0</v>
      </c>
      <c r="D983" s="1">
        <v>0.0</v>
      </c>
      <c r="E983" s="1" t="s">
        <v>7416</v>
      </c>
      <c r="F983" s="1" t="s">
        <v>50</v>
      </c>
      <c r="G983" s="1" t="s">
        <v>27</v>
      </c>
      <c r="H983" s="1" t="s">
        <v>8300</v>
      </c>
      <c r="I983" s="1" t="s">
        <v>8301</v>
      </c>
      <c r="J983" s="1" t="s">
        <v>8302</v>
      </c>
      <c r="K983" s="1" t="s">
        <v>8303</v>
      </c>
      <c r="L983" s="1">
        <v>10.0</v>
      </c>
      <c r="M983" s="1">
        <v>0.024466666666666668</v>
      </c>
      <c r="N983" s="1">
        <v>15.069883333333333</v>
      </c>
      <c r="O983" s="1" t="s">
        <v>5142</v>
      </c>
      <c r="P983" s="1" t="s">
        <v>8304</v>
      </c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>
      <c r="A984" s="1" t="s">
        <v>32</v>
      </c>
      <c r="B984" s="1" t="s">
        <v>112</v>
      </c>
      <c r="C984" s="1">
        <v>528.0</v>
      </c>
      <c r="D984" s="1">
        <v>0.0</v>
      </c>
      <c r="E984" s="2"/>
      <c r="F984" s="1" t="s">
        <v>26</v>
      </c>
      <c r="G984" s="1" t="s">
        <v>27</v>
      </c>
      <c r="H984" s="1" t="s">
        <v>8305</v>
      </c>
      <c r="I984" s="1" t="s">
        <v>8306</v>
      </c>
      <c r="J984" s="1" t="s">
        <v>8306</v>
      </c>
      <c r="K984" s="2"/>
      <c r="L984" s="1">
        <v>-5.0</v>
      </c>
      <c r="M984" s="1"/>
      <c r="N984" s="1">
        <v>14.89215</v>
      </c>
      <c r="O984" s="1" t="s">
        <v>5146</v>
      </c>
      <c r="P984" s="1" t="s">
        <v>8307</v>
      </c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1" t="s">
        <v>24</v>
      </c>
      <c r="B985" s="1" t="s">
        <v>17</v>
      </c>
      <c r="C985" s="1">
        <v>214.2</v>
      </c>
      <c r="D985" s="1">
        <v>0.0</v>
      </c>
      <c r="E985" s="1" t="s">
        <v>25</v>
      </c>
      <c r="F985" s="1" t="s">
        <v>26</v>
      </c>
      <c r="G985" s="1" t="s">
        <v>27</v>
      </c>
      <c r="H985" s="1" t="s">
        <v>8308</v>
      </c>
      <c r="I985" s="1" t="s">
        <v>8309</v>
      </c>
      <c r="J985" s="1" t="s">
        <v>8309</v>
      </c>
      <c r="K985" s="2"/>
      <c r="L985" s="1">
        <v>0.0</v>
      </c>
      <c r="M985" s="1"/>
      <c r="N985" s="1">
        <v>15.522633333333333</v>
      </c>
      <c r="O985" s="1" t="s">
        <v>5150</v>
      </c>
      <c r="P985" s="1" t="s">
        <v>5204</v>
      </c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1" t="s">
        <v>32</v>
      </c>
      <c r="B986" s="1" t="s">
        <v>112</v>
      </c>
      <c r="C986" s="1">
        <v>434.0</v>
      </c>
      <c r="D986" s="1">
        <v>0.0</v>
      </c>
      <c r="E986" s="2"/>
      <c r="F986" s="1" t="s">
        <v>26</v>
      </c>
      <c r="G986" s="1" t="s">
        <v>27</v>
      </c>
      <c r="H986" s="1" t="s">
        <v>8310</v>
      </c>
      <c r="I986" s="1" t="s">
        <v>8311</v>
      </c>
      <c r="J986" s="1" t="s">
        <v>8311</v>
      </c>
      <c r="K986" s="2"/>
      <c r="L986" s="1">
        <v>1.0</v>
      </c>
      <c r="M986" s="1"/>
      <c r="N986" s="1">
        <v>16.373483333333333</v>
      </c>
      <c r="O986" s="1" t="s">
        <v>5146</v>
      </c>
      <c r="P986" s="1" t="s">
        <v>8312</v>
      </c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1" t="s">
        <v>32</v>
      </c>
      <c r="B987" s="1" t="s">
        <v>112</v>
      </c>
      <c r="C987" s="1">
        <v>379.0</v>
      </c>
      <c r="D987" s="1">
        <v>0.0</v>
      </c>
      <c r="E987" s="2"/>
      <c r="F987" s="1" t="s">
        <v>26</v>
      </c>
      <c r="G987" s="1" t="s">
        <v>27</v>
      </c>
      <c r="H987" s="1" t="s">
        <v>8313</v>
      </c>
      <c r="I987" s="1" t="s">
        <v>8314</v>
      </c>
      <c r="J987" s="1" t="s">
        <v>8314</v>
      </c>
      <c r="K987" s="2"/>
      <c r="L987" s="1">
        <v>3.0</v>
      </c>
      <c r="M987" s="1"/>
      <c r="N987" s="1">
        <v>18.92343333333333</v>
      </c>
      <c r="O987" s="1" t="s">
        <v>5146</v>
      </c>
      <c r="P987" s="1" t="s">
        <v>8315</v>
      </c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1" t="s">
        <v>32</v>
      </c>
      <c r="B988" s="1" t="s">
        <v>112</v>
      </c>
      <c r="C988" s="1">
        <v>788.0</v>
      </c>
      <c r="D988" s="1">
        <v>0.0</v>
      </c>
      <c r="E988" s="2"/>
      <c r="F988" s="1" t="s">
        <v>26</v>
      </c>
      <c r="G988" s="1" t="s">
        <v>27</v>
      </c>
      <c r="H988" s="1" t="s">
        <v>8316</v>
      </c>
      <c r="I988" s="1" t="s">
        <v>8317</v>
      </c>
      <c r="J988" s="1" t="s">
        <v>8317</v>
      </c>
      <c r="K988" s="2"/>
      <c r="L988" s="1">
        <v>-3.0</v>
      </c>
      <c r="M988" s="1"/>
      <c r="N988" s="1">
        <v>16.693066666666667</v>
      </c>
      <c r="O988" s="1" t="s">
        <v>5146</v>
      </c>
      <c r="P988" s="1" t="s">
        <v>8318</v>
      </c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1" t="s">
        <v>32</v>
      </c>
      <c r="B989" s="1" t="s">
        <v>112</v>
      </c>
      <c r="C989" s="3">
        <v>329.0</v>
      </c>
      <c r="D989" s="1">
        <v>0.0</v>
      </c>
      <c r="E989" s="2"/>
      <c r="F989" s="1" t="s">
        <v>26</v>
      </c>
      <c r="G989" s="1" t="s">
        <v>27</v>
      </c>
      <c r="H989" s="1" t="s">
        <v>8319</v>
      </c>
      <c r="I989" s="1" t="s">
        <v>8320</v>
      </c>
      <c r="J989" s="1" t="s">
        <v>8320</v>
      </c>
      <c r="K989" s="2"/>
      <c r="L989" s="1">
        <v>-7.0</v>
      </c>
      <c r="M989" s="1"/>
      <c r="N989" s="1">
        <v>7.984</v>
      </c>
      <c r="O989" s="1" t="s">
        <v>5146</v>
      </c>
      <c r="P989" s="1" t="s">
        <v>5764</v>
      </c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1" t="s">
        <v>24</v>
      </c>
      <c r="B990" s="1" t="s">
        <v>17</v>
      </c>
      <c r="C990" s="1">
        <v>464.0</v>
      </c>
      <c r="D990" s="1">
        <v>0.0</v>
      </c>
      <c r="E990" s="1" t="s">
        <v>25</v>
      </c>
      <c r="F990" s="1" t="s">
        <v>26</v>
      </c>
      <c r="G990" s="1" t="s">
        <v>27</v>
      </c>
      <c r="H990" s="1" t="s">
        <v>8321</v>
      </c>
      <c r="I990" s="1" t="s">
        <v>8322</v>
      </c>
      <c r="J990" s="1" t="s">
        <v>8322</v>
      </c>
      <c r="K990" s="2"/>
      <c r="L990" s="1">
        <v>-7.0</v>
      </c>
      <c r="M990" s="1"/>
      <c r="N990" s="1">
        <v>7.319466666666667</v>
      </c>
      <c r="O990" s="1" t="s">
        <v>5150</v>
      </c>
      <c r="P990" s="1" t="s">
        <v>8323</v>
      </c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1" t="s">
        <v>32</v>
      </c>
      <c r="B991" s="1" t="s">
        <v>112</v>
      </c>
      <c r="C991" s="1">
        <v>644.0</v>
      </c>
      <c r="D991" s="1">
        <v>0.0</v>
      </c>
      <c r="E991" s="2"/>
      <c r="F991" s="1" t="s">
        <v>26</v>
      </c>
      <c r="G991" s="1" t="s">
        <v>27</v>
      </c>
      <c r="H991" s="1" t="s">
        <v>8324</v>
      </c>
      <c r="I991" s="1" t="s">
        <v>8325</v>
      </c>
      <c r="J991" s="1" t="s">
        <v>8325</v>
      </c>
      <c r="K991" s="2"/>
      <c r="L991" s="1">
        <v>-9.0</v>
      </c>
      <c r="M991" s="1"/>
      <c r="N991" s="1">
        <v>10.728616666666667</v>
      </c>
      <c r="O991" s="1" t="s">
        <v>5146</v>
      </c>
      <c r="P991" s="1" t="s">
        <v>8326</v>
      </c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1" t="s">
        <v>48</v>
      </c>
      <c r="B992" s="1" t="s">
        <v>17</v>
      </c>
      <c r="C992" s="1">
        <v>299.0</v>
      </c>
      <c r="D992" s="1">
        <v>0.0</v>
      </c>
      <c r="E992" s="1" t="s">
        <v>7416</v>
      </c>
      <c r="F992" s="1" t="s">
        <v>50</v>
      </c>
      <c r="G992" s="1" t="s">
        <v>27</v>
      </c>
      <c r="H992" s="1" t="s">
        <v>8327</v>
      </c>
      <c r="I992" s="1" t="s">
        <v>8328</v>
      </c>
      <c r="J992" s="1" t="s">
        <v>8329</v>
      </c>
      <c r="K992" s="1" t="s">
        <v>8330</v>
      </c>
      <c r="L992" s="1">
        <v>-9.0</v>
      </c>
      <c r="M992" s="1">
        <v>0.020116666666666668</v>
      </c>
      <c r="N992" s="1">
        <v>10.3839</v>
      </c>
      <c r="O992" s="1" t="s">
        <v>5142</v>
      </c>
      <c r="P992" s="1" t="s">
        <v>8331</v>
      </c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1" t="s">
        <v>48</v>
      </c>
      <c r="B993" s="1" t="s">
        <v>17</v>
      </c>
      <c r="C993" s="1">
        <v>247.0</v>
      </c>
      <c r="D993" s="1">
        <v>62.0</v>
      </c>
      <c r="E993" s="2"/>
      <c r="F993" s="1" t="s">
        <v>18</v>
      </c>
      <c r="G993" s="1" t="s">
        <v>123</v>
      </c>
      <c r="H993" s="1" t="s">
        <v>8332</v>
      </c>
      <c r="I993" s="1" t="s">
        <v>8333</v>
      </c>
      <c r="J993" s="1" t="s">
        <v>8174</v>
      </c>
      <c r="K993" s="2"/>
      <c r="L993" s="1">
        <v>644.0</v>
      </c>
      <c r="M993" s="1"/>
      <c r="N993" s="1">
        <v>11.437433333333333</v>
      </c>
      <c r="O993" s="1" t="s">
        <v>5142</v>
      </c>
      <c r="P993" s="1" t="s">
        <v>8334</v>
      </c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1" t="s">
        <v>24</v>
      </c>
      <c r="B994" s="1" t="s">
        <v>17</v>
      </c>
      <c r="C994" s="1">
        <v>214.2</v>
      </c>
      <c r="D994" s="1">
        <v>0.0</v>
      </c>
      <c r="E994" s="1" t="s">
        <v>25</v>
      </c>
      <c r="F994" s="1" t="s">
        <v>26</v>
      </c>
      <c r="G994" s="1" t="s">
        <v>27</v>
      </c>
      <c r="H994" s="1" t="s">
        <v>8335</v>
      </c>
      <c r="I994" s="1" t="s">
        <v>8336</v>
      </c>
      <c r="J994" s="1" t="s">
        <v>8336</v>
      </c>
      <c r="K994" s="2"/>
      <c r="L994" s="1">
        <v>-4.0</v>
      </c>
      <c r="M994" s="1"/>
      <c r="N994" s="1">
        <v>10.649416666666667</v>
      </c>
      <c r="O994" s="1" t="s">
        <v>5150</v>
      </c>
      <c r="P994" s="1" t="s">
        <v>5174</v>
      </c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1" t="s">
        <v>32</v>
      </c>
      <c r="B995" s="1" t="s">
        <v>112</v>
      </c>
      <c r="C995" s="1">
        <v>304.0</v>
      </c>
      <c r="D995" s="1">
        <v>0.0</v>
      </c>
      <c r="E995" s="2"/>
      <c r="F995" s="1" t="s">
        <v>26</v>
      </c>
      <c r="G995" s="1" t="s">
        <v>27</v>
      </c>
      <c r="H995" s="1" t="s">
        <v>8337</v>
      </c>
      <c r="I995" s="1" t="s">
        <v>8338</v>
      </c>
      <c r="J995" s="1" t="s">
        <v>8338</v>
      </c>
      <c r="K995" s="2"/>
      <c r="L995" s="1">
        <v>3.0</v>
      </c>
      <c r="M995" s="1"/>
      <c r="N995" s="1">
        <v>18.3413</v>
      </c>
      <c r="O995" s="1" t="s">
        <v>5146</v>
      </c>
      <c r="P995" s="1" t="s">
        <v>8339</v>
      </c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>
      <c r="A996" s="1" t="s">
        <v>32</v>
      </c>
      <c r="B996" s="1" t="s">
        <v>112</v>
      </c>
      <c r="C996" s="1">
        <v>224.0</v>
      </c>
      <c r="D996" s="1">
        <v>0.0</v>
      </c>
      <c r="E996" s="2"/>
      <c r="F996" s="1" t="s">
        <v>26</v>
      </c>
      <c r="G996" s="1" t="s">
        <v>19</v>
      </c>
      <c r="H996" s="1" t="s">
        <v>8340</v>
      </c>
      <c r="I996" s="1" t="s">
        <v>8341</v>
      </c>
      <c r="J996" s="1" t="s">
        <v>8341</v>
      </c>
      <c r="K996" s="2"/>
      <c r="L996" s="1">
        <v>-4.0</v>
      </c>
      <c r="M996" s="1"/>
      <c r="N996" s="1">
        <v>10.164433333333333</v>
      </c>
      <c r="O996" s="1" t="s">
        <v>5146</v>
      </c>
      <c r="P996" s="1" t="s">
        <v>5290</v>
      </c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1" t="s">
        <v>32</v>
      </c>
      <c r="B997" s="1" t="s">
        <v>112</v>
      </c>
      <c r="C997" s="1">
        <v>553.0</v>
      </c>
      <c r="D997" s="1">
        <v>0.0</v>
      </c>
      <c r="E997" s="2"/>
      <c r="F997" s="1" t="s">
        <v>26</v>
      </c>
      <c r="G997" s="1" t="s">
        <v>27</v>
      </c>
      <c r="H997" s="1" t="s">
        <v>8342</v>
      </c>
      <c r="I997" s="1" t="s">
        <v>8343</v>
      </c>
      <c r="J997" s="1" t="s">
        <v>8343</v>
      </c>
      <c r="K997" s="2"/>
      <c r="L997" s="1">
        <v>3.0</v>
      </c>
      <c r="M997" s="1"/>
      <c r="N997" s="1">
        <v>23.049516666666666</v>
      </c>
      <c r="O997" s="1" t="s">
        <v>5146</v>
      </c>
      <c r="P997" s="1" t="s">
        <v>8344</v>
      </c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1" t="s">
        <v>48</v>
      </c>
      <c r="B998" s="1" t="s">
        <v>17</v>
      </c>
      <c r="C998" s="1">
        <v>261.0</v>
      </c>
      <c r="D998" s="1">
        <v>83.0</v>
      </c>
      <c r="E998" s="2"/>
      <c r="F998" s="1" t="s">
        <v>18</v>
      </c>
      <c r="G998" s="1" t="s">
        <v>123</v>
      </c>
      <c r="H998" s="1" t="s">
        <v>8345</v>
      </c>
      <c r="I998" s="1" t="s">
        <v>8346</v>
      </c>
      <c r="J998" s="1" t="s">
        <v>8174</v>
      </c>
      <c r="K998" s="2"/>
      <c r="L998" s="1">
        <v>668.0</v>
      </c>
      <c r="M998" s="1"/>
      <c r="N998" s="1">
        <v>16.750983333333334</v>
      </c>
      <c r="O998" s="1" t="s">
        <v>5142</v>
      </c>
      <c r="P998" s="1" t="s">
        <v>8347</v>
      </c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1" t="s">
        <v>32</v>
      </c>
      <c r="B999" s="1" t="s">
        <v>112</v>
      </c>
      <c r="C999" s="1">
        <v>867.0</v>
      </c>
      <c r="D999" s="1">
        <v>0.0</v>
      </c>
      <c r="E999" s="2"/>
      <c r="F999" s="1" t="s">
        <v>26</v>
      </c>
      <c r="G999" s="1" t="s">
        <v>27</v>
      </c>
      <c r="H999" s="1" t="s">
        <v>8348</v>
      </c>
      <c r="I999" s="1" t="s">
        <v>8349</v>
      </c>
      <c r="J999" s="1" t="s">
        <v>8349</v>
      </c>
      <c r="K999" s="2"/>
      <c r="L999" s="1">
        <v>3.0</v>
      </c>
      <c r="M999" s="1"/>
      <c r="N999" s="1">
        <v>23.29875</v>
      </c>
      <c r="O999" s="1" t="s">
        <v>5146</v>
      </c>
      <c r="P999" s="1" t="s">
        <v>8350</v>
      </c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1" t="s">
        <v>32</v>
      </c>
      <c r="B1000" s="1" t="s">
        <v>112</v>
      </c>
      <c r="C1000" s="1">
        <v>692.0</v>
      </c>
      <c r="D1000" s="1">
        <v>0.0</v>
      </c>
      <c r="E1000" s="2"/>
      <c r="F1000" s="1" t="s">
        <v>26</v>
      </c>
      <c r="G1000" s="1" t="s">
        <v>27</v>
      </c>
      <c r="H1000" s="1" t="s">
        <v>8351</v>
      </c>
      <c r="I1000" s="1" t="s">
        <v>8352</v>
      </c>
      <c r="J1000" s="1" t="s">
        <v>8352</v>
      </c>
      <c r="K1000" s="2"/>
      <c r="L1000" s="1">
        <v>-1.0</v>
      </c>
      <c r="M1000" s="1"/>
      <c r="N1000" s="1">
        <v>18.19165</v>
      </c>
      <c r="O1000" s="1" t="s">
        <v>5146</v>
      </c>
      <c r="P1000" s="1" t="s">
        <v>8353</v>
      </c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  <row r="1001">
      <c r="A1001" s="1" t="s">
        <v>32</v>
      </c>
      <c r="B1001" s="1" t="s">
        <v>112</v>
      </c>
      <c r="C1001" s="1">
        <v>881.0</v>
      </c>
      <c r="D1001" s="1">
        <v>0.0</v>
      </c>
      <c r="E1001" s="2"/>
      <c r="F1001" s="1" t="s">
        <v>26</v>
      </c>
      <c r="G1001" s="1" t="s">
        <v>27</v>
      </c>
      <c r="H1001" s="1" t="s">
        <v>8354</v>
      </c>
      <c r="I1001" s="1" t="s">
        <v>8355</v>
      </c>
      <c r="J1001" s="1" t="s">
        <v>8355</v>
      </c>
      <c r="K1001" s="2"/>
      <c r="L1001" s="1">
        <v>-1.0</v>
      </c>
      <c r="M1001" s="1"/>
      <c r="N1001" s="1">
        <v>18.732283333333335</v>
      </c>
      <c r="O1001" s="1" t="s">
        <v>5146</v>
      </c>
      <c r="P1001" s="1" t="s">
        <v>8356</v>
      </c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1" t="s">
        <v>32</v>
      </c>
      <c r="B1002" s="1" t="s">
        <v>112</v>
      </c>
      <c r="C1002" s="1">
        <v>528.0</v>
      </c>
      <c r="D1002" s="1">
        <v>0.0</v>
      </c>
      <c r="E1002" s="2"/>
      <c r="F1002" s="1" t="s">
        <v>26</v>
      </c>
      <c r="G1002" s="1" t="s">
        <v>27</v>
      </c>
      <c r="H1002" s="1" t="s">
        <v>8357</v>
      </c>
      <c r="I1002" s="1" t="s">
        <v>8358</v>
      </c>
      <c r="J1002" s="1" t="s">
        <v>8358</v>
      </c>
      <c r="K1002" s="2"/>
      <c r="L1002" s="1">
        <v>-1.0</v>
      </c>
      <c r="M1002" s="1"/>
      <c r="N1002" s="1">
        <v>17.590466666666668</v>
      </c>
      <c r="O1002" s="1" t="s">
        <v>5146</v>
      </c>
      <c r="P1002" s="1" t="s">
        <v>8359</v>
      </c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1" t="s">
        <v>66</v>
      </c>
      <c r="B1003" s="1" t="s">
        <v>112</v>
      </c>
      <c r="C1003" s="3">
        <v>643.0</v>
      </c>
      <c r="D1003" s="1">
        <v>0.0</v>
      </c>
      <c r="E1003" s="1" t="s">
        <v>7135</v>
      </c>
      <c r="F1003" s="1" t="s">
        <v>26</v>
      </c>
      <c r="G1003" s="1" t="s">
        <v>27</v>
      </c>
      <c r="H1003" s="1" t="s">
        <v>8360</v>
      </c>
      <c r="I1003" s="1" t="s">
        <v>8361</v>
      </c>
      <c r="J1003" s="1" t="s">
        <v>8361</v>
      </c>
      <c r="K1003" s="2"/>
      <c r="L1003" s="1">
        <v>-1.0</v>
      </c>
      <c r="M1003" s="1"/>
      <c r="N1003" s="1">
        <v>18.97135</v>
      </c>
      <c r="O1003" s="1" t="s">
        <v>5146</v>
      </c>
      <c r="P1003" s="1" t="s">
        <v>8362</v>
      </c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1" t="s">
        <v>24</v>
      </c>
      <c r="B1004" s="1" t="s">
        <v>17</v>
      </c>
      <c r="C1004" s="1">
        <v>214.2</v>
      </c>
      <c r="D1004" s="1">
        <v>0.0</v>
      </c>
      <c r="E1004" s="1" t="s">
        <v>25</v>
      </c>
      <c r="F1004" s="1" t="s">
        <v>26</v>
      </c>
      <c r="G1004" s="1" t="s">
        <v>27</v>
      </c>
      <c r="H1004" s="1" t="s">
        <v>8363</v>
      </c>
      <c r="I1004" s="1" t="s">
        <v>8364</v>
      </c>
      <c r="J1004" s="1" t="s">
        <v>8364</v>
      </c>
      <c r="K1004" s="2"/>
      <c r="L1004" s="1">
        <v>-1.0</v>
      </c>
      <c r="M1004" s="1"/>
      <c r="N1004" s="1">
        <v>13.065316666666666</v>
      </c>
      <c r="O1004" s="1" t="s">
        <v>5150</v>
      </c>
      <c r="P1004" s="1" t="s">
        <v>5174</v>
      </c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1" t="s">
        <v>48</v>
      </c>
      <c r="B1005" s="1" t="s">
        <v>17</v>
      </c>
      <c r="C1005" s="1">
        <v>458.0</v>
      </c>
      <c r="D1005" s="1">
        <v>0.0</v>
      </c>
      <c r="E1005" s="1" t="s">
        <v>7416</v>
      </c>
      <c r="F1005" s="1" t="s">
        <v>50</v>
      </c>
      <c r="G1005" s="1" t="s">
        <v>27</v>
      </c>
      <c r="H1005" s="1" t="s">
        <v>8365</v>
      </c>
      <c r="I1005" s="1" t="s">
        <v>8366</v>
      </c>
      <c r="J1005" s="1" t="s">
        <v>8367</v>
      </c>
      <c r="K1005" s="1" t="s">
        <v>8368</v>
      </c>
      <c r="L1005" s="1">
        <v>1.0</v>
      </c>
      <c r="M1005" s="1">
        <v>0.028916666666666667</v>
      </c>
      <c r="N1005" s="1">
        <v>16.067733333333333</v>
      </c>
      <c r="O1005" s="1" t="s">
        <v>5142</v>
      </c>
      <c r="P1005" s="1" t="s">
        <v>8369</v>
      </c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1" t="s">
        <v>48</v>
      </c>
      <c r="B1006" s="1" t="s">
        <v>17</v>
      </c>
      <c r="C1006" s="1">
        <v>309.0</v>
      </c>
      <c r="D1006" s="1">
        <v>0.0</v>
      </c>
      <c r="E1006" s="1" t="s">
        <v>7416</v>
      </c>
      <c r="F1006" s="1" t="s">
        <v>50</v>
      </c>
      <c r="G1006" s="1" t="s">
        <v>27</v>
      </c>
      <c r="H1006" s="1" t="s">
        <v>8370</v>
      </c>
      <c r="I1006" s="1" t="s">
        <v>8371</v>
      </c>
      <c r="J1006" s="1" t="s">
        <v>8372</v>
      </c>
      <c r="K1006" s="1" t="s">
        <v>8373</v>
      </c>
      <c r="L1006" s="1">
        <v>0.0</v>
      </c>
      <c r="M1006" s="1">
        <v>0.029916666666666668</v>
      </c>
      <c r="N1006" s="1">
        <v>14.163016666666667</v>
      </c>
      <c r="O1006" s="1" t="s">
        <v>5142</v>
      </c>
      <c r="P1006" s="1" t="s">
        <v>5733</v>
      </c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1" t="s">
        <v>24</v>
      </c>
      <c r="B1007" s="1" t="s">
        <v>17</v>
      </c>
      <c r="C1007" s="1">
        <v>214.2</v>
      </c>
      <c r="D1007" s="1">
        <v>0.0</v>
      </c>
      <c r="E1007" s="1" t="s">
        <v>25</v>
      </c>
      <c r="F1007" s="1" t="s">
        <v>26</v>
      </c>
      <c r="G1007" s="1" t="s">
        <v>27</v>
      </c>
      <c r="H1007" s="1" t="s">
        <v>8374</v>
      </c>
      <c r="I1007" s="1" t="s">
        <v>8375</v>
      </c>
      <c r="J1007" s="1" t="s">
        <v>8375</v>
      </c>
      <c r="K1007" s="2"/>
      <c r="L1007" s="1">
        <v>-8.0</v>
      </c>
      <c r="M1007" s="1"/>
      <c r="N1007" s="1">
        <v>6.970866666666667</v>
      </c>
      <c r="O1007" s="1" t="s">
        <v>5150</v>
      </c>
      <c r="P1007" s="1" t="s">
        <v>5263</v>
      </c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1" t="s">
        <v>24</v>
      </c>
      <c r="B1008" s="1" t="s">
        <v>17</v>
      </c>
      <c r="C1008" s="1">
        <v>474.2</v>
      </c>
      <c r="D1008" s="1">
        <v>0.0</v>
      </c>
      <c r="E1008" s="1" t="s">
        <v>25</v>
      </c>
      <c r="F1008" s="1" t="s">
        <v>26</v>
      </c>
      <c r="G1008" s="1" t="s">
        <v>27</v>
      </c>
      <c r="H1008" s="1" t="s">
        <v>8376</v>
      </c>
      <c r="I1008" s="1" t="s">
        <v>8377</v>
      </c>
      <c r="J1008" s="1" t="s">
        <v>8377</v>
      </c>
      <c r="K1008" s="2"/>
      <c r="L1008" s="1">
        <v>0.0</v>
      </c>
      <c r="M1008" s="1"/>
      <c r="N1008" s="1">
        <v>14.0333</v>
      </c>
      <c r="O1008" s="1" t="s">
        <v>5150</v>
      </c>
      <c r="P1008" s="1" t="s">
        <v>8378</v>
      </c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1" t="s">
        <v>24</v>
      </c>
      <c r="B1009" s="1" t="s">
        <v>17</v>
      </c>
      <c r="C1009" s="1">
        <v>1445.0</v>
      </c>
      <c r="D1009" s="1">
        <v>0.0</v>
      </c>
      <c r="E1009" s="1" t="s">
        <v>25</v>
      </c>
      <c r="F1009" s="1" t="s">
        <v>26</v>
      </c>
      <c r="G1009" s="1" t="s">
        <v>27</v>
      </c>
      <c r="H1009" s="1" t="s">
        <v>8379</v>
      </c>
      <c r="I1009" s="1" t="s">
        <v>8380</v>
      </c>
      <c r="J1009" s="1" t="s">
        <v>8380</v>
      </c>
      <c r="K1009" s="2"/>
      <c r="L1009" s="1">
        <v>-1.0</v>
      </c>
      <c r="M1009" s="1"/>
      <c r="N1009" s="1">
        <v>18.9106</v>
      </c>
      <c r="O1009" s="1" t="s">
        <v>5150</v>
      </c>
      <c r="P1009" s="1" t="s">
        <v>8381</v>
      </c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1" t="s">
        <v>16</v>
      </c>
      <c r="B1010" s="1" t="s">
        <v>17</v>
      </c>
      <c r="C1010" s="3">
        <v>249.0</v>
      </c>
      <c r="D1010" s="1">
        <v>249.0</v>
      </c>
      <c r="E1010" s="2"/>
      <c r="F1010" s="1" t="s">
        <v>18</v>
      </c>
      <c r="G1010" s="1" t="s">
        <v>19</v>
      </c>
      <c r="H1010" s="1" t="s">
        <v>8382</v>
      </c>
      <c r="I1010" s="1" t="s">
        <v>8383</v>
      </c>
      <c r="J1010" s="1" t="s">
        <v>8174</v>
      </c>
      <c r="K1010" s="2"/>
      <c r="L1010" s="1">
        <v>712.0</v>
      </c>
      <c r="M1010" s="1"/>
      <c r="N1010" s="1">
        <v>5.0434</v>
      </c>
      <c r="O1010" s="1" t="s">
        <v>22</v>
      </c>
      <c r="P1010" s="1" t="s">
        <v>8384</v>
      </c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</row>
    <row r="1011">
      <c r="A1011" s="1" t="s">
        <v>48</v>
      </c>
      <c r="B1011" s="1" t="s">
        <v>17</v>
      </c>
      <c r="C1011" s="3">
        <v>643.0</v>
      </c>
      <c r="D1011" s="1">
        <v>0.0</v>
      </c>
      <c r="E1011" s="1" t="s">
        <v>7416</v>
      </c>
      <c r="F1011" s="1" t="s">
        <v>50</v>
      </c>
      <c r="G1011" s="1" t="s">
        <v>27</v>
      </c>
      <c r="H1011" s="1" t="s">
        <v>8385</v>
      </c>
      <c r="I1011" s="1" t="s">
        <v>8386</v>
      </c>
      <c r="J1011" s="1" t="s">
        <v>8387</v>
      </c>
      <c r="K1011" s="1" t="s">
        <v>8388</v>
      </c>
      <c r="L1011" s="1">
        <v>-9.0</v>
      </c>
      <c r="M1011" s="1">
        <v>0.014066666666666667</v>
      </c>
      <c r="N1011" s="1">
        <v>8.19385</v>
      </c>
      <c r="O1011" s="1" t="s">
        <v>5142</v>
      </c>
      <c r="P1011" s="1" t="s">
        <v>8389</v>
      </c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1" t="s">
        <v>48</v>
      </c>
      <c r="B1012" s="1" t="s">
        <v>17</v>
      </c>
      <c r="C1012" s="1">
        <v>575.0</v>
      </c>
      <c r="D1012" s="1">
        <v>0.0</v>
      </c>
      <c r="E1012" s="1" t="s">
        <v>25</v>
      </c>
      <c r="F1012" s="1" t="s">
        <v>50</v>
      </c>
      <c r="G1012" s="1" t="s">
        <v>27</v>
      </c>
      <c r="H1012" s="1" t="s">
        <v>8390</v>
      </c>
      <c r="I1012" s="1" t="s">
        <v>8391</v>
      </c>
      <c r="J1012" s="1" t="s">
        <v>8392</v>
      </c>
      <c r="K1012" s="1" t="s">
        <v>8393</v>
      </c>
      <c r="L1012" s="1">
        <v>-16.0</v>
      </c>
      <c r="M1012" s="1">
        <v>1.5355</v>
      </c>
      <c r="N1012" s="1">
        <v>11.084833333333334</v>
      </c>
      <c r="O1012" s="1" t="s">
        <v>5142</v>
      </c>
      <c r="P1012" s="1" t="s">
        <v>8394</v>
      </c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1" t="s">
        <v>48</v>
      </c>
      <c r="B1013" s="1" t="s">
        <v>17</v>
      </c>
      <c r="C1013" s="1">
        <v>423.0</v>
      </c>
      <c r="D1013" s="1">
        <v>0.0</v>
      </c>
      <c r="E1013" s="1" t="s">
        <v>7416</v>
      </c>
      <c r="F1013" s="1" t="s">
        <v>50</v>
      </c>
      <c r="G1013" s="1" t="s">
        <v>27</v>
      </c>
      <c r="H1013" s="1" t="s">
        <v>8395</v>
      </c>
      <c r="I1013" s="1" t="s">
        <v>8396</v>
      </c>
      <c r="J1013" s="1" t="s">
        <v>8397</v>
      </c>
      <c r="K1013" s="1" t="s">
        <v>8398</v>
      </c>
      <c r="L1013" s="1">
        <v>2.0</v>
      </c>
      <c r="M1013" s="1">
        <v>0.0395</v>
      </c>
      <c r="N1013" s="1">
        <v>9.6775</v>
      </c>
      <c r="O1013" s="1" t="s">
        <v>5142</v>
      </c>
      <c r="P1013" s="1" t="s">
        <v>8399</v>
      </c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1" t="s">
        <v>48</v>
      </c>
      <c r="B1014" s="1" t="s">
        <v>17</v>
      </c>
      <c r="C1014" s="1">
        <v>378.0</v>
      </c>
      <c r="D1014" s="1">
        <v>0.0</v>
      </c>
      <c r="E1014" s="1" t="s">
        <v>25</v>
      </c>
      <c r="F1014" s="1" t="s">
        <v>50</v>
      </c>
      <c r="G1014" s="1" t="s">
        <v>27</v>
      </c>
      <c r="H1014" s="1" t="s">
        <v>8400</v>
      </c>
      <c r="I1014" s="1" t="s">
        <v>8401</v>
      </c>
      <c r="J1014" s="1" t="s">
        <v>8402</v>
      </c>
      <c r="K1014" s="1" t="s">
        <v>8403</v>
      </c>
      <c r="L1014" s="1">
        <v>-11.0</v>
      </c>
      <c r="M1014" s="1">
        <v>1.3862666666666668</v>
      </c>
      <c r="N1014" s="1">
        <v>5.543466666666666</v>
      </c>
      <c r="O1014" s="1" t="s">
        <v>5142</v>
      </c>
      <c r="P1014" s="1" t="s">
        <v>8404</v>
      </c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1" t="s">
        <v>48</v>
      </c>
      <c r="B1015" s="1" t="s">
        <v>17</v>
      </c>
      <c r="C1015" s="1">
        <v>559.0</v>
      </c>
      <c r="D1015" s="1">
        <v>122.0</v>
      </c>
      <c r="E1015" s="2"/>
      <c r="F1015" s="1" t="s">
        <v>18</v>
      </c>
      <c r="G1015" s="1" t="s">
        <v>123</v>
      </c>
      <c r="H1015" s="1" t="s">
        <v>8405</v>
      </c>
      <c r="I1015" s="1" t="s">
        <v>8406</v>
      </c>
      <c r="J1015" s="1" t="s">
        <v>8174</v>
      </c>
      <c r="K1015" s="2"/>
      <c r="L1015" s="1">
        <v>720.0</v>
      </c>
      <c r="M1015" s="1"/>
      <c r="N1015" s="1">
        <v>12.288083333333333</v>
      </c>
      <c r="O1015" s="1" t="s">
        <v>5142</v>
      </c>
      <c r="P1015" s="1" t="s">
        <v>8407</v>
      </c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1" t="s">
        <v>66</v>
      </c>
      <c r="B1016" s="1" t="s">
        <v>112</v>
      </c>
      <c r="C1016" s="1">
        <v>649.0</v>
      </c>
      <c r="D1016" s="1">
        <v>0.0</v>
      </c>
      <c r="E1016" s="1" t="s">
        <v>6037</v>
      </c>
      <c r="F1016" s="1" t="s">
        <v>26</v>
      </c>
      <c r="G1016" s="1" t="s">
        <v>27</v>
      </c>
      <c r="H1016" s="1" t="s">
        <v>8408</v>
      </c>
      <c r="I1016" s="1" t="s">
        <v>8409</v>
      </c>
      <c r="J1016" s="1" t="s">
        <v>8409</v>
      </c>
      <c r="K1016" s="2"/>
      <c r="L1016" s="1">
        <v>-9.0</v>
      </c>
      <c r="M1016" s="1"/>
      <c r="N1016" s="1">
        <v>10.57405</v>
      </c>
      <c r="O1016" s="1" t="s">
        <v>5146</v>
      </c>
      <c r="P1016" s="1" t="s">
        <v>8410</v>
      </c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1" t="s">
        <v>48</v>
      </c>
      <c r="B1017" s="1" t="s">
        <v>17</v>
      </c>
      <c r="C1017" s="1">
        <v>358.0</v>
      </c>
      <c r="D1017" s="1">
        <v>0.0</v>
      </c>
      <c r="E1017" s="1" t="s">
        <v>25</v>
      </c>
      <c r="F1017" s="1" t="s">
        <v>50</v>
      </c>
      <c r="G1017" s="1" t="s">
        <v>27</v>
      </c>
      <c r="H1017" s="1" t="s">
        <v>8411</v>
      </c>
      <c r="I1017" s="1" t="s">
        <v>8412</v>
      </c>
      <c r="J1017" s="1" t="s">
        <v>8413</v>
      </c>
      <c r="K1017" s="1" t="s">
        <v>8414</v>
      </c>
      <c r="L1017" s="1">
        <v>1.0</v>
      </c>
      <c r="M1017" s="1">
        <v>15.680383333333333</v>
      </c>
      <c r="N1017" s="1">
        <v>20.7192</v>
      </c>
      <c r="O1017" s="1" t="s">
        <v>5142</v>
      </c>
      <c r="P1017" s="1" t="s">
        <v>8415</v>
      </c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</row>
    <row r="1018">
      <c r="A1018" s="1" t="s">
        <v>32</v>
      </c>
      <c r="B1018" s="1" t="s">
        <v>112</v>
      </c>
      <c r="C1018" s="1">
        <v>1200.0</v>
      </c>
      <c r="D1018" s="1">
        <v>0.0</v>
      </c>
      <c r="E1018" s="2"/>
      <c r="F1018" s="1" t="s">
        <v>26</v>
      </c>
      <c r="G1018" s="1" t="s">
        <v>27</v>
      </c>
      <c r="H1018" s="1" t="s">
        <v>8416</v>
      </c>
      <c r="I1018" s="1" t="s">
        <v>8417</v>
      </c>
      <c r="J1018" s="1" t="s">
        <v>8417</v>
      </c>
      <c r="K1018" s="2"/>
      <c r="L1018" s="1">
        <v>-1.0</v>
      </c>
      <c r="M1018" s="1"/>
      <c r="N1018" s="1">
        <v>18.162366666666667</v>
      </c>
      <c r="O1018" s="1" t="s">
        <v>5146</v>
      </c>
      <c r="P1018" s="1" t="s">
        <v>8418</v>
      </c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1" t="s">
        <v>66</v>
      </c>
      <c r="B1019" s="1" t="s">
        <v>112</v>
      </c>
      <c r="C1019" s="1">
        <v>1266.0</v>
      </c>
      <c r="D1019" s="1">
        <v>0.0</v>
      </c>
      <c r="E1019" s="1" t="s">
        <v>7329</v>
      </c>
      <c r="F1019" s="1" t="s">
        <v>26</v>
      </c>
      <c r="G1019" s="1" t="s">
        <v>27</v>
      </c>
      <c r="H1019" s="1" t="s">
        <v>8419</v>
      </c>
      <c r="I1019" s="1" t="s">
        <v>8420</v>
      </c>
      <c r="J1019" s="1" t="s">
        <v>8420</v>
      </c>
      <c r="K1019" s="2"/>
      <c r="L1019" s="1">
        <v>-3.0</v>
      </c>
      <c r="M1019" s="1"/>
      <c r="N1019" s="1">
        <v>16.1121</v>
      </c>
      <c r="O1019" s="1" t="s">
        <v>5146</v>
      </c>
      <c r="P1019" s="1" t="s">
        <v>8421</v>
      </c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1" t="s">
        <v>24</v>
      </c>
      <c r="B1020" s="1" t="s">
        <v>17</v>
      </c>
      <c r="C1020" s="1">
        <v>439.2</v>
      </c>
      <c r="D1020" s="1">
        <v>0.0</v>
      </c>
      <c r="E1020" s="1" t="s">
        <v>25</v>
      </c>
      <c r="F1020" s="1" t="s">
        <v>26</v>
      </c>
      <c r="G1020" s="1" t="s">
        <v>27</v>
      </c>
      <c r="H1020" s="1" t="s">
        <v>8422</v>
      </c>
      <c r="I1020" s="1" t="s">
        <v>8423</v>
      </c>
      <c r="J1020" s="1" t="s">
        <v>8423</v>
      </c>
      <c r="K1020" s="2"/>
      <c r="L1020" s="1">
        <v>-6.0</v>
      </c>
      <c r="M1020" s="1"/>
      <c r="N1020" s="1">
        <v>8.68225</v>
      </c>
      <c r="O1020" s="1" t="s">
        <v>5150</v>
      </c>
      <c r="P1020" s="1" t="s">
        <v>8424</v>
      </c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</row>
    <row r="1021">
      <c r="A1021" s="1" t="s">
        <v>66</v>
      </c>
      <c r="B1021" s="1" t="s">
        <v>112</v>
      </c>
      <c r="C1021" s="1">
        <v>321.0</v>
      </c>
      <c r="D1021" s="1">
        <v>0.0</v>
      </c>
      <c r="E1021" s="1" t="s">
        <v>7712</v>
      </c>
      <c r="F1021" s="1" t="s">
        <v>26</v>
      </c>
      <c r="G1021" s="1" t="s">
        <v>27</v>
      </c>
      <c r="H1021" s="1" t="s">
        <v>8425</v>
      </c>
      <c r="I1021" s="1" t="s">
        <v>8426</v>
      </c>
      <c r="J1021" s="1" t="s">
        <v>8426</v>
      </c>
      <c r="K1021" s="2"/>
      <c r="L1021" s="1">
        <v>-6.0</v>
      </c>
      <c r="M1021" s="1"/>
      <c r="N1021" s="1">
        <v>8.823583333333334</v>
      </c>
      <c r="O1021" s="1" t="s">
        <v>5146</v>
      </c>
      <c r="P1021" s="1" t="s">
        <v>8427</v>
      </c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1" t="s">
        <v>24</v>
      </c>
      <c r="B1022" s="1" t="s">
        <v>17</v>
      </c>
      <c r="C1022" s="1">
        <v>329.0</v>
      </c>
      <c r="D1022" s="1">
        <v>0.0</v>
      </c>
      <c r="E1022" s="1" t="s">
        <v>25</v>
      </c>
      <c r="F1022" s="1" t="s">
        <v>26</v>
      </c>
      <c r="G1022" s="1" t="s">
        <v>27</v>
      </c>
      <c r="H1022" s="1" t="s">
        <v>8428</v>
      </c>
      <c r="I1022" s="1" t="s">
        <v>8429</v>
      </c>
      <c r="J1022" s="1" t="s">
        <v>8429</v>
      </c>
      <c r="K1022" s="2"/>
      <c r="L1022" s="1">
        <v>-7.0</v>
      </c>
      <c r="M1022" s="1"/>
      <c r="N1022" s="1">
        <v>7.128566666666667</v>
      </c>
      <c r="O1022" s="1" t="s">
        <v>5150</v>
      </c>
      <c r="P1022" s="1" t="s">
        <v>5287</v>
      </c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1" t="s">
        <v>24</v>
      </c>
      <c r="B1023" s="1" t="s">
        <v>17</v>
      </c>
      <c r="C1023" s="1">
        <v>304.2</v>
      </c>
      <c r="D1023" s="1">
        <v>0.0</v>
      </c>
      <c r="E1023" s="1" t="s">
        <v>25</v>
      </c>
      <c r="F1023" s="1" t="s">
        <v>26</v>
      </c>
      <c r="G1023" s="1" t="s">
        <v>27</v>
      </c>
      <c r="H1023" s="1" t="s">
        <v>8430</v>
      </c>
      <c r="I1023" s="1" t="s">
        <v>8431</v>
      </c>
      <c r="J1023" s="1" t="s">
        <v>8431</v>
      </c>
      <c r="K1023" s="2"/>
      <c r="L1023" s="1">
        <v>-10.0</v>
      </c>
      <c r="M1023" s="1"/>
      <c r="N1023" s="1">
        <v>4.58955</v>
      </c>
      <c r="O1023" s="1" t="s">
        <v>5150</v>
      </c>
      <c r="P1023" s="1" t="s">
        <v>8432</v>
      </c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1" t="s">
        <v>24</v>
      </c>
      <c r="B1024" s="1" t="s">
        <v>17</v>
      </c>
      <c r="C1024" s="1">
        <v>329.0</v>
      </c>
      <c r="D1024" s="1">
        <v>0.0</v>
      </c>
      <c r="E1024" s="1" t="s">
        <v>25</v>
      </c>
      <c r="F1024" s="1" t="s">
        <v>26</v>
      </c>
      <c r="G1024" s="1" t="s">
        <v>27</v>
      </c>
      <c r="H1024" s="1" t="s">
        <v>8433</v>
      </c>
      <c r="I1024" s="1" t="s">
        <v>8434</v>
      </c>
      <c r="J1024" s="1" t="s">
        <v>8434</v>
      </c>
      <c r="K1024" s="2"/>
      <c r="L1024" s="1">
        <v>-8.0</v>
      </c>
      <c r="M1024" s="1"/>
      <c r="N1024" s="1">
        <v>6.089333333333333</v>
      </c>
      <c r="O1024" s="1" t="s">
        <v>5150</v>
      </c>
      <c r="P1024" s="1" t="s">
        <v>7649</v>
      </c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1" t="s">
        <v>24</v>
      </c>
      <c r="B1025" s="1" t="s">
        <v>17</v>
      </c>
      <c r="C1025" s="1">
        <v>273.2</v>
      </c>
      <c r="D1025" s="1">
        <v>0.0</v>
      </c>
      <c r="E1025" s="1" t="s">
        <v>25</v>
      </c>
      <c r="F1025" s="1" t="s">
        <v>26</v>
      </c>
      <c r="G1025" s="1" t="s">
        <v>27</v>
      </c>
      <c r="H1025" s="1" t="s">
        <v>8435</v>
      </c>
      <c r="I1025" s="1" t="s">
        <v>8436</v>
      </c>
      <c r="J1025" s="1" t="s">
        <v>8436</v>
      </c>
      <c r="K1025" s="2"/>
      <c r="L1025" s="1">
        <v>-9.0</v>
      </c>
      <c r="M1025" s="1"/>
      <c r="N1025" s="1">
        <v>5.225483333333333</v>
      </c>
      <c r="O1025" s="1" t="s">
        <v>5150</v>
      </c>
      <c r="P1025" s="1" t="s">
        <v>7443</v>
      </c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1" t="s">
        <v>24</v>
      </c>
      <c r="B1026" s="1" t="s">
        <v>17</v>
      </c>
      <c r="C1026" s="1">
        <v>264.0</v>
      </c>
      <c r="D1026" s="1">
        <v>0.0</v>
      </c>
      <c r="E1026" s="1" t="s">
        <v>25</v>
      </c>
      <c r="F1026" s="1" t="s">
        <v>26</v>
      </c>
      <c r="G1026" s="1" t="s">
        <v>27</v>
      </c>
      <c r="H1026" s="1" t="s">
        <v>8437</v>
      </c>
      <c r="I1026" s="1" t="s">
        <v>8438</v>
      </c>
      <c r="J1026" s="1" t="s">
        <v>8438</v>
      </c>
      <c r="K1026" s="2"/>
      <c r="L1026" s="1">
        <v>-7.0</v>
      </c>
      <c r="M1026" s="1"/>
      <c r="N1026" s="1">
        <v>46.85185</v>
      </c>
      <c r="O1026" s="1" t="s">
        <v>5150</v>
      </c>
      <c r="P1026" s="1" t="s">
        <v>8439</v>
      </c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1" t="s">
        <v>24</v>
      </c>
      <c r="B1027" s="1" t="s">
        <v>17</v>
      </c>
      <c r="C1027" s="1">
        <v>539.2</v>
      </c>
      <c r="D1027" s="1">
        <v>0.0</v>
      </c>
      <c r="E1027" s="1" t="s">
        <v>25</v>
      </c>
      <c r="F1027" s="1" t="s">
        <v>26</v>
      </c>
      <c r="G1027" s="1" t="s">
        <v>27</v>
      </c>
      <c r="H1027" s="1" t="s">
        <v>8440</v>
      </c>
      <c r="I1027" s="1" t="s">
        <v>8441</v>
      </c>
      <c r="J1027" s="1" t="s">
        <v>8441</v>
      </c>
      <c r="K1027" s="2"/>
      <c r="L1027" s="1">
        <v>-11.0</v>
      </c>
      <c r="M1027" s="1"/>
      <c r="N1027" s="1">
        <v>8.812133333333334</v>
      </c>
      <c r="O1027" s="1" t="s">
        <v>5150</v>
      </c>
      <c r="P1027" s="1" t="s">
        <v>8442</v>
      </c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1" t="s">
        <v>32</v>
      </c>
      <c r="B1028" s="1" t="s">
        <v>112</v>
      </c>
      <c r="C1028" s="1">
        <v>364.0</v>
      </c>
      <c r="D1028" s="1">
        <v>0.0</v>
      </c>
      <c r="E1028" s="2"/>
      <c r="F1028" s="1" t="s">
        <v>26</v>
      </c>
      <c r="G1028" s="1" t="s">
        <v>27</v>
      </c>
      <c r="H1028" s="1" t="s">
        <v>8443</v>
      </c>
      <c r="I1028" s="1" t="s">
        <v>8444</v>
      </c>
      <c r="J1028" s="1" t="s">
        <v>8444</v>
      </c>
      <c r="K1028" s="2"/>
      <c r="L1028" s="1">
        <v>-8.0</v>
      </c>
      <c r="M1028" s="1"/>
      <c r="N1028" s="1">
        <v>6.032183333333333</v>
      </c>
      <c r="O1028" s="1" t="s">
        <v>5146</v>
      </c>
      <c r="P1028" s="1" t="s">
        <v>8445</v>
      </c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</row>
    <row r="1029">
      <c r="A1029" s="1" t="s">
        <v>24</v>
      </c>
      <c r="B1029" s="1" t="s">
        <v>17</v>
      </c>
      <c r="C1029" s="1">
        <v>329.0</v>
      </c>
      <c r="D1029" s="1">
        <v>0.0</v>
      </c>
      <c r="E1029" s="1" t="s">
        <v>25</v>
      </c>
      <c r="F1029" s="1" t="s">
        <v>26</v>
      </c>
      <c r="G1029" s="1" t="s">
        <v>27</v>
      </c>
      <c r="H1029" s="1" t="s">
        <v>8446</v>
      </c>
      <c r="I1029" s="1" t="s">
        <v>8447</v>
      </c>
      <c r="J1029" s="1" t="s">
        <v>8447</v>
      </c>
      <c r="K1029" s="2"/>
      <c r="L1029" s="1">
        <v>-8.0</v>
      </c>
      <c r="M1029" s="1"/>
      <c r="N1029" s="1">
        <v>6.146066666666667</v>
      </c>
      <c r="O1029" s="1" t="s">
        <v>5150</v>
      </c>
      <c r="P1029" s="1" t="s">
        <v>6961</v>
      </c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1" t="s">
        <v>24</v>
      </c>
      <c r="B1030" s="1" t="s">
        <v>17</v>
      </c>
      <c r="C1030" s="1">
        <v>214.2</v>
      </c>
      <c r="D1030" s="1">
        <v>0.0</v>
      </c>
      <c r="E1030" s="1" t="s">
        <v>25</v>
      </c>
      <c r="F1030" s="1" t="s">
        <v>26</v>
      </c>
      <c r="G1030" s="1" t="s">
        <v>27</v>
      </c>
      <c r="H1030" s="1" t="s">
        <v>8448</v>
      </c>
      <c r="I1030" s="1" t="s">
        <v>8449</v>
      </c>
      <c r="J1030" s="1" t="s">
        <v>8449</v>
      </c>
      <c r="K1030" s="2"/>
      <c r="L1030" s="1">
        <v>-8.0</v>
      </c>
      <c r="M1030" s="1"/>
      <c r="N1030" s="1">
        <v>6.587316666666666</v>
      </c>
      <c r="O1030" s="1" t="s">
        <v>5150</v>
      </c>
      <c r="P1030" s="1" t="s">
        <v>8450</v>
      </c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1" t="s">
        <v>48</v>
      </c>
      <c r="B1031" s="1" t="s">
        <v>17</v>
      </c>
      <c r="C1031" s="1">
        <v>328.0</v>
      </c>
      <c r="D1031" s="1">
        <v>0.0</v>
      </c>
      <c r="E1031" s="1" t="s">
        <v>5776</v>
      </c>
      <c r="F1031" s="1" t="s">
        <v>50</v>
      </c>
      <c r="G1031" s="1" t="s">
        <v>27</v>
      </c>
      <c r="H1031" s="1" t="s">
        <v>8451</v>
      </c>
      <c r="I1031" s="1" t="s">
        <v>8452</v>
      </c>
      <c r="J1031" s="1" t="s">
        <v>8453</v>
      </c>
      <c r="K1031" s="1" t="s">
        <v>8454</v>
      </c>
      <c r="L1031" s="1">
        <v>-1.0</v>
      </c>
      <c r="M1031" s="1">
        <v>0.031116666666666667</v>
      </c>
      <c r="N1031" s="1">
        <v>5.221816666666666</v>
      </c>
      <c r="O1031" s="1" t="s">
        <v>5142</v>
      </c>
      <c r="P1031" s="1" t="s">
        <v>8455</v>
      </c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</row>
    <row r="1032">
      <c r="A1032" s="1" t="s">
        <v>48</v>
      </c>
      <c r="B1032" s="1" t="s">
        <v>17</v>
      </c>
      <c r="C1032" s="1">
        <v>317.0</v>
      </c>
      <c r="D1032" s="1">
        <v>11.0</v>
      </c>
      <c r="E1032" s="1" t="s">
        <v>5776</v>
      </c>
      <c r="F1032" s="1" t="s">
        <v>50</v>
      </c>
      <c r="G1032" s="1" t="s">
        <v>27</v>
      </c>
      <c r="H1032" s="1" t="s">
        <v>8456</v>
      </c>
      <c r="I1032" s="1" t="s">
        <v>8457</v>
      </c>
      <c r="J1032" s="1" t="s">
        <v>8458</v>
      </c>
      <c r="K1032" s="1" t="s">
        <v>8459</v>
      </c>
      <c r="L1032" s="1">
        <v>-14.0</v>
      </c>
      <c r="M1032" s="1">
        <v>0.0405</v>
      </c>
      <c r="N1032" s="1">
        <v>5.854016666666666</v>
      </c>
      <c r="O1032" s="1" t="s">
        <v>5142</v>
      </c>
      <c r="P1032" s="1" t="s">
        <v>8460</v>
      </c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</row>
    <row r="1033">
      <c r="A1033" s="1" t="s">
        <v>66</v>
      </c>
      <c r="B1033" s="1" t="s">
        <v>112</v>
      </c>
      <c r="C1033" s="1">
        <v>259.0</v>
      </c>
      <c r="D1033" s="1">
        <v>0.0</v>
      </c>
      <c r="E1033" s="1" t="s">
        <v>2128</v>
      </c>
      <c r="F1033" s="1" t="s">
        <v>26</v>
      </c>
      <c r="G1033" s="1" t="s">
        <v>27</v>
      </c>
      <c r="H1033" s="1" t="s">
        <v>8461</v>
      </c>
      <c r="I1033" s="1" t="s">
        <v>8462</v>
      </c>
      <c r="J1033" s="1" t="s">
        <v>8462</v>
      </c>
      <c r="K1033" s="2"/>
      <c r="L1033" s="1">
        <v>-10.0</v>
      </c>
      <c r="M1033" s="1"/>
      <c r="N1033" s="1">
        <v>4.953266666666667</v>
      </c>
      <c r="O1033" s="1" t="s">
        <v>5146</v>
      </c>
      <c r="P1033" s="1" t="s">
        <v>8463</v>
      </c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1" t="s">
        <v>24</v>
      </c>
      <c r="B1034" s="1" t="s">
        <v>17</v>
      </c>
      <c r="C1034" s="1">
        <v>340.2</v>
      </c>
      <c r="D1034" s="1">
        <v>0.0</v>
      </c>
      <c r="E1034" s="1" t="s">
        <v>25</v>
      </c>
      <c r="F1034" s="1" t="s">
        <v>26</v>
      </c>
      <c r="G1034" s="1" t="s">
        <v>27</v>
      </c>
      <c r="H1034" s="1" t="s">
        <v>8464</v>
      </c>
      <c r="I1034" s="1" t="s">
        <v>8465</v>
      </c>
      <c r="J1034" s="1" t="s">
        <v>8465</v>
      </c>
      <c r="K1034" s="2"/>
      <c r="L1034" s="1">
        <v>-6.0</v>
      </c>
      <c r="M1034" s="1"/>
      <c r="N1034" s="1">
        <v>8.4517</v>
      </c>
      <c r="O1034" s="1" t="s">
        <v>5150</v>
      </c>
      <c r="P1034" s="1" t="s">
        <v>8466</v>
      </c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1" t="s">
        <v>48</v>
      </c>
      <c r="B1035" s="1" t="s">
        <v>17</v>
      </c>
      <c r="C1035" s="3">
        <v>840.0</v>
      </c>
      <c r="D1035" s="1">
        <v>200.0</v>
      </c>
      <c r="E1035" s="2"/>
      <c r="F1035" s="1" t="s">
        <v>18</v>
      </c>
      <c r="G1035" s="1" t="s">
        <v>27</v>
      </c>
      <c r="H1035" s="1" t="s">
        <v>8467</v>
      </c>
      <c r="I1035" s="1" t="s">
        <v>8468</v>
      </c>
      <c r="J1035" s="1" t="s">
        <v>8174</v>
      </c>
      <c r="K1035" s="2"/>
      <c r="L1035" s="1">
        <v>848.0</v>
      </c>
      <c r="M1035" s="1"/>
      <c r="N1035" s="1">
        <v>12.994633333333333</v>
      </c>
      <c r="O1035" s="1" t="s">
        <v>5142</v>
      </c>
      <c r="P1035" s="1" t="s">
        <v>8469</v>
      </c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1" t="s">
        <v>32</v>
      </c>
      <c r="B1036" s="1" t="s">
        <v>112</v>
      </c>
      <c r="C1036" s="1">
        <v>264.0</v>
      </c>
      <c r="D1036" s="1">
        <v>0.0</v>
      </c>
      <c r="E1036" s="2"/>
      <c r="F1036" s="1" t="s">
        <v>26</v>
      </c>
      <c r="G1036" s="1" t="s">
        <v>27</v>
      </c>
      <c r="H1036" s="1" t="s">
        <v>8470</v>
      </c>
      <c r="I1036" s="1" t="s">
        <v>8471</v>
      </c>
      <c r="J1036" s="1" t="s">
        <v>8471</v>
      </c>
      <c r="K1036" s="2"/>
      <c r="L1036" s="1">
        <v>-9.0</v>
      </c>
      <c r="M1036" s="1"/>
      <c r="N1036" s="1">
        <v>5.806666666666667</v>
      </c>
      <c r="O1036" s="1" t="s">
        <v>5146</v>
      </c>
      <c r="P1036" s="1" t="s">
        <v>5482</v>
      </c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</row>
    <row r="1037">
      <c r="A1037" s="1" t="s">
        <v>66</v>
      </c>
      <c r="B1037" s="1" t="s">
        <v>112</v>
      </c>
      <c r="C1037" s="1">
        <v>329.0</v>
      </c>
      <c r="D1037" s="1">
        <v>0.0</v>
      </c>
      <c r="E1037" s="1" t="s">
        <v>7148</v>
      </c>
      <c r="F1037" s="1" t="s">
        <v>26</v>
      </c>
      <c r="G1037" s="1" t="s">
        <v>27</v>
      </c>
      <c r="H1037" s="1" t="s">
        <v>8472</v>
      </c>
      <c r="I1037" s="1" t="s">
        <v>8473</v>
      </c>
      <c r="J1037" s="1" t="s">
        <v>8473</v>
      </c>
      <c r="K1037" s="2"/>
      <c r="L1037" s="1">
        <v>-5.0</v>
      </c>
      <c r="M1037" s="1"/>
      <c r="N1037" s="1">
        <v>9.480333333333334</v>
      </c>
      <c r="O1037" s="1" t="s">
        <v>5146</v>
      </c>
      <c r="P1037" s="1" t="s">
        <v>980</v>
      </c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</row>
    <row r="1038">
      <c r="A1038" s="1" t="s">
        <v>32</v>
      </c>
      <c r="B1038" s="3" t="s">
        <v>112</v>
      </c>
      <c r="C1038" s="1">
        <v>368.0</v>
      </c>
      <c r="D1038" s="1">
        <v>0.0</v>
      </c>
      <c r="E1038" s="2"/>
      <c r="F1038" s="1" t="s">
        <v>26</v>
      </c>
      <c r="G1038" s="1" t="s">
        <v>27</v>
      </c>
      <c r="H1038" s="1" t="s">
        <v>8474</v>
      </c>
      <c r="I1038" s="1" t="s">
        <v>8475</v>
      </c>
      <c r="J1038" s="1" t="s">
        <v>8475</v>
      </c>
      <c r="K1038" s="2"/>
      <c r="L1038" s="1">
        <v>-8.0</v>
      </c>
      <c r="M1038" s="1"/>
      <c r="N1038" s="1">
        <v>6.96845</v>
      </c>
      <c r="O1038" s="1" t="s">
        <v>5146</v>
      </c>
      <c r="P1038" s="1" t="s">
        <v>8476</v>
      </c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</row>
    <row r="1039">
      <c r="A1039" s="1" t="s">
        <v>24</v>
      </c>
      <c r="B1039" s="1" t="s">
        <v>17</v>
      </c>
      <c r="C1039" s="1">
        <v>182.2</v>
      </c>
      <c r="D1039" s="1">
        <v>0.0</v>
      </c>
      <c r="E1039" s="1" t="s">
        <v>25</v>
      </c>
      <c r="F1039" s="1" t="s">
        <v>26</v>
      </c>
      <c r="G1039" s="1" t="s">
        <v>27</v>
      </c>
      <c r="H1039" s="1" t="s">
        <v>8477</v>
      </c>
      <c r="I1039" s="1" t="s">
        <v>8478</v>
      </c>
      <c r="J1039" s="1" t="s">
        <v>8478</v>
      </c>
      <c r="K1039" s="2"/>
      <c r="L1039" s="1">
        <v>-9.0</v>
      </c>
      <c r="M1039" s="1"/>
      <c r="N1039" s="1">
        <v>5.2720666666666665</v>
      </c>
      <c r="O1039" s="1" t="s">
        <v>5150</v>
      </c>
      <c r="P1039" s="1" t="s">
        <v>8479</v>
      </c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1" t="s">
        <v>48</v>
      </c>
      <c r="B1040" s="1" t="s">
        <v>17</v>
      </c>
      <c r="C1040" s="1">
        <v>398.0</v>
      </c>
      <c r="D1040" s="1">
        <v>100.0</v>
      </c>
      <c r="E1040" s="2"/>
      <c r="F1040" s="1" t="s">
        <v>18</v>
      </c>
      <c r="G1040" s="1" t="s">
        <v>123</v>
      </c>
      <c r="H1040" s="1" t="s">
        <v>8480</v>
      </c>
      <c r="I1040" s="1" t="s">
        <v>8481</v>
      </c>
      <c r="J1040" s="1" t="s">
        <v>8174</v>
      </c>
      <c r="K1040" s="2"/>
      <c r="L1040" s="1">
        <v>894.0</v>
      </c>
      <c r="M1040" s="1"/>
      <c r="N1040" s="1">
        <v>11.507783333333334</v>
      </c>
      <c r="O1040" s="1" t="s">
        <v>5142</v>
      </c>
      <c r="P1040" s="1" t="s">
        <v>7725</v>
      </c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1" t="s">
        <v>48</v>
      </c>
      <c r="B1041" s="1" t="s">
        <v>17</v>
      </c>
      <c r="C1041" s="1">
        <v>270.0</v>
      </c>
      <c r="D1041" s="1">
        <v>0.0</v>
      </c>
      <c r="E1041" s="1" t="s">
        <v>5776</v>
      </c>
      <c r="F1041" s="1" t="s">
        <v>50</v>
      </c>
      <c r="G1041" s="1" t="s">
        <v>27</v>
      </c>
      <c r="H1041" s="1" t="s">
        <v>8482</v>
      </c>
      <c r="I1041" s="1" t="s">
        <v>8483</v>
      </c>
      <c r="J1041" s="1" t="s">
        <v>8484</v>
      </c>
      <c r="K1041" s="1" t="s">
        <v>8485</v>
      </c>
      <c r="L1041" s="1">
        <v>7.0</v>
      </c>
      <c r="M1041" s="1">
        <v>0.017466666666666665</v>
      </c>
      <c r="N1041" s="1">
        <v>15.507333333333333</v>
      </c>
      <c r="O1041" s="1" t="s">
        <v>5142</v>
      </c>
      <c r="P1041" s="1" t="s">
        <v>5845</v>
      </c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</row>
    <row r="1042">
      <c r="A1042" s="1" t="s">
        <v>48</v>
      </c>
      <c r="B1042" s="1" t="s">
        <v>17</v>
      </c>
      <c r="C1042" s="1">
        <v>426.0</v>
      </c>
      <c r="D1042" s="1">
        <v>22.0</v>
      </c>
      <c r="E1042" s="1" t="s">
        <v>5776</v>
      </c>
      <c r="F1042" s="1" t="s">
        <v>50</v>
      </c>
      <c r="G1042" s="1" t="s">
        <v>27</v>
      </c>
      <c r="H1042" s="1" t="s">
        <v>8486</v>
      </c>
      <c r="I1042" s="1" t="s">
        <v>8487</v>
      </c>
      <c r="J1042" s="1" t="s">
        <v>8488</v>
      </c>
      <c r="K1042" s="1" t="s">
        <v>8489</v>
      </c>
      <c r="L1042" s="1">
        <v>-3.0</v>
      </c>
      <c r="M1042" s="1">
        <v>0.013616666666666666</v>
      </c>
      <c r="N1042" s="1">
        <v>15.907183333333334</v>
      </c>
      <c r="O1042" s="1" t="s">
        <v>5142</v>
      </c>
      <c r="P1042" s="1" t="s">
        <v>8490</v>
      </c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1" t="s">
        <v>66</v>
      </c>
      <c r="B1043" s="1" t="s">
        <v>112</v>
      </c>
      <c r="C1043" s="1">
        <v>592.0</v>
      </c>
      <c r="D1043" s="1">
        <v>0.0</v>
      </c>
      <c r="E1043" s="1" t="s">
        <v>8491</v>
      </c>
      <c r="F1043" s="1" t="s">
        <v>26</v>
      </c>
      <c r="G1043" s="1" t="s">
        <v>27</v>
      </c>
      <c r="H1043" s="1" t="s">
        <v>8492</v>
      </c>
      <c r="I1043" s="1" t="s">
        <v>8493</v>
      </c>
      <c r="J1043" s="1" t="s">
        <v>8493</v>
      </c>
      <c r="K1043" s="2"/>
      <c r="L1043" s="1">
        <v>-5.0</v>
      </c>
      <c r="M1043" s="1"/>
      <c r="N1043" s="1">
        <v>14.275733333333333</v>
      </c>
      <c r="O1043" s="1" t="s">
        <v>5146</v>
      </c>
      <c r="P1043" s="1" t="s">
        <v>8494</v>
      </c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1" t="s">
        <v>32</v>
      </c>
      <c r="B1044" s="1" t="s">
        <v>112</v>
      </c>
      <c r="C1044" s="1">
        <v>528.0</v>
      </c>
      <c r="D1044" s="1">
        <v>0.0</v>
      </c>
      <c r="E1044" s="2"/>
      <c r="F1044" s="1" t="s">
        <v>26</v>
      </c>
      <c r="G1044" s="1" t="s">
        <v>27</v>
      </c>
      <c r="H1044" s="1" t="s">
        <v>8495</v>
      </c>
      <c r="I1044" s="1" t="s">
        <v>8496</v>
      </c>
      <c r="J1044" s="1" t="s">
        <v>8496</v>
      </c>
      <c r="K1044" s="2"/>
      <c r="L1044" s="1">
        <v>-11.0</v>
      </c>
      <c r="M1044" s="1"/>
      <c r="N1044" s="1">
        <v>7.34505</v>
      </c>
      <c r="O1044" s="1" t="s">
        <v>5146</v>
      </c>
      <c r="P1044" s="1" t="s">
        <v>8497</v>
      </c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</row>
    <row r="1045">
      <c r="A1045" s="1" t="s">
        <v>24</v>
      </c>
      <c r="B1045" s="1" t="s">
        <v>17</v>
      </c>
      <c r="C1045" s="1">
        <v>214.2</v>
      </c>
      <c r="D1045" s="1">
        <v>0.0</v>
      </c>
      <c r="E1045" s="1" t="s">
        <v>25</v>
      </c>
      <c r="F1045" s="1" t="s">
        <v>26</v>
      </c>
      <c r="G1045" s="1" t="s">
        <v>27</v>
      </c>
      <c r="H1045" s="1" t="s">
        <v>8498</v>
      </c>
      <c r="I1045" s="1" t="s">
        <v>8499</v>
      </c>
      <c r="J1045" s="1" t="s">
        <v>8499</v>
      </c>
      <c r="K1045" s="2"/>
      <c r="L1045" s="1">
        <v>-7.0</v>
      </c>
      <c r="M1045" s="1"/>
      <c r="N1045" s="1">
        <v>7.601183333333333</v>
      </c>
      <c r="O1045" s="1" t="s">
        <v>5150</v>
      </c>
      <c r="P1045" s="1" t="s">
        <v>5263</v>
      </c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1" t="s">
        <v>48</v>
      </c>
      <c r="B1046" s="1" t="s">
        <v>17</v>
      </c>
      <c r="C1046" s="1">
        <v>600.0</v>
      </c>
      <c r="D1046" s="1">
        <v>122.0</v>
      </c>
      <c r="E1046" s="2"/>
      <c r="F1046" s="1" t="s">
        <v>18</v>
      </c>
      <c r="G1046" s="1" t="s">
        <v>27</v>
      </c>
      <c r="H1046" s="1" t="s">
        <v>8500</v>
      </c>
      <c r="I1046" s="1" t="s">
        <v>8501</v>
      </c>
      <c r="J1046" s="1" t="s">
        <v>8174</v>
      </c>
      <c r="K1046" s="2"/>
      <c r="L1046" s="1">
        <v>905.0</v>
      </c>
      <c r="M1046" s="1"/>
      <c r="N1046" s="1">
        <v>14.948016666666666</v>
      </c>
      <c r="O1046" s="1" t="s">
        <v>5142</v>
      </c>
      <c r="P1046" s="1" t="s">
        <v>8502</v>
      </c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1" t="s">
        <v>48</v>
      </c>
      <c r="B1047" s="1" t="s">
        <v>17</v>
      </c>
      <c r="C1047" s="1">
        <v>219.0</v>
      </c>
      <c r="D1047" s="1">
        <v>50.0</v>
      </c>
      <c r="E1047" s="2"/>
      <c r="F1047" s="1" t="s">
        <v>18</v>
      </c>
      <c r="G1047" s="1" t="s">
        <v>19</v>
      </c>
      <c r="H1047" s="1" t="s">
        <v>8503</v>
      </c>
      <c r="I1047" s="1" t="s">
        <v>8504</v>
      </c>
      <c r="J1047" s="1" t="s">
        <v>8174</v>
      </c>
      <c r="K1047" s="2"/>
      <c r="L1047" s="1">
        <v>923.0</v>
      </c>
      <c r="M1047" s="1"/>
      <c r="N1047" s="1">
        <v>5.971166666666667</v>
      </c>
      <c r="O1047" s="1" t="s">
        <v>5142</v>
      </c>
      <c r="P1047" s="1" t="s">
        <v>8505</v>
      </c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1" t="s">
        <v>24</v>
      </c>
      <c r="B1048" s="1" t="s">
        <v>17</v>
      </c>
      <c r="C1048" s="1">
        <v>394.0</v>
      </c>
      <c r="D1048" s="1">
        <v>0.0</v>
      </c>
      <c r="E1048" s="1" t="s">
        <v>25</v>
      </c>
      <c r="F1048" s="1" t="s">
        <v>26</v>
      </c>
      <c r="G1048" s="1" t="s">
        <v>27</v>
      </c>
      <c r="H1048" s="1" t="s">
        <v>8506</v>
      </c>
      <c r="I1048" s="1" t="s">
        <v>8507</v>
      </c>
      <c r="J1048" s="1" t="s">
        <v>8507</v>
      </c>
      <c r="K1048" s="2"/>
      <c r="L1048" s="1">
        <v>-6.0</v>
      </c>
      <c r="M1048" s="1"/>
      <c r="N1048" s="1">
        <v>8.413983333333332</v>
      </c>
      <c r="O1048" s="1" t="s">
        <v>5150</v>
      </c>
      <c r="P1048" s="1" t="s">
        <v>8508</v>
      </c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1" t="s">
        <v>48</v>
      </c>
      <c r="B1049" s="1" t="s">
        <v>17</v>
      </c>
      <c r="C1049" s="1">
        <v>415.0</v>
      </c>
      <c r="D1049" s="1">
        <v>21.0</v>
      </c>
      <c r="E1049" s="1" t="s">
        <v>5776</v>
      </c>
      <c r="F1049" s="1" t="s">
        <v>50</v>
      </c>
      <c r="G1049" s="1" t="s">
        <v>27</v>
      </c>
      <c r="H1049" s="1" t="s">
        <v>8509</v>
      </c>
      <c r="I1049" s="1" t="s">
        <v>8510</v>
      </c>
      <c r="J1049" s="1" t="s">
        <v>8511</v>
      </c>
      <c r="K1049" s="1" t="s">
        <v>8512</v>
      </c>
      <c r="L1049" s="1">
        <v>-5.0</v>
      </c>
      <c r="M1049" s="1">
        <v>0.016283333333333334</v>
      </c>
      <c r="N1049" s="1">
        <v>9.752016666666666</v>
      </c>
      <c r="O1049" s="1" t="s">
        <v>5142</v>
      </c>
      <c r="P1049" s="1" t="s">
        <v>8513</v>
      </c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1" t="s">
        <v>32</v>
      </c>
      <c r="B1050" s="1" t="s">
        <v>112</v>
      </c>
      <c r="C1050" s="1">
        <v>698.0</v>
      </c>
      <c r="D1050" s="1">
        <v>0.0</v>
      </c>
      <c r="E1050" s="2"/>
      <c r="F1050" s="1" t="s">
        <v>26</v>
      </c>
      <c r="G1050" s="1" t="s">
        <v>27</v>
      </c>
      <c r="H1050" s="1" t="s">
        <v>8514</v>
      </c>
      <c r="I1050" s="1" t="s">
        <v>8515</v>
      </c>
      <c r="J1050" s="1" t="s">
        <v>8515</v>
      </c>
      <c r="K1050" s="2"/>
      <c r="L1050" s="1">
        <v>-12.0</v>
      </c>
      <c r="M1050" s="1"/>
      <c r="N1050" s="1">
        <v>7.505416666666667</v>
      </c>
      <c r="O1050" s="1" t="s">
        <v>5146</v>
      </c>
      <c r="P1050" s="1" t="s">
        <v>8516</v>
      </c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1" t="s">
        <v>32</v>
      </c>
      <c r="B1051" s="1" t="s">
        <v>112</v>
      </c>
      <c r="C1051" s="1">
        <v>329.0</v>
      </c>
      <c r="D1051" s="1">
        <v>0.0</v>
      </c>
      <c r="E1051" s="2"/>
      <c r="F1051" s="1" t="s">
        <v>26</v>
      </c>
      <c r="G1051" s="1" t="s">
        <v>27</v>
      </c>
      <c r="H1051" s="1" t="s">
        <v>8517</v>
      </c>
      <c r="I1051" s="1" t="s">
        <v>8518</v>
      </c>
      <c r="J1051" s="1" t="s">
        <v>8518</v>
      </c>
      <c r="K1051" s="2"/>
      <c r="L1051" s="1">
        <v>-6.0</v>
      </c>
      <c r="M1051" s="1"/>
      <c r="N1051" s="1">
        <v>8.5366</v>
      </c>
      <c r="O1051" s="1" t="s">
        <v>5146</v>
      </c>
      <c r="P1051" s="1" t="s">
        <v>8519</v>
      </c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1" t="s">
        <v>48</v>
      </c>
      <c r="B1052" s="1" t="s">
        <v>17</v>
      </c>
      <c r="C1052" s="1">
        <v>506.0</v>
      </c>
      <c r="D1052" s="1">
        <v>112.0</v>
      </c>
      <c r="E1052" s="2"/>
      <c r="F1052" s="1" t="s">
        <v>18</v>
      </c>
      <c r="G1052" s="1" t="s">
        <v>19</v>
      </c>
      <c r="H1052" s="1" t="s">
        <v>8520</v>
      </c>
      <c r="I1052" s="1" t="s">
        <v>8521</v>
      </c>
      <c r="J1052" s="1" t="s">
        <v>8174</v>
      </c>
      <c r="K1052" s="2"/>
      <c r="L1052" s="1">
        <v>980.0</v>
      </c>
      <c r="M1052" s="1"/>
      <c r="N1052" s="1">
        <v>9.448766666666666</v>
      </c>
      <c r="O1052" s="1" t="s">
        <v>5142</v>
      </c>
      <c r="P1052" s="1" t="s">
        <v>8522</v>
      </c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</row>
    <row r="1053">
      <c r="A1053" s="1" t="s">
        <v>24</v>
      </c>
      <c r="B1053" s="1" t="s">
        <v>17</v>
      </c>
      <c r="C1053" s="1">
        <v>478.2</v>
      </c>
      <c r="D1053" s="1">
        <v>0.0</v>
      </c>
      <c r="E1053" s="1" t="s">
        <v>25</v>
      </c>
      <c r="F1053" s="1" t="s">
        <v>26</v>
      </c>
      <c r="G1053" s="1" t="s">
        <v>27</v>
      </c>
      <c r="H1053" s="1" t="s">
        <v>8523</v>
      </c>
      <c r="I1053" s="1" t="s">
        <v>8524</v>
      </c>
      <c r="J1053" s="1" t="s">
        <v>8524</v>
      </c>
      <c r="K1053" s="2"/>
      <c r="L1053" s="1">
        <v>-6.0</v>
      </c>
      <c r="M1053" s="1"/>
      <c r="N1053" s="1">
        <v>8.091183333333333</v>
      </c>
      <c r="O1053" s="1" t="s">
        <v>5150</v>
      </c>
      <c r="P1053" s="1" t="s">
        <v>8525</v>
      </c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</row>
    <row r="1054">
      <c r="A1054" s="1" t="s">
        <v>48</v>
      </c>
      <c r="B1054" s="1" t="s">
        <v>17</v>
      </c>
      <c r="C1054" s="1">
        <v>663.0</v>
      </c>
      <c r="D1054" s="1">
        <v>0.0</v>
      </c>
      <c r="E1054" s="1" t="s">
        <v>5776</v>
      </c>
      <c r="F1054" s="1" t="s">
        <v>50</v>
      </c>
      <c r="G1054" s="1" t="s">
        <v>19</v>
      </c>
      <c r="H1054" s="1" t="s">
        <v>8526</v>
      </c>
      <c r="I1054" s="1" t="s">
        <v>8527</v>
      </c>
      <c r="J1054" s="1" t="s">
        <v>8528</v>
      </c>
      <c r="K1054" s="1" t="s">
        <v>8529</v>
      </c>
      <c r="L1054" s="1">
        <v>-9.0</v>
      </c>
      <c r="M1054" s="1">
        <v>0.04785</v>
      </c>
      <c r="N1054" s="1">
        <v>10.44575</v>
      </c>
      <c r="O1054" s="1" t="s">
        <v>5142</v>
      </c>
      <c r="P1054" s="1" t="s">
        <v>8530</v>
      </c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1" t="s">
        <v>32</v>
      </c>
      <c r="B1055" s="1" t="s">
        <v>112</v>
      </c>
      <c r="C1055" s="1">
        <v>311.0</v>
      </c>
      <c r="D1055" s="1">
        <v>0.0</v>
      </c>
      <c r="E1055" s="2"/>
      <c r="F1055" s="1" t="s">
        <v>26</v>
      </c>
      <c r="G1055" s="1" t="s">
        <v>27</v>
      </c>
      <c r="H1055" s="1" t="s">
        <v>8531</v>
      </c>
      <c r="I1055" s="1" t="s">
        <v>8532</v>
      </c>
      <c r="J1055" s="1" t="s">
        <v>8532</v>
      </c>
      <c r="K1055" s="2"/>
      <c r="L1055" s="1">
        <v>-8.0</v>
      </c>
      <c r="M1055" s="1"/>
      <c r="N1055" s="1">
        <v>6.66435</v>
      </c>
      <c r="O1055" s="1" t="s">
        <v>5146</v>
      </c>
      <c r="P1055" s="1" t="s">
        <v>8533</v>
      </c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1" t="s">
        <v>24</v>
      </c>
      <c r="B1056" s="1" t="s">
        <v>17</v>
      </c>
      <c r="C1056" s="1">
        <v>547.4</v>
      </c>
      <c r="D1056" s="1">
        <v>0.0</v>
      </c>
      <c r="E1056" s="1" t="s">
        <v>25</v>
      </c>
      <c r="F1056" s="1" t="s">
        <v>26</v>
      </c>
      <c r="G1056" s="1" t="s">
        <v>27</v>
      </c>
      <c r="H1056" s="1" t="s">
        <v>8534</v>
      </c>
      <c r="I1056" s="1" t="s">
        <v>8535</v>
      </c>
      <c r="J1056" s="1" t="s">
        <v>8535</v>
      </c>
      <c r="K1056" s="2"/>
      <c r="L1056" s="1">
        <v>-12.0</v>
      </c>
      <c r="M1056" s="1"/>
      <c r="N1056" s="1">
        <v>7.236233333333334</v>
      </c>
      <c r="O1056" s="1" t="s">
        <v>5150</v>
      </c>
      <c r="P1056" s="1" t="s">
        <v>8536</v>
      </c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1" t="s">
        <v>48</v>
      </c>
      <c r="B1057" s="1" t="s">
        <v>17</v>
      </c>
      <c r="C1057" s="1">
        <v>309.0</v>
      </c>
      <c r="D1057" s="1">
        <v>0.0</v>
      </c>
      <c r="E1057" s="1" t="s">
        <v>5776</v>
      </c>
      <c r="F1057" s="1" t="s">
        <v>50</v>
      </c>
      <c r="G1057" s="1" t="s">
        <v>27</v>
      </c>
      <c r="H1057" s="1" t="s">
        <v>8537</v>
      </c>
      <c r="I1057" s="1" t="s">
        <v>8538</v>
      </c>
      <c r="J1057" s="1" t="s">
        <v>8539</v>
      </c>
      <c r="K1057" s="1" t="s">
        <v>8540</v>
      </c>
      <c r="L1057" s="1">
        <v>0.0</v>
      </c>
      <c r="M1057" s="1">
        <v>0.019433333333333334</v>
      </c>
      <c r="N1057" s="1">
        <v>58.53155</v>
      </c>
      <c r="O1057" s="1" t="s">
        <v>5142</v>
      </c>
      <c r="P1057" s="1" t="s">
        <v>6628</v>
      </c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1" t="s">
        <v>32</v>
      </c>
      <c r="B1058" s="1" t="s">
        <v>112</v>
      </c>
      <c r="C1058" s="1">
        <v>528.0</v>
      </c>
      <c r="D1058" s="1">
        <v>0.0</v>
      </c>
      <c r="E1058" s="2"/>
      <c r="F1058" s="1" t="s">
        <v>26</v>
      </c>
      <c r="G1058" s="1" t="s">
        <v>27</v>
      </c>
      <c r="H1058" s="1" t="s">
        <v>8541</v>
      </c>
      <c r="I1058" s="1" t="s">
        <v>8542</v>
      </c>
      <c r="J1058" s="1" t="s">
        <v>8542</v>
      </c>
      <c r="K1058" s="2"/>
      <c r="L1058" s="1">
        <v>-2.0</v>
      </c>
      <c r="M1058" s="1"/>
      <c r="N1058" s="1">
        <v>17.609533333333335</v>
      </c>
      <c r="O1058" s="1" t="s">
        <v>5146</v>
      </c>
      <c r="P1058" s="1" t="s">
        <v>8543</v>
      </c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1" t="s">
        <v>48</v>
      </c>
      <c r="B1059" s="1" t="s">
        <v>17</v>
      </c>
      <c r="C1059" s="1">
        <v>260.0</v>
      </c>
      <c r="D1059" s="1">
        <v>0.0</v>
      </c>
      <c r="E1059" s="1" t="s">
        <v>5776</v>
      </c>
      <c r="F1059" s="1" t="s">
        <v>50</v>
      </c>
      <c r="G1059" s="1" t="s">
        <v>27</v>
      </c>
      <c r="H1059" s="1" t="s">
        <v>8544</v>
      </c>
      <c r="I1059" s="1" t="s">
        <v>8545</v>
      </c>
      <c r="J1059" s="1" t="s">
        <v>8546</v>
      </c>
      <c r="K1059" s="1" t="s">
        <v>8547</v>
      </c>
      <c r="L1059" s="1">
        <v>0.0</v>
      </c>
      <c r="M1059" s="1">
        <v>0.0123</v>
      </c>
      <c r="N1059" s="1">
        <v>12.73595</v>
      </c>
      <c r="O1059" s="1" t="s">
        <v>5142</v>
      </c>
      <c r="P1059" s="1" t="s">
        <v>5430</v>
      </c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</row>
    <row r="1060">
      <c r="A1060" s="1" t="s">
        <v>24</v>
      </c>
      <c r="B1060" s="1" t="s">
        <v>17</v>
      </c>
      <c r="C1060" s="1">
        <v>182.2</v>
      </c>
      <c r="D1060" s="1">
        <v>0.0</v>
      </c>
      <c r="E1060" s="1" t="s">
        <v>25</v>
      </c>
      <c r="F1060" s="1" t="s">
        <v>26</v>
      </c>
      <c r="G1060" s="1" t="s">
        <v>27</v>
      </c>
      <c r="H1060" s="1" t="s">
        <v>8548</v>
      </c>
      <c r="I1060" s="1" t="s">
        <v>8549</v>
      </c>
      <c r="J1060" s="1" t="s">
        <v>8549</v>
      </c>
      <c r="K1060" s="2"/>
      <c r="L1060" s="1">
        <v>-5.0</v>
      </c>
      <c r="M1060" s="1"/>
      <c r="N1060" s="1">
        <v>9.026783333333332</v>
      </c>
      <c r="O1060" s="1" t="s">
        <v>5150</v>
      </c>
      <c r="P1060" s="1" t="s">
        <v>5535</v>
      </c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</row>
    <row r="1061">
      <c r="A1061" s="1" t="s">
        <v>48</v>
      </c>
      <c r="B1061" s="1" t="s">
        <v>17</v>
      </c>
      <c r="C1061" s="1">
        <v>247.0</v>
      </c>
      <c r="D1061" s="1">
        <v>62.0</v>
      </c>
      <c r="E1061" s="2"/>
      <c r="F1061" s="1" t="s">
        <v>18</v>
      </c>
      <c r="G1061" s="1" t="s">
        <v>123</v>
      </c>
      <c r="H1061" s="1" t="s">
        <v>8550</v>
      </c>
      <c r="I1061" s="1" t="s">
        <v>8551</v>
      </c>
      <c r="J1061" s="1" t="s">
        <v>8174</v>
      </c>
      <c r="K1061" s="2"/>
      <c r="L1061" s="1">
        <v>1065.0</v>
      </c>
      <c r="M1061" s="1"/>
      <c r="N1061" s="1">
        <v>11.111983333333333</v>
      </c>
      <c r="O1061" s="1" t="s">
        <v>5142</v>
      </c>
      <c r="P1061" s="1" t="s">
        <v>8552</v>
      </c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1" t="s">
        <v>24</v>
      </c>
      <c r="B1062" s="1" t="s">
        <v>17</v>
      </c>
      <c r="C1062" s="1">
        <v>264.0</v>
      </c>
      <c r="D1062" s="1">
        <v>0.0</v>
      </c>
      <c r="E1062" s="1" t="s">
        <v>25</v>
      </c>
      <c r="F1062" s="1" t="s">
        <v>26</v>
      </c>
      <c r="G1062" s="1" t="s">
        <v>27</v>
      </c>
      <c r="H1062" s="1" t="s">
        <v>8553</v>
      </c>
      <c r="I1062" s="1" t="s">
        <v>8554</v>
      </c>
      <c r="J1062" s="1" t="s">
        <v>8554</v>
      </c>
      <c r="K1062" s="2"/>
      <c r="L1062" s="1">
        <v>-8.0</v>
      </c>
      <c r="M1062" s="1"/>
      <c r="N1062" s="1">
        <v>6.61395</v>
      </c>
      <c r="O1062" s="1" t="s">
        <v>5150</v>
      </c>
      <c r="P1062" s="1" t="s">
        <v>8555</v>
      </c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</row>
    <row r="1063">
      <c r="A1063" s="1" t="s">
        <v>32</v>
      </c>
      <c r="B1063" s="1" t="s">
        <v>112</v>
      </c>
      <c r="C1063" s="1">
        <v>603.0</v>
      </c>
      <c r="D1063" s="1">
        <v>0.0</v>
      </c>
      <c r="E1063" s="2"/>
      <c r="F1063" s="1" t="s">
        <v>26</v>
      </c>
      <c r="G1063" s="1" t="s">
        <v>19</v>
      </c>
      <c r="H1063" s="1" t="s">
        <v>8556</v>
      </c>
      <c r="I1063" s="1" t="s">
        <v>8557</v>
      </c>
      <c r="J1063" s="1" t="s">
        <v>8557</v>
      </c>
      <c r="K1063" s="2"/>
      <c r="L1063" s="1">
        <v>-8.0</v>
      </c>
      <c r="M1063" s="1"/>
      <c r="N1063" s="1">
        <v>11.6083</v>
      </c>
      <c r="O1063" s="1" t="s">
        <v>5146</v>
      </c>
      <c r="P1063" s="1" t="s">
        <v>7282</v>
      </c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</row>
    <row r="1064">
      <c r="A1064" s="1" t="s">
        <v>48</v>
      </c>
      <c r="B1064" s="1" t="s">
        <v>17</v>
      </c>
      <c r="C1064" s="1">
        <v>247.0</v>
      </c>
      <c r="D1064" s="1">
        <v>62.0</v>
      </c>
      <c r="E1064" s="2"/>
      <c r="F1064" s="1" t="s">
        <v>18</v>
      </c>
      <c r="G1064" s="1" t="s">
        <v>123</v>
      </c>
      <c r="H1064" s="1" t="s">
        <v>8558</v>
      </c>
      <c r="I1064" s="1" t="s">
        <v>8559</v>
      </c>
      <c r="J1064" s="1" t="s">
        <v>8174</v>
      </c>
      <c r="K1064" s="2"/>
      <c r="L1064" s="1">
        <v>1093.0</v>
      </c>
      <c r="M1064" s="1"/>
      <c r="N1064" s="1">
        <v>8.4333</v>
      </c>
      <c r="O1064" s="1" t="s">
        <v>5142</v>
      </c>
      <c r="P1064" s="1" t="s">
        <v>7364</v>
      </c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1" t="s">
        <v>32</v>
      </c>
      <c r="B1065" s="1" t="s">
        <v>112</v>
      </c>
      <c r="C1065" s="1">
        <v>264.0</v>
      </c>
      <c r="D1065" s="1">
        <v>0.0</v>
      </c>
      <c r="E1065" s="2"/>
      <c r="F1065" s="1" t="s">
        <v>26</v>
      </c>
      <c r="G1065" s="1" t="s">
        <v>19</v>
      </c>
      <c r="H1065" s="1" t="s">
        <v>8560</v>
      </c>
      <c r="I1065" s="1" t="s">
        <v>8561</v>
      </c>
      <c r="J1065" s="1" t="s">
        <v>8561</v>
      </c>
      <c r="K1065" s="2"/>
      <c r="L1065" s="1">
        <v>-5.0</v>
      </c>
      <c r="M1065" s="1"/>
      <c r="N1065" s="1">
        <v>9.356583333333333</v>
      </c>
      <c r="O1065" s="1" t="s">
        <v>5146</v>
      </c>
      <c r="P1065" s="1" t="s">
        <v>5195</v>
      </c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1" t="s">
        <v>24</v>
      </c>
      <c r="B1066" s="1" t="s">
        <v>17</v>
      </c>
      <c r="C1066" s="1">
        <v>214.2</v>
      </c>
      <c r="D1066" s="1">
        <v>0.0</v>
      </c>
      <c r="E1066" s="1" t="s">
        <v>25</v>
      </c>
      <c r="F1066" s="1" t="s">
        <v>26</v>
      </c>
      <c r="G1066" s="1" t="s">
        <v>27</v>
      </c>
      <c r="H1066" s="1" t="s">
        <v>8562</v>
      </c>
      <c r="I1066" s="1" t="s">
        <v>8563</v>
      </c>
      <c r="J1066" s="1" t="s">
        <v>8563</v>
      </c>
      <c r="K1066" s="2"/>
      <c r="L1066" s="1">
        <v>-7.0</v>
      </c>
      <c r="M1066" s="1"/>
      <c r="N1066" s="1">
        <v>7.816366666666666</v>
      </c>
      <c r="O1066" s="1" t="s">
        <v>5150</v>
      </c>
      <c r="P1066" s="1" t="s">
        <v>5204</v>
      </c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</row>
    <row r="1067">
      <c r="A1067" s="1" t="s">
        <v>32</v>
      </c>
      <c r="B1067" s="1" t="s">
        <v>112</v>
      </c>
      <c r="C1067" s="1">
        <v>224.0</v>
      </c>
      <c r="D1067" s="1">
        <v>0.0</v>
      </c>
      <c r="E1067" s="2"/>
      <c r="F1067" s="1" t="s">
        <v>26</v>
      </c>
      <c r="G1067" s="1" t="s">
        <v>27</v>
      </c>
      <c r="H1067" s="1" t="s">
        <v>8564</v>
      </c>
      <c r="I1067" s="1" t="s">
        <v>8565</v>
      </c>
      <c r="J1067" s="1" t="s">
        <v>8565</v>
      </c>
      <c r="K1067" s="2"/>
      <c r="L1067" s="1">
        <v>-6.0</v>
      </c>
      <c r="M1067" s="1"/>
      <c r="N1067" s="1">
        <v>8.15825</v>
      </c>
      <c r="O1067" s="1" t="s">
        <v>5146</v>
      </c>
      <c r="P1067" s="1" t="s">
        <v>8566</v>
      </c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1" t="s">
        <v>24</v>
      </c>
      <c r="B1068" s="1" t="s">
        <v>17</v>
      </c>
      <c r="C1068" s="1">
        <v>249.2</v>
      </c>
      <c r="D1068" s="1">
        <v>0.0</v>
      </c>
      <c r="E1068" s="1" t="s">
        <v>25</v>
      </c>
      <c r="F1068" s="1" t="s">
        <v>26</v>
      </c>
      <c r="G1068" s="1" t="s">
        <v>27</v>
      </c>
      <c r="H1068" s="1" t="s">
        <v>8567</v>
      </c>
      <c r="I1068" s="1" t="s">
        <v>8568</v>
      </c>
      <c r="J1068" s="1" t="s">
        <v>8568</v>
      </c>
      <c r="K1068" s="2"/>
      <c r="L1068" s="1">
        <v>-7.0</v>
      </c>
      <c r="M1068" s="1"/>
      <c r="N1068" s="1">
        <v>7.33025</v>
      </c>
      <c r="O1068" s="1" t="s">
        <v>5150</v>
      </c>
      <c r="P1068" s="1" t="s">
        <v>8569</v>
      </c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1" t="s">
        <v>48</v>
      </c>
      <c r="B1069" s="1" t="s">
        <v>17</v>
      </c>
      <c r="C1069" s="1">
        <v>299.0</v>
      </c>
      <c r="D1069" s="1">
        <v>0.0</v>
      </c>
      <c r="E1069" s="1" t="s">
        <v>5776</v>
      </c>
      <c r="F1069" s="1" t="s">
        <v>50</v>
      </c>
      <c r="G1069" s="1" t="s">
        <v>27</v>
      </c>
      <c r="H1069" s="1" t="s">
        <v>8570</v>
      </c>
      <c r="I1069" s="1" t="s">
        <v>8571</v>
      </c>
      <c r="J1069" s="1" t="s">
        <v>8572</v>
      </c>
      <c r="K1069" s="1" t="s">
        <v>8573</v>
      </c>
      <c r="L1069" s="1">
        <v>-4.0</v>
      </c>
      <c r="M1069" s="1">
        <v>0.02565</v>
      </c>
      <c r="N1069" s="1">
        <v>21.5174</v>
      </c>
      <c r="O1069" s="1" t="s">
        <v>5142</v>
      </c>
      <c r="P1069" s="1" t="s">
        <v>8096</v>
      </c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</row>
    <row r="1072">
      <c r="A1072" s="2"/>
      <c r="B1072" s="2"/>
      <c r="C1072" s="4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</row>
    <row r="1074">
      <c r="A1074" s="2"/>
      <c r="B1074" s="2"/>
      <c r="C1074" s="4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</row>
    <row r="1146">
      <c r="A1146" s="2"/>
      <c r="B1146" s="2"/>
      <c r="C1146" s="4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S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S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  <row r="1194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  <c r="AC1194" s="2"/>
      <c r="AD1194" s="2"/>
      <c r="AE1194" s="2"/>
      <c r="AF1194" s="2"/>
    </row>
    <row r="119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S1195" s="2"/>
      <c r="T1195" s="2"/>
      <c r="U1195" s="2"/>
      <c r="V1195" s="2"/>
      <c r="W1195" s="2"/>
      <c r="X1195" s="2"/>
      <c r="Y1195" s="2"/>
      <c r="Z1195" s="2"/>
      <c r="AB1195" s="2"/>
      <c r="AC1195" s="2"/>
      <c r="AD1195" s="2"/>
      <c r="AE1195" s="2"/>
      <c r="AF1195" s="2"/>
    </row>
    <row r="1196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  <c r="AC1196" s="2"/>
      <c r="AD1196" s="2"/>
      <c r="AE1196" s="2"/>
      <c r="AF1196" s="2"/>
    </row>
    <row r="1197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  <c r="AC1197" s="2"/>
      <c r="AD1197" s="2"/>
      <c r="AE1197" s="2"/>
      <c r="AF1197" s="2"/>
    </row>
    <row r="1198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S1198" s="2"/>
      <c r="T1198" s="2"/>
      <c r="U1198" s="2"/>
      <c r="V1198" s="2"/>
      <c r="W1198" s="2"/>
      <c r="X1198" s="2"/>
      <c r="Y1198" s="2"/>
      <c r="Z1198" s="2"/>
      <c r="AB1198" s="2"/>
      <c r="AC1198" s="2"/>
      <c r="AD1198" s="2"/>
      <c r="AE1198" s="2"/>
      <c r="AF1198" s="2"/>
    </row>
    <row r="1199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S1199" s="2"/>
      <c r="T1199" s="2"/>
      <c r="U1199" s="2"/>
      <c r="V1199" s="2"/>
      <c r="W1199" s="2"/>
      <c r="X1199" s="2"/>
      <c r="Y1199" s="2"/>
      <c r="Z1199" s="2"/>
      <c r="AB1199" s="2"/>
      <c r="AC1199" s="2"/>
      <c r="AD1199" s="2"/>
      <c r="AE1199" s="2"/>
      <c r="AF1199" s="2"/>
    </row>
    <row r="1200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  <c r="AC1200" s="2"/>
      <c r="AD1200" s="2"/>
      <c r="AE1200" s="2"/>
      <c r="AF1200" s="2"/>
    </row>
    <row r="1201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  <c r="AD1201" s="2"/>
      <c r="AE1201" s="2"/>
      <c r="AF1201" s="2"/>
    </row>
    <row r="1202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  <c r="AC1202" s="2"/>
      <c r="AD1202" s="2"/>
      <c r="AE1202" s="2"/>
      <c r="AF1202" s="2"/>
    </row>
    <row r="1203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S1203" s="2"/>
      <c r="T1203" s="2"/>
      <c r="U1203" s="2"/>
      <c r="V1203" s="2"/>
      <c r="W1203" s="2"/>
      <c r="X1203" s="2"/>
      <c r="Y1203" s="2"/>
      <c r="Z1203" s="2"/>
      <c r="AB1203" s="2"/>
      <c r="AC1203" s="2"/>
      <c r="AD1203" s="2"/>
      <c r="AE1203" s="2"/>
      <c r="AF1203" s="2"/>
    </row>
    <row r="1204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S1204" s="2"/>
      <c r="T1204" s="2"/>
      <c r="U1204" s="2"/>
      <c r="V1204" s="2"/>
      <c r="W1204" s="2"/>
      <c r="X1204" s="2"/>
      <c r="Y1204" s="2"/>
      <c r="Z1204" s="2"/>
      <c r="AB1204" s="2"/>
      <c r="AC1204" s="2"/>
      <c r="AD1204" s="2"/>
      <c r="AE1204" s="2"/>
      <c r="AF1204" s="2"/>
    </row>
    <row r="120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S1205" s="2"/>
      <c r="T1205" s="2"/>
      <c r="U1205" s="2"/>
      <c r="V1205" s="2"/>
      <c r="W1205" s="2"/>
      <c r="X1205" s="2"/>
      <c r="Y1205" s="2"/>
      <c r="Z1205" s="2"/>
      <c r="AB1205" s="2"/>
      <c r="AC1205" s="2"/>
      <c r="AD1205" s="2"/>
      <c r="AE1205" s="2"/>
      <c r="AF1205" s="2"/>
    </row>
    <row r="1206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  <c r="AC1206" s="2"/>
      <c r="AD1206" s="2"/>
      <c r="AE1206" s="2"/>
      <c r="AF1206" s="2"/>
    </row>
    <row r="1207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  <c r="AC1207" s="2"/>
      <c r="AD1207" s="2"/>
      <c r="AE1207" s="2"/>
      <c r="AF1207" s="2"/>
    </row>
    <row r="1208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S1208" s="2"/>
      <c r="T1208" s="2"/>
      <c r="U1208" s="2"/>
      <c r="V1208" s="2"/>
      <c r="W1208" s="2"/>
      <c r="X1208" s="2"/>
      <c r="Y1208" s="2"/>
      <c r="Z1208" s="2"/>
      <c r="AB1208" s="2"/>
      <c r="AC1208" s="2"/>
      <c r="AD1208" s="2"/>
      <c r="AE1208" s="2"/>
      <c r="AF1208" s="2"/>
    </row>
    <row r="1209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  <c r="AC1209" s="2"/>
      <c r="AD1209" s="2"/>
      <c r="AE1209" s="2"/>
      <c r="AF1209" s="2"/>
    </row>
    <row r="1210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S1210" s="2"/>
      <c r="T1210" s="2"/>
      <c r="U1210" s="2"/>
      <c r="V1210" s="2"/>
      <c r="W1210" s="2"/>
      <c r="X1210" s="2"/>
      <c r="Y1210" s="2"/>
      <c r="Z1210" s="2"/>
      <c r="AB1210" s="2"/>
      <c r="AC1210" s="2"/>
      <c r="AD1210" s="2"/>
      <c r="AE1210" s="2"/>
      <c r="AF1210" s="2"/>
    </row>
    <row r="1211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S1211" s="2"/>
      <c r="T1211" s="2"/>
      <c r="U1211" s="2"/>
      <c r="V1211" s="2"/>
      <c r="W1211" s="2"/>
      <c r="X1211" s="2"/>
      <c r="Y1211" s="2"/>
      <c r="Z1211" s="2"/>
      <c r="AB1211" s="2"/>
      <c r="AC1211" s="2"/>
      <c r="AD1211" s="2"/>
      <c r="AE1211" s="2"/>
      <c r="AF1211" s="2"/>
    </row>
    <row r="1212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S1212" s="2"/>
      <c r="T1212" s="2"/>
      <c r="U1212" s="2"/>
      <c r="V1212" s="2"/>
      <c r="W1212" s="2"/>
      <c r="X1212" s="2"/>
      <c r="Y1212" s="2"/>
      <c r="Z1212" s="2"/>
      <c r="AB1212" s="2"/>
      <c r="AC1212" s="2"/>
      <c r="AD1212" s="2"/>
      <c r="AE1212" s="2"/>
      <c r="AF1212" s="2"/>
    </row>
    <row r="1213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S1213" s="2"/>
      <c r="T1213" s="2"/>
      <c r="U1213" s="2"/>
      <c r="V1213" s="2"/>
      <c r="W1213" s="2"/>
      <c r="X1213" s="2"/>
      <c r="Y1213" s="2"/>
      <c r="Z1213" s="2"/>
      <c r="AB1213" s="2"/>
      <c r="AC1213" s="2"/>
      <c r="AD1213" s="2"/>
      <c r="AE1213" s="2"/>
      <c r="AF1213" s="2"/>
    </row>
    <row r="1214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S1214" s="2"/>
      <c r="T1214" s="2"/>
      <c r="U1214" s="2"/>
      <c r="V1214" s="2"/>
      <c r="W1214" s="2"/>
      <c r="X1214" s="2"/>
      <c r="Y1214" s="2"/>
      <c r="Z1214" s="2"/>
      <c r="AB1214" s="2"/>
      <c r="AC1214" s="2"/>
      <c r="AD1214" s="2"/>
      <c r="AE1214" s="2"/>
      <c r="AF1214" s="2"/>
    </row>
    <row r="1215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  <c r="AC1215" s="2"/>
      <c r="AD1215" s="2"/>
      <c r="AE1215" s="2"/>
      <c r="AF1215" s="2"/>
    </row>
    <row r="1216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  <c r="AC1216" s="2"/>
      <c r="AD1216" s="2"/>
      <c r="AE1216" s="2"/>
      <c r="AF1216" s="2"/>
    </row>
    <row r="1217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S1217" s="2"/>
      <c r="T1217" s="2"/>
      <c r="U1217" s="2"/>
      <c r="V1217" s="2"/>
      <c r="W1217" s="2"/>
      <c r="X1217" s="2"/>
      <c r="Y1217" s="2"/>
      <c r="Z1217" s="2"/>
      <c r="AB1217" s="2"/>
      <c r="AC1217" s="2"/>
      <c r="AD1217" s="2"/>
      <c r="AE1217" s="2"/>
      <c r="AF1217" s="2"/>
    </row>
    <row r="1218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  <c r="AC1218" s="2"/>
      <c r="AD1218" s="2"/>
      <c r="AE1218" s="2"/>
      <c r="AF1218" s="2"/>
    </row>
    <row r="1219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S1219" s="2"/>
      <c r="T1219" s="2"/>
      <c r="U1219" s="2"/>
      <c r="V1219" s="2"/>
      <c r="W1219" s="2"/>
      <c r="X1219" s="2"/>
      <c r="Y1219" s="2"/>
      <c r="Z1219" s="2"/>
      <c r="AB1219" s="2"/>
      <c r="AC1219" s="2"/>
      <c r="AD1219" s="2"/>
      <c r="AE1219" s="2"/>
      <c r="AF1219" s="2"/>
    </row>
    <row r="1220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  <c r="AC1220" s="2"/>
      <c r="AD1220" s="2"/>
      <c r="AE1220" s="2"/>
      <c r="AF1220" s="2"/>
    </row>
    <row r="1221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S1221" s="2"/>
      <c r="T1221" s="2"/>
      <c r="U1221" s="2"/>
      <c r="V1221" s="2"/>
      <c r="W1221" s="2"/>
      <c r="X1221" s="2"/>
      <c r="Y1221" s="2"/>
      <c r="Z1221" s="2"/>
      <c r="AB1221" s="2"/>
      <c r="AC1221" s="2"/>
      <c r="AD1221" s="2"/>
      <c r="AE1221" s="2"/>
      <c r="AF1221" s="2"/>
    </row>
    <row r="1222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  <c r="AC1222" s="2"/>
      <c r="AD1222" s="2"/>
      <c r="AE1222" s="2"/>
      <c r="AF1222" s="2"/>
    </row>
    <row r="1223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S1223" s="2"/>
      <c r="T1223" s="2"/>
      <c r="U1223" s="2"/>
      <c r="V1223" s="2"/>
      <c r="W1223" s="2"/>
      <c r="X1223" s="2"/>
      <c r="Y1223" s="2"/>
      <c r="Z1223" s="2"/>
      <c r="AB1223" s="2"/>
      <c r="AC1223" s="2"/>
      <c r="AD1223" s="2"/>
      <c r="AE1223" s="2"/>
      <c r="AF1223" s="2"/>
    </row>
    <row r="1224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  <c r="AC1224" s="2"/>
      <c r="AD1224" s="2"/>
      <c r="AE1224" s="2"/>
      <c r="AF1224" s="2"/>
    </row>
    <row r="1225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S1225" s="2"/>
      <c r="T1225" s="2"/>
      <c r="U1225" s="2"/>
      <c r="V1225" s="2"/>
      <c r="W1225" s="2"/>
      <c r="X1225" s="2"/>
      <c r="Y1225" s="2"/>
      <c r="Z1225" s="2"/>
      <c r="AB1225" s="2"/>
      <c r="AC1225" s="2"/>
      <c r="AD1225" s="2"/>
      <c r="AE1225" s="2"/>
      <c r="AF1225" s="2"/>
    </row>
    <row r="1226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  <c r="AC1226" s="2"/>
      <c r="AD1226" s="2"/>
      <c r="AE1226" s="2"/>
      <c r="AF1226" s="2"/>
    </row>
    <row r="1227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S1227" s="2"/>
      <c r="T1227" s="2"/>
      <c r="U1227" s="2"/>
      <c r="V1227" s="2"/>
      <c r="W1227" s="2"/>
      <c r="X1227" s="2"/>
      <c r="Y1227" s="2"/>
      <c r="Z1227" s="2"/>
      <c r="AB1227" s="2"/>
      <c r="AC1227" s="2"/>
      <c r="AD1227" s="2"/>
      <c r="AE1227" s="2"/>
      <c r="AF1227" s="2"/>
    </row>
    <row r="1228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  <c r="AC1228" s="2"/>
      <c r="AD1228" s="2"/>
      <c r="AE1228" s="2"/>
      <c r="AF1228" s="2"/>
    </row>
    <row r="1229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  <c r="AC1229" s="2"/>
      <c r="AD1229" s="2"/>
      <c r="AE1229" s="2"/>
      <c r="AF1229" s="2"/>
    </row>
    <row r="1230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  <c r="AC1230" s="2"/>
      <c r="AD1230" s="2"/>
      <c r="AE1230" s="2"/>
      <c r="AF1230" s="2"/>
    </row>
    <row r="1231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S1231" s="2"/>
      <c r="T1231" s="2"/>
      <c r="U1231" s="2"/>
      <c r="V1231" s="2"/>
      <c r="W1231" s="2"/>
      <c r="X1231" s="2"/>
      <c r="Y1231" s="2"/>
      <c r="Z1231" s="2"/>
      <c r="AB1231" s="2"/>
      <c r="AC1231" s="2"/>
      <c r="AD1231" s="2"/>
      <c r="AE1231" s="2"/>
      <c r="AF1231" s="2"/>
    </row>
    <row r="1232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  <c r="AC1232" s="2"/>
      <c r="AD1232" s="2"/>
      <c r="AE1232" s="2"/>
      <c r="AF1232" s="2"/>
    </row>
    <row r="1233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S1233" s="2"/>
      <c r="T1233" s="2"/>
      <c r="U1233" s="2"/>
      <c r="V1233" s="2"/>
      <c r="W1233" s="2"/>
      <c r="X1233" s="2"/>
      <c r="Y1233" s="2"/>
      <c r="Z1233" s="2"/>
      <c r="AB1233" s="2"/>
      <c r="AC1233" s="2"/>
      <c r="AD1233" s="2"/>
      <c r="AE1233" s="2"/>
      <c r="AF1233" s="2"/>
    </row>
    <row r="1234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  <c r="AC1234" s="2"/>
      <c r="AD1234" s="2"/>
      <c r="AE1234" s="2"/>
      <c r="AF1234" s="2"/>
    </row>
    <row r="1235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S1235" s="2"/>
      <c r="T1235" s="2"/>
      <c r="U1235" s="2"/>
      <c r="V1235" s="2"/>
      <c r="W1235" s="2"/>
      <c r="X1235" s="2"/>
      <c r="Y1235" s="2"/>
      <c r="Z1235" s="2"/>
      <c r="AB1235" s="2"/>
      <c r="AC1235" s="2"/>
      <c r="AD1235" s="2"/>
      <c r="AE1235" s="2"/>
      <c r="AF1235" s="2"/>
    </row>
    <row r="1236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  <c r="AC1236" s="2"/>
      <c r="AD1236" s="2"/>
      <c r="AE1236" s="2"/>
      <c r="AF1236" s="2"/>
    </row>
    <row r="1237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  <c r="AC1237" s="2"/>
      <c r="AD1237" s="2"/>
      <c r="AE1237" s="2"/>
      <c r="AF1237" s="2"/>
    </row>
    <row r="1238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  <c r="AC1238" s="2"/>
      <c r="AD1238" s="2"/>
      <c r="AE1238" s="2"/>
      <c r="AF1238" s="2"/>
    </row>
    <row r="1239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  <c r="AC1239" s="2"/>
      <c r="AD1239" s="2"/>
      <c r="AE1239" s="2"/>
      <c r="AF1239" s="2"/>
    </row>
    <row r="1240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  <c r="AC1240" s="2"/>
      <c r="AD1240" s="2"/>
      <c r="AE1240" s="2"/>
      <c r="AF1240" s="2"/>
    </row>
    <row r="1241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  <c r="AC1241" s="2"/>
      <c r="AD1241" s="2"/>
      <c r="AE1241" s="2"/>
      <c r="AF1241" s="2"/>
    </row>
    <row r="1242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  <c r="AC1242" s="2"/>
      <c r="AD1242" s="2"/>
      <c r="AE1242" s="2"/>
      <c r="AF1242" s="2"/>
    </row>
    <row r="1243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  <c r="AC1243" s="2"/>
      <c r="AD1243" s="2"/>
      <c r="AE1243" s="2"/>
      <c r="AF1243" s="2"/>
    </row>
    <row r="1244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  <c r="AC1244" s="2"/>
      <c r="AD1244" s="2"/>
      <c r="AE1244" s="2"/>
      <c r="AF1244" s="2"/>
    </row>
    <row r="1245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  <c r="AC1245" s="2"/>
      <c r="AD1245" s="2"/>
      <c r="AE1245" s="2"/>
      <c r="AF1245" s="2"/>
    </row>
    <row r="1246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  <c r="AC1246" s="2"/>
      <c r="AD1246" s="2"/>
      <c r="AE1246" s="2"/>
      <c r="AF1246" s="2"/>
    </row>
    <row r="1247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  <c r="AC1247" s="2"/>
      <c r="AD1247" s="2"/>
      <c r="AE1247" s="2"/>
      <c r="AF1247" s="2"/>
    </row>
    <row r="1248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  <c r="AC1248" s="2"/>
      <c r="AD1248" s="2"/>
      <c r="AE1248" s="2"/>
      <c r="AF1248" s="2"/>
    </row>
    <row r="1249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  <c r="AC1249" s="2"/>
      <c r="AD1249" s="2"/>
      <c r="AE1249" s="2"/>
      <c r="AF1249" s="2"/>
    </row>
    <row r="1250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  <c r="AC1250" s="2"/>
      <c r="AD1250" s="2"/>
      <c r="AE1250" s="2"/>
      <c r="AF1250" s="2"/>
    </row>
    <row r="1251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  <c r="AC1251" s="2"/>
      <c r="AD1251" s="2"/>
      <c r="AE1251" s="2"/>
      <c r="AF1251" s="2"/>
    </row>
    <row r="1252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  <c r="AC1252" s="2"/>
      <c r="AD1252" s="2"/>
      <c r="AE1252" s="2"/>
      <c r="AF1252" s="2"/>
    </row>
    <row r="1253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  <c r="AC1253" s="2"/>
      <c r="AD1253" s="2"/>
      <c r="AE1253" s="2"/>
      <c r="AF1253" s="2"/>
    </row>
    <row r="1254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  <c r="AC1254" s="2"/>
      <c r="AD1254" s="2"/>
      <c r="AE1254" s="2"/>
      <c r="AF1254" s="2"/>
    </row>
    <row r="1255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  <c r="AC1255" s="2"/>
      <c r="AD1255" s="2"/>
      <c r="AE1255" s="2"/>
      <c r="AF1255" s="2"/>
    </row>
    <row r="1256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  <c r="AC1256" s="2"/>
      <c r="AD1256" s="2"/>
      <c r="AE1256" s="2"/>
      <c r="AF1256" s="2"/>
    </row>
    <row r="1257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  <c r="AC1257" s="2"/>
      <c r="AD1257" s="2"/>
      <c r="AE1257" s="2"/>
      <c r="AF1257" s="2"/>
    </row>
    <row r="1258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  <c r="AC1258" s="2"/>
      <c r="AD1258" s="2"/>
      <c r="AE1258" s="2"/>
      <c r="AF1258" s="2"/>
    </row>
    <row r="1259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  <c r="AC1259" s="2"/>
      <c r="AD1259" s="2"/>
      <c r="AE1259" s="2"/>
      <c r="AF1259" s="2"/>
    </row>
    <row r="1260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  <c r="AC1260" s="2"/>
      <c r="AD1260" s="2"/>
      <c r="AE1260" s="2"/>
      <c r="AF1260" s="2"/>
    </row>
    <row r="1261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  <c r="AC1261" s="2"/>
      <c r="AD1261" s="2"/>
      <c r="AE1261" s="2"/>
      <c r="AF1261" s="2"/>
    </row>
    <row r="1262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  <c r="AC1262" s="2"/>
      <c r="AD1262" s="2"/>
      <c r="AE1262" s="2"/>
      <c r="AF1262" s="2"/>
    </row>
    <row r="1263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  <c r="AC1263" s="2"/>
      <c r="AD1263" s="2"/>
      <c r="AE1263" s="2"/>
      <c r="AF1263" s="2"/>
    </row>
    <row r="1264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  <c r="AC1264" s="2"/>
      <c r="AD1264" s="2"/>
      <c r="AE1264" s="2"/>
      <c r="AF1264" s="2"/>
    </row>
    <row r="1265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  <c r="AC1265" s="2"/>
      <c r="AD1265" s="2"/>
      <c r="AE1265" s="2"/>
      <c r="AF1265" s="2"/>
    </row>
    <row r="1266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  <c r="AC1266" s="2"/>
      <c r="AD1266" s="2"/>
      <c r="AE1266" s="2"/>
      <c r="AF1266" s="2"/>
    </row>
    <row r="1267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  <c r="AC1267" s="2"/>
      <c r="AD1267" s="2"/>
      <c r="AE1267" s="2"/>
      <c r="AF1267" s="2"/>
    </row>
    <row r="1268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  <c r="AC1268" s="2"/>
      <c r="AD1268" s="2"/>
      <c r="AE1268" s="2"/>
      <c r="AF1268" s="2"/>
    </row>
    <row r="1269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  <c r="AC1269" s="2"/>
      <c r="AD1269" s="2"/>
      <c r="AE1269" s="2"/>
      <c r="AF1269" s="2"/>
    </row>
    <row r="1270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  <c r="AC1270" s="2"/>
      <c r="AD1270" s="2"/>
      <c r="AE1270" s="2"/>
      <c r="AF1270" s="2"/>
    </row>
    <row r="1271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  <c r="AC1271" s="2"/>
      <c r="AD1271" s="2"/>
      <c r="AE1271" s="2"/>
      <c r="AF1271" s="2"/>
    </row>
    <row r="1272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  <c r="AC1272" s="2"/>
      <c r="AD1272" s="2"/>
      <c r="AE1272" s="2"/>
      <c r="AF1272" s="2"/>
    </row>
    <row r="1273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  <c r="AC1273" s="2"/>
      <c r="AD1273" s="2"/>
      <c r="AE1273" s="2"/>
      <c r="AF1273" s="2"/>
    </row>
    <row r="1274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  <c r="AC1274" s="2"/>
      <c r="AD1274" s="2"/>
      <c r="AE1274" s="2"/>
      <c r="AF1274" s="2"/>
    </row>
    <row r="1275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  <c r="AC1275" s="2"/>
      <c r="AD1275" s="2"/>
      <c r="AE1275" s="2"/>
      <c r="AF1275" s="2"/>
    </row>
    <row r="1276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  <c r="AC1276" s="2"/>
      <c r="AD1276" s="2"/>
      <c r="AE1276" s="2"/>
      <c r="AF1276" s="2"/>
    </row>
    <row r="1277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  <c r="AC1277" s="2"/>
      <c r="AD1277" s="2"/>
      <c r="AE1277" s="2"/>
      <c r="AF1277" s="2"/>
    </row>
    <row r="1278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  <c r="AC1278" s="2"/>
      <c r="AD1278" s="2"/>
      <c r="AE1278" s="2"/>
      <c r="AF1278" s="2"/>
    </row>
    <row r="1279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  <c r="AC1279" s="2"/>
      <c r="AD1279" s="2"/>
      <c r="AE1279" s="2"/>
      <c r="AF1279" s="2"/>
    </row>
    <row r="1280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  <c r="AC1280" s="2"/>
      <c r="AD1280" s="2"/>
      <c r="AE1280" s="2"/>
      <c r="AF1280" s="2"/>
    </row>
    <row r="1281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  <c r="AC1281" s="2"/>
      <c r="AD1281" s="2"/>
      <c r="AE1281" s="2"/>
      <c r="AF1281" s="2"/>
    </row>
    <row r="1282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  <c r="AC1282" s="2"/>
      <c r="AD1282" s="2"/>
      <c r="AE1282" s="2"/>
      <c r="AF1282" s="2"/>
    </row>
    <row r="1283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  <c r="AC1283" s="2"/>
      <c r="AD1283" s="2"/>
      <c r="AE1283" s="2"/>
      <c r="AF1283" s="2"/>
    </row>
    <row r="1284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  <c r="AC1284" s="2"/>
      <c r="AD1284" s="2"/>
      <c r="AE1284" s="2"/>
      <c r="AF1284" s="2"/>
    </row>
    <row r="1285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  <c r="AC1285" s="2"/>
      <c r="AD1285" s="2"/>
      <c r="AE1285" s="2"/>
      <c r="AF1285" s="2"/>
    </row>
    <row r="1286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  <c r="AC1286" s="2"/>
      <c r="AD1286" s="2"/>
      <c r="AE1286" s="2"/>
      <c r="AF1286" s="2"/>
    </row>
    <row r="1287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  <c r="AC1287" s="2"/>
      <c r="AD1287" s="2"/>
      <c r="AE1287" s="2"/>
      <c r="AF1287" s="2"/>
    </row>
    <row r="1288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  <c r="AC1288" s="2"/>
      <c r="AD1288" s="2"/>
      <c r="AE1288" s="2"/>
      <c r="AF1288" s="2"/>
    </row>
    <row r="1289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  <c r="AC1289" s="2"/>
      <c r="AD1289" s="2"/>
      <c r="AE1289" s="2"/>
      <c r="AF1289" s="2"/>
    </row>
    <row r="1290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  <c r="AC1290" s="2"/>
      <c r="AD1290" s="2"/>
      <c r="AE1290" s="2"/>
      <c r="AF1290" s="2"/>
    </row>
    <row r="1291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  <c r="AC1291" s="2"/>
      <c r="AD1291" s="2"/>
      <c r="AE1291" s="2"/>
      <c r="AF1291" s="2"/>
    </row>
    <row r="1292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  <c r="AC1292" s="2"/>
      <c r="AD1292" s="2"/>
      <c r="AE1292" s="2"/>
      <c r="AF1292" s="2"/>
    </row>
    <row r="1293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  <c r="AC1293" s="2"/>
      <c r="AD1293" s="2"/>
      <c r="AE1293" s="2"/>
      <c r="AF1293" s="2"/>
    </row>
    <row r="1294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  <c r="AC1294" s="2"/>
      <c r="AD1294" s="2"/>
      <c r="AE1294" s="2"/>
      <c r="AF1294" s="2"/>
    </row>
    <row r="1295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  <c r="AC1295" s="2"/>
      <c r="AD1295" s="2"/>
      <c r="AE1295" s="2"/>
      <c r="AF1295" s="2"/>
    </row>
    <row r="1296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  <c r="AC1296" s="2"/>
      <c r="AD1296" s="2"/>
      <c r="AE1296" s="2"/>
      <c r="AF1296" s="2"/>
    </row>
    <row r="1297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  <c r="AC1297" s="2"/>
      <c r="AD1297" s="2"/>
      <c r="AE1297" s="2"/>
      <c r="AF1297" s="2"/>
    </row>
    <row r="1298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  <c r="AC1298" s="2"/>
      <c r="AD1298" s="2"/>
      <c r="AE1298" s="2"/>
      <c r="AF1298" s="2"/>
    </row>
    <row r="1299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  <c r="AC1299" s="2"/>
      <c r="AD1299" s="2"/>
      <c r="AE1299" s="2"/>
      <c r="AF1299" s="2"/>
    </row>
    <row r="1300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  <c r="AC1300" s="2"/>
      <c r="AD1300" s="2"/>
      <c r="AE1300" s="2"/>
      <c r="AF1300" s="2"/>
    </row>
    <row r="1301">
      <c r="A1301" s="2"/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  <c r="AC1301" s="2"/>
      <c r="AD1301" s="2"/>
      <c r="AE1301" s="2"/>
      <c r="AF1301" s="2"/>
    </row>
    <row r="1302">
      <c r="A1302" s="2"/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  <c r="AC1302" s="2"/>
      <c r="AD1302" s="2"/>
      <c r="AE1302" s="2"/>
      <c r="AF1302" s="2"/>
    </row>
    <row r="1303">
      <c r="A1303" s="2"/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  <c r="AC1303" s="2"/>
      <c r="AD1303" s="2"/>
      <c r="AE1303" s="2"/>
      <c r="AF1303" s="2"/>
    </row>
    <row r="1304">
      <c r="A1304" s="2"/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  <c r="AC1304" s="2"/>
      <c r="AD1304" s="2"/>
      <c r="AE1304" s="2"/>
      <c r="AF1304" s="2"/>
    </row>
    <row r="1305">
      <c r="A1305" s="2"/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  <c r="AC1305" s="2"/>
      <c r="AD1305" s="2"/>
      <c r="AE1305" s="2"/>
      <c r="AF1305" s="2"/>
    </row>
  </sheetData>
  <autoFilter ref="$A$1:$P$1111">
    <filterColumn colId="0">
      <filters blank="1">
        <filter val="wolt"/>
      </filters>
    </filterColumn>
  </autoFil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4843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3717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3718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3719</v>
      </c>
      <c r="B9" s="6"/>
      <c r="C9" s="6"/>
      <c r="D9" s="6"/>
      <c r="E9" s="7"/>
    </row>
    <row r="10" hidden="1">
      <c r="A10" s="20" t="s">
        <v>3720</v>
      </c>
      <c r="B10" s="21" t="s">
        <v>3721</v>
      </c>
      <c r="C10" s="22" t="s">
        <v>3722</v>
      </c>
      <c r="D10" s="21" t="s">
        <v>3723</v>
      </c>
      <c r="E10" s="23" t="s">
        <v>13</v>
      </c>
    </row>
    <row r="11" hidden="1">
      <c r="A11" s="24" t="s">
        <v>3724</v>
      </c>
      <c r="B11" s="25">
        <v>835.0</v>
      </c>
      <c r="C11" s="26">
        <v>835.0</v>
      </c>
      <c r="D11" s="27">
        <f t="shared" ref="D11:D26" si="1">C11-B11</f>
        <v>0</v>
      </c>
      <c r="E11" s="41"/>
    </row>
    <row r="12" hidden="1">
      <c r="A12" s="24" t="s">
        <v>3725</v>
      </c>
      <c r="B12" s="29">
        <v>1677.0</v>
      </c>
      <c r="C12" s="26">
        <v>1677.0</v>
      </c>
      <c r="D12" s="27">
        <f t="shared" si="1"/>
        <v>0</v>
      </c>
      <c r="E12" s="41"/>
    </row>
    <row r="13" hidden="1">
      <c r="A13" s="24" t="s">
        <v>3726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3727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3729</v>
      </c>
      <c r="B15" s="29">
        <v>240.0</v>
      </c>
      <c r="C15" s="26">
        <v>240.0</v>
      </c>
      <c r="D15" s="27">
        <f t="shared" si="1"/>
        <v>0</v>
      </c>
      <c r="E15" s="41"/>
    </row>
    <row r="16" hidden="1">
      <c r="A16" s="30" t="s">
        <v>3730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3732</v>
      </c>
      <c r="B17" s="29">
        <v>1500.0</v>
      </c>
      <c r="C17" s="26">
        <v>1500.0</v>
      </c>
      <c r="D17" s="27">
        <f t="shared" si="1"/>
        <v>0</v>
      </c>
      <c r="E17" s="40" t="s">
        <v>8574</v>
      </c>
    </row>
    <row r="18" hidden="1">
      <c r="A18" s="31" t="s">
        <v>3734</v>
      </c>
      <c r="B18" s="29">
        <v>0.0</v>
      </c>
      <c r="C18" s="26"/>
      <c r="D18" s="27">
        <f t="shared" si="1"/>
        <v>0</v>
      </c>
      <c r="E18" s="41"/>
    </row>
    <row r="19" hidden="1">
      <c r="A19" s="32" t="s">
        <v>3735</v>
      </c>
      <c r="B19" s="29">
        <v>4519.0</v>
      </c>
      <c r="C19" s="33">
        <f t="array" ref="C19">SUMIFS(INDIRECT(A1 &amp; " Restia!C:C"), INDIRECT(A1 &amp; " Restia!A:A"), A19, INDIRECT(A1 &amp; " Restia!B:B"), "&lt;&gt;canceled")</f>
        <v>125875.9</v>
      </c>
      <c r="D19" s="27">
        <f t="shared" si="1"/>
        <v>121356.9</v>
      </c>
      <c r="E19" s="41"/>
    </row>
    <row r="20" hidden="1">
      <c r="A20" s="32" t="s">
        <v>3736</v>
      </c>
      <c r="B20" s="29">
        <v>6664.0</v>
      </c>
      <c r="C20" s="9">
        <f t="array" ref="C20">SUMIFS( INDIRECT(A1 &amp; " Restia!C:C"), INDIRECT(A1 &amp; " Restia!A:A"), A20, INDIRECT(A1 &amp; " Restia!B:B"), "&lt;&gt;canceled" )</f>
        <v>41530</v>
      </c>
      <c r="D20" s="27">
        <f t="shared" si="1"/>
        <v>34866</v>
      </c>
      <c r="E20" s="41"/>
    </row>
    <row r="21" hidden="1">
      <c r="A21" s="32" t="s">
        <v>3737</v>
      </c>
      <c r="B21" s="29">
        <v>6188.0</v>
      </c>
      <c r="C21" s="9">
        <f t="array" ref="C21">SUMIFS( INDIRECT(A1 &amp; " Restia!C:C"), INDIRECT(A1 &amp; " Restia!A:A"), "damejidlo", INDIRECT(A1 &amp; " Restia!G:G"), "online", INDIRECT(A1 &amp; " Restia!B:B"), "&lt;&gt;canceled" )</f>
        <v>77908</v>
      </c>
      <c r="D21" s="27">
        <f t="shared" si="1"/>
        <v>71720</v>
      </c>
      <c r="E21" s="41"/>
    </row>
    <row r="22" hidden="1">
      <c r="A22" s="32" t="s">
        <v>3738</v>
      </c>
      <c r="B22" s="29">
        <v>3296.0</v>
      </c>
      <c r="C22" s="9">
        <f t="array" ref="C22">SUMIFS( INDIRECT(A1 &amp; " Restia!C:C"), INDIRECT(A1 &amp; " Restia!A:A"), "generic", INDIRECT(A1 &amp; " Restia!G:G"), "online", INDIRECT(A1 &amp; " Restia!B:B"), "&lt;&gt;canceled" )</f>
        <v>65721</v>
      </c>
      <c r="D22" s="27">
        <f t="shared" si="1"/>
        <v>62425</v>
      </c>
      <c r="E22" s="41"/>
    </row>
    <row r="23" hidden="1">
      <c r="A23" s="32" t="s">
        <v>3740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2388</v>
      </c>
      <c r="D23" s="27">
        <f t="shared" si="1"/>
        <v>2388</v>
      </c>
      <c r="E23" s="41"/>
    </row>
    <row r="24" hidden="1">
      <c r="A24" s="32" t="s">
        <v>3741</v>
      </c>
      <c r="B24" s="29">
        <v>593.0</v>
      </c>
      <c r="C24" s="9">
        <f t="array" ref="C24">SUMIFS( INDIRECT(A1 &amp; " Restia!C:C"), INDIRECT(A1 &amp; " Restia!A:A"), "damejidlo", INDIRECT(A1 &amp; " Restia!G:G"), "cash", INDIRECT(A1 &amp; " Restia!B:B"), "&lt;&gt;canceled")</f>
        <v>14010</v>
      </c>
      <c r="D24" s="27">
        <f t="shared" si="1"/>
        <v>13417</v>
      </c>
      <c r="E24" s="41"/>
    </row>
    <row r="25" hidden="1">
      <c r="A25" s="35" t="s">
        <v>3742</v>
      </c>
      <c r="B25" s="29">
        <v>24917.0</v>
      </c>
      <c r="C25" s="9">
        <f t="array" ref="C25">SUM(INDIRECT(A1 &amp; " Restia!C:C")) - SUMIFS(INDIRECT(A1 &amp; " Restia!C:C"), INDIRECT(A1 &amp; " Restia!B:B"), "canceled")</f>
        <v>375696.7</v>
      </c>
      <c r="D25" s="27">
        <f t="shared" si="1"/>
        <v>350779.7</v>
      </c>
      <c r="E25" s="41"/>
    </row>
    <row r="26" hidden="1">
      <c r="A26" s="36" t="s">
        <v>3743</v>
      </c>
      <c r="B26" s="42">
        <v>2.0</v>
      </c>
      <c r="C26" s="43">
        <f>sum(C11:C23)-C25</f>
        <v>-58021.8</v>
      </c>
      <c r="D26" s="44">
        <f t="shared" si="1"/>
        <v>-58023.8</v>
      </c>
      <c r="E26" s="45"/>
    </row>
    <row r="27" hidden="1"/>
    <row r="28" hidden="1"/>
    <row r="29" hidden="1">
      <c r="A29" s="5" t="s">
        <v>4843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3717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3718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3719</v>
      </c>
      <c r="B37" s="6"/>
      <c r="C37" s="6"/>
      <c r="D37" s="6"/>
      <c r="E37" s="7"/>
    </row>
    <row r="38" hidden="1">
      <c r="A38" s="20" t="s">
        <v>3720</v>
      </c>
      <c r="B38" s="21" t="s">
        <v>3721</v>
      </c>
      <c r="C38" s="22" t="s">
        <v>3722</v>
      </c>
      <c r="D38" s="21" t="s">
        <v>3723</v>
      </c>
      <c r="E38" s="23" t="s">
        <v>13</v>
      </c>
    </row>
    <row r="39" hidden="1">
      <c r="A39" s="24" t="s">
        <v>3724</v>
      </c>
      <c r="B39" s="25">
        <v>15515.0</v>
      </c>
      <c r="C39" s="26">
        <f>(2000*1)+(1000*3)+(500*16)+(200*21)+(100*2)+(50*3)+(20*3)+(10*5)+(5*4)+(2*4)+(1*3)</f>
        <v>17691</v>
      </c>
      <c r="D39" s="27">
        <f t="shared" ref="D39:D54" si="2">C39-B39</f>
        <v>2176</v>
      </c>
      <c r="E39" s="41"/>
    </row>
    <row r="40" hidden="1">
      <c r="A40" s="24" t="s">
        <v>3725</v>
      </c>
      <c r="B40" s="29">
        <v>3301.0</v>
      </c>
      <c r="C40" s="26">
        <f>1284+249+470+423+720+155</f>
        <v>3301</v>
      </c>
      <c r="D40" s="27">
        <f t="shared" si="2"/>
        <v>0</v>
      </c>
      <c r="E40" s="41"/>
    </row>
    <row r="41" hidden="1">
      <c r="A41" s="24" t="s">
        <v>3726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3727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3729</v>
      </c>
      <c r="B43" s="29">
        <v>320.0</v>
      </c>
      <c r="C43" s="26"/>
      <c r="D43" s="27">
        <f t="shared" si="2"/>
        <v>-320</v>
      </c>
      <c r="E43" s="41"/>
    </row>
    <row r="44" hidden="1">
      <c r="A44" s="30" t="s">
        <v>3730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3732</v>
      </c>
      <c r="B45" s="29">
        <v>0.0</v>
      </c>
      <c r="C45" s="26"/>
      <c r="D45" s="27">
        <f t="shared" si="2"/>
        <v>0</v>
      </c>
      <c r="E45" s="40"/>
    </row>
    <row r="46" hidden="1">
      <c r="A46" s="31" t="s">
        <v>3734</v>
      </c>
      <c r="B46" s="29">
        <v>80.0</v>
      </c>
      <c r="C46" s="26">
        <f>40+40+40+80+80+120</f>
        <v>400</v>
      </c>
      <c r="D46" s="27">
        <f t="shared" si="2"/>
        <v>320</v>
      </c>
      <c r="E46" s="41"/>
    </row>
    <row r="47" hidden="1">
      <c r="A47" s="32" t="s">
        <v>3735</v>
      </c>
      <c r="B47" s="29">
        <v>39940.0</v>
      </c>
      <c r="C47" s="33">
        <f t="array" ref="C47">SUMIFS(INDIRECT(A29 &amp; " Restia!C:C"), INDIRECT(A29 &amp; " Restia!A:A"), A47, INDIRECT(A29 &amp; " Restia!B:B"), "&lt;&gt;canceled")</f>
        <v>125875.9</v>
      </c>
      <c r="D47" s="27">
        <f t="shared" si="2"/>
        <v>85935.9</v>
      </c>
      <c r="E47" s="41"/>
    </row>
    <row r="48" hidden="1">
      <c r="A48" s="32" t="s">
        <v>3736</v>
      </c>
      <c r="B48" s="29">
        <v>26553.0</v>
      </c>
      <c r="C48" s="9">
        <f t="array" ref="C48">SUMIFS( INDIRECT(A29 &amp; " Restia!C:C"), INDIRECT(A29 &amp; " Restia!A:A"), A48, INDIRECT(A29 &amp; " Restia!B:B"), "&lt;&gt;canceled" )</f>
        <v>41530</v>
      </c>
      <c r="D48" s="27">
        <f t="shared" si="2"/>
        <v>14977</v>
      </c>
      <c r="E48" s="41"/>
    </row>
    <row r="49" hidden="1">
      <c r="A49" s="32" t="s">
        <v>3737</v>
      </c>
      <c r="B49" s="29">
        <v>56450.0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77908</v>
      </c>
      <c r="D49" s="27">
        <f t="shared" si="2"/>
        <v>21458</v>
      </c>
      <c r="E49" s="41"/>
    </row>
    <row r="50" hidden="1">
      <c r="A50" s="32" t="s">
        <v>3738</v>
      </c>
      <c r="B50" s="29">
        <v>22638.0</v>
      </c>
      <c r="C50" s="9">
        <f t="array" ref="C50">SUMIFS( INDIRECT(A29 &amp; " Restia!C:C"), INDIRECT(A29 &amp; " Restia!A:A"), "generic", INDIRECT(A29 &amp; " Restia!G:G"), "online", INDIRECT(A29 &amp; " Restia!B:B"), "&lt;&gt;canceled" )</f>
        <v>65721</v>
      </c>
      <c r="D50" s="27">
        <f t="shared" si="2"/>
        <v>43083</v>
      </c>
      <c r="E50" s="41"/>
    </row>
    <row r="51" hidden="1">
      <c r="A51" s="32" t="s">
        <v>3740</v>
      </c>
      <c r="B51" s="29">
        <v>6273.0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2388</v>
      </c>
      <c r="D51" s="27">
        <f t="shared" si="2"/>
        <v>-3885</v>
      </c>
      <c r="E51" s="41"/>
    </row>
    <row r="52" hidden="1">
      <c r="A52" s="32" t="s">
        <v>3741</v>
      </c>
      <c r="B52" s="29">
        <v>11592.0</v>
      </c>
      <c r="C52" s="9">
        <f t="array" ref="C52">SUMIFS( INDIRECT(A29 &amp; " Restia!C:C"), INDIRECT(A29 &amp; " Restia!A:A"), "damejidlo", INDIRECT(A29 &amp; " Restia!G:G"), "cash", INDIRECT(A29 &amp; " Restia!B:B"), "&lt;&gt;canceled")</f>
        <v>14010</v>
      </c>
      <c r="D52" s="27">
        <f t="shared" si="2"/>
        <v>2418</v>
      </c>
      <c r="E52" s="41"/>
    </row>
    <row r="53" hidden="1">
      <c r="A53" s="35" t="s">
        <v>3742</v>
      </c>
      <c r="B53" s="29">
        <v>173743.0</v>
      </c>
      <c r="C53" s="9">
        <f t="array" ref="C53">SUM(INDIRECT(A29 &amp; " Restia!C:C")) - SUMIFS(INDIRECT(A29 &amp; " Restia!C:C"), INDIRECT(A29 &amp; " Restia!B:B"), "canceled")</f>
        <v>375696.7</v>
      </c>
      <c r="D53" s="27">
        <f t="shared" si="2"/>
        <v>201953.7</v>
      </c>
      <c r="E53" s="41"/>
    </row>
    <row r="54" hidden="1">
      <c r="A54" s="36" t="s">
        <v>3743</v>
      </c>
      <c r="B54" s="42">
        <v>-2673.0</v>
      </c>
      <c r="C54" s="43">
        <f>sum(C39:C51)-C53</f>
        <v>-40881.8</v>
      </c>
      <c r="D54" s="44">
        <f t="shared" si="2"/>
        <v>-38208.8</v>
      </c>
      <c r="E54" s="45"/>
    </row>
    <row r="55" hidden="1"/>
    <row r="56" hidden="1"/>
    <row r="57" hidden="1">
      <c r="A57" s="5" t="s">
        <v>4843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3717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3718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3719</v>
      </c>
      <c r="B65" s="6"/>
      <c r="C65" s="6"/>
      <c r="D65" s="6"/>
      <c r="E65" s="7"/>
    </row>
    <row r="66" hidden="1">
      <c r="A66" s="20" t="s">
        <v>3720</v>
      </c>
      <c r="B66" s="21" t="s">
        <v>3721</v>
      </c>
      <c r="C66" s="22" t="s">
        <v>3722</v>
      </c>
      <c r="D66" s="21" t="s">
        <v>3723</v>
      </c>
      <c r="E66" s="23" t="s">
        <v>13</v>
      </c>
    </row>
    <row r="67" hidden="1">
      <c r="A67" s="24" t="s">
        <v>3724</v>
      </c>
      <c r="B67" s="25">
        <v>22860.0</v>
      </c>
      <c r="C67" s="26">
        <f>(2000*0)+(1000*10)+(500*15)+(200*24)+(100*2)+(50*2)+(20*7)+(10*8)+(5*6)+(2*4)+(1*2)</f>
        <v>22860</v>
      </c>
      <c r="D67" s="27">
        <f t="shared" ref="D67:D82" si="3">C67-B67</f>
        <v>0</v>
      </c>
      <c r="E67" s="41"/>
    </row>
    <row r="68" hidden="1">
      <c r="A68" s="24" t="s">
        <v>3725</v>
      </c>
      <c r="B68" s="29">
        <v>5728.0</v>
      </c>
      <c r="C68" s="26">
        <f>213+238+2233+428+1719+897</f>
        <v>5728</v>
      </c>
      <c r="D68" s="27">
        <f t="shared" si="3"/>
        <v>0</v>
      </c>
      <c r="E68" s="41"/>
    </row>
    <row r="69" hidden="1">
      <c r="A69" s="24" t="s">
        <v>3726</v>
      </c>
      <c r="B69" s="25">
        <v>0.0</v>
      </c>
      <c r="C69" s="26"/>
      <c r="D69" s="27">
        <f t="shared" si="3"/>
        <v>0</v>
      </c>
      <c r="E69" s="41"/>
    </row>
    <row r="70" hidden="1">
      <c r="A70" s="24" t="s">
        <v>3727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3729</v>
      </c>
      <c r="B71" s="29">
        <v>160.0</v>
      </c>
      <c r="C71" s="26"/>
      <c r="D71" s="27">
        <f t="shared" si="3"/>
        <v>-160</v>
      </c>
      <c r="E71" s="41"/>
    </row>
    <row r="72" hidden="1">
      <c r="A72" s="30" t="s">
        <v>3730</v>
      </c>
      <c r="B72" s="29">
        <v>110.0</v>
      </c>
      <c r="C72" s="26">
        <v>110.0</v>
      </c>
      <c r="D72" s="27">
        <f t="shared" si="3"/>
        <v>0</v>
      </c>
      <c r="E72" s="41"/>
    </row>
    <row r="73" hidden="1">
      <c r="A73" s="30" t="s">
        <v>3732</v>
      </c>
      <c r="B73" s="29">
        <v>0.0</v>
      </c>
      <c r="C73" s="26"/>
      <c r="D73" s="27">
        <f t="shared" si="3"/>
        <v>0</v>
      </c>
      <c r="E73" s="40"/>
    </row>
    <row r="74" hidden="1">
      <c r="A74" s="31" t="s">
        <v>3734</v>
      </c>
      <c r="B74" s="29">
        <v>840.0</v>
      </c>
      <c r="C74" s="26">
        <f>240+200+80+200+120+160</f>
        <v>1000</v>
      </c>
      <c r="D74" s="27">
        <f t="shared" si="3"/>
        <v>160</v>
      </c>
      <c r="E74" s="41"/>
    </row>
    <row r="75" hidden="1">
      <c r="A75" s="32" t="s">
        <v>3735</v>
      </c>
      <c r="B75" s="29">
        <v>53500.0</v>
      </c>
      <c r="C75" s="33">
        <f t="array" ref="C75">SUMIFS(INDIRECT(A57 &amp; " Restia!C:C"), INDIRECT(A57 &amp; " Restia!A:A"), A75, INDIRECT(A57 &amp; " Restia!B:B"), "&lt;&gt;canceled")</f>
        <v>125875.9</v>
      </c>
      <c r="D75" s="27">
        <f t="shared" si="3"/>
        <v>72375.9</v>
      </c>
      <c r="E75" s="41"/>
    </row>
    <row r="76" hidden="1">
      <c r="A76" s="32" t="s">
        <v>3736</v>
      </c>
      <c r="B76" s="29">
        <v>16312.0</v>
      </c>
      <c r="C76" s="9">
        <f t="array" ref="C76">SUMIFS( INDIRECT(A57 &amp; " Restia!C:C"), INDIRECT(A57 &amp; " Restia!A:A"), A76, INDIRECT(A57 &amp; " Restia!B:B"), "&lt;&gt;canceled" )</f>
        <v>41530</v>
      </c>
      <c r="D76" s="27">
        <f t="shared" si="3"/>
        <v>25218</v>
      </c>
      <c r="E76" s="41"/>
    </row>
    <row r="77" hidden="1">
      <c r="A77" s="32" t="s">
        <v>3737</v>
      </c>
      <c r="B77" s="29">
        <v>69851.5</v>
      </c>
      <c r="C77" s="9">
        <f t="array" ref="C77">SUMIFS( INDIRECT(A57 &amp; " Restia!C:C"), INDIRECT(A57 &amp; " Restia!A:A"), "damejidlo", INDIRECT(A57 &amp; " Restia!G:G"), "online", INDIRECT(A57 &amp; " Restia!B:B"), "&lt;&gt;canceled" )</f>
        <v>77908</v>
      </c>
      <c r="D77" s="27">
        <f t="shared" si="3"/>
        <v>8056.5</v>
      </c>
      <c r="E77" s="41"/>
    </row>
    <row r="78" hidden="1">
      <c r="A78" s="32" t="s">
        <v>3738</v>
      </c>
      <c r="B78" s="29">
        <v>29084.0</v>
      </c>
      <c r="C78" s="9">
        <f t="array" ref="C78">SUMIFS( INDIRECT(A57 &amp; " Restia!C:C"), INDIRECT(A57 &amp; " Restia!A:A"), "generic", INDIRECT(A57 &amp; " Restia!G:G"), "online", INDIRECT(A57 &amp; " Restia!B:B"), "&lt;&gt;canceled" )</f>
        <v>65721</v>
      </c>
      <c r="D78" s="27">
        <f t="shared" si="3"/>
        <v>36637</v>
      </c>
      <c r="E78" s="41"/>
    </row>
    <row r="79" hidden="1">
      <c r="A79" s="32" t="s">
        <v>3740</v>
      </c>
      <c r="B79" s="29">
        <v>3610.5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2388</v>
      </c>
      <c r="D79" s="27">
        <f t="shared" si="3"/>
        <v>-1222.5</v>
      </c>
      <c r="E79" s="41"/>
    </row>
    <row r="80" hidden="1">
      <c r="A80" s="32" t="s">
        <v>3741</v>
      </c>
      <c r="B80" s="29">
        <v>14908.0</v>
      </c>
      <c r="C80" s="9">
        <f t="array" ref="C80">SUMIFS( INDIRECT(A57 &amp; " Restia!C:C"), INDIRECT(A57 &amp; " Restia!A:A"), "damejidlo", INDIRECT(A57 &amp; " Restia!G:G"), "cash", INDIRECT(A57 &amp; " Restia!B:B"), "&lt;&gt;canceled")</f>
        <v>14010</v>
      </c>
      <c r="D80" s="27">
        <f t="shared" si="3"/>
        <v>-898</v>
      </c>
      <c r="E80" s="41"/>
    </row>
    <row r="81" hidden="1">
      <c r="A81" s="35" t="s">
        <v>3742</v>
      </c>
      <c r="B81" s="29">
        <v>202056.0</v>
      </c>
      <c r="C81" s="9">
        <f t="array" ref="C81">SUM(INDIRECT(A57 &amp; " Restia!C:C")) - SUMIFS(INDIRECT(A57 &amp; " Restia!C:C"), INDIRECT(A57 &amp; " Restia!B:B"), "canceled")</f>
        <v>375696.7</v>
      </c>
      <c r="D81" s="27">
        <f t="shared" si="3"/>
        <v>173640.7</v>
      </c>
      <c r="E81" s="41"/>
    </row>
    <row r="82" hidden="1">
      <c r="A82" s="36" t="s">
        <v>3743</v>
      </c>
      <c r="B82" s="42">
        <v>0.0</v>
      </c>
      <c r="C82" s="43">
        <f>sum(C67:C79)-C81</f>
        <v>-32575.8</v>
      </c>
      <c r="D82" s="44">
        <f t="shared" si="3"/>
        <v>-32575.8</v>
      </c>
      <c r="E82" s="45"/>
    </row>
    <row r="83" hidden="1"/>
    <row r="84" hidden="1"/>
    <row r="85" hidden="1">
      <c r="A85" s="5" t="s">
        <v>4843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3717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3718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3719</v>
      </c>
      <c r="B93" s="6"/>
      <c r="C93" s="6"/>
      <c r="D93" s="6"/>
      <c r="E93" s="7"/>
    </row>
    <row r="94" hidden="1">
      <c r="A94" s="20" t="s">
        <v>3720</v>
      </c>
      <c r="B94" s="21" t="s">
        <v>3721</v>
      </c>
      <c r="C94" s="22" t="s">
        <v>3722</v>
      </c>
      <c r="D94" s="21" t="s">
        <v>3723</v>
      </c>
      <c r="E94" s="23" t="s">
        <v>13</v>
      </c>
    </row>
    <row r="95" hidden="1">
      <c r="A95" s="24" t="s">
        <v>3724</v>
      </c>
      <c r="B95" s="25">
        <v>21612.0</v>
      </c>
      <c r="C95" s="26">
        <f>(2000*1)+(1000*7)+(500*11)+(200*13)+(100*0)+(50*0)+(20*0)+(10*1)+(5*0)+(2*1)+(1*0)</f>
        <v>17112</v>
      </c>
      <c r="D95" s="27">
        <f t="shared" ref="D95:D110" si="4">C95-B95</f>
        <v>-4500</v>
      </c>
      <c r="E95" s="41"/>
    </row>
    <row r="96" hidden="1">
      <c r="A96" s="24" t="s">
        <v>3725</v>
      </c>
      <c r="B96" s="29">
        <v>4496.0</v>
      </c>
      <c r="C96" s="26">
        <f>653+45+690+987+966+656+499</f>
        <v>4496</v>
      </c>
      <c r="D96" s="27">
        <f t="shared" si="4"/>
        <v>0</v>
      </c>
      <c r="E96" s="41"/>
    </row>
    <row r="97" hidden="1">
      <c r="A97" s="24" t="s">
        <v>3726</v>
      </c>
      <c r="B97" s="25">
        <v>560.0</v>
      </c>
      <c r="C97" s="26">
        <f>140+140+140+140</f>
        <v>560</v>
      </c>
      <c r="D97" s="27">
        <f t="shared" si="4"/>
        <v>0</v>
      </c>
      <c r="E97" s="41"/>
    </row>
    <row r="98" hidden="1">
      <c r="A98" s="24" t="s">
        <v>3727</v>
      </c>
      <c r="B98" s="29">
        <v>500.0</v>
      </c>
      <c r="C98" s="26">
        <v>500.0</v>
      </c>
      <c r="D98" s="27">
        <f t="shared" si="4"/>
        <v>0</v>
      </c>
      <c r="E98" s="41"/>
    </row>
    <row r="99" hidden="1">
      <c r="A99" s="30" t="s">
        <v>3729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3730</v>
      </c>
      <c r="B100" s="29">
        <v>0.0</v>
      </c>
      <c r="C100" s="26"/>
      <c r="D100" s="27">
        <f t="shared" si="4"/>
        <v>0</v>
      </c>
      <c r="E100" s="41"/>
    </row>
    <row r="101" hidden="1">
      <c r="A101" s="30" t="s">
        <v>3732</v>
      </c>
      <c r="B101" s="29">
        <v>1114.0</v>
      </c>
      <c r="C101" s="26">
        <f>373+213+488+40</f>
        <v>1114</v>
      </c>
      <c r="D101" s="27">
        <f t="shared" si="4"/>
        <v>0</v>
      </c>
      <c r="E101" s="40"/>
    </row>
    <row r="102" hidden="1">
      <c r="A102" s="31" t="s">
        <v>3734</v>
      </c>
      <c r="B102" s="29">
        <v>600.0</v>
      </c>
      <c r="C102" s="26">
        <f>40+40+160+280+80</f>
        <v>600</v>
      </c>
      <c r="D102" s="27">
        <f t="shared" si="4"/>
        <v>0</v>
      </c>
      <c r="E102" s="41"/>
    </row>
    <row r="103" hidden="1">
      <c r="A103" s="32" t="s">
        <v>3735</v>
      </c>
      <c r="B103" s="29">
        <v>40468.0</v>
      </c>
      <c r="C103" s="33">
        <f t="array" ref="C103">SUMIFS(INDIRECT(A85 &amp; " Restia!C:C"), INDIRECT(A85 &amp; " Restia!A:A"), A103, INDIRECT(A85 &amp; " Restia!B:B"), "&lt;&gt;canceled")</f>
        <v>125875.9</v>
      </c>
      <c r="D103" s="27">
        <f t="shared" si="4"/>
        <v>85407.9</v>
      </c>
      <c r="E103" s="41"/>
    </row>
    <row r="104" hidden="1">
      <c r="A104" s="32" t="s">
        <v>3736</v>
      </c>
      <c r="B104" s="29">
        <v>28194.0</v>
      </c>
      <c r="C104" s="9">
        <f t="array" ref="C104">SUMIFS( INDIRECT(A85 &amp; " Restia!C:C"), INDIRECT(A85 &amp; " Restia!A:A"), A104, INDIRECT(A85 &amp; " Restia!B:B"), "&lt;&gt;canceled" )</f>
        <v>41530</v>
      </c>
      <c r="D104" s="27">
        <f t="shared" si="4"/>
        <v>13336</v>
      </c>
      <c r="E104" s="41"/>
    </row>
    <row r="105" hidden="1">
      <c r="A105" s="32" t="s">
        <v>3737</v>
      </c>
      <c r="B105" s="29">
        <v>62704.5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77908</v>
      </c>
      <c r="D105" s="27">
        <f t="shared" si="4"/>
        <v>15203.5</v>
      </c>
      <c r="E105" s="41"/>
    </row>
    <row r="106" hidden="1">
      <c r="A106" s="32" t="s">
        <v>3738</v>
      </c>
      <c r="B106" s="29">
        <v>18419.0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65721</v>
      </c>
      <c r="D106" s="27">
        <f t="shared" si="4"/>
        <v>47302</v>
      </c>
      <c r="E106" s="41"/>
    </row>
    <row r="107" hidden="1">
      <c r="A107" s="32" t="s">
        <v>3740</v>
      </c>
      <c r="B107" s="29">
        <v>3642.0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2388</v>
      </c>
      <c r="D107" s="27">
        <f t="shared" si="4"/>
        <v>-1254</v>
      </c>
      <c r="E107" s="41"/>
    </row>
    <row r="108" hidden="1">
      <c r="A108" s="32" t="s">
        <v>3741</v>
      </c>
      <c r="B108" s="29">
        <v>14405.0</v>
      </c>
      <c r="C108" s="9">
        <f t="array" ref="C108">SUMIFS( INDIRECT(A85 &amp; " Restia!C:C"), INDIRECT(A85 &amp; " Restia!A:A"), "damejidlo", INDIRECT(A85 &amp; " Restia!G:G"), "cash", INDIRECT(A85 &amp; " Restia!B:B"), "&lt;&gt;canceled")</f>
        <v>14010</v>
      </c>
      <c r="D108" s="27">
        <f t="shared" si="4"/>
        <v>-395</v>
      </c>
      <c r="E108" s="41"/>
    </row>
    <row r="109" hidden="1">
      <c r="A109" s="35" t="s">
        <v>3742</v>
      </c>
      <c r="B109" s="29">
        <v>182308.25</v>
      </c>
      <c r="C109" s="9">
        <f t="array" ref="C109">SUM(INDIRECT(A85 &amp; " Restia!C:C")) - SUMIFS(INDIRECT(A85 &amp; " Restia!C:C"), INDIRECT(A85 &amp; " Restia!B:B"), "canceled")</f>
        <v>375696.7</v>
      </c>
      <c r="D109" s="27">
        <f t="shared" si="4"/>
        <v>193388.45</v>
      </c>
      <c r="E109" s="41"/>
    </row>
    <row r="110" hidden="1">
      <c r="A110" s="36" t="s">
        <v>3743</v>
      </c>
      <c r="B110" s="42">
        <v>1.25</v>
      </c>
      <c r="C110" s="43">
        <f>sum(C95:C107)-C109</f>
        <v>-37891.8</v>
      </c>
      <c r="D110" s="44">
        <f t="shared" si="4"/>
        <v>-37893.05</v>
      </c>
      <c r="E110" s="45"/>
    </row>
    <row r="111" hidden="1"/>
    <row r="112" hidden="1"/>
    <row r="113" hidden="1">
      <c r="A113" s="5" t="s">
        <v>4843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3717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3718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3719</v>
      </c>
      <c r="B121" s="6"/>
      <c r="C121" s="6"/>
      <c r="D121" s="6"/>
      <c r="E121" s="7"/>
    </row>
    <row r="122" hidden="1">
      <c r="A122" s="20" t="s">
        <v>3720</v>
      </c>
      <c r="B122" s="21" t="s">
        <v>3721</v>
      </c>
      <c r="C122" s="22" t="s">
        <v>3722</v>
      </c>
      <c r="D122" s="21" t="s">
        <v>3723</v>
      </c>
      <c r="E122" s="23" t="s">
        <v>13</v>
      </c>
    </row>
    <row r="123" hidden="1">
      <c r="A123" s="24" t="s">
        <v>3724</v>
      </c>
      <c r="B123" s="25">
        <v>21683.0</v>
      </c>
      <c r="C123" s="26">
        <f>(2000*4)+(1000*2)+(500*13)+(200*22)+(100*7)+(50*1)+(20*1)+(10*1)+(5*0)+(2*1)+(1*1)</f>
        <v>21683</v>
      </c>
      <c r="D123" s="27">
        <f t="shared" ref="D123:D138" si="5">C123-B123</f>
        <v>0</v>
      </c>
      <c r="E123" s="41"/>
    </row>
    <row r="124" hidden="1">
      <c r="A124" s="24" t="s">
        <v>3725</v>
      </c>
      <c r="B124" s="29">
        <v>4622.0</v>
      </c>
      <c r="C124" s="26">
        <f>1240+219+524+330+1504+805</f>
        <v>4622</v>
      </c>
      <c r="D124" s="27">
        <f t="shared" si="5"/>
        <v>0</v>
      </c>
      <c r="E124" s="41"/>
    </row>
    <row r="125" hidden="1">
      <c r="A125" s="24" t="s">
        <v>3726</v>
      </c>
      <c r="B125" s="25">
        <v>200.0</v>
      </c>
      <c r="C125" s="26">
        <f>100+100</f>
        <v>200</v>
      </c>
      <c r="D125" s="27">
        <f t="shared" si="5"/>
        <v>0</v>
      </c>
      <c r="E125" s="41"/>
    </row>
    <row r="126" hidden="1">
      <c r="A126" s="24" t="s">
        <v>3727</v>
      </c>
      <c r="B126" s="29">
        <v>0.0</v>
      </c>
      <c r="C126" s="26"/>
      <c r="D126" s="27">
        <f t="shared" si="5"/>
        <v>0</v>
      </c>
      <c r="E126" s="41"/>
    </row>
    <row r="127" hidden="1">
      <c r="A127" s="30" t="s">
        <v>3729</v>
      </c>
      <c r="B127" s="29">
        <v>240.0</v>
      </c>
      <c r="C127" s="26">
        <v>240.0</v>
      </c>
      <c r="D127" s="27">
        <f t="shared" si="5"/>
        <v>0</v>
      </c>
      <c r="E127" s="40" t="s">
        <v>8575</v>
      </c>
    </row>
    <row r="128" hidden="1">
      <c r="A128" s="30" t="s">
        <v>3730</v>
      </c>
      <c r="B128" s="29">
        <v>0.0</v>
      </c>
      <c r="C128" s="26"/>
      <c r="D128" s="27">
        <f t="shared" si="5"/>
        <v>0</v>
      </c>
      <c r="E128" s="41"/>
    </row>
    <row r="129" hidden="1">
      <c r="A129" s="30" t="s">
        <v>3732</v>
      </c>
      <c r="B129" s="29">
        <v>1500.0</v>
      </c>
      <c r="C129" s="26">
        <v>1500.0</v>
      </c>
      <c r="D129" s="27">
        <f t="shared" si="5"/>
        <v>0</v>
      </c>
      <c r="E129" s="40" t="s">
        <v>8576</v>
      </c>
    </row>
    <row r="130" hidden="1">
      <c r="A130" s="31" t="s">
        <v>3734</v>
      </c>
      <c r="B130" s="29">
        <v>880.0</v>
      </c>
      <c r="C130" s="26">
        <f>160+80+40+320+280</f>
        <v>880</v>
      </c>
      <c r="D130" s="27">
        <f t="shared" si="5"/>
        <v>0</v>
      </c>
      <c r="E130" s="41"/>
    </row>
    <row r="131" hidden="1">
      <c r="A131" s="32" t="s">
        <v>3735</v>
      </c>
      <c r="B131" s="29">
        <v>41101.0</v>
      </c>
      <c r="C131" s="33">
        <f t="array" ref="C131">SUMIFS(INDIRECT(A113 &amp; " Restia!C:C"), INDIRECT(A113 &amp; " Restia!A:A"), A131, INDIRECT(A113 &amp; " Restia!B:B"), "&lt;&gt;canceled")</f>
        <v>125875.9</v>
      </c>
      <c r="D131" s="27">
        <f t="shared" si="5"/>
        <v>84774.9</v>
      </c>
      <c r="E131" s="41"/>
    </row>
    <row r="132" hidden="1">
      <c r="A132" s="32" t="s">
        <v>3736</v>
      </c>
      <c r="B132" s="29">
        <v>27059.0</v>
      </c>
      <c r="C132" s="9">
        <f t="array" ref="C132">SUMIFS( INDIRECT(A113 &amp; " Restia!C:C"), INDIRECT(A113 &amp; " Restia!A:A"), A132, INDIRECT(A113 &amp; " Restia!B:B"), "&lt;&gt;canceled" )</f>
        <v>41530</v>
      </c>
      <c r="D132" s="27">
        <f t="shared" si="5"/>
        <v>14471</v>
      </c>
      <c r="E132" s="41"/>
    </row>
    <row r="133" hidden="1">
      <c r="A133" s="32" t="s">
        <v>3737</v>
      </c>
      <c r="B133" s="29">
        <v>56169.5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77908</v>
      </c>
      <c r="D133" s="27">
        <f t="shared" si="5"/>
        <v>21738.5</v>
      </c>
      <c r="E133" s="41"/>
    </row>
    <row r="134" hidden="1">
      <c r="A134" s="32" t="s">
        <v>3738</v>
      </c>
      <c r="B134" s="29">
        <v>18833.0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65721</v>
      </c>
      <c r="D134" s="27">
        <f t="shared" si="5"/>
        <v>46888</v>
      </c>
      <c r="E134" s="41"/>
    </row>
    <row r="135" hidden="1">
      <c r="A135" s="32" t="s">
        <v>3740</v>
      </c>
      <c r="B135" s="29">
        <v>742.0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2388</v>
      </c>
      <c r="D135" s="27">
        <f t="shared" si="5"/>
        <v>1646</v>
      </c>
      <c r="E135" s="41"/>
    </row>
    <row r="136" hidden="1">
      <c r="A136" s="32" t="s">
        <v>3741</v>
      </c>
      <c r="B136" s="29">
        <v>10437.0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14010</v>
      </c>
      <c r="D136" s="27">
        <f t="shared" si="5"/>
        <v>3573</v>
      </c>
      <c r="E136" s="41"/>
    </row>
    <row r="137" hidden="1">
      <c r="A137" s="35" t="s">
        <v>3742</v>
      </c>
      <c r="B137" s="29">
        <v>173029.5</v>
      </c>
      <c r="C137" s="9">
        <f t="array" ref="C137">SUM(INDIRECT(A113 &amp; " Restia!C:C")) - SUMIFS(INDIRECT(A113 &amp; " Restia!C:C"), INDIRECT(A113 &amp; " Restia!B:B"), "canceled")</f>
        <v>375696.7</v>
      </c>
      <c r="D137" s="27">
        <f t="shared" si="5"/>
        <v>202667.2</v>
      </c>
      <c r="E137" s="41"/>
    </row>
    <row r="138" hidden="1">
      <c r="A138" s="36" t="s">
        <v>3743</v>
      </c>
      <c r="B138" s="42">
        <v>0.0</v>
      </c>
      <c r="C138" s="43">
        <f>sum(C123:C135)-C137</f>
        <v>-33148.8</v>
      </c>
      <c r="D138" s="44">
        <f t="shared" si="5"/>
        <v>-33148.8</v>
      </c>
      <c r="E138" s="45"/>
    </row>
    <row r="139" hidden="1"/>
    <row r="140" hidden="1"/>
    <row r="141" hidden="1">
      <c r="A141" s="5" t="s">
        <v>4843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3717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3718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3719</v>
      </c>
      <c r="B149" s="6"/>
      <c r="C149" s="6"/>
      <c r="D149" s="6"/>
      <c r="E149" s="7"/>
    </row>
    <row r="150" hidden="1">
      <c r="A150" s="20" t="s">
        <v>3720</v>
      </c>
      <c r="B150" s="21" t="s">
        <v>3721</v>
      </c>
      <c r="C150" s="22" t="s">
        <v>3722</v>
      </c>
      <c r="D150" s="21" t="s">
        <v>3723</v>
      </c>
      <c r="E150" s="23" t="s">
        <v>13</v>
      </c>
    </row>
    <row r="151" hidden="1">
      <c r="A151" s="24" t="s">
        <v>3724</v>
      </c>
      <c r="B151" s="25">
        <v>4367.0</v>
      </c>
      <c r="C151" s="26">
        <f>(2000*0)+(1000*2)+(500*4)+(200*1)+(100*1)+(50*1)+(20*0)+(10*1)+(5*1)+(2*1)+(1*0)</f>
        <v>4367</v>
      </c>
      <c r="D151" s="27">
        <f t="shared" ref="D151:D166" si="6">C151-B151</f>
        <v>0</v>
      </c>
      <c r="E151" s="41"/>
    </row>
    <row r="152" hidden="1">
      <c r="A152" s="24" t="s">
        <v>3725</v>
      </c>
      <c r="B152" s="29">
        <v>397.0</v>
      </c>
      <c r="C152" s="26">
        <v>397.0</v>
      </c>
      <c r="D152" s="27">
        <f t="shared" si="6"/>
        <v>0</v>
      </c>
      <c r="E152" s="41"/>
    </row>
    <row r="153" hidden="1">
      <c r="A153" s="24" t="s">
        <v>3726</v>
      </c>
      <c r="B153" s="25">
        <v>0.0</v>
      </c>
      <c r="C153" s="26"/>
      <c r="D153" s="27">
        <f t="shared" si="6"/>
        <v>0</v>
      </c>
      <c r="E153" s="41"/>
    </row>
    <row r="154" hidden="1">
      <c r="A154" s="24" t="s">
        <v>3727</v>
      </c>
      <c r="B154" s="29">
        <v>500.0</v>
      </c>
      <c r="C154" s="26">
        <v>500.0</v>
      </c>
      <c r="D154" s="27">
        <f t="shared" si="6"/>
        <v>0</v>
      </c>
      <c r="E154" s="41"/>
    </row>
    <row r="155" hidden="1">
      <c r="A155" s="30" t="s">
        <v>3729</v>
      </c>
      <c r="B155" s="29">
        <v>0.0</v>
      </c>
      <c r="C155" s="26"/>
      <c r="D155" s="27">
        <f t="shared" si="6"/>
        <v>0</v>
      </c>
      <c r="E155" s="40"/>
    </row>
    <row r="156" hidden="1">
      <c r="A156" s="30" t="s">
        <v>3730</v>
      </c>
      <c r="B156" s="29">
        <v>0.0</v>
      </c>
      <c r="C156" s="26"/>
      <c r="D156" s="27">
        <f t="shared" si="6"/>
        <v>0</v>
      </c>
      <c r="E156" s="41"/>
    </row>
    <row r="157" hidden="1">
      <c r="A157" s="30" t="s">
        <v>3732</v>
      </c>
      <c r="B157" s="29">
        <v>0.0</v>
      </c>
      <c r="C157" s="26"/>
      <c r="D157" s="27">
        <f t="shared" si="6"/>
        <v>0</v>
      </c>
      <c r="E157" s="40"/>
    </row>
    <row r="158" hidden="1">
      <c r="A158" s="31" t="s">
        <v>3734</v>
      </c>
      <c r="B158" s="29">
        <v>240.0</v>
      </c>
      <c r="C158" s="26">
        <v>240.0</v>
      </c>
      <c r="D158" s="27">
        <f t="shared" si="6"/>
        <v>0</v>
      </c>
      <c r="E158" s="41"/>
    </row>
    <row r="159" hidden="1">
      <c r="A159" s="32" t="s">
        <v>3735</v>
      </c>
      <c r="B159" s="29">
        <v>4330.0</v>
      </c>
      <c r="C159" s="33">
        <f t="array" ref="C159">SUMIFS(INDIRECT(A141 &amp; " Restia!C:C"), INDIRECT(A141 &amp; " Restia!A:A"), A159, INDIRECT(A141 &amp; " Restia!B:B"), "&lt;&gt;canceled")</f>
        <v>125875.9</v>
      </c>
      <c r="D159" s="27">
        <f t="shared" si="6"/>
        <v>121545.9</v>
      </c>
      <c r="E159" s="41"/>
    </row>
    <row r="160" hidden="1">
      <c r="A160" s="32" t="s">
        <v>3736</v>
      </c>
      <c r="B160" s="29">
        <v>3444.0</v>
      </c>
      <c r="C160" s="9">
        <f t="array" ref="C160">SUMIFS( INDIRECT(A141 &amp; " Restia!C:C"), INDIRECT(A141 &amp; " Restia!A:A"), A160, INDIRECT(A141 &amp; " Restia!B:B"), "&lt;&gt;canceled" )</f>
        <v>41530</v>
      </c>
      <c r="D160" s="27">
        <f t="shared" si="6"/>
        <v>38086</v>
      </c>
      <c r="E160" s="41"/>
    </row>
    <row r="161" hidden="1">
      <c r="A161" s="32" t="s">
        <v>3737</v>
      </c>
      <c r="B161" s="29">
        <v>5080.0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77908</v>
      </c>
      <c r="D161" s="27">
        <f t="shared" si="6"/>
        <v>72828</v>
      </c>
      <c r="E161" s="41"/>
    </row>
    <row r="162" hidden="1">
      <c r="A162" s="32" t="s">
        <v>3738</v>
      </c>
      <c r="B162" s="29">
        <v>996.0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65721</v>
      </c>
      <c r="D162" s="27">
        <f t="shared" si="6"/>
        <v>64725</v>
      </c>
      <c r="E162" s="41"/>
    </row>
    <row r="163" hidden="1">
      <c r="A163" s="32" t="s">
        <v>3740</v>
      </c>
      <c r="B163" s="29">
        <v>0.0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2388</v>
      </c>
      <c r="D163" s="27">
        <f t="shared" si="6"/>
        <v>2388</v>
      </c>
      <c r="E163" s="41"/>
    </row>
    <row r="164" hidden="1">
      <c r="A164" s="32" t="s">
        <v>3741</v>
      </c>
      <c r="B164" s="29">
        <v>2143.0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14010</v>
      </c>
      <c r="D164" s="27">
        <f t="shared" si="6"/>
        <v>11867</v>
      </c>
      <c r="E164" s="41"/>
    </row>
    <row r="165" hidden="1">
      <c r="A165" s="35" t="s">
        <v>3742</v>
      </c>
      <c r="B165" s="29">
        <v>19354.0</v>
      </c>
      <c r="C165" s="9">
        <f t="array" ref="C165">SUM(INDIRECT(A141 &amp; " Restia!C:C")) - SUMIFS(INDIRECT(A141 &amp; " Restia!C:C"), INDIRECT(A141 &amp; " Restia!B:B"), "canceled")</f>
        <v>375696.7</v>
      </c>
      <c r="D165" s="27">
        <f t="shared" si="6"/>
        <v>356342.7</v>
      </c>
      <c r="E165" s="41"/>
    </row>
    <row r="166" hidden="1">
      <c r="A166" s="36" t="s">
        <v>3743</v>
      </c>
      <c r="B166" s="42">
        <v>0.0</v>
      </c>
      <c r="C166" s="43">
        <f>sum(C151:C163)-C165</f>
        <v>-56769.8</v>
      </c>
      <c r="D166" s="44">
        <f t="shared" si="6"/>
        <v>-56769.8</v>
      </c>
      <c r="E166" s="45"/>
    </row>
    <row r="167" hidden="1"/>
    <row r="168" hidden="1"/>
    <row r="169" hidden="1">
      <c r="A169" s="5" t="s">
        <v>4843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3717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3718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3719</v>
      </c>
      <c r="B177" s="6"/>
      <c r="C177" s="6"/>
      <c r="D177" s="6"/>
      <c r="E177" s="7"/>
    </row>
    <row r="178" hidden="1">
      <c r="A178" s="20" t="s">
        <v>3720</v>
      </c>
      <c r="B178" s="21" t="s">
        <v>3721</v>
      </c>
      <c r="C178" s="22" t="s">
        <v>3722</v>
      </c>
      <c r="D178" s="21" t="s">
        <v>3723</v>
      </c>
      <c r="E178" s="23" t="s">
        <v>13</v>
      </c>
    </row>
    <row r="179" hidden="1">
      <c r="A179" s="24" t="s">
        <v>3724</v>
      </c>
      <c r="B179" s="25">
        <v>17076.0</v>
      </c>
      <c r="C179" s="26">
        <v>17076.0</v>
      </c>
      <c r="D179" s="27">
        <f t="shared" ref="D179:D194" si="7">C179-B179</f>
        <v>0</v>
      </c>
      <c r="E179" s="41"/>
    </row>
    <row r="180" hidden="1">
      <c r="A180" s="24" t="s">
        <v>3725</v>
      </c>
      <c r="B180" s="29">
        <v>3609.0</v>
      </c>
      <c r="C180" s="26">
        <f>1334+933+373+660+309</f>
        <v>3609</v>
      </c>
      <c r="D180" s="27">
        <f t="shared" si="7"/>
        <v>0</v>
      </c>
      <c r="E180" s="41"/>
    </row>
    <row r="181" hidden="1">
      <c r="A181" s="24" t="s">
        <v>3726</v>
      </c>
      <c r="B181" s="25">
        <v>0.0</v>
      </c>
      <c r="C181" s="26"/>
      <c r="D181" s="27">
        <f t="shared" si="7"/>
        <v>0</v>
      </c>
      <c r="E181" s="41"/>
    </row>
    <row r="182" hidden="1">
      <c r="A182" s="24" t="s">
        <v>3727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3729</v>
      </c>
      <c r="B183" s="29">
        <v>0.0</v>
      </c>
      <c r="C183" s="26"/>
      <c r="D183" s="27">
        <f t="shared" si="7"/>
        <v>0</v>
      </c>
      <c r="E183" s="40"/>
    </row>
    <row r="184" hidden="1">
      <c r="A184" s="30" t="s">
        <v>3730</v>
      </c>
      <c r="B184" s="29">
        <v>0.0</v>
      </c>
      <c r="C184" s="26"/>
      <c r="D184" s="27">
        <f t="shared" si="7"/>
        <v>0</v>
      </c>
      <c r="E184" s="41"/>
    </row>
    <row r="185" hidden="1">
      <c r="A185" s="30" t="s">
        <v>3732</v>
      </c>
      <c r="B185" s="29">
        <v>0.0</v>
      </c>
      <c r="C185" s="26"/>
      <c r="D185" s="27">
        <f t="shared" si="7"/>
        <v>0</v>
      </c>
      <c r="E185" s="40"/>
    </row>
    <row r="186" hidden="1">
      <c r="A186" s="31" t="s">
        <v>3734</v>
      </c>
      <c r="B186" s="29">
        <v>640.0</v>
      </c>
      <c r="C186" s="26">
        <f>280+80+40+40+200</f>
        <v>640</v>
      </c>
      <c r="D186" s="27">
        <f t="shared" si="7"/>
        <v>0</v>
      </c>
      <c r="E186" s="40" t="s">
        <v>8577</v>
      </c>
    </row>
    <row r="187" hidden="1">
      <c r="A187" s="32" t="s">
        <v>3735</v>
      </c>
      <c r="B187" s="29">
        <v>31082.0</v>
      </c>
      <c r="C187" s="33">
        <f t="array" ref="C187">SUMIFS(INDIRECT(A169 &amp; " Restia!C:C"), INDIRECT(A169 &amp; " Restia!A:A"), A187, INDIRECT(A169 &amp; " Restia!B:B"), "&lt;&gt;canceled")</f>
        <v>125875.9</v>
      </c>
      <c r="D187" s="27">
        <f t="shared" si="7"/>
        <v>94793.9</v>
      </c>
      <c r="E187" s="41"/>
    </row>
    <row r="188" hidden="1">
      <c r="A188" s="32" t="s">
        <v>3736</v>
      </c>
      <c r="B188" s="29">
        <v>27352.0</v>
      </c>
      <c r="C188" s="9">
        <f t="array" ref="C188">SUMIFS( INDIRECT(A169 &amp; " Restia!C:C"), INDIRECT(A169 &amp; " Restia!A:A"), A188, INDIRECT(A169 &amp; " Restia!B:B"), "&lt;&gt;canceled" )</f>
        <v>41530</v>
      </c>
      <c r="D188" s="27">
        <f t="shared" si="7"/>
        <v>14178</v>
      </c>
      <c r="E188" s="41"/>
    </row>
    <row r="189" hidden="1">
      <c r="A189" s="32" t="s">
        <v>3737</v>
      </c>
      <c r="B189" s="29">
        <v>49197.0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77908</v>
      </c>
      <c r="D189" s="27">
        <f t="shared" si="7"/>
        <v>28711</v>
      </c>
      <c r="E189" s="41"/>
    </row>
    <row r="190" hidden="1">
      <c r="A190" s="32" t="s">
        <v>3738</v>
      </c>
      <c r="B190" s="29">
        <v>23440.6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65721</v>
      </c>
      <c r="D190" s="27">
        <f t="shared" si="7"/>
        <v>42280.4</v>
      </c>
      <c r="E190" s="41"/>
    </row>
    <row r="191" hidden="1">
      <c r="A191" s="32" t="s">
        <v>3740</v>
      </c>
      <c r="B191" s="29">
        <v>1285.0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2388</v>
      </c>
      <c r="D191" s="27">
        <f t="shared" si="7"/>
        <v>1103</v>
      </c>
      <c r="E191" s="41"/>
    </row>
    <row r="192" hidden="1">
      <c r="A192" s="32" t="s">
        <v>3741</v>
      </c>
      <c r="B192" s="29">
        <v>9204.0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14010</v>
      </c>
      <c r="D192" s="27">
        <f t="shared" si="7"/>
        <v>4806</v>
      </c>
      <c r="E192" s="41"/>
    </row>
    <row r="193" hidden="1">
      <c r="A193" s="35" t="s">
        <v>3742</v>
      </c>
      <c r="B193" s="29">
        <v>153682.4</v>
      </c>
      <c r="C193" s="9">
        <f t="array" ref="C193">SUM(INDIRECT(A169 &amp; " Restia!C:C")) - SUMIFS(INDIRECT(A169 &amp; " Restia!C:C"), INDIRECT(A169 &amp; " Restia!B:B"), "canceled")</f>
        <v>375696.7</v>
      </c>
      <c r="D193" s="27">
        <f t="shared" si="7"/>
        <v>222014.3</v>
      </c>
      <c r="E193" s="41"/>
    </row>
    <row r="194" hidden="1">
      <c r="A194" s="36" t="s">
        <v>3743</v>
      </c>
      <c r="B194" s="42">
        <v>-0.8000000000065484</v>
      </c>
      <c r="C194" s="43">
        <f>sum(C179:C191)-C193</f>
        <v>-40948.8</v>
      </c>
      <c r="D194" s="44">
        <f t="shared" si="7"/>
        <v>-40948</v>
      </c>
      <c r="E194" s="45"/>
    </row>
    <row r="195" hidden="1"/>
    <row r="196" hidden="1"/>
    <row r="197" hidden="1">
      <c r="A197" s="5" t="s">
        <v>4843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3717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3718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3719</v>
      </c>
      <c r="B205" s="6"/>
      <c r="C205" s="6"/>
      <c r="D205" s="6"/>
      <c r="E205" s="7"/>
    </row>
    <row r="206" hidden="1">
      <c r="A206" s="20" t="s">
        <v>3720</v>
      </c>
      <c r="B206" s="21" t="s">
        <v>3721</v>
      </c>
      <c r="C206" s="22" t="s">
        <v>3722</v>
      </c>
      <c r="D206" s="21" t="s">
        <v>3723</v>
      </c>
      <c r="E206" s="23" t="s">
        <v>13</v>
      </c>
    </row>
    <row r="207" hidden="1">
      <c r="A207" s="24" t="s">
        <v>3724</v>
      </c>
      <c r="B207" s="25">
        <v>25873.0</v>
      </c>
      <c r="C207" s="26">
        <f>73+300+3500+22000</f>
        <v>25873</v>
      </c>
      <c r="D207" s="27">
        <f t="shared" ref="D207:D222" si="8">C207-B207</f>
        <v>0</v>
      </c>
      <c r="E207" s="41"/>
    </row>
    <row r="208" hidden="1">
      <c r="A208" s="24" t="s">
        <v>3725</v>
      </c>
      <c r="B208" s="29">
        <v>6306.0</v>
      </c>
      <c r="C208" s="26">
        <f>666+374+418+1044+582+1441+1781</f>
        <v>6306</v>
      </c>
      <c r="D208" s="27">
        <f t="shared" si="8"/>
        <v>0</v>
      </c>
      <c r="E208" s="41"/>
    </row>
    <row r="209" hidden="1">
      <c r="A209" s="24" t="s">
        <v>3726</v>
      </c>
      <c r="B209" s="25">
        <v>0.0</v>
      </c>
      <c r="C209" s="26"/>
      <c r="D209" s="27">
        <f t="shared" si="8"/>
        <v>0</v>
      </c>
      <c r="E209" s="41"/>
    </row>
    <row r="210" hidden="1">
      <c r="A210" s="24" t="s">
        <v>3727</v>
      </c>
      <c r="B210" s="29">
        <v>1000.0</v>
      </c>
      <c r="C210" s="26">
        <v>1000.0</v>
      </c>
      <c r="D210" s="27">
        <f t="shared" si="8"/>
        <v>0</v>
      </c>
      <c r="E210" s="41"/>
    </row>
    <row r="211" hidden="1">
      <c r="A211" s="30" t="s">
        <v>3729</v>
      </c>
      <c r="B211" s="29">
        <v>0.0</v>
      </c>
      <c r="C211" s="26"/>
      <c r="D211" s="27">
        <f t="shared" si="8"/>
        <v>0</v>
      </c>
      <c r="E211" s="40"/>
    </row>
    <row r="212" hidden="1">
      <c r="A212" s="30" t="s">
        <v>3730</v>
      </c>
      <c r="B212" s="29">
        <v>0.0</v>
      </c>
      <c r="C212" s="26"/>
      <c r="D212" s="27">
        <f t="shared" si="8"/>
        <v>0</v>
      </c>
      <c r="E212" s="41"/>
    </row>
    <row r="213" hidden="1">
      <c r="A213" s="30" t="s">
        <v>3732</v>
      </c>
      <c r="B213" s="29">
        <v>2118.0</v>
      </c>
      <c r="C213" s="26">
        <v>2118.0</v>
      </c>
      <c r="D213" s="27">
        <f t="shared" si="8"/>
        <v>0</v>
      </c>
      <c r="E213" s="40"/>
    </row>
    <row r="214" hidden="1">
      <c r="A214" s="31" t="s">
        <v>3734</v>
      </c>
      <c r="B214" s="29">
        <v>760.0</v>
      </c>
      <c r="C214" s="26">
        <f>480+280</f>
        <v>760</v>
      </c>
      <c r="D214" s="27">
        <f t="shared" si="8"/>
        <v>0</v>
      </c>
      <c r="E214" s="40"/>
    </row>
    <row r="215" hidden="1">
      <c r="A215" s="32" t="s">
        <v>3735</v>
      </c>
      <c r="B215" s="29">
        <v>46675.0</v>
      </c>
      <c r="C215" s="33">
        <f t="array" ref="C215">SUMIFS(INDIRECT(A197 &amp; " Restia!C:C"), INDIRECT(A197 &amp; " Restia!A:A"), A215, INDIRECT(A197 &amp; " Restia!B:B"), "&lt;&gt;canceled")</f>
        <v>125875.9</v>
      </c>
      <c r="D215" s="27">
        <f t="shared" si="8"/>
        <v>79200.9</v>
      </c>
      <c r="E215" s="41"/>
    </row>
    <row r="216" hidden="1">
      <c r="A216" s="32" t="s">
        <v>3736</v>
      </c>
      <c r="B216" s="29">
        <v>19208.0</v>
      </c>
      <c r="C216" s="9">
        <f t="array" ref="C216">SUMIFS( INDIRECT(A197 &amp; " Restia!C:C"), INDIRECT(A197 &amp; " Restia!A:A"), A216, INDIRECT(A197 &amp; " Restia!B:B"), "&lt;&gt;canceled" )</f>
        <v>41530</v>
      </c>
      <c r="D216" s="27">
        <f t="shared" si="8"/>
        <v>22322</v>
      </c>
      <c r="E216" s="41"/>
    </row>
    <row r="217" hidden="1">
      <c r="A217" s="32" t="s">
        <v>3737</v>
      </c>
      <c r="B217" s="29">
        <v>51649.0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77908</v>
      </c>
      <c r="D217" s="27">
        <f t="shared" si="8"/>
        <v>26259</v>
      </c>
      <c r="E217" s="41"/>
    </row>
    <row r="218" hidden="1">
      <c r="A218" s="32" t="s">
        <v>3738</v>
      </c>
      <c r="B218" s="29">
        <v>28950.6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65721</v>
      </c>
      <c r="D218" s="27">
        <f t="shared" si="8"/>
        <v>36770.4</v>
      </c>
      <c r="E218" s="41"/>
    </row>
    <row r="219" hidden="1">
      <c r="A219" s="32" t="s">
        <v>3740</v>
      </c>
      <c r="B219" s="29">
        <v>831.0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2388</v>
      </c>
      <c r="D219" s="27">
        <f t="shared" si="8"/>
        <v>1557</v>
      </c>
      <c r="E219" s="41"/>
    </row>
    <row r="220" hidden="1">
      <c r="A220" s="32" t="s">
        <v>3741</v>
      </c>
      <c r="B220" s="29">
        <v>16528.0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14010</v>
      </c>
      <c r="D220" s="27">
        <f t="shared" si="8"/>
        <v>-2518</v>
      </c>
      <c r="E220" s="41"/>
    </row>
    <row r="221" hidden="1">
      <c r="A221" s="35" t="s">
        <v>3742</v>
      </c>
      <c r="B221" s="29">
        <v>183370.00000000003</v>
      </c>
      <c r="C221" s="9">
        <f t="array" ref="C221">SUM(INDIRECT(A197 &amp; " Restia!C:C")) - SUMIFS(INDIRECT(A197 &amp; " Restia!C:C"), INDIRECT(A197 &amp; " Restia!B:B"), "canceled")</f>
        <v>375696.7</v>
      </c>
      <c r="D221" s="27">
        <f t="shared" si="8"/>
        <v>192326.7</v>
      </c>
      <c r="E221" s="41"/>
    </row>
    <row r="222" hidden="1">
      <c r="A222" s="36" t="s">
        <v>3743</v>
      </c>
      <c r="B222" s="42">
        <v>0.5999999999876309</v>
      </c>
      <c r="C222" s="43">
        <f>sum(C207:C219)-C221</f>
        <v>-26216.8</v>
      </c>
      <c r="D222" s="44">
        <f t="shared" si="8"/>
        <v>-26217.4</v>
      </c>
      <c r="E222" s="45"/>
    </row>
    <row r="223" hidden="1"/>
    <row r="224" hidden="1"/>
    <row r="225" hidden="1">
      <c r="A225" s="5" t="s">
        <v>4843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3717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3718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3719</v>
      </c>
      <c r="B233" s="6"/>
      <c r="C233" s="6"/>
      <c r="D233" s="6"/>
      <c r="E233" s="7"/>
    </row>
    <row r="234" hidden="1">
      <c r="A234" s="20" t="s">
        <v>3720</v>
      </c>
      <c r="B234" s="21" t="s">
        <v>3721</v>
      </c>
      <c r="C234" s="22" t="s">
        <v>3722</v>
      </c>
      <c r="D234" s="21" t="s">
        <v>3723</v>
      </c>
      <c r="E234" s="23" t="s">
        <v>13</v>
      </c>
    </row>
    <row r="235" hidden="1">
      <c r="A235" s="24" t="s">
        <v>3724</v>
      </c>
      <c r="B235" s="25">
        <v>21335.0</v>
      </c>
      <c r="C235" s="26">
        <f>1800+9500+10000</f>
        <v>21300</v>
      </c>
      <c r="D235" s="27">
        <f t="shared" ref="D235:D250" si="9">C235-B235</f>
        <v>-35</v>
      </c>
      <c r="E235" s="41"/>
    </row>
    <row r="236" hidden="1">
      <c r="A236" s="24" t="s">
        <v>3725</v>
      </c>
      <c r="B236" s="29">
        <v>7764.0</v>
      </c>
      <c r="C236" s="26">
        <f>355+1354+334+1102+2396+1160+1063</f>
        <v>7764</v>
      </c>
      <c r="D236" s="27">
        <f t="shared" si="9"/>
        <v>0</v>
      </c>
      <c r="E236" s="41"/>
    </row>
    <row r="237" hidden="1">
      <c r="A237" s="24" t="s">
        <v>3726</v>
      </c>
      <c r="B237" s="25">
        <v>0.0</v>
      </c>
      <c r="C237" s="26"/>
      <c r="D237" s="27">
        <f t="shared" si="9"/>
        <v>0</v>
      </c>
      <c r="E237" s="41"/>
    </row>
    <row r="238" hidden="1">
      <c r="A238" s="24" t="s">
        <v>3727</v>
      </c>
      <c r="B238" s="29">
        <v>801.0</v>
      </c>
      <c r="C238" s="26">
        <v>801.0</v>
      </c>
      <c r="D238" s="27">
        <f t="shared" si="9"/>
        <v>0</v>
      </c>
      <c r="E238" s="41"/>
    </row>
    <row r="239" hidden="1">
      <c r="A239" s="30" t="s">
        <v>3729</v>
      </c>
      <c r="B239" s="29">
        <v>0.0</v>
      </c>
      <c r="C239" s="26"/>
      <c r="D239" s="27">
        <f t="shared" si="9"/>
        <v>0</v>
      </c>
      <c r="E239" s="40"/>
    </row>
    <row r="240" hidden="1">
      <c r="A240" s="30" t="s">
        <v>3730</v>
      </c>
      <c r="B240" s="29">
        <v>0.0</v>
      </c>
      <c r="C240" s="26"/>
      <c r="D240" s="27">
        <f t="shared" si="9"/>
        <v>0</v>
      </c>
      <c r="E240" s="41"/>
    </row>
    <row r="241" hidden="1">
      <c r="A241" s="30" t="s">
        <v>3732</v>
      </c>
      <c r="B241" s="29">
        <v>808.0</v>
      </c>
      <c r="C241" s="26">
        <v>808.0</v>
      </c>
      <c r="D241" s="27">
        <f t="shared" si="9"/>
        <v>0</v>
      </c>
      <c r="E241" s="40"/>
    </row>
    <row r="242" hidden="1">
      <c r="A242" s="31" t="s">
        <v>3734</v>
      </c>
      <c r="B242" s="29">
        <v>640.0</v>
      </c>
      <c r="C242" s="26">
        <f>240+120+280</f>
        <v>640</v>
      </c>
      <c r="D242" s="27">
        <f t="shared" si="9"/>
        <v>0</v>
      </c>
      <c r="E242" s="40"/>
    </row>
    <row r="243" hidden="1">
      <c r="A243" s="32" t="s">
        <v>3735</v>
      </c>
      <c r="B243" s="29">
        <v>45442.0</v>
      </c>
      <c r="C243" s="33">
        <f t="array" ref="C243">SUMIFS(INDIRECT(A225 &amp; " Restia!C:C"), INDIRECT(A225 &amp; " Restia!A:A"), A243, INDIRECT(A225 &amp; " Restia!B:B"), "&lt;&gt;canceled")</f>
        <v>125875.9</v>
      </c>
      <c r="D243" s="27">
        <f t="shared" si="9"/>
        <v>80433.9</v>
      </c>
      <c r="E243" s="41"/>
    </row>
    <row r="244" hidden="1">
      <c r="A244" s="32" t="s">
        <v>3736</v>
      </c>
      <c r="B244" s="29">
        <v>20420.0</v>
      </c>
      <c r="C244" s="9">
        <f t="array" ref="C244">SUMIFS( INDIRECT(A225 &amp; " Restia!C:C"), INDIRECT(A225 &amp; " Restia!A:A"), A244, INDIRECT(A225 &amp; " Restia!B:B"), "&lt;&gt;canceled" )</f>
        <v>41530</v>
      </c>
      <c r="D244" s="27">
        <f t="shared" si="9"/>
        <v>21110</v>
      </c>
      <c r="E244" s="41"/>
    </row>
    <row r="245" hidden="1">
      <c r="A245" s="32" t="s">
        <v>3737</v>
      </c>
      <c r="B245" s="29">
        <v>56679.0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77908</v>
      </c>
      <c r="D245" s="27">
        <f t="shared" si="9"/>
        <v>21229</v>
      </c>
      <c r="E245" s="41"/>
    </row>
    <row r="246" hidden="1">
      <c r="A246" s="32" t="s">
        <v>3738</v>
      </c>
      <c r="B246" s="29">
        <v>31253.6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65721</v>
      </c>
      <c r="D246" s="27">
        <f t="shared" si="9"/>
        <v>34467.4</v>
      </c>
      <c r="E246" s="41"/>
    </row>
    <row r="247" hidden="1">
      <c r="A247" s="32" t="s">
        <v>3740</v>
      </c>
      <c r="B247" s="29">
        <v>1864.0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2388</v>
      </c>
      <c r="D247" s="27">
        <f t="shared" si="9"/>
        <v>524</v>
      </c>
      <c r="E247" s="41"/>
    </row>
    <row r="248" hidden="1">
      <c r="A248" s="32" t="s">
        <v>3741</v>
      </c>
      <c r="B248" s="29">
        <v>11335.0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14010</v>
      </c>
      <c r="D248" s="27">
        <f t="shared" si="9"/>
        <v>2675</v>
      </c>
      <c r="E248" s="41"/>
    </row>
    <row r="249" hidden="1">
      <c r="A249" s="35" t="s">
        <v>3742</v>
      </c>
      <c r="B249" s="29">
        <v>187003.1</v>
      </c>
      <c r="C249" s="9">
        <f t="array" ref="C249">SUM(INDIRECT(A225 &amp; " Restia!C:C")) - SUMIFS(INDIRECT(A225 &amp; " Restia!C:C"), INDIRECT(A225 &amp; " Restia!B:B"), "canceled")</f>
        <v>375696.7</v>
      </c>
      <c r="D249" s="27">
        <f t="shared" si="9"/>
        <v>188693.6</v>
      </c>
      <c r="E249" s="41"/>
    </row>
    <row r="250" hidden="1">
      <c r="A250" s="36" t="s">
        <v>3743</v>
      </c>
      <c r="B250" s="42">
        <v>3.5</v>
      </c>
      <c r="C250" s="43">
        <f>sum(C235:C247)-C249</f>
        <v>-30960.8</v>
      </c>
      <c r="D250" s="44">
        <f t="shared" si="9"/>
        <v>-30964.3</v>
      </c>
      <c r="E250" s="45"/>
    </row>
    <row r="251" hidden="1"/>
    <row r="252" hidden="1"/>
    <row r="253" hidden="1">
      <c r="A253" s="5" t="s">
        <v>4843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3717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3718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3719</v>
      </c>
      <c r="B261" s="6"/>
      <c r="C261" s="6"/>
      <c r="D261" s="6"/>
      <c r="E261" s="7"/>
    </row>
    <row r="262" hidden="1">
      <c r="A262" s="20" t="s">
        <v>3720</v>
      </c>
      <c r="B262" s="21" t="s">
        <v>3721</v>
      </c>
      <c r="C262" s="22" t="s">
        <v>3722</v>
      </c>
      <c r="D262" s="21" t="s">
        <v>3723</v>
      </c>
      <c r="E262" s="23" t="s">
        <v>13</v>
      </c>
    </row>
    <row r="263" hidden="1">
      <c r="A263" s="24" t="s">
        <v>3724</v>
      </c>
      <c r="B263" s="25">
        <v>15189.0</v>
      </c>
      <c r="C263" s="26">
        <f>89+100+15000</f>
        <v>15189</v>
      </c>
      <c r="D263" s="27">
        <f t="shared" ref="D263:D278" si="10">C263-B263</f>
        <v>0</v>
      </c>
      <c r="E263" s="41"/>
    </row>
    <row r="264" hidden="1">
      <c r="A264" s="24" t="s">
        <v>3725</v>
      </c>
      <c r="B264" s="29">
        <v>5868.0</v>
      </c>
      <c r="C264" s="26">
        <v>5868.0</v>
      </c>
      <c r="D264" s="27">
        <f t="shared" si="10"/>
        <v>0</v>
      </c>
      <c r="E264" s="41"/>
    </row>
    <row r="265" hidden="1">
      <c r="A265" s="24" t="s">
        <v>3726</v>
      </c>
      <c r="B265" s="25">
        <v>0.0</v>
      </c>
      <c r="C265" s="26"/>
      <c r="D265" s="27">
        <f t="shared" si="10"/>
        <v>0</v>
      </c>
      <c r="E265" s="41"/>
    </row>
    <row r="266" hidden="1">
      <c r="A266" s="24" t="s">
        <v>3727</v>
      </c>
      <c r="B266" s="29">
        <v>500.0</v>
      </c>
      <c r="C266" s="26">
        <v>500.0</v>
      </c>
      <c r="D266" s="27">
        <f t="shared" si="10"/>
        <v>0</v>
      </c>
      <c r="E266" s="41"/>
    </row>
    <row r="267" hidden="1">
      <c r="A267" s="30" t="s">
        <v>3729</v>
      </c>
      <c r="B267" s="29">
        <v>0.0</v>
      </c>
      <c r="C267" s="26"/>
      <c r="D267" s="27">
        <f t="shared" si="10"/>
        <v>0</v>
      </c>
      <c r="E267" s="40"/>
    </row>
    <row r="268" hidden="1">
      <c r="A268" s="30" t="s">
        <v>3730</v>
      </c>
      <c r="B268" s="29">
        <v>0.0</v>
      </c>
      <c r="C268" s="26"/>
      <c r="D268" s="27">
        <f t="shared" si="10"/>
        <v>0</v>
      </c>
      <c r="E268" s="41"/>
    </row>
    <row r="269" hidden="1">
      <c r="A269" s="30" t="s">
        <v>3732</v>
      </c>
      <c r="B269" s="29">
        <v>2100.0</v>
      </c>
      <c r="C269" s="26">
        <v>2100.0</v>
      </c>
      <c r="D269" s="27">
        <f t="shared" si="10"/>
        <v>0</v>
      </c>
      <c r="E269" s="40"/>
    </row>
    <row r="270" hidden="1">
      <c r="A270" s="31" t="s">
        <v>3734</v>
      </c>
      <c r="B270" s="29">
        <v>1040.0</v>
      </c>
      <c r="C270" s="26">
        <f>120+40+240+280+40+320</f>
        <v>1040</v>
      </c>
      <c r="D270" s="27">
        <f t="shared" si="10"/>
        <v>0</v>
      </c>
      <c r="E270" s="40"/>
    </row>
    <row r="271" hidden="1">
      <c r="A271" s="32" t="s">
        <v>3735</v>
      </c>
      <c r="B271" s="29">
        <v>42549.0</v>
      </c>
      <c r="C271" s="33">
        <v>25341.0</v>
      </c>
      <c r="D271" s="27">
        <f t="shared" si="10"/>
        <v>-17208</v>
      </c>
      <c r="E271" s="41"/>
    </row>
    <row r="272" hidden="1">
      <c r="A272" s="32" t="s">
        <v>3736</v>
      </c>
      <c r="B272" s="29">
        <v>22631.0</v>
      </c>
      <c r="C272" s="9">
        <v>10608.0</v>
      </c>
      <c r="D272" s="27">
        <f t="shared" si="10"/>
        <v>-12023</v>
      </c>
      <c r="E272" s="41"/>
    </row>
    <row r="273" hidden="1">
      <c r="A273" s="32" t="s">
        <v>3737</v>
      </c>
      <c r="B273" s="29">
        <v>50203.0</v>
      </c>
      <c r="C273" s="9">
        <v>23170.0</v>
      </c>
      <c r="D273" s="27">
        <f t="shared" si="10"/>
        <v>-27033</v>
      </c>
      <c r="E273" s="41"/>
    </row>
    <row r="274" hidden="1">
      <c r="A274" s="32" t="s">
        <v>3738</v>
      </c>
      <c r="B274" s="29">
        <v>20636.0</v>
      </c>
      <c r="C274" s="9">
        <v>14365.0</v>
      </c>
      <c r="D274" s="27">
        <f t="shared" si="10"/>
        <v>-6271</v>
      </c>
      <c r="E274" s="41"/>
    </row>
    <row r="275" hidden="1">
      <c r="A275" s="32" t="s">
        <v>3740</v>
      </c>
      <c r="B275" s="29">
        <v>1149.0</v>
      </c>
      <c r="C275" s="9">
        <v>1415.0</v>
      </c>
      <c r="D275" s="27">
        <f t="shared" si="10"/>
        <v>266</v>
      </c>
      <c r="E275" s="41"/>
    </row>
    <row r="276" hidden="1">
      <c r="A276" s="32" t="s">
        <v>3741</v>
      </c>
      <c r="B276" s="29">
        <v>11126.0</v>
      </c>
      <c r="C276" s="9">
        <v>6930.0</v>
      </c>
      <c r="D276" s="27">
        <f t="shared" si="10"/>
        <v>-4196</v>
      </c>
      <c r="E276" s="41"/>
    </row>
    <row r="277" hidden="1">
      <c r="A277" s="35" t="s">
        <v>3742</v>
      </c>
      <c r="B277" s="29">
        <v>161803.0</v>
      </c>
      <c r="C277" s="9">
        <v>91991.0</v>
      </c>
      <c r="D277" s="27">
        <f t="shared" si="10"/>
        <v>-69812</v>
      </c>
      <c r="E277" s="41"/>
    </row>
    <row r="278" hidden="1">
      <c r="A278" s="36" t="s">
        <v>3743</v>
      </c>
      <c r="B278" s="42">
        <v>62.0</v>
      </c>
      <c r="C278" s="43">
        <f>sum(C263:C275)-C277</f>
        <v>7605</v>
      </c>
      <c r="D278" s="44">
        <f t="shared" si="10"/>
        <v>7543</v>
      </c>
      <c r="E278" s="45"/>
    </row>
    <row r="279" hidden="1"/>
    <row r="280" hidden="1"/>
    <row r="281" hidden="1">
      <c r="A281" s="5" t="s">
        <v>4843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3717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3" t="s">
        <v>3718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4" t="s">
        <v>4850</v>
      </c>
      <c r="B287" s="7"/>
      <c r="C287" s="16"/>
      <c r="D287" s="55" t="s">
        <v>4865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3719</v>
      </c>
      <c r="B289" s="6"/>
      <c r="C289" s="6"/>
      <c r="D289" s="6"/>
      <c r="E289" s="7"/>
    </row>
    <row r="290" hidden="1">
      <c r="A290" s="20" t="s">
        <v>3720</v>
      </c>
      <c r="B290" s="21" t="s">
        <v>3721</v>
      </c>
      <c r="C290" s="22" t="s">
        <v>3722</v>
      </c>
      <c r="D290" s="21" t="s">
        <v>3723</v>
      </c>
      <c r="E290" s="23" t="s">
        <v>13</v>
      </c>
    </row>
    <row r="291" hidden="1">
      <c r="A291" s="56" t="s">
        <v>3724</v>
      </c>
      <c r="B291" s="25">
        <v>13921.0</v>
      </c>
      <c r="C291" s="26">
        <v>13921.0</v>
      </c>
      <c r="D291" s="27">
        <v>0.0</v>
      </c>
      <c r="E291" s="41"/>
    </row>
    <row r="292" hidden="1">
      <c r="A292" s="56" t="s">
        <v>3725</v>
      </c>
      <c r="B292" s="29">
        <v>2571.0</v>
      </c>
      <c r="C292" s="26">
        <v>2571.0</v>
      </c>
      <c r="D292" s="27">
        <v>0.0</v>
      </c>
      <c r="E292" s="41"/>
    </row>
    <row r="293" hidden="1">
      <c r="A293" s="56" t="s">
        <v>3726</v>
      </c>
      <c r="B293" s="25">
        <v>0.0</v>
      </c>
      <c r="C293" s="26"/>
      <c r="D293" s="27">
        <v>0.0</v>
      </c>
      <c r="E293" s="41"/>
    </row>
    <row r="294" hidden="1">
      <c r="A294" s="56" t="s">
        <v>3727</v>
      </c>
      <c r="B294" s="29">
        <v>0.0</v>
      </c>
      <c r="C294" s="26"/>
      <c r="D294" s="27">
        <v>0.0</v>
      </c>
      <c r="E294" s="41"/>
    </row>
    <row r="295" hidden="1">
      <c r="A295" s="31" t="s">
        <v>3729</v>
      </c>
      <c r="B295" s="29">
        <v>0.0</v>
      </c>
      <c r="C295" s="26"/>
      <c r="D295" s="27">
        <v>0.0</v>
      </c>
      <c r="E295" s="40"/>
    </row>
    <row r="296" hidden="1">
      <c r="A296" s="31" t="s">
        <v>3730</v>
      </c>
      <c r="B296" s="29">
        <v>0.0</v>
      </c>
      <c r="C296" s="26"/>
      <c r="D296" s="27">
        <v>0.0</v>
      </c>
      <c r="E296" s="41"/>
    </row>
    <row r="297" hidden="1">
      <c r="A297" s="31" t="s">
        <v>3732</v>
      </c>
      <c r="B297" s="29">
        <v>0.0</v>
      </c>
      <c r="C297" s="26"/>
      <c r="D297" s="27">
        <v>0.0</v>
      </c>
      <c r="E297" s="40"/>
    </row>
    <row r="298" hidden="1">
      <c r="A298" s="31" t="s">
        <v>3734</v>
      </c>
      <c r="B298" s="29">
        <v>600.0</v>
      </c>
      <c r="C298" s="26">
        <v>600.0</v>
      </c>
      <c r="D298" s="27">
        <v>0.0</v>
      </c>
      <c r="E298" s="40"/>
    </row>
    <row r="299" hidden="1">
      <c r="A299" s="57" t="s">
        <v>3735</v>
      </c>
      <c r="B299" s="29">
        <v>25341.0</v>
      </c>
      <c r="C299" s="29">
        <v>25341.0</v>
      </c>
      <c r="D299" s="27">
        <v>0.0</v>
      </c>
      <c r="E299" s="41"/>
    </row>
    <row r="300" hidden="1">
      <c r="A300" s="57" t="s">
        <v>3736</v>
      </c>
      <c r="B300" s="29">
        <v>10608.0</v>
      </c>
      <c r="C300" s="58">
        <v>10608.0</v>
      </c>
      <c r="D300" s="27">
        <v>0.0</v>
      </c>
      <c r="E300" s="41"/>
    </row>
    <row r="301" hidden="1">
      <c r="A301" s="57" t="s">
        <v>3737</v>
      </c>
      <c r="B301" s="29">
        <v>23170.0</v>
      </c>
      <c r="C301" s="58">
        <v>23170.0</v>
      </c>
      <c r="D301" s="27">
        <v>0.0</v>
      </c>
      <c r="E301" s="41"/>
    </row>
    <row r="302" hidden="1">
      <c r="A302" s="57" t="s">
        <v>3738</v>
      </c>
      <c r="B302" s="29">
        <v>14365.0</v>
      </c>
      <c r="C302" s="58">
        <v>14365.0</v>
      </c>
      <c r="D302" s="27">
        <v>0.0</v>
      </c>
      <c r="E302" s="41"/>
    </row>
    <row r="303" hidden="1">
      <c r="A303" s="57" t="s">
        <v>3740</v>
      </c>
      <c r="B303" s="29">
        <v>1415.0</v>
      </c>
      <c r="C303" s="58">
        <v>1415.0</v>
      </c>
      <c r="D303" s="27">
        <v>0.0</v>
      </c>
      <c r="E303" s="41"/>
    </row>
    <row r="304" hidden="1">
      <c r="A304" s="57" t="s">
        <v>3741</v>
      </c>
      <c r="B304" s="29">
        <v>6930.0</v>
      </c>
      <c r="C304" s="58">
        <v>6930.0</v>
      </c>
      <c r="D304" s="27">
        <v>0.0</v>
      </c>
      <c r="E304" s="41"/>
    </row>
    <row r="305" hidden="1">
      <c r="A305" s="35" t="s">
        <v>3742</v>
      </c>
      <c r="B305" s="29">
        <v>91991.0</v>
      </c>
      <c r="C305" s="58">
        <v>91991.0</v>
      </c>
      <c r="D305" s="27">
        <v>0.0</v>
      </c>
      <c r="E305" s="41"/>
    </row>
    <row r="306" hidden="1">
      <c r="A306" s="36" t="s">
        <v>3743</v>
      </c>
      <c r="B306" s="42">
        <v>0.0</v>
      </c>
      <c r="C306" s="64">
        <v>0.0</v>
      </c>
      <c r="D306" s="65">
        <v>0.0</v>
      </c>
      <c r="E306" s="45"/>
    </row>
    <row r="307" hidden="1"/>
    <row r="308" hidden="1"/>
    <row r="309" hidden="1">
      <c r="A309" s="5" t="s">
        <v>4843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3717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3" t="s">
        <v>3718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4" t="s">
        <v>4857</v>
      </c>
      <c r="B315" s="7"/>
      <c r="C315" s="16"/>
      <c r="D315" s="55" t="s">
        <v>4851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3719</v>
      </c>
      <c r="B317" s="6"/>
      <c r="C317" s="6"/>
      <c r="D317" s="6"/>
      <c r="E317" s="7"/>
    </row>
    <row r="318" hidden="1">
      <c r="A318" s="20" t="s">
        <v>3720</v>
      </c>
      <c r="B318" s="21" t="s">
        <v>3721</v>
      </c>
      <c r="C318" s="22" t="s">
        <v>3722</v>
      </c>
      <c r="D318" s="21" t="s">
        <v>3723</v>
      </c>
      <c r="E318" s="23" t="s">
        <v>13</v>
      </c>
    </row>
    <row r="319" hidden="1">
      <c r="A319" s="56" t="s">
        <v>3724</v>
      </c>
      <c r="B319" s="25">
        <v>11164.0</v>
      </c>
      <c r="C319" s="26">
        <v>11164.0</v>
      </c>
      <c r="D319" s="27">
        <v>0.0</v>
      </c>
      <c r="E319" s="41"/>
    </row>
    <row r="320" hidden="1">
      <c r="A320" s="56" t="s">
        <v>3725</v>
      </c>
      <c r="B320" s="29">
        <v>2690.0</v>
      </c>
      <c r="C320" s="26">
        <v>2690.0</v>
      </c>
      <c r="D320" s="27">
        <v>0.0</v>
      </c>
      <c r="E320" s="41"/>
    </row>
    <row r="321" hidden="1">
      <c r="A321" s="56" t="s">
        <v>3726</v>
      </c>
      <c r="B321" s="25">
        <v>420.0</v>
      </c>
      <c r="C321" s="26">
        <v>420.0</v>
      </c>
      <c r="D321" s="27">
        <v>0.0</v>
      </c>
      <c r="E321" s="41"/>
    </row>
    <row r="322" hidden="1">
      <c r="A322" s="56" t="s">
        <v>3727</v>
      </c>
      <c r="B322" s="29">
        <v>500.0</v>
      </c>
      <c r="C322" s="26">
        <v>500.0</v>
      </c>
      <c r="D322" s="27">
        <v>0.0</v>
      </c>
      <c r="E322" s="41"/>
    </row>
    <row r="323" hidden="1">
      <c r="A323" s="31" t="s">
        <v>3729</v>
      </c>
      <c r="B323" s="29">
        <v>0.0</v>
      </c>
      <c r="C323" s="26"/>
      <c r="D323" s="27">
        <v>0.0</v>
      </c>
      <c r="E323" s="40"/>
    </row>
    <row r="324" hidden="1">
      <c r="A324" s="31" t="s">
        <v>3730</v>
      </c>
      <c r="B324" s="29">
        <v>0.0</v>
      </c>
      <c r="C324" s="26"/>
      <c r="D324" s="27">
        <v>0.0</v>
      </c>
      <c r="E324" s="41"/>
    </row>
    <row r="325" hidden="1">
      <c r="A325" s="31" t="s">
        <v>3732</v>
      </c>
      <c r="B325" s="29">
        <v>0.0</v>
      </c>
      <c r="C325" s="26"/>
      <c r="D325" s="27">
        <v>0.0</v>
      </c>
      <c r="E325" s="40"/>
    </row>
    <row r="326" hidden="1">
      <c r="A326" s="31" t="s">
        <v>3734</v>
      </c>
      <c r="B326" s="29">
        <v>600.0</v>
      </c>
      <c r="C326" s="26">
        <v>600.0</v>
      </c>
      <c r="D326" s="27">
        <v>0.0</v>
      </c>
      <c r="E326" s="40"/>
    </row>
    <row r="327" hidden="1">
      <c r="A327" s="57" t="s">
        <v>3735</v>
      </c>
      <c r="B327" s="29">
        <v>17702.0</v>
      </c>
      <c r="C327" s="29">
        <v>17702.0</v>
      </c>
      <c r="D327" s="27">
        <v>0.0</v>
      </c>
      <c r="E327" s="41"/>
    </row>
    <row r="328" hidden="1">
      <c r="A328" s="57" t="s">
        <v>3736</v>
      </c>
      <c r="B328" s="29">
        <v>16386.0</v>
      </c>
      <c r="C328" s="58">
        <v>16386.0</v>
      </c>
      <c r="D328" s="27">
        <v>0.0</v>
      </c>
      <c r="E328" s="41"/>
    </row>
    <row r="329" hidden="1">
      <c r="A329" s="57" t="s">
        <v>3737</v>
      </c>
      <c r="B329" s="29">
        <v>25301.0</v>
      </c>
      <c r="C329" s="58">
        <v>24907.0</v>
      </c>
      <c r="D329" s="27">
        <v>-394.0</v>
      </c>
      <c r="E329" s="41"/>
    </row>
    <row r="330" hidden="1">
      <c r="A330" s="57" t="s">
        <v>3738</v>
      </c>
      <c r="B330" s="29">
        <v>13432.0</v>
      </c>
      <c r="C330" s="58">
        <v>13432.0</v>
      </c>
      <c r="D330" s="27">
        <v>0.0</v>
      </c>
      <c r="E330" s="41"/>
    </row>
    <row r="331" hidden="1">
      <c r="A331" s="57" t="s">
        <v>3740</v>
      </c>
      <c r="B331" s="29">
        <v>349.0</v>
      </c>
      <c r="C331" s="58">
        <v>349.0</v>
      </c>
      <c r="D331" s="27">
        <v>0.0</v>
      </c>
      <c r="E331" s="41"/>
    </row>
    <row r="332" hidden="1">
      <c r="A332" s="57" t="s">
        <v>3741</v>
      </c>
      <c r="B332" s="29">
        <v>3646.0</v>
      </c>
      <c r="C332" s="58">
        <v>3646.0</v>
      </c>
      <c r="D332" s="27">
        <v>0.0</v>
      </c>
      <c r="E332" s="41"/>
    </row>
    <row r="333" hidden="1">
      <c r="A333" s="35" t="s">
        <v>3742</v>
      </c>
      <c r="B333" s="29">
        <v>88542.0</v>
      </c>
      <c r="C333" s="58">
        <v>88148.0</v>
      </c>
      <c r="D333" s="27">
        <v>-394.0</v>
      </c>
      <c r="E333" s="41"/>
    </row>
    <row r="334" hidden="1">
      <c r="A334" s="36" t="s">
        <v>3743</v>
      </c>
      <c r="B334" s="42">
        <v>2.0</v>
      </c>
      <c r="C334" s="64">
        <v>2.0</v>
      </c>
      <c r="D334" s="65">
        <v>0.0</v>
      </c>
      <c r="E334" s="45"/>
    </row>
    <row r="335" hidden="1"/>
    <row r="336" hidden="1"/>
    <row r="337" hidden="1">
      <c r="A337" s="5" t="s">
        <v>4843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3717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3" t="s">
        <v>3718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4" t="s">
        <v>4850</v>
      </c>
      <c r="B343" s="7"/>
      <c r="C343" s="16"/>
      <c r="D343" s="55" t="s">
        <v>4851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3719</v>
      </c>
      <c r="B345" s="6"/>
      <c r="C345" s="6"/>
      <c r="D345" s="6"/>
      <c r="E345" s="7"/>
    </row>
    <row r="346" hidden="1">
      <c r="A346" s="20" t="s">
        <v>3720</v>
      </c>
      <c r="B346" s="21" t="s">
        <v>3721</v>
      </c>
      <c r="C346" s="22" t="s">
        <v>3722</v>
      </c>
      <c r="D346" s="21" t="s">
        <v>3723</v>
      </c>
      <c r="E346" s="23" t="s">
        <v>13</v>
      </c>
    </row>
    <row r="347" hidden="1">
      <c r="A347" s="56" t="s">
        <v>3724</v>
      </c>
      <c r="B347" s="25">
        <v>19535.0</v>
      </c>
      <c r="C347" s="26">
        <v>19695.0</v>
      </c>
      <c r="D347" s="27">
        <v>160.0</v>
      </c>
      <c r="E347" s="41"/>
    </row>
    <row r="348" hidden="1">
      <c r="A348" s="56" t="s">
        <v>3725</v>
      </c>
      <c r="B348" s="29">
        <v>5378.0</v>
      </c>
      <c r="C348" s="26">
        <v>5218.0</v>
      </c>
      <c r="D348" s="27">
        <v>-160.0</v>
      </c>
      <c r="E348" s="41"/>
    </row>
    <row r="349" hidden="1">
      <c r="A349" s="56" t="s">
        <v>3726</v>
      </c>
      <c r="B349" s="25">
        <v>0.0</v>
      </c>
      <c r="C349" s="26"/>
      <c r="D349" s="27">
        <v>0.0</v>
      </c>
      <c r="E349" s="41"/>
    </row>
    <row r="350" hidden="1">
      <c r="A350" s="56" t="s">
        <v>3727</v>
      </c>
      <c r="B350" s="29">
        <v>500.0</v>
      </c>
      <c r="C350" s="26">
        <v>500.0</v>
      </c>
      <c r="D350" s="27">
        <v>0.0</v>
      </c>
      <c r="E350" s="41"/>
    </row>
    <row r="351" hidden="1">
      <c r="A351" s="31" t="s">
        <v>3729</v>
      </c>
      <c r="B351" s="29">
        <v>0.0</v>
      </c>
      <c r="C351" s="26"/>
      <c r="D351" s="27">
        <v>0.0</v>
      </c>
      <c r="E351" s="40"/>
    </row>
    <row r="352" hidden="1">
      <c r="A352" s="31" t="s">
        <v>3730</v>
      </c>
      <c r="B352" s="29">
        <v>0.0</v>
      </c>
      <c r="C352" s="26"/>
      <c r="D352" s="27">
        <v>0.0</v>
      </c>
      <c r="E352" s="41"/>
    </row>
    <row r="353" hidden="1">
      <c r="A353" s="31" t="s">
        <v>3732</v>
      </c>
      <c r="B353" s="29">
        <v>6128.0</v>
      </c>
      <c r="C353" s="26">
        <v>6128.0</v>
      </c>
      <c r="D353" s="27">
        <v>0.0</v>
      </c>
      <c r="E353" s="40" t="s">
        <v>8578</v>
      </c>
    </row>
    <row r="354" hidden="1">
      <c r="A354" s="31" t="s">
        <v>3734</v>
      </c>
      <c r="B354" s="29">
        <v>1360.0</v>
      </c>
      <c r="C354" s="26">
        <v>1360.0</v>
      </c>
      <c r="D354" s="27">
        <v>0.0</v>
      </c>
      <c r="E354" s="40"/>
    </row>
    <row r="355" hidden="1">
      <c r="A355" s="57" t="s">
        <v>3735</v>
      </c>
      <c r="B355" s="29">
        <v>45500.0</v>
      </c>
      <c r="C355" s="29">
        <v>45500.0</v>
      </c>
      <c r="D355" s="27">
        <v>0.0</v>
      </c>
      <c r="E355" s="41"/>
    </row>
    <row r="356" hidden="1">
      <c r="A356" s="57" t="s">
        <v>3736</v>
      </c>
      <c r="B356" s="29">
        <v>30239.0</v>
      </c>
      <c r="C356" s="58">
        <v>30239.0</v>
      </c>
      <c r="D356" s="27">
        <v>0.0</v>
      </c>
      <c r="E356" s="41"/>
    </row>
    <row r="357" hidden="1">
      <c r="A357" s="57" t="s">
        <v>3737</v>
      </c>
      <c r="B357" s="29">
        <v>50611.0</v>
      </c>
      <c r="C357" s="58">
        <v>50611.0</v>
      </c>
      <c r="D357" s="27">
        <v>0.0</v>
      </c>
      <c r="E357" s="41"/>
    </row>
    <row r="358" hidden="1">
      <c r="A358" s="57" t="s">
        <v>3738</v>
      </c>
      <c r="B358" s="29">
        <v>26355.0</v>
      </c>
      <c r="C358" s="58">
        <v>26355.0</v>
      </c>
      <c r="D358" s="27">
        <v>0.0</v>
      </c>
      <c r="E358" s="41"/>
    </row>
    <row r="359" hidden="1">
      <c r="A359" s="57" t="s">
        <v>3740</v>
      </c>
      <c r="B359" s="29">
        <v>1312.0</v>
      </c>
      <c r="C359" s="58">
        <v>1312.0</v>
      </c>
      <c r="D359" s="27">
        <v>0.0</v>
      </c>
      <c r="E359" s="41"/>
    </row>
    <row r="360" hidden="1">
      <c r="A360" s="57" t="s">
        <v>3741</v>
      </c>
      <c r="B360" s="29">
        <v>14105.0</v>
      </c>
      <c r="C360" s="58">
        <v>14105.0</v>
      </c>
      <c r="D360" s="27">
        <v>0.0</v>
      </c>
      <c r="E360" s="41"/>
    </row>
    <row r="361" hidden="1">
      <c r="A361" s="35" t="s">
        <v>3742</v>
      </c>
      <c r="B361" s="29">
        <v>186918.2</v>
      </c>
      <c r="C361" s="58">
        <v>186918.2</v>
      </c>
      <c r="D361" s="27">
        <v>0.0</v>
      </c>
      <c r="E361" s="41"/>
    </row>
    <row r="362" hidden="1">
      <c r="A362" s="36" t="s">
        <v>3743</v>
      </c>
      <c r="B362" s="42">
        <v>-0.2000000000007276</v>
      </c>
      <c r="C362" s="64">
        <v>-0.20000000001164153</v>
      </c>
      <c r="D362" s="65">
        <v>-1.0913936421275139E-11</v>
      </c>
      <c r="E362" s="45"/>
    </row>
    <row r="363" hidden="1"/>
    <row r="364" hidden="1"/>
    <row r="365" hidden="1"/>
    <row r="366" hidden="1"/>
    <row r="367" hidden="1">
      <c r="A367" s="5" t="s">
        <v>4843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5" t="s">
        <v>3717</v>
      </c>
      <c r="B369" s="6"/>
      <c r="C369" s="6"/>
      <c r="D369" s="6"/>
      <c r="E369" s="7"/>
    </row>
    <row r="370" hidden="1">
      <c r="A370" s="10"/>
      <c r="B370" s="11"/>
      <c r="C370" s="11"/>
      <c r="D370" s="11"/>
      <c r="E370" s="12"/>
    </row>
    <row r="371" hidden="1">
      <c r="A371" s="13">
        <v>45607.0</v>
      </c>
      <c r="B371" s="6"/>
      <c r="C371" s="53" t="s">
        <v>3718</v>
      </c>
      <c r="D371" s="15">
        <v>45613.0</v>
      </c>
      <c r="E371" s="7"/>
    </row>
    <row r="372" hidden="1">
      <c r="A372" s="10"/>
      <c r="B372" s="11"/>
      <c r="C372" s="16"/>
      <c r="D372" s="11"/>
      <c r="E372" s="12"/>
    </row>
    <row r="373" hidden="1">
      <c r="A373" s="54" t="s">
        <v>4850</v>
      </c>
      <c r="B373" s="7"/>
      <c r="C373" s="16"/>
      <c r="D373" s="55" t="s">
        <v>4851</v>
      </c>
      <c r="E373" s="7"/>
    </row>
    <row r="374" hidden="1">
      <c r="A374" s="10"/>
      <c r="B374" s="12"/>
      <c r="C374" s="16"/>
      <c r="D374" s="11"/>
      <c r="E374" s="12"/>
    </row>
    <row r="375" hidden="1">
      <c r="A375" s="19" t="s">
        <v>3719</v>
      </c>
      <c r="B375" s="6"/>
      <c r="C375" s="6"/>
      <c r="D375" s="6"/>
      <c r="E375" s="7"/>
    </row>
    <row r="376" hidden="1">
      <c r="A376" s="20" t="s">
        <v>3720</v>
      </c>
      <c r="B376" s="21" t="s">
        <v>3721</v>
      </c>
      <c r="C376" s="22" t="s">
        <v>3722</v>
      </c>
      <c r="D376" s="21" t="s">
        <v>3723</v>
      </c>
      <c r="E376" s="23" t="s">
        <v>13</v>
      </c>
    </row>
    <row r="377" hidden="1">
      <c r="A377" s="56" t="s">
        <v>3724</v>
      </c>
      <c r="B377" s="25">
        <v>24339.0</v>
      </c>
      <c r="C377" s="26">
        <v>23440.0</v>
      </c>
      <c r="D377" s="27">
        <v>-899.0</v>
      </c>
      <c r="E377" s="41"/>
    </row>
    <row r="378" hidden="1">
      <c r="A378" s="56" t="s">
        <v>3725</v>
      </c>
      <c r="B378" s="29">
        <v>7561.0</v>
      </c>
      <c r="C378" s="26">
        <v>7561.0</v>
      </c>
      <c r="D378" s="27">
        <v>0.0</v>
      </c>
      <c r="E378" s="41"/>
    </row>
    <row r="379" hidden="1">
      <c r="A379" s="56" t="s">
        <v>3726</v>
      </c>
      <c r="B379" s="25">
        <v>180.0</v>
      </c>
      <c r="C379" s="26">
        <v>180.0</v>
      </c>
      <c r="D379" s="27">
        <v>0.0</v>
      </c>
      <c r="E379" s="41"/>
    </row>
    <row r="380" hidden="1">
      <c r="A380" s="56" t="s">
        <v>3727</v>
      </c>
      <c r="B380" s="29">
        <v>500.0</v>
      </c>
      <c r="C380" s="26">
        <v>500.0</v>
      </c>
      <c r="D380" s="27">
        <v>0.0</v>
      </c>
      <c r="E380" s="41"/>
    </row>
    <row r="381" hidden="1">
      <c r="A381" s="31" t="s">
        <v>3729</v>
      </c>
      <c r="B381" s="29">
        <v>0.0</v>
      </c>
      <c r="C381" s="26"/>
      <c r="D381" s="27">
        <v>0.0</v>
      </c>
      <c r="E381" s="40"/>
    </row>
    <row r="382" hidden="1">
      <c r="A382" s="31" t="s">
        <v>3730</v>
      </c>
      <c r="B382" s="29">
        <v>0.0</v>
      </c>
      <c r="C382" s="26"/>
      <c r="D382" s="27">
        <v>0.0</v>
      </c>
      <c r="E382" s="41"/>
    </row>
    <row r="383" hidden="1">
      <c r="A383" s="31" t="s">
        <v>3732</v>
      </c>
      <c r="B383" s="29">
        <v>231.0</v>
      </c>
      <c r="C383" s="26">
        <v>231.0</v>
      </c>
      <c r="D383" s="27">
        <v>0.0</v>
      </c>
      <c r="E383" s="40"/>
    </row>
    <row r="384" hidden="1">
      <c r="A384" s="31" t="s">
        <v>3734</v>
      </c>
      <c r="B384" s="29">
        <v>960.0</v>
      </c>
      <c r="C384" s="26">
        <v>960.0</v>
      </c>
      <c r="D384" s="27">
        <v>0.0</v>
      </c>
      <c r="E384" s="40"/>
    </row>
    <row r="385" hidden="1">
      <c r="A385" s="57" t="s">
        <v>3735</v>
      </c>
      <c r="B385" s="29">
        <v>50901.0</v>
      </c>
      <c r="C385" s="29">
        <v>50901.0</v>
      </c>
      <c r="D385" s="27">
        <v>0.0</v>
      </c>
      <c r="E385" s="41"/>
    </row>
    <row r="386" hidden="1">
      <c r="A386" s="57" t="s">
        <v>3736</v>
      </c>
      <c r="B386" s="29">
        <v>26012.0</v>
      </c>
      <c r="C386" s="58">
        <v>26012.0</v>
      </c>
      <c r="D386" s="27">
        <v>0.0</v>
      </c>
      <c r="E386" s="41"/>
    </row>
    <row r="387" hidden="1">
      <c r="A387" s="57" t="s">
        <v>3737</v>
      </c>
      <c r="B387" s="29">
        <v>62570.0</v>
      </c>
      <c r="C387" s="58">
        <v>61820.0</v>
      </c>
      <c r="D387" s="27">
        <v>-750.0</v>
      </c>
      <c r="E387" s="41"/>
    </row>
    <row r="388" hidden="1">
      <c r="A388" s="57" t="s">
        <v>3738</v>
      </c>
      <c r="B388" s="29">
        <v>20293.0</v>
      </c>
      <c r="C388" s="58">
        <v>20293.0</v>
      </c>
      <c r="D388" s="27">
        <v>0.0</v>
      </c>
      <c r="E388" s="41"/>
    </row>
    <row r="389" hidden="1">
      <c r="A389" s="57" t="s">
        <v>3740</v>
      </c>
      <c r="B389" s="29">
        <v>860.0</v>
      </c>
      <c r="C389" s="58">
        <v>860.0</v>
      </c>
      <c r="D389" s="27">
        <v>0.0</v>
      </c>
      <c r="E389" s="41"/>
    </row>
    <row r="390" hidden="1">
      <c r="A390" s="57" t="s">
        <v>3741</v>
      </c>
      <c r="B390" s="29">
        <v>10441.0</v>
      </c>
      <c r="C390" s="58">
        <v>10441.0</v>
      </c>
      <c r="D390" s="27">
        <v>0.0</v>
      </c>
      <c r="E390" s="41"/>
    </row>
    <row r="391" hidden="1">
      <c r="A391" s="35" t="s">
        <v>3742</v>
      </c>
      <c r="B391" s="29">
        <v>194407.2</v>
      </c>
      <c r="C391" s="58">
        <v>193657.2</v>
      </c>
      <c r="D391" s="27">
        <v>-750.0</v>
      </c>
      <c r="E391" s="41"/>
    </row>
    <row r="392" hidden="1">
      <c r="A392" s="36" t="s">
        <v>3743</v>
      </c>
      <c r="B392" s="42">
        <v>-0.2000000000007276</v>
      </c>
      <c r="C392" s="64">
        <v>-899.2000000000116</v>
      </c>
      <c r="D392" s="65">
        <v>-899.0000000000109</v>
      </c>
      <c r="E392" s="45"/>
    </row>
    <row r="393" hidden="1"/>
    <row r="394" hidden="1"/>
    <row r="395" hidden="1">
      <c r="A395" s="5" t="s">
        <v>4843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5" t="s">
        <v>3717</v>
      </c>
      <c r="B397" s="6"/>
      <c r="C397" s="6"/>
      <c r="D397" s="6"/>
      <c r="E397" s="7"/>
    </row>
    <row r="398" hidden="1">
      <c r="A398" s="10"/>
      <c r="B398" s="11"/>
      <c r="C398" s="11"/>
      <c r="D398" s="11"/>
      <c r="E398" s="12"/>
    </row>
    <row r="399" hidden="1">
      <c r="A399" s="13">
        <v>45607.0</v>
      </c>
      <c r="B399" s="6"/>
      <c r="C399" s="53" t="s">
        <v>3718</v>
      </c>
      <c r="D399" s="15">
        <v>45613.0</v>
      </c>
      <c r="E399" s="7"/>
    </row>
    <row r="400" hidden="1">
      <c r="A400" s="10"/>
      <c r="B400" s="11"/>
      <c r="C400" s="16"/>
      <c r="D400" s="11"/>
      <c r="E400" s="12"/>
    </row>
    <row r="401" hidden="1">
      <c r="A401" s="54" t="s">
        <v>4850</v>
      </c>
      <c r="B401" s="7"/>
      <c r="C401" s="16"/>
      <c r="D401" s="55" t="s">
        <v>4851</v>
      </c>
      <c r="E401" s="7"/>
    </row>
    <row r="402" hidden="1">
      <c r="A402" s="10"/>
      <c r="B402" s="12"/>
      <c r="C402" s="16"/>
      <c r="D402" s="11"/>
      <c r="E402" s="12"/>
    </row>
    <row r="403" hidden="1">
      <c r="A403" s="19" t="s">
        <v>3719</v>
      </c>
      <c r="B403" s="6"/>
      <c r="C403" s="6"/>
      <c r="D403" s="6"/>
      <c r="E403" s="7"/>
    </row>
    <row r="404" hidden="1">
      <c r="A404" s="20" t="s">
        <v>3720</v>
      </c>
      <c r="B404" s="21" t="s">
        <v>3721</v>
      </c>
      <c r="C404" s="22" t="s">
        <v>3722</v>
      </c>
      <c r="D404" s="21" t="s">
        <v>3723</v>
      </c>
      <c r="E404" s="23" t="s">
        <v>13</v>
      </c>
    </row>
    <row r="405" hidden="1">
      <c r="A405" s="56" t="s">
        <v>3724</v>
      </c>
      <c r="B405" s="25">
        <v>24339.0</v>
      </c>
      <c r="C405" s="26">
        <v>24340.0</v>
      </c>
      <c r="D405" s="27">
        <v>1.0</v>
      </c>
      <c r="E405" s="41"/>
    </row>
    <row r="406" hidden="1">
      <c r="A406" s="56" t="s">
        <v>3725</v>
      </c>
      <c r="B406" s="29">
        <v>7561.0</v>
      </c>
      <c r="C406" s="26">
        <v>7561.0</v>
      </c>
      <c r="D406" s="27">
        <v>0.0</v>
      </c>
      <c r="E406" s="41"/>
    </row>
    <row r="407" hidden="1">
      <c r="A407" s="56" t="s">
        <v>3726</v>
      </c>
      <c r="B407" s="25">
        <v>180.0</v>
      </c>
      <c r="C407" s="26">
        <v>180.0</v>
      </c>
      <c r="D407" s="27">
        <v>0.0</v>
      </c>
      <c r="E407" s="41"/>
    </row>
    <row r="408" hidden="1">
      <c r="A408" s="56" t="s">
        <v>3727</v>
      </c>
      <c r="B408" s="29">
        <v>500.0</v>
      </c>
      <c r="C408" s="26">
        <v>500.0</v>
      </c>
      <c r="D408" s="27">
        <v>0.0</v>
      </c>
      <c r="E408" s="41"/>
    </row>
    <row r="409" hidden="1">
      <c r="A409" s="31" t="s">
        <v>3729</v>
      </c>
      <c r="B409" s="29">
        <v>0.0</v>
      </c>
      <c r="C409" s="26"/>
      <c r="D409" s="27">
        <v>0.0</v>
      </c>
      <c r="E409" s="40"/>
    </row>
    <row r="410" hidden="1">
      <c r="A410" s="31" t="s">
        <v>3730</v>
      </c>
      <c r="B410" s="29">
        <v>0.0</v>
      </c>
      <c r="C410" s="26"/>
      <c r="D410" s="27">
        <v>0.0</v>
      </c>
      <c r="E410" s="41"/>
    </row>
    <row r="411" hidden="1">
      <c r="A411" s="31" t="s">
        <v>3732</v>
      </c>
      <c r="B411" s="29">
        <v>231.0</v>
      </c>
      <c r="C411" s="26">
        <v>231.0</v>
      </c>
      <c r="D411" s="27">
        <v>0.0</v>
      </c>
      <c r="E411" s="40"/>
    </row>
    <row r="412" hidden="1">
      <c r="A412" s="31" t="s">
        <v>3734</v>
      </c>
      <c r="B412" s="29">
        <v>960.0</v>
      </c>
      <c r="C412" s="26">
        <v>960.0</v>
      </c>
      <c r="D412" s="27">
        <v>0.0</v>
      </c>
      <c r="E412" s="40"/>
    </row>
    <row r="413" hidden="1">
      <c r="A413" s="57" t="s">
        <v>3735</v>
      </c>
      <c r="B413" s="29">
        <v>50901.0</v>
      </c>
      <c r="C413" s="29">
        <v>50901.0</v>
      </c>
      <c r="D413" s="27">
        <v>0.0</v>
      </c>
      <c r="E413" s="41"/>
    </row>
    <row r="414" hidden="1">
      <c r="A414" s="57" t="s">
        <v>3736</v>
      </c>
      <c r="B414" s="29">
        <v>26012.0</v>
      </c>
      <c r="C414" s="58">
        <v>26012.0</v>
      </c>
      <c r="D414" s="27">
        <v>0.0</v>
      </c>
      <c r="E414" s="41"/>
    </row>
    <row r="415" hidden="1">
      <c r="A415" s="57" t="s">
        <v>3737</v>
      </c>
      <c r="B415" s="29">
        <v>62570.0</v>
      </c>
      <c r="C415" s="58">
        <v>61820.0</v>
      </c>
      <c r="D415" s="27">
        <v>-750.0</v>
      </c>
      <c r="E415" s="41"/>
    </row>
    <row r="416" hidden="1">
      <c r="A416" s="57" t="s">
        <v>3738</v>
      </c>
      <c r="B416" s="29">
        <v>20293.0</v>
      </c>
      <c r="C416" s="58">
        <v>20293.0</v>
      </c>
      <c r="D416" s="27">
        <v>0.0</v>
      </c>
      <c r="E416" s="41"/>
    </row>
    <row r="417" hidden="1">
      <c r="A417" s="57" t="s">
        <v>3740</v>
      </c>
      <c r="B417" s="29">
        <v>860.0</v>
      </c>
      <c r="C417" s="58">
        <v>860.0</v>
      </c>
      <c r="D417" s="27">
        <v>0.0</v>
      </c>
      <c r="E417" s="41"/>
    </row>
    <row r="418" hidden="1">
      <c r="A418" s="57" t="s">
        <v>3741</v>
      </c>
      <c r="B418" s="29">
        <v>10441.0</v>
      </c>
      <c r="C418" s="58">
        <v>10441.0</v>
      </c>
      <c r="D418" s="27">
        <v>0.0</v>
      </c>
      <c r="E418" s="41"/>
    </row>
    <row r="419" hidden="1">
      <c r="A419" s="35" t="s">
        <v>3742</v>
      </c>
      <c r="B419" s="29">
        <v>194407.2</v>
      </c>
      <c r="C419" s="58">
        <v>193657.2</v>
      </c>
      <c r="D419" s="27">
        <v>-750.0</v>
      </c>
      <c r="E419" s="41"/>
    </row>
    <row r="420" hidden="1">
      <c r="A420" s="36" t="s">
        <v>3743</v>
      </c>
      <c r="B420" s="42">
        <v>-0.2000000000007276</v>
      </c>
      <c r="C420" s="64">
        <v>0.7999999999883585</v>
      </c>
      <c r="D420" s="65">
        <v>0.9999999999890861</v>
      </c>
      <c r="E420" s="45"/>
    </row>
    <row r="421" hidden="1"/>
    <row r="422" hidden="1"/>
    <row r="423" hidden="1">
      <c r="A423" s="5" t="s">
        <v>4843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5" t="s">
        <v>3717</v>
      </c>
      <c r="B425" s="6"/>
      <c r="C425" s="6"/>
      <c r="D425" s="6"/>
      <c r="E425" s="7"/>
    </row>
    <row r="426" hidden="1">
      <c r="A426" s="10"/>
      <c r="B426" s="11"/>
      <c r="C426" s="11"/>
      <c r="D426" s="11"/>
      <c r="E426" s="12"/>
    </row>
    <row r="427" hidden="1">
      <c r="A427" s="13">
        <v>45614.0</v>
      </c>
      <c r="B427" s="6"/>
      <c r="C427" s="53" t="s">
        <v>3718</v>
      </c>
      <c r="D427" s="15">
        <v>45620.0</v>
      </c>
      <c r="E427" s="7"/>
    </row>
    <row r="428" hidden="1">
      <c r="A428" s="10"/>
      <c r="B428" s="11"/>
      <c r="C428" s="16"/>
      <c r="D428" s="11"/>
      <c r="E428" s="12"/>
    </row>
    <row r="429" hidden="1">
      <c r="A429" s="54" t="s">
        <v>4850</v>
      </c>
      <c r="B429" s="7"/>
      <c r="C429" s="16"/>
      <c r="D429" s="55" t="s">
        <v>4851</v>
      </c>
      <c r="E429" s="7"/>
    </row>
    <row r="430" hidden="1">
      <c r="A430" s="10"/>
      <c r="B430" s="12"/>
      <c r="C430" s="16"/>
      <c r="D430" s="11"/>
      <c r="E430" s="12"/>
    </row>
    <row r="431" hidden="1">
      <c r="A431" s="19" t="s">
        <v>3719</v>
      </c>
      <c r="B431" s="6"/>
      <c r="C431" s="6"/>
      <c r="D431" s="6"/>
      <c r="E431" s="7"/>
    </row>
    <row r="432" hidden="1">
      <c r="A432" s="20" t="s">
        <v>3720</v>
      </c>
      <c r="B432" s="21" t="s">
        <v>3721</v>
      </c>
      <c r="C432" s="22" t="s">
        <v>3722</v>
      </c>
      <c r="D432" s="21" t="s">
        <v>3723</v>
      </c>
      <c r="E432" s="23" t="s">
        <v>13</v>
      </c>
    </row>
    <row r="433" hidden="1">
      <c r="A433" s="56" t="s">
        <v>3724</v>
      </c>
      <c r="B433" s="25">
        <v>23945.0</v>
      </c>
      <c r="C433" s="26">
        <v>23945.0</v>
      </c>
      <c r="D433" s="27">
        <v>0.0</v>
      </c>
      <c r="E433" s="41"/>
    </row>
    <row r="434" hidden="1">
      <c r="A434" s="56" t="s">
        <v>3725</v>
      </c>
      <c r="B434" s="29">
        <v>5772.0</v>
      </c>
      <c r="C434" s="26">
        <v>5772.0</v>
      </c>
      <c r="D434" s="27">
        <v>0.0</v>
      </c>
      <c r="E434" s="41"/>
    </row>
    <row r="435" hidden="1">
      <c r="A435" s="56" t="s">
        <v>3726</v>
      </c>
      <c r="B435" s="25">
        <v>630.0</v>
      </c>
      <c r="C435" s="26">
        <v>630.0</v>
      </c>
      <c r="D435" s="27">
        <v>0.0</v>
      </c>
      <c r="E435" s="41"/>
    </row>
    <row r="436" hidden="1">
      <c r="A436" s="56" t="s">
        <v>3727</v>
      </c>
      <c r="B436" s="29">
        <v>1000.0</v>
      </c>
      <c r="C436" s="26">
        <v>1002.0</v>
      </c>
      <c r="D436" s="27">
        <v>2.0</v>
      </c>
      <c r="E436" s="41"/>
    </row>
    <row r="437" hidden="1">
      <c r="A437" s="31" t="s">
        <v>3729</v>
      </c>
      <c r="B437" s="29">
        <v>0.0</v>
      </c>
      <c r="C437" s="26"/>
      <c r="D437" s="27">
        <v>0.0</v>
      </c>
      <c r="E437" s="40"/>
    </row>
    <row r="438" hidden="1">
      <c r="A438" s="31" t="s">
        <v>3730</v>
      </c>
      <c r="B438" s="29">
        <v>0.0</v>
      </c>
      <c r="C438" s="26"/>
      <c r="D438" s="27">
        <v>0.0</v>
      </c>
      <c r="E438" s="41"/>
    </row>
    <row r="439" hidden="1">
      <c r="A439" s="31" t="s">
        <v>3732</v>
      </c>
      <c r="B439" s="29">
        <v>4000.0</v>
      </c>
      <c r="C439" s="26">
        <v>4000.0</v>
      </c>
      <c r="D439" s="27">
        <v>0.0</v>
      </c>
      <c r="E439" s="28" t="s">
        <v>8579</v>
      </c>
    </row>
    <row r="440" hidden="1">
      <c r="A440" s="31" t="s">
        <v>3734</v>
      </c>
      <c r="B440" s="29">
        <v>1000.0</v>
      </c>
      <c r="C440" s="26">
        <v>1000.0</v>
      </c>
      <c r="D440" s="27">
        <v>0.0</v>
      </c>
      <c r="E440" s="40"/>
    </row>
    <row r="441" hidden="1">
      <c r="A441" s="57" t="s">
        <v>3735</v>
      </c>
      <c r="B441" s="29">
        <v>42062.0</v>
      </c>
      <c r="C441" s="29">
        <v>42062.0</v>
      </c>
      <c r="D441" s="27">
        <v>0.0</v>
      </c>
      <c r="E441" s="41"/>
    </row>
    <row r="442" hidden="1">
      <c r="A442" s="57" t="s">
        <v>3736</v>
      </c>
      <c r="B442" s="29">
        <v>29219.0</v>
      </c>
      <c r="C442" s="58">
        <v>29219.0</v>
      </c>
      <c r="D442" s="27">
        <v>0.0</v>
      </c>
      <c r="E442" s="41"/>
    </row>
    <row r="443" hidden="1">
      <c r="A443" s="57" t="s">
        <v>3737</v>
      </c>
      <c r="B443" s="29">
        <v>53377.0</v>
      </c>
      <c r="C443" s="58">
        <v>53377.0</v>
      </c>
      <c r="D443" s="27">
        <v>0.0</v>
      </c>
      <c r="E443" s="41"/>
    </row>
    <row r="444" hidden="1">
      <c r="A444" s="57" t="s">
        <v>3738</v>
      </c>
      <c r="B444" s="29">
        <v>30280.0</v>
      </c>
      <c r="C444" s="58">
        <v>30280.0</v>
      </c>
      <c r="D444" s="27">
        <v>0.0</v>
      </c>
      <c r="E444" s="41"/>
    </row>
    <row r="445" hidden="1">
      <c r="A445" s="57" t="s">
        <v>3740</v>
      </c>
      <c r="B445" s="29">
        <v>655.0</v>
      </c>
      <c r="C445" s="58">
        <v>655.0</v>
      </c>
      <c r="D445" s="27">
        <v>0.0</v>
      </c>
      <c r="E445" s="41"/>
    </row>
    <row r="446" hidden="1">
      <c r="A446" s="57" t="s">
        <v>3741</v>
      </c>
      <c r="B446" s="29">
        <v>15964.0</v>
      </c>
      <c r="C446" s="58">
        <v>15600.0</v>
      </c>
      <c r="D446" s="27">
        <v>-364.0</v>
      </c>
      <c r="E446" s="41"/>
    </row>
    <row r="447" hidden="1">
      <c r="A447" s="35" t="s">
        <v>3742</v>
      </c>
      <c r="B447" s="29">
        <v>192303.5</v>
      </c>
      <c r="C447" s="58">
        <v>191939.5</v>
      </c>
      <c r="D447" s="27">
        <v>-364.0</v>
      </c>
      <c r="E447" s="41"/>
    </row>
    <row r="448" hidden="1">
      <c r="A448" s="36" t="s">
        <v>3743</v>
      </c>
      <c r="B448" s="42">
        <v>-363.5</v>
      </c>
      <c r="C448" s="64">
        <v>2.5</v>
      </c>
      <c r="D448" s="65">
        <v>366.0</v>
      </c>
      <c r="E448" s="45"/>
    </row>
    <row r="449" hidden="1"/>
    <row r="450" hidden="1"/>
    <row r="451" hidden="1">
      <c r="A451" s="5" t="s">
        <v>4843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5" t="s">
        <v>3717</v>
      </c>
      <c r="B453" s="6"/>
      <c r="C453" s="6"/>
      <c r="D453" s="6"/>
      <c r="E453" s="7"/>
    </row>
    <row r="454" hidden="1">
      <c r="A454" s="10"/>
      <c r="B454" s="11"/>
      <c r="C454" s="11"/>
      <c r="D454" s="11"/>
      <c r="E454" s="12"/>
    </row>
    <row r="455" hidden="1">
      <c r="A455" s="13">
        <v>45621.0</v>
      </c>
      <c r="B455" s="6"/>
      <c r="C455" s="53" t="s">
        <v>3718</v>
      </c>
      <c r="D455" s="15">
        <v>45626.0</v>
      </c>
      <c r="E455" s="7"/>
    </row>
    <row r="456" hidden="1">
      <c r="A456" s="10"/>
      <c r="B456" s="11"/>
      <c r="C456" s="16"/>
      <c r="D456" s="11"/>
      <c r="E456" s="12"/>
    </row>
    <row r="457" hidden="1">
      <c r="A457" s="54" t="s">
        <v>4850</v>
      </c>
      <c r="B457" s="7"/>
      <c r="C457" s="16"/>
      <c r="D457" s="55" t="s">
        <v>4859</v>
      </c>
      <c r="E457" s="7"/>
    </row>
    <row r="458" hidden="1">
      <c r="A458" s="10"/>
      <c r="B458" s="12"/>
      <c r="C458" s="16"/>
      <c r="D458" s="11"/>
      <c r="E458" s="12"/>
    </row>
    <row r="459" hidden="1">
      <c r="A459" s="19" t="s">
        <v>3719</v>
      </c>
      <c r="B459" s="6"/>
      <c r="C459" s="6"/>
      <c r="D459" s="6"/>
      <c r="E459" s="7"/>
    </row>
    <row r="460" hidden="1">
      <c r="A460" s="20" t="s">
        <v>3720</v>
      </c>
      <c r="B460" s="21" t="s">
        <v>3721</v>
      </c>
      <c r="C460" s="22" t="s">
        <v>3722</v>
      </c>
      <c r="D460" s="21" t="s">
        <v>3723</v>
      </c>
      <c r="E460" s="23" t="s">
        <v>13</v>
      </c>
    </row>
    <row r="461" hidden="1">
      <c r="A461" s="56" t="s">
        <v>3724</v>
      </c>
      <c r="B461" s="25">
        <v>16672.0</v>
      </c>
      <c r="C461" s="26">
        <v>16672.0</v>
      </c>
      <c r="D461" s="27">
        <v>0.0</v>
      </c>
      <c r="E461" s="41"/>
    </row>
    <row r="462" hidden="1">
      <c r="A462" s="56" t="s">
        <v>3725</v>
      </c>
      <c r="B462" s="29">
        <v>7611.0</v>
      </c>
      <c r="C462" s="26">
        <v>7611.0</v>
      </c>
      <c r="D462" s="27">
        <v>0.0</v>
      </c>
      <c r="E462" s="41"/>
    </row>
    <row r="463" hidden="1">
      <c r="A463" s="56" t="s">
        <v>3726</v>
      </c>
      <c r="B463" s="25">
        <v>0.0</v>
      </c>
      <c r="C463" s="26"/>
      <c r="D463" s="27">
        <v>0.0</v>
      </c>
      <c r="E463" s="41"/>
    </row>
    <row r="464" hidden="1">
      <c r="A464" s="56" t="s">
        <v>3727</v>
      </c>
      <c r="B464" s="29">
        <v>500.0</v>
      </c>
      <c r="C464" s="26">
        <v>500.0</v>
      </c>
      <c r="D464" s="27">
        <v>0.0</v>
      </c>
      <c r="E464" s="41"/>
    </row>
    <row r="465" hidden="1">
      <c r="A465" s="31" t="s">
        <v>3729</v>
      </c>
      <c r="B465" s="29">
        <v>0.0</v>
      </c>
      <c r="C465" s="26"/>
      <c r="D465" s="27">
        <v>0.0</v>
      </c>
      <c r="E465" s="40"/>
    </row>
    <row r="466" hidden="1">
      <c r="A466" s="31" t="s">
        <v>3730</v>
      </c>
      <c r="B466" s="29">
        <v>0.0</v>
      </c>
      <c r="C466" s="26"/>
      <c r="D466" s="27">
        <v>0.0</v>
      </c>
      <c r="E466" s="41"/>
    </row>
    <row r="467" hidden="1">
      <c r="A467" s="31" t="s">
        <v>3732</v>
      </c>
      <c r="B467" s="29">
        <v>2820.0</v>
      </c>
      <c r="C467" s="26">
        <v>2820.0</v>
      </c>
      <c r="D467" s="27">
        <v>0.0</v>
      </c>
      <c r="E467" s="28"/>
    </row>
    <row r="468" hidden="1">
      <c r="A468" s="31" t="s">
        <v>3734</v>
      </c>
      <c r="B468" s="29">
        <v>600.0</v>
      </c>
      <c r="C468" s="26">
        <v>600.0</v>
      </c>
      <c r="D468" s="27">
        <v>0.0</v>
      </c>
      <c r="E468" s="40"/>
    </row>
    <row r="469" hidden="1">
      <c r="A469" s="57" t="s">
        <v>3735</v>
      </c>
      <c r="B469" s="29">
        <v>44590.0</v>
      </c>
      <c r="C469" s="29">
        <v>44590.0</v>
      </c>
      <c r="D469" s="27">
        <v>0.0</v>
      </c>
      <c r="E469" s="41"/>
    </row>
    <row r="470" hidden="1">
      <c r="A470" s="57" t="s">
        <v>3736</v>
      </c>
      <c r="B470" s="29">
        <v>22531.0</v>
      </c>
      <c r="C470" s="58">
        <v>22531.0</v>
      </c>
      <c r="D470" s="27">
        <v>0.0</v>
      </c>
      <c r="E470" s="41"/>
    </row>
    <row r="471" hidden="1">
      <c r="A471" s="57" t="s">
        <v>3737</v>
      </c>
      <c r="B471" s="29">
        <v>50701.0</v>
      </c>
      <c r="C471" s="58">
        <v>50108.0</v>
      </c>
      <c r="D471" s="27">
        <v>-593.0</v>
      </c>
      <c r="E471" s="41"/>
    </row>
    <row r="472" hidden="1">
      <c r="A472" s="57" t="s">
        <v>3738</v>
      </c>
      <c r="B472" s="29">
        <v>24756.0</v>
      </c>
      <c r="C472" s="58">
        <v>24756.0</v>
      </c>
      <c r="D472" s="27">
        <v>0.0</v>
      </c>
      <c r="E472" s="41"/>
    </row>
    <row r="473" hidden="1">
      <c r="A473" s="57" t="s">
        <v>3740</v>
      </c>
      <c r="B473" s="29">
        <v>1057.0</v>
      </c>
      <c r="C473" s="58">
        <v>1057.0</v>
      </c>
      <c r="D473" s="27">
        <v>0.0</v>
      </c>
      <c r="E473" s="41"/>
    </row>
    <row r="474" hidden="1">
      <c r="A474" s="57" t="s">
        <v>3741</v>
      </c>
      <c r="B474" s="29">
        <v>10327.0</v>
      </c>
      <c r="C474" s="58">
        <v>10327.0</v>
      </c>
      <c r="D474" s="27">
        <v>0.0</v>
      </c>
      <c r="E474" s="41"/>
    </row>
    <row r="475" hidden="1">
      <c r="A475" s="35" t="s">
        <v>3742</v>
      </c>
      <c r="B475" s="29">
        <v>171837.7</v>
      </c>
      <c r="C475" s="58">
        <v>171244.7</v>
      </c>
      <c r="D475" s="27">
        <v>-593.0</v>
      </c>
      <c r="E475" s="41"/>
    </row>
    <row r="476" hidden="1">
      <c r="A476" s="36" t="s">
        <v>3743</v>
      </c>
      <c r="B476" s="42">
        <v>0.2999999999992724</v>
      </c>
      <c r="C476" s="64">
        <v>0.29999999998835847</v>
      </c>
      <c r="D476" s="65">
        <v>-1.0913936421275139E-11</v>
      </c>
      <c r="E476" s="45"/>
    </row>
    <row r="477" hidden="1"/>
    <row r="478" hidden="1"/>
    <row r="479" hidden="1">
      <c r="A479" s="5" t="s">
        <v>4843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5" t="s">
        <v>3717</v>
      </c>
      <c r="B481" s="6"/>
      <c r="C481" s="6"/>
      <c r="D481" s="6"/>
      <c r="E481" s="7"/>
    </row>
    <row r="482" hidden="1">
      <c r="A482" s="10"/>
      <c r="B482" s="11"/>
      <c r="C482" s="11"/>
      <c r="D482" s="11"/>
      <c r="E482" s="12"/>
    </row>
    <row r="483" hidden="1">
      <c r="A483" s="13">
        <v>45627.0</v>
      </c>
      <c r="B483" s="6"/>
      <c r="C483" s="53" t="s">
        <v>3718</v>
      </c>
      <c r="D483" s="15">
        <v>45627.0</v>
      </c>
      <c r="E483" s="7"/>
    </row>
    <row r="484" hidden="1">
      <c r="A484" s="10"/>
      <c r="B484" s="11"/>
      <c r="C484" s="16"/>
      <c r="D484" s="11"/>
      <c r="E484" s="12"/>
    </row>
    <row r="485" hidden="1">
      <c r="A485" s="54" t="s">
        <v>4851</v>
      </c>
      <c r="B485" s="7"/>
      <c r="C485" s="16"/>
      <c r="D485" s="55" t="s">
        <v>4851</v>
      </c>
      <c r="E485" s="7"/>
    </row>
    <row r="486" hidden="1">
      <c r="A486" s="10"/>
      <c r="B486" s="12"/>
      <c r="C486" s="16"/>
      <c r="D486" s="11"/>
      <c r="E486" s="12"/>
    </row>
    <row r="487" hidden="1">
      <c r="A487" s="19" t="s">
        <v>3719</v>
      </c>
      <c r="B487" s="6"/>
      <c r="C487" s="6"/>
      <c r="D487" s="6"/>
      <c r="E487" s="7"/>
    </row>
    <row r="488" hidden="1">
      <c r="A488" s="20" t="s">
        <v>3720</v>
      </c>
      <c r="B488" s="21" t="s">
        <v>3721</v>
      </c>
      <c r="C488" s="22" t="s">
        <v>3722</v>
      </c>
      <c r="D488" s="21" t="s">
        <v>3723</v>
      </c>
      <c r="E488" s="23" t="s">
        <v>13</v>
      </c>
    </row>
    <row r="489" hidden="1">
      <c r="A489" s="56" t="s">
        <v>3724</v>
      </c>
      <c r="B489" s="25">
        <v>2691.0</v>
      </c>
      <c r="C489" s="26">
        <v>2691.0</v>
      </c>
      <c r="D489" s="27">
        <v>0.0</v>
      </c>
      <c r="E489" s="41"/>
    </row>
    <row r="490" hidden="1">
      <c r="A490" s="56" t="s">
        <v>3725</v>
      </c>
      <c r="B490" s="29">
        <v>1287.0</v>
      </c>
      <c r="C490" s="26">
        <v>1287.0</v>
      </c>
      <c r="D490" s="27">
        <v>0.0</v>
      </c>
      <c r="E490" s="41"/>
    </row>
    <row r="491" hidden="1">
      <c r="A491" s="56" t="s">
        <v>3726</v>
      </c>
      <c r="B491" s="25">
        <v>0.0</v>
      </c>
      <c r="C491" s="26"/>
      <c r="D491" s="27">
        <v>0.0</v>
      </c>
      <c r="E491" s="41"/>
    </row>
    <row r="492" hidden="1">
      <c r="A492" s="56" t="s">
        <v>3727</v>
      </c>
      <c r="B492" s="29">
        <v>0.0</v>
      </c>
      <c r="C492" s="26"/>
      <c r="D492" s="27">
        <v>0.0</v>
      </c>
      <c r="E492" s="41"/>
    </row>
    <row r="493" hidden="1">
      <c r="A493" s="31" t="s">
        <v>3729</v>
      </c>
      <c r="B493" s="29">
        <v>0.0</v>
      </c>
      <c r="C493" s="26"/>
      <c r="D493" s="27">
        <v>0.0</v>
      </c>
      <c r="E493" s="40"/>
    </row>
    <row r="494" hidden="1">
      <c r="A494" s="31" t="s">
        <v>3730</v>
      </c>
      <c r="B494" s="29">
        <v>0.0</v>
      </c>
      <c r="C494" s="26"/>
      <c r="D494" s="27">
        <v>0.0</v>
      </c>
      <c r="E494" s="41"/>
    </row>
    <row r="495" hidden="1">
      <c r="A495" s="31" t="s">
        <v>3732</v>
      </c>
      <c r="B495" s="29">
        <v>0.0</v>
      </c>
      <c r="C495" s="26"/>
      <c r="D495" s="27">
        <v>0.0</v>
      </c>
      <c r="E495" s="28"/>
    </row>
    <row r="496" hidden="1">
      <c r="A496" s="31" t="s">
        <v>3734</v>
      </c>
      <c r="B496" s="29">
        <v>0.0</v>
      </c>
      <c r="C496" s="26"/>
      <c r="D496" s="27">
        <v>0.0</v>
      </c>
      <c r="E496" s="40"/>
    </row>
    <row r="497" hidden="1">
      <c r="A497" s="57" t="s">
        <v>3735</v>
      </c>
      <c r="B497" s="29">
        <v>7909.0</v>
      </c>
      <c r="C497" s="29">
        <v>7909.0</v>
      </c>
      <c r="D497" s="27">
        <v>0.0</v>
      </c>
      <c r="E497" s="41"/>
    </row>
    <row r="498" hidden="1">
      <c r="A498" s="57" t="s">
        <v>3736</v>
      </c>
      <c r="B498" s="29">
        <v>5751.0</v>
      </c>
      <c r="C498" s="58">
        <v>5751.0</v>
      </c>
      <c r="D498" s="27">
        <v>0.0</v>
      </c>
      <c r="E498" s="41"/>
    </row>
    <row r="499" hidden="1">
      <c r="A499" s="57" t="s">
        <v>3737</v>
      </c>
      <c r="B499" s="29">
        <v>9290.0</v>
      </c>
      <c r="C499" s="58">
        <v>9290.0</v>
      </c>
      <c r="D499" s="27">
        <v>0.0</v>
      </c>
      <c r="E499" s="41"/>
    </row>
    <row r="500" hidden="1">
      <c r="A500" s="57" t="s">
        <v>3738</v>
      </c>
      <c r="B500" s="29">
        <v>4735.0</v>
      </c>
      <c r="C500" s="58">
        <v>4735.0</v>
      </c>
      <c r="D500" s="27">
        <v>0.0</v>
      </c>
      <c r="E500" s="41"/>
    </row>
    <row r="501" hidden="1">
      <c r="A501" s="57" t="s">
        <v>3740</v>
      </c>
      <c r="B501" s="29">
        <v>0.0</v>
      </c>
      <c r="C501" s="58">
        <v>0.0</v>
      </c>
      <c r="D501" s="27">
        <v>0.0</v>
      </c>
      <c r="E501" s="41"/>
    </row>
    <row r="502" hidden="1">
      <c r="A502" s="57" t="s">
        <v>3741</v>
      </c>
      <c r="B502" s="29">
        <v>378.0</v>
      </c>
      <c r="C502" s="58">
        <v>378.0</v>
      </c>
      <c r="D502" s="27">
        <v>0.0</v>
      </c>
      <c r="E502" s="41"/>
    </row>
    <row r="503" hidden="1">
      <c r="A503" s="35" t="s">
        <v>3742</v>
      </c>
      <c r="B503" s="29">
        <v>31663.0</v>
      </c>
      <c r="C503" s="58">
        <v>31663.0</v>
      </c>
      <c r="D503" s="27">
        <v>0.0</v>
      </c>
      <c r="E503" s="41"/>
    </row>
    <row r="504" hidden="1">
      <c r="A504" s="36" t="s">
        <v>3743</v>
      </c>
      <c r="B504" s="42">
        <v>0.0</v>
      </c>
      <c r="C504" s="64">
        <v>0.0</v>
      </c>
      <c r="D504" s="65">
        <v>0.0</v>
      </c>
      <c r="E504" s="45"/>
    </row>
    <row r="505" hidden="1"/>
    <row r="506" hidden="1"/>
    <row r="507" hidden="1">
      <c r="A507" s="5" t="s">
        <v>4843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5" t="s">
        <v>3717</v>
      </c>
      <c r="B509" s="6"/>
      <c r="C509" s="6"/>
      <c r="D509" s="6"/>
      <c r="E509" s="7"/>
    </row>
    <row r="510" hidden="1">
      <c r="A510" s="10"/>
      <c r="B510" s="11"/>
      <c r="C510" s="11"/>
      <c r="D510" s="11"/>
      <c r="E510" s="12"/>
    </row>
    <row r="511" hidden="1">
      <c r="A511" s="13">
        <v>45628.0</v>
      </c>
      <c r="B511" s="6"/>
      <c r="C511" s="53" t="s">
        <v>3718</v>
      </c>
      <c r="D511" s="15">
        <v>45634.0</v>
      </c>
      <c r="E511" s="7"/>
    </row>
    <row r="512" hidden="1">
      <c r="A512" s="10"/>
      <c r="B512" s="11"/>
      <c r="C512" s="16"/>
      <c r="D512" s="11"/>
      <c r="E512" s="12"/>
    </row>
    <row r="513" hidden="1">
      <c r="A513" s="54" t="s">
        <v>4850</v>
      </c>
      <c r="B513" s="7"/>
      <c r="C513" s="16"/>
      <c r="D513" s="55" t="s">
        <v>4851</v>
      </c>
      <c r="E513" s="7"/>
    </row>
    <row r="514" hidden="1">
      <c r="A514" s="10"/>
      <c r="B514" s="12"/>
      <c r="C514" s="16"/>
      <c r="D514" s="11"/>
      <c r="E514" s="12"/>
    </row>
    <row r="515" hidden="1">
      <c r="A515" s="19" t="s">
        <v>3719</v>
      </c>
      <c r="B515" s="6"/>
      <c r="C515" s="6"/>
      <c r="D515" s="6"/>
      <c r="E515" s="7"/>
    </row>
    <row r="516" hidden="1">
      <c r="A516" s="20" t="s">
        <v>3720</v>
      </c>
      <c r="B516" s="21" t="s">
        <v>3721</v>
      </c>
      <c r="C516" s="22" t="s">
        <v>3722</v>
      </c>
      <c r="D516" s="21" t="s">
        <v>3723</v>
      </c>
      <c r="E516" s="23" t="s">
        <v>13</v>
      </c>
    </row>
    <row r="517" hidden="1">
      <c r="A517" s="56" t="s">
        <v>3724</v>
      </c>
      <c r="B517" s="25">
        <v>20680.0</v>
      </c>
      <c r="C517" s="26">
        <v>20687.0</v>
      </c>
      <c r="D517" s="27">
        <v>7.0</v>
      </c>
      <c r="E517" s="41"/>
    </row>
    <row r="518" hidden="1">
      <c r="A518" s="56" t="s">
        <v>3725</v>
      </c>
      <c r="B518" s="29">
        <v>7461.0</v>
      </c>
      <c r="C518" s="26">
        <v>6848.0</v>
      </c>
      <c r="D518" s="27">
        <v>-613.0</v>
      </c>
      <c r="E518" s="40" t="s">
        <v>8580</v>
      </c>
    </row>
    <row r="519" hidden="1">
      <c r="A519" s="56" t="s">
        <v>3726</v>
      </c>
      <c r="B519" s="25">
        <v>280.0</v>
      </c>
      <c r="C519" s="26">
        <v>280.0</v>
      </c>
      <c r="D519" s="27">
        <v>0.0</v>
      </c>
      <c r="E519" s="41"/>
    </row>
    <row r="520" hidden="1">
      <c r="A520" s="56" t="s">
        <v>3727</v>
      </c>
      <c r="B520" s="29">
        <v>1000.0</v>
      </c>
      <c r="C520" s="26">
        <v>1000.0</v>
      </c>
      <c r="D520" s="27">
        <v>0.0</v>
      </c>
      <c r="E520" s="41"/>
    </row>
    <row r="521" hidden="1">
      <c r="A521" s="31" t="s">
        <v>3729</v>
      </c>
      <c r="B521" s="29">
        <v>0.0</v>
      </c>
      <c r="C521" s="26"/>
      <c r="D521" s="27">
        <v>0.0</v>
      </c>
      <c r="E521" s="40"/>
    </row>
    <row r="522" hidden="1">
      <c r="A522" s="31" t="s">
        <v>3730</v>
      </c>
      <c r="B522" s="29">
        <v>0.0</v>
      </c>
      <c r="C522" s="26"/>
      <c r="D522" s="27">
        <v>0.0</v>
      </c>
      <c r="E522" s="41"/>
    </row>
    <row r="523" hidden="1">
      <c r="A523" s="31" t="s">
        <v>3732</v>
      </c>
      <c r="B523" s="29">
        <v>2080.0</v>
      </c>
      <c r="C523" s="26">
        <v>2080.0</v>
      </c>
      <c r="D523" s="27">
        <v>0.0</v>
      </c>
      <c r="E523" s="28"/>
    </row>
    <row r="524" hidden="1">
      <c r="A524" s="31" t="s">
        <v>3734</v>
      </c>
      <c r="B524" s="29">
        <v>1040.0</v>
      </c>
      <c r="C524" s="26">
        <v>1040.0</v>
      </c>
      <c r="D524" s="27">
        <v>0.0</v>
      </c>
      <c r="E524" s="40"/>
    </row>
    <row r="525" hidden="1">
      <c r="A525" s="57" t="s">
        <v>3735</v>
      </c>
      <c r="B525" s="29">
        <v>60804.0</v>
      </c>
      <c r="C525" s="29">
        <v>60804.0</v>
      </c>
      <c r="D525" s="27">
        <v>0.0</v>
      </c>
      <c r="E525" s="41"/>
    </row>
    <row r="526" hidden="1">
      <c r="A526" s="57" t="s">
        <v>3736</v>
      </c>
      <c r="B526" s="29">
        <v>30883.0</v>
      </c>
      <c r="C526" s="58">
        <v>30519.0</v>
      </c>
      <c r="D526" s="27">
        <v>-364.0</v>
      </c>
      <c r="E526" s="41"/>
    </row>
    <row r="527" hidden="1">
      <c r="A527" s="57" t="s">
        <v>3737</v>
      </c>
      <c r="B527" s="29">
        <v>60086.0</v>
      </c>
      <c r="C527" s="58">
        <v>60086.0</v>
      </c>
      <c r="D527" s="27">
        <v>0.0</v>
      </c>
      <c r="E527" s="41"/>
    </row>
    <row r="528" hidden="1">
      <c r="A528" s="57" t="s">
        <v>3738</v>
      </c>
      <c r="B528" s="29">
        <v>34408.0</v>
      </c>
      <c r="C528" s="58">
        <v>34408.0</v>
      </c>
      <c r="D528" s="27">
        <v>0.0</v>
      </c>
      <c r="E528" s="41"/>
    </row>
    <row r="529" hidden="1">
      <c r="A529" s="57" t="s">
        <v>3740</v>
      </c>
      <c r="B529" s="29">
        <v>1979.0</v>
      </c>
      <c r="C529" s="58">
        <v>1979.0</v>
      </c>
      <c r="D529" s="27">
        <v>0.0</v>
      </c>
      <c r="E529" s="41"/>
    </row>
    <row r="530" hidden="1">
      <c r="A530" s="57" t="s">
        <v>3741</v>
      </c>
      <c r="B530" s="29">
        <v>11406.0</v>
      </c>
      <c r="C530" s="58">
        <v>11406.0</v>
      </c>
      <c r="D530" s="27">
        <v>0.0</v>
      </c>
      <c r="E530" s="41"/>
    </row>
    <row r="531" hidden="1">
      <c r="A531" s="35" t="s">
        <v>3742</v>
      </c>
      <c r="B531" s="29">
        <v>220699.0</v>
      </c>
      <c r="C531" s="58">
        <v>220335.0</v>
      </c>
      <c r="D531" s="27">
        <v>-364.0</v>
      </c>
      <c r="E531" s="41"/>
    </row>
    <row r="532" hidden="1">
      <c r="A532" s="36" t="s">
        <v>3743</v>
      </c>
      <c r="B532" s="42">
        <v>2.0</v>
      </c>
      <c r="C532" s="64">
        <v>-604.0</v>
      </c>
      <c r="D532" s="65">
        <v>-606.0</v>
      </c>
      <c r="E532" s="45"/>
    </row>
    <row r="533" hidden="1"/>
    <row r="534" hidden="1"/>
    <row r="535" hidden="1">
      <c r="A535" s="5" t="s">
        <v>4843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5" t="s">
        <v>3717</v>
      </c>
      <c r="B537" s="6"/>
      <c r="C537" s="6"/>
      <c r="D537" s="6"/>
      <c r="E537" s="7"/>
    </row>
    <row r="538" hidden="1">
      <c r="A538" s="10"/>
      <c r="B538" s="11"/>
      <c r="C538" s="11"/>
      <c r="D538" s="11"/>
      <c r="E538" s="12"/>
    </row>
    <row r="539" hidden="1">
      <c r="A539" s="13">
        <v>45628.0</v>
      </c>
      <c r="B539" s="6"/>
      <c r="C539" s="53" t="s">
        <v>3718</v>
      </c>
      <c r="D539" s="15">
        <v>45634.0</v>
      </c>
      <c r="E539" s="7"/>
    </row>
    <row r="540" hidden="1">
      <c r="A540" s="10"/>
      <c r="B540" s="11"/>
      <c r="C540" s="16"/>
      <c r="D540" s="11"/>
      <c r="E540" s="12"/>
    </row>
    <row r="541" hidden="1">
      <c r="A541" s="54" t="s">
        <v>4850</v>
      </c>
      <c r="B541" s="7"/>
      <c r="C541" s="16"/>
      <c r="D541" s="55" t="s">
        <v>4851</v>
      </c>
      <c r="E541" s="7"/>
    </row>
    <row r="542" hidden="1">
      <c r="A542" s="10"/>
      <c r="B542" s="12"/>
      <c r="C542" s="16"/>
      <c r="D542" s="11"/>
      <c r="E542" s="12"/>
    </row>
    <row r="543" hidden="1">
      <c r="A543" s="19" t="s">
        <v>3719</v>
      </c>
      <c r="B543" s="6"/>
      <c r="C543" s="6"/>
      <c r="D543" s="6"/>
      <c r="E543" s="7"/>
    </row>
    <row r="544" hidden="1">
      <c r="A544" s="20" t="s">
        <v>3720</v>
      </c>
      <c r="B544" s="21" t="s">
        <v>3721</v>
      </c>
      <c r="C544" s="22" t="s">
        <v>3722</v>
      </c>
      <c r="D544" s="21" t="s">
        <v>3723</v>
      </c>
      <c r="E544" s="23" t="s">
        <v>13</v>
      </c>
    </row>
    <row r="545" hidden="1">
      <c r="A545" s="56" t="s">
        <v>3724</v>
      </c>
      <c r="B545" s="25">
        <v>20680.0</v>
      </c>
      <c r="C545" s="26">
        <v>20687.0</v>
      </c>
      <c r="D545" s="27">
        <v>7.0</v>
      </c>
      <c r="E545" s="41"/>
    </row>
    <row r="546" hidden="1">
      <c r="A546" s="56" t="s">
        <v>3725</v>
      </c>
      <c r="B546" s="29">
        <v>7461.0</v>
      </c>
      <c r="C546" s="26">
        <v>6848.0</v>
      </c>
      <c r="D546" s="27">
        <v>-613.0</v>
      </c>
      <c r="E546" s="40" t="s">
        <v>8580</v>
      </c>
    </row>
    <row r="547" hidden="1">
      <c r="A547" s="56" t="s">
        <v>3726</v>
      </c>
      <c r="B547" s="25">
        <v>280.0</v>
      </c>
      <c r="C547" s="26">
        <v>280.0</v>
      </c>
      <c r="D547" s="27">
        <v>0.0</v>
      </c>
      <c r="E547" s="41"/>
    </row>
    <row r="548" hidden="1">
      <c r="A548" s="56" t="s">
        <v>3727</v>
      </c>
      <c r="B548" s="29">
        <v>1000.0</v>
      </c>
      <c r="C548" s="26">
        <v>1000.0</v>
      </c>
      <c r="D548" s="27">
        <v>0.0</v>
      </c>
      <c r="E548" s="41"/>
    </row>
    <row r="549" hidden="1">
      <c r="A549" s="31" t="s">
        <v>3729</v>
      </c>
      <c r="B549" s="29">
        <v>0.0</v>
      </c>
      <c r="C549" s="26"/>
      <c r="D549" s="27">
        <v>0.0</v>
      </c>
      <c r="E549" s="40"/>
    </row>
    <row r="550" hidden="1">
      <c r="A550" s="31" t="s">
        <v>3730</v>
      </c>
      <c r="B550" s="29">
        <v>0.0</v>
      </c>
      <c r="C550" s="26"/>
      <c r="D550" s="27">
        <v>0.0</v>
      </c>
      <c r="E550" s="41"/>
    </row>
    <row r="551" hidden="1">
      <c r="A551" s="31" t="s">
        <v>3732</v>
      </c>
      <c r="B551" s="29">
        <v>2080.0</v>
      </c>
      <c r="C551" s="26">
        <v>2080.0</v>
      </c>
      <c r="D551" s="27">
        <v>0.0</v>
      </c>
      <c r="E551" s="28" t="s">
        <v>8581</v>
      </c>
    </row>
    <row r="552" hidden="1">
      <c r="A552" s="31" t="s">
        <v>3734</v>
      </c>
      <c r="B552" s="29">
        <v>1040.0</v>
      </c>
      <c r="C552" s="26">
        <v>1040.0</v>
      </c>
      <c r="D552" s="27">
        <v>0.0</v>
      </c>
      <c r="E552" s="40"/>
    </row>
    <row r="553" hidden="1">
      <c r="A553" s="57" t="s">
        <v>3735</v>
      </c>
      <c r="B553" s="29">
        <v>60804.0</v>
      </c>
      <c r="C553" s="29">
        <v>60804.0</v>
      </c>
      <c r="D553" s="27">
        <v>0.0</v>
      </c>
      <c r="E553" s="41"/>
    </row>
    <row r="554" hidden="1">
      <c r="A554" s="57" t="s">
        <v>3736</v>
      </c>
      <c r="B554" s="29">
        <v>30883.0</v>
      </c>
      <c r="C554" s="58">
        <v>30519.0</v>
      </c>
      <c r="D554" s="27">
        <v>-364.0</v>
      </c>
      <c r="E554" s="41"/>
    </row>
    <row r="555" hidden="1">
      <c r="A555" s="57" t="s">
        <v>3737</v>
      </c>
      <c r="B555" s="29">
        <v>60086.0</v>
      </c>
      <c r="C555" s="58">
        <v>60086.0</v>
      </c>
      <c r="D555" s="27">
        <v>0.0</v>
      </c>
      <c r="E555" s="41"/>
    </row>
    <row r="556" hidden="1">
      <c r="A556" s="57" t="s">
        <v>3738</v>
      </c>
      <c r="B556" s="29">
        <v>34408.0</v>
      </c>
      <c r="C556" s="58">
        <v>34408.0</v>
      </c>
      <c r="D556" s="27">
        <v>0.0</v>
      </c>
      <c r="E556" s="41"/>
    </row>
    <row r="557" hidden="1">
      <c r="A557" s="57" t="s">
        <v>3740</v>
      </c>
      <c r="B557" s="29">
        <v>1979.0</v>
      </c>
      <c r="C557" s="58">
        <v>1979.0</v>
      </c>
      <c r="D557" s="27">
        <v>0.0</v>
      </c>
      <c r="E557" s="41"/>
    </row>
    <row r="558" hidden="1">
      <c r="A558" s="57" t="s">
        <v>3741</v>
      </c>
      <c r="B558" s="29">
        <v>11406.0</v>
      </c>
      <c r="C558" s="58">
        <v>11406.0</v>
      </c>
      <c r="D558" s="27">
        <v>0.0</v>
      </c>
      <c r="E558" s="41"/>
    </row>
    <row r="559" hidden="1">
      <c r="A559" s="35" t="s">
        <v>3742</v>
      </c>
      <c r="B559" s="29">
        <v>220699.0</v>
      </c>
      <c r="C559" s="58">
        <v>220335.0</v>
      </c>
      <c r="D559" s="27">
        <v>-364.0</v>
      </c>
      <c r="E559" s="41"/>
    </row>
    <row r="560" hidden="1">
      <c r="A560" s="36" t="s">
        <v>3743</v>
      </c>
      <c r="B560" s="42">
        <v>2.0</v>
      </c>
      <c r="C560" s="64">
        <v>-604.0</v>
      </c>
      <c r="D560" s="65">
        <v>-606.0</v>
      </c>
      <c r="E560" s="45"/>
    </row>
    <row r="561" hidden="1"/>
    <row r="562" hidden="1"/>
    <row r="563" hidden="1">
      <c r="A563" s="5" t="s">
        <v>4843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5" t="s">
        <v>3717</v>
      </c>
      <c r="B565" s="6"/>
      <c r="C565" s="6"/>
      <c r="D565" s="6"/>
      <c r="E565" s="7"/>
    </row>
    <row r="566" hidden="1">
      <c r="A566" s="10"/>
      <c r="B566" s="11"/>
      <c r="C566" s="11"/>
      <c r="D566" s="11"/>
      <c r="E566" s="12"/>
    </row>
    <row r="567" hidden="1">
      <c r="A567" s="13">
        <v>45635.0</v>
      </c>
      <c r="B567" s="6"/>
      <c r="C567" s="53" t="s">
        <v>3718</v>
      </c>
      <c r="D567" s="15">
        <v>45641.0</v>
      </c>
      <c r="E567" s="7"/>
    </row>
    <row r="568" hidden="1">
      <c r="A568" s="10"/>
      <c r="B568" s="11"/>
      <c r="C568" s="16"/>
      <c r="D568" s="11"/>
      <c r="E568" s="12"/>
    </row>
    <row r="569" hidden="1">
      <c r="A569" s="54" t="s">
        <v>4850</v>
      </c>
      <c r="B569" s="7"/>
      <c r="C569" s="16"/>
      <c r="D569" s="55" t="s">
        <v>4851</v>
      </c>
      <c r="E569" s="7"/>
    </row>
    <row r="570" hidden="1">
      <c r="A570" s="10"/>
      <c r="B570" s="12"/>
      <c r="C570" s="16"/>
      <c r="D570" s="11"/>
      <c r="E570" s="12"/>
    </row>
    <row r="571" hidden="1">
      <c r="A571" s="19" t="s">
        <v>3719</v>
      </c>
      <c r="B571" s="6"/>
      <c r="C571" s="6"/>
      <c r="D571" s="6"/>
      <c r="E571" s="7"/>
    </row>
    <row r="572" hidden="1">
      <c r="A572" s="20" t="s">
        <v>3720</v>
      </c>
      <c r="B572" s="21" t="s">
        <v>3721</v>
      </c>
      <c r="C572" s="22" t="s">
        <v>3722</v>
      </c>
      <c r="D572" s="21" t="s">
        <v>3723</v>
      </c>
      <c r="E572" s="23" t="s">
        <v>13</v>
      </c>
    </row>
    <row r="573" hidden="1">
      <c r="A573" s="56" t="s">
        <v>3724</v>
      </c>
      <c r="B573" s="25">
        <v>27540.0</v>
      </c>
      <c r="C573" s="26">
        <v>27540.0</v>
      </c>
      <c r="D573" s="27">
        <v>0.0</v>
      </c>
      <c r="E573" s="41"/>
    </row>
    <row r="574" hidden="1">
      <c r="A574" s="56" t="s">
        <v>3725</v>
      </c>
      <c r="B574" s="29">
        <v>10858.0</v>
      </c>
      <c r="C574" s="26">
        <v>10858.0</v>
      </c>
      <c r="D574" s="27">
        <v>0.0</v>
      </c>
      <c r="E574" s="40"/>
    </row>
    <row r="575" hidden="1">
      <c r="A575" s="56" t="s">
        <v>3726</v>
      </c>
      <c r="B575" s="25">
        <v>940.0</v>
      </c>
      <c r="C575" s="26">
        <v>940.0</v>
      </c>
      <c r="D575" s="27">
        <v>0.0</v>
      </c>
      <c r="E575" s="41"/>
    </row>
    <row r="576" hidden="1">
      <c r="A576" s="56" t="s">
        <v>3727</v>
      </c>
      <c r="B576" s="29">
        <v>1000.0</v>
      </c>
      <c r="C576" s="26">
        <v>1001.0</v>
      </c>
      <c r="D576" s="27">
        <v>1.0</v>
      </c>
      <c r="E576" s="41"/>
    </row>
    <row r="577" hidden="1">
      <c r="A577" s="31" t="s">
        <v>3729</v>
      </c>
      <c r="B577" s="29">
        <v>0.0</v>
      </c>
      <c r="C577" s="26"/>
      <c r="D577" s="27">
        <v>0.0</v>
      </c>
      <c r="E577" s="40"/>
    </row>
    <row r="578" hidden="1">
      <c r="A578" s="31" t="s">
        <v>3730</v>
      </c>
      <c r="B578" s="29">
        <v>0.0</v>
      </c>
      <c r="C578" s="26"/>
      <c r="D578" s="27">
        <v>0.0</v>
      </c>
      <c r="E578" s="41"/>
    </row>
    <row r="579" hidden="1">
      <c r="A579" s="31" t="s">
        <v>3732</v>
      </c>
      <c r="B579" s="29">
        <v>2822.0</v>
      </c>
      <c r="C579" s="26">
        <v>2822.0</v>
      </c>
      <c r="D579" s="27">
        <v>0.0</v>
      </c>
      <c r="E579" s="28" t="s">
        <v>8582</v>
      </c>
    </row>
    <row r="580" hidden="1">
      <c r="A580" s="31" t="s">
        <v>3734</v>
      </c>
      <c r="B580" s="29">
        <v>1800.0</v>
      </c>
      <c r="C580" s="26">
        <v>1800.0</v>
      </c>
      <c r="D580" s="27">
        <v>0.0</v>
      </c>
      <c r="E580" s="40"/>
    </row>
    <row r="581" hidden="1">
      <c r="A581" s="57" t="s">
        <v>3735</v>
      </c>
      <c r="B581" s="29">
        <v>56778.0</v>
      </c>
      <c r="C581" s="29">
        <v>56778.0</v>
      </c>
      <c r="D581" s="27">
        <v>0.0</v>
      </c>
      <c r="E581" s="41"/>
    </row>
    <row r="582" hidden="1">
      <c r="A582" s="57" t="s">
        <v>3736</v>
      </c>
      <c r="B582" s="29">
        <v>30906.0</v>
      </c>
      <c r="C582" s="58">
        <v>30906.0</v>
      </c>
      <c r="D582" s="27">
        <v>0.0</v>
      </c>
      <c r="E582" s="41"/>
    </row>
    <row r="583" hidden="1">
      <c r="A583" s="57" t="s">
        <v>3737</v>
      </c>
      <c r="B583" s="29">
        <v>72935.0</v>
      </c>
      <c r="C583" s="58">
        <v>72935.0</v>
      </c>
      <c r="D583" s="27">
        <v>0.0</v>
      </c>
      <c r="E583" s="41"/>
    </row>
    <row r="584" hidden="1">
      <c r="A584" s="57" t="s">
        <v>3738</v>
      </c>
      <c r="B584" s="29">
        <v>35054.0</v>
      </c>
      <c r="C584" s="58">
        <v>35054.0</v>
      </c>
      <c r="D584" s="27">
        <v>0.0</v>
      </c>
      <c r="E584" s="41"/>
    </row>
    <row r="585" hidden="1">
      <c r="A585" s="57" t="s">
        <v>3740</v>
      </c>
      <c r="B585" s="29">
        <v>0.0</v>
      </c>
      <c r="C585" s="58">
        <v>0.0</v>
      </c>
      <c r="D585" s="27">
        <v>0.0</v>
      </c>
      <c r="E585" s="41"/>
    </row>
    <row r="586" hidden="1">
      <c r="A586" s="57" t="s">
        <v>3741</v>
      </c>
      <c r="B586" s="29">
        <v>13888.0</v>
      </c>
      <c r="C586" s="58">
        <v>13888.0</v>
      </c>
      <c r="D586" s="27">
        <v>0.0</v>
      </c>
      <c r="E586" s="41"/>
    </row>
    <row r="587" hidden="1">
      <c r="A587" s="35" t="s">
        <v>3742</v>
      </c>
      <c r="B587" s="29">
        <v>240633.2</v>
      </c>
      <c r="C587" s="58">
        <v>240633.2</v>
      </c>
      <c r="D587" s="27">
        <v>0.0</v>
      </c>
      <c r="E587" s="41"/>
    </row>
    <row r="588" hidden="1">
      <c r="A588" s="36" t="s">
        <v>3743</v>
      </c>
      <c r="B588" s="42">
        <v>-0.2000000000007276</v>
      </c>
      <c r="C588" s="64">
        <v>0.7999999999883585</v>
      </c>
      <c r="D588" s="65">
        <v>0.9999999999890861</v>
      </c>
      <c r="E588" s="45"/>
    </row>
    <row r="589" hidden="1"/>
    <row r="590" hidden="1"/>
    <row r="591" hidden="1">
      <c r="A591" s="5" t="s">
        <v>4843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5" t="s">
        <v>3717</v>
      </c>
      <c r="B593" s="6"/>
      <c r="C593" s="6"/>
      <c r="D593" s="6"/>
      <c r="E593" s="7"/>
    </row>
    <row r="594" hidden="1">
      <c r="A594" s="10"/>
      <c r="B594" s="11"/>
      <c r="C594" s="11"/>
      <c r="D594" s="11"/>
      <c r="E594" s="12"/>
    </row>
    <row r="595" hidden="1">
      <c r="A595" s="13">
        <v>45642.0</v>
      </c>
      <c r="B595" s="6"/>
      <c r="C595" s="53" t="s">
        <v>3718</v>
      </c>
      <c r="D595" s="15">
        <v>45648.0</v>
      </c>
      <c r="E595" s="7"/>
    </row>
    <row r="596" hidden="1">
      <c r="A596" s="10"/>
      <c r="B596" s="11"/>
      <c r="C596" s="16"/>
      <c r="D596" s="11"/>
      <c r="E596" s="12"/>
    </row>
    <row r="597" hidden="1">
      <c r="A597" s="54" t="s">
        <v>4850</v>
      </c>
      <c r="B597" s="7"/>
      <c r="C597" s="16"/>
      <c r="D597" s="55" t="s">
        <v>4851</v>
      </c>
      <c r="E597" s="7"/>
    </row>
    <row r="598" hidden="1">
      <c r="A598" s="10"/>
      <c r="B598" s="12"/>
      <c r="C598" s="16"/>
      <c r="D598" s="11"/>
      <c r="E598" s="12"/>
    </row>
    <row r="599" hidden="1">
      <c r="A599" s="19" t="s">
        <v>3719</v>
      </c>
      <c r="B599" s="6"/>
      <c r="C599" s="6"/>
      <c r="D599" s="6"/>
      <c r="E599" s="7"/>
    </row>
    <row r="600" hidden="1">
      <c r="A600" s="20" t="s">
        <v>3720</v>
      </c>
      <c r="B600" s="21" t="s">
        <v>3721</v>
      </c>
      <c r="C600" s="22" t="s">
        <v>3722</v>
      </c>
      <c r="D600" s="21" t="s">
        <v>3723</v>
      </c>
      <c r="E600" s="23" t="s">
        <v>13</v>
      </c>
    </row>
    <row r="601" hidden="1">
      <c r="A601" s="56" t="s">
        <v>3724</v>
      </c>
      <c r="B601" s="25">
        <v>25601.0</v>
      </c>
      <c r="C601" s="26">
        <v>25601.0</v>
      </c>
      <c r="D601" s="27">
        <v>0.0</v>
      </c>
      <c r="E601" s="41"/>
    </row>
    <row r="602" hidden="1">
      <c r="A602" s="56" t="s">
        <v>3725</v>
      </c>
      <c r="B602" s="29">
        <v>5306.0</v>
      </c>
      <c r="C602" s="26">
        <v>5306.0</v>
      </c>
      <c r="D602" s="27">
        <v>0.0</v>
      </c>
      <c r="E602" s="40"/>
    </row>
    <row r="603" hidden="1">
      <c r="A603" s="56" t="s">
        <v>3726</v>
      </c>
      <c r="B603" s="25">
        <v>1110.0</v>
      </c>
      <c r="C603" s="26">
        <v>1110.0</v>
      </c>
      <c r="D603" s="27">
        <v>0.0</v>
      </c>
      <c r="E603" s="41"/>
    </row>
    <row r="604" hidden="1">
      <c r="A604" s="56" t="s">
        <v>3727</v>
      </c>
      <c r="B604" s="29">
        <v>1008.0</v>
      </c>
      <c r="C604" s="26">
        <v>1009.0</v>
      </c>
      <c r="D604" s="27">
        <v>1.0</v>
      </c>
      <c r="E604" s="41"/>
    </row>
    <row r="605" hidden="1">
      <c r="A605" s="31" t="s">
        <v>3729</v>
      </c>
      <c r="B605" s="29">
        <v>0.0</v>
      </c>
      <c r="C605" s="26"/>
      <c r="D605" s="27">
        <v>0.0</v>
      </c>
      <c r="E605" s="40"/>
    </row>
    <row r="606" hidden="1">
      <c r="A606" s="31" t="s">
        <v>3730</v>
      </c>
      <c r="B606" s="29">
        <v>0.0</v>
      </c>
      <c r="C606" s="26"/>
      <c r="D606" s="27">
        <v>0.0</v>
      </c>
      <c r="E606" s="41"/>
    </row>
    <row r="607" hidden="1">
      <c r="A607" s="31" t="s">
        <v>3732</v>
      </c>
      <c r="B607" s="29">
        <v>275.0</v>
      </c>
      <c r="C607" s="26">
        <v>275.0</v>
      </c>
      <c r="D607" s="27">
        <v>0.0</v>
      </c>
      <c r="E607" s="28"/>
    </row>
    <row r="608" hidden="1">
      <c r="A608" s="31" t="s">
        <v>3734</v>
      </c>
      <c r="B608" s="29">
        <v>1760.0</v>
      </c>
      <c r="C608" s="26">
        <v>1760.0</v>
      </c>
      <c r="D608" s="27">
        <v>0.0</v>
      </c>
      <c r="E608" s="40"/>
    </row>
    <row r="609" hidden="1">
      <c r="A609" s="57" t="s">
        <v>3735</v>
      </c>
      <c r="B609" s="29">
        <v>38147.0</v>
      </c>
      <c r="C609" s="29">
        <v>38147.0</v>
      </c>
      <c r="D609" s="27">
        <v>0.0</v>
      </c>
      <c r="E609" s="41"/>
    </row>
    <row r="610" hidden="1">
      <c r="A610" s="57" t="s">
        <v>3736</v>
      </c>
      <c r="B610" s="29">
        <v>28976.0</v>
      </c>
      <c r="C610" s="58">
        <v>28976.0</v>
      </c>
      <c r="D610" s="27">
        <v>0.0</v>
      </c>
      <c r="E610" s="41"/>
    </row>
    <row r="611" hidden="1">
      <c r="A611" s="57" t="s">
        <v>3737</v>
      </c>
      <c r="B611" s="29">
        <v>71146.0</v>
      </c>
      <c r="C611" s="58">
        <v>70205.0</v>
      </c>
      <c r="D611" s="27">
        <v>-941.0</v>
      </c>
      <c r="E611" s="41"/>
    </row>
    <row r="612" hidden="1">
      <c r="A612" s="57" t="s">
        <v>3738</v>
      </c>
      <c r="B612" s="29">
        <v>40355.0</v>
      </c>
      <c r="C612" s="58">
        <v>40355.0</v>
      </c>
      <c r="D612" s="27">
        <v>0.0</v>
      </c>
      <c r="E612" s="41"/>
    </row>
    <row r="613" hidden="1">
      <c r="A613" s="57" t="s">
        <v>3740</v>
      </c>
      <c r="B613" s="29">
        <v>1153.0</v>
      </c>
      <c r="C613" s="58">
        <v>1153.0</v>
      </c>
      <c r="D613" s="27">
        <v>0.0</v>
      </c>
      <c r="E613" s="41"/>
    </row>
    <row r="614" hidden="1">
      <c r="A614" s="57" t="s">
        <v>3741</v>
      </c>
      <c r="B614" s="29">
        <v>11584.0</v>
      </c>
      <c r="C614" s="58">
        <v>11584.0</v>
      </c>
      <c r="D614" s="27">
        <v>0.0</v>
      </c>
      <c r="E614" s="41"/>
    </row>
    <row r="615" hidden="1">
      <c r="A615" s="35" t="s">
        <v>3742</v>
      </c>
      <c r="B615" s="29">
        <v>214837.0</v>
      </c>
      <c r="C615" s="58">
        <v>213896.0</v>
      </c>
      <c r="D615" s="27">
        <v>-941.0</v>
      </c>
      <c r="E615" s="41"/>
    </row>
    <row r="616" hidden="1">
      <c r="A616" s="36" t="s">
        <v>3743</v>
      </c>
      <c r="B616" s="42">
        <v>0.0</v>
      </c>
      <c r="C616" s="64">
        <v>1.0</v>
      </c>
      <c r="D616" s="65">
        <v>1.0</v>
      </c>
      <c r="E616" s="45"/>
    </row>
    <row r="617" hidden="1"/>
    <row r="618" hidden="1"/>
    <row r="619" hidden="1">
      <c r="A619" s="5" t="s">
        <v>4843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5" t="s">
        <v>3717</v>
      </c>
      <c r="B621" s="6"/>
      <c r="C621" s="6"/>
      <c r="D621" s="6"/>
      <c r="E621" s="7"/>
    </row>
    <row r="622" hidden="1">
      <c r="A622" s="10"/>
      <c r="B622" s="11"/>
      <c r="C622" s="11"/>
      <c r="D622" s="11"/>
      <c r="E622" s="12"/>
    </row>
    <row r="623" hidden="1">
      <c r="A623" s="13">
        <v>45649.0</v>
      </c>
      <c r="B623" s="6"/>
      <c r="C623" s="53" t="s">
        <v>3718</v>
      </c>
      <c r="D623" s="15">
        <v>45655.0</v>
      </c>
      <c r="E623" s="7"/>
    </row>
    <row r="624" hidden="1">
      <c r="A624" s="10"/>
      <c r="B624" s="11"/>
      <c r="C624" s="16"/>
      <c r="D624" s="11"/>
      <c r="E624" s="12"/>
    </row>
    <row r="625" hidden="1">
      <c r="A625" s="54" t="s">
        <v>4850</v>
      </c>
      <c r="B625" s="7"/>
      <c r="C625" s="16"/>
      <c r="D625" s="55" t="s">
        <v>4851</v>
      </c>
      <c r="E625" s="7"/>
    </row>
    <row r="626" hidden="1">
      <c r="A626" s="10"/>
      <c r="B626" s="12"/>
      <c r="C626" s="16"/>
      <c r="D626" s="11"/>
      <c r="E626" s="12"/>
    </row>
    <row r="627" hidden="1">
      <c r="A627" s="19" t="s">
        <v>3719</v>
      </c>
      <c r="B627" s="6"/>
      <c r="C627" s="6"/>
      <c r="D627" s="6"/>
      <c r="E627" s="7"/>
    </row>
    <row r="628" hidden="1">
      <c r="A628" s="20" t="s">
        <v>3720</v>
      </c>
      <c r="B628" s="21" t="s">
        <v>3721</v>
      </c>
      <c r="C628" s="22" t="s">
        <v>3722</v>
      </c>
      <c r="D628" s="21" t="s">
        <v>3723</v>
      </c>
      <c r="E628" s="23" t="s">
        <v>13</v>
      </c>
    </row>
    <row r="629" hidden="1">
      <c r="A629" s="56" t="s">
        <v>3724</v>
      </c>
      <c r="B629" s="25">
        <v>18522.0</v>
      </c>
      <c r="C629" s="26">
        <v>18522.0</v>
      </c>
      <c r="D629" s="27">
        <v>0.0</v>
      </c>
      <c r="E629" s="41"/>
    </row>
    <row r="630" hidden="1">
      <c r="A630" s="56" t="s">
        <v>3725</v>
      </c>
      <c r="B630" s="29">
        <v>6870.0</v>
      </c>
      <c r="C630" s="26">
        <v>6870.0</v>
      </c>
      <c r="D630" s="27">
        <v>0.0</v>
      </c>
      <c r="E630" s="40"/>
    </row>
    <row r="631" hidden="1">
      <c r="A631" s="56" t="s">
        <v>3726</v>
      </c>
      <c r="B631" s="25">
        <v>450.0</v>
      </c>
      <c r="C631" s="26">
        <v>450.0</v>
      </c>
      <c r="D631" s="27">
        <v>0.0</v>
      </c>
      <c r="E631" s="41"/>
    </row>
    <row r="632" hidden="1">
      <c r="A632" s="56" t="s">
        <v>3727</v>
      </c>
      <c r="B632" s="29">
        <v>1000.0</v>
      </c>
      <c r="C632" s="26">
        <v>1000.0</v>
      </c>
      <c r="D632" s="27">
        <v>0.0</v>
      </c>
      <c r="E632" s="41"/>
    </row>
    <row r="633" hidden="1">
      <c r="A633" s="31" t="s">
        <v>3729</v>
      </c>
      <c r="B633" s="29">
        <v>0.0</v>
      </c>
      <c r="C633" s="26"/>
      <c r="D633" s="27">
        <v>0.0</v>
      </c>
      <c r="E633" s="40"/>
    </row>
    <row r="634" hidden="1">
      <c r="A634" s="31" t="s">
        <v>3730</v>
      </c>
      <c r="B634" s="29">
        <v>0.0</v>
      </c>
      <c r="C634" s="26"/>
      <c r="D634" s="27">
        <v>0.0</v>
      </c>
      <c r="E634" s="41"/>
    </row>
    <row r="635" hidden="1">
      <c r="A635" s="31" t="s">
        <v>3732</v>
      </c>
      <c r="B635" s="29">
        <v>0.0</v>
      </c>
      <c r="C635" s="26"/>
      <c r="D635" s="27">
        <v>0.0</v>
      </c>
      <c r="E635" s="28"/>
    </row>
    <row r="636" hidden="1">
      <c r="A636" s="31" t="s">
        <v>3734</v>
      </c>
      <c r="B636" s="29">
        <v>920.0</v>
      </c>
      <c r="C636" s="26">
        <v>920.0</v>
      </c>
      <c r="D636" s="27">
        <v>0.0</v>
      </c>
      <c r="E636" s="40"/>
    </row>
    <row r="637" hidden="1">
      <c r="A637" s="57" t="s">
        <v>3735</v>
      </c>
      <c r="B637" s="29">
        <v>39141.0</v>
      </c>
      <c r="C637" s="29">
        <v>39141.0</v>
      </c>
      <c r="D637" s="27">
        <v>0.0</v>
      </c>
      <c r="E637" s="41"/>
    </row>
    <row r="638" hidden="1">
      <c r="A638" s="57" t="s">
        <v>3736</v>
      </c>
      <c r="B638" s="29">
        <v>20350.0</v>
      </c>
      <c r="C638" s="58">
        <v>20350.0</v>
      </c>
      <c r="D638" s="27">
        <v>0.0</v>
      </c>
      <c r="E638" s="41"/>
    </row>
    <row r="639" hidden="1">
      <c r="A639" s="57" t="s">
        <v>3737</v>
      </c>
      <c r="B639" s="29">
        <v>53407.0</v>
      </c>
      <c r="C639" s="58">
        <v>53407.0</v>
      </c>
      <c r="D639" s="27">
        <v>0.0</v>
      </c>
      <c r="E639" s="41"/>
    </row>
    <row r="640" hidden="1">
      <c r="A640" s="57" t="s">
        <v>3738</v>
      </c>
      <c r="B640" s="29">
        <v>17666.0</v>
      </c>
      <c r="C640" s="58">
        <v>17666.0</v>
      </c>
      <c r="D640" s="27">
        <v>0.0</v>
      </c>
      <c r="E640" s="41"/>
    </row>
    <row r="641" hidden="1">
      <c r="A641" s="57" t="s">
        <v>3740</v>
      </c>
      <c r="B641" s="29">
        <v>0.0</v>
      </c>
      <c r="C641" s="58">
        <v>0.0</v>
      </c>
      <c r="D641" s="27">
        <v>0.0</v>
      </c>
      <c r="E641" s="41"/>
    </row>
    <row r="642" hidden="1">
      <c r="A642" s="57" t="s">
        <v>3741</v>
      </c>
      <c r="B642" s="29">
        <v>10737.0</v>
      </c>
      <c r="C642" s="58">
        <v>10737.0</v>
      </c>
      <c r="D642" s="27">
        <v>0.0</v>
      </c>
      <c r="E642" s="41"/>
    </row>
    <row r="643" hidden="1">
      <c r="A643" s="35" t="s">
        <v>3742</v>
      </c>
      <c r="B643" s="29">
        <v>158325.7</v>
      </c>
      <c r="C643" s="58">
        <v>158056.7</v>
      </c>
      <c r="D643" s="27">
        <v>-269.0</v>
      </c>
      <c r="E643" s="41"/>
    </row>
    <row r="644" hidden="1">
      <c r="A644" s="36" t="s">
        <v>3743</v>
      </c>
      <c r="B644" s="42">
        <v>0.3000000000029104</v>
      </c>
      <c r="C644" s="64">
        <v>269.29999999998836</v>
      </c>
      <c r="D644" s="65">
        <v>268.99999999998545</v>
      </c>
      <c r="E644" s="45"/>
    </row>
    <row r="645" hidden="1"/>
    <row r="646" hidden="1"/>
    <row r="647" hidden="1">
      <c r="A647" s="5" t="s">
        <v>4843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5" t="s">
        <v>3717</v>
      </c>
      <c r="B649" s="6"/>
      <c r="C649" s="6"/>
      <c r="D649" s="6"/>
      <c r="E649" s="7"/>
    </row>
    <row r="650" hidden="1">
      <c r="A650" s="10"/>
      <c r="B650" s="11"/>
      <c r="C650" s="11"/>
      <c r="D650" s="11"/>
      <c r="E650" s="12"/>
    </row>
    <row r="651" hidden="1">
      <c r="A651" s="13">
        <v>45656.0</v>
      </c>
      <c r="B651" s="6"/>
      <c r="C651" s="53" t="s">
        <v>3718</v>
      </c>
      <c r="D651" s="15">
        <v>45657.0</v>
      </c>
      <c r="E651" s="7"/>
    </row>
    <row r="652" hidden="1">
      <c r="A652" s="10"/>
      <c r="B652" s="11"/>
      <c r="C652" s="16"/>
      <c r="D652" s="11"/>
      <c r="E652" s="12"/>
    </row>
    <row r="653" hidden="1">
      <c r="A653" s="54" t="s">
        <v>4850</v>
      </c>
      <c r="B653" s="7"/>
      <c r="C653" s="16"/>
      <c r="D653" s="55" t="s">
        <v>4852</v>
      </c>
      <c r="E653" s="7"/>
    </row>
    <row r="654" hidden="1">
      <c r="A654" s="10"/>
      <c r="B654" s="12"/>
      <c r="C654" s="16"/>
      <c r="D654" s="11"/>
      <c r="E654" s="12"/>
    </row>
    <row r="655" hidden="1">
      <c r="A655" s="19" t="s">
        <v>3719</v>
      </c>
      <c r="B655" s="6"/>
      <c r="C655" s="6"/>
      <c r="D655" s="6"/>
      <c r="E655" s="7"/>
    </row>
    <row r="656" hidden="1">
      <c r="A656" s="20" t="s">
        <v>3720</v>
      </c>
      <c r="B656" s="21" t="s">
        <v>3721</v>
      </c>
      <c r="C656" s="22" t="s">
        <v>3722</v>
      </c>
      <c r="D656" s="21" t="s">
        <v>3723</v>
      </c>
      <c r="E656" s="23" t="s">
        <v>13</v>
      </c>
    </row>
    <row r="657" hidden="1">
      <c r="A657" s="56" t="s">
        <v>3724</v>
      </c>
      <c r="B657" s="25">
        <v>12047.0</v>
      </c>
      <c r="C657" s="26">
        <v>12047.0</v>
      </c>
      <c r="D657" s="27">
        <v>0.0</v>
      </c>
      <c r="E657" s="41"/>
    </row>
    <row r="658" hidden="1">
      <c r="A658" s="56" t="s">
        <v>3725</v>
      </c>
      <c r="B658" s="29">
        <v>3836.0</v>
      </c>
      <c r="C658" s="26">
        <v>3836.0</v>
      </c>
      <c r="D658" s="27">
        <v>0.0</v>
      </c>
      <c r="E658" s="40"/>
    </row>
    <row r="659" hidden="1">
      <c r="A659" s="56" t="s">
        <v>3726</v>
      </c>
      <c r="B659" s="25">
        <v>0.0</v>
      </c>
      <c r="C659" s="26"/>
      <c r="D659" s="27">
        <v>0.0</v>
      </c>
      <c r="E659" s="41"/>
    </row>
    <row r="660" hidden="1">
      <c r="A660" s="56" t="s">
        <v>3727</v>
      </c>
      <c r="B660" s="29">
        <v>0.0</v>
      </c>
      <c r="C660" s="26"/>
      <c r="D660" s="27">
        <v>0.0</v>
      </c>
      <c r="E660" s="41"/>
    </row>
    <row r="661" hidden="1">
      <c r="A661" s="31" t="s">
        <v>3729</v>
      </c>
      <c r="B661" s="29">
        <v>0.0</v>
      </c>
      <c r="C661" s="26"/>
      <c r="D661" s="27">
        <v>0.0</v>
      </c>
      <c r="E661" s="40"/>
    </row>
    <row r="662" hidden="1">
      <c r="A662" s="31" t="s">
        <v>3730</v>
      </c>
      <c r="B662" s="29">
        <v>0.0</v>
      </c>
      <c r="C662" s="26"/>
      <c r="D662" s="27">
        <v>0.0</v>
      </c>
      <c r="E662" s="41"/>
    </row>
    <row r="663" hidden="1">
      <c r="A663" s="31" t="s">
        <v>3732</v>
      </c>
      <c r="B663" s="29">
        <v>0.0</v>
      </c>
      <c r="C663" s="26"/>
      <c r="D663" s="27">
        <v>0.0</v>
      </c>
      <c r="E663" s="28"/>
    </row>
    <row r="664" hidden="1">
      <c r="A664" s="31" t="s">
        <v>3734</v>
      </c>
      <c r="B664" s="29">
        <v>440.0</v>
      </c>
      <c r="C664" s="26">
        <v>440.0</v>
      </c>
      <c r="D664" s="27">
        <v>0.0</v>
      </c>
      <c r="E664" s="40"/>
    </row>
    <row r="665" hidden="1">
      <c r="A665" s="57" t="s">
        <v>3735</v>
      </c>
      <c r="B665" s="29">
        <v>15929.0</v>
      </c>
      <c r="C665" s="29">
        <v>15929.0</v>
      </c>
      <c r="D665" s="27">
        <v>0.0</v>
      </c>
      <c r="E665" s="41"/>
    </row>
    <row r="666" hidden="1">
      <c r="A666" s="57" t="s">
        <v>3736</v>
      </c>
      <c r="B666" s="29">
        <v>4828.0</v>
      </c>
      <c r="C666" s="58">
        <v>4828.0</v>
      </c>
      <c r="D666" s="27">
        <v>0.0</v>
      </c>
      <c r="E666" s="41"/>
    </row>
    <row r="667" hidden="1">
      <c r="A667" s="57" t="s">
        <v>3737</v>
      </c>
      <c r="B667" s="29">
        <v>21148.0</v>
      </c>
      <c r="C667" s="58">
        <v>20246.0</v>
      </c>
      <c r="D667" s="27">
        <v>-902.0</v>
      </c>
      <c r="E667" s="41"/>
    </row>
    <row r="668" hidden="1">
      <c r="A668" s="57" t="s">
        <v>3738</v>
      </c>
      <c r="B668" s="29">
        <v>7360.0</v>
      </c>
      <c r="C668" s="58">
        <v>7360.0</v>
      </c>
      <c r="D668" s="27">
        <v>0.0</v>
      </c>
      <c r="E668" s="41"/>
    </row>
    <row r="669" hidden="1">
      <c r="A669" s="57" t="s">
        <v>3740</v>
      </c>
      <c r="B669" s="29">
        <v>329.0</v>
      </c>
      <c r="C669" s="58">
        <v>329.0</v>
      </c>
      <c r="D669" s="27">
        <v>0.0</v>
      </c>
      <c r="E669" s="41"/>
    </row>
    <row r="670" hidden="1">
      <c r="A670" s="57" t="s">
        <v>3741</v>
      </c>
      <c r="B670" s="29">
        <v>6343.0</v>
      </c>
      <c r="C670" s="58">
        <v>6343.0</v>
      </c>
      <c r="D670" s="27">
        <v>0.0</v>
      </c>
      <c r="E670" s="41"/>
    </row>
    <row r="671" hidden="1">
      <c r="A671" s="35" t="s">
        <v>3742</v>
      </c>
      <c r="B671" s="29">
        <v>65917.0</v>
      </c>
      <c r="C671" s="58">
        <v>65015.0</v>
      </c>
      <c r="D671" s="27">
        <v>-902.0</v>
      </c>
      <c r="E671" s="41"/>
    </row>
    <row r="672" hidden="1">
      <c r="A672" s="36" t="s">
        <v>3743</v>
      </c>
      <c r="B672" s="42">
        <v>0.0</v>
      </c>
      <c r="C672" s="64">
        <v>0.0</v>
      </c>
      <c r="D672" s="65">
        <v>0.0</v>
      </c>
      <c r="E672" s="45"/>
    </row>
    <row r="673" hidden="1"/>
    <row r="674" hidden="1"/>
    <row r="675" hidden="1">
      <c r="A675" s="5" t="s">
        <v>4843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5" t="s">
        <v>3717</v>
      </c>
      <c r="B677" s="6"/>
      <c r="C677" s="6"/>
      <c r="D677" s="6"/>
      <c r="E677" s="7"/>
    </row>
    <row r="678" hidden="1">
      <c r="A678" s="10"/>
      <c r="B678" s="11"/>
      <c r="C678" s="11"/>
      <c r="D678" s="11"/>
      <c r="E678" s="12"/>
    </row>
    <row r="679" hidden="1">
      <c r="A679" s="13">
        <v>45658.0</v>
      </c>
      <c r="B679" s="6"/>
      <c r="C679" s="53" t="s">
        <v>3718</v>
      </c>
      <c r="D679" s="15">
        <v>45662.0</v>
      </c>
      <c r="E679" s="7"/>
    </row>
    <row r="680" hidden="1">
      <c r="A680" s="10"/>
      <c r="B680" s="11"/>
      <c r="C680" s="16"/>
      <c r="D680" s="11"/>
      <c r="E680" s="12"/>
    </row>
    <row r="681" hidden="1">
      <c r="A681" s="54" t="s">
        <v>4853</v>
      </c>
      <c r="B681" s="7"/>
      <c r="C681" s="16"/>
      <c r="D681" s="55" t="s">
        <v>4851</v>
      </c>
      <c r="E681" s="7"/>
    </row>
    <row r="682" hidden="1">
      <c r="A682" s="10"/>
      <c r="B682" s="12"/>
      <c r="C682" s="16"/>
      <c r="D682" s="11"/>
      <c r="E682" s="12"/>
    </row>
    <row r="683" hidden="1">
      <c r="A683" s="19" t="s">
        <v>3719</v>
      </c>
      <c r="B683" s="6"/>
      <c r="C683" s="6"/>
      <c r="D683" s="6"/>
      <c r="E683" s="7"/>
    </row>
    <row r="684" hidden="1">
      <c r="A684" s="20" t="s">
        <v>3720</v>
      </c>
      <c r="B684" s="21" t="s">
        <v>3721</v>
      </c>
      <c r="C684" s="22" t="s">
        <v>3722</v>
      </c>
      <c r="D684" s="21" t="s">
        <v>3723</v>
      </c>
      <c r="E684" s="23" t="s">
        <v>13</v>
      </c>
    </row>
    <row r="685" hidden="1">
      <c r="A685" s="56" t="s">
        <v>3724</v>
      </c>
      <c r="B685" s="25">
        <v>24098.0</v>
      </c>
      <c r="C685" s="26">
        <v>24100.0</v>
      </c>
      <c r="D685" s="27">
        <v>2.0</v>
      </c>
      <c r="E685" s="41"/>
    </row>
    <row r="686" hidden="1">
      <c r="A686" s="56" t="s">
        <v>3725</v>
      </c>
      <c r="B686" s="29">
        <v>3199.0</v>
      </c>
      <c r="C686" s="26">
        <v>3199.0</v>
      </c>
      <c r="D686" s="27">
        <v>0.0</v>
      </c>
      <c r="E686" s="40"/>
    </row>
    <row r="687" hidden="1">
      <c r="A687" s="56" t="s">
        <v>3726</v>
      </c>
      <c r="B687" s="25">
        <v>870.0</v>
      </c>
      <c r="C687" s="26">
        <v>870.0</v>
      </c>
      <c r="D687" s="27">
        <v>0.0</v>
      </c>
      <c r="E687" s="41"/>
    </row>
    <row r="688" hidden="1">
      <c r="A688" s="56" t="s">
        <v>3727</v>
      </c>
      <c r="B688" s="29">
        <v>1000.0</v>
      </c>
      <c r="C688" s="26">
        <v>1005.0</v>
      </c>
      <c r="D688" s="27">
        <v>5.0</v>
      </c>
      <c r="E688" s="41"/>
    </row>
    <row r="689" hidden="1">
      <c r="A689" s="31" t="s">
        <v>3729</v>
      </c>
      <c r="B689" s="29">
        <v>0.0</v>
      </c>
      <c r="C689" s="26"/>
      <c r="D689" s="27">
        <v>0.0</v>
      </c>
      <c r="E689" s="40"/>
    </row>
    <row r="690" hidden="1">
      <c r="A690" s="31" t="s">
        <v>3730</v>
      </c>
      <c r="B690" s="29">
        <v>0.0</v>
      </c>
      <c r="C690" s="26"/>
      <c r="D690" s="27">
        <v>0.0</v>
      </c>
      <c r="E690" s="41"/>
    </row>
    <row r="691" hidden="1">
      <c r="A691" s="31" t="s">
        <v>3732</v>
      </c>
      <c r="B691" s="29">
        <v>0.0</v>
      </c>
      <c r="C691" s="26"/>
      <c r="D691" s="27">
        <v>0.0</v>
      </c>
      <c r="E691" s="28"/>
    </row>
    <row r="692" hidden="1">
      <c r="A692" s="31" t="s">
        <v>3734</v>
      </c>
      <c r="B692" s="29">
        <v>640.0</v>
      </c>
      <c r="C692" s="26">
        <v>640.0</v>
      </c>
      <c r="D692" s="27">
        <v>0.0</v>
      </c>
      <c r="E692" s="40"/>
    </row>
    <row r="693" hidden="1">
      <c r="A693" s="57" t="s">
        <v>3735</v>
      </c>
      <c r="B693" s="29">
        <v>53515.0</v>
      </c>
      <c r="C693" s="29">
        <v>53515.0</v>
      </c>
      <c r="D693" s="27">
        <v>0.0</v>
      </c>
      <c r="E693" s="41"/>
    </row>
    <row r="694" hidden="1">
      <c r="A694" s="57" t="s">
        <v>3736</v>
      </c>
      <c r="B694" s="29">
        <v>18568.0</v>
      </c>
      <c r="C694" s="58">
        <v>18568.0</v>
      </c>
      <c r="D694" s="27">
        <v>0.0</v>
      </c>
      <c r="E694" s="41"/>
    </row>
    <row r="695" hidden="1">
      <c r="A695" s="57" t="s">
        <v>3737</v>
      </c>
      <c r="B695" s="29">
        <v>45730.0</v>
      </c>
      <c r="C695" s="58">
        <v>45730.0</v>
      </c>
      <c r="D695" s="27">
        <v>0.0</v>
      </c>
      <c r="E695" s="41"/>
    </row>
    <row r="696" hidden="1">
      <c r="A696" s="57" t="s">
        <v>3738</v>
      </c>
      <c r="B696" s="29">
        <v>18461.0</v>
      </c>
      <c r="C696" s="58">
        <v>18461.0</v>
      </c>
      <c r="D696" s="27">
        <v>0.0</v>
      </c>
      <c r="E696" s="41"/>
    </row>
    <row r="697" hidden="1">
      <c r="A697" s="57" t="s">
        <v>3740</v>
      </c>
      <c r="B697" s="29">
        <v>1373.0</v>
      </c>
      <c r="C697" s="58">
        <v>1373.0</v>
      </c>
      <c r="D697" s="27">
        <v>0.0</v>
      </c>
      <c r="E697" s="41"/>
    </row>
    <row r="698" hidden="1">
      <c r="A698" s="57" t="s">
        <v>3741</v>
      </c>
      <c r="B698" s="29">
        <v>10510.0</v>
      </c>
      <c r="C698" s="58">
        <v>10510.0</v>
      </c>
      <c r="D698" s="27">
        <v>0.0</v>
      </c>
      <c r="E698" s="41"/>
    </row>
    <row r="699" hidden="1">
      <c r="A699" s="35" t="s">
        <v>3742</v>
      </c>
      <c r="B699" s="29">
        <v>167454.0</v>
      </c>
      <c r="C699" s="58">
        <v>167454.0</v>
      </c>
      <c r="D699" s="27">
        <v>0.0</v>
      </c>
      <c r="E699" s="41"/>
    </row>
    <row r="700" hidden="1">
      <c r="A700" s="36" t="s">
        <v>3743</v>
      </c>
      <c r="B700" s="42">
        <v>0.0</v>
      </c>
      <c r="C700" s="64">
        <v>7.0</v>
      </c>
      <c r="D700" s="65">
        <v>7.0</v>
      </c>
      <c r="E700" s="45"/>
    </row>
    <row r="701" hidden="1"/>
    <row r="702" hidden="1"/>
    <row r="703" hidden="1">
      <c r="A703" s="5" t="s">
        <v>4843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5" t="s">
        <v>3717</v>
      </c>
      <c r="B705" s="6"/>
      <c r="C705" s="6"/>
      <c r="D705" s="6"/>
      <c r="E705" s="7"/>
    </row>
    <row r="706" hidden="1">
      <c r="A706" s="10"/>
      <c r="B706" s="11"/>
      <c r="C706" s="11"/>
      <c r="D706" s="11"/>
      <c r="E706" s="12"/>
    </row>
    <row r="707" hidden="1">
      <c r="A707" s="13">
        <v>45663.0</v>
      </c>
      <c r="B707" s="6"/>
      <c r="C707" s="53" t="s">
        <v>3718</v>
      </c>
      <c r="D707" s="15">
        <v>45669.0</v>
      </c>
      <c r="E707" s="7"/>
    </row>
    <row r="708" hidden="1">
      <c r="A708" s="10"/>
      <c r="B708" s="11"/>
      <c r="C708" s="16"/>
      <c r="D708" s="11"/>
      <c r="E708" s="12"/>
    </row>
    <row r="709" hidden="1">
      <c r="A709" s="54" t="s">
        <v>4850</v>
      </c>
      <c r="B709" s="7"/>
      <c r="C709" s="16"/>
      <c r="D709" s="55" t="s">
        <v>4851</v>
      </c>
      <c r="E709" s="7"/>
    </row>
    <row r="710" hidden="1">
      <c r="A710" s="10"/>
      <c r="B710" s="12"/>
      <c r="C710" s="16"/>
      <c r="D710" s="11"/>
      <c r="E710" s="12"/>
    </row>
    <row r="711" hidden="1">
      <c r="A711" s="19" t="s">
        <v>3719</v>
      </c>
      <c r="B711" s="6"/>
      <c r="C711" s="6"/>
      <c r="D711" s="6"/>
      <c r="E711" s="7"/>
    </row>
    <row r="712" hidden="1">
      <c r="A712" s="20" t="s">
        <v>3720</v>
      </c>
      <c r="B712" s="21" t="s">
        <v>3721</v>
      </c>
      <c r="C712" s="22" t="s">
        <v>3722</v>
      </c>
      <c r="D712" s="21" t="s">
        <v>3723</v>
      </c>
      <c r="E712" s="23" t="s">
        <v>13</v>
      </c>
    </row>
    <row r="713" hidden="1">
      <c r="A713" s="56" t="s">
        <v>3724</v>
      </c>
      <c r="B713" s="25">
        <v>23861.0</v>
      </c>
      <c r="C713" s="26">
        <v>23861.0</v>
      </c>
      <c r="D713" s="27">
        <v>0.0</v>
      </c>
      <c r="E713" s="41"/>
    </row>
    <row r="714" hidden="1">
      <c r="A714" s="56" t="s">
        <v>3725</v>
      </c>
      <c r="B714" s="29">
        <v>6216.0</v>
      </c>
      <c r="C714" s="26">
        <v>6216.0</v>
      </c>
      <c r="D714" s="27">
        <v>0.0</v>
      </c>
      <c r="E714" s="40"/>
    </row>
    <row r="715" hidden="1">
      <c r="A715" s="56" t="s">
        <v>3726</v>
      </c>
      <c r="B715" s="25">
        <v>0.0</v>
      </c>
      <c r="C715" s="26"/>
      <c r="D715" s="27">
        <v>0.0</v>
      </c>
      <c r="E715" s="41"/>
    </row>
    <row r="716" hidden="1">
      <c r="A716" s="56" t="s">
        <v>3727</v>
      </c>
      <c r="B716" s="29">
        <v>998.0</v>
      </c>
      <c r="C716" s="26">
        <v>998.0</v>
      </c>
      <c r="D716" s="27">
        <v>0.0</v>
      </c>
      <c r="E716" s="41"/>
    </row>
    <row r="717" hidden="1">
      <c r="A717" s="31" t="s">
        <v>3729</v>
      </c>
      <c r="B717" s="29">
        <v>0.0</v>
      </c>
      <c r="C717" s="26"/>
      <c r="D717" s="27">
        <v>0.0</v>
      </c>
      <c r="E717" s="40"/>
    </row>
    <row r="718" hidden="1">
      <c r="A718" s="31" t="s">
        <v>3730</v>
      </c>
      <c r="B718" s="29">
        <v>0.0</v>
      </c>
      <c r="C718" s="26"/>
      <c r="D718" s="27">
        <v>0.0</v>
      </c>
      <c r="E718" s="41"/>
    </row>
    <row r="719" hidden="1">
      <c r="A719" s="31" t="s">
        <v>3732</v>
      </c>
      <c r="B719" s="29">
        <v>2464.0</v>
      </c>
      <c r="C719" s="26">
        <v>2464.0</v>
      </c>
      <c r="D719" s="27">
        <v>0.0</v>
      </c>
      <c r="E719" s="28" t="s">
        <v>8583</v>
      </c>
    </row>
    <row r="720" hidden="1">
      <c r="A720" s="31" t="s">
        <v>3734</v>
      </c>
      <c r="B720" s="29">
        <v>640.0</v>
      </c>
      <c r="C720" s="26">
        <v>640.0</v>
      </c>
      <c r="D720" s="27">
        <v>0.0</v>
      </c>
      <c r="E720" s="40"/>
    </row>
    <row r="721" hidden="1">
      <c r="A721" s="57" t="s">
        <v>3735</v>
      </c>
      <c r="B721" s="29">
        <v>55122.0</v>
      </c>
      <c r="C721" s="29">
        <v>55122.0</v>
      </c>
      <c r="D721" s="27">
        <v>0.0</v>
      </c>
      <c r="E721" s="41"/>
    </row>
    <row r="722" hidden="1">
      <c r="A722" s="57" t="s">
        <v>3736</v>
      </c>
      <c r="B722" s="29">
        <v>25429.0</v>
      </c>
      <c r="C722" s="58">
        <v>25429.0</v>
      </c>
      <c r="D722" s="27">
        <v>0.0</v>
      </c>
      <c r="E722" s="41"/>
    </row>
    <row r="723" hidden="1">
      <c r="A723" s="57" t="s">
        <v>3737</v>
      </c>
      <c r="B723" s="29">
        <v>56969.0</v>
      </c>
      <c r="C723" s="58">
        <v>56705.0</v>
      </c>
      <c r="D723" s="27">
        <v>-264.0</v>
      </c>
      <c r="E723" s="41"/>
    </row>
    <row r="724" hidden="1">
      <c r="A724" s="57" t="s">
        <v>3738</v>
      </c>
      <c r="B724" s="29">
        <v>32968.0</v>
      </c>
      <c r="C724" s="58">
        <v>32968.0</v>
      </c>
      <c r="D724" s="27">
        <v>0.0</v>
      </c>
      <c r="E724" s="41"/>
    </row>
    <row r="725" hidden="1">
      <c r="A725" s="57" t="s">
        <v>3740</v>
      </c>
      <c r="B725" s="29">
        <v>0.0</v>
      </c>
      <c r="C725" s="58">
        <v>0.0</v>
      </c>
      <c r="D725" s="27">
        <v>0.0</v>
      </c>
      <c r="E725" s="41"/>
    </row>
    <row r="726" hidden="1">
      <c r="A726" s="57" t="s">
        <v>3741</v>
      </c>
      <c r="B726" s="29">
        <v>10754.0</v>
      </c>
      <c r="C726" s="58">
        <v>10993.0</v>
      </c>
      <c r="D726" s="27">
        <v>239.0</v>
      </c>
      <c r="E726" s="41"/>
    </row>
    <row r="727" hidden="1">
      <c r="A727" s="35" t="s">
        <v>3742</v>
      </c>
      <c r="B727" s="29">
        <v>204667.4</v>
      </c>
      <c r="C727" s="58">
        <v>204642.4</v>
      </c>
      <c r="D727" s="27">
        <v>-25.0</v>
      </c>
      <c r="E727" s="41"/>
    </row>
    <row r="728" hidden="1">
      <c r="A728" s="36" t="s">
        <v>3743</v>
      </c>
      <c r="B728" s="42">
        <v>-0.4000000000014552</v>
      </c>
      <c r="C728" s="64">
        <v>-239.39999999999418</v>
      </c>
      <c r="D728" s="65">
        <v>-238.99999999999272</v>
      </c>
      <c r="E728" s="45"/>
    </row>
    <row r="729" hidden="1"/>
    <row r="730" hidden="1"/>
    <row r="731" hidden="1">
      <c r="A731" s="5" t="s">
        <v>4843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5" t="s">
        <v>3717</v>
      </c>
      <c r="B733" s="6"/>
      <c r="C733" s="6"/>
      <c r="D733" s="6"/>
      <c r="E733" s="7"/>
    </row>
    <row r="734" hidden="1">
      <c r="A734" s="10"/>
      <c r="B734" s="11"/>
      <c r="C734" s="11"/>
      <c r="D734" s="11"/>
      <c r="E734" s="12"/>
    </row>
    <row r="735" hidden="1">
      <c r="A735" s="13">
        <v>45670.0</v>
      </c>
      <c r="B735" s="6"/>
      <c r="C735" s="53" t="s">
        <v>3718</v>
      </c>
      <c r="D735" s="15">
        <v>45676.0</v>
      </c>
      <c r="E735" s="7"/>
    </row>
    <row r="736" hidden="1">
      <c r="A736" s="10"/>
      <c r="B736" s="11"/>
      <c r="C736" s="16"/>
      <c r="D736" s="11"/>
      <c r="E736" s="12"/>
    </row>
    <row r="737" hidden="1">
      <c r="A737" s="54" t="s">
        <v>4850</v>
      </c>
      <c r="B737" s="7"/>
      <c r="C737" s="16"/>
      <c r="D737" s="55" t="s">
        <v>4851</v>
      </c>
      <c r="E737" s="7"/>
    </row>
    <row r="738" hidden="1">
      <c r="A738" s="10"/>
      <c r="B738" s="12"/>
      <c r="C738" s="16"/>
      <c r="D738" s="11"/>
      <c r="E738" s="12"/>
    </row>
    <row r="739" hidden="1">
      <c r="A739" s="19" t="s">
        <v>3719</v>
      </c>
      <c r="B739" s="6"/>
      <c r="C739" s="6"/>
      <c r="D739" s="6"/>
      <c r="E739" s="7"/>
    </row>
    <row r="740" hidden="1">
      <c r="A740" s="20" t="s">
        <v>3720</v>
      </c>
      <c r="B740" s="21" t="s">
        <v>3721</v>
      </c>
      <c r="C740" s="22" t="s">
        <v>3722</v>
      </c>
      <c r="D740" s="21" t="s">
        <v>3723</v>
      </c>
      <c r="E740" s="23" t="s">
        <v>13</v>
      </c>
    </row>
    <row r="741" hidden="1">
      <c r="A741" s="56" t="s">
        <v>3724</v>
      </c>
      <c r="B741" s="25">
        <v>28920.0</v>
      </c>
      <c r="C741" s="26">
        <v>28920.0</v>
      </c>
      <c r="D741" s="27">
        <v>0.0</v>
      </c>
      <c r="E741" s="41"/>
    </row>
    <row r="742" hidden="1">
      <c r="A742" s="56" t="s">
        <v>3725</v>
      </c>
      <c r="B742" s="29">
        <v>5391.0</v>
      </c>
      <c r="C742" s="26">
        <v>5391.0</v>
      </c>
      <c r="D742" s="27">
        <v>0.0</v>
      </c>
      <c r="E742" s="40"/>
    </row>
    <row r="743" hidden="1">
      <c r="A743" s="56" t="s">
        <v>3726</v>
      </c>
      <c r="B743" s="25">
        <v>1350.0</v>
      </c>
      <c r="C743" s="26">
        <v>1350.0</v>
      </c>
      <c r="D743" s="27">
        <v>0.0</v>
      </c>
      <c r="E743" s="41"/>
    </row>
    <row r="744" hidden="1">
      <c r="A744" s="56" t="s">
        <v>3727</v>
      </c>
      <c r="B744" s="29">
        <v>1500.0</v>
      </c>
      <c r="C744" s="26">
        <v>1501.0</v>
      </c>
      <c r="D744" s="27">
        <v>1.0</v>
      </c>
      <c r="E744" s="41"/>
    </row>
    <row r="745" hidden="1">
      <c r="A745" s="31" t="s">
        <v>3729</v>
      </c>
      <c r="B745" s="29">
        <v>0.0</v>
      </c>
      <c r="C745" s="26"/>
      <c r="D745" s="27">
        <v>0.0</v>
      </c>
      <c r="E745" s="40"/>
    </row>
    <row r="746" hidden="1">
      <c r="A746" s="31" t="s">
        <v>3730</v>
      </c>
      <c r="B746" s="29">
        <v>0.0</v>
      </c>
      <c r="C746" s="26"/>
      <c r="D746" s="27">
        <v>0.0</v>
      </c>
      <c r="E746" s="41"/>
    </row>
    <row r="747" hidden="1">
      <c r="A747" s="31" t="s">
        <v>3732</v>
      </c>
      <c r="B747" s="29">
        <v>0.0</v>
      </c>
      <c r="C747" s="26"/>
      <c r="D747" s="27">
        <v>0.0</v>
      </c>
      <c r="E747" s="28"/>
    </row>
    <row r="748" hidden="1">
      <c r="A748" s="31" t="s">
        <v>3734</v>
      </c>
      <c r="B748" s="29">
        <v>1400.0</v>
      </c>
      <c r="C748" s="26">
        <v>1400.0</v>
      </c>
      <c r="D748" s="27">
        <v>0.0</v>
      </c>
      <c r="E748" s="40"/>
    </row>
    <row r="749" hidden="1">
      <c r="A749" s="57" t="s">
        <v>3735</v>
      </c>
      <c r="B749" s="29">
        <v>44061.0</v>
      </c>
      <c r="C749" s="29">
        <v>44061.0</v>
      </c>
      <c r="D749" s="27">
        <v>0.0</v>
      </c>
      <c r="E749" s="41"/>
    </row>
    <row r="750" hidden="1">
      <c r="A750" s="57" t="s">
        <v>3736</v>
      </c>
      <c r="B750" s="29">
        <v>20345.0</v>
      </c>
      <c r="C750" s="58">
        <v>20345.0</v>
      </c>
      <c r="D750" s="27">
        <v>0.0</v>
      </c>
      <c r="E750" s="41"/>
    </row>
    <row r="751" hidden="1">
      <c r="A751" s="57" t="s">
        <v>3737</v>
      </c>
      <c r="B751" s="29">
        <v>65657.0</v>
      </c>
      <c r="C751" s="58">
        <v>65657.0</v>
      </c>
      <c r="D751" s="27">
        <v>0.0</v>
      </c>
      <c r="E751" s="41"/>
    </row>
    <row r="752" hidden="1">
      <c r="A752" s="57" t="s">
        <v>3738</v>
      </c>
      <c r="B752" s="29">
        <v>39917.0</v>
      </c>
      <c r="C752" s="58">
        <v>39917.0</v>
      </c>
      <c r="D752" s="27">
        <v>0.0</v>
      </c>
      <c r="E752" s="41"/>
    </row>
    <row r="753" hidden="1">
      <c r="A753" s="57" t="s">
        <v>3740</v>
      </c>
      <c r="B753" s="29">
        <v>349.0</v>
      </c>
      <c r="C753" s="58">
        <v>349.0</v>
      </c>
      <c r="D753" s="27">
        <v>0.0</v>
      </c>
      <c r="E753" s="41"/>
    </row>
    <row r="754" hidden="1">
      <c r="A754" s="57" t="s">
        <v>3741</v>
      </c>
      <c r="B754" s="29">
        <v>13998.0</v>
      </c>
      <c r="C754" s="58">
        <v>13998.0</v>
      </c>
      <c r="D754" s="27">
        <v>0.0</v>
      </c>
      <c r="E754" s="41"/>
    </row>
    <row r="755" hidden="1">
      <c r="A755" s="35" t="s">
        <v>3742</v>
      </c>
      <c r="B755" s="29">
        <v>208889.5</v>
      </c>
      <c r="C755" s="58">
        <v>208889.5</v>
      </c>
      <c r="D755" s="27">
        <v>0.0</v>
      </c>
      <c r="E755" s="41"/>
    </row>
    <row r="756" hidden="1">
      <c r="A756" s="36" t="s">
        <v>3743</v>
      </c>
      <c r="B756" s="42">
        <v>0.5</v>
      </c>
      <c r="C756" s="64">
        <v>1.5</v>
      </c>
      <c r="D756" s="65">
        <v>1.0</v>
      </c>
      <c r="E756" s="45"/>
    </row>
    <row r="757" hidden="1"/>
    <row r="758" hidden="1"/>
    <row r="759" hidden="1">
      <c r="A759" s="5" t="s">
        <v>4843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5" t="s">
        <v>3717</v>
      </c>
      <c r="B761" s="6"/>
      <c r="C761" s="6"/>
      <c r="D761" s="6"/>
      <c r="E761" s="7"/>
    </row>
    <row r="762" hidden="1">
      <c r="A762" s="10"/>
      <c r="B762" s="11"/>
      <c r="C762" s="11"/>
      <c r="D762" s="11"/>
      <c r="E762" s="12"/>
    </row>
    <row r="763" hidden="1">
      <c r="A763" s="13">
        <v>45677.0</v>
      </c>
      <c r="B763" s="6"/>
      <c r="C763" s="53" t="s">
        <v>3718</v>
      </c>
      <c r="D763" s="15">
        <v>45683.0</v>
      </c>
      <c r="E763" s="7"/>
    </row>
    <row r="764" hidden="1">
      <c r="A764" s="10"/>
      <c r="B764" s="11"/>
      <c r="C764" s="16"/>
      <c r="D764" s="11"/>
      <c r="E764" s="12"/>
    </row>
    <row r="765" hidden="1">
      <c r="A765" s="54" t="s">
        <v>4850</v>
      </c>
      <c r="B765" s="7"/>
      <c r="C765" s="16"/>
      <c r="D765" s="55" t="s">
        <v>4851</v>
      </c>
      <c r="E765" s="7"/>
    </row>
    <row r="766" hidden="1">
      <c r="A766" s="10"/>
      <c r="B766" s="12"/>
      <c r="C766" s="16"/>
      <c r="D766" s="11"/>
      <c r="E766" s="12"/>
    </row>
    <row r="767" hidden="1">
      <c r="A767" s="19" t="s">
        <v>3719</v>
      </c>
      <c r="B767" s="6"/>
      <c r="C767" s="6"/>
      <c r="D767" s="6"/>
      <c r="E767" s="7"/>
    </row>
    <row r="768" hidden="1">
      <c r="A768" s="20" t="s">
        <v>3720</v>
      </c>
      <c r="B768" s="21" t="s">
        <v>3721</v>
      </c>
      <c r="C768" s="22" t="s">
        <v>3722</v>
      </c>
      <c r="D768" s="21" t="s">
        <v>3723</v>
      </c>
      <c r="E768" s="23" t="s">
        <v>13</v>
      </c>
    </row>
    <row r="769" hidden="1">
      <c r="A769" s="56" t="s">
        <v>3724</v>
      </c>
      <c r="B769" s="25">
        <v>18915.0</v>
      </c>
      <c r="C769" s="26">
        <v>18915.0</v>
      </c>
      <c r="D769" s="27">
        <v>0.0</v>
      </c>
      <c r="E769" s="41"/>
    </row>
    <row r="770" hidden="1">
      <c r="A770" s="56" t="s">
        <v>3725</v>
      </c>
      <c r="B770" s="29">
        <v>5660.0</v>
      </c>
      <c r="C770" s="26">
        <v>5660.0</v>
      </c>
      <c r="D770" s="27">
        <v>0.0</v>
      </c>
      <c r="E770" s="40"/>
    </row>
    <row r="771" hidden="1">
      <c r="A771" s="56" t="s">
        <v>3726</v>
      </c>
      <c r="B771" s="25">
        <v>360.0</v>
      </c>
      <c r="C771" s="26">
        <v>360.0</v>
      </c>
      <c r="D771" s="27">
        <v>0.0</v>
      </c>
      <c r="E771" s="41"/>
    </row>
    <row r="772" hidden="1">
      <c r="A772" s="56" t="s">
        <v>3727</v>
      </c>
      <c r="B772" s="29">
        <v>1500.0</v>
      </c>
      <c r="C772" s="26">
        <v>1501.0</v>
      </c>
      <c r="D772" s="27">
        <v>1.0</v>
      </c>
      <c r="E772" s="41"/>
    </row>
    <row r="773" hidden="1">
      <c r="A773" s="31" t="s">
        <v>3729</v>
      </c>
      <c r="B773" s="29">
        <v>0.0</v>
      </c>
      <c r="C773" s="26"/>
      <c r="D773" s="27">
        <v>0.0</v>
      </c>
      <c r="E773" s="40"/>
    </row>
    <row r="774" hidden="1">
      <c r="A774" s="31" t="s">
        <v>3730</v>
      </c>
      <c r="B774" s="29">
        <v>0.0</v>
      </c>
      <c r="C774" s="26"/>
      <c r="D774" s="27">
        <v>0.0</v>
      </c>
      <c r="E774" s="41"/>
    </row>
    <row r="775" hidden="1">
      <c r="A775" s="31" t="s">
        <v>3732</v>
      </c>
      <c r="B775" s="29">
        <v>6200.0</v>
      </c>
      <c r="C775" s="26">
        <v>6200.0</v>
      </c>
      <c r="D775" s="27">
        <v>0.0</v>
      </c>
      <c r="E775" s="28" t="s">
        <v>8584</v>
      </c>
    </row>
    <row r="776" hidden="1">
      <c r="A776" s="31" t="s">
        <v>3734</v>
      </c>
      <c r="B776" s="29">
        <v>1560.0</v>
      </c>
      <c r="C776" s="26">
        <v>1560.0</v>
      </c>
      <c r="D776" s="27">
        <v>0.0</v>
      </c>
      <c r="E776" s="40"/>
    </row>
    <row r="777" hidden="1">
      <c r="A777" s="57" t="s">
        <v>3735</v>
      </c>
      <c r="B777" s="29">
        <v>42013.0</v>
      </c>
      <c r="C777" s="29">
        <v>42013.0</v>
      </c>
      <c r="D777" s="27">
        <v>0.0</v>
      </c>
      <c r="E777" s="41"/>
    </row>
    <row r="778" hidden="1">
      <c r="A778" s="57" t="s">
        <v>3736</v>
      </c>
      <c r="B778" s="29">
        <v>21276.0</v>
      </c>
      <c r="C778" s="58">
        <v>21276.0</v>
      </c>
      <c r="D778" s="27">
        <v>0.0</v>
      </c>
      <c r="E778" s="41"/>
    </row>
    <row r="779" hidden="1">
      <c r="A779" s="57" t="s">
        <v>3737</v>
      </c>
      <c r="B779" s="29">
        <v>48240.0</v>
      </c>
      <c r="C779" s="58">
        <v>47388.0</v>
      </c>
      <c r="D779" s="27">
        <v>-852.0</v>
      </c>
      <c r="E779" s="41"/>
    </row>
    <row r="780" hidden="1">
      <c r="A780" s="57" t="s">
        <v>3738</v>
      </c>
      <c r="B780" s="29">
        <v>30779.0</v>
      </c>
      <c r="C780" s="58">
        <v>30779.0</v>
      </c>
      <c r="D780" s="27">
        <v>0.0</v>
      </c>
      <c r="E780" s="41"/>
    </row>
    <row r="781" hidden="1">
      <c r="A781" s="57" t="s">
        <v>3740</v>
      </c>
      <c r="B781" s="29">
        <v>417.0</v>
      </c>
      <c r="C781" s="58">
        <v>417.0</v>
      </c>
      <c r="D781" s="27">
        <v>0.0</v>
      </c>
      <c r="E781" s="41"/>
    </row>
    <row r="782" hidden="1">
      <c r="A782" s="57" t="s">
        <v>3741</v>
      </c>
      <c r="B782" s="29">
        <v>13806.0</v>
      </c>
      <c r="C782" s="58">
        <v>13806.0</v>
      </c>
      <c r="D782" s="27">
        <v>0.0</v>
      </c>
      <c r="E782" s="41"/>
    </row>
    <row r="783" hidden="1">
      <c r="A783" s="35" t="s">
        <v>3742</v>
      </c>
      <c r="B783" s="29">
        <v>176920.0</v>
      </c>
      <c r="C783" s="58">
        <v>176068.0</v>
      </c>
      <c r="D783" s="27">
        <v>-852.0</v>
      </c>
      <c r="E783" s="41"/>
    </row>
    <row r="784" hidden="1">
      <c r="A784" s="36" t="s">
        <v>3743</v>
      </c>
      <c r="B784" s="42">
        <v>0.0</v>
      </c>
      <c r="C784" s="64">
        <v>1.0</v>
      </c>
      <c r="D784" s="65">
        <v>1.0</v>
      </c>
      <c r="E784" s="45"/>
    </row>
    <row r="785" hidden="1"/>
    <row r="786" hidden="1"/>
    <row r="787" hidden="1">
      <c r="A787" s="5" t="s">
        <v>4843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5" t="s">
        <v>3717</v>
      </c>
      <c r="B789" s="6"/>
      <c r="C789" s="6"/>
      <c r="D789" s="6"/>
      <c r="E789" s="7"/>
    </row>
    <row r="790" hidden="1">
      <c r="A790" s="10"/>
      <c r="B790" s="11"/>
      <c r="C790" s="11"/>
      <c r="D790" s="11"/>
      <c r="E790" s="12"/>
    </row>
    <row r="791" hidden="1">
      <c r="A791" s="13">
        <v>45684.0</v>
      </c>
      <c r="B791" s="6"/>
      <c r="C791" s="53" t="s">
        <v>3718</v>
      </c>
      <c r="D791" s="15">
        <v>45688.0</v>
      </c>
      <c r="E791" s="7"/>
    </row>
    <row r="792" hidden="1">
      <c r="A792" s="10"/>
      <c r="B792" s="11"/>
      <c r="C792" s="16"/>
      <c r="D792" s="11"/>
      <c r="E792" s="12"/>
    </row>
    <row r="793" hidden="1">
      <c r="A793" s="54" t="s">
        <v>4850</v>
      </c>
      <c r="B793" s="7"/>
      <c r="C793" s="16"/>
      <c r="D793" s="55" t="s">
        <v>4857</v>
      </c>
      <c r="E793" s="7"/>
    </row>
    <row r="794" hidden="1">
      <c r="A794" s="10"/>
      <c r="B794" s="12"/>
      <c r="C794" s="16"/>
      <c r="D794" s="11"/>
      <c r="E794" s="12"/>
    </row>
    <row r="795" hidden="1">
      <c r="A795" s="19" t="s">
        <v>3719</v>
      </c>
      <c r="B795" s="6"/>
      <c r="C795" s="6"/>
      <c r="D795" s="6"/>
      <c r="E795" s="7"/>
    </row>
    <row r="796" hidden="1">
      <c r="A796" s="20" t="s">
        <v>3720</v>
      </c>
      <c r="B796" s="21" t="s">
        <v>3721</v>
      </c>
      <c r="C796" s="22" t="s">
        <v>3722</v>
      </c>
      <c r="D796" s="21" t="s">
        <v>3723</v>
      </c>
      <c r="E796" s="23" t="s">
        <v>13</v>
      </c>
    </row>
    <row r="797" hidden="1">
      <c r="A797" s="56" t="s">
        <v>3724</v>
      </c>
      <c r="B797" s="25">
        <v>17169.0</v>
      </c>
      <c r="C797" s="26">
        <v>17170.0</v>
      </c>
      <c r="D797" s="27">
        <v>1.0</v>
      </c>
      <c r="E797" s="41"/>
    </row>
    <row r="798" hidden="1">
      <c r="A798" s="56" t="s">
        <v>3725</v>
      </c>
      <c r="B798" s="29">
        <v>2955.0</v>
      </c>
      <c r="C798" s="26">
        <v>2955.0</v>
      </c>
      <c r="D798" s="27">
        <v>0.0</v>
      </c>
      <c r="E798" s="40"/>
    </row>
    <row r="799" hidden="1">
      <c r="A799" s="56" t="s">
        <v>3726</v>
      </c>
      <c r="B799" s="25">
        <v>360.0</v>
      </c>
      <c r="C799" s="26">
        <v>360.0</v>
      </c>
      <c r="D799" s="27">
        <v>0.0</v>
      </c>
      <c r="E799" s="41"/>
    </row>
    <row r="800" hidden="1">
      <c r="A800" s="56" t="s">
        <v>3727</v>
      </c>
      <c r="B800" s="29">
        <v>1000.0</v>
      </c>
      <c r="C800" s="26">
        <v>1008.0</v>
      </c>
      <c r="D800" s="27">
        <v>8.0</v>
      </c>
      <c r="E800" s="41"/>
    </row>
    <row r="801" hidden="1">
      <c r="A801" s="31" t="s">
        <v>3729</v>
      </c>
      <c r="B801" s="29">
        <v>0.0</v>
      </c>
      <c r="C801" s="26"/>
      <c r="D801" s="27">
        <v>0.0</v>
      </c>
      <c r="E801" s="40"/>
    </row>
    <row r="802" hidden="1">
      <c r="A802" s="31" t="s">
        <v>3730</v>
      </c>
      <c r="B802" s="29">
        <v>0.0</v>
      </c>
      <c r="C802" s="26"/>
      <c r="D802" s="27">
        <v>0.0</v>
      </c>
      <c r="E802" s="41"/>
    </row>
    <row r="803" hidden="1">
      <c r="A803" s="31" t="s">
        <v>3732</v>
      </c>
      <c r="B803" s="29">
        <v>1000.0</v>
      </c>
      <c r="C803" s="26">
        <v>1000.0</v>
      </c>
      <c r="D803" s="27">
        <v>0.0</v>
      </c>
      <c r="E803" s="28" t="s">
        <v>8585</v>
      </c>
    </row>
    <row r="804" hidden="1">
      <c r="A804" s="31" t="s">
        <v>3734</v>
      </c>
      <c r="B804" s="29">
        <v>1040.0</v>
      </c>
      <c r="C804" s="26">
        <v>1040.0</v>
      </c>
      <c r="D804" s="27">
        <v>0.0</v>
      </c>
      <c r="E804" s="40"/>
    </row>
    <row r="805" hidden="1">
      <c r="A805" s="57" t="s">
        <v>3735</v>
      </c>
      <c r="B805" s="29">
        <v>37796.0</v>
      </c>
      <c r="C805" s="29">
        <v>37796.0</v>
      </c>
      <c r="D805" s="27">
        <v>0.0</v>
      </c>
      <c r="E805" s="41"/>
    </row>
    <row r="806" hidden="1">
      <c r="A806" s="57" t="s">
        <v>3736</v>
      </c>
      <c r="B806" s="29">
        <v>17875.0</v>
      </c>
      <c r="C806" s="58">
        <v>17875.0</v>
      </c>
      <c r="D806" s="27">
        <v>0.0</v>
      </c>
      <c r="E806" s="41"/>
    </row>
    <row r="807" hidden="1">
      <c r="A807" s="57" t="s">
        <v>3737</v>
      </c>
      <c r="B807" s="29">
        <v>38513.0</v>
      </c>
      <c r="C807" s="58">
        <v>38513.0</v>
      </c>
      <c r="D807" s="27">
        <v>0.0</v>
      </c>
      <c r="E807" s="41"/>
    </row>
    <row r="808" hidden="1">
      <c r="A808" s="57" t="s">
        <v>3738</v>
      </c>
      <c r="B808" s="29">
        <v>22619.0</v>
      </c>
      <c r="C808" s="58">
        <v>22619.0</v>
      </c>
      <c r="D808" s="27">
        <v>0.0</v>
      </c>
      <c r="E808" s="41"/>
    </row>
    <row r="809" hidden="1">
      <c r="A809" s="57" t="s">
        <v>3740</v>
      </c>
      <c r="B809" s="29">
        <v>200.0</v>
      </c>
      <c r="C809" s="58">
        <v>200.0</v>
      </c>
      <c r="D809" s="27">
        <v>0.0</v>
      </c>
      <c r="E809" s="41"/>
    </row>
    <row r="810" hidden="1">
      <c r="A810" s="57" t="s">
        <v>3741</v>
      </c>
      <c r="B810" s="29">
        <v>5843.0</v>
      </c>
      <c r="C810" s="58">
        <v>5843.0</v>
      </c>
      <c r="D810" s="27">
        <v>0.0</v>
      </c>
      <c r="E810" s="41"/>
    </row>
    <row r="811" hidden="1">
      <c r="A811" s="35" t="s">
        <v>3742</v>
      </c>
      <c r="B811" s="29">
        <v>140527.0</v>
      </c>
      <c r="C811" s="58">
        <v>140527.0</v>
      </c>
      <c r="D811" s="27">
        <v>0.0</v>
      </c>
      <c r="E811" s="41"/>
    </row>
    <row r="812" hidden="1">
      <c r="A812" s="36" t="s">
        <v>3743</v>
      </c>
      <c r="B812" s="42">
        <v>0.0</v>
      </c>
      <c r="C812" s="64">
        <v>9.0</v>
      </c>
      <c r="D812" s="65">
        <v>9.0</v>
      </c>
      <c r="E812" s="45"/>
    </row>
    <row r="813" hidden="1"/>
    <row r="814" hidden="1"/>
    <row r="815" hidden="1">
      <c r="A815" s="5" t="s">
        <v>4843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5" t="s">
        <v>3717</v>
      </c>
      <c r="B817" s="6"/>
      <c r="C817" s="6"/>
      <c r="D817" s="6"/>
      <c r="E817" s="7"/>
    </row>
    <row r="818" hidden="1">
      <c r="A818" s="10"/>
      <c r="B818" s="11"/>
      <c r="C818" s="11"/>
      <c r="D818" s="11"/>
      <c r="E818" s="12"/>
    </row>
    <row r="819" hidden="1">
      <c r="A819" s="13">
        <v>45689.0</v>
      </c>
      <c r="B819" s="6"/>
      <c r="C819" s="53" t="s">
        <v>3718</v>
      </c>
      <c r="D819" s="15">
        <v>45690.0</v>
      </c>
      <c r="E819" s="7"/>
    </row>
    <row r="820" hidden="1">
      <c r="A820" s="10"/>
      <c r="B820" s="11"/>
      <c r="C820" s="16"/>
      <c r="D820" s="11"/>
      <c r="E820" s="12"/>
    </row>
    <row r="821" hidden="1">
      <c r="A821" s="54" t="s">
        <v>4859</v>
      </c>
      <c r="B821" s="7"/>
      <c r="C821" s="16"/>
      <c r="D821" s="55" t="s">
        <v>4851</v>
      </c>
      <c r="E821" s="7"/>
    </row>
    <row r="822" hidden="1">
      <c r="A822" s="10"/>
      <c r="B822" s="12"/>
      <c r="C822" s="16"/>
      <c r="D822" s="11"/>
      <c r="E822" s="12"/>
    </row>
    <row r="823" hidden="1">
      <c r="A823" s="19" t="s">
        <v>3719</v>
      </c>
      <c r="B823" s="6"/>
      <c r="C823" s="6"/>
      <c r="D823" s="6"/>
      <c r="E823" s="7"/>
    </row>
    <row r="824" hidden="1">
      <c r="A824" s="20" t="s">
        <v>3720</v>
      </c>
      <c r="B824" s="21" t="s">
        <v>3721</v>
      </c>
      <c r="C824" s="22" t="s">
        <v>3722</v>
      </c>
      <c r="D824" s="21" t="s">
        <v>3723</v>
      </c>
      <c r="E824" s="23" t="s">
        <v>13</v>
      </c>
    </row>
    <row r="825" hidden="1">
      <c r="A825" s="56" t="s">
        <v>3724</v>
      </c>
      <c r="B825" s="25">
        <v>10228.0</v>
      </c>
      <c r="C825" s="26">
        <v>10230.0</v>
      </c>
      <c r="D825" s="27">
        <v>2.0</v>
      </c>
      <c r="E825" s="41"/>
    </row>
    <row r="826" hidden="1">
      <c r="A826" s="56" t="s">
        <v>3725</v>
      </c>
      <c r="B826" s="29">
        <v>4161.0</v>
      </c>
      <c r="C826" s="26">
        <v>4161.0</v>
      </c>
      <c r="D826" s="27">
        <v>0.0</v>
      </c>
      <c r="E826" s="40"/>
    </row>
    <row r="827" hidden="1">
      <c r="A827" s="56" t="s">
        <v>3726</v>
      </c>
      <c r="B827" s="25">
        <v>0.0</v>
      </c>
      <c r="C827" s="26"/>
      <c r="D827" s="27">
        <v>0.0</v>
      </c>
      <c r="E827" s="41"/>
    </row>
    <row r="828" hidden="1">
      <c r="A828" s="56" t="s">
        <v>3727</v>
      </c>
      <c r="B828" s="29">
        <v>500.0</v>
      </c>
      <c r="C828" s="26">
        <v>500.0</v>
      </c>
      <c r="D828" s="27">
        <v>0.0</v>
      </c>
      <c r="E828" s="41"/>
    </row>
    <row r="829" hidden="1">
      <c r="A829" s="31" t="s">
        <v>3729</v>
      </c>
      <c r="B829" s="29">
        <v>0.0</v>
      </c>
      <c r="C829" s="26"/>
      <c r="D829" s="27">
        <v>0.0</v>
      </c>
      <c r="E829" s="40"/>
    </row>
    <row r="830" hidden="1">
      <c r="A830" s="31" t="s">
        <v>3730</v>
      </c>
      <c r="B830" s="29">
        <v>0.0</v>
      </c>
      <c r="C830" s="26"/>
      <c r="D830" s="27">
        <v>0.0</v>
      </c>
      <c r="E830" s="41"/>
    </row>
    <row r="831" hidden="1">
      <c r="A831" s="31" t="s">
        <v>3732</v>
      </c>
      <c r="B831" s="29">
        <v>0.0</v>
      </c>
      <c r="C831" s="26"/>
      <c r="D831" s="27">
        <v>0.0</v>
      </c>
      <c r="E831" s="28"/>
    </row>
    <row r="832" hidden="1">
      <c r="A832" s="31" t="s">
        <v>3734</v>
      </c>
      <c r="B832" s="29">
        <v>0.0</v>
      </c>
      <c r="C832" s="26"/>
      <c r="D832" s="27">
        <v>0.0</v>
      </c>
      <c r="E832" s="40"/>
    </row>
    <row r="833" hidden="1">
      <c r="A833" s="57" t="s">
        <v>3735</v>
      </c>
      <c r="B833" s="29">
        <v>16587.0</v>
      </c>
      <c r="C833" s="29">
        <v>16587.0</v>
      </c>
      <c r="D833" s="27">
        <v>0.0</v>
      </c>
      <c r="E833" s="41"/>
    </row>
    <row r="834" hidden="1">
      <c r="A834" s="57" t="s">
        <v>3736</v>
      </c>
      <c r="B834" s="29">
        <v>7689.0</v>
      </c>
      <c r="C834" s="58">
        <v>7689.0</v>
      </c>
      <c r="D834" s="27">
        <v>0.0</v>
      </c>
      <c r="E834" s="41"/>
    </row>
    <row r="835" hidden="1">
      <c r="A835" s="57" t="s">
        <v>3737</v>
      </c>
      <c r="B835" s="29">
        <v>16381.0</v>
      </c>
      <c r="C835" s="58">
        <v>15714.0</v>
      </c>
      <c r="D835" s="27">
        <v>-667.0</v>
      </c>
      <c r="E835" s="41"/>
    </row>
    <row r="836" hidden="1">
      <c r="A836" s="57" t="s">
        <v>3738</v>
      </c>
      <c r="B836" s="29">
        <v>15089.0</v>
      </c>
      <c r="C836" s="58">
        <v>15089.0</v>
      </c>
      <c r="D836" s="27">
        <v>0.0</v>
      </c>
      <c r="E836" s="41"/>
    </row>
    <row r="837" hidden="1">
      <c r="A837" s="57" t="s">
        <v>3740</v>
      </c>
      <c r="B837" s="29">
        <v>0.0</v>
      </c>
      <c r="C837" s="58">
        <v>0.0</v>
      </c>
      <c r="D837" s="27">
        <v>0.0</v>
      </c>
      <c r="E837" s="41"/>
    </row>
    <row r="838" hidden="1">
      <c r="A838" s="57" t="s">
        <v>3741</v>
      </c>
      <c r="B838" s="29">
        <v>5420.0</v>
      </c>
      <c r="C838" s="58">
        <v>5420.0</v>
      </c>
      <c r="D838" s="27">
        <v>0.0</v>
      </c>
      <c r="E838" s="41"/>
    </row>
    <row r="839" hidden="1">
      <c r="A839" s="35" t="s">
        <v>3742</v>
      </c>
      <c r="B839" s="29">
        <v>70634.5</v>
      </c>
      <c r="C839" s="58">
        <v>69967.5</v>
      </c>
      <c r="D839" s="27">
        <v>-667.0</v>
      </c>
      <c r="E839" s="41"/>
    </row>
    <row r="840" hidden="1">
      <c r="A840" s="36" t="s">
        <v>3743</v>
      </c>
      <c r="B840" s="42">
        <v>0.5</v>
      </c>
      <c r="C840" s="64">
        <v>2.5</v>
      </c>
      <c r="D840" s="65">
        <v>2.0</v>
      </c>
      <c r="E840" s="45"/>
    </row>
    <row r="841" hidden="1"/>
    <row r="842" hidden="1"/>
    <row r="843" hidden="1">
      <c r="A843" s="5" t="s">
        <v>4843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5" t="s">
        <v>3717</v>
      </c>
      <c r="B845" s="6"/>
      <c r="C845" s="6"/>
      <c r="D845" s="6"/>
      <c r="E845" s="7"/>
    </row>
    <row r="846" hidden="1">
      <c r="A846" s="10"/>
      <c r="B846" s="11"/>
      <c r="C846" s="11"/>
      <c r="D846" s="11"/>
      <c r="E846" s="12"/>
    </row>
    <row r="847" hidden="1">
      <c r="A847" s="13">
        <v>45691.0</v>
      </c>
      <c r="B847" s="6"/>
      <c r="C847" s="53" t="s">
        <v>3718</v>
      </c>
      <c r="D847" s="15">
        <v>45697.0</v>
      </c>
      <c r="E847" s="7"/>
    </row>
    <row r="848" hidden="1">
      <c r="A848" s="10"/>
      <c r="B848" s="11"/>
      <c r="C848" s="16"/>
      <c r="D848" s="11"/>
      <c r="E848" s="12"/>
    </row>
    <row r="849" hidden="1">
      <c r="A849" s="54" t="s">
        <v>4850</v>
      </c>
      <c r="B849" s="7"/>
      <c r="C849" s="16"/>
      <c r="D849" s="55" t="s">
        <v>4851</v>
      </c>
      <c r="E849" s="7"/>
    </row>
    <row r="850" hidden="1">
      <c r="A850" s="10"/>
      <c r="B850" s="12"/>
      <c r="C850" s="16"/>
      <c r="D850" s="11"/>
      <c r="E850" s="12"/>
    </row>
    <row r="851" hidden="1">
      <c r="A851" s="19" t="s">
        <v>3719</v>
      </c>
      <c r="B851" s="6"/>
      <c r="C851" s="6"/>
      <c r="D851" s="6"/>
      <c r="E851" s="7"/>
    </row>
    <row r="852" hidden="1">
      <c r="A852" s="20" t="s">
        <v>3720</v>
      </c>
      <c r="B852" s="21" t="s">
        <v>3721</v>
      </c>
      <c r="C852" s="22" t="s">
        <v>3722</v>
      </c>
      <c r="D852" s="21" t="s">
        <v>3723</v>
      </c>
      <c r="E852" s="23" t="s">
        <v>13</v>
      </c>
    </row>
    <row r="853" hidden="1">
      <c r="A853" s="56" t="s">
        <v>3724</v>
      </c>
      <c r="B853" s="25">
        <v>28044.0</v>
      </c>
      <c r="C853" s="26">
        <v>28045.0</v>
      </c>
      <c r="D853" s="27">
        <v>1.0</v>
      </c>
      <c r="E853" s="41"/>
    </row>
    <row r="854" hidden="1">
      <c r="A854" s="56" t="s">
        <v>3725</v>
      </c>
      <c r="B854" s="29">
        <v>8000.0</v>
      </c>
      <c r="C854" s="26">
        <v>8000.0</v>
      </c>
      <c r="D854" s="27">
        <v>0.0</v>
      </c>
      <c r="E854" s="40"/>
    </row>
    <row r="855" hidden="1">
      <c r="A855" s="56" t="s">
        <v>3726</v>
      </c>
      <c r="B855" s="25">
        <v>360.0</v>
      </c>
      <c r="C855" s="26">
        <v>360.0</v>
      </c>
      <c r="D855" s="27">
        <v>0.0</v>
      </c>
      <c r="E855" s="41"/>
    </row>
    <row r="856" hidden="1">
      <c r="A856" s="56" t="s">
        <v>3727</v>
      </c>
      <c r="B856" s="29">
        <v>1000.0</v>
      </c>
      <c r="C856" s="26">
        <v>1000.0</v>
      </c>
      <c r="D856" s="27">
        <v>0.0</v>
      </c>
      <c r="E856" s="41"/>
    </row>
    <row r="857" hidden="1">
      <c r="A857" s="31" t="s">
        <v>3729</v>
      </c>
      <c r="B857" s="29">
        <v>120.0</v>
      </c>
      <c r="C857" s="26">
        <v>120.0</v>
      </c>
      <c r="D857" s="27">
        <v>0.0</v>
      </c>
      <c r="E857" s="40"/>
    </row>
    <row r="858" hidden="1">
      <c r="A858" s="31" t="s">
        <v>3730</v>
      </c>
      <c r="B858" s="29">
        <v>0.0</v>
      </c>
      <c r="C858" s="26"/>
      <c r="D858" s="27">
        <v>0.0</v>
      </c>
      <c r="E858" s="41"/>
    </row>
    <row r="859" hidden="1">
      <c r="A859" s="31" t="s">
        <v>3732</v>
      </c>
      <c r="B859" s="29">
        <v>2000.0</v>
      </c>
      <c r="C859" s="26">
        <v>2000.0</v>
      </c>
      <c r="D859" s="27">
        <v>0.0</v>
      </c>
      <c r="E859" s="28" t="s">
        <v>8586</v>
      </c>
    </row>
    <row r="860" hidden="1">
      <c r="A860" s="31" t="s">
        <v>3734</v>
      </c>
      <c r="B860" s="29">
        <v>720.0</v>
      </c>
      <c r="C860" s="26">
        <v>720.0</v>
      </c>
      <c r="D860" s="27">
        <v>0.0</v>
      </c>
      <c r="E860" s="40"/>
    </row>
    <row r="861" hidden="1">
      <c r="A861" s="57" t="s">
        <v>3735</v>
      </c>
      <c r="B861" s="29">
        <v>54800.0</v>
      </c>
      <c r="C861" s="29">
        <v>54800.0</v>
      </c>
      <c r="D861" s="27">
        <v>0.0</v>
      </c>
      <c r="E861" s="41"/>
    </row>
    <row r="862" hidden="1">
      <c r="A862" s="57" t="s">
        <v>3736</v>
      </c>
      <c r="B862" s="29">
        <v>64253.249999999985</v>
      </c>
      <c r="C862" s="58">
        <v>64253.2500000001</v>
      </c>
      <c r="D862" s="27">
        <v>1.1641532182693481E-10</v>
      </c>
      <c r="E862" s="41"/>
    </row>
    <row r="863" hidden="1">
      <c r="A863" s="57" t="s">
        <v>3737</v>
      </c>
      <c r="B863" s="29">
        <v>51658.0</v>
      </c>
      <c r="C863" s="58">
        <v>51347.0</v>
      </c>
      <c r="D863" s="27">
        <v>-311.0</v>
      </c>
      <c r="E863" s="41"/>
    </row>
    <row r="864" hidden="1">
      <c r="A864" s="57" t="s">
        <v>3738</v>
      </c>
      <c r="B864" s="29">
        <v>25162.0</v>
      </c>
      <c r="C864" s="58">
        <v>25162.0</v>
      </c>
      <c r="D864" s="27">
        <v>0.0</v>
      </c>
      <c r="E864" s="41"/>
    </row>
    <row r="865" hidden="1">
      <c r="A865" s="57" t="s">
        <v>3740</v>
      </c>
      <c r="B865" s="29">
        <v>0.0</v>
      </c>
      <c r="C865" s="58">
        <v>0.0</v>
      </c>
      <c r="D865" s="27">
        <v>0.0</v>
      </c>
      <c r="E865" s="41"/>
    </row>
    <row r="866" hidden="1">
      <c r="A866" s="57" t="s">
        <v>3741</v>
      </c>
      <c r="B866" s="29">
        <v>13346.0</v>
      </c>
      <c r="C866" s="58">
        <v>13346.0</v>
      </c>
      <c r="D866" s="27">
        <v>0.0</v>
      </c>
      <c r="E866" s="41"/>
    </row>
    <row r="867" hidden="1">
      <c r="A867" s="35" t="s">
        <v>3742</v>
      </c>
      <c r="B867" s="29">
        <v>236117.25000000006</v>
      </c>
      <c r="C867" s="58">
        <v>235806.24999999962</v>
      </c>
      <c r="D867" s="27">
        <v>-311.00000000043656</v>
      </c>
      <c r="E867" s="41"/>
    </row>
    <row r="868" hidden="1">
      <c r="A868" s="36" t="s">
        <v>3743</v>
      </c>
      <c r="B868" s="42">
        <v>-6.184563972055912E-11</v>
      </c>
      <c r="C868" s="64">
        <v>1.0000000004947651</v>
      </c>
      <c r="D868" s="65">
        <v>1.0000000005566108</v>
      </c>
      <c r="E868" s="45"/>
    </row>
    <row r="869" hidden="1"/>
    <row r="870" hidden="1"/>
    <row r="871" hidden="1">
      <c r="A871" s="5" t="s">
        <v>4843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5" t="s">
        <v>3717</v>
      </c>
      <c r="B873" s="6"/>
      <c r="C873" s="6"/>
      <c r="D873" s="6"/>
      <c r="E873" s="7"/>
    </row>
    <row r="874" hidden="1">
      <c r="A874" s="10"/>
      <c r="B874" s="11"/>
      <c r="C874" s="11"/>
      <c r="D874" s="11"/>
      <c r="E874" s="12"/>
    </row>
    <row r="875" hidden="1">
      <c r="A875" s="13">
        <v>45698.0</v>
      </c>
      <c r="B875" s="6"/>
      <c r="C875" s="53" t="s">
        <v>3718</v>
      </c>
      <c r="D875" s="15">
        <v>45704.0</v>
      </c>
      <c r="E875" s="7"/>
    </row>
    <row r="876" hidden="1">
      <c r="A876" s="10"/>
      <c r="B876" s="11"/>
      <c r="C876" s="16"/>
      <c r="D876" s="11"/>
      <c r="E876" s="12"/>
    </row>
    <row r="877" hidden="1">
      <c r="A877" s="54" t="s">
        <v>4850</v>
      </c>
      <c r="B877" s="7"/>
      <c r="C877" s="16"/>
      <c r="D877" s="55" t="s">
        <v>4851</v>
      </c>
      <c r="E877" s="7"/>
    </row>
    <row r="878" hidden="1">
      <c r="A878" s="10"/>
      <c r="B878" s="12"/>
      <c r="C878" s="16"/>
      <c r="D878" s="11"/>
      <c r="E878" s="12"/>
    </row>
    <row r="879" hidden="1">
      <c r="A879" s="19" t="s">
        <v>3719</v>
      </c>
      <c r="B879" s="6"/>
      <c r="C879" s="6"/>
      <c r="D879" s="6"/>
      <c r="E879" s="7"/>
    </row>
    <row r="880" hidden="1">
      <c r="A880" s="20" t="s">
        <v>3720</v>
      </c>
      <c r="B880" s="21" t="s">
        <v>3721</v>
      </c>
      <c r="C880" s="22" t="s">
        <v>3722</v>
      </c>
      <c r="D880" s="21" t="s">
        <v>3723</v>
      </c>
      <c r="E880" s="23" t="s">
        <v>13</v>
      </c>
    </row>
    <row r="881" hidden="1">
      <c r="A881" s="56" t="s">
        <v>3724</v>
      </c>
      <c r="B881" s="25">
        <v>26890.0</v>
      </c>
      <c r="C881" s="26">
        <v>26890.0</v>
      </c>
      <c r="D881" s="27">
        <v>0.0</v>
      </c>
      <c r="E881" s="41"/>
    </row>
    <row r="882" hidden="1">
      <c r="A882" s="56" t="s">
        <v>3725</v>
      </c>
      <c r="B882" s="29">
        <v>4430.0</v>
      </c>
      <c r="C882" s="26">
        <v>4430.0</v>
      </c>
      <c r="D882" s="27">
        <v>0.0</v>
      </c>
      <c r="E882" s="40"/>
    </row>
    <row r="883" hidden="1">
      <c r="A883" s="56" t="s">
        <v>3726</v>
      </c>
      <c r="B883" s="25">
        <v>280.0</v>
      </c>
      <c r="C883" s="26">
        <v>280.0</v>
      </c>
      <c r="D883" s="27">
        <v>0.0</v>
      </c>
      <c r="E883" s="41"/>
    </row>
    <row r="884" hidden="1">
      <c r="A884" s="56" t="s">
        <v>3727</v>
      </c>
      <c r="B884" s="29">
        <v>500.0</v>
      </c>
      <c r="C884" s="26">
        <v>500.0</v>
      </c>
      <c r="D884" s="27">
        <v>0.0</v>
      </c>
      <c r="E884" s="41"/>
    </row>
    <row r="885" hidden="1">
      <c r="A885" s="31" t="s">
        <v>3729</v>
      </c>
      <c r="B885" s="29">
        <v>160.0</v>
      </c>
      <c r="C885" s="26"/>
      <c r="D885" s="27">
        <v>-160.0</v>
      </c>
      <c r="E885" s="40"/>
    </row>
    <row r="886" hidden="1">
      <c r="A886" s="31" t="s">
        <v>3730</v>
      </c>
      <c r="B886" s="29">
        <v>0.0</v>
      </c>
      <c r="C886" s="26"/>
      <c r="D886" s="27">
        <v>0.0</v>
      </c>
      <c r="E886" s="41"/>
    </row>
    <row r="887" hidden="1">
      <c r="A887" s="31" t="s">
        <v>3732</v>
      </c>
      <c r="B887" s="29">
        <v>2000.0</v>
      </c>
      <c r="C887" s="26">
        <v>2000.0</v>
      </c>
      <c r="D887" s="27">
        <v>0.0</v>
      </c>
      <c r="E887" s="28" t="s">
        <v>8587</v>
      </c>
    </row>
    <row r="888" hidden="1">
      <c r="A888" s="31" t="s">
        <v>3734</v>
      </c>
      <c r="B888" s="29">
        <v>1160.0</v>
      </c>
      <c r="C888" s="26">
        <v>1320.0</v>
      </c>
      <c r="D888" s="27">
        <v>160.0</v>
      </c>
      <c r="E888" s="40"/>
    </row>
    <row r="889" hidden="1">
      <c r="A889" s="57" t="s">
        <v>3735</v>
      </c>
      <c r="B889" s="29">
        <v>60131.0</v>
      </c>
      <c r="C889" s="29">
        <v>60131.0</v>
      </c>
      <c r="D889" s="27">
        <v>0.0</v>
      </c>
      <c r="E889" s="41"/>
    </row>
    <row r="890" hidden="1">
      <c r="A890" s="57" t="s">
        <v>3736</v>
      </c>
      <c r="B890" s="29">
        <v>34176.0</v>
      </c>
      <c r="C890" s="58">
        <v>34176.0</v>
      </c>
      <c r="D890" s="27">
        <v>0.0</v>
      </c>
      <c r="E890" s="41"/>
    </row>
    <row r="891" hidden="1">
      <c r="A891" s="57" t="s">
        <v>3737</v>
      </c>
      <c r="B891" s="29">
        <v>52023.0</v>
      </c>
      <c r="C891" s="58">
        <v>51694.0</v>
      </c>
      <c r="D891" s="27">
        <v>-329.0</v>
      </c>
      <c r="E891" s="41"/>
    </row>
    <row r="892" hidden="1">
      <c r="A892" s="57" t="s">
        <v>3738</v>
      </c>
      <c r="B892" s="29">
        <v>31023.0</v>
      </c>
      <c r="C892" s="58">
        <v>31023.0</v>
      </c>
      <c r="D892" s="27">
        <v>0.0</v>
      </c>
      <c r="E892" s="41"/>
    </row>
    <row r="893" hidden="1">
      <c r="A893" s="57" t="s">
        <v>3740</v>
      </c>
      <c r="B893" s="29">
        <v>249.0</v>
      </c>
      <c r="C893" s="58">
        <v>249.0</v>
      </c>
      <c r="D893" s="27">
        <v>0.0</v>
      </c>
      <c r="E893" s="41"/>
    </row>
    <row r="894" hidden="1">
      <c r="A894" s="57" t="s">
        <v>3741</v>
      </c>
      <c r="B894" s="29">
        <v>12059.0</v>
      </c>
      <c r="C894" s="58">
        <v>12059.0</v>
      </c>
      <c r="D894" s="27">
        <v>0.0</v>
      </c>
      <c r="E894" s="41"/>
    </row>
    <row r="895" hidden="1">
      <c r="A895" s="35" t="s">
        <v>3742</v>
      </c>
      <c r="B895" s="29">
        <v>213022.0</v>
      </c>
      <c r="C895" s="58">
        <v>212693.0</v>
      </c>
      <c r="D895" s="27">
        <v>-329.0</v>
      </c>
      <c r="E895" s="41"/>
    </row>
    <row r="896" hidden="1">
      <c r="A896" s="36" t="s">
        <v>3743</v>
      </c>
      <c r="B896" s="42">
        <v>0.0</v>
      </c>
      <c r="C896" s="64">
        <v>0.0</v>
      </c>
      <c r="D896" s="65">
        <v>0.0</v>
      </c>
      <c r="E896" s="45"/>
    </row>
    <row r="897" hidden="1"/>
    <row r="898" hidden="1"/>
    <row r="899" hidden="1">
      <c r="A899" s="5" t="s">
        <v>4843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5" t="s">
        <v>3717</v>
      </c>
      <c r="B901" s="6"/>
      <c r="C901" s="6"/>
      <c r="D901" s="6"/>
      <c r="E901" s="7"/>
    </row>
    <row r="902" hidden="1">
      <c r="A902" s="10"/>
      <c r="B902" s="11"/>
      <c r="C902" s="11"/>
      <c r="D902" s="11"/>
      <c r="E902" s="12"/>
    </row>
    <row r="903" hidden="1">
      <c r="A903" s="13">
        <v>45705.0</v>
      </c>
      <c r="B903" s="6"/>
      <c r="C903" s="53" t="s">
        <v>3718</v>
      </c>
      <c r="D903" s="15">
        <v>45711.0</v>
      </c>
      <c r="E903" s="7"/>
    </row>
    <row r="904" hidden="1">
      <c r="A904" s="10"/>
      <c r="B904" s="11"/>
      <c r="C904" s="16"/>
      <c r="D904" s="11"/>
      <c r="E904" s="12"/>
    </row>
    <row r="905" hidden="1">
      <c r="A905" s="54" t="s">
        <v>4850</v>
      </c>
      <c r="B905" s="7"/>
      <c r="C905" s="16"/>
      <c r="D905" s="55" t="s">
        <v>4851</v>
      </c>
      <c r="E905" s="7"/>
    </row>
    <row r="906" hidden="1">
      <c r="A906" s="10"/>
      <c r="B906" s="12"/>
      <c r="C906" s="16"/>
      <c r="D906" s="11"/>
      <c r="E906" s="12"/>
    </row>
    <row r="907" hidden="1">
      <c r="A907" s="19" t="s">
        <v>3719</v>
      </c>
      <c r="B907" s="6"/>
      <c r="C907" s="6"/>
      <c r="D907" s="6"/>
      <c r="E907" s="7"/>
    </row>
    <row r="908" hidden="1">
      <c r="A908" s="20" t="s">
        <v>3720</v>
      </c>
      <c r="B908" s="21" t="s">
        <v>3721</v>
      </c>
      <c r="C908" s="22" t="s">
        <v>3722</v>
      </c>
      <c r="D908" s="21" t="s">
        <v>3723</v>
      </c>
      <c r="E908" s="23" t="s">
        <v>13</v>
      </c>
    </row>
    <row r="909" hidden="1">
      <c r="A909" s="56" t="s">
        <v>3724</v>
      </c>
      <c r="B909" s="25">
        <v>20262.0</v>
      </c>
      <c r="C909" s="26">
        <v>20562.0</v>
      </c>
      <c r="D909" s="27">
        <v>300.0</v>
      </c>
      <c r="E909" s="28" t="s">
        <v>8588</v>
      </c>
    </row>
    <row r="910" hidden="1">
      <c r="A910" s="56" t="s">
        <v>3725</v>
      </c>
      <c r="B910" s="29">
        <v>5805.0</v>
      </c>
      <c r="C910" s="26">
        <v>5805.0</v>
      </c>
      <c r="D910" s="27">
        <v>0.0</v>
      </c>
      <c r="E910" s="40"/>
    </row>
    <row r="911" hidden="1">
      <c r="A911" s="56" t="s">
        <v>3726</v>
      </c>
      <c r="B911" s="25">
        <v>660.0</v>
      </c>
      <c r="C911" s="26">
        <v>660.0</v>
      </c>
      <c r="D911" s="27">
        <v>0.0</v>
      </c>
      <c r="E911" s="41"/>
    </row>
    <row r="912" hidden="1">
      <c r="A912" s="56" t="s">
        <v>3727</v>
      </c>
      <c r="B912" s="29">
        <v>500.0</v>
      </c>
      <c r="C912" s="26">
        <v>506.0</v>
      </c>
      <c r="D912" s="27">
        <v>6.0</v>
      </c>
      <c r="E912" s="41"/>
    </row>
    <row r="913" hidden="1">
      <c r="A913" s="31" t="s">
        <v>3729</v>
      </c>
      <c r="B913" s="29">
        <v>0.0</v>
      </c>
      <c r="C913" s="26"/>
      <c r="D913" s="27">
        <v>0.0</v>
      </c>
      <c r="E913" s="40"/>
    </row>
    <row r="914" hidden="1">
      <c r="A914" s="31" t="s">
        <v>3730</v>
      </c>
      <c r="B914" s="29">
        <v>0.0</v>
      </c>
      <c r="C914" s="26"/>
      <c r="D914" s="27">
        <v>0.0</v>
      </c>
      <c r="E914" s="41"/>
    </row>
    <row r="915" hidden="1">
      <c r="A915" s="31" t="s">
        <v>3732</v>
      </c>
      <c r="B915" s="29">
        <v>4310.0</v>
      </c>
      <c r="C915" s="26">
        <v>4310.0</v>
      </c>
      <c r="D915" s="27">
        <v>0.0</v>
      </c>
      <c r="E915" s="28" t="s">
        <v>8589</v>
      </c>
    </row>
    <row r="916" hidden="1">
      <c r="A916" s="31" t="s">
        <v>3734</v>
      </c>
      <c r="B916" s="29">
        <v>1560.0</v>
      </c>
      <c r="C916" s="26">
        <v>1560.0</v>
      </c>
      <c r="D916" s="27">
        <v>0.0</v>
      </c>
      <c r="E916" s="40"/>
    </row>
    <row r="917" hidden="1">
      <c r="A917" s="57" t="s">
        <v>3735</v>
      </c>
      <c r="B917" s="29">
        <v>46736.0</v>
      </c>
      <c r="C917" s="29">
        <v>46736.0</v>
      </c>
      <c r="D917" s="27">
        <v>0.0</v>
      </c>
      <c r="E917" s="41"/>
    </row>
    <row r="918" hidden="1">
      <c r="A918" s="57" t="s">
        <v>3736</v>
      </c>
      <c r="B918" s="29">
        <v>38080.0</v>
      </c>
      <c r="C918" s="58">
        <v>38080.0</v>
      </c>
      <c r="D918" s="27">
        <v>0.0</v>
      </c>
      <c r="E918" s="41"/>
    </row>
    <row r="919" hidden="1">
      <c r="A919" s="57" t="s">
        <v>3737</v>
      </c>
      <c r="B919" s="29">
        <v>42223.0</v>
      </c>
      <c r="C919" s="58">
        <v>42223.0</v>
      </c>
      <c r="D919" s="27">
        <v>0.0</v>
      </c>
      <c r="E919" s="41"/>
    </row>
    <row r="920" hidden="1">
      <c r="A920" s="57" t="s">
        <v>3738</v>
      </c>
      <c r="B920" s="29">
        <v>29913.0</v>
      </c>
      <c r="C920" s="58">
        <v>29913.0</v>
      </c>
      <c r="D920" s="27">
        <v>0.0</v>
      </c>
      <c r="E920" s="41"/>
    </row>
    <row r="921" hidden="1">
      <c r="A921" s="57" t="s">
        <v>3740</v>
      </c>
      <c r="B921" s="29">
        <v>509.0</v>
      </c>
      <c r="C921" s="58">
        <v>509.0</v>
      </c>
      <c r="D921" s="27">
        <v>0.0</v>
      </c>
      <c r="E921" s="41"/>
    </row>
    <row r="922" hidden="1">
      <c r="A922" s="57" t="s">
        <v>3741</v>
      </c>
      <c r="B922" s="29">
        <v>8893.0</v>
      </c>
      <c r="C922" s="58">
        <v>8893.0</v>
      </c>
      <c r="D922" s="27">
        <v>0.0</v>
      </c>
      <c r="E922" s="41"/>
    </row>
    <row r="923" hidden="1">
      <c r="A923" s="35" t="s">
        <v>3742</v>
      </c>
      <c r="B923" s="29">
        <v>190557.9</v>
      </c>
      <c r="C923" s="58">
        <v>190557.9</v>
      </c>
      <c r="D923" s="27">
        <v>0.0</v>
      </c>
      <c r="E923" s="41"/>
    </row>
    <row r="924" hidden="1">
      <c r="A924" s="36" t="s">
        <v>3743</v>
      </c>
      <c r="B924" s="42">
        <v>0.09999999999854481</v>
      </c>
      <c r="C924" s="64">
        <v>306.1000000000058</v>
      </c>
      <c r="D924" s="65">
        <v>306.0000000000073</v>
      </c>
      <c r="E924" s="45"/>
    </row>
    <row r="925" hidden="1"/>
    <row r="926" hidden="1"/>
    <row r="927" hidden="1">
      <c r="A927" s="5" t="s">
        <v>4843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5" t="s">
        <v>3717</v>
      </c>
      <c r="B929" s="6"/>
      <c r="C929" s="6"/>
      <c r="D929" s="6"/>
      <c r="E929" s="7"/>
    </row>
    <row r="930" hidden="1">
      <c r="A930" s="10"/>
      <c r="B930" s="11"/>
      <c r="C930" s="11"/>
      <c r="D930" s="11"/>
      <c r="E930" s="12"/>
    </row>
    <row r="931" hidden="1">
      <c r="A931" s="13">
        <v>45712.0</v>
      </c>
      <c r="B931" s="6"/>
      <c r="C931" s="53" t="s">
        <v>3718</v>
      </c>
      <c r="D931" s="15">
        <v>45716.0</v>
      </c>
      <c r="E931" s="7"/>
    </row>
    <row r="932" hidden="1">
      <c r="A932" s="10"/>
      <c r="B932" s="11"/>
      <c r="C932" s="16"/>
      <c r="D932" s="11"/>
      <c r="E932" s="12"/>
    </row>
    <row r="933" hidden="1">
      <c r="A933" s="54" t="s">
        <v>4850</v>
      </c>
      <c r="B933" s="7"/>
      <c r="C933" s="16"/>
      <c r="D933" s="55" t="s">
        <v>4857</v>
      </c>
      <c r="E933" s="7"/>
    </row>
    <row r="934" hidden="1">
      <c r="A934" s="10"/>
      <c r="B934" s="12"/>
      <c r="C934" s="16"/>
      <c r="D934" s="11"/>
      <c r="E934" s="12"/>
    </row>
    <row r="935" hidden="1">
      <c r="A935" s="19" t="s">
        <v>3719</v>
      </c>
      <c r="B935" s="6"/>
      <c r="C935" s="6"/>
      <c r="D935" s="6"/>
      <c r="E935" s="7"/>
    </row>
    <row r="936" hidden="1">
      <c r="A936" s="20" t="s">
        <v>3720</v>
      </c>
      <c r="B936" s="21" t="s">
        <v>3721</v>
      </c>
      <c r="C936" s="22" t="s">
        <v>3722</v>
      </c>
      <c r="D936" s="21" t="s">
        <v>3723</v>
      </c>
      <c r="E936" s="23" t="s">
        <v>13</v>
      </c>
    </row>
    <row r="937" hidden="1">
      <c r="A937" s="56" t="s">
        <v>3724</v>
      </c>
      <c r="B937" s="25">
        <v>5197.0</v>
      </c>
      <c r="C937" s="26">
        <v>5200.0</v>
      </c>
      <c r="D937" s="27">
        <v>3.0</v>
      </c>
      <c r="E937" s="28"/>
    </row>
    <row r="938" hidden="1">
      <c r="A938" s="56" t="s">
        <v>3725</v>
      </c>
      <c r="B938" s="29">
        <v>4908.0</v>
      </c>
      <c r="C938" s="26">
        <v>4908.0</v>
      </c>
      <c r="D938" s="27">
        <v>0.0</v>
      </c>
      <c r="E938" s="40"/>
    </row>
    <row r="939" hidden="1">
      <c r="A939" s="56" t="s">
        <v>3726</v>
      </c>
      <c r="B939" s="25">
        <v>360.0</v>
      </c>
      <c r="C939" s="26">
        <v>360.0</v>
      </c>
      <c r="D939" s="27">
        <v>0.0</v>
      </c>
      <c r="E939" s="41"/>
    </row>
    <row r="940" hidden="1">
      <c r="A940" s="56" t="s">
        <v>3727</v>
      </c>
      <c r="B940" s="29">
        <v>0.0</v>
      </c>
      <c r="C940" s="26"/>
      <c r="D940" s="27">
        <v>0.0</v>
      </c>
      <c r="E940" s="41"/>
    </row>
    <row r="941" hidden="1">
      <c r="A941" s="31" t="s">
        <v>3729</v>
      </c>
      <c r="B941" s="29">
        <v>0.0</v>
      </c>
      <c r="C941" s="26"/>
      <c r="D941" s="27">
        <v>0.0</v>
      </c>
      <c r="E941" s="40"/>
    </row>
    <row r="942" hidden="1">
      <c r="A942" s="31" t="s">
        <v>3730</v>
      </c>
      <c r="B942" s="29">
        <v>0.0</v>
      </c>
      <c r="C942" s="26"/>
      <c r="D942" s="27">
        <v>0.0</v>
      </c>
      <c r="E942" s="41"/>
    </row>
    <row r="943" hidden="1">
      <c r="A943" s="31" t="s">
        <v>3732</v>
      </c>
      <c r="B943" s="29">
        <v>6695.0</v>
      </c>
      <c r="C943" s="26">
        <v>6695.0</v>
      </c>
      <c r="D943" s="27">
        <v>0.0</v>
      </c>
      <c r="E943" s="28" t="s">
        <v>8590</v>
      </c>
    </row>
    <row r="944" hidden="1">
      <c r="A944" s="31" t="s">
        <v>3734</v>
      </c>
      <c r="B944" s="29">
        <v>1840.0</v>
      </c>
      <c r="C944" s="26">
        <v>1840.0</v>
      </c>
      <c r="D944" s="27">
        <v>0.0</v>
      </c>
      <c r="E944" s="40"/>
    </row>
    <row r="945" hidden="1">
      <c r="A945" s="57" t="s">
        <v>3735</v>
      </c>
      <c r="B945" s="29">
        <v>32757.0</v>
      </c>
      <c r="C945" s="29">
        <v>32757.0</v>
      </c>
      <c r="D945" s="27">
        <v>0.0</v>
      </c>
      <c r="E945" s="41"/>
    </row>
    <row r="946" hidden="1">
      <c r="A946" s="57" t="s">
        <v>3736</v>
      </c>
      <c r="B946" s="29">
        <v>17564.0</v>
      </c>
      <c r="C946" s="58">
        <v>17564.0</v>
      </c>
      <c r="D946" s="27">
        <v>0.0</v>
      </c>
      <c r="E946" s="41"/>
    </row>
    <row r="947" hidden="1">
      <c r="A947" s="57" t="s">
        <v>3737</v>
      </c>
      <c r="B947" s="29">
        <v>33033.0</v>
      </c>
      <c r="C947" s="58">
        <v>32669.0</v>
      </c>
      <c r="D947" s="27">
        <v>-364.0</v>
      </c>
      <c r="E947" s="41"/>
    </row>
    <row r="948" hidden="1">
      <c r="A948" s="57" t="s">
        <v>3738</v>
      </c>
      <c r="B948" s="29">
        <v>29705.2</v>
      </c>
      <c r="C948" s="58">
        <v>29705.2</v>
      </c>
      <c r="D948" s="27">
        <v>0.0</v>
      </c>
      <c r="E948" s="41"/>
    </row>
    <row r="949" hidden="1">
      <c r="A949" s="57" t="s">
        <v>3740</v>
      </c>
      <c r="B949" s="29">
        <v>2951.8</v>
      </c>
      <c r="C949" s="58">
        <v>2951.8</v>
      </c>
      <c r="D949" s="27">
        <v>0.0</v>
      </c>
      <c r="E949" s="41"/>
    </row>
    <row r="950" hidden="1">
      <c r="A950" s="57" t="s">
        <v>3741</v>
      </c>
      <c r="B950" s="29">
        <v>4608.0</v>
      </c>
      <c r="C950" s="58">
        <v>4608.0</v>
      </c>
      <c r="D950" s="27">
        <v>0.0</v>
      </c>
      <c r="E950" s="41"/>
    </row>
    <row r="951" hidden="1">
      <c r="A951" s="35" t="s">
        <v>3742</v>
      </c>
      <c r="B951" s="29">
        <v>135011.4</v>
      </c>
      <c r="C951" s="58">
        <v>134647.39999999997</v>
      </c>
      <c r="D951" s="27">
        <v>-364.0000000000291</v>
      </c>
      <c r="E951" s="41"/>
    </row>
    <row r="952" hidden="1">
      <c r="A952" s="36" t="s">
        <v>3743</v>
      </c>
      <c r="B952" s="42">
        <v>-0.3999999999869033</v>
      </c>
      <c r="C952" s="64">
        <v>2.6000000000349246</v>
      </c>
      <c r="D952" s="65">
        <v>3.000000000021828</v>
      </c>
      <c r="E952" s="45"/>
    </row>
    <row r="953" hidden="1"/>
    <row r="954" hidden="1"/>
    <row r="955" hidden="1">
      <c r="A955" s="5" t="s">
        <v>4843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5" t="s">
        <v>3717</v>
      </c>
      <c r="B957" s="6"/>
      <c r="C957" s="6"/>
      <c r="D957" s="6"/>
      <c r="E957" s="7"/>
    </row>
    <row r="958" hidden="1">
      <c r="A958" s="10"/>
      <c r="B958" s="11"/>
      <c r="C958" s="11"/>
      <c r="D958" s="11"/>
      <c r="E958" s="12"/>
    </row>
    <row r="959" hidden="1">
      <c r="A959" s="13">
        <v>45717.0</v>
      </c>
      <c r="B959" s="6"/>
      <c r="C959" s="53" t="s">
        <v>3718</v>
      </c>
      <c r="D959" s="15">
        <v>45718.0</v>
      </c>
      <c r="E959" s="7"/>
    </row>
    <row r="960" hidden="1">
      <c r="A960" s="10"/>
      <c r="B960" s="11"/>
      <c r="C960" s="16"/>
      <c r="D960" s="11"/>
      <c r="E960" s="12"/>
    </row>
    <row r="961" hidden="1">
      <c r="A961" s="54" t="s">
        <v>4859</v>
      </c>
      <c r="B961" s="7"/>
      <c r="C961" s="16"/>
      <c r="D961" s="55" t="s">
        <v>4851</v>
      </c>
      <c r="E961" s="7"/>
    </row>
    <row r="962" hidden="1">
      <c r="A962" s="10"/>
      <c r="B962" s="12"/>
      <c r="C962" s="16"/>
      <c r="D962" s="11"/>
      <c r="E962" s="12"/>
    </row>
    <row r="963" hidden="1">
      <c r="A963" s="19" t="s">
        <v>3719</v>
      </c>
      <c r="B963" s="6"/>
      <c r="C963" s="6"/>
      <c r="D963" s="6"/>
      <c r="E963" s="7"/>
    </row>
    <row r="964" hidden="1">
      <c r="A964" s="20" t="s">
        <v>3720</v>
      </c>
      <c r="B964" s="21" t="s">
        <v>3721</v>
      </c>
      <c r="C964" s="22" t="s">
        <v>3722</v>
      </c>
      <c r="D964" s="21" t="s">
        <v>3723</v>
      </c>
      <c r="E964" s="23" t="s">
        <v>13</v>
      </c>
    </row>
    <row r="965" hidden="1">
      <c r="A965" s="56" t="s">
        <v>3724</v>
      </c>
      <c r="B965" s="25">
        <v>11773.0</v>
      </c>
      <c r="C965" s="26">
        <v>11773.0</v>
      </c>
      <c r="D965" s="27">
        <v>0.0</v>
      </c>
      <c r="E965" s="28"/>
    </row>
    <row r="966" hidden="1">
      <c r="A966" s="56" t="s">
        <v>3725</v>
      </c>
      <c r="B966" s="29">
        <v>2677.0</v>
      </c>
      <c r="C966" s="26">
        <v>2677.0</v>
      </c>
      <c r="D966" s="27">
        <v>0.0</v>
      </c>
      <c r="E966" s="40"/>
    </row>
    <row r="967" hidden="1">
      <c r="A967" s="56" t="s">
        <v>3726</v>
      </c>
      <c r="B967" s="25">
        <v>360.0</v>
      </c>
      <c r="C967" s="26">
        <v>360.0</v>
      </c>
      <c r="D967" s="27">
        <v>0.0</v>
      </c>
      <c r="E967" s="41"/>
    </row>
    <row r="968" hidden="1">
      <c r="A968" s="56" t="s">
        <v>3727</v>
      </c>
      <c r="B968" s="29">
        <v>500.0</v>
      </c>
      <c r="C968" s="26">
        <v>500.0</v>
      </c>
      <c r="D968" s="27">
        <v>0.0</v>
      </c>
      <c r="E968" s="41"/>
    </row>
    <row r="969" hidden="1">
      <c r="A969" s="31" t="s">
        <v>3729</v>
      </c>
      <c r="B969" s="29">
        <v>100.0</v>
      </c>
      <c r="C969" s="26">
        <v>99.0</v>
      </c>
      <c r="D969" s="27">
        <v>-1.0</v>
      </c>
      <c r="E969" s="40"/>
    </row>
    <row r="970" hidden="1">
      <c r="A970" s="31" t="s">
        <v>3730</v>
      </c>
      <c r="B970" s="29">
        <v>0.0</v>
      </c>
      <c r="C970" s="26"/>
      <c r="D970" s="27">
        <v>0.0</v>
      </c>
      <c r="E970" s="41"/>
    </row>
    <row r="971" hidden="1">
      <c r="A971" s="31" t="s">
        <v>3732</v>
      </c>
      <c r="B971" s="29">
        <v>0.0</v>
      </c>
      <c r="C971" s="26"/>
      <c r="D971" s="27">
        <v>0.0</v>
      </c>
      <c r="E971" s="28"/>
    </row>
    <row r="972" hidden="1">
      <c r="A972" s="31" t="s">
        <v>3734</v>
      </c>
      <c r="B972" s="29">
        <v>880.0</v>
      </c>
      <c r="C972" s="26">
        <v>880.0</v>
      </c>
      <c r="D972" s="27">
        <v>0.0</v>
      </c>
      <c r="E972" s="40"/>
    </row>
    <row r="973" hidden="1">
      <c r="A973" s="57" t="s">
        <v>3735</v>
      </c>
      <c r="B973" s="29">
        <v>14914.0</v>
      </c>
      <c r="C973" s="29">
        <v>14914.0</v>
      </c>
      <c r="D973" s="27">
        <v>0.0</v>
      </c>
      <c r="E973" s="41"/>
    </row>
    <row r="974" hidden="1">
      <c r="A974" s="57" t="s">
        <v>3736</v>
      </c>
      <c r="B974" s="29">
        <v>8318.0</v>
      </c>
      <c r="C974" s="58">
        <v>8647.0</v>
      </c>
      <c r="D974" s="27">
        <v>329.0</v>
      </c>
      <c r="E974" s="41"/>
    </row>
    <row r="975" hidden="1">
      <c r="A975" s="57" t="s">
        <v>3737</v>
      </c>
      <c r="B975" s="29">
        <v>16011.0</v>
      </c>
      <c r="C975" s="58">
        <v>16011.0</v>
      </c>
      <c r="D975" s="27">
        <v>0.0</v>
      </c>
      <c r="E975" s="41"/>
    </row>
    <row r="976" hidden="1">
      <c r="A976" s="57" t="s">
        <v>3738</v>
      </c>
      <c r="B976" s="29">
        <v>15758.6</v>
      </c>
      <c r="C976" s="58">
        <v>15758.599999999999</v>
      </c>
      <c r="D976" s="27">
        <v>-1.8189894035458565E-12</v>
      </c>
      <c r="E976" s="41"/>
    </row>
    <row r="977" hidden="1">
      <c r="A977" s="57" t="s">
        <v>3740</v>
      </c>
      <c r="B977" s="29">
        <v>1426.0</v>
      </c>
      <c r="C977" s="58">
        <v>1426.0</v>
      </c>
      <c r="D977" s="27">
        <v>0.0</v>
      </c>
      <c r="E977" s="41"/>
    </row>
    <row r="978" hidden="1">
      <c r="A978" s="57" t="s">
        <v>3741</v>
      </c>
      <c r="B978" s="29">
        <v>7848.0</v>
      </c>
      <c r="C978" s="58">
        <v>7848.0</v>
      </c>
      <c r="D978" s="27">
        <v>0.0</v>
      </c>
      <c r="E978" s="41"/>
    </row>
    <row r="979" hidden="1">
      <c r="A979" s="35" t="s">
        <v>3742</v>
      </c>
      <c r="B979" s="29">
        <v>72717.1</v>
      </c>
      <c r="C979" s="58">
        <v>73046.09999999999</v>
      </c>
      <c r="D979" s="27">
        <v>328.99999999998545</v>
      </c>
      <c r="E979" s="41"/>
    </row>
    <row r="980" hidden="1">
      <c r="A980" s="36" t="s">
        <v>3743</v>
      </c>
      <c r="B980" s="42">
        <v>0.500000000003638</v>
      </c>
      <c r="C980" s="64">
        <v>-0.4999999999854481</v>
      </c>
      <c r="D980" s="65">
        <v>-0.9999999999890861</v>
      </c>
      <c r="E980" s="45"/>
    </row>
    <row r="981" hidden="1"/>
    <row r="982" hidden="1"/>
    <row r="983" hidden="1">
      <c r="A983" s="5" t="s">
        <v>4843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5" t="s">
        <v>3717</v>
      </c>
      <c r="B985" s="6"/>
      <c r="C985" s="6"/>
      <c r="D985" s="6"/>
      <c r="E985" s="7"/>
    </row>
    <row r="986" hidden="1">
      <c r="A986" s="10"/>
      <c r="B986" s="11"/>
      <c r="C986" s="11"/>
      <c r="D986" s="11"/>
      <c r="E986" s="12"/>
    </row>
    <row r="987" hidden="1">
      <c r="A987" s="13">
        <v>45719.0</v>
      </c>
      <c r="B987" s="6"/>
      <c r="C987" s="53" t="s">
        <v>3718</v>
      </c>
      <c r="D987" s="15">
        <v>45725.0</v>
      </c>
      <c r="E987" s="7"/>
    </row>
    <row r="988" hidden="1">
      <c r="A988" s="10"/>
      <c r="B988" s="11"/>
      <c r="C988" s="16"/>
      <c r="D988" s="11"/>
      <c r="E988" s="12"/>
    </row>
    <row r="989" hidden="1">
      <c r="A989" s="54" t="s">
        <v>4850</v>
      </c>
      <c r="B989" s="7"/>
      <c r="C989" s="16"/>
      <c r="D989" s="55" t="s">
        <v>4851</v>
      </c>
      <c r="E989" s="7"/>
    </row>
    <row r="990" hidden="1">
      <c r="A990" s="10"/>
      <c r="B990" s="12"/>
      <c r="C990" s="16"/>
      <c r="D990" s="11"/>
      <c r="E990" s="12"/>
    </row>
    <row r="991" hidden="1">
      <c r="A991" s="19" t="s">
        <v>3719</v>
      </c>
      <c r="B991" s="6"/>
      <c r="C991" s="6"/>
      <c r="D991" s="6"/>
      <c r="E991" s="7"/>
    </row>
    <row r="992" hidden="1">
      <c r="A992" s="20" t="s">
        <v>3720</v>
      </c>
      <c r="B992" s="21" t="s">
        <v>3721</v>
      </c>
      <c r="C992" s="22" t="s">
        <v>3722</v>
      </c>
      <c r="D992" s="21" t="s">
        <v>3723</v>
      </c>
      <c r="E992" s="23" t="s">
        <v>13</v>
      </c>
    </row>
    <row r="993" hidden="1">
      <c r="A993" s="56" t="s">
        <v>3724</v>
      </c>
      <c r="B993" s="25">
        <v>25386.0</v>
      </c>
      <c r="C993" s="26">
        <v>25386.0</v>
      </c>
      <c r="D993" s="27">
        <v>0.0</v>
      </c>
      <c r="E993" s="28"/>
    </row>
    <row r="994" hidden="1">
      <c r="A994" s="56" t="s">
        <v>3725</v>
      </c>
      <c r="B994" s="29">
        <v>4936.0</v>
      </c>
      <c r="C994" s="26">
        <v>4936.0</v>
      </c>
      <c r="D994" s="27">
        <v>0.0</v>
      </c>
      <c r="E994" s="40"/>
    </row>
    <row r="995" hidden="1">
      <c r="A995" s="56" t="s">
        <v>3726</v>
      </c>
      <c r="B995" s="25">
        <v>360.0</v>
      </c>
      <c r="C995" s="26">
        <v>360.0</v>
      </c>
      <c r="D995" s="27">
        <v>0.0</v>
      </c>
      <c r="E995" s="41"/>
    </row>
    <row r="996" hidden="1">
      <c r="A996" s="56" t="s">
        <v>3727</v>
      </c>
      <c r="B996" s="29">
        <v>1000.0</v>
      </c>
      <c r="C996" s="26">
        <v>1001.0</v>
      </c>
      <c r="D996" s="27">
        <v>1.0</v>
      </c>
      <c r="E996" s="41"/>
    </row>
    <row r="997" hidden="1">
      <c r="A997" s="31" t="s">
        <v>3729</v>
      </c>
      <c r="B997" s="29">
        <v>0.0</v>
      </c>
      <c r="C997" s="26"/>
      <c r="D997" s="27">
        <v>0.0</v>
      </c>
      <c r="E997" s="40"/>
    </row>
    <row r="998" hidden="1">
      <c r="A998" s="31" t="s">
        <v>3730</v>
      </c>
      <c r="B998" s="29">
        <v>0.0</v>
      </c>
      <c r="C998" s="26"/>
      <c r="D998" s="27">
        <v>0.0</v>
      </c>
      <c r="E998" s="41"/>
    </row>
    <row r="999" hidden="1">
      <c r="A999" s="31" t="s">
        <v>3732</v>
      </c>
      <c r="B999" s="29">
        <v>1000.0</v>
      </c>
      <c r="C999" s="26">
        <v>1000.0</v>
      </c>
      <c r="D999" s="27">
        <v>0.0</v>
      </c>
      <c r="E999" s="28" t="s">
        <v>8591</v>
      </c>
    </row>
    <row r="1000" hidden="1">
      <c r="A1000" s="31" t="s">
        <v>3734</v>
      </c>
      <c r="B1000" s="29">
        <v>1080.0</v>
      </c>
      <c r="C1000" s="26">
        <v>1080.0</v>
      </c>
      <c r="D1000" s="27">
        <v>0.0</v>
      </c>
      <c r="E1000" s="40"/>
    </row>
    <row r="1001" hidden="1">
      <c r="A1001" s="57" t="s">
        <v>3735</v>
      </c>
      <c r="B1001" s="29">
        <v>41089.0</v>
      </c>
      <c r="C1001" s="29">
        <v>41089.0</v>
      </c>
      <c r="D1001" s="27">
        <v>0.0</v>
      </c>
      <c r="E1001" s="41"/>
    </row>
    <row r="1002" hidden="1">
      <c r="A1002" s="57" t="s">
        <v>3736</v>
      </c>
      <c r="B1002" s="29">
        <v>27025.0</v>
      </c>
      <c r="C1002" s="58">
        <v>27025.0</v>
      </c>
      <c r="D1002" s="27">
        <v>0.0</v>
      </c>
      <c r="E1002" s="41"/>
    </row>
    <row r="1003" hidden="1">
      <c r="A1003" s="57" t="s">
        <v>3737</v>
      </c>
      <c r="B1003" s="29">
        <v>42818.0</v>
      </c>
      <c r="C1003" s="58">
        <v>42818.0</v>
      </c>
      <c r="D1003" s="27">
        <v>0.0</v>
      </c>
      <c r="E1003" s="41"/>
    </row>
    <row r="1004" hidden="1">
      <c r="A1004" s="57" t="s">
        <v>3738</v>
      </c>
      <c r="B1004" s="29">
        <v>31455.100000000002</v>
      </c>
      <c r="C1004" s="58">
        <v>31901.5</v>
      </c>
      <c r="D1004" s="27">
        <v>446.3999999999978</v>
      </c>
      <c r="E1004" s="41"/>
    </row>
    <row r="1005" hidden="1">
      <c r="A1005" s="57" t="s">
        <v>3740</v>
      </c>
      <c r="B1005" s="29">
        <v>952.0</v>
      </c>
      <c r="C1005" s="58">
        <v>952.0</v>
      </c>
      <c r="D1005" s="27">
        <v>0.0</v>
      </c>
      <c r="E1005" s="41"/>
    </row>
    <row r="1006" hidden="1">
      <c r="A1006" s="57" t="s">
        <v>3741</v>
      </c>
      <c r="B1006" s="29">
        <v>6964.0</v>
      </c>
      <c r="C1006" s="58">
        <v>6964.0</v>
      </c>
      <c r="D1006" s="27">
        <v>0.0</v>
      </c>
      <c r="E1006" s="41"/>
    </row>
    <row r="1007" hidden="1">
      <c r="A1007" s="35" t="s">
        <v>3742</v>
      </c>
      <c r="B1007" s="29">
        <v>177099.69999999998</v>
      </c>
      <c r="C1007" s="58">
        <v>177546.09999999998</v>
      </c>
      <c r="D1007" s="27">
        <v>446.3999999999942</v>
      </c>
      <c r="E1007" s="41"/>
    </row>
    <row r="1008" hidden="1">
      <c r="A1008" s="36" t="s">
        <v>3743</v>
      </c>
      <c r="B1008" s="42">
        <v>1.3999999999905413</v>
      </c>
      <c r="C1008" s="64">
        <v>2.400000000023283</v>
      </c>
      <c r="D1008" s="65">
        <v>1.0000000000327418</v>
      </c>
      <c r="E1008" s="45"/>
    </row>
    <row r="1009" hidden="1"/>
    <row r="1010" hidden="1"/>
    <row r="1011" hidden="1">
      <c r="A1011" s="5" t="s">
        <v>4843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5" t="s">
        <v>3717</v>
      </c>
      <c r="B1013" s="6"/>
      <c r="C1013" s="6"/>
      <c r="D1013" s="6"/>
      <c r="E1013" s="7"/>
    </row>
    <row r="1014" hidden="1">
      <c r="A1014" s="10"/>
      <c r="B1014" s="11"/>
      <c r="C1014" s="11"/>
      <c r="D1014" s="11"/>
      <c r="E1014" s="12"/>
    </row>
    <row r="1015" hidden="1">
      <c r="A1015" s="13">
        <v>45726.0</v>
      </c>
      <c r="B1015" s="6"/>
      <c r="C1015" s="53" t="s">
        <v>3718</v>
      </c>
      <c r="D1015" s="15">
        <v>45732.0</v>
      </c>
      <c r="E1015" s="7"/>
    </row>
    <row r="1016" hidden="1">
      <c r="A1016" s="10"/>
      <c r="B1016" s="11"/>
      <c r="C1016" s="16"/>
      <c r="D1016" s="11"/>
      <c r="E1016" s="12"/>
    </row>
    <row r="1017" hidden="1">
      <c r="A1017" s="54" t="s">
        <v>4850</v>
      </c>
      <c r="B1017" s="7"/>
      <c r="C1017" s="16"/>
      <c r="D1017" s="55" t="s">
        <v>4851</v>
      </c>
      <c r="E1017" s="7"/>
    </row>
    <row r="1018" hidden="1">
      <c r="A1018" s="10"/>
      <c r="B1018" s="12"/>
      <c r="C1018" s="16"/>
      <c r="D1018" s="11"/>
      <c r="E1018" s="12"/>
    </row>
    <row r="1019" hidden="1">
      <c r="A1019" s="19" t="s">
        <v>3719</v>
      </c>
      <c r="B1019" s="6"/>
      <c r="C1019" s="6"/>
      <c r="D1019" s="6"/>
      <c r="E1019" s="7"/>
    </row>
    <row r="1020" hidden="1">
      <c r="A1020" s="20" t="s">
        <v>3720</v>
      </c>
      <c r="B1020" s="21" t="s">
        <v>3721</v>
      </c>
      <c r="C1020" s="22" t="s">
        <v>3722</v>
      </c>
      <c r="D1020" s="21" t="s">
        <v>3723</v>
      </c>
      <c r="E1020" s="23" t="s">
        <v>13</v>
      </c>
    </row>
    <row r="1021" hidden="1">
      <c r="A1021" s="56" t="s">
        <v>3724</v>
      </c>
      <c r="B1021" s="25">
        <v>29461.0</v>
      </c>
      <c r="C1021" s="26">
        <v>29541.0</v>
      </c>
      <c r="D1021" s="27">
        <v>80.0</v>
      </c>
      <c r="E1021" s="28" t="s">
        <v>8592</v>
      </c>
    </row>
    <row r="1022" hidden="1">
      <c r="A1022" s="56" t="s">
        <v>3725</v>
      </c>
      <c r="B1022" s="29">
        <v>6863.0</v>
      </c>
      <c r="C1022" s="26">
        <v>6863.0</v>
      </c>
      <c r="D1022" s="27">
        <v>0.0</v>
      </c>
      <c r="E1022" s="40"/>
    </row>
    <row r="1023" hidden="1">
      <c r="A1023" s="56" t="s">
        <v>3726</v>
      </c>
      <c r="B1023" s="25">
        <v>660.0</v>
      </c>
      <c r="C1023" s="26">
        <v>660.0</v>
      </c>
      <c r="D1023" s="27">
        <v>0.0</v>
      </c>
      <c r="E1023" s="41"/>
    </row>
    <row r="1024" hidden="1">
      <c r="A1024" s="56" t="s">
        <v>3727</v>
      </c>
      <c r="B1024" s="29">
        <v>500.0</v>
      </c>
      <c r="C1024" s="26">
        <v>500.0</v>
      </c>
      <c r="D1024" s="27">
        <v>0.0</v>
      </c>
      <c r="E1024" s="41"/>
    </row>
    <row r="1025" hidden="1">
      <c r="A1025" s="31" t="s">
        <v>3729</v>
      </c>
      <c r="B1025" s="29">
        <v>0.0</v>
      </c>
      <c r="C1025" s="26"/>
      <c r="D1025" s="27">
        <v>0.0</v>
      </c>
      <c r="E1025" s="40"/>
    </row>
    <row r="1026" hidden="1">
      <c r="A1026" s="31" t="s">
        <v>3730</v>
      </c>
      <c r="B1026" s="29">
        <v>0.0</v>
      </c>
      <c r="C1026" s="26"/>
      <c r="D1026" s="27">
        <v>0.0</v>
      </c>
      <c r="E1026" s="41"/>
    </row>
    <row r="1027" hidden="1">
      <c r="A1027" s="31" t="s">
        <v>3732</v>
      </c>
      <c r="B1027" s="29">
        <v>0.0</v>
      </c>
      <c r="C1027" s="26"/>
      <c r="D1027" s="27">
        <v>0.0</v>
      </c>
      <c r="E1027" s="28"/>
    </row>
    <row r="1028" hidden="1">
      <c r="A1028" s="31" t="s">
        <v>3734</v>
      </c>
      <c r="B1028" s="29">
        <v>3480.0</v>
      </c>
      <c r="C1028" s="26">
        <v>3400.0</v>
      </c>
      <c r="D1028" s="27">
        <v>-80.0</v>
      </c>
      <c r="E1028" s="40"/>
    </row>
    <row r="1029" hidden="1">
      <c r="A1029" s="57" t="s">
        <v>3735</v>
      </c>
      <c r="B1029" s="29">
        <v>54207.0</v>
      </c>
      <c r="C1029" s="29">
        <v>54207.0</v>
      </c>
      <c r="D1029" s="27">
        <v>0.0</v>
      </c>
      <c r="E1029" s="41"/>
    </row>
    <row r="1030" hidden="1">
      <c r="A1030" s="57" t="s">
        <v>3736</v>
      </c>
      <c r="B1030" s="29">
        <v>37628.0</v>
      </c>
      <c r="C1030" s="58">
        <v>37628.0</v>
      </c>
      <c r="D1030" s="27">
        <v>0.0</v>
      </c>
      <c r="E1030" s="41"/>
    </row>
    <row r="1031" hidden="1">
      <c r="A1031" s="57" t="s">
        <v>3737</v>
      </c>
      <c r="B1031" s="29">
        <v>39596.0</v>
      </c>
      <c r="C1031" s="58">
        <v>39596.0</v>
      </c>
      <c r="D1031" s="27">
        <v>0.0</v>
      </c>
      <c r="E1031" s="41"/>
    </row>
    <row r="1032" hidden="1">
      <c r="A1032" s="57" t="s">
        <v>3738</v>
      </c>
      <c r="B1032" s="29">
        <v>43538.0</v>
      </c>
      <c r="C1032" s="58">
        <v>43538.0</v>
      </c>
      <c r="D1032" s="27">
        <v>0.0</v>
      </c>
      <c r="E1032" s="41"/>
    </row>
    <row r="1033" hidden="1">
      <c r="A1033" s="57" t="s">
        <v>3740</v>
      </c>
      <c r="B1033" s="29">
        <v>485.0</v>
      </c>
      <c r="C1033" s="58">
        <v>485.0</v>
      </c>
      <c r="D1033" s="27">
        <v>0.0</v>
      </c>
      <c r="E1033" s="41"/>
    </row>
    <row r="1034" hidden="1">
      <c r="A1034" s="57" t="s">
        <v>3741</v>
      </c>
      <c r="B1034" s="29">
        <v>12787.0</v>
      </c>
      <c r="C1034" s="58">
        <v>12787.0</v>
      </c>
      <c r="D1034" s="27">
        <v>0.0</v>
      </c>
      <c r="E1034" s="41"/>
    </row>
    <row r="1035" hidden="1">
      <c r="A1035" s="35" t="s">
        <v>3742</v>
      </c>
      <c r="B1035" s="29">
        <v>216417.8</v>
      </c>
      <c r="C1035" s="58">
        <v>216417.8</v>
      </c>
      <c r="D1035" s="27">
        <v>0.0</v>
      </c>
      <c r="E1035" s="41"/>
    </row>
    <row r="1036" hidden="1">
      <c r="A1036" s="36" t="s">
        <v>3743</v>
      </c>
      <c r="B1036" s="42">
        <v>0.2000000000007276</v>
      </c>
      <c r="C1036" s="64">
        <v>0.20000000001164153</v>
      </c>
      <c r="D1036" s="65">
        <v>1.0913936421275139E-11</v>
      </c>
      <c r="E1036" s="45"/>
    </row>
    <row r="1037" hidden="1"/>
    <row r="1038" hidden="1"/>
    <row r="1039" hidden="1">
      <c r="A1039" s="5" t="s">
        <v>4843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5" t="s">
        <v>3717</v>
      </c>
      <c r="B1041" s="6"/>
      <c r="C1041" s="6"/>
      <c r="D1041" s="6"/>
      <c r="E1041" s="7"/>
    </row>
    <row r="1042" hidden="1">
      <c r="A1042" s="10"/>
      <c r="B1042" s="11"/>
      <c r="C1042" s="11"/>
      <c r="D1042" s="11"/>
      <c r="E1042" s="12"/>
    </row>
    <row r="1043" hidden="1">
      <c r="A1043" s="13">
        <v>45733.0</v>
      </c>
      <c r="B1043" s="6"/>
      <c r="C1043" s="53" t="s">
        <v>3718</v>
      </c>
      <c r="D1043" s="15">
        <v>45739.0</v>
      </c>
      <c r="E1043" s="7"/>
    </row>
    <row r="1044" hidden="1">
      <c r="A1044" s="10"/>
      <c r="B1044" s="11"/>
      <c r="C1044" s="16"/>
      <c r="D1044" s="11"/>
      <c r="E1044" s="12"/>
    </row>
    <row r="1045" hidden="1">
      <c r="A1045" s="54" t="s">
        <v>4850</v>
      </c>
      <c r="B1045" s="7"/>
      <c r="C1045" s="16"/>
      <c r="D1045" s="55" t="s">
        <v>4851</v>
      </c>
      <c r="E1045" s="7"/>
    </row>
    <row r="1046" hidden="1">
      <c r="A1046" s="10"/>
      <c r="B1046" s="12"/>
      <c r="C1046" s="16"/>
      <c r="D1046" s="11"/>
      <c r="E1046" s="12"/>
    </row>
    <row r="1047" hidden="1">
      <c r="A1047" s="19" t="s">
        <v>3719</v>
      </c>
      <c r="B1047" s="6"/>
      <c r="C1047" s="6"/>
      <c r="D1047" s="6"/>
      <c r="E1047" s="7"/>
    </row>
    <row r="1048" hidden="1">
      <c r="A1048" s="20" t="s">
        <v>3720</v>
      </c>
      <c r="B1048" s="21" t="s">
        <v>3721</v>
      </c>
      <c r="C1048" s="22" t="s">
        <v>3722</v>
      </c>
      <c r="D1048" s="21" t="s">
        <v>3723</v>
      </c>
      <c r="E1048" s="23" t="s">
        <v>13</v>
      </c>
    </row>
    <row r="1049" hidden="1">
      <c r="A1049" s="56" t="s">
        <v>3724</v>
      </c>
      <c r="B1049" s="25">
        <v>27805.0</v>
      </c>
      <c r="C1049" s="26">
        <v>27805.0</v>
      </c>
      <c r="D1049" s="27">
        <v>0.0</v>
      </c>
      <c r="E1049" s="28"/>
    </row>
    <row r="1050" hidden="1">
      <c r="A1050" s="56" t="s">
        <v>3725</v>
      </c>
      <c r="B1050" s="29">
        <v>8311.0</v>
      </c>
      <c r="C1050" s="26">
        <v>8311.0</v>
      </c>
      <c r="D1050" s="27">
        <v>0.0</v>
      </c>
      <c r="E1050" s="40"/>
    </row>
    <row r="1051" hidden="1">
      <c r="A1051" s="56" t="s">
        <v>3726</v>
      </c>
      <c r="B1051" s="25">
        <v>0.0</v>
      </c>
      <c r="C1051" s="26"/>
      <c r="D1051" s="27">
        <v>0.0</v>
      </c>
      <c r="E1051" s="41"/>
    </row>
    <row r="1052" hidden="1">
      <c r="A1052" s="56" t="s">
        <v>3727</v>
      </c>
      <c r="B1052" s="29">
        <v>500.0</v>
      </c>
      <c r="C1052" s="26">
        <v>500.0</v>
      </c>
      <c r="D1052" s="27">
        <v>0.0</v>
      </c>
      <c r="E1052" s="41"/>
    </row>
    <row r="1053" hidden="1">
      <c r="A1053" s="31" t="s">
        <v>3729</v>
      </c>
      <c r="B1053" s="29">
        <v>40.0</v>
      </c>
      <c r="C1053" s="26"/>
      <c r="D1053" s="27">
        <v>-40.0</v>
      </c>
      <c r="E1053" s="40"/>
    </row>
    <row r="1054" hidden="1">
      <c r="A1054" s="31" t="s">
        <v>3730</v>
      </c>
      <c r="B1054" s="29">
        <v>0.0</v>
      </c>
      <c r="C1054" s="26"/>
      <c r="D1054" s="27">
        <v>0.0</v>
      </c>
      <c r="E1054" s="41"/>
    </row>
    <row r="1055" hidden="1">
      <c r="A1055" s="31" t="s">
        <v>3732</v>
      </c>
      <c r="B1055" s="29">
        <v>0.0</v>
      </c>
      <c r="C1055" s="26"/>
      <c r="D1055" s="27">
        <v>0.0</v>
      </c>
      <c r="E1055" s="28"/>
    </row>
    <row r="1056" hidden="1">
      <c r="A1056" s="31" t="s">
        <v>3734</v>
      </c>
      <c r="B1056" s="29">
        <v>2400.0</v>
      </c>
      <c r="C1056" s="26">
        <v>2440.0</v>
      </c>
      <c r="D1056" s="27">
        <v>40.0</v>
      </c>
      <c r="E1056" s="40"/>
    </row>
    <row r="1057" hidden="1">
      <c r="A1057" s="57" t="s">
        <v>3735</v>
      </c>
      <c r="B1057" s="29">
        <v>57670.0</v>
      </c>
      <c r="C1057" s="29">
        <v>57670.0</v>
      </c>
      <c r="D1057" s="27">
        <v>0.0</v>
      </c>
      <c r="E1057" s="41"/>
    </row>
    <row r="1058" hidden="1">
      <c r="A1058" s="57" t="s">
        <v>3736</v>
      </c>
      <c r="B1058" s="29">
        <v>36530.0</v>
      </c>
      <c r="C1058" s="58">
        <v>36530.0</v>
      </c>
      <c r="D1058" s="27">
        <v>0.0</v>
      </c>
      <c r="E1058" s="41"/>
    </row>
    <row r="1059" hidden="1">
      <c r="A1059" s="57" t="s">
        <v>3737</v>
      </c>
      <c r="B1059" s="29">
        <v>45912.0</v>
      </c>
      <c r="C1059" s="58">
        <v>45912.0</v>
      </c>
      <c r="D1059" s="27">
        <v>0.0</v>
      </c>
      <c r="E1059" s="41"/>
    </row>
    <row r="1060" hidden="1">
      <c r="A1060" s="57" t="s">
        <v>3738</v>
      </c>
      <c r="B1060" s="29">
        <v>36493.9</v>
      </c>
      <c r="C1060" s="58">
        <v>36493.899999999994</v>
      </c>
      <c r="D1060" s="27">
        <v>-7.275957614183426E-12</v>
      </c>
      <c r="E1060" s="41"/>
    </row>
    <row r="1061" hidden="1">
      <c r="A1061" s="57" t="s">
        <v>3740</v>
      </c>
      <c r="B1061" s="29">
        <v>0.0</v>
      </c>
      <c r="C1061" s="58">
        <v>0.0</v>
      </c>
      <c r="D1061" s="27">
        <v>0.0</v>
      </c>
      <c r="E1061" s="41"/>
    </row>
    <row r="1062" hidden="1">
      <c r="A1062" s="57" t="s">
        <v>3741</v>
      </c>
      <c r="B1062" s="29">
        <v>11264.0</v>
      </c>
      <c r="C1062" s="58">
        <v>11264.0</v>
      </c>
      <c r="D1062" s="27">
        <v>0.0</v>
      </c>
      <c r="E1062" s="41"/>
    </row>
    <row r="1063" hidden="1">
      <c r="A1063" s="35" t="s">
        <v>3742</v>
      </c>
      <c r="B1063" s="29">
        <v>215661.75</v>
      </c>
      <c r="C1063" s="58">
        <v>215661.75</v>
      </c>
      <c r="D1063" s="27">
        <v>0.0</v>
      </c>
      <c r="E1063" s="41"/>
    </row>
    <row r="1064" hidden="1">
      <c r="A1064" s="36" t="s">
        <v>3743</v>
      </c>
      <c r="B1064" s="42">
        <v>0.1499999999978172</v>
      </c>
      <c r="C1064" s="64">
        <v>0.14999999999417923</v>
      </c>
      <c r="D1064" s="65">
        <v>-3.637978807091713E-12</v>
      </c>
      <c r="E1064" s="45"/>
    </row>
    <row r="1065" hidden="1"/>
    <row r="1066" hidden="1"/>
    <row r="1067" hidden="1">
      <c r="A1067" s="5" t="s">
        <v>4843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5" t="s">
        <v>3717</v>
      </c>
      <c r="B1069" s="6"/>
      <c r="C1069" s="6"/>
      <c r="D1069" s="6"/>
      <c r="E1069" s="7"/>
    </row>
    <row r="1070" hidden="1">
      <c r="A1070" s="10"/>
      <c r="B1070" s="11"/>
      <c r="C1070" s="11"/>
      <c r="D1070" s="11"/>
      <c r="E1070" s="12"/>
    </row>
    <row r="1071" hidden="1">
      <c r="A1071" s="13">
        <v>45740.0</v>
      </c>
      <c r="B1071" s="6"/>
      <c r="C1071" s="53" t="s">
        <v>3718</v>
      </c>
      <c r="D1071" s="15">
        <v>45746.0</v>
      </c>
      <c r="E1071" s="7"/>
    </row>
    <row r="1072" hidden="1">
      <c r="A1072" s="10"/>
      <c r="B1072" s="11"/>
      <c r="C1072" s="16"/>
      <c r="D1072" s="11"/>
      <c r="E1072" s="12"/>
    </row>
    <row r="1073" hidden="1">
      <c r="A1073" s="54" t="s">
        <v>4850</v>
      </c>
      <c r="B1073" s="7"/>
      <c r="C1073" s="16"/>
      <c r="D1073" s="55" t="s">
        <v>4851</v>
      </c>
      <c r="E1073" s="7"/>
    </row>
    <row r="1074" hidden="1">
      <c r="A1074" s="10"/>
      <c r="B1074" s="12"/>
      <c r="C1074" s="16"/>
      <c r="D1074" s="11"/>
      <c r="E1074" s="12"/>
    </row>
    <row r="1075" hidden="1">
      <c r="A1075" s="19" t="s">
        <v>3719</v>
      </c>
      <c r="B1075" s="6"/>
      <c r="C1075" s="6"/>
      <c r="D1075" s="6"/>
      <c r="E1075" s="7"/>
    </row>
    <row r="1076" hidden="1">
      <c r="A1076" s="20" t="s">
        <v>3720</v>
      </c>
      <c r="B1076" s="21" t="s">
        <v>3721</v>
      </c>
      <c r="C1076" s="22" t="s">
        <v>3722</v>
      </c>
      <c r="D1076" s="21" t="s">
        <v>3723</v>
      </c>
      <c r="E1076" s="23" t="s">
        <v>13</v>
      </c>
    </row>
    <row r="1077" hidden="1">
      <c r="A1077" s="56" t="s">
        <v>3724</v>
      </c>
      <c r="B1077" s="25">
        <v>22852.0</v>
      </c>
      <c r="C1077" s="26">
        <v>22852.0</v>
      </c>
      <c r="D1077" s="27">
        <v>0.0</v>
      </c>
      <c r="E1077" s="28"/>
    </row>
    <row r="1078" hidden="1">
      <c r="A1078" s="56" t="s">
        <v>3725</v>
      </c>
      <c r="B1078" s="29">
        <v>6491.0</v>
      </c>
      <c r="C1078" s="26">
        <v>6491.0</v>
      </c>
      <c r="D1078" s="27">
        <v>0.0</v>
      </c>
      <c r="E1078" s="40"/>
    </row>
    <row r="1079" hidden="1">
      <c r="A1079" s="56" t="s">
        <v>3726</v>
      </c>
      <c r="B1079" s="25">
        <v>400.0</v>
      </c>
      <c r="C1079" s="26">
        <v>400.0</v>
      </c>
      <c r="D1079" s="27">
        <v>0.0</v>
      </c>
      <c r="E1079" s="41"/>
    </row>
    <row r="1080" hidden="1">
      <c r="A1080" s="56" t="s">
        <v>3727</v>
      </c>
      <c r="B1080" s="29">
        <v>500.0</v>
      </c>
      <c r="C1080" s="26">
        <v>500.0</v>
      </c>
      <c r="D1080" s="27">
        <v>0.0</v>
      </c>
      <c r="E1080" s="41"/>
    </row>
    <row r="1081" hidden="1">
      <c r="A1081" s="31" t="s">
        <v>3729</v>
      </c>
      <c r="B1081" s="29">
        <v>0.0</v>
      </c>
      <c r="C1081" s="26"/>
      <c r="D1081" s="27">
        <v>0.0</v>
      </c>
      <c r="E1081" s="40"/>
    </row>
    <row r="1082" hidden="1">
      <c r="A1082" s="31" t="s">
        <v>3730</v>
      </c>
      <c r="B1082" s="29">
        <v>0.0</v>
      </c>
      <c r="C1082" s="26"/>
      <c r="D1082" s="27">
        <v>0.0</v>
      </c>
      <c r="E1082" s="41"/>
    </row>
    <row r="1083" hidden="1">
      <c r="A1083" s="31" t="s">
        <v>3732</v>
      </c>
      <c r="B1083" s="29">
        <v>1477.0</v>
      </c>
      <c r="C1083" s="26">
        <v>1476.0</v>
      </c>
      <c r="D1083" s="27">
        <v>-1.0</v>
      </c>
      <c r="E1083" s="28"/>
    </row>
    <row r="1084" hidden="1">
      <c r="A1084" s="31" t="s">
        <v>3734</v>
      </c>
      <c r="B1084" s="29">
        <v>2800.0</v>
      </c>
      <c r="C1084" s="26">
        <v>2800.0</v>
      </c>
      <c r="D1084" s="27">
        <v>0.0</v>
      </c>
      <c r="E1084" s="40"/>
    </row>
    <row r="1085" hidden="1">
      <c r="A1085" s="57" t="s">
        <v>3735</v>
      </c>
      <c r="B1085" s="29">
        <v>55691.39000000001</v>
      </c>
      <c r="C1085" s="29">
        <v>55691.38999999999</v>
      </c>
      <c r="D1085" s="27">
        <v>-1.4551915228366852E-11</v>
      </c>
      <c r="E1085" s="41"/>
    </row>
    <row r="1086" hidden="1">
      <c r="A1086" s="57" t="s">
        <v>3736</v>
      </c>
      <c r="B1086" s="29">
        <v>29908.0</v>
      </c>
      <c r="C1086" s="58">
        <v>29908.0</v>
      </c>
      <c r="D1086" s="27">
        <v>0.0</v>
      </c>
      <c r="E1086" s="41"/>
    </row>
    <row r="1087" hidden="1">
      <c r="A1087" s="57" t="s">
        <v>3737</v>
      </c>
      <c r="B1087" s="29">
        <v>45243.0</v>
      </c>
      <c r="C1087" s="58">
        <v>44650.0</v>
      </c>
      <c r="D1087" s="27">
        <v>-593.0</v>
      </c>
      <c r="E1087" s="41"/>
    </row>
    <row r="1088" hidden="1">
      <c r="A1088" s="57" t="s">
        <v>3738</v>
      </c>
      <c r="B1088" s="29">
        <v>32300.25</v>
      </c>
      <c r="C1088" s="58">
        <v>32300.25</v>
      </c>
      <c r="D1088" s="27">
        <v>0.0</v>
      </c>
      <c r="E1088" s="41"/>
    </row>
    <row r="1089" hidden="1">
      <c r="A1089" s="57" t="s">
        <v>3740</v>
      </c>
      <c r="B1089" s="29">
        <v>588.0</v>
      </c>
      <c r="C1089" s="58">
        <v>588.0</v>
      </c>
      <c r="D1089" s="27">
        <v>0.0</v>
      </c>
      <c r="E1089" s="41"/>
    </row>
    <row r="1090" hidden="1">
      <c r="A1090" s="57" t="s">
        <v>3741</v>
      </c>
      <c r="B1090" s="29">
        <v>9557.0</v>
      </c>
      <c r="C1090" s="58">
        <v>9557.0</v>
      </c>
      <c r="D1090" s="27">
        <v>0.0</v>
      </c>
      <c r="E1090" s="41"/>
    </row>
    <row r="1091" hidden="1">
      <c r="A1091" s="35" t="s">
        <v>3742</v>
      </c>
      <c r="B1091" s="29">
        <v>198251.14</v>
      </c>
      <c r="C1091" s="58">
        <v>197658.13999999998</v>
      </c>
      <c r="D1091" s="27">
        <v>-593.0000000000291</v>
      </c>
      <c r="E1091" s="41"/>
    </row>
    <row r="1092" hidden="1">
      <c r="A1092" s="36" t="s">
        <v>3743</v>
      </c>
      <c r="B1092" s="42">
        <v>-0.500000000007276</v>
      </c>
      <c r="C1092" s="64">
        <v>-1.5</v>
      </c>
      <c r="D1092" s="65">
        <v>-0.999999999992724</v>
      </c>
      <c r="E1092" s="45"/>
    </row>
    <row r="1093" hidden="1"/>
    <row r="1094" hidden="1"/>
    <row r="1095" hidden="1">
      <c r="A1095" s="5" t="s">
        <v>4843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5" t="s">
        <v>3717</v>
      </c>
      <c r="B1097" s="6"/>
      <c r="C1097" s="6"/>
      <c r="D1097" s="6"/>
      <c r="E1097" s="7"/>
    </row>
    <row r="1098" hidden="1">
      <c r="A1098" s="10"/>
      <c r="B1098" s="11"/>
      <c r="C1098" s="11"/>
      <c r="D1098" s="11"/>
      <c r="E1098" s="12"/>
    </row>
    <row r="1099" hidden="1">
      <c r="A1099" s="13">
        <v>45747.0</v>
      </c>
      <c r="B1099" s="6"/>
      <c r="C1099" s="53" t="s">
        <v>3718</v>
      </c>
      <c r="D1099" s="15">
        <v>45747.0</v>
      </c>
      <c r="E1099" s="7"/>
    </row>
    <row r="1100" hidden="1">
      <c r="A1100" s="10"/>
      <c r="B1100" s="11"/>
      <c r="C1100" s="16"/>
      <c r="D1100" s="11"/>
      <c r="E1100" s="12"/>
    </row>
    <row r="1101" hidden="1">
      <c r="A1101" s="54" t="s">
        <v>4850</v>
      </c>
      <c r="B1101" s="7"/>
      <c r="C1101" s="16"/>
      <c r="D1101" s="55" t="s">
        <v>4850</v>
      </c>
      <c r="E1101" s="7"/>
    </row>
    <row r="1102" hidden="1">
      <c r="A1102" s="10"/>
      <c r="B1102" s="12"/>
      <c r="C1102" s="16"/>
      <c r="D1102" s="11"/>
      <c r="E1102" s="12"/>
    </row>
    <row r="1103" hidden="1">
      <c r="A1103" s="19" t="s">
        <v>3719</v>
      </c>
      <c r="B1103" s="6"/>
      <c r="C1103" s="6"/>
      <c r="D1103" s="6"/>
      <c r="E1103" s="7"/>
    </row>
    <row r="1104" hidden="1">
      <c r="A1104" s="20" t="s">
        <v>3720</v>
      </c>
      <c r="B1104" s="21" t="s">
        <v>3721</v>
      </c>
      <c r="C1104" s="22" t="s">
        <v>3722</v>
      </c>
      <c r="D1104" s="21" t="s">
        <v>3723</v>
      </c>
      <c r="E1104" s="23" t="s">
        <v>13</v>
      </c>
    </row>
    <row r="1105" hidden="1">
      <c r="A1105" s="56" t="s">
        <v>3724</v>
      </c>
      <c r="B1105" s="25">
        <v>635.0</v>
      </c>
      <c r="C1105" s="26">
        <v>635.0</v>
      </c>
      <c r="D1105" s="27">
        <v>0.0</v>
      </c>
      <c r="E1105" s="28"/>
    </row>
    <row r="1106" hidden="1">
      <c r="A1106" s="56" t="s">
        <v>3725</v>
      </c>
      <c r="B1106" s="29">
        <v>45.0</v>
      </c>
      <c r="C1106" s="26">
        <v>45.0</v>
      </c>
      <c r="D1106" s="27">
        <v>0.0</v>
      </c>
      <c r="E1106" s="40"/>
    </row>
    <row r="1107" hidden="1">
      <c r="A1107" s="56" t="s">
        <v>3726</v>
      </c>
      <c r="B1107" s="25">
        <v>0.0</v>
      </c>
      <c r="C1107" s="26"/>
      <c r="D1107" s="27">
        <v>0.0</v>
      </c>
      <c r="E1107" s="41"/>
    </row>
    <row r="1108" hidden="1">
      <c r="A1108" s="56" t="s">
        <v>3727</v>
      </c>
      <c r="B1108" s="29">
        <v>0.0</v>
      </c>
      <c r="C1108" s="26"/>
      <c r="D1108" s="27">
        <v>0.0</v>
      </c>
      <c r="E1108" s="41"/>
    </row>
    <row r="1109" hidden="1">
      <c r="A1109" s="31" t="s">
        <v>3729</v>
      </c>
      <c r="B1109" s="29">
        <v>0.0</v>
      </c>
      <c r="C1109" s="26"/>
      <c r="D1109" s="27">
        <v>0.0</v>
      </c>
      <c r="E1109" s="40"/>
    </row>
    <row r="1110" hidden="1">
      <c r="A1110" s="31" t="s">
        <v>3730</v>
      </c>
      <c r="B1110" s="29">
        <v>0.0</v>
      </c>
      <c r="C1110" s="26"/>
      <c r="D1110" s="27">
        <v>0.0</v>
      </c>
      <c r="E1110" s="41"/>
    </row>
    <row r="1111" hidden="1">
      <c r="A1111" s="31" t="s">
        <v>3732</v>
      </c>
      <c r="B1111" s="29">
        <v>1000.0</v>
      </c>
      <c r="C1111" s="26">
        <v>1000.0</v>
      </c>
      <c r="D1111" s="27">
        <v>0.0</v>
      </c>
      <c r="E1111" s="28" t="s">
        <v>8593</v>
      </c>
    </row>
    <row r="1112" hidden="1">
      <c r="A1112" s="31" t="s">
        <v>3734</v>
      </c>
      <c r="B1112" s="29">
        <v>200.0</v>
      </c>
      <c r="C1112" s="26">
        <v>200.0</v>
      </c>
      <c r="D1112" s="27">
        <v>0.0</v>
      </c>
      <c r="E1112" s="40"/>
    </row>
    <row r="1113" hidden="1">
      <c r="A1113" s="57" t="s">
        <v>3735</v>
      </c>
      <c r="B1113" s="29">
        <v>7168.0</v>
      </c>
      <c r="C1113" s="29">
        <v>7168.0</v>
      </c>
      <c r="D1113" s="27">
        <v>0.0</v>
      </c>
      <c r="E1113" s="41"/>
    </row>
    <row r="1114" hidden="1">
      <c r="A1114" s="57" t="s">
        <v>3736</v>
      </c>
      <c r="B1114" s="29">
        <v>5651.0</v>
      </c>
      <c r="C1114" s="58">
        <v>5651.0</v>
      </c>
      <c r="D1114" s="27">
        <v>0.0</v>
      </c>
      <c r="E1114" s="41"/>
    </row>
    <row r="1115" hidden="1">
      <c r="A1115" s="57" t="s">
        <v>3737</v>
      </c>
      <c r="B1115" s="29">
        <v>6111.0</v>
      </c>
      <c r="C1115" s="58">
        <v>6111.0</v>
      </c>
      <c r="D1115" s="27">
        <v>0.0</v>
      </c>
      <c r="E1115" s="41"/>
    </row>
    <row r="1116" hidden="1">
      <c r="A1116" s="57" t="s">
        <v>3738</v>
      </c>
      <c r="B1116" s="29">
        <v>4635.0</v>
      </c>
      <c r="C1116" s="58">
        <v>4635.0</v>
      </c>
      <c r="D1116" s="27">
        <v>0.0</v>
      </c>
      <c r="E1116" s="41"/>
    </row>
    <row r="1117" hidden="1">
      <c r="A1117" s="57" t="s">
        <v>3740</v>
      </c>
      <c r="B1117" s="29">
        <v>0.0</v>
      </c>
      <c r="C1117" s="58">
        <v>0.0</v>
      </c>
      <c r="D1117" s="27">
        <v>0.0</v>
      </c>
      <c r="E1117" s="41"/>
    </row>
    <row r="1118" hidden="1">
      <c r="A1118" s="57" t="s">
        <v>3741</v>
      </c>
      <c r="B1118" s="29">
        <v>1396.0</v>
      </c>
      <c r="C1118" s="58">
        <v>1396.0</v>
      </c>
      <c r="D1118" s="27">
        <v>0.0</v>
      </c>
      <c r="E1118" s="41"/>
    </row>
    <row r="1119" hidden="1">
      <c r="A1119" s="35" t="s">
        <v>3742</v>
      </c>
      <c r="B1119" s="29">
        <v>25445.0</v>
      </c>
      <c r="C1119" s="58">
        <v>25445.0</v>
      </c>
      <c r="D1119" s="27">
        <v>0.0</v>
      </c>
      <c r="E1119" s="41"/>
    </row>
    <row r="1120" hidden="1">
      <c r="A1120" s="36" t="s">
        <v>3743</v>
      </c>
      <c r="B1120" s="42">
        <v>0.0</v>
      </c>
      <c r="C1120" s="64">
        <v>0.0</v>
      </c>
      <c r="D1120" s="65">
        <v>0.0</v>
      </c>
      <c r="E1120" s="45"/>
    </row>
    <row r="1121" hidden="1"/>
    <row r="1122" hidden="1"/>
    <row r="1123" hidden="1">
      <c r="A1123" s="5" t="s">
        <v>4843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5" t="s">
        <v>3717</v>
      </c>
      <c r="B1125" s="6"/>
      <c r="C1125" s="6"/>
      <c r="D1125" s="6"/>
      <c r="E1125" s="7"/>
    </row>
    <row r="1126" hidden="1">
      <c r="A1126" s="10"/>
      <c r="B1126" s="11"/>
      <c r="C1126" s="11"/>
      <c r="D1126" s="11"/>
      <c r="E1126" s="12"/>
    </row>
    <row r="1127" hidden="1">
      <c r="A1127" s="13">
        <v>45748.0</v>
      </c>
      <c r="B1127" s="6"/>
      <c r="C1127" s="53" t="s">
        <v>3718</v>
      </c>
      <c r="D1127" s="15">
        <v>45753.0</v>
      </c>
      <c r="E1127" s="7"/>
    </row>
    <row r="1128" hidden="1">
      <c r="A1128" s="10"/>
      <c r="B1128" s="11"/>
      <c r="C1128" s="16"/>
      <c r="D1128" s="11"/>
      <c r="E1128" s="12"/>
    </row>
    <row r="1129" hidden="1">
      <c r="A1129" s="54" t="s">
        <v>4852</v>
      </c>
      <c r="B1129" s="7"/>
      <c r="C1129" s="16"/>
      <c r="D1129" s="55" t="s">
        <v>4851</v>
      </c>
      <c r="E1129" s="7"/>
    </row>
    <row r="1130" hidden="1">
      <c r="A1130" s="10"/>
      <c r="B1130" s="12"/>
      <c r="C1130" s="16"/>
      <c r="D1130" s="11"/>
      <c r="E1130" s="12"/>
    </row>
    <row r="1131" hidden="1">
      <c r="A1131" s="19" t="s">
        <v>3719</v>
      </c>
      <c r="B1131" s="6"/>
      <c r="C1131" s="6"/>
      <c r="D1131" s="6"/>
      <c r="E1131" s="7"/>
    </row>
    <row r="1132" hidden="1">
      <c r="A1132" s="20" t="s">
        <v>3720</v>
      </c>
      <c r="B1132" s="21" t="s">
        <v>3721</v>
      </c>
      <c r="C1132" s="22" t="s">
        <v>3722</v>
      </c>
      <c r="D1132" s="21" t="s">
        <v>3723</v>
      </c>
      <c r="E1132" s="23" t="s">
        <v>13</v>
      </c>
    </row>
    <row r="1133" hidden="1">
      <c r="A1133" s="56" t="s">
        <v>3724</v>
      </c>
      <c r="B1133" s="25">
        <v>21306.0</v>
      </c>
      <c r="C1133" s="26">
        <v>20840.0</v>
      </c>
      <c r="D1133" s="27">
        <v>-466.0</v>
      </c>
      <c r="E1133" s="28" t="s">
        <v>8594</v>
      </c>
    </row>
    <row r="1134" hidden="1">
      <c r="A1134" s="56" t="s">
        <v>3725</v>
      </c>
      <c r="B1134" s="29">
        <v>10317.0</v>
      </c>
      <c r="C1134" s="26">
        <v>10317.0</v>
      </c>
      <c r="D1134" s="27">
        <v>0.0</v>
      </c>
      <c r="E1134" s="40"/>
    </row>
    <row r="1135" hidden="1">
      <c r="A1135" s="56" t="s">
        <v>3726</v>
      </c>
      <c r="B1135" s="25">
        <v>0.0</v>
      </c>
      <c r="C1135" s="26"/>
      <c r="D1135" s="27">
        <v>0.0</v>
      </c>
      <c r="E1135" s="41"/>
    </row>
    <row r="1136" hidden="1">
      <c r="A1136" s="56" t="s">
        <v>3727</v>
      </c>
      <c r="B1136" s="29">
        <v>501.0</v>
      </c>
      <c r="C1136" s="26">
        <v>501.0</v>
      </c>
      <c r="D1136" s="27">
        <v>0.0</v>
      </c>
      <c r="E1136" s="41"/>
    </row>
    <row r="1137" hidden="1">
      <c r="A1137" s="31" t="s">
        <v>3729</v>
      </c>
      <c r="B1137" s="29">
        <v>160.0</v>
      </c>
      <c r="C1137" s="26"/>
      <c r="D1137" s="27">
        <v>-160.0</v>
      </c>
      <c r="E1137" s="40"/>
    </row>
    <row r="1138" hidden="1">
      <c r="A1138" s="31" t="s">
        <v>3730</v>
      </c>
      <c r="B1138" s="29">
        <v>0.0</v>
      </c>
      <c r="C1138" s="26"/>
      <c r="D1138" s="27">
        <v>0.0</v>
      </c>
      <c r="E1138" s="41"/>
    </row>
    <row r="1139" hidden="1">
      <c r="A1139" s="31" t="s">
        <v>3732</v>
      </c>
      <c r="B1139" s="29">
        <v>933.0</v>
      </c>
      <c r="C1139" s="26">
        <v>933.0</v>
      </c>
      <c r="D1139" s="27">
        <v>0.0</v>
      </c>
      <c r="E1139" s="28"/>
    </row>
    <row r="1140" hidden="1">
      <c r="A1140" s="31" t="s">
        <v>3734</v>
      </c>
      <c r="B1140" s="29">
        <v>2160.0</v>
      </c>
      <c r="C1140" s="26">
        <v>2320.0</v>
      </c>
      <c r="D1140" s="27">
        <v>160.0</v>
      </c>
      <c r="E1140" s="40"/>
    </row>
    <row r="1141" hidden="1">
      <c r="A1141" s="57" t="s">
        <v>3735</v>
      </c>
      <c r="B1141" s="29">
        <v>36481.0</v>
      </c>
      <c r="C1141" s="29">
        <v>36257.0</v>
      </c>
      <c r="D1141" s="27">
        <v>-224.0</v>
      </c>
      <c r="E1141" s="41"/>
    </row>
    <row r="1142" hidden="1">
      <c r="A1142" s="57" t="s">
        <v>3736</v>
      </c>
      <c r="B1142" s="29">
        <v>32342.0</v>
      </c>
      <c r="C1142" s="58">
        <v>32342.0</v>
      </c>
      <c r="D1142" s="27">
        <v>0.0</v>
      </c>
      <c r="E1142" s="41"/>
    </row>
    <row r="1143" hidden="1">
      <c r="A1143" s="57" t="s">
        <v>3737</v>
      </c>
      <c r="B1143" s="29">
        <v>40260.0</v>
      </c>
      <c r="C1143" s="58">
        <v>39808.0</v>
      </c>
      <c r="D1143" s="27">
        <v>-452.0</v>
      </c>
      <c r="E1143" s="41"/>
    </row>
    <row r="1144" hidden="1">
      <c r="A1144" s="57" t="s">
        <v>3738</v>
      </c>
      <c r="B1144" s="29">
        <v>34131.0</v>
      </c>
      <c r="C1144" s="58">
        <v>34131.0</v>
      </c>
      <c r="D1144" s="27">
        <v>0.0</v>
      </c>
      <c r="E1144" s="41"/>
    </row>
    <row r="1145" hidden="1">
      <c r="A1145" s="57" t="s">
        <v>3740</v>
      </c>
      <c r="B1145" s="29">
        <v>0.0</v>
      </c>
      <c r="C1145" s="58">
        <v>0.0</v>
      </c>
      <c r="D1145" s="27">
        <v>0.0</v>
      </c>
      <c r="E1145" s="41"/>
    </row>
    <row r="1146" hidden="1">
      <c r="A1146" s="57" t="s">
        <v>3741</v>
      </c>
      <c r="B1146" s="29">
        <v>9922.0</v>
      </c>
      <c r="C1146" s="58">
        <v>9922.0</v>
      </c>
      <c r="D1146" s="27">
        <v>0.0</v>
      </c>
      <c r="E1146" s="41"/>
    </row>
    <row r="1147" hidden="1">
      <c r="A1147" s="35" t="s">
        <v>3742</v>
      </c>
      <c r="B1147" s="29">
        <v>178591.0</v>
      </c>
      <c r="C1147" s="58">
        <v>177441.0</v>
      </c>
      <c r="D1147" s="27">
        <v>-1150.0</v>
      </c>
      <c r="E1147" s="41"/>
    </row>
    <row r="1148" hidden="1">
      <c r="A1148" s="36" t="s">
        <v>3743</v>
      </c>
      <c r="B1148" s="42">
        <v>0.0</v>
      </c>
      <c r="C1148" s="64">
        <v>8.0</v>
      </c>
      <c r="D1148" s="65">
        <v>8.0</v>
      </c>
      <c r="E1148" s="45"/>
    </row>
    <row r="1149" hidden="1"/>
    <row r="1150" hidden="1"/>
    <row r="1151" hidden="1">
      <c r="A1151" s="5" t="s">
        <v>4843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5" t="s">
        <v>3717</v>
      </c>
      <c r="B1153" s="6"/>
      <c r="C1153" s="6"/>
      <c r="D1153" s="6"/>
      <c r="E1153" s="7"/>
    </row>
    <row r="1154" hidden="1">
      <c r="A1154" s="10"/>
      <c r="B1154" s="11"/>
      <c r="C1154" s="11"/>
      <c r="D1154" s="11"/>
      <c r="E1154" s="12"/>
    </row>
    <row r="1155" hidden="1">
      <c r="A1155" s="13">
        <v>45754.0</v>
      </c>
      <c r="B1155" s="6"/>
      <c r="C1155" s="53" t="s">
        <v>3718</v>
      </c>
      <c r="D1155" s="15">
        <v>45760.0</v>
      </c>
      <c r="E1155" s="7"/>
    </row>
    <row r="1156" hidden="1">
      <c r="A1156" s="10"/>
      <c r="B1156" s="11"/>
      <c r="C1156" s="16"/>
      <c r="D1156" s="11"/>
      <c r="E1156" s="12"/>
    </row>
    <row r="1157" hidden="1">
      <c r="A1157" s="54" t="s">
        <v>4850</v>
      </c>
      <c r="B1157" s="7"/>
      <c r="C1157" s="16"/>
      <c r="D1157" s="55" t="s">
        <v>4851</v>
      </c>
      <c r="E1157" s="7"/>
    </row>
    <row r="1158" hidden="1">
      <c r="A1158" s="10"/>
      <c r="B1158" s="12"/>
      <c r="C1158" s="16"/>
      <c r="D1158" s="11"/>
      <c r="E1158" s="12"/>
    </row>
    <row r="1159" hidden="1">
      <c r="A1159" s="19" t="s">
        <v>3719</v>
      </c>
      <c r="B1159" s="6"/>
      <c r="C1159" s="6"/>
      <c r="D1159" s="6"/>
      <c r="E1159" s="7"/>
    </row>
    <row r="1160" hidden="1">
      <c r="A1160" s="20" t="s">
        <v>3720</v>
      </c>
      <c r="B1160" s="21" t="s">
        <v>3721</v>
      </c>
      <c r="C1160" s="22" t="s">
        <v>3722</v>
      </c>
      <c r="D1160" s="21" t="s">
        <v>3723</v>
      </c>
      <c r="E1160" s="23" t="s">
        <v>13</v>
      </c>
    </row>
    <row r="1161" hidden="1">
      <c r="A1161" s="56" t="s">
        <v>3724</v>
      </c>
      <c r="B1161" s="25">
        <v>21474.0</v>
      </c>
      <c r="C1161" s="26">
        <v>21475.0</v>
      </c>
      <c r="D1161" s="27">
        <v>1.0</v>
      </c>
      <c r="E1161" s="28"/>
    </row>
    <row r="1162" hidden="1">
      <c r="A1162" s="56" t="s">
        <v>3725</v>
      </c>
      <c r="B1162" s="29">
        <v>12328.0</v>
      </c>
      <c r="C1162" s="26">
        <v>12328.0</v>
      </c>
      <c r="D1162" s="27">
        <v>0.0</v>
      </c>
      <c r="E1162" s="40"/>
    </row>
    <row r="1163" hidden="1">
      <c r="A1163" s="56" t="s">
        <v>3726</v>
      </c>
      <c r="B1163" s="25">
        <v>720.0</v>
      </c>
      <c r="C1163" s="26">
        <v>720.0</v>
      </c>
      <c r="D1163" s="27">
        <v>0.0</v>
      </c>
      <c r="E1163" s="41"/>
    </row>
    <row r="1164" hidden="1">
      <c r="A1164" s="56" t="s">
        <v>3727</v>
      </c>
      <c r="B1164" s="29">
        <v>500.0</v>
      </c>
      <c r="C1164" s="26">
        <v>501.0</v>
      </c>
      <c r="D1164" s="27">
        <v>1.0</v>
      </c>
      <c r="E1164" s="41"/>
    </row>
    <row r="1165" hidden="1">
      <c r="A1165" s="31" t="s">
        <v>3729</v>
      </c>
      <c r="B1165" s="29">
        <v>0.0</v>
      </c>
      <c r="C1165" s="26"/>
      <c r="D1165" s="27">
        <v>0.0</v>
      </c>
      <c r="E1165" s="40"/>
    </row>
    <row r="1166" hidden="1">
      <c r="A1166" s="31" t="s">
        <v>3730</v>
      </c>
      <c r="B1166" s="29">
        <v>0.0</v>
      </c>
      <c r="C1166" s="26"/>
      <c r="D1166" s="27">
        <v>0.0</v>
      </c>
      <c r="E1166" s="41"/>
    </row>
    <row r="1167" hidden="1">
      <c r="A1167" s="31" t="s">
        <v>3732</v>
      </c>
      <c r="B1167" s="29">
        <v>1000.0</v>
      </c>
      <c r="C1167" s="26">
        <v>1000.0</v>
      </c>
      <c r="D1167" s="27">
        <v>0.0</v>
      </c>
      <c r="E1167" s="28" t="s">
        <v>8595</v>
      </c>
    </row>
    <row r="1168" hidden="1">
      <c r="A1168" s="31" t="s">
        <v>3734</v>
      </c>
      <c r="B1168" s="29">
        <v>2800.0</v>
      </c>
      <c r="C1168" s="26">
        <v>2800.0</v>
      </c>
      <c r="D1168" s="27">
        <v>0.0</v>
      </c>
      <c r="E1168" s="40"/>
    </row>
    <row r="1169" hidden="1">
      <c r="A1169" s="57" t="s">
        <v>3735</v>
      </c>
      <c r="B1169" s="29">
        <v>46321.0</v>
      </c>
      <c r="C1169" s="29">
        <v>46321.0</v>
      </c>
      <c r="D1169" s="27">
        <v>0.0</v>
      </c>
      <c r="E1169" s="41"/>
    </row>
    <row r="1170" hidden="1">
      <c r="A1170" s="57" t="s">
        <v>3736</v>
      </c>
      <c r="B1170" s="29">
        <v>31142.0</v>
      </c>
      <c r="C1170" s="58">
        <v>31142.0</v>
      </c>
      <c r="D1170" s="27">
        <v>0.0</v>
      </c>
      <c r="E1170" s="41"/>
    </row>
    <row r="1171" hidden="1">
      <c r="A1171" s="57" t="s">
        <v>3737</v>
      </c>
      <c r="B1171" s="29">
        <v>51905.0</v>
      </c>
      <c r="C1171" s="58">
        <v>51641.0</v>
      </c>
      <c r="D1171" s="27">
        <v>-264.0</v>
      </c>
      <c r="E1171" s="41"/>
    </row>
    <row r="1172" hidden="1">
      <c r="A1172" s="57" t="s">
        <v>3738</v>
      </c>
      <c r="B1172" s="29">
        <v>32084.0</v>
      </c>
      <c r="C1172" s="58">
        <v>32084.0</v>
      </c>
      <c r="D1172" s="27">
        <v>0.0</v>
      </c>
      <c r="E1172" s="41"/>
    </row>
    <row r="1173" hidden="1">
      <c r="A1173" s="57" t="s">
        <v>3740</v>
      </c>
      <c r="B1173" s="29">
        <v>374.0</v>
      </c>
      <c r="C1173" s="58">
        <v>374.0</v>
      </c>
      <c r="D1173" s="27">
        <v>0.0</v>
      </c>
      <c r="E1173" s="41"/>
    </row>
    <row r="1174" hidden="1">
      <c r="A1174" s="57" t="s">
        <v>3741</v>
      </c>
      <c r="B1174" s="29">
        <v>5562.0</v>
      </c>
      <c r="C1174" s="58">
        <v>5562.0</v>
      </c>
      <c r="D1174" s="27">
        <v>0.0</v>
      </c>
      <c r="E1174" s="41"/>
    </row>
    <row r="1175" hidden="1">
      <c r="A1175" s="35" t="s">
        <v>3742</v>
      </c>
      <c r="B1175" s="29">
        <v>200647.2</v>
      </c>
      <c r="C1175" s="58">
        <v>200383.2</v>
      </c>
      <c r="D1175" s="27">
        <v>-264.0</v>
      </c>
      <c r="E1175" s="41"/>
    </row>
    <row r="1176" hidden="1">
      <c r="A1176" s="36" t="s">
        <v>3743</v>
      </c>
      <c r="B1176" s="42">
        <v>0.7999999999992724</v>
      </c>
      <c r="C1176" s="64">
        <v>2.7999999999883585</v>
      </c>
      <c r="D1176" s="65">
        <v>1.999999999989086</v>
      </c>
      <c r="E1176" s="45"/>
    </row>
    <row r="1177" hidden="1"/>
    <row r="1178" hidden="1"/>
    <row r="1179" hidden="1">
      <c r="A1179" s="5" t="s">
        <v>4843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5" t="s">
        <v>3717</v>
      </c>
      <c r="B1181" s="6"/>
      <c r="C1181" s="6"/>
      <c r="D1181" s="6"/>
      <c r="E1181" s="7"/>
    </row>
    <row r="1182" hidden="1">
      <c r="A1182" s="10"/>
      <c r="B1182" s="11"/>
      <c r="C1182" s="11"/>
      <c r="D1182" s="11"/>
      <c r="E1182" s="12"/>
    </row>
    <row r="1183" hidden="1">
      <c r="A1183" s="13">
        <v>45761.0</v>
      </c>
      <c r="B1183" s="6"/>
      <c r="C1183" s="53" t="s">
        <v>3718</v>
      </c>
      <c r="D1183" s="15">
        <v>45767.0</v>
      </c>
      <c r="E1183" s="7"/>
    </row>
    <row r="1184" hidden="1">
      <c r="A1184" s="10"/>
      <c r="B1184" s="11"/>
      <c r="C1184" s="16"/>
      <c r="D1184" s="11"/>
      <c r="E1184" s="12"/>
    </row>
    <row r="1185" hidden="1">
      <c r="A1185" s="54" t="s">
        <v>4850</v>
      </c>
      <c r="B1185" s="7"/>
      <c r="C1185" s="16"/>
      <c r="D1185" s="55" t="s">
        <v>4851</v>
      </c>
      <c r="E1185" s="7"/>
    </row>
    <row r="1186" hidden="1">
      <c r="A1186" s="10"/>
      <c r="B1186" s="12"/>
      <c r="C1186" s="16"/>
      <c r="D1186" s="11"/>
      <c r="E1186" s="12"/>
    </row>
    <row r="1187" hidden="1">
      <c r="A1187" s="19" t="s">
        <v>3719</v>
      </c>
      <c r="B1187" s="6"/>
      <c r="C1187" s="6"/>
      <c r="D1187" s="6"/>
      <c r="E1187" s="7"/>
    </row>
    <row r="1188" hidden="1">
      <c r="A1188" s="20" t="s">
        <v>3720</v>
      </c>
      <c r="B1188" s="21" t="s">
        <v>3721</v>
      </c>
      <c r="C1188" s="22" t="s">
        <v>3722</v>
      </c>
      <c r="D1188" s="21" t="s">
        <v>3723</v>
      </c>
      <c r="E1188" s="23" t="s">
        <v>13</v>
      </c>
    </row>
    <row r="1189" hidden="1">
      <c r="A1189" s="56" t="s">
        <v>3724</v>
      </c>
      <c r="B1189" s="25">
        <v>21181.0</v>
      </c>
      <c r="C1189" s="26">
        <v>21181.0</v>
      </c>
      <c r="D1189" s="27">
        <v>0.0</v>
      </c>
      <c r="E1189" s="28"/>
    </row>
    <row r="1190" hidden="1">
      <c r="A1190" s="56" t="s">
        <v>3725</v>
      </c>
      <c r="B1190" s="29">
        <v>7719.0</v>
      </c>
      <c r="C1190" s="26">
        <v>7719.0</v>
      </c>
      <c r="D1190" s="27">
        <v>0.0</v>
      </c>
      <c r="E1190" s="40"/>
    </row>
    <row r="1191" hidden="1">
      <c r="A1191" s="56" t="s">
        <v>3726</v>
      </c>
      <c r="B1191" s="25">
        <v>360.0</v>
      </c>
      <c r="C1191" s="26">
        <v>360.0</v>
      </c>
      <c r="D1191" s="27">
        <v>0.0</v>
      </c>
      <c r="E1191" s="41"/>
    </row>
    <row r="1192" hidden="1">
      <c r="A1192" s="56" t="s">
        <v>3727</v>
      </c>
      <c r="B1192" s="29">
        <v>0.0</v>
      </c>
      <c r="C1192" s="26"/>
      <c r="D1192" s="27">
        <v>0.0</v>
      </c>
      <c r="E1192" s="41"/>
    </row>
    <row r="1193" hidden="1">
      <c r="A1193" s="31" t="s">
        <v>3729</v>
      </c>
      <c r="B1193" s="29">
        <v>0.0</v>
      </c>
      <c r="C1193" s="26"/>
      <c r="D1193" s="27">
        <v>0.0</v>
      </c>
      <c r="E1193" s="40"/>
    </row>
    <row r="1194" hidden="1">
      <c r="A1194" s="31" t="s">
        <v>3730</v>
      </c>
      <c r="B1194" s="29">
        <v>0.0</v>
      </c>
      <c r="C1194" s="26"/>
      <c r="D1194" s="27">
        <v>0.0</v>
      </c>
      <c r="E1194" s="41"/>
    </row>
    <row r="1195" hidden="1">
      <c r="A1195" s="31" t="s">
        <v>3732</v>
      </c>
      <c r="B1195" s="29">
        <v>2790.0</v>
      </c>
      <c r="C1195" s="26">
        <v>2790.0</v>
      </c>
      <c r="D1195" s="27">
        <v>0.0</v>
      </c>
      <c r="E1195" s="28" t="s">
        <v>8596</v>
      </c>
    </row>
    <row r="1196" hidden="1">
      <c r="A1196" s="31" t="s">
        <v>3734</v>
      </c>
      <c r="B1196" s="29">
        <v>1640.0</v>
      </c>
      <c r="C1196" s="26">
        <v>1640.0</v>
      </c>
      <c r="D1196" s="27">
        <v>0.0</v>
      </c>
      <c r="E1196" s="40"/>
    </row>
    <row r="1197" hidden="1">
      <c r="A1197" s="57" t="s">
        <v>3735</v>
      </c>
      <c r="B1197" s="29">
        <v>44716.0</v>
      </c>
      <c r="C1197" s="29">
        <v>44716.0</v>
      </c>
      <c r="D1197" s="27">
        <v>0.0</v>
      </c>
      <c r="E1197" s="41"/>
    </row>
    <row r="1198" hidden="1">
      <c r="A1198" s="57" t="s">
        <v>3736</v>
      </c>
      <c r="B1198" s="29">
        <v>32846.0</v>
      </c>
      <c r="C1198" s="58">
        <v>32846.0</v>
      </c>
      <c r="D1198" s="27">
        <v>0.0</v>
      </c>
      <c r="E1198" s="41"/>
    </row>
    <row r="1199" hidden="1">
      <c r="A1199" s="57" t="s">
        <v>3737</v>
      </c>
      <c r="B1199" s="29">
        <v>40051.0</v>
      </c>
      <c r="C1199" s="58">
        <v>38930.0</v>
      </c>
      <c r="D1199" s="27">
        <v>-1121.0</v>
      </c>
      <c r="E1199" s="41"/>
    </row>
    <row r="1200" hidden="1">
      <c r="A1200" s="57" t="s">
        <v>3738</v>
      </c>
      <c r="B1200" s="29">
        <v>28364.0</v>
      </c>
      <c r="C1200" s="58">
        <v>28731.0</v>
      </c>
      <c r="D1200" s="27">
        <v>367.0</v>
      </c>
      <c r="E1200" s="41"/>
    </row>
    <row r="1201" hidden="1">
      <c r="A1201" s="57" t="s">
        <v>3740</v>
      </c>
      <c r="B1201" s="29">
        <v>987.0</v>
      </c>
      <c r="C1201" s="58">
        <v>987.0</v>
      </c>
      <c r="D1201" s="27">
        <v>0.0</v>
      </c>
      <c r="E1201" s="41"/>
    </row>
    <row r="1202" hidden="1">
      <c r="A1202" s="57" t="s">
        <v>3741</v>
      </c>
      <c r="B1202" s="29">
        <v>11279.0</v>
      </c>
      <c r="C1202" s="58">
        <v>11279.0</v>
      </c>
      <c r="D1202" s="27">
        <v>0.0</v>
      </c>
      <c r="E1202" s="41"/>
    </row>
    <row r="1203" hidden="1">
      <c r="A1203" s="35" t="s">
        <v>3742</v>
      </c>
      <c r="B1203" s="29">
        <v>180653.0</v>
      </c>
      <c r="C1203" s="58">
        <v>179899.0</v>
      </c>
      <c r="D1203" s="27">
        <v>-754.0</v>
      </c>
      <c r="E1203" s="41"/>
    </row>
    <row r="1204" hidden="1">
      <c r="A1204" s="36" t="s">
        <v>3743</v>
      </c>
      <c r="B1204" s="42">
        <v>1.0</v>
      </c>
      <c r="C1204" s="64">
        <v>1.0</v>
      </c>
      <c r="D1204" s="65">
        <v>0.0</v>
      </c>
      <c r="E1204" s="45"/>
    </row>
    <row r="1205" hidden="1"/>
    <row r="1206" hidden="1"/>
    <row r="1207" hidden="1">
      <c r="A1207" s="5" t="s">
        <v>4843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5" t="s">
        <v>3717</v>
      </c>
      <c r="B1209" s="6"/>
      <c r="C1209" s="6"/>
      <c r="D1209" s="6"/>
      <c r="E1209" s="7"/>
    </row>
    <row r="1210" hidden="1">
      <c r="A1210" s="10"/>
      <c r="B1210" s="11"/>
      <c r="C1210" s="11"/>
      <c r="D1210" s="11"/>
      <c r="E1210" s="12"/>
    </row>
    <row r="1211" hidden="1">
      <c r="A1211" s="13">
        <v>45768.0</v>
      </c>
      <c r="B1211" s="6"/>
      <c r="C1211" s="53" t="s">
        <v>3718</v>
      </c>
      <c r="D1211" s="15">
        <v>45774.0</v>
      </c>
      <c r="E1211" s="7"/>
    </row>
    <row r="1212" hidden="1">
      <c r="A1212" s="10"/>
      <c r="B1212" s="11"/>
      <c r="C1212" s="16"/>
      <c r="D1212" s="11"/>
      <c r="E1212" s="12"/>
    </row>
    <row r="1213" hidden="1">
      <c r="A1213" s="54" t="s">
        <v>4850</v>
      </c>
      <c r="B1213" s="7"/>
      <c r="C1213" s="16"/>
      <c r="D1213" s="55" t="s">
        <v>4851</v>
      </c>
      <c r="E1213" s="7"/>
    </row>
    <row r="1214" hidden="1">
      <c r="A1214" s="10"/>
      <c r="B1214" s="12"/>
      <c r="C1214" s="16"/>
      <c r="D1214" s="11"/>
      <c r="E1214" s="12"/>
    </row>
    <row r="1215" hidden="1">
      <c r="A1215" s="19" t="s">
        <v>3719</v>
      </c>
      <c r="B1215" s="6"/>
      <c r="C1215" s="6"/>
      <c r="D1215" s="6"/>
      <c r="E1215" s="7"/>
    </row>
    <row r="1216" hidden="1">
      <c r="A1216" s="20" t="s">
        <v>3720</v>
      </c>
      <c r="B1216" s="21" t="s">
        <v>3721</v>
      </c>
      <c r="C1216" s="22" t="s">
        <v>3722</v>
      </c>
      <c r="D1216" s="21" t="s">
        <v>3723</v>
      </c>
      <c r="E1216" s="23" t="s">
        <v>13</v>
      </c>
    </row>
    <row r="1217" hidden="1">
      <c r="A1217" s="56" t="s">
        <v>3724</v>
      </c>
      <c r="B1217" s="25">
        <v>25868.0</v>
      </c>
      <c r="C1217" s="26">
        <v>25870.0</v>
      </c>
      <c r="D1217" s="27">
        <v>2.0</v>
      </c>
      <c r="E1217" s="28"/>
    </row>
    <row r="1218" hidden="1">
      <c r="A1218" s="56" t="s">
        <v>3725</v>
      </c>
      <c r="B1218" s="29">
        <v>9208.0</v>
      </c>
      <c r="C1218" s="26">
        <v>9208.0</v>
      </c>
      <c r="D1218" s="27">
        <v>0.0</v>
      </c>
      <c r="E1218" s="40"/>
    </row>
    <row r="1219" hidden="1">
      <c r="A1219" s="56" t="s">
        <v>3726</v>
      </c>
      <c r="B1219" s="25">
        <v>0.0</v>
      </c>
      <c r="C1219" s="26"/>
      <c r="D1219" s="27">
        <v>0.0</v>
      </c>
      <c r="E1219" s="41"/>
    </row>
    <row r="1220" hidden="1">
      <c r="A1220" s="56" t="s">
        <v>3727</v>
      </c>
      <c r="B1220" s="29">
        <v>501.0</v>
      </c>
      <c r="C1220" s="26">
        <v>501.0</v>
      </c>
      <c r="D1220" s="27">
        <v>0.0</v>
      </c>
      <c r="E1220" s="41"/>
    </row>
    <row r="1221" hidden="1">
      <c r="A1221" s="31" t="s">
        <v>3729</v>
      </c>
      <c r="B1221" s="29">
        <v>0.0</v>
      </c>
      <c r="C1221" s="26"/>
      <c r="D1221" s="27">
        <v>0.0</v>
      </c>
      <c r="E1221" s="40"/>
    </row>
    <row r="1222" hidden="1">
      <c r="A1222" s="31" t="s">
        <v>3730</v>
      </c>
      <c r="B1222" s="29">
        <v>0.0</v>
      </c>
      <c r="C1222" s="26"/>
      <c r="D1222" s="27">
        <v>0.0</v>
      </c>
      <c r="E1222" s="41"/>
    </row>
    <row r="1223" hidden="1">
      <c r="A1223" s="31" t="s">
        <v>3732</v>
      </c>
      <c r="B1223" s="29">
        <v>4050.0</v>
      </c>
      <c r="C1223" s="26">
        <v>4050.0</v>
      </c>
      <c r="D1223" s="27">
        <v>0.0</v>
      </c>
      <c r="E1223" s="28" t="s">
        <v>8597</v>
      </c>
    </row>
    <row r="1224" hidden="1">
      <c r="A1224" s="31" t="s">
        <v>3734</v>
      </c>
      <c r="B1224" s="29">
        <v>3040.0</v>
      </c>
      <c r="C1224" s="26">
        <v>3040.0</v>
      </c>
      <c r="D1224" s="27">
        <v>0.0</v>
      </c>
      <c r="E1224" s="40"/>
    </row>
    <row r="1225" hidden="1">
      <c r="A1225" s="57" t="s">
        <v>3735</v>
      </c>
      <c r="B1225" s="29">
        <v>49686.25</v>
      </c>
      <c r="C1225" s="29">
        <v>49686.25000000003</v>
      </c>
      <c r="D1225" s="27">
        <v>2.9103830456733704E-11</v>
      </c>
      <c r="E1225" s="41"/>
    </row>
    <row r="1226" hidden="1">
      <c r="A1226" s="57" t="s">
        <v>3736</v>
      </c>
      <c r="B1226" s="29">
        <v>28903.0</v>
      </c>
      <c r="C1226" s="58">
        <v>28903.0</v>
      </c>
      <c r="D1226" s="27">
        <v>0.0</v>
      </c>
      <c r="E1226" s="41"/>
    </row>
    <row r="1227" hidden="1">
      <c r="A1227" s="57" t="s">
        <v>3737</v>
      </c>
      <c r="B1227" s="29">
        <v>52338.0</v>
      </c>
      <c r="C1227" s="58">
        <v>52338.0</v>
      </c>
      <c r="D1227" s="27">
        <v>0.0</v>
      </c>
      <c r="E1227" s="41"/>
    </row>
    <row r="1228" hidden="1">
      <c r="A1228" s="57" t="s">
        <v>3738</v>
      </c>
      <c r="B1228" s="29">
        <v>45543.0</v>
      </c>
      <c r="C1228" s="58">
        <v>45543.0</v>
      </c>
      <c r="D1228" s="27">
        <v>0.0</v>
      </c>
      <c r="E1228" s="41"/>
    </row>
    <row r="1229" hidden="1">
      <c r="A1229" s="57" t="s">
        <v>3740</v>
      </c>
      <c r="B1229" s="29">
        <v>751.0</v>
      </c>
      <c r="C1229" s="58">
        <v>751.0</v>
      </c>
      <c r="D1229" s="27">
        <v>0.0</v>
      </c>
      <c r="E1229" s="41"/>
    </row>
    <row r="1230" hidden="1">
      <c r="A1230" s="57" t="s">
        <v>3741</v>
      </c>
      <c r="B1230" s="29">
        <v>11224.0</v>
      </c>
      <c r="C1230" s="58">
        <v>11224.0</v>
      </c>
      <c r="D1230" s="27">
        <v>0.0</v>
      </c>
      <c r="E1230" s="41"/>
    </row>
    <row r="1231" hidden="1">
      <c r="A1231" s="35" t="s">
        <v>3742</v>
      </c>
      <c r="B1231" s="29">
        <v>219888.25</v>
      </c>
      <c r="C1231" s="58">
        <v>219888.2499999999</v>
      </c>
      <c r="D1231" s="27">
        <v>-8.731149137020111E-11</v>
      </c>
      <c r="E1231" s="41"/>
    </row>
    <row r="1232" hidden="1">
      <c r="A1232" s="36" t="s">
        <v>3743</v>
      </c>
      <c r="B1232" s="42">
        <v>-2.9103830456733704E-11</v>
      </c>
      <c r="C1232" s="64">
        <v>2.0000000001164153</v>
      </c>
      <c r="D1232" s="65">
        <v>2.000000000145519</v>
      </c>
      <c r="E1232" s="45"/>
    </row>
    <row r="1233" hidden="1"/>
    <row r="1234" hidden="1"/>
    <row r="1235" hidden="1">
      <c r="A1235" s="5" t="s">
        <v>4843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5" t="s">
        <v>3717</v>
      </c>
      <c r="B1237" s="6"/>
      <c r="C1237" s="6"/>
      <c r="D1237" s="6"/>
      <c r="E1237" s="7"/>
    </row>
    <row r="1238" hidden="1">
      <c r="A1238" s="10"/>
      <c r="B1238" s="11"/>
      <c r="C1238" s="11"/>
      <c r="D1238" s="11"/>
      <c r="E1238" s="12"/>
    </row>
    <row r="1239" hidden="1">
      <c r="A1239" s="13">
        <v>45775.0</v>
      </c>
      <c r="B1239" s="6"/>
      <c r="C1239" s="53" t="s">
        <v>3718</v>
      </c>
      <c r="D1239" s="15">
        <v>45777.0</v>
      </c>
      <c r="E1239" s="7"/>
    </row>
    <row r="1240" hidden="1">
      <c r="A1240" s="10"/>
      <c r="B1240" s="11"/>
      <c r="C1240" s="16"/>
      <c r="D1240" s="11"/>
      <c r="E1240" s="12"/>
    </row>
    <row r="1241" hidden="1">
      <c r="A1241" s="54" t="s">
        <v>4850</v>
      </c>
      <c r="B1241" s="7"/>
      <c r="C1241" s="16"/>
      <c r="D1241" s="55" t="s">
        <v>4853</v>
      </c>
      <c r="E1241" s="7"/>
    </row>
    <row r="1242" hidden="1">
      <c r="A1242" s="10"/>
      <c r="B1242" s="12"/>
      <c r="C1242" s="16"/>
      <c r="D1242" s="11"/>
      <c r="E1242" s="12"/>
    </row>
    <row r="1243" hidden="1">
      <c r="A1243" s="19" t="s">
        <v>3719</v>
      </c>
      <c r="B1243" s="6"/>
      <c r="C1243" s="6"/>
      <c r="D1243" s="6"/>
      <c r="E1243" s="7"/>
    </row>
    <row r="1244" hidden="1">
      <c r="A1244" s="20" t="s">
        <v>3720</v>
      </c>
      <c r="B1244" s="21" t="s">
        <v>3721</v>
      </c>
      <c r="C1244" s="22" t="s">
        <v>3722</v>
      </c>
      <c r="D1244" s="21" t="s">
        <v>3723</v>
      </c>
      <c r="E1244" s="23" t="s">
        <v>13</v>
      </c>
    </row>
    <row r="1245" hidden="1">
      <c r="A1245" s="56" t="s">
        <v>3724</v>
      </c>
      <c r="B1245" s="25">
        <v>10493.0</v>
      </c>
      <c r="C1245" s="26">
        <v>10493.0</v>
      </c>
      <c r="D1245" s="27">
        <v>0.0</v>
      </c>
      <c r="E1245" s="28"/>
    </row>
    <row r="1246" hidden="1">
      <c r="A1246" s="56" t="s">
        <v>3725</v>
      </c>
      <c r="B1246" s="29">
        <v>2223.0</v>
      </c>
      <c r="C1246" s="26">
        <v>2223.0</v>
      </c>
      <c r="D1246" s="27">
        <v>0.0</v>
      </c>
      <c r="E1246" s="40"/>
    </row>
    <row r="1247" hidden="1">
      <c r="A1247" s="56" t="s">
        <v>3726</v>
      </c>
      <c r="B1247" s="25">
        <v>0.0</v>
      </c>
      <c r="C1247" s="26"/>
      <c r="D1247" s="27">
        <v>0.0</v>
      </c>
      <c r="E1247" s="41"/>
    </row>
    <row r="1248" hidden="1">
      <c r="A1248" s="56" t="s">
        <v>3727</v>
      </c>
      <c r="B1248" s="29">
        <v>500.0</v>
      </c>
      <c r="C1248" s="26">
        <v>500.0</v>
      </c>
      <c r="D1248" s="27">
        <v>0.0</v>
      </c>
      <c r="E1248" s="41"/>
    </row>
    <row r="1249" hidden="1">
      <c r="A1249" s="31" t="s">
        <v>3729</v>
      </c>
      <c r="B1249" s="29">
        <v>0.0</v>
      </c>
      <c r="C1249" s="26"/>
      <c r="D1249" s="27">
        <v>0.0</v>
      </c>
      <c r="E1249" s="40"/>
    </row>
    <row r="1250" hidden="1">
      <c r="A1250" s="31" t="s">
        <v>3730</v>
      </c>
      <c r="B1250" s="29">
        <v>0.0</v>
      </c>
      <c r="C1250" s="26"/>
      <c r="D1250" s="27">
        <v>0.0</v>
      </c>
      <c r="E1250" s="41"/>
    </row>
    <row r="1251" hidden="1">
      <c r="A1251" s="31" t="s">
        <v>3732</v>
      </c>
      <c r="B1251" s="29">
        <v>0.0</v>
      </c>
      <c r="C1251" s="26"/>
      <c r="D1251" s="27">
        <v>0.0</v>
      </c>
      <c r="E1251" s="28"/>
    </row>
    <row r="1252" hidden="1">
      <c r="A1252" s="31" t="s">
        <v>3734</v>
      </c>
      <c r="B1252" s="29">
        <v>560.0</v>
      </c>
      <c r="C1252" s="26">
        <v>560.0</v>
      </c>
      <c r="D1252" s="27">
        <v>0.0</v>
      </c>
      <c r="E1252" s="40"/>
    </row>
    <row r="1253" hidden="1">
      <c r="A1253" s="57" t="s">
        <v>3735</v>
      </c>
      <c r="B1253" s="29">
        <v>18195.0</v>
      </c>
      <c r="C1253" s="29">
        <v>18195.0</v>
      </c>
      <c r="D1253" s="27">
        <v>0.0</v>
      </c>
      <c r="E1253" s="41"/>
    </row>
    <row r="1254" hidden="1">
      <c r="A1254" s="57" t="s">
        <v>3736</v>
      </c>
      <c r="B1254" s="29">
        <v>20500.0</v>
      </c>
      <c r="C1254" s="58">
        <v>20171.0</v>
      </c>
      <c r="D1254" s="27">
        <v>-329.0</v>
      </c>
      <c r="E1254" s="41"/>
    </row>
    <row r="1255" hidden="1">
      <c r="A1255" s="57" t="s">
        <v>3737</v>
      </c>
      <c r="B1255" s="29">
        <v>13703.0</v>
      </c>
      <c r="C1255" s="58">
        <v>13429.0</v>
      </c>
      <c r="D1255" s="27">
        <v>-274.0</v>
      </c>
      <c r="E1255" s="41"/>
    </row>
    <row r="1256" hidden="1">
      <c r="A1256" s="57" t="s">
        <v>3738</v>
      </c>
      <c r="B1256" s="29">
        <v>13464.0</v>
      </c>
      <c r="C1256" s="58">
        <v>13464.0</v>
      </c>
      <c r="D1256" s="27">
        <v>0.0</v>
      </c>
      <c r="E1256" s="41"/>
    </row>
    <row r="1257" hidden="1">
      <c r="A1257" s="57" t="s">
        <v>3740</v>
      </c>
      <c r="B1257" s="29">
        <v>309.0</v>
      </c>
      <c r="C1257" s="58">
        <v>309.0</v>
      </c>
      <c r="D1257" s="27">
        <v>0.0</v>
      </c>
      <c r="E1257" s="41"/>
    </row>
    <row r="1258" hidden="1">
      <c r="A1258" s="57" t="s">
        <v>3741</v>
      </c>
      <c r="B1258" s="29">
        <v>3998.0</v>
      </c>
      <c r="C1258" s="58">
        <v>3998.0</v>
      </c>
      <c r="D1258" s="27">
        <v>0.0</v>
      </c>
      <c r="E1258" s="41"/>
    </row>
    <row r="1259" hidden="1">
      <c r="A1259" s="35" t="s">
        <v>3742</v>
      </c>
      <c r="B1259" s="29">
        <v>79947.6</v>
      </c>
      <c r="C1259" s="58">
        <v>79344.6</v>
      </c>
      <c r="D1259" s="27">
        <v>-603.0</v>
      </c>
      <c r="E1259" s="41"/>
    </row>
    <row r="1260" hidden="1">
      <c r="A1260" s="36" t="s">
        <v>3743</v>
      </c>
      <c r="B1260" s="42">
        <v>-0.5999999999985448</v>
      </c>
      <c r="C1260" s="64">
        <v>-0.6000000000058208</v>
      </c>
      <c r="D1260" s="65">
        <v>-7.275957614183426E-12</v>
      </c>
      <c r="E1260" s="45"/>
    </row>
    <row r="1261" hidden="1"/>
    <row r="1262" hidden="1"/>
    <row r="1263" hidden="1">
      <c r="A1263" s="5" t="s">
        <v>4843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5" t="s">
        <v>3717</v>
      </c>
      <c r="B1265" s="6"/>
      <c r="C1265" s="6"/>
      <c r="D1265" s="6"/>
      <c r="E1265" s="7"/>
    </row>
    <row r="1266" hidden="1">
      <c r="A1266" s="10"/>
      <c r="B1266" s="11"/>
      <c r="C1266" s="11"/>
      <c r="D1266" s="11"/>
      <c r="E1266" s="12"/>
    </row>
    <row r="1267" hidden="1">
      <c r="A1267" s="13">
        <v>45778.0</v>
      </c>
      <c r="B1267" s="6"/>
      <c r="C1267" s="53" t="s">
        <v>3718</v>
      </c>
      <c r="D1267" s="15">
        <v>45781.0</v>
      </c>
      <c r="E1267" s="7"/>
    </row>
    <row r="1268" hidden="1">
      <c r="A1268" s="10"/>
      <c r="B1268" s="11"/>
      <c r="C1268" s="16"/>
      <c r="D1268" s="11"/>
      <c r="E1268" s="12"/>
    </row>
    <row r="1269" hidden="1">
      <c r="A1269" s="54" t="s">
        <v>4865</v>
      </c>
      <c r="B1269" s="7"/>
      <c r="C1269" s="16"/>
      <c r="D1269" s="55" t="s">
        <v>4851</v>
      </c>
      <c r="E1269" s="7"/>
    </row>
    <row r="1270" hidden="1">
      <c r="A1270" s="10"/>
      <c r="B1270" s="12"/>
      <c r="C1270" s="16"/>
      <c r="D1270" s="11"/>
      <c r="E1270" s="12"/>
    </row>
    <row r="1271" hidden="1">
      <c r="A1271" s="19" t="s">
        <v>3719</v>
      </c>
      <c r="B1271" s="6"/>
      <c r="C1271" s="6"/>
      <c r="D1271" s="6"/>
      <c r="E1271" s="7"/>
    </row>
    <row r="1272" hidden="1">
      <c r="A1272" s="20" t="s">
        <v>3720</v>
      </c>
      <c r="B1272" s="21" t="s">
        <v>3721</v>
      </c>
      <c r="C1272" s="22" t="s">
        <v>3722</v>
      </c>
      <c r="D1272" s="21" t="s">
        <v>3723</v>
      </c>
      <c r="E1272" s="23" t="s">
        <v>13</v>
      </c>
    </row>
    <row r="1273" hidden="1">
      <c r="A1273" s="56" t="s">
        <v>3724</v>
      </c>
      <c r="B1273" s="25">
        <v>10369.0</v>
      </c>
      <c r="C1273" s="26">
        <v>10370.0</v>
      </c>
      <c r="D1273" s="27">
        <v>1.0</v>
      </c>
      <c r="E1273" s="28"/>
    </row>
    <row r="1274" hidden="1">
      <c r="A1274" s="56" t="s">
        <v>3725</v>
      </c>
      <c r="B1274" s="29">
        <v>8339.0</v>
      </c>
      <c r="C1274" s="26">
        <v>8339.0</v>
      </c>
      <c r="D1274" s="27">
        <v>0.0</v>
      </c>
      <c r="E1274" s="40"/>
    </row>
    <row r="1275" hidden="1">
      <c r="A1275" s="56" t="s">
        <v>3726</v>
      </c>
      <c r="B1275" s="25">
        <v>280.0</v>
      </c>
      <c r="C1275" s="26">
        <v>280.0</v>
      </c>
      <c r="D1275" s="27">
        <v>0.0</v>
      </c>
      <c r="E1275" s="41"/>
    </row>
    <row r="1276" hidden="1">
      <c r="A1276" s="56" t="s">
        <v>3727</v>
      </c>
      <c r="B1276" s="29">
        <v>500.0</v>
      </c>
      <c r="C1276" s="26">
        <v>500.0</v>
      </c>
      <c r="D1276" s="27">
        <v>0.0</v>
      </c>
      <c r="E1276" s="41"/>
    </row>
    <row r="1277" hidden="1">
      <c r="A1277" s="31" t="s">
        <v>3729</v>
      </c>
      <c r="B1277" s="29">
        <v>0.0</v>
      </c>
      <c r="C1277" s="26"/>
      <c r="D1277" s="27">
        <v>0.0</v>
      </c>
      <c r="E1277" s="40"/>
    </row>
    <row r="1278" hidden="1">
      <c r="A1278" s="31" t="s">
        <v>3730</v>
      </c>
      <c r="B1278" s="29">
        <v>0.0</v>
      </c>
      <c r="C1278" s="26"/>
      <c r="D1278" s="27">
        <v>0.0</v>
      </c>
      <c r="E1278" s="41"/>
    </row>
    <row r="1279" hidden="1">
      <c r="A1279" s="31" t="s">
        <v>3732</v>
      </c>
      <c r="B1279" s="29">
        <v>4747.0</v>
      </c>
      <c r="C1279" s="26">
        <v>4747.0</v>
      </c>
      <c r="D1279" s="27">
        <v>0.0</v>
      </c>
      <c r="E1279" s="28" t="s">
        <v>8598</v>
      </c>
    </row>
    <row r="1280" hidden="1">
      <c r="A1280" s="31" t="s">
        <v>3734</v>
      </c>
      <c r="B1280" s="29">
        <v>1960.0</v>
      </c>
      <c r="C1280" s="26">
        <v>1960.0</v>
      </c>
      <c r="D1280" s="27">
        <v>0.0</v>
      </c>
      <c r="E1280" s="40"/>
    </row>
    <row r="1281" hidden="1">
      <c r="A1281" s="57" t="s">
        <v>3735</v>
      </c>
      <c r="B1281" s="29">
        <v>28464.0</v>
      </c>
      <c r="C1281" s="29">
        <v>28464.0</v>
      </c>
      <c r="D1281" s="27">
        <v>0.0</v>
      </c>
      <c r="E1281" s="41"/>
    </row>
    <row r="1282" hidden="1">
      <c r="A1282" s="57" t="s">
        <v>3736</v>
      </c>
      <c r="B1282" s="29">
        <v>20801.0</v>
      </c>
      <c r="C1282" s="58">
        <v>20801.0</v>
      </c>
      <c r="D1282" s="27">
        <v>0.0</v>
      </c>
      <c r="E1282" s="41"/>
    </row>
    <row r="1283" hidden="1">
      <c r="A1283" s="57" t="s">
        <v>3737</v>
      </c>
      <c r="B1283" s="29">
        <v>32351.0</v>
      </c>
      <c r="C1283" s="58">
        <v>32351.0</v>
      </c>
      <c r="D1283" s="27">
        <v>0.0</v>
      </c>
      <c r="E1283" s="41"/>
    </row>
    <row r="1284" hidden="1">
      <c r="A1284" s="57" t="s">
        <v>3738</v>
      </c>
      <c r="B1284" s="29">
        <v>28381.0</v>
      </c>
      <c r="C1284" s="58">
        <v>28381.0</v>
      </c>
      <c r="D1284" s="27">
        <v>0.0</v>
      </c>
      <c r="E1284" s="41"/>
    </row>
    <row r="1285" hidden="1">
      <c r="A1285" s="57" t="s">
        <v>3740</v>
      </c>
      <c r="B1285" s="29">
        <v>0.0</v>
      </c>
      <c r="C1285" s="58">
        <v>0.0</v>
      </c>
      <c r="D1285" s="27">
        <v>0.0</v>
      </c>
      <c r="E1285" s="41"/>
    </row>
    <row r="1286" hidden="1">
      <c r="A1286" s="57" t="s">
        <v>3741</v>
      </c>
      <c r="B1286" s="29">
        <v>6492.0</v>
      </c>
      <c r="C1286" s="58">
        <v>6492.0</v>
      </c>
      <c r="D1286" s="27">
        <v>0.0</v>
      </c>
      <c r="E1286" s="41"/>
    </row>
    <row r="1287" hidden="1">
      <c r="A1287" s="35" t="s">
        <v>3742</v>
      </c>
      <c r="B1287" s="29">
        <v>136192.45</v>
      </c>
      <c r="C1287" s="58">
        <v>136302.45</v>
      </c>
      <c r="D1287" s="27">
        <v>110.0</v>
      </c>
      <c r="E1287" s="41"/>
    </row>
    <row r="1288" hidden="1">
      <c r="A1288" s="36" t="s">
        <v>3743</v>
      </c>
      <c r="B1288" s="42">
        <v>-0.4500000000007276</v>
      </c>
      <c r="C1288" s="64">
        <v>-109.45000000001164</v>
      </c>
      <c r="D1288" s="65">
        <v>-109.00000000001091</v>
      </c>
      <c r="E1288" s="45"/>
    </row>
    <row r="1289" hidden="1"/>
    <row r="1290" hidden="1"/>
    <row r="1291" hidden="1">
      <c r="A1291" s="5" t="s">
        <v>4843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5" t="s">
        <v>3717</v>
      </c>
      <c r="B1293" s="6"/>
      <c r="C1293" s="6"/>
      <c r="D1293" s="6"/>
      <c r="E1293" s="7"/>
    </row>
    <row r="1294" hidden="1">
      <c r="A1294" s="10"/>
      <c r="B1294" s="11"/>
      <c r="C1294" s="11"/>
      <c r="D1294" s="11"/>
      <c r="E1294" s="12"/>
    </row>
    <row r="1295" hidden="1">
      <c r="A1295" s="13">
        <v>45782.0</v>
      </c>
      <c r="B1295" s="6"/>
      <c r="C1295" s="53" t="s">
        <v>3718</v>
      </c>
      <c r="D1295" s="15">
        <v>45788.0</v>
      </c>
      <c r="E1295" s="7"/>
    </row>
    <row r="1296" hidden="1">
      <c r="A1296" s="10"/>
      <c r="B1296" s="11"/>
      <c r="C1296" s="16"/>
      <c r="D1296" s="11"/>
      <c r="E1296" s="12"/>
    </row>
    <row r="1297" hidden="1">
      <c r="A1297" s="54" t="s">
        <v>4850</v>
      </c>
      <c r="B1297" s="7"/>
      <c r="C1297" s="16"/>
      <c r="D1297" s="55" t="s">
        <v>4851</v>
      </c>
      <c r="E1297" s="7"/>
    </row>
    <row r="1298" hidden="1">
      <c r="A1298" s="10"/>
      <c r="B1298" s="12"/>
      <c r="C1298" s="16"/>
      <c r="D1298" s="11"/>
      <c r="E1298" s="12"/>
    </row>
    <row r="1299" hidden="1">
      <c r="A1299" s="19" t="s">
        <v>3719</v>
      </c>
      <c r="B1299" s="6"/>
      <c r="C1299" s="6"/>
      <c r="D1299" s="6"/>
      <c r="E1299" s="7"/>
    </row>
    <row r="1300" hidden="1">
      <c r="A1300" s="20" t="s">
        <v>3720</v>
      </c>
      <c r="B1300" s="21" t="s">
        <v>3721</v>
      </c>
      <c r="C1300" s="22" t="s">
        <v>3722</v>
      </c>
      <c r="D1300" s="21" t="s">
        <v>3723</v>
      </c>
      <c r="E1300" s="23" t="s">
        <v>13</v>
      </c>
    </row>
    <row r="1301" hidden="1">
      <c r="A1301" s="56" t="s">
        <v>3724</v>
      </c>
      <c r="B1301" s="25">
        <v>24342.0</v>
      </c>
      <c r="C1301" s="26">
        <v>24342.0</v>
      </c>
      <c r="D1301" s="27">
        <v>0.0</v>
      </c>
      <c r="E1301" s="28"/>
    </row>
    <row r="1302" hidden="1">
      <c r="A1302" s="56" t="s">
        <v>3725</v>
      </c>
      <c r="B1302" s="29">
        <v>8624.0</v>
      </c>
      <c r="C1302" s="26">
        <v>8624.0</v>
      </c>
      <c r="D1302" s="27">
        <v>0.0</v>
      </c>
      <c r="E1302" s="40"/>
    </row>
    <row r="1303" hidden="1">
      <c r="A1303" s="56" t="s">
        <v>3726</v>
      </c>
      <c r="B1303" s="25">
        <v>300.0</v>
      </c>
      <c r="C1303" s="26">
        <v>300.0</v>
      </c>
      <c r="D1303" s="27">
        <v>0.0</v>
      </c>
      <c r="E1303" s="41"/>
    </row>
    <row r="1304" hidden="1">
      <c r="A1304" s="56" t="s">
        <v>3727</v>
      </c>
      <c r="B1304" s="29">
        <v>500.0</v>
      </c>
      <c r="C1304" s="26">
        <v>501.0</v>
      </c>
      <c r="D1304" s="27">
        <v>1.0</v>
      </c>
      <c r="E1304" s="41"/>
    </row>
    <row r="1305" hidden="1">
      <c r="A1305" s="31" t="s">
        <v>3729</v>
      </c>
      <c r="B1305" s="29">
        <v>0.0</v>
      </c>
      <c r="C1305" s="26"/>
      <c r="D1305" s="27">
        <v>0.0</v>
      </c>
      <c r="E1305" s="40"/>
    </row>
    <row r="1306" hidden="1">
      <c r="A1306" s="31" t="s">
        <v>3730</v>
      </c>
      <c r="B1306" s="29">
        <v>0.0</v>
      </c>
      <c r="C1306" s="26"/>
      <c r="D1306" s="27">
        <v>0.0</v>
      </c>
      <c r="E1306" s="41"/>
    </row>
    <row r="1307" hidden="1">
      <c r="A1307" s="31" t="s">
        <v>3732</v>
      </c>
      <c r="B1307" s="29">
        <v>4412.0</v>
      </c>
      <c r="C1307" s="26">
        <v>4412.0</v>
      </c>
      <c r="D1307" s="27">
        <v>0.0</v>
      </c>
      <c r="E1307" s="28" t="s">
        <v>8599</v>
      </c>
    </row>
    <row r="1308" hidden="1">
      <c r="A1308" s="31" t="s">
        <v>3734</v>
      </c>
      <c r="B1308" s="29">
        <v>3280.0</v>
      </c>
      <c r="C1308" s="26">
        <v>3280.0</v>
      </c>
      <c r="D1308" s="27">
        <v>0.0</v>
      </c>
      <c r="E1308" s="40"/>
    </row>
    <row r="1309" hidden="1">
      <c r="A1309" s="57" t="s">
        <v>3735</v>
      </c>
      <c r="B1309" s="29">
        <v>52571.0</v>
      </c>
      <c r="C1309" s="29">
        <v>52571.0</v>
      </c>
      <c r="D1309" s="27">
        <v>0.0</v>
      </c>
      <c r="E1309" s="41"/>
    </row>
    <row r="1310" hidden="1">
      <c r="A1310" s="57" t="s">
        <v>3736</v>
      </c>
      <c r="B1310" s="29">
        <v>39050.0</v>
      </c>
      <c r="C1310" s="58">
        <v>39050.0</v>
      </c>
      <c r="D1310" s="27">
        <v>0.0</v>
      </c>
      <c r="E1310" s="41"/>
    </row>
    <row r="1311" hidden="1">
      <c r="A1311" s="57" t="s">
        <v>3737</v>
      </c>
      <c r="B1311" s="29">
        <v>47258.0</v>
      </c>
      <c r="C1311" s="58">
        <v>47258.0</v>
      </c>
      <c r="D1311" s="27">
        <v>0.0</v>
      </c>
      <c r="E1311" s="41"/>
    </row>
    <row r="1312" hidden="1">
      <c r="A1312" s="57" t="s">
        <v>3738</v>
      </c>
      <c r="B1312" s="29">
        <v>38846.0</v>
      </c>
      <c r="C1312" s="58">
        <v>38846.0</v>
      </c>
      <c r="D1312" s="27">
        <v>0.0</v>
      </c>
      <c r="E1312" s="41"/>
    </row>
    <row r="1313" hidden="1">
      <c r="A1313" s="57" t="s">
        <v>3740</v>
      </c>
      <c r="B1313" s="29">
        <v>677.0</v>
      </c>
      <c r="C1313" s="58">
        <v>677.0</v>
      </c>
      <c r="D1313" s="27">
        <v>0.0</v>
      </c>
      <c r="E1313" s="41"/>
    </row>
    <row r="1314" hidden="1">
      <c r="A1314" s="57" t="s">
        <v>3741</v>
      </c>
      <c r="B1314" s="29">
        <v>10487.0</v>
      </c>
      <c r="C1314" s="58">
        <v>10487.0</v>
      </c>
      <c r="D1314" s="27">
        <v>0.0</v>
      </c>
      <c r="E1314" s="41"/>
    </row>
    <row r="1315" hidden="1">
      <c r="A1315" s="35" t="s">
        <v>3742</v>
      </c>
      <c r="B1315" s="29">
        <v>220139.0</v>
      </c>
      <c r="C1315" s="58">
        <v>220139.0</v>
      </c>
      <c r="D1315" s="27">
        <v>0.0</v>
      </c>
      <c r="E1315" s="41"/>
    </row>
    <row r="1316" hidden="1">
      <c r="A1316" s="36" t="s">
        <v>3743</v>
      </c>
      <c r="B1316" s="42">
        <v>-279.0</v>
      </c>
      <c r="C1316" s="64">
        <v>-278.0</v>
      </c>
      <c r="D1316" s="65">
        <v>1.0</v>
      </c>
      <c r="E1316" s="45"/>
    </row>
    <row r="1317" hidden="1"/>
    <row r="1318" hidden="1"/>
    <row r="1319" hidden="1">
      <c r="A1319" s="5" t="s">
        <v>4843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5" t="s">
        <v>3717</v>
      </c>
      <c r="B1321" s="6"/>
      <c r="C1321" s="6"/>
      <c r="D1321" s="6"/>
      <c r="E1321" s="7"/>
    </row>
    <row r="1322" hidden="1">
      <c r="A1322" s="10"/>
      <c r="B1322" s="11"/>
      <c r="C1322" s="11"/>
      <c r="D1322" s="11"/>
      <c r="E1322" s="12"/>
    </row>
    <row r="1323" hidden="1">
      <c r="A1323" s="13">
        <v>45789.0</v>
      </c>
      <c r="B1323" s="6"/>
      <c r="C1323" s="53" t="s">
        <v>3718</v>
      </c>
      <c r="D1323" s="15">
        <v>45795.0</v>
      </c>
      <c r="E1323" s="7"/>
    </row>
    <row r="1324" hidden="1">
      <c r="A1324" s="10"/>
      <c r="B1324" s="11"/>
      <c r="C1324" s="16"/>
      <c r="D1324" s="11"/>
      <c r="E1324" s="12"/>
    </row>
    <row r="1325" hidden="1">
      <c r="A1325" s="54" t="s">
        <v>4850</v>
      </c>
      <c r="B1325" s="7"/>
      <c r="C1325" s="16"/>
      <c r="D1325" s="55" t="s">
        <v>4851</v>
      </c>
      <c r="E1325" s="7"/>
    </row>
    <row r="1326" hidden="1">
      <c r="A1326" s="10"/>
      <c r="B1326" s="12"/>
      <c r="C1326" s="16"/>
      <c r="D1326" s="11"/>
      <c r="E1326" s="12"/>
    </row>
    <row r="1327" hidden="1">
      <c r="A1327" s="19" t="s">
        <v>3719</v>
      </c>
      <c r="B1327" s="6"/>
      <c r="C1327" s="6"/>
      <c r="D1327" s="6"/>
      <c r="E1327" s="7"/>
    </row>
    <row r="1328" hidden="1">
      <c r="A1328" s="20" t="s">
        <v>3720</v>
      </c>
      <c r="B1328" s="21" t="s">
        <v>3721</v>
      </c>
      <c r="C1328" s="22" t="s">
        <v>3722</v>
      </c>
      <c r="D1328" s="21" t="s">
        <v>3723</v>
      </c>
      <c r="E1328" s="23" t="s">
        <v>13</v>
      </c>
    </row>
    <row r="1329" hidden="1">
      <c r="A1329" s="56" t="s">
        <v>3724</v>
      </c>
      <c r="B1329" s="25">
        <v>30161.0</v>
      </c>
      <c r="C1329" s="26">
        <v>30161.0</v>
      </c>
      <c r="D1329" s="27">
        <v>0.0</v>
      </c>
      <c r="E1329" s="28"/>
    </row>
    <row r="1330" hidden="1">
      <c r="A1330" s="56" t="s">
        <v>3725</v>
      </c>
      <c r="B1330" s="29">
        <v>6661.0</v>
      </c>
      <c r="C1330" s="26">
        <v>6661.0</v>
      </c>
      <c r="D1330" s="27">
        <v>0.0</v>
      </c>
      <c r="E1330" s="40"/>
    </row>
    <row r="1331" hidden="1">
      <c r="A1331" s="56" t="s">
        <v>3726</v>
      </c>
      <c r="B1331" s="25">
        <v>785.0</v>
      </c>
      <c r="C1331" s="26">
        <v>785.0</v>
      </c>
      <c r="D1331" s="27">
        <v>0.0</v>
      </c>
      <c r="E1331" s="41"/>
    </row>
    <row r="1332" hidden="1">
      <c r="A1332" s="56" t="s">
        <v>3727</v>
      </c>
      <c r="B1332" s="29">
        <v>1000.0</v>
      </c>
      <c r="C1332" s="26">
        <v>1002.0</v>
      </c>
      <c r="D1332" s="27">
        <v>2.0</v>
      </c>
      <c r="E1332" s="41"/>
    </row>
    <row r="1333" hidden="1">
      <c r="A1333" s="31" t="s">
        <v>3729</v>
      </c>
      <c r="B1333" s="29">
        <v>0.0</v>
      </c>
      <c r="C1333" s="26"/>
      <c r="D1333" s="27">
        <v>0.0</v>
      </c>
      <c r="E1333" s="40"/>
    </row>
    <row r="1334" hidden="1">
      <c r="A1334" s="31" t="s">
        <v>3730</v>
      </c>
      <c r="B1334" s="29">
        <v>0.0</v>
      </c>
      <c r="C1334" s="26"/>
      <c r="D1334" s="27">
        <v>0.0</v>
      </c>
      <c r="E1334" s="41"/>
    </row>
    <row r="1335" hidden="1">
      <c r="A1335" s="31" t="s">
        <v>3732</v>
      </c>
      <c r="B1335" s="29">
        <v>0.0</v>
      </c>
      <c r="C1335" s="26"/>
      <c r="D1335" s="27">
        <v>0.0</v>
      </c>
      <c r="E1335" s="28"/>
    </row>
    <row r="1336" hidden="1">
      <c r="A1336" s="31" t="s">
        <v>3734</v>
      </c>
      <c r="B1336" s="29">
        <v>1320.0</v>
      </c>
      <c r="C1336" s="26">
        <v>1320.0</v>
      </c>
      <c r="D1336" s="27">
        <v>0.0</v>
      </c>
      <c r="E1336" s="40"/>
    </row>
    <row r="1337" hidden="1">
      <c r="A1337" s="57" t="s">
        <v>3735</v>
      </c>
      <c r="B1337" s="29">
        <v>57768.0</v>
      </c>
      <c r="C1337" s="29">
        <v>57768.0</v>
      </c>
      <c r="D1337" s="27">
        <v>0.0</v>
      </c>
      <c r="E1337" s="41"/>
    </row>
    <row r="1338" hidden="1">
      <c r="A1338" s="57" t="s">
        <v>3736</v>
      </c>
      <c r="B1338" s="29">
        <v>39918.0</v>
      </c>
      <c r="C1338" s="58">
        <v>39918.0</v>
      </c>
      <c r="D1338" s="27">
        <v>0.0</v>
      </c>
      <c r="E1338" s="41"/>
    </row>
    <row r="1339" hidden="1">
      <c r="A1339" s="57" t="s">
        <v>3737</v>
      </c>
      <c r="B1339" s="29">
        <v>48389.0</v>
      </c>
      <c r="C1339" s="58">
        <v>48389.0</v>
      </c>
      <c r="D1339" s="27">
        <v>0.0</v>
      </c>
      <c r="E1339" s="41"/>
    </row>
    <row r="1340" hidden="1">
      <c r="A1340" s="57" t="s">
        <v>3738</v>
      </c>
      <c r="B1340" s="29">
        <v>41876.0</v>
      </c>
      <c r="C1340" s="58">
        <v>41876.0</v>
      </c>
      <c r="D1340" s="27">
        <v>0.0</v>
      </c>
      <c r="E1340" s="41"/>
    </row>
    <row r="1341" hidden="1">
      <c r="A1341" s="57" t="s">
        <v>3740</v>
      </c>
      <c r="B1341" s="29">
        <v>448.0</v>
      </c>
      <c r="C1341" s="58">
        <v>448.0</v>
      </c>
      <c r="D1341" s="27">
        <v>0.0</v>
      </c>
      <c r="E1341" s="41"/>
    </row>
    <row r="1342" hidden="1">
      <c r="A1342" s="57" t="s">
        <v>3741</v>
      </c>
      <c r="B1342" s="29">
        <v>9062.0</v>
      </c>
      <c r="C1342" s="58">
        <v>9062.0</v>
      </c>
      <c r="D1342" s="27">
        <v>0.0</v>
      </c>
      <c r="E1342" s="41"/>
    </row>
    <row r="1343" hidden="1">
      <c r="A1343" s="35" t="s">
        <v>3742</v>
      </c>
      <c r="B1343" s="29">
        <v>228325.5</v>
      </c>
      <c r="C1343" s="58">
        <v>228325.5</v>
      </c>
      <c r="D1343" s="27">
        <v>0.0</v>
      </c>
      <c r="E1343" s="41"/>
    </row>
    <row r="1344" hidden="1">
      <c r="A1344" s="36" t="s">
        <v>3743</v>
      </c>
      <c r="B1344" s="42">
        <v>0.5</v>
      </c>
      <c r="C1344" s="64">
        <v>2.5</v>
      </c>
      <c r="D1344" s="65">
        <v>2.0</v>
      </c>
      <c r="E1344" s="45"/>
    </row>
    <row r="1345" hidden="1"/>
    <row r="1346" hidden="1"/>
    <row r="1347" hidden="1">
      <c r="A1347" s="5" t="s">
        <v>4843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5" t="s">
        <v>3717</v>
      </c>
      <c r="B1349" s="6"/>
      <c r="C1349" s="6"/>
      <c r="D1349" s="6"/>
      <c r="E1349" s="7"/>
    </row>
    <row r="1350" hidden="1">
      <c r="A1350" s="10"/>
      <c r="B1350" s="11"/>
      <c r="C1350" s="11"/>
      <c r="D1350" s="11"/>
      <c r="E1350" s="12"/>
    </row>
    <row r="1351" hidden="1">
      <c r="A1351" s="13">
        <v>45796.0</v>
      </c>
      <c r="B1351" s="6"/>
      <c r="C1351" s="53" t="s">
        <v>3718</v>
      </c>
      <c r="D1351" s="15">
        <v>45802.0</v>
      </c>
      <c r="E1351" s="7"/>
    </row>
    <row r="1352" hidden="1">
      <c r="A1352" s="10"/>
      <c r="B1352" s="11"/>
      <c r="C1352" s="16"/>
      <c r="D1352" s="11"/>
      <c r="E1352" s="12"/>
    </row>
    <row r="1353" hidden="1">
      <c r="A1353" s="54" t="s">
        <v>4850</v>
      </c>
      <c r="B1353" s="7"/>
      <c r="C1353" s="16"/>
      <c r="D1353" s="55" t="s">
        <v>4851</v>
      </c>
      <c r="E1353" s="7"/>
    </row>
    <row r="1354" hidden="1">
      <c r="A1354" s="10"/>
      <c r="B1354" s="12"/>
      <c r="C1354" s="16"/>
      <c r="D1354" s="11"/>
      <c r="E1354" s="12"/>
    </row>
    <row r="1355" hidden="1">
      <c r="A1355" s="19" t="s">
        <v>3719</v>
      </c>
      <c r="B1355" s="6"/>
      <c r="C1355" s="6"/>
      <c r="D1355" s="6"/>
      <c r="E1355" s="7"/>
    </row>
    <row r="1356" hidden="1">
      <c r="A1356" s="20" t="s">
        <v>3720</v>
      </c>
      <c r="B1356" s="21" t="s">
        <v>3721</v>
      </c>
      <c r="C1356" s="22" t="s">
        <v>3722</v>
      </c>
      <c r="D1356" s="21" t="s">
        <v>3723</v>
      </c>
      <c r="E1356" s="23" t="s">
        <v>13</v>
      </c>
    </row>
    <row r="1357" hidden="1">
      <c r="A1357" s="56" t="s">
        <v>3724</v>
      </c>
      <c r="B1357" s="25">
        <v>29289.0</v>
      </c>
      <c r="C1357" s="26">
        <v>29290.0</v>
      </c>
      <c r="D1357" s="27">
        <v>1.0</v>
      </c>
      <c r="E1357" s="28"/>
    </row>
    <row r="1358" hidden="1">
      <c r="A1358" s="56" t="s">
        <v>3725</v>
      </c>
      <c r="B1358" s="29">
        <v>9656.0</v>
      </c>
      <c r="C1358" s="26">
        <v>9656.0</v>
      </c>
      <c r="D1358" s="27">
        <v>0.0</v>
      </c>
      <c r="E1358" s="40"/>
    </row>
    <row r="1359" hidden="1">
      <c r="A1359" s="56" t="s">
        <v>3726</v>
      </c>
      <c r="B1359" s="25">
        <v>0.0</v>
      </c>
      <c r="C1359" s="26"/>
      <c r="D1359" s="27">
        <v>0.0</v>
      </c>
      <c r="E1359" s="41"/>
    </row>
    <row r="1360" hidden="1">
      <c r="A1360" s="56" t="s">
        <v>3727</v>
      </c>
      <c r="B1360" s="29">
        <v>1007.0</v>
      </c>
      <c r="C1360" s="26">
        <v>1007.0</v>
      </c>
      <c r="D1360" s="27">
        <v>0.0</v>
      </c>
      <c r="E1360" s="41"/>
    </row>
    <row r="1361" hidden="1">
      <c r="A1361" s="31" t="s">
        <v>3729</v>
      </c>
      <c r="B1361" s="29">
        <v>0.0</v>
      </c>
      <c r="C1361" s="26"/>
      <c r="D1361" s="27">
        <v>0.0</v>
      </c>
      <c r="E1361" s="40"/>
    </row>
    <row r="1362" hidden="1">
      <c r="A1362" s="31" t="s">
        <v>3730</v>
      </c>
      <c r="B1362" s="29">
        <v>0.0</v>
      </c>
      <c r="C1362" s="26"/>
      <c r="D1362" s="27">
        <v>0.0</v>
      </c>
      <c r="E1362" s="41"/>
    </row>
    <row r="1363" hidden="1">
      <c r="A1363" s="31" t="s">
        <v>3732</v>
      </c>
      <c r="B1363" s="29">
        <v>5000.0</v>
      </c>
      <c r="C1363" s="26">
        <v>5000.0</v>
      </c>
      <c r="D1363" s="27">
        <v>0.0</v>
      </c>
      <c r="E1363" s="28" t="s">
        <v>8600</v>
      </c>
    </row>
    <row r="1364" hidden="1">
      <c r="A1364" s="31" t="s">
        <v>3734</v>
      </c>
      <c r="B1364" s="29">
        <v>1720.0</v>
      </c>
      <c r="C1364" s="26">
        <v>1720.0</v>
      </c>
      <c r="D1364" s="27">
        <v>0.0</v>
      </c>
      <c r="E1364" s="40"/>
    </row>
    <row r="1365" hidden="1">
      <c r="A1365" s="57" t="s">
        <v>3735</v>
      </c>
      <c r="B1365" s="29">
        <v>48210.0</v>
      </c>
      <c r="C1365" s="29">
        <v>48210.0</v>
      </c>
      <c r="D1365" s="27">
        <v>0.0</v>
      </c>
      <c r="E1365" s="41"/>
    </row>
    <row r="1366" hidden="1">
      <c r="A1366" s="57" t="s">
        <v>3736</v>
      </c>
      <c r="B1366" s="29">
        <v>36683.0</v>
      </c>
      <c r="C1366" s="58">
        <v>36683.0</v>
      </c>
      <c r="D1366" s="27">
        <v>0.0</v>
      </c>
      <c r="E1366" s="41"/>
    </row>
    <row r="1367" hidden="1">
      <c r="A1367" s="57" t="s">
        <v>3737</v>
      </c>
      <c r="B1367" s="29">
        <v>55963.0</v>
      </c>
      <c r="C1367" s="58">
        <v>55963.0</v>
      </c>
      <c r="D1367" s="27">
        <v>0.0</v>
      </c>
      <c r="E1367" s="41"/>
    </row>
    <row r="1368" hidden="1">
      <c r="A1368" s="57" t="s">
        <v>3738</v>
      </c>
      <c r="B1368" s="29">
        <v>39313.0</v>
      </c>
      <c r="C1368" s="58">
        <v>39313.0</v>
      </c>
      <c r="D1368" s="27">
        <v>0.0</v>
      </c>
      <c r="E1368" s="41"/>
    </row>
    <row r="1369" hidden="1">
      <c r="A1369" s="57" t="s">
        <v>3740</v>
      </c>
      <c r="B1369" s="29">
        <v>1484.0</v>
      </c>
      <c r="C1369" s="58">
        <v>1484.0</v>
      </c>
      <c r="D1369" s="27">
        <v>0.0</v>
      </c>
      <c r="E1369" s="41"/>
    </row>
    <row r="1370" hidden="1">
      <c r="A1370" s="57" t="s">
        <v>3741</v>
      </c>
      <c r="B1370" s="29">
        <v>10227.0</v>
      </c>
      <c r="C1370" s="58">
        <v>10227.0</v>
      </c>
      <c r="D1370" s="27">
        <v>0.0</v>
      </c>
      <c r="E1370" s="41"/>
    </row>
    <row r="1371" hidden="1">
      <c r="A1371" s="35" t="s">
        <v>3742</v>
      </c>
      <c r="B1371" s="29">
        <v>228324.5</v>
      </c>
      <c r="C1371" s="58">
        <v>228324.5</v>
      </c>
      <c r="D1371" s="27">
        <v>0.0</v>
      </c>
      <c r="E1371" s="41"/>
    </row>
    <row r="1372" hidden="1">
      <c r="A1372" s="36" t="s">
        <v>3743</v>
      </c>
      <c r="B1372" s="42">
        <v>0.5</v>
      </c>
      <c r="C1372" s="64">
        <v>1.5</v>
      </c>
      <c r="D1372" s="65">
        <v>1.0</v>
      </c>
      <c r="E1372" s="45"/>
    </row>
    <row r="1373" hidden="1"/>
    <row r="1374" hidden="1"/>
    <row r="1375" hidden="1">
      <c r="A1375" s="5" t="s">
        <v>4843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5" t="s">
        <v>3717</v>
      </c>
      <c r="B1377" s="6"/>
      <c r="C1377" s="6"/>
      <c r="D1377" s="6"/>
      <c r="E1377" s="7"/>
    </row>
    <row r="1378" hidden="1">
      <c r="A1378" s="10"/>
      <c r="B1378" s="11"/>
      <c r="C1378" s="11"/>
      <c r="D1378" s="11"/>
      <c r="E1378" s="12"/>
    </row>
    <row r="1379" hidden="1">
      <c r="A1379" s="13">
        <v>45803.0</v>
      </c>
      <c r="B1379" s="6"/>
      <c r="C1379" s="53" t="s">
        <v>3718</v>
      </c>
      <c r="D1379" s="15">
        <v>45808.0</v>
      </c>
      <c r="E1379" s="7"/>
    </row>
    <row r="1380" hidden="1">
      <c r="A1380" s="10"/>
      <c r="B1380" s="11"/>
      <c r="C1380" s="16"/>
      <c r="D1380" s="11"/>
      <c r="E1380" s="12"/>
    </row>
    <row r="1381" hidden="1">
      <c r="A1381" s="54" t="s">
        <v>4850</v>
      </c>
      <c r="B1381" s="7"/>
      <c r="C1381" s="16"/>
      <c r="D1381" s="55" t="s">
        <v>4859</v>
      </c>
      <c r="E1381" s="7"/>
    </row>
    <row r="1382" hidden="1">
      <c r="A1382" s="10"/>
      <c r="B1382" s="12"/>
      <c r="C1382" s="16"/>
      <c r="D1382" s="11"/>
      <c r="E1382" s="12"/>
    </row>
    <row r="1383" hidden="1">
      <c r="A1383" s="19" t="s">
        <v>3719</v>
      </c>
      <c r="B1383" s="6"/>
      <c r="C1383" s="6"/>
      <c r="D1383" s="6"/>
      <c r="E1383" s="7"/>
    </row>
    <row r="1384" hidden="1">
      <c r="A1384" s="20" t="s">
        <v>3720</v>
      </c>
      <c r="B1384" s="21" t="s">
        <v>3721</v>
      </c>
      <c r="C1384" s="22" t="s">
        <v>3722</v>
      </c>
      <c r="D1384" s="21" t="s">
        <v>3723</v>
      </c>
      <c r="E1384" s="23" t="s">
        <v>13</v>
      </c>
    </row>
    <row r="1385" hidden="1">
      <c r="A1385" s="56" t="s">
        <v>3724</v>
      </c>
      <c r="B1385" s="25">
        <v>22710.0</v>
      </c>
      <c r="C1385" s="26">
        <v>22710.0</v>
      </c>
      <c r="D1385" s="27">
        <v>0.0</v>
      </c>
      <c r="E1385" s="28"/>
    </row>
    <row r="1386" hidden="1">
      <c r="A1386" s="56" t="s">
        <v>3725</v>
      </c>
      <c r="B1386" s="29">
        <v>9123.0</v>
      </c>
      <c r="C1386" s="26">
        <v>8625.0</v>
      </c>
      <c r="D1386" s="27">
        <v>-498.0</v>
      </c>
      <c r="E1386" s="40"/>
    </row>
    <row r="1387" hidden="1">
      <c r="A1387" s="56" t="s">
        <v>3726</v>
      </c>
      <c r="B1387" s="25">
        <v>0.0</v>
      </c>
      <c r="C1387" s="26"/>
      <c r="D1387" s="27">
        <v>0.0</v>
      </c>
      <c r="E1387" s="41"/>
    </row>
    <row r="1388" hidden="1">
      <c r="A1388" s="56" t="s">
        <v>3727</v>
      </c>
      <c r="B1388" s="29">
        <v>500.0</v>
      </c>
      <c r="C1388" s="26">
        <v>500.0</v>
      </c>
      <c r="D1388" s="27">
        <v>0.0</v>
      </c>
      <c r="E1388" s="41"/>
    </row>
    <row r="1389" hidden="1">
      <c r="A1389" s="31" t="s">
        <v>3729</v>
      </c>
      <c r="B1389" s="29">
        <v>0.0</v>
      </c>
      <c r="C1389" s="26"/>
      <c r="D1389" s="27">
        <v>0.0</v>
      </c>
      <c r="E1389" s="40"/>
    </row>
    <row r="1390" hidden="1">
      <c r="A1390" s="31" t="s">
        <v>3730</v>
      </c>
      <c r="B1390" s="29">
        <v>0.0</v>
      </c>
      <c r="C1390" s="26"/>
      <c r="D1390" s="27">
        <v>0.0</v>
      </c>
      <c r="E1390" s="41"/>
    </row>
    <row r="1391" hidden="1">
      <c r="A1391" s="31" t="s">
        <v>3732</v>
      </c>
      <c r="B1391" s="29">
        <v>0.0</v>
      </c>
      <c r="C1391" s="26"/>
      <c r="D1391" s="27">
        <v>0.0</v>
      </c>
      <c r="E1391" s="28"/>
    </row>
    <row r="1392" hidden="1">
      <c r="A1392" s="31" t="s">
        <v>3734</v>
      </c>
      <c r="B1392" s="29">
        <v>2240.0</v>
      </c>
      <c r="C1392" s="26">
        <v>2240.0</v>
      </c>
      <c r="D1392" s="27">
        <v>0.0</v>
      </c>
      <c r="E1392" s="40"/>
    </row>
    <row r="1393" hidden="1">
      <c r="A1393" s="57" t="s">
        <v>3735</v>
      </c>
      <c r="B1393" s="29">
        <v>40625.0</v>
      </c>
      <c r="C1393" s="29">
        <v>40336.0</v>
      </c>
      <c r="D1393" s="27">
        <v>-289.0</v>
      </c>
      <c r="E1393" s="41"/>
    </row>
    <row r="1394" hidden="1">
      <c r="A1394" s="57" t="s">
        <v>3736</v>
      </c>
      <c r="B1394" s="29">
        <v>30685.0</v>
      </c>
      <c r="C1394" s="58">
        <v>30685.0</v>
      </c>
      <c r="D1394" s="27">
        <v>0.0</v>
      </c>
      <c r="E1394" s="41"/>
    </row>
    <row r="1395" hidden="1">
      <c r="A1395" s="57" t="s">
        <v>3737</v>
      </c>
      <c r="B1395" s="29">
        <v>45457.0</v>
      </c>
      <c r="C1395" s="58">
        <v>45457.0</v>
      </c>
      <c r="D1395" s="27">
        <v>0.0</v>
      </c>
      <c r="E1395" s="41"/>
    </row>
    <row r="1396" hidden="1">
      <c r="A1396" s="57" t="s">
        <v>3738</v>
      </c>
      <c r="B1396" s="29">
        <v>41193.0</v>
      </c>
      <c r="C1396" s="58">
        <v>41193.0</v>
      </c>
      <c r="D1396" s="27">
        <v>0.0</v>
      </c>
      <c r="E1396" s="41"/>
    </row>
    <row r="1397" hidden="1">
      <c r="A1397" s="57" t="s">
        <v>3740</v>
      </c>
      <c r="B1397" s="29">
        <v>946.0</v>
      </c>
      <c r="C1397" s="58">
        <v>946.0</v>
      </c>
      <c r="D1397" s="27">
        <v>0.0</v>
      </c>
      <c r="E1397" s="41"/>
    </row>
    <row r="1398" hidden="1">
      <c r="A1398" s="57" t="s">
        <v>3741</v>
      </c>
      <c r="B1398" s="29">
        <v>11425.0</v>
      </c>
      <c r="C1398" s="58">
        <v>11425.0</v>
      </c>
      <c r="D1398" s="27">
        <v>0.0</v>
      </c>
      <c r="E1398" s="41"/>
    </row>
    <row r="1399" hidden="1">
      <c r="A1399" s="35" t="s">
        <v>3742</v>
      </c>
      <c r="B1399" s="29">
        <v>193478.5</v>
      </c>
      <c r="C1399" s="58">
        <v>193189.5</v>
      </c>
      <c r="D1399" s="27">
        <v>-289.0</v>
      </c>
      <c r="E1399" s="41"/>
    </row>
    <row r="1400" hidden="1">
      <c r="A1400" s="36" t="s">
        <v>3743</v>
      </c>
      <c r="B1400" s="42">
        <v>0.5</v>
      </c>
      <c r="C1400" s="64">
        <v>-497.5</v>
      </c>
      <c r="D1400" s="65">
        <v>-498.0</v>
      </c>
      <c r="E1400" s="45"/>
    </row>
    <row r="1401" hidden="1"/>
    <row r="1402" hidden="1"/>
    <row r="1403" hidden="1">
      <c r="A1403" s="5" t="s">
        <v>4843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5" t="s">
        <v>3717</v>
      </c>
      <c r="B1405" s="6"/>
      <c r="C1405" s="6"/>
      <c r="D1405" s="6"/>
      <c r="E1405" s="7"/>
    </row>
    <row r="1406" hidden="1">
      <c r="A1406" s="10"/>
      <c r="B1406" s="11"/>
      <c r="C1406" s="11"/>
      <c r="D1406" s="11"/>
      <c r="E1406" s="12"/>
    </row>
    <row r="1407" hidden="1">
      <c r="A1407" s="13">
        <v>45809.0</v>
      </c>
      <c r="B1407" s="6"/>
      <c r="C1407" s="53" t="s">
        <v>3718</v>
      </c>
      <c r="D1407" s="15">
        <v>45809.0</v>
      </c>
      <c r="E1407" s="7"/>
    </row>
    <row r="1408" hidden="1">
      <c r="A1408" s="10"/>
      <c r="B1408" s="11"/>
      <c r="C1408" s="16"/>
      <c r="D1408" s="11"/>
      <c r="E1408" s="12"/>
    </row>
    <row r="1409" hidden="1">
      <c r="A1409" s="54" t="s">
        <v>4851</v>
      </c>
      <c r="B1409" s="7"/>
      <c r="C1409" s="16"/>
      <c r="D1409" s="55" t="s">
        <v>4851</v>
      </c>
      <c r="E1409" s="7"/>
    </row>
    <row r="1410" hidden="1">
      <c r="A1410" s="10"/>
      <c r="B1410" s="12"/>
      <c r="C1410" s="16"/>
      <c r="D1410" s="11"/>
      <c r="E1410" s="12"/>
    </row>
    <row r="1411" hidden="1">
      <c r="A1411" s="19" t="s">
        <v>3719</v>
      </c>
      <c r="B1411" s="6"/>
      <c r="C1411" s="6"/>
      <c r="D1411" s="6"/>
      <c r="E1411" s="7"/>
    </row>
    <row r="1412" hidden="1">
      <c r="A1412" s="20" t="s">
        <v>3720</v>
      </c>
      <c r="B1412" s="21" t="s">
        <v>3721</v>
      </c>
      <c r="C1412" s="22" t="s">
        <v>3722</v>
      </c>
      <c r="D1412" s="21" t="s">
        <v>3723</v>
      </c>
      <c r="E1412" s="23" t="s">
        <v>13</v>
      </c>
    </row>
    <row r="1413" hidden="1">
      <c r="A1413" s="56" t="s">
        <v>3724</v>
      </c>
      <c r="B1413" s="25">
        <v>6148.0</v>
      </c>
      <c r="C1413" s="26">
        <v>6150.0</v>
      </c>
      <c r="D1413" s="27">
        <v>2.0</v>
      </c>
      <c r="E1413" s="28"/>
    </row>
    <row r="1414" hidden="1">
      <c r="A1414" s="56" t="s">
        <v>3725</v>
      </c>
      <c r="B1414" s="29">
        <v>817.0</v>
      </c>
      <c r="C1414" s="26">
        <v>817.0</v>
      </c>
      <c r="D1414" s="27">
        <v>0.0</v>
      </c>
      <c r="E1414" s="40"/>
    </row>
    <row r="1415" hidden="1">
      <c r="A1415" s="56" t="s">
        <v>3726</v>
      </c>
      <c r="B1415" s="25">
        <v>0.0</v>
      </c>
      <c r="C1415" s="26"/>
      <c r="D1415" s="27">
        <v>0.0</v>
      </c>
      <c r="E1415" s="41"/>
    </row>
    <row r="1416" hidden="1">
      <c r="A1416" s="56" t="s">
        <v>3727</v>
      </c>
      <c r="B1416" s="29">
        <v>500.0</v>
      </c>
      <c r="C1416" s="26">
        <v>500.0</v>
      </c>
      <c r="D1416" s="27">
        <v>0.0</v>
      </c>
      <c r="E1416" s="41"/>
    </row>
    <row r="1417" hidden="1">
      <c r="A1417" s="31" t="s">
        <v>3729</v>
      </c>
      <c r="B1417" s="29">
        <v>0.0</v>
      </c>
      <c r="C1417" s="26"/>
      <c r="D1417" s="27">
        <v>0.0</v>
      </c>
      <c r="E1417" s="40"/>
    </row>
    <row r="1418" hidden="1">
      <c r="A1418" s="31" t="s">
        <v>3730</v>
      </c>
      <c r="B1418" s="29">
        <v>0.0</v>
      </c>
      <c r="C1418" s="26"/>
      <c r="D1418" s="27">
        <v>0.0</v>
      </c>
      <c r="E1418" s="41"/>
    </row>
    <row r="1419" hidden="1">
      <c r="A1419" s="31" t="s">
        <v>3732</v>
      </c>
      <c r="B1419" s="29">
        <v>0.0</v>
      </c>
      <c r="C1419" s="26"/>
      <c r="D1419" s="27">
        <v>0.0</v>
      </c>
      <c r="E1419" s="28"/>
    </row>
    <row r="1420" hidden="1">
      <c r="A1420" s="31" t="s">
        <v>3734</v>
      </c>
      <c r="B1420" s="29">
        <v>80.0</v>
      </c>
      <c r="C1420" s="26">
        <v>80.0</v>
      </c>
      <c r="D1420" s="27">
        <v>0.0</v>
      </c>
      <c r="E1420" s="40"/>
    </row>
    <row r="1421" hidden="1">
      <c r="A1421" s="57" t="s">
        <v>3735</v>
      </c>
      <c r="B1421" s="29">
        <v>8258.0</v>
      </c>
      <c r="C1421" s="29">
        <v>8258.0</v>
      </c>
      <c r="D1421" s="27">
        <v>0.0</v>
      </c>
      <c r="E1421" s="41"/>
    </row>
    <row r="1422" hidden="1">
      <c r="A1422" s="57" t="s">
        <v>3736</v>
      </c>
      <c r="B1422" s="29">
        <v>3215.0</v>
      </c>
      <c r="C1422" s="58">
        <v>3215.0</v>
      </c>
      <c r="D1422" s="27">
        <v>0.0</v>
      </c>
      <c r="E1422" s="41"/>
    </row>
    <row r="1423" hidden="1">
      <c r="A1423" s="57" t="s">
        <v>3737</v>
      </c>
      <c r="B1423" s="29">
        <v>4450.0</v>
      </c>
      <c r="C1423" s="58">
        <v>4450.0</v>
      </c>
      <c r="D1423" s="27">
        <v>0.0</v>
      </c>
      <c r="E1423" s="41"/>
    </row>
    <row r="1424" hidden="1">
      <c r="A1424" s="57" t="s">
        <v>3738</v>
      </c>
      <c r="B1424" s="29">
        <v>5797.0</v>
      </c>
      <c r="C1424" s="58">
        <v>5797.0</v>
      </c>
      <c r="D1424" s="27">
        <v>0.0</v>
      </c>
      <c r="E1424" s="41"/>
    </row>
    <row r="1425" hidden="1">
      <c r="A1425" s="57" t="s">
        <v>3740</v>
      </c>
      <c r="B1425" s="29">
        <v>0.0</v>
      </c>
      <c r="C1425" s="58">
        <v>0.0</v>
      </c>
      <c r="D1425" s="27">
        <v>0.0</v>
      </c>
      <c r="E1425" s="41"/>
    </row>
    <row r="1426" hidden="1">
      <c r="A1426" s="57" t="s">
        <v>3741</v>
      </c>
      <c r="B1426" s="29">
        <v>1760.0</v>
      </c>
      <c r="C1426" s="58">
        <v>1760.0</v>
      </c>
      <c r="D1426" s="27">
        <v>0.0</v>
      </c>
      <c r="E1426" s="41"/>
    </row>
    <row r="1427" hidden="1">
      <c r="A1427" s="35" t="s">
        <v>3742</v>
      </c>
      <c r="B1427" s="29">
        <v>29265.0</v>
      </c>
      <c r="C1427" s="58">
        <v>29265.0</v>
      </c>
      <c r="D1427" s="27">
        <v>0.0</v>
      </c>
      <c r="E1427" s="41"/>
    </row>
    <row r="1428" hidden="1">
      <c r="A1428" s="36" t="s">
        <v>3743</v>
      </c>
      <c r="B1428" s="42">
        <v>0.0</v>
      </c>
      <c r="C1428" s="64">
        <v>2.0</v>
      </c>
      <c r="D1428" s="65">
        <v>2.0</v>
      </c>
      <c r="E1428" s="45"/>
    </row>
    <row r="1429" hidden="1"/>
    <row r="1430" hidden="1"/>
    <row r="1431" hidden="1">
      <c r="A1431" s="5" t="s">
        <v>4843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5" t="s">
        <v>3717</v>
      </c>
      <c r="B1433" s="6"/>
      <c r="C1433" s="6"/>
      <c r="D1433" s="6"/>
      <c r="E1433" s="7"/>
    </row>
    <row r="1434" hidden="1">
      <c r="A1434" s="10"/>
      <c r="B1434" s="11"/>
      <c r="C1434" s="11"/>
      <c r="D1434" s="11"/>
      <c r="E1434" s="12"/>
    </row>
    <row r="1435" hidden="1">
      <c r="A1435" s="13">
        <v>45810.0</v>
      </c>
      <c r="B1435" s="6"/>
      <c r="C1435" s="53" t="s">
        <v>3718</v>
      </c>
      <c r="D1435" s="15">
        <v>45816.0</v>
      </c>
      <c r="E1435" s="7"/>
    </row>
    <row r="1436" hidden="1">
      <c r="A1436" s="10"/>
      <c r="B1436" s="11"/>
      <c r="C1436" s="16"/>
      <c r="D1436" s="11"/>
      <c r="E1436" s="12"/>
    </row>
    <row r="1437" hidden="1">
      <c r="A1437" s="54" t="s">
        <v>4850</v>
      </c>
      <c r="B1437" s="7"/>
      <c r="C1437" s="16"/>
      <c r="D1437" s="55" t="s">
        <v>4851</v>
      </c>
      <c r="E1437" s="7"/>
    </row>
    <row r="1438" hidden="1">
      <c r="A1438" s="10"/>
      <c r="B1438" s="12"/>
      <c r="C1438" s="16"/>
      <c r="D1438" s="11"/>
      <c r="E1438" s="12"/>
    </row>
    <row r="1439" hidden="1">
      <c r="A1439" s="19" t="s">
        <v>3719</v>
      </c>
      <c r="B1439" s="6"/>
      <c r="C1439" s="6"/>
      <c r="D1439" s="6"/>
      <c r="E1439" s="7"/>
    </row>
    <row r="1440" hidden="1">
      <c r="A1440" s="20" t="s">
        <v>3720</v>
      </c>
      <c r="B1440" s="21" t="s">
        <v>3721</v>
      </c>
      <c r="C1440" s="22" t="s">
        <v>3722</v>
      </c>
      <c r="D1440" s="21" t="s">
        <v>3723</v>
      </c>
      <c r="E1440" s="23" t="s">
        <v>13</v>
      </c>
    </row>
    <row r="1441" hidden="1">
      <c r="A1441" s="56" t="s">
        <v>3724</v>
      </c>
      <c r="B1441" s="25">
        <v>25809.0</v>
      </c>
      <c r="C1441" s="26">
        <v>25810.0</v>
      </c>
      <c r="D1441" s="27">
        <v>1.0</v>
      </c>
      <c r="E1441" s="28"/>
    </row>
    <row r="1442" hidden="1">
      <c r="A1442" s="56" t="s">
        <v>3725</v>
      </c>
      <c r="B1442" s="29">
        <v>9202.0</v>
      </c>
      <c r="C1442" s="26">
        <v>9202.0</v>
      </c>
      <c r="D1442" s="27">
        <v>0.0</v>
      </c>
      <c r="E1442" s="40"/>
    </row>
    <row r="1443" hidden="1">
      <c r="A1443" s="56" t="s">
        <v>3726</v>
      </c>
      <c r="B1443" s="25">
        <v>360.0</v>
      </c>
      <c r="C1443" s="26">
        <v>360.0</v>
      </c>
      <c r="D1443" s="27">
        <v>0.0</v>
      </c>
      <c r="E1443" s="41"/>
    </row>
    <row r="1444" hidden="1">
      <c r="A1444" s="56" t="s">
        <v>3727</v>
      </c>
      <c r="B1444" s="29">
        <v>1500.0</v>
      </c>
      <c r="C1444" s="26">
        <v>1501.0</v>
      </c>
      <c r="D1444" s="27">
        <v>1.0</v>
      </c>
      <c r="E1444" s="41"/>
    </row>
    <row r="1445" hidden="1">
      <c r="A1445" s="31" t="s">
        <v>3729</v>
      </c>
      <c r="B1445" s="29">
        <v>0.0</v>
      </c>
      <c r="C1445" s="26"/>
      <c r="D1445" s="27">
        <v>0.0</v>
      </c>
      <c r="E1445" s="40"/>
    </row>
    <row r="1446" hidden="1">
      <c r="A1446" s="31" t="s">
        <v>3730</v>
      </c>
      <c r="B1446" s="29">
        <v>0.0</v>
      </c>
      <c r="C1446" s="26"/>
      <c r="D1446" s="27">
        <v>0.0</v>
      </c>
      <c r="E1446" s="41"/>
    </row>
    <row r="1447" hidden="1">
      <c r="A1447" s="31" t="s">
        <v>3732</v>
      </c>
      <c r="B1447" s="29">
        <v>0.0</v>
      </c>
      <c r="C1447" s="26"/>
      <c r="D1447" s="27">
        <v>0.0</v>
      </c>
      <c r="E1447" s="28"/>
    </row>
    <row r="1448" hidden="1">
      <c r="A1448" s="31" t="s">
        <v>3734</v>
      </c>
      <c r="B1448" s="29">
        <v>240.0</v>
      </c>
      <c r="C1448" s="26">
        <v>240.0</v>
      </c>
      <c r="D1448" s="27">
        <v>0.0</v>
      </c>
      <c r="E1448" s="40"/>
    </row>
    <row r="1449" hidden="1">
      <c r="A1449" s="57" t="s">
        <v>3735</v>
      </c>
      <c r="B1449" s="29">
        <v>47089.0</v>
      </c>
      <c r="C1449" s="29">
        <v>47089.0</v>
      </c>
      <c r="D1449" s="27">
        <v>0.0</v>
      </c>
      <c r="E1449" s="41"/>
    </row>
    <row r="1450" hidden="1">
      <c r="A1450" s="57" t="s">
        <v>3736</v>
      </c>
      <c r="B1450" s="29">
        <v>45365.0</v>
      </c>
      <c r="C1450" s="58">
        <v>45365.0</v>
      </c>
      <c r="D1450" s="27">
        <v>0.0</v>
      </c>
      <c r="E1450" s="41"/>
    </row>
    <row r="1451" hidden="1">
      <c r="A1451" s="57" t="s">
        <v>3737</v>
      </c>
      <c r="B1451" s="29">
        <v>46391.0</v>
      </c>
      <c r="C1451" s="58">
        <v>46391.0</v>
      </c>
      <c r="D1451" s="27">
        <v>0.0</v>
      </c>
      <c r="E1451" s="41"/>
    </row>
    <row r="1452" hidden="1">
      <c r="A1452" s="57" t="s">
        <v>3738</v>
      </c>
      <c r="B1452" s="29">
        <v>38177.0</v>
      </c>
      <c r="C1452" s="58">
        <v>38177.0</v>
      </c>
      <c r="D1452" s="27">
        <v>0.0</v>
      </c>
      <c r="E1452" s="41"/>
    </row>
    <row r="1453" hidden="1">
      <c r="A1453" s="57" t="s">
        <v>3740</v>
      </c>
      <c r="B1453" s="29">
        <v>649.0</v>
      </c>
      <c r="C1453" s="58">
        <v>649.0</v>
      </c>
      <c r="D1453" s="27">
        <v>0.0</v>
      </c>
      <c r="E1453" s="41"/>
    </row>
    <row r="1454" hidden="1">
      <c r="A1454" s="57" t="s">
        <v>3741</v>
      </c>
      <c r="B1454" s="29">
        <v>10729.0</v>
      </c>
      <c r="C1454" s="58">
        <v>10729.0</v>
      </c>
      <c r="D1454" s="27">
        <v>0.0</v>
      </c>
      <c r="E1454" s="41"/>
    </row>
    <row r="1455" hidden="1">
      <c r="A1455" s="35" t="s">
        <v>3742</v>
      </c>
      <c r="B1455" s="29">
        <v>214782.0</v>
      </c>
      <c r="C1455" s="58">
        <v>214782.0</v>
      </c>
      <c r="D1455" s="27">
        <v>0.0</v>
      </c>
      <c r="E1455" s="41"/>
    </row>
    <row r="1456" hidden="1">
      <c r="A1456" s="36" t="s">
        <v>3743</v>
      </c>
      <c r="B1456" s="42">
        <v>0.0</v>
      </c>
      <c r="C1456" s="64">
        <v>2.0</v>
      </c>
      <c r="D1456" s="65">
        <v>2.0</v>
      </c>
      <c r="E1456" s="45"/>
    </row>
    <row r="1457" hidden="1"/>
    <row r="1458" hidden="1"/>
    <row r="1459" hidden="1">
      <c r="A1459" s="5" t="s">
        <v>4843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5" t="s">
        <v>3717</v>
      </c>
      <c r="B1461" s="6"/>
      <c r="C1461" s="6"/>
      <c r="D1461" s="6"/>
      <c r="E1461" s="7"/>
    </row>
    <row r="1462" hidden="1">
      <c r="A1462" s="10"/>
      <c r="B1462" s="11"/>
      <c r="C1462" s="11"/>
      <c r="D1462" s="11"/>
      <c r="E1462" s="12"/>
    </row>
    <row r="1463" hidden="1">
      <c r="A1463" s="13">
        <v>45817.0</v>
      </c>
      <c r="B1463" s="6"/>
      <c r="C1463" s="53" t="s">
        <v>3718</v>
      </c>
      <c r="D1463" s="15">
        <v>45823.0</v>
      </c>
      <c r="E1463" s="7"/>
    </row>
    <row r="1464" hidden="1">
      <c r="A1464" s="10"/>
      <c r="B1464" s="11"/>
      <c r="C1464" s="16"/>
      <c r="D1464" s="11"/>
      <c r="E1464" s="12"/>
    </row>
    <row r="1465" hidden="1">
      <c r="A1465" s="54" t="s">
        <v>4850</v>
      </c>
      <c r="B1465" s="7"/>
      <c r="C1465" s="16"/>
      <c r="D1465" s="55" t="s">
        <v>4851</v>
      </c>
      <c r="E1465" s="7"/>
    </row>
    <row r="1466" hidden="1">
      <c r="A1466" s="10"/>
      <c r="B1466" s="12"/>
      <c r="C1466" s="16"/>
      <c r="D1466" s="11"/>
      <c r="E1466" s="12"/>
    </row>
    <row r="1467" hidden="1">
      <c r="A1467" s="19" t="s">
        <v>3719</v>
      </c>
      <c r="B1467" s="6"/>
      <c r="C1467" s="6"/>
      <c r="D1467" s="6"/>
      <c r="E1467" s="7"/>
    </row>
    <row r="1468" hidden="1">
      <c r="A1468" s="20" t="s">
        <v>3720</v>
      </c>
      <c r="B1468" s="21" t="s">
        <v>3721</v>
      </c>
      <c r="C1468" s="22" t="s">
        <v>3722</v>
      </c>
      <c r="D1468" s="21" t="s">
        <v>3723</v>
      </c>
      <c r="E1468" s="23" t="s">
        <v>13</v>
      </c>
    </row>
    <row r="1469" hidden="1">
      <c r="A1469" s="56" t="s">
        <v>3724</v>
      </c>
      <c r="B1469" s="25">
        <v>30853.0</v>
      </c>
      <c r="C1469" s="26">
        <v>30853.0</v>
      </c>
      <c r="D1469" s="27">
        <v>0.0</v>
      </c>
      <c r="E1469" s="28"/>
    </row>
    <row r="1470" hidden="1">
      <c r="A1470" s="56" t="s">
        <v>3725</v>
      </c>
      <c r="B1470" s="29">
        <v>8763.0</v>
      </c>
      <c r="C1470" s="26">
        <v>8763.0</v>
      </c>
      <c r="D1470" s="27">
        <v>0.0</v>
      </c>
      <c r="E1470" s="40"/>
    </row>
    <row r="1471" hidden="1">
      <c r="A1471" s="56" t="s">
        <v>3726</v>
      </c>
      <c r="B1471" s="25">
        <v>440.0</v>
      </c>
      <c r="C1471" s="26">
        <v>440.0</v>
      </c>
      <c r="D1471" s="27">
        <v>0.0</v>
      </c>
      <c r="E1471" s="41"/>
    </row>
    <row r="1472" hidden="1">
      <c r="A1472" s="56" t="s">
        <v>3727</v>
      </c>
      <c r="B1472" s="29">
        <v>500.0</v>
      </c>
      <c r="C1472" s="26">
        <v>500.0</v>
      </c>
      <c r="D1472" s="27">
        <v>0.0</v>
      </c>
      <c r="E1472" s="41"/>
    </row>
    <row r="1473" hidden="1">
      <c r="A1473" s="31" t="s">
        <v>3729</v>
      </c>
      <c r="B1473" s="29">
        <v>440.0</v>
      </c>
      <c r="C1473" s="26"/>
      <c r="D1473" s="27">
        <v>-440.0</v>
      </c>
      <c r="E1473" s="40"/>
    </row>
    <row r="1474" hidden="1">
      <c r="A1474" s="31" t="s">
        <v>3730</v>
      </c>
      <c r="B1474" s="29">
        <v>0.0</v>
      </c>
      <c r="C1474" s="26"/>
      <c r="D1474" s="27">
        <v>0.0</v>
      </c>
      <c r="E1474" s="41"/>
    </row>
    <row r="1475" hidden="1">
      <c r="A1475" s="31" t="s">
        <v>3732</v>
      </c>
      <c r="B1475" s="29">
        <v>2520.0</v>
      </c>
      <c r="C1475" s="26">
        <v>2520.0</v>
      </c>
      <c r="D1475" s="27">
        <v>0.0</v>
      </c>
      <c r="E1475" s="28" t="s">
        <v>8601</v>
      </c>
    </row>
    <row r="1476" hidden="1">
      <c r="A1476" s="31" t="s">
        <v>3734</v>
      </c>
      <c r="B1476" s="29">
        <v>2360.0</v>
      </c>
      <c r="C1476" s="26">
        <v>2800.0</v>
      </c>
      <c r="D1476" s="27">
        <v>440.0</v>
      </c>
      <c r="E1476" s="40"/>
    </row>
    <row r="1477" hidden="1">
      <c r="A1477" s="57" t="s">
        <v>3735</v>
      </c>
      <c r="B1477" s="29">
        <v>38206.0</v>
      </c>
      <c r="C1477" s="29">
        <v>38206.0</v>
      </c>
      <c r="D1477" s="27">
        <v>0.0</v>
      </c>
      <c r="E1477" s="41"/>
    </row>
    <row r="1478" hidden="1">
      <c r="A1478" s="57" t="s">
        <v>3736</v>
      </c>
      <c r="B1478" s="29">
        <v>37131.0</v>
      </c>
      <c r="C1478" s="58">
        <v>37131.0</v>
      </c>
      <c r="D1478" s="27">
        <v>0.0</v>
      </c>
      <c r="E1478" s="41"/>
    </row>
    <row r="1479" hidden="1">
      <c r="A1479" s="57" t="s">
        <v>3737</v>
      </c>
      <c r="B1479" s="29">
        <v>49905.0</v>
      </c>
      <c r="C1479" s="58">
        <v>49905.0</v>
      </c>
      <c r="D1479" s="27">
        <v>0.0</v>
      </c>
      <c r="E1479" s="41"/>
    </row>
    <row r="1480" hidden="1">
      <c r="A1480" s="57" t="s">
        <v>3738</v>
      </c>
      <c r="B1480" s="29">
        <v>48027.0</v>
      </c>
      <c r="C1480" s="58">
        <v>48027.0</v>
      </c>
      <c r="D1480" s="27">
        <v>0.0</v>
      </c>
      <c r="E1480" s="41"/>
    </row>
    <row r="1481" hidden="1">
      <c r="A1481" s="57" t="s">
        <v>3740</v>
      </c>
      <c r="B1481" s="29">
        <v>300.0</v>
      </c>
      <c r="C1481" s="58">
        <v>300.0</v>
      </c>
      <c r="D1481" s="27">
        <v>0.0</v>
      </c>
      <c r="E1481" s="41"/>
    </row>
    <row r="1482" hidden="1">
      <c r="A1482" s="57" t="s">
        <v>3741</v>
      </c>
      <c r="B1482" s="29">
        <v>8261.0</v>
      </c>
      <c r="C1482" s="58">
        <v>8261.0</v>
      </c>
      <c r="D1482" s="27">
        <v>0.0</v>
      </c>
      <c r="E1482" s="41"/>
    </row>
    <row r="1483" hidden="1">
      <c r="A1483" s="35" t="s">
        <v>3742</v>
      </c>
      <c r="B1483" s="29">
        <v>219445.0</v>
      </c>
      <c r="C1483" s="58">
        <v>219445.0</v>
      </c>
      <c r="D1483" s="27">
        <v>0.0</v>
      </c>
      <c r="E1483" s="41"/>
    </row>
    <row r="1484" hidden="1">
      <c r="A1484" s="36" t="s">
        <v>3743</v>
      </c>
      <c r="B1484" s="42">
        <v>0.0</v>
      </c>
      <c r="C1484" s="64">
        <v>0.0</v>
      </c>
      <c r="D1484" s="65">
        <v>0.0</v>
      </c>
      <c r="E1484" s="45"/>
    </row>
    <row r="1485" hidden="1"/>
    <row r="1486" hidden="1"/>
    <row r="1487" hidden="1">
      <c r="A1487" s="5" t="s">
        <v>4843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5" t="s">
        <v>3717</v>
      </c>
      <c r="B1489" s="6"/>
      <c r="C1489" s="6"/>
      <c r="D1489" s="6"/>
      <c r="E1489" s="7"/>
    </row>
    <row r="1490" hidden="1">
      <c r="A1490" s="10"/>
      <c r="B1490" s="11"/>
      <c r="C1490" s="11"/>
      <c r="D1490" s="11"/>
      <c r="E1490" s="12"/>
    </row>
    <row r="1491" hidden="1">
      <c r="A1491" s="13">
        <v>45824.0</v>
      </c>
      <c r="B1491" s="6"/>
      <c r="C1491" s="53" t="s">
        <v>3718</v>
      </c>
      <c r="D1491" s="15">
        <v>45830.0</v>
      </c>
      <c r="E1491" s="7"/>
    </row>
    <row r="1492" hidden="1">
      <c r="A1492" s="10"/>
      <c r="B1492" s="11"/>
      <c r="C1492" s="16"/>
      <c r="D1492" s="11"/>
      <c r="E1492" s="12"/>
    </row>
    <row r="1493" hidden="1">
      <c r="A1493" s="54" t="s">
        <v>4850</v>
      </c>
      <c r="B1493" s="7"/>
      <c r="C1493" s="16"/>
      <c r="D1493" s="55" t="s">
        <v>4851</v>
      </c>
      <c r="E1493" s="7"/>
    </row>
    <row r="1494" hidden="1">
      <c r="A1494" s="10"/>
      <c r="B1494" s="12"/>
      <c r="C1494" s="16"/>
      <c r="D1494" s="11"/>
      <c r="E1494" s="12"/>
    </row>
    <row r="1495" hidden="1">
      <c r="A1495" s="19" t="s">
        <v>3719</v>
      </c>
      <c r="B1495" s="6"/>
      <c r="C1495" s="6"/>
      <c r="D1495" s="6"/>
      <c r="E1495" s="7"/>
    </row>
    <row r="1496" hidden="1">
      <c r="A1496" s="20" t="s">
        <v>3720</v>
      </c>
      <c r="B1496" s="21" t="s">
        <v>3721</v>
      </c>
      <c r="C1496" s="22" t="s">
        <v>3722</v>
      </c>
      <c r="D1496" s="21" t="s">
        <v>3723</v>
      </c>
      <c r="E1496" s="23" t="s">
        <v>13</v>
      </c>
    </row>
    <row r="1497" hidden="1">
      <c r="A1497" s="56" t="s">
        <v>3724</v>
      </c>
      <c r="B1497" s="25">
        <v>24008.0</v>
      </c>
      <c r="C1497" s="26">
        <v>24010.0</v>
      </c>
      <c r="D1497" s="27">
        <v>2.0</v>
      </c>
      <c r="E1497" s="28"/>
    </row>
    <row r="1498" hidden="1">
      <c r="A1498" s="56" t="s">
        <v>3725</v>
      </c>
      <c r="B1498" s="29">
        <v>7668.0</v>
      </c>
      <c r="C1498" s="26">
        <v>7668.0</v>
      </c>
      <c r="D1498" s="27">
        <v>0.0</v>
      </c>
      <c r="E1498" s="40"/>
    </row>
    <row r="1499" hidden="1">
      <c r="A1499" s="56" t="s">
        <v>3726</v>
      </c>
      <c r="B1499" s="25">
        <v>0.0</v>
      </c>
      <c r="C1499" s="26"/>
      <c r="D1499" s="27">
        <v>0.0</v>
      </c>
      <c r="E1499" s="41"/>
    </row>
    <row r="1500" hidden="1">
      <c r="A1500" s="56" t="s">
        <v>3727</v>
      </c>
      <c r="B1500" s="29">
        <v>500.0</v>
      </c>
      <c r="C1500" s="26">
        <v>500.0</v>
      </c>
      <c r="D1500" s="27">
        <v>0.0</v>
      </c>
      <c r="E1500" s="41"/>
    </row>
    <row r="1501" hidden="1">
      <c r="A1501" s="31" t="s">
        <v>3729</v>
      </c>
      <c r="B1501" s="29">
        <v>240.0</v>
      </c>
      <c r="C1501" s="26">
        <v>240.0</v>
      </c>
      <c r="D1501" s="27">
        <v>0.0</v>
      </c>
      <c r="E1501" s="40"/>
    </row>
    <row r="1502" hidden="1">
      <c r="A1502" s="31" t="s">
        <v>3730</v>
      </c>
      <c r="B1502" s="29">
        <v>0.0</v>
      </c>
      <c r="C1502" s="26"/>
      <c r="D1502" s="27">
        <v>0.0</v>
      </c>
      <c r="E1502" s="41"/>
    </row>
    <row r="1503" hidden="1">
      <c r="A1503" s="31" t="s">
        <v>3732</v>
      </c>
      <c r="B1503" s="29">
        <v>0.0</v>
      </c>
      <c r="C1503" s="26"/>
      <c r="D1503" s="27">
        <v>0.0</v>
      </c>
      <c r="E1503" s="28"/>
    </row>
    <row r="1504" hidden="1">
      <c r="A1504" s="31" t="s">
        <v>3734</v>
      </c>
      <c r="B1504" s="29">
        <v>2760.0</v>
      </c>
      <c r="C1504" s="26">
        <v>2760.0</v>
      </c>
      <c r="D1504" s="27">
        <v>0.0</v>
      </c>
      <c r="E1504" s="40"/>
    </row>
    <row r="1505" hidden="1">
      <c r="A1505" s="57" t="s">
        <v>3735</v>
      </c>
      <c r="B1505" s="29">
        <v>45194.0</v>
      </c>
      <c r="C1505" s="29">
        <v>45194.0</v>
      </c>
      <c r="D1505" s="27">
        <v>0.0</v>
      </c>
      <c r="E1505" s="41"/>
    </row>
    <row r="1506" hidden="1">
      <c r="A1506" s="57" t="s">
        <v>3736</v>
      </c>
      <c r="B1506" s="29">
        <v>36329.0</v>
      </c>
      <c r="C1506" s="58">
        <v>35965.0</v>
      </c>
      <c r="D1506" s="27">
        <v>-364.0</v>
      </c>
      <c r="E1506" s="41"/>
    </row>
    <row r="1507" hidden="1">
      <c r="A1507" s="57" t="s">
        <v>3737</v>
      </c>
      <c r="B1507" s="29">
        <v>52527.0</v>
      </c>
      <c r="C1507" s="58">
        <v>52081.0</v>
      </c>
      <c r="D1507" s="27">
        <v>-446.0</v>
      </c>
      <c r="E1507" s="41"/>
    </row>
    <row r="1508" hidden="1">
      <c r="A1508" s="57" t="s">
        <v>3738</v>
      </c>
      <c r="B1508" s="29">
        <v>51650.0</v>
      </c>
      <c r="C1508" s="58">
        <v>51650.0</v>
      </c>
      <c r="D1508" s="27">
        <v>0.0</v>
      </c>
      <c r="E1508" s="41"/>
    </row>
    <row r="1509" hidden="1">
      <c r="A1509" s="57" t="s">
        <v>3740</v>
      </c>
      <c r="B1509" s="29">
        <v>1261.0</v>
      </c>
      <c r="C1509" s="58">
        <v>1261.0</v>
      </c>
      <c r="D1509" s="27">
        <v>0.0</v>
      </c>
      <c r="E1509" s="41"/>
    </row>
    <row r="1510" hidden="1">
      <c r="A1510" s="57" t="s">
        <v>3741</v>
      </c>
      <c r="B1510" s="29">
        <v>9759.0</v>
      </c>
      <c r="C1510" s="58">
        <v>9759.0</v>
      </c>
      <c r="D1510" s="27">
        <v>0.0</v>
      </c>
      <c r="E1510" s="41"/>
    </row>
    <row r="1511" hidden="1">
      <c r="A1511" s="35" t="s">
        <v>3742</v>
      </c>
      <c r="B1511" s="29">
        <v>222071.5</v>
      </c>
      <c r="C1511" s="58">
        <v>221261.5</v>
      </c>
      <c r="D1511" s="27">
        <v>-810.0</v>
      </c>
      <c r="E1511" s="41"/>
    </row>
    <row r="1512" hidden="1">
      <c r="A1512" s="36" t="s">
        <v>3743</v>
      </c>
      <c r="B1512" s="42">
        <v>65.5</v>
      </c>
      <c r="C1512" s="64">
        <v>67.5</v>
      </c>
      <c r="D1512" s="65">
        <v>2.0</v>
      </c>
      <c r="E1512" s="45"/>
    </row>
    <row r="1513" hidden="1"/>
    <row r="1514" hidden="1"/>
    <row r="1515" hidden="1">
      <c r="A1515" s="5" t="s">
        <v>4843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5" t="s">
        <v>3717</v>
      </c>
      <c r="B1517" s="6"/>
      <c r="C1517" s="6"/>
      <c r="D1517" s="6"/>
      <c r="E1517" s="7"/>
    </row>
    <row r="1518" hidden="1">
      <c r="A1518" s="10"/>
      <c r="B1518" s="11"/>
      <c r="C1518" s="11"/>
      <c r="D1518" s="11"/>
      <c r="E1518" s="12"/>
    </row>
    <row r="1519" hidden="1">
      <c r="A1519" s="13">
        <v>45831.0</v>
      </c>
      <c r="B1519" s="6"/>
      <c r="C1519" s="53" t="s">
        <v>3718</v>
      </c>
      <c r="D1519" s="15">
        <v>45838.0</v>
      </c>
      <c r="E1519" s="7"/>
    </row>
    <row r="1520" hidden="1">
      <c r="A1520" s="10"/>
      <c r="B1520" s="11"/>
      <c r="C1520" s="16"/>
      <c r="D1520" s="11"/>
      <c r="E1520" s="12"/>
    </row>
    <row r="1521" hidden="1">
      <c r="A1521" s="54" t="s">
        <v>4850</v>
      </c>
      <c r="B1521" s="7"/>
      <c r="C1521" s="16"/>
      <c r="D1521" s="55" t="s">
        <v>4850</v>
      </c>
      <c r="E1521" s="7"/>
    </row>
    <row r="1522" hidden="1">
      <c r="A1522" s="10"/>
      <c r="B1522" s="12"/>
      <c r="C1522" s="16"/>
      <c r="D1522" s="11"/>
      <c r="E1522" s="12"/>
    </row>
    <row r="1523" hidden="1">
      <c r="A1523" s="19" t="s">
        <v>3719</v>
      </c>
      <c r="B1523" s="6"/>
      <c r="C1523" s="6"/>
      <c r="D1523" s="6"/>
      <c r="E1523" s="7"/>
    </row>
    <row r="1524" hidden="1">
      <c r="A1524" s="20" t="s">
        <v>3720</v>
      </c>
      <c r="B1524" s="21" t="s">
        <v>3721</v>
      </c>
      <c r="C1524" s="22" t="s">
        <v>3722</v>
      </c>
      <c r="D1524" s="21" t="s">
        <v>3723</v>
      </c>
      <c r="E1524" s="23" t="s">
        <v>13</v>
      </c>
    </row>
    <row r="1525" hidden="1">
      <c r="A1525" s="56" t="s">
        <v>3724</v>
      </c>
      <c r="B1525" s="25">
        <v>36174.0</v>
      </c>
      <c r="C1525" s="26">
        <v>36175.0</v>
      </c>
      <c r="D1525" s="27">
        <v>1.0</v>
      </c>
      <c r="E1525" s="28"/>
    </row>
    <row r="1526" hidden="1">
      <c r="A1526" s="56" t="s">
        <v>3725</v>
      </c>
      <c r="B1526" s="29">
        <v>7086.0</v>
      </c>
      <c r="C1526" s="26">
        <v>7086.0</v>
      </c>
      <c r="D1526" s="27">
        <v>0.0</v>
      </c>
      <c r="E1526" s="40"/>
    </row>
    <row r="1527" hidden="1">
      <c r="A1527" s="56" t="s">
        <v>3726</v>
      </c>
      <c r="B1527" s="25">
        <v>360.0</v>
      </c>
      <c r="C1527" s="26">
        <v>360.0</v>
      </c>
      <c r="D1527" s="27">
        <v>0.0</v>
      </c>
      <c r="E1527" s="41"/>
    </row>
    <row r="1528" hidden="1">
      <c r="A1528" s="56" t="s">
        <v>3727</v>
      </c>
      <c r="B1528" s="29">
        <v>0.0</v>
      </c>
      <c r="C1528" s="26"/>
      <c r="D1528" s="27">
        <v>0.0</v>
      </c>
      <c r="E1528" s="41"/>
    </row>
    <row r="1529" hidden="1">
      <c r="A1529" s="31" t="s">
        <v>3729</v>
      </c>
      <c r="B1529" s="29">
        <v>0.0</v>
      </c>
      <c r="C1529" s="26"/>
      <c r="D1529" s="27">
        <v>0.0</v>
      </c>
      <c r="E1529" s="40"/>
    </row>
    <row r="1530" hidden="1">
      <c r="A1530" s="31" t="s">
        <v>3730</v>
      </c>
      <c r="B1530" s="29">
        <v>0.0</v>
      </c>
      <c r="C1530" s="26"/>
      <c r="D1530" s="27">
        <v>0.0</v>
      </c>
      <c r="E1530" s="41"/>
    </row>
    <row r="1531" hidden="1">
      <c r="A1531" s="31" t="s">
        <v>3732</v>
      </c>
      <c r="B1531" s="29">
        <v>6427.0</v>
      </c>
      <c r="C1531" s="26">
        <v>6427.0</v>
      </c>
      <c r="D1531" s="27">
        <v>0.0</v>
      </c>
      <c r="E1531" s="28" t="s">
        <v>8602</v>
      </c>
    </row>
    <row r="1532" hidden="1">
      <c r="A1532" s="31" t="s">
        <v>3734</v>
      </c>
      <c r="B1532" s="29">
        <v>4720.0</v>
      </c>
      <c r="C1532" s="26">
        <v>4720.0</v>
      </c>
      <c r="D1532" s="27">
        <v>0.0</v>
      </c>
      <c r="E1532" s="40"/>
    </row>
    <row r="1533" hidden="1">
      <c r="A1533" s="57" t="s">
        <v>3735</v>
      </c>
      <c r="B1533" s="29">
        <v>44146.8</v>
      </c>
      <c r="C1533" s="29">
        <v>44146.80000000001</v>
      </c>
      <c r="D1533" s="27">
        <v>7.275957614183426E-12</v>
      </c>
      <c r="E1533" s="41"/>
    </row>
    <row r="1534" hidden="1">
      <c r="A1534" s="57" t="s">
        <v>3736</v>
      </c>
      <c r="B1534" s="29">
        <v>45112.0</v>
      </c>
      <c r="C1534" s="58">
        <v>45112.0</v>
      </c>
      <c r="D1534" s="27">
        <v>0.0</v>
      </c>
      <c r="E1534" s="41"/>
    </row>
    <row r="1535" hidden="1">
      <c r="A1535" s="57" t="s">
        <v>3737</v>
      </c>
      <c r="B1535" s="29">
        <v>65365.0</v>
      </c>
      <c r="C1535" s="58">
        <v>65365.0</v>
      </c>
      <c r="D1535" s="27">
        <v>0.0</v>
      </c>
      <c r="E1535" s="41"/>
    </row>
    <row r="1536" hidden="1">
      <c r="A1536" s="57" t="s">
        <v>3738</v>
      </c>
      <c r="B1536" s="29">
        <v>50345.0</v>
      </c>
      <c r="C1536" s="58">
        <v>50345.0</v>
      </c>
      <c r="D1536" s="27">
        <v>0.0</v>
      </c>
      <c r="E1536" s="41"/>
    </row>
    <row r="1537" hidden="1">
      <c r="A1537" s="57" t="s">
        <v>3740</v>
      </c>
      <c r="B1537" s="29">
        <v>573.0</v>
      </c>
      <c r="C1537" s="58">
        <v>573.0</v>
      </c>
      <c r="D1537" s="27">
        <v>0.0</v>
      </c>
      <c r="E1537" s="41"/>
    </row>
    <row r="1538" hidden="1">
      <c r="A1538" s="57" t="s">
        <v>3741</v>
      </c>
      <c r="B1538" s="29">
        <v>14781.0</v>
      </c>
      <c r="C1538" s="58">
        <v>14781.0</v>
      </c>
      <c r="D1538" s="27">
        <v>0.0</v>
      </c>
      <c r="E1538" s="41"/>
    </row>
    <row r="1539" hidden="1">
      <c r="A1539" s="35" t="s">
        <v>3742</v>
      </c>
      <c r="B1539" s="29">
        <v>260309.19999999998</v>
      </c>
      <c r="C1539" s="58">
        <v>260309.19999999998</v>
      </c>
      <c r="D1539" s="27">
        <v>0.0</v>
      </c>
      <c r="E1539" s="41"/>
    </row>
    <row r="1540" hidden="1">
      <c r="A1540" s="36" t="s">
        <v>3743</v>
      </c>
      <c r="B1540" s="42">
        <v>-0.39999999999417923</v>
      </c>
      <c r="C1540" s="64">
        <v>0.6000000000349246</v>
      </c>
      <c r="D1540" s="65">
        <v>1.0000000000291038</v>
      </c>
      <c r="E1540" s="45"/>
    </row>
    <row r="1541" hidden="1"/>
    <row r="1542" hidden="1"/>
    <row r="1543" hidden="1">
      <c r="A1543" s="5" t="s">
        <v>4843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5" t="s">
        <v>3717</v>
      </c>
      <c r="B1545" s="6"/>
      <c r="C1545" s="6"/>
      <c r="D1545" s="6"/>
      <c r="E1545" s="7"/>
    </row>
    <row r="1546" hidden="1">
      <c r="A1546" s="10"/>
      <c r="B1546" s="11"/>
      <c r="C1546" s="11"/>
      <c r="D1546" s="11"/>
      <c r="E1546" s="12"/>
    </row>
    <row r="1547" hidden="1">
      <c r="A1547" s="13">
        <v>45839.0</v>
      </c>
      <c r="B1547" s="6"/>
      <c r="C1547" s="53" t="s">
        <v>3718</v>
      </c>
      <c r="D1547" s="15">
        <v>45844.0</v>
      </c>
      <c r="E1547" s="7"/>
    </row>
    <row r="1548" hidden="1">
      <c r="A1548" s="10"/>
      <c r="B1548" s="11"/>
      <c r="C1548" s="16"/>
      <c r="D1548" s="11"/>
      <c r="E1548" s="12"/>
    </row>
    <row r="1549" hidden="1">
      <c r="A1549" s="54" t="s">
        <v>4852</v>
      </c>
      <c r="B1549" s="7"/>
      <c r="C1549" s="16"/>
      <c r="D1549" s="55" t="s">
        <v>4851</v>
      </c>
      <c r="E1549" s="7"/>
    </row>
    <row r="1550" hidden="1">
      <c r="A1550" s="10"/>
      <c r="B1550" s="12"/>
      <c r="C1550" s="16"/>
      <c r="D1550" s="11"/>
      <c r="E1550" s="12"/>
    </row>
    <row r="1551" hidden="1">
      <c r="A1551" s="19" t="s">
        <v>3719</v>
      </c>
      <c r="B1551" s="6"/>
      <c r="C1551" s="6"/>
      <c r="D1551" s="6"/>
      <c r="E1551" s="7"/>
    </row>
    <row r="1552" hidden="1">
      <c r="A1552" s="20" t="s">
        <v>3720</v>
      </c>
      <c r="B1552" s="21" t="s">
        <v>3721</v>
      </c>
      <c r="C1552" s="22" t="s">
        <v>3722</v>
      </c>
      <c r="D1552" s="21" t="s">
        <v>3723</v>
      </c>
      <c r="E1552" s="23" t="s">
        <v>13</v>
      </c>
    </row>
    <row r="1553" hidden="1">
      <c r="A1553" s="56" t="s">
        <v>3724</v>
      </c>
      <c r="B1553" s="25">
        <v>25644.0</v>
      </c>
      <c r="C1553" s="26">
        <v>25645.0</v>
      </c>
      <c r="D1553" s="27">
        <v>1.0</v>
      </c>
      <c r="E1553" s="28"/>
    </row>
    <row r="1554" hidden="1">
      <c r="A1554" s="56" t="s">
        <v>3725</v>
      </c>
      <c r="B1554" s="29">
        <v>6439.0</v>
      </c>
      <c r="C1554" s="26">
        <v>6439.0</v>
      </c>
      <c r="D1554" s="27">
        <v>0.0</v>
      </c>
      <c r="E1554" s="40"/>
    </row>
    <row r="1555" hidden="1">
      <c r="A1555" s="56" t="s">
        <v>3726</v>
      </c>
      <c r="B1555" s="25">
        <v>240.0</v>
      </c>
      <c r="C1555" s="26">
        <v>240.0</v>
      </c>
      <c r="D1555" s="27">
        <v>0.0</v>
      </c>
      <c r="E1555" s="41"/>
    </row>
    <row r="1556" hidden="1">
      <c r="A1556" s="56" t="s">
        <v>3727</v>
      </c>
      <c r="B1556" s="29">
        <v>504.0</v>
      </c>
      <c r="C1556" s="26">
        <v>504.0</v>
      </c>
      <c r="D1556" s="27">
        <v>0.0</v>
      </c>
      <c r="E1556" s="41"/>
    </row>
    <row r="1557" hidden="1">
      <c r="A1557" s="31" t="s">
        <v>3729</v>
      </c>
      <c r="B1557" s="29">
        <v>0.0</v>
      </c>
      <c r="C1557" s="26"/>
      <c r="D1557" s="27">
        <v>0.0</v>
      </c>
      <c r="E1557" s="40"/>
    </row>
    <row r="1558" hidden="1">
      <c r="A1558" s="31" t="s">
        <v>3730</v>
      </c>
      <c r="B1558" s="29">
        <v>0.0</v>
      </c>
      <c r="C1558" s="26"/>
      <c r="D1558" s="27">
        <v>0.0</v>
      </c>
      <c r="E1558" s="41"/>
    </row>
    <row r="1559" hidden="1">
      <c r="A1559" s="31" t="s">
        <v>3732</v>
      </c>
      <c r="B1559" s="29">
        <v>928.0</v>
      </c>
      <c r="C1559" s="26">
        <v>928.0</v>
      </c>
      <c r="D1559" s="27">
        <v>0.0</v>
      </c>
      <c r="E1559" s="28"/>
    </row>
    <row r="1560" hidden="1">
      <c r="A1560" s="31" t="s">
        <v>3734</v>
      </c>
      <c r="B1560" s="29">
        <v>2960.0</v>
      </c>
      <c r="C1560" s="26">
        <v>2920.0</v>
      </c>
      <c r="D1560" s="27">
        <v>-40.0</v>
      </c>
      <c r="E1560" s="40"/>
    </row>
    <row r="1561" hidden="1">
      <c r="A1561" s="57" t="s">
        <v>3735</v>
      </c>
      <c r="B1561" s="29">
        <v>43188.0</v>
      </c>
      <c r="C1561" s="29">
        <v>43188.0</v>
      </c>
      <c r="D1561" s="27">
        <v>0.0</v>
      </c>
      <c r="E1561" s="41"/>
    </row>
    <row r="1562" hidden="1">
      <c r="A1562" s="57" t="s">
        <v>3736</v>
      </c>
      <c r="B1562" s="29">
        <v>40145.0</v>
      </c>
      <c r="C1562" s="58">
        <v>40145.0</v>
      </c>
      <c r="D1562" s="27">
        <v>0.0</v>
      </c>
      <c r="E1562" s="41"/>
    </row>
    <row r="1563" hidden="1">
      <c r="A1563" s="57" t="s">
        <v>3737</v>
      </c>
      <c r="B1563" s="29">
        <v>35747.0</v>
      </c>
      <c r="C1563" s="58">
        <v>35747.0</v>
      </c>
      <c r="D1563" s="27">
        <v>0.0</v>
      </c>
      <c r="E1563" s="41"/>
    </row>
    <row r="1564" hidden="1">
      <c r="A1564" s="57" t="s">
        <v>3738</v>
      </c>
      <c r="B1564" s="29">
        <v>33611.0</v>
      </c>
      <c r="C1564" s="58">
        <v>33611.0</v>
      </c>
      <c r="D1564" s="27">
        <v>0.0</v>
      </c>
      <c r="E1564" s="41"/>
    </row>
    <row r="1565" hidden="1">
      <c r="A1565" s="57" t="s">
        <v>3740</v>
      </c>
      <c r="B1565" s="29">
        <v>872.0</v>
      </c>
      <c r="C1565" s="58">
        <v>872.0</v>
      </c>
      <c r="D1565" s="27">
        <v>0.0</v>
      </c>
      <c r="E1565" s="41"/>
    </row>
    <row r="1566" hidden="1">
      <c r="A1566" s="57" t="s">
        <v>3741</v>
      </c>
      <c r="B1566" s="29">
        <v>9798.0</v>
      </c>
      <c r="C1566" s="58">
        <v>9798.0</v>
      </c>
      <c r="D1566" s="27">
        <v>0.0</v>
      </c>
      <c r="E1566" s="41"/>
    </row>
    <row r="1567" hidden="1">
      <c r="A1567" s="35" t="s">
        <v>3742</v>
      </c>
      <c r="B1567" s="29">
        <v>190238.0</v>
      </c>
      <c r="C1567" s="58">
        <v>190238.0</v>
      </c>
      <c r="D1567" s="27">
        <v>0.0</v>
      </c>
      <c r="E1567" s="41"/>
    </row>
    <row r="1568" hidden="1">
      <c r="A1568" s="36" t="s">
        <v>3743</v>
      </c>
      <c r="B1568" s="42">
        <v>40.0</v>
      </c>
      <c r="C1568" s="64">
        <v>1.0</v>
      </c>
      <c r="D1568" s="65">
        <v>-39.0</v>
      </c>
      <c r="E1568" s="45"/>
    </row>
    <row r="1569" hidden="1"/>
    <row r="1570" hidden="1"/>
    <row r="1571" hidden="1">
      <c r="A1571" s="5" t="s">
        <v>4843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5" t="s">
        <v>3717</v>
      </c>
      <c r="B1573" s="6"/>
      <c r="C1573" s="6"/>
      <c r="D1573" s="6"/>
      <c r="E1573" s="7"/>
    </row>
    <row r="1574" hidden="1">
      <c r="A1574" s="10"/>
      <c r="B1574" s="11"/>
      <c r="C1574" s="11"/>
      <c r="D1574" s="11"/>
      <c r="E1574" s="12"/>
    </row>
    <row r="1575" hidden="1">
      <c r="A1575" s="13">
        <v>45845.0</v>
      </c>
      <c r="B1575" s="6"/>
      <c r="C1575" s="53" t="s">
        <v>3718</v>
      </c>
      <c r="D1575" s="15">
        <v>45851.0</v>
      </c>
      <c r="E1575" s="7"/>
    </row>
    <row r="1576" hidden="1">
      <c r="A1576" s="10"/>
      <c r="B1576" s="11"/>
      <c r="C1576" s="16"/>
      <c r="D1576" s="11"/>
      <c r="E1576" s="12"/>
    </row>
    <row r="1577" hidden="1">
      <c r="A1577" s="54" t="s">
        <v>4850</v>
      </c>
      <c r="B1577" s="7"/>
      <c r="C1577" s="16"/>
      <c r="D1577" s="55" t="s">
        <v>4851</v>
      </c>
      <c r="E1577" s="7"/>
    </row>
    <row r="1578" hidden="1">
      <c r="A1578" s="10"/>
      <c r="B1578" s="12"/>
      <c r="C1578" s="16"/>
      <c r="D1578" s="11"/>
      <c r="E1578" s="12"/>
    </row>
    <row r="1579" hidden="1">
      <c r="A1579" s="19" t="s">
        <v>3719</v>
      </c>
      <c r="B1579" s="6"/>
      <c r="C1579" s="6"/>
      <c r="D1579" s="6"/>
      <c r="E1579" s="7"/>
    </row>
    <row r="1580" hidden="1">
      <c r="A1580" s="20" t="s">
        <v>3720</v>
      </c>
      <c r="B1580" s="21" t="s">
        <v>3721</v>
      </c>
      <c r="C1580" s="22" t="s">
        <v>3722</v>
      </c>
      <c r="D1580" s="21" t="s">
        <v>3723</v>
      </c>
      <c r="E1580" s="23" t="s">
        <v>13</v>
      </c>
    </row>
    <row r="1581" hidden="1">
      <c r="A1581" s="56" t="s">
        <v>3724</v>
      </c>
      <c r="B1581" s="25">
        <v>29881.0</v>
      </c>
      <c r="C1581" s="26">
        <v>30463.0</v>
      </c>
      <c r="D1581" s="27">
        <v>582.0</v>
      </c>
      <c r="E1581" s="28" t="s">
        <v>8603</v>
      </c>
    </row>
    <row r="1582" hidden="1">
      <c r="A1582" s="56" t="s">
        <v>3725</v>
      </c>
      <c r="B1582" s="29">
        <v>10623.0</v>
      </c>
      <c r="C1582" s="26">
        <v>10623.0</v>
      </c>
      <c r="D1582" s="27">
        <v>0.0</v>
      </c>
      <c r="E1582" s="40"/>
    </row>
    <row r="1583" hidden="1">
      <c r="A1583" s="56" t="s">
        <v>3726</v>
      </c>
      <c r="B1583" s="25">
        <v>180.0</v>
      </c>
      <c r="C1583" s="26">
        <v>180.0</v>
      </c>
      <c r="D1583" s="27">
        <v>0.0</v>
      </c>
      <c r="E1583" s="41"/>
    </row>
    <row r="1584" hidden="1">
      <c r="A1584" s="56" t="s">
        <v>3727</v>
      </c>
      <c r="B1584" s="29">
        <v>500.0</v>
      </c>
      <c r="C1584" s="26">
        <v>500.0</v>
      </c>
      <c r="D1584" s="27">
        <v>0.0</v>
      </c>
      <c r="E1584" s="41"/>
    </row>
    <row r="1585" hidden="1">
      <c r="A1585" s="31" t="s">
        <v>3729</v>
      </c>
      <c r="B1585" s="29">
        <v>0.0</v>
      </c>
      <c r="C1585" s="26"/>
      <c r="D1585" s="27">
        <v>0.0</v>
      </c>
      <c r="E1585" s="40"/>
    </row>
    <row r="1586" hidden="1">
      <c r="A1586" s="31" t="s">
        <v>3730</v>
      </c>
      <c r="B1586" s="29">
        <v>0.0</v>
      </c>
      <c r="C1586" s="26"/>
      <c r="D1586" s="27">
        <v>0.0</v>
      </c>
      <c r="E1586" s="41"/>
    </row>
    <row r="1587" hidden="1">
      <c r="A1587" s="31" t="s">
        <v>3732</v>
      </c>
      <c r="B1587" s="29">
        <v>2380.0</v>
      </c>
      <c r="C1587" s="26">
        <v>2380.0</v>
      </c>
      <c r="D1587" s="27">
        <v>0.0</v>
      </c>
      <c r="E1587" s="28" t="s">
        <v>8604</v>
      </c>
    </row>
    <row r="1588" hidden="1">
      <c r="A1588" s="31" t="s">
        <v>3734</v>
      </c>
      <c r="B1588" s="29">
        <v>3840.0</v>
      </c>
      <c r="C1588" s="26">
        <v>3840.0</v>
      </c>
      <c r="D1588" s="27">
        <v>0.0</v>
      </c>
      <c r="E1588" s="40"/>
    </row>
    <row r="1589" hidden="1">
      <c r="A1589" s="57" t="s">
        <v>3735</v>
      </c>
      <c r="B1589" s="29">
        <v>62956.0</v>
      </c>
      <c r="C1589" s="29">
        <v>62956.0</v>
      </c>
      <c r="D1589" s="27">
        <v>0.0</v>
      </c>
      <c r="E1589" s="41"/>
    </row>
    <row r="1590" hidden="1">
      <c r="A1590" s="57" t="s">
        <v>3736</v>
      </c>
      <c r="B1590" s="29">
        <v>37422.0</v>
      </c>
      <c r="C1590" s="58">
        <v>37950.0</v>
      </c>
      <c r="D1590" s="27">
        <v>528.0</v>
      </c>
      <c r="E1590" s="41"/>
    </row>
    <row r="1591" hidden="1">
      <c r="A1591" s="57" t="s">
        <v>3737</v>
      </c>
      <c r="B1591" s="29">
        <v>40992.0</v>
      </c>
      <c r="C1591" s="58">
        <v>40992.0</v>
      </c>
      <c r="D1591" s="27">
        <v>0.0</v>
      </c>
      <c r="E1591" s="41"/>
    </row>
    <row r="1592" hidden="1">
      <c r="A1592" s="57" t="s">
        <v>3738</v>
      </c>
      <c r="B1592" s="29">
        <v>41581.0</v>
      </c>
      <c r="C1592" s="58">
        <v>41581.0</v>
      </c>
      <c r="D1592" s="27">
        <v>0.0</v>
      </c>
      <c r="E1592" s="41"/>
    </row>
    <row r="1593" hidden="1">
      <c r="A1593" s="57" t="s">
        <v>3740</v>
      </c>
      <c r="B1593" s="29">
        <v>772.0</v>
      </c>
      <c r="C1593" s="58">
        <v>772.0</v>
      </c>
      <c r="D1593" s="27">
        <v>0.0</v>
      </c>
      <c r="E1593" s="41"/>
    </row>
    <row r="1594" hidden="1">
      <c r="A1594" s="57" t="s">
        <v>3741</v>
      </c>
      <c r="B1594" s="29">
        <v>14429.0</v>
      </c>
      <c r="C1594" s="58">
        <v>14429.0</v>
      </c>
      <c r="D1594" s="27">
        <v>0.0</v>
      </c>
      <c r="E1594" s="41"/>
    </row>
    <row r="1595" hidden="1">
      <c r="A1595" s="35" t="s">
        <v>3742</v>
      </c>
      <c r="B1595" s="29">
        <v>231126.5</v>
      </c>
      <c r="C1595" s="58">
        <v>231654.5</v>
      </c>
      <c r="D1595" s="27">
        <v>528.0</v>
      </c>
      <c r="E1595" s="41"/>
    </row>
    <row r="1596" hidden="1">
      <c r="A1596" s="36" t="s">
        <v>3743</v>
      </c>
      <c r="B1596" s="42">
        <v>0.5</v>
      </c>
      <c r="C1596" s="64">
        <v>582.5</v>
      </c>
      <c r="D1596" s="65">
        <v>582.0</v>
      </c>
      <c r="E1596" s="45"/>
    </row>
    <row r="1597" hidden="1"/>
    <row r="1598" hidden="1"/>
    <row r="1599" hidden="1">
      <c r="A1599" s="5" t="s">
        <v>4843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5" t="s">
        <v>3717</v>
      </c>
      <c r="B1601" s="6"/>
      <c r="C1601" s="6"/>
      <c r="D1601" s="6"/>
      <c r="E1601" s="7"/>
    </row>
    <row r="1602" hidden="1">
      <c r="A1602" s="10"/>
      <c r="B1602" s="11"/>
      <c r="C1602" s="11"/>
      <c r="D1602" s="11"/>
      <c r="E1602" s="12"/>
    </row>
    <row r="1603" hidden="1">
      <c r="A1603" s="13">
        <v>45852.0</v>
      </c>
      <c r="B1603" s="6"/>
      <c r="C1603" s="53" t="s">
        <v>3718</v>
      </c>
      <c r="D1603" s="15">
        <v>45858.0</v>
      </c>
      <c r="E1603" s="7"/>
    </row>
    <row r="1604" hidden="1">
      <c r="A1604" s="10"/>
      <c r="B1604" s="11"/>
      <c r="C1604" s="16"/>
      <c r="D1604" s="11"/>
      <c r="E1604" s="12"/>
    </row>
    <row r="1605" hidden="1">
      <c r="A1605" s="54" t="s">
        <v>4850</v>
      </c>
      <c r="B1605" s="7"/>
      <c r="C1605" s="16"/>
      <c r="D1605" s="55" t="s">
        <v>4851</v>
      </c>
      <c r="E1605" s="7"/>
    </row>
    <row r="1606" hidden="1">
      <c r="A1606" s="10"/>
      <c r="B1606" s="12"/>
      <c r="C1606" s="16"/>
      <c r="D1606" s="11"/>
      <c r="E1606" s="12"/>
    </row>
    <row r="1607" hidden="1">
      <c r="A1607" s="19" t="s">
        <v>3719</v>
      </c>
      <c r="B1607" s="6"/>
      <c r="C1607" s="6"/>
      <c r="D1607" s="6"/>
      <c r="E1607" s="7"/>
    </row>
    <row r="1608" hidden="1">
      <c r="A1608" s="20" t="s">
        <v>3720</v>
      </c>
      <c r="B1608" s="21" t="s">
        <v>3721</v>
      </c>
      <c r="C1608" s="22" t="s">
        <v>3722</v>
      </c>
      <c r="D1608" s="21" t="s">
        <v>3723</v>
      </c>
      <c r="E1608" s="23" t="s">
        <v>13</v>
      </c>
    </row>
    <row r="1609" hidden="1">
      <c r="A1609" s="56" t="s">
        <v>3724</v>
      </c>
      <c r="B1609" s="25">
        <v>25104.0</v>
      </c>
      <c r="C1609" s="26">
        <v>25105.0</v>
      </c>
      <c r="D1609" s="27">
        <v>1.0</v>
      </c>
      <c r="E1609" s="28"/>
    </row>
    <row r="1610" hidden="1">
      <c r="A1610" s="56" t="s">
        <v>3725</v>
      </c>
      <c r="B1610" s="29">
        <v>10601.0</v>
      </c>
      <c r="C1610" s="26">
        <v>10601.0</v>
      </c>
      <c r="D1610" s="27">
        <v>0.0</v>
      </c>
      <c r="E1610" s="40"/>
    </row>
    <row r="1611" hidden="1">
      <c r="A1611" s="56" t="s">
        <v>3726</v>
      </c>
      <c r="B1611" s="25">
        <v>540.0</v>
      </c>
      <c r="C1611" s="26">
        <v>540.0</v>
      </c>
      <c r="D1611" s="27">
        <v>0.0</v>
      </c>
      <c r="E1611" s="41"/>
    </row>
    <row r="1612" hidden="1">
      <c r="A1612" s="56" t="s">
        <v>3727</v>
      </c>
      <c r="B1612" s="29">
        <v>500.0</v>
      </c>
      <c r="C1612" s="26">
        <v>500.0</v>
      </c>
      <c r="D1612" s="27">
        <v>0.0</v>
      </c>
      <c r="E1612" s="41"/>
    </row>
    <row r="1613" hidden="1">
      <c r="A1613" s="31" t="s">
        <v>3729</v>
      </c>
      <c r="B1613" s="29">
        <v>80.0</v>
      </c>
      <c r="C1613" s="26"/>
      <c r="D1613" s="27">
        <v>-80.0</v>
      </c>
      <c r="E1613" s="40"/>
    </row>
    <row r="1614" hidden="1">
      <c r="A1614" s="31" t="s">
        <v>3730</v>
      </c>
      <c r="B1614" s="29">
        <v>0.0</v>
      </c>
      <c r="C1614" s="26"/>
      <c r="D1614" s="27">
        <v>0.0</v>
      </c>
      <c r="E1614" s="41"/>
    </row>
    <row r="1615" hidden="1">
      <c r="A1615" s="31" t="s">
        <v>3732</v>
      </c>
      <c r="B1615" s="29">
        <v>1000.0</v>
      </c>
      <c r="C1615" s="26">
        <v>1000.0</v>
      </c>
      <c r="D1615" s="27">
        <v>0.0</v>
      </c>
      <c r="E1615" s="28" t="s">
        <v>8605</v>
      </c>
    </row>
    <row r="1616" hidden="1">
      <c r="A1616" s="31" t="s">
        <v>3734</v>
      </c>
      <c r="B1616" s="29">
        <v>2720.0</v>
      </c>
      <c r="C1616" s="26">
        <v>2800.0</v>
      </c>
      <c r="D1616" s="27">
        <v>80.0</v>
      </c>
      <c r="E1616" s="40"/>
    </row>
    <row r="1617" hidden="1">
      <c r="A1617" s="57" t="s">
        <v>3735</v>
      </c>
      <c r="B1617" s="29">
        <v>59318.0</v>
      </c>
      <c r="C1617" s="29">
        <v>59318.0</v>
      </c>
      <c r="D1617" s="27">
        <v>0.0</v>
      </c>
      <c r="E1617" s="41"/>
    </row>
    <row r="1618" hidden="1">
      <c r="A1618" s="57" t="s">
        <v>3736</v>
      </c>
      <c r="B1618" s="29">
        <v>39123.0</v>
      </c>
      <c r="C1618" s="58">
        <v>39123.0</v>
      </c>
      <c r="D1618" s="27">
        <v>0.0</v>
      </c>
      <c r="E1618" s="41"/>
    </row>
    <row r="1619" hidden="1">
      <c r="A1619" s="57" t="s">
        <v>3737</v>
      </c>
      <c r="B1619" s="29">
        <v>46650.0</v>
      </c>
      <c r="C1619" s="58">
        <v>46650.0</v>
      </c>
      <c r="D1619" s="27">
        <v>0.0</v>
      </c>
      <c r="E1619" s="41"/>
    </row>
    <row r="1620" hidden="1">
      <c r="A1620" s="57" t="s">
        <v>3738</v>
      </c>
      <c r="B1620" s="29">
        <v>50194.0</v>
      </c>
      <c r="C1620" s="58">
        <v>50523.0</v>
      </c>
      <c r="D1620" s="27">
        <v>329.0</v>
      </c>
      <c r="E1620" s="41"/>
    </row>
    <row r="1621" hidden="1">
      <c r="A1621" s="57" t="s">
        <v>3740</v>
      </c>
      <c r="B1621" s="29">
        <v>1610.0</v>
      </c>
      <c r="C1621" s="58">
        <v>1610.0</v>
      </c>
      <c r="D1621" s="27">
        <v>0.0</v>
      </c>
      <c r="E1621" s="41"/>
    </row>
    <row r="1622" hidden="1">
      <c r="A1622" s="57" t="s">
        <v>3741</v>
      </c>
      <c r="B1622" s="29">
        <v>9150.0</v>
      </c>
      <c r="C1622" s="58">
        <v>9150.0</v>
      </c>
      <c r="D1622" s="27">
        <v>0.0</v>
      </c>
      <c r="E1622" s="41"/>
    </row>
    <row r="1623" hidden="1">
      <c r="A1623" s="35" t="s">
        <v>3742</v>
      </c>
      <c r="B1623" s="29">
        <v>237440.0</v>
      </c>
      <c r="C1623" s="58">
        <v>237769.0</v>
      </c>
      <c r="D1623" s="27">
        <v>329.0</v>
      </c>
      <c r="E1623" s="41"/>
    </row>
    <row r="1624" hidden="1">
      <c r="A1624" s="36" t="s">
        <v>3743</v>
      </c>
      <c r="B1624" s="42">
        <v>0.0</v>
      </c>
      <c r="C1624" s="64">
        <v>1.0</v>
      </c>
      <c r="D1624" s="65">
        <v>1.0</v>
      </c>
      <c r="E1624" s="45"/>
    </row>
    <row r="1625" hidden="1"/>
    <row r="1626" hidden="1"/>
    <row r="1627" hidden="1">
      <c r="A1627" s="5" t="s">
        <v>4843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5" t="s">
        <v>3717</v>
      </c>
      <c r="B1629" s="6"/>
      <c r="C1629" s="6"/>
      <c r="D1629" s="6"/>
      <c r="E1629" s="7"/>
    </row>
    <row r="1630" hidden="1">
      <c r="A1630" s="10"/>
      <c r="B1630" s="11"/>
      <c r="C1630" s="11"/>
      <c r="D1630" s="11"/>
      <c r="E1630" s="12"/>
    </row>
    <row r="1631" hidden="1">
      <c r="A1631" s="13">
        <v>45866.0</v>
      </c>
      <c r="B1631" s="6"/>
      <c r="C1631" s="53" t="s">
        <v>3718</v>
      </c>
      <c r="D1631" s="15">
        <v>45869.0</v>
      </c>
      <c r="E1631" s="7"/>
    </row>
    <row r="1632" hidden="1">
      <c r="A1632" s="10"/>
      <c r="B1632" s="11"/>
      <c r="C1632" s="16"/>
      <c r="D1632" s="11"/>
      <c r="E1632" s="12"/>
    </row>
    <row r="1633" hidden="1">
      <c r="A1633" s="54" t="s">
        <v>4850</v>
      </c>
      <c r="B1633" s="7"/>
      <c r="C1633" s="16"/>
      <c r="D1633" s="55" t="s">
        <v>4865</v>
      </c>
      <c r="E1633" s="7"/>
    </row>
    <row r="1634" hidden="1">
      <c r="A1634" s="10"/>
      <c r="B1634" s="12"/>
      <c r="C1634" s="16"/>
      <c r="D1634" s="11"/>
      <c r="E1634" s="12"/>
    </row>
    <row r="1635" hidden="1">
      <c r="A1635" s="19" t="s">
        <v>3719</v>
      </c>
      <c r="B1635" s="6"/>
      <c r="C1635" s="6"/>
      <c r="D1635" s="6"/>
      <c r="E1635" s="7"/>
    </row>
    <row r="1636" hidden="1">
      <c r="A1636" s="20" t="s">
        <v>3720</v>
      </c>
      <c r="B1636" s="21" t="s">
        <v>3721</v>
      </c>
      <c r="C1636" s="22" t="s">
        <v>3722</v>
      </c>
      <c r="D1636" s="21" t="s">
        <v>3723</v>
      </c>
      <c r="E1636" s="23" t="s">
        <v>13</v>
      </c>
    </row>
    <row r="1637" hidden="1">
      <c r="A1637" s="56" t="s">
        <v>3724</v>
      </c>
      <c r="B1637" s="25">
        <v>15019.0</v>
      </c>
      <c r="C1637" s="26">
        <v>15025.0</v>
      </c>
      <c r="D1637" s="27">
        <v>6.0</v>
      </c>
      <c r="E1637" s="28"/>
    </row>
    <row r="1638" hidden="1">
      <c r="A1638" s="56" t="s">
        <v>3725</v>
      </c>
      <c r="B1638" s="29">
        <v>6320.0</v>
      </c>
      <c r="C1638" s="26">
        <v>6320.0</v>
      </c>
      <c r="D1638" s="27">
        <v>0.0</v>
      </c>
      <c r="E1638" s="40"/>
    </row>
    <row r="1639" hidden="1">
      <c r="A1639" s="56" t="s">
        <v>3726</v>
      </c>
      <c r="B1639" s="25">
        <v>0.0</v>
      </c>
      <c r="C1639" s="26"/>
      <c r="D1639" s="27">
        <v>0.0</v>
      </c>
      <c r="E1639" s="41"/>
    </row>
    <row r="1640" hidden="1">
      <c r="A1640" s="56" t="s">
        <v>3727</v>
      </c>
      <c r="B1640" s="29">
        <v>0.0</v>
      </c>
      <c r="C1640" s="26"/>
      <c r="D1640" s="27">
        <v>0.0</v>
      </c>
      <c r="E1640" s="41"/>
    </row>
    <row r="1641" hidden="1">
      <c r="A1641" s="31" t="s">
        <v>3729</v>
      </c>
      <c r="B1641" s="29">
        <v>0.0</v>
      </c>
      <c r="C1641" s="26"/>
      <c r="D1641" s="27">
        <v>0.0</v>
      </c>
      <c r="E1641" s="40"/>
    </row>
    <row r="1642" hidden="1">
      <c r="A1642" s="31" t="s">
        <v>3730</v>
      </c>
      <c r="B1642" s="29">
        <v>0.0</v>
      </c>
      <c r="C1642" s="26"/>
      <c r="D1642" s="27">
        <v>0.0</v>
      </c>
      <c r="E1642" s="41"/>
    </row>
    <row r="1643" hidden="1">
      <c r="A1643" s="31" t="s">
        <v>3732</v>
      </c>
      <c r="B1643" s="29">
        <v>2000.0</v>
      </c>
      <c r="C1643" s="26">
        <v>2000.0</v>
      </c>
      <c r="D1643" s="27">
        <v>0.0</v>
      </c>
      <c r="E1643" s="28" t="s">
        <v>8606</v>
      </c>
    </row>
    <row r="1644" hidden="1">
      <c r="A1644" s="31" t="s">
        <v>3734</v>
      </c>
      <c r="B1644" s="29">
        <v>1720.0</v>
      </c>
      <c r="C1644" s="26">
        <v>1720.0</v>
      </c>
      <c r="D1644" s="27">
        <v>0.0</v>
      </c>
      <c r="E1644" s="40"/>
    </row>
    <row r="1645" hidden="1">
      <c r="A1645" s="57" t="s">
        <v>3735</v>
      </c>
      <c r="B1645" s="29">
        <v>28329.0</v>
      </c>
      <c r="C1645" s="29">
        <v>28329.0</v>
      </c>
      <c r="D1645" s="27">
        <v>0.0</v>
      </c>
      <c r="E1645" s="41"/>
    </row>
    <row r="1646" hidden="1">
      <c r="A1646" s="57" t="s">
        <v>3736</v>
      </c>
      <c r="B1646" s="29">
        <v>19469.0</v>
      </c>
      <c r="C1646" s="58">
        <v>19469.0</v>
      </c>
      <c r="D1646" s="27">
        <v>0.0</v>
      </c>
      <c r="E1646" s="41"/>
    </row>
    <row r="1647" hidden="1">
      <c r="A1647" s="57" t="s">
        <v>3737</v>
      </c>
      <c r="B1647" s="29">
        <v>25131.0</v>
      </c>
      <c r="C1647" s="58">
        <v>25131.0</v>
      </c>
      <c r="D1647" s="27">
        <v>0.0</v>
      </c>
      <c r="E1647" s="41"/>
    </row>
    <row r="1648" hidden="1">
      <c r="A1648" s="57" t="s">
        <v>3738</v>
      </c>
      <c r="B1648" s="29">
        <v>16365.0</v>
      </c>
      <c r="C1648" s="58">
        <v>16365.0</v>
      </c>
      <c r="D1648" s="27">
        <v>0.0</v>
      </c>
      <c r="E1648" s="41"/>
    </row>
    <row r="1649" hidden="1">
      <c r="A1649" s="57" t="s">
        <v>3740</v>
      </c>
      <c r="B1649" s="29">
        <v>349.0</v>
      </c>
      <c r="C1649" s="58">
        <v>349.0</v>
      </c>
      <c r="D1649" s="27">
        <v>0.0</v>
      </c>
      <c r="E1649" s="41"/>
    </row>
    <row r="1650" hidden="1">
      <c r="A1650" s="57" t="s">
        <v>3741</v>
      </c>
      <c r="B1650" s="29">
        <v>7979.0</v>
      </c>
      <c r="C1650" s="58">
        <v>7979.0</v>
      </c>
      <c r="D1650" s="27">
        <v>0.0</v>
      </c>
      <c r="E1650" s="41"/>
    </row>
    <row r="1651" hidden="1">
      <c r="A1651" s="35" t="s">
        <v>3742</v>
      </c>
      <c r="B1651" s="29">
        <v>114701.0</v>
      </c>
      <c r="C1651" s="58">
        <v>115628.0</v>
      </c>
      <c r="D1651" s="27">
        <v>927.0</v>
      </c>
      <c r="E1651" s="41"/>
    </row>
    <row r="1652" hidden="1">
      <c r="A1652" s="36" t="s">
        <v>3743</v>
      </c>
      <c r="B1652" s="42">
        <v>1.0</v>
      </c>
      <c r="C1652" s="64">
        <v>-920.0</v>
      </c>
      <c r="D1652" s="65">
        <v>-921.0</v>
      </c>
      <c r="E1652" s="45"/>
    </row>
    <row r="1653" hidden="1"/>
    <row r="1654" hidden="1"/>
    <row r="1655" hidden="1">
      <c r="A1655" s="5" t="s">
        <v>4843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5" t="s">
        <v>3717</v>
      </c>
      <c r="B1657" s="6"/>
      <c r="C1657" s="6"/>
      <c r="D1657" s="6"/>
      <c r="E1657" s="7"/>
    </row>
    <row r="1658" hidden="1">
      <c r="A1658" s="10"/>
      <c r="B1658" s="11"/>
      <c r="C1658" s="11"/>
      <c r="D1658" s="11"/>
      <c r="E1658" s="12"/>
    </row>
    <row r="1659" hidden="1">
      <c r="A1659" s="13">
        <v>45870.0</v>
      </c>
      <c r="B1659" s="6"/>
      <c r="C1659" s="53" t="s">
        <v>3718</v>
      </c>
      <c r="D1659" s="15">
        <v>45872.0</v>
      </c>
      <c r="E1659" s="7"/>
    </row>
    <row r="1660" hidden="1">
      <c r="A1660" s="10"/>
      <c r="B1660" s="11"/>
      <c r="C1660" s="16"/>
      <c r="D1660" s="11"/>
      <c r="E1660" s="12"/>
    </row>
    <row r="1661" hidden="1">
      <c r="A1661" s="54" t="s">
        <v>4857</v>
      </c>
      <c r="B1661" s="7"/>
      <c r="C1661" s="16"/>
      <c r="D1661" s="55" t="s">
        <v>4851</v>
      </c>
      <c r="E1661" s="7"/>
    </row>
    <row r="1662" hidden="1">
      <c r="A1662" s="10"/>
      <c r="B1662" s="12"/>
      <c r="C1662" s="16"/>
      <c r="D1662" s="11"/>
      <c r="E1662" s="12"/>
    </row>
    <row r="1663" hidden="1">
      <c r="A1663" s="19" t="s">
        <v>3719</v>
      </c>
      <c r="B1663" s="6"/>
      <c r="C1663" s="6"/>
      <c r="D1663" s="6"/>
      <c r="E1663" s="7"/>
    </row>
    <row r="1664" hidden="1">
      <c r="A1664" s="20" t="s">
        <v>3720</v>
      </c>
      <c r="B1664" s="21" t="s">
        <v>3721</v>
      </c>
      <c r="C1664" s="22" t="s">
        <v>3722</v>
      </c>
      <c r="D1664" s="21" t="s">
        <v>3723</v>
      </c>
      <c r="E1664" s="23" t="s">
        <v>13</v>
      </c>
    </row>
    <row r="1665" hidden="1">
      <c r="A1665" s="56" t="s">
        <v>3724</v>
      </c>
      <c r="B1665" s="25">
        <v>12268.0</v>
      </c>
      <c r="C1665" s="26">
        <v>12268.0</v>
      </c>
      <c r="D1665" s="27">
        <v>0.0</v>
      </c>
      <c r="E1665" s="28"/>
    </row>
    <row r="1666" hidden="1">
      <c r="A1666" s="56" t="s">
        <v>3725</v>
      </c>
      <c r="B1666" s="29">
        <v>4162.0</v>
      </c>
      <c r="C1666" s="26">
        <v>4162.0</v>
      </c>
      <c r="D1666" s="27">
        <v>0.0</v>
      </c>
      <c r="E1666" s="40"/>
    </row>
    <row r="1667" hidden="1">
      <c r="A1667" s="56" t="s">
        <v>3726</v>
      </c>
      <c r="B1667" s="25">
        <v>360.0</v>
      </c>
      <c r="C1667" s="26">
        <v>360.0</v>
      </c>
      <c r="D1667" s="27">
        <v>0.0</v>
      </c>
      <c r="E1667" s="41"/>
    </row>
    <row r="1668" hidden="1">
      <c r="A1668" s="56" t="s">
        <v>3727</v>
      </c>
      <c r="B1668" s="29">
        <v>500.0</v>
      </c>
      <c r="C1668" s="26">
        <v>500.0</v>
      </c>
      <c r="D1668" s="27">
        <v>0.0</v>
      </c>
      <c r="E1668" s="41"/>
    </row>
    <row r="1669" hidden="1">
      <c r="A1669" s="31" t="s">
        <v>3729</v>
      </c>
      <c r="B1669" s="29">
        <v>0.0</v>
      </c>
      <c r="C1669" s="26"/>
      <c r="D1669" s="27">
        <v>0.0</v>
      </c>
      <c r="E1669" s="40"/>
    </row>
    <row r="1670" hidden="1">
      <c r="A1670" s="31" t="s">
        <v>3730</v>
      </c>
      <c r="B1670" s="29">
        <v>0.0</v>
      </c>
      <c r="C1670" s="26"/>
      <c r="D1670" s="27">
        <v>0.0</v>
      </c>
      <c r="E1670" s="41"/>
    </row>
    <row r="1671" hidden="1">
      <c r="A1671" s="31" t="s">
        <v>3732</v>
      </c>
      <c r="B1671" s="29">
        <v>0.0</v>
      </c>
      <c r="C1671" s="26"/>
      <c r="D1671" s="27">
        <v>0.0</v>
      </c>
      <c r="E1671" s="28"/>
    </row>
    <row r="1672" hidden="1">
      <c r="A1672" s="31" t="s">
        <v>3734</v>
      </c>
      <c r="B1672" s="29">
        <v>1280.0</v>
      </c>
      <c r="C1672" s="26">
        <v>1280.0</v>
      </c>
      <c r="D1672" s="27">
        <v>0.0</v>
      </c>
      <c r="E1672" s="40"/>
    </row>
    <row r="1673" hidden="1">
      <c r="A1673" s="57" t="s">
        <v>3735</v>
      </c>
      <c r="B1673" s="29">
        <v>18052.0</v>
      </c>
      <c r="C1673" s="29">
        <v>18052.0</v>
      </c>
      <c r="D1673" s="27">
        <v>0.0</v>
      </c>
      <c r="E1673" s="41"/>
    </row>
    <row r="1674" hidden="1">
      <c r="A1674" s="57" t="s">
        <v>3736</v>
      </c>
      <c r="B1674" s="29">
        <v>22427.0</v>
      </c>
      <c r="C1674" s="58">
        <v>22427.0</v>
      </c>
      <c r="D1674" s="27">
        <v>0.0</v>
      </c>
      <c r="E1674" s="41"/>
    </row>
    <row r="1675" hidden="1">
      <c r="A1675" s="57" t="s">
        <v>3737</v>
      </c>
      <c r="B1675" s="29">
        <v>25584.0</v>
      </c>
      <c r="C1675" s="58">
        <v>25584.0</v>
      </c>
      <c r="D1675" s="27">
        <v>0.0</v>
      </c>
      <c r="E1675" s="41"/>
    </row>
    <row r="1676" hidden="1">
      <c r="A1676" s="57" t="s">
        <v>3738</v>
      </c>
      <c r="B1676" s="29">
        <v>20808.0</v>
      </c>
      <c r="C1676" s="58">
        <v>20808.0</v>
      </c>
      <c r="D1676" s="27">
        <v>0.0</v>
      </c>
      <c r="E1676" s="41"/>
    </row>
    <row r="1677" hidden="1">
      <c r="A1677" s="57" t="s">
        <v>3740</v>
      </c>
      <c r="B1677" s="29">
        <v>942.0</v>
      </c>
      <c r="C1677" s="58">
        <v>942.0</v>
      </c>
      <c r="D1677" s="27">
        <v>0.0</v>
      </c>
      <c r="E1677" s="41"/>
    </row>
    <row r="1678" hidden="1">
      <c r="A1678" s="57" t="s">
        <v>3741</v>
      </c>
      <c r="B1678" s="29">
        <v>5287.0</v>
      </c>
      <c r="C1678" s="58">
        <v>5287.0</v>
      </c>
      <c r="D1678" s="27">
        <v>0.0</v>
      </c>
      <c r="E1678" s="41"/>
    </row>
    <row r="1679" hidden="1">
      <c r="A1679" s="35" t="s">
        <v>3742</v>
      </c>
      <c r="B1679" s="29">
        <v>106383.4</v>
      </c>
      <c r="C1679" s="58">
        <v>106383.4</v>
      </c>
      <c r="D1679" s="27">
        <v>0.0</v>
      </c>
      <c r="E1679" s="41"/>
    </row>
    <row r="1680" hidden="1">
      <c r="A1680" s="36" t="s">
        <v>3743</v>
      </c>
      <c r="B1680" s="42">
        <v>-0.39999999999417923</v>
      </c>
      <c r="C1680" s="64">
        <v>-0.39999999999417923</v>
      </c>
      <c r="D1680" s="65">
        <v>0.0</v>
      </c>
      <c r="E1680" s="45"/>
    </row>
    <row r="1681" hidden="1"/>
    <row r="1682" hidden="1"/>
    <row r="1683" hidden="1">
      <c r="A1683" s="5" t="s">
        <v>4843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5" t="s">
        <v>3717</v>
      </c>
      <c r="B1685" s="6"/>
      <c r="C1685" s="6"/>
      <c r="D1685" s="6"/>
      <c r="E1685" s="7"/>
    </row>
    <row r="1686" hidden="1">
      <c r="A1686" s="10"/>
      <c r="B1686" s="11"/>
      <c r="C1686" s="11"/>
      <c r="D1686" s="11"/>
      <c r="E1686" s="12"/>
    </row>
    <row r="1687" hidden="1">
      <c r="A1687" s="13">
        <v>45873.0</v>
      </c>
      <c r="B1687" s="6"/>
      <c r="C1687" s="53" t="s">
        <v>3718</v>
      </c>
      <c r="D1687" s="15">
        <v>45879.0</v>
      </c>
      <c r="E1687" s="7"/>
    </row>
    <row r="1688" hidden="1">
      <c r="A1688" s="10"/>
      <c r="B1688" s="11"/>
      <c r="C1688" s="16"/>
      <c r="D1688" s="11"/>
      <c r="E1688" s="12"/>
    </row>
    <row r="1689" hidden="1">
      <c r="A1689" s="54" t="s">
        <v>4850</v>
      </c>
      <c r="B1689" s="7"/>
      <c r="C1689" s="16"/>
      <c r="D1689" s="55" t="s">
        <v>4851</v>
      </c>
      <c r="E1689" s="7"/>
    </row>
    <row r="1690" hidden="1">
      <c r="A1690" s="10"/>
      <c r="B1690" s="12"/>
      <c r="C1690" s="16"/>
      <c r="D1690" s="11"/>
      <c r="E1690" s="12"/>
    </row>
    <row r="1691" hidden="1">
      <c r="A1691" s="19" t="s">
        <v>3719</v>
      </c>
      <c r="B1691" s="6"/>
      <c r="C1691" s="6"/>
      <c r="D1691" s="6"/>
      <c r="E1691" s="7"/>
    </row>
    <row r="1692" hidden="1">
      <c r="A1692" s="20" t="s">
        <v>3720</v>
      </c>
      <c r="B1692" s="21" t="s">
        <v>3721</v>
      </c>
      <c r="C1692" s="22" t="s">
        <v>3722</v>
      </c>
      <c r="D1692" s="21" t="s">
        <v>3723</v>
      </c>
      <c r="E1692" s="23" t="s">
        <v>13</v>
      </c>
    </row>
    <row r="1693" hidden="1">
      <c r="A1693" s="56" t="s">
        <v>3724</v>
      </c>
      <c r="B1693" s="25">
        <v>35364.0</v>
      </c>
      <c r="C1693" s="26">
        <v>35365.0</v>
      </c>
      <c r="D1693" s="27">
        <v>1.0</v>
      </c>
      <c r="E1693" s="28"/>
    </row>
    <row r="1694" hidden="1">
      <c r="A1694" s="56" t="s">
        <v>3725</v>
      </c>
      <c r="B1694" s="29">
        <v>5674.0</v>
      </c>
      <c r="C1694" s="26">
        <v>5674.0</v>
      </c>
      <c r="D1694" s="27">
        <v>0.0</v>
      </c>
      <c r="E1694" s="40"/>
    </row>
    <row r="1695" hidden="1">
      <c r="A1695" s="56" t="s">
        <v>3726</v>
      </c>
      <c r="B1695" s="25">
        <v>0.0</v>
      </c>
      <c r="C1695" s="26"/>
      <c r="D1695" s="27">
        <v>0.0</v>
      </c>
      <c r="E1695" s="41"/>
    </row>
    <row r="1696" hidden="1">
      <c r="A1696" s="56" t="s">
        <v>3727</v>
      </c>
      <c r="B1696" s="29">
        <v>997.0</v>
      </c>
      <c r="C1696" s="26">
        <v>997.0</v>
      </c>
      <c r="D1696" s="27">
        <v>0.0</v>
      </c>
      <c r="E1696" s="41"/>
    </row>
    <row r="1697" hidden="1">
      <c r="A1697" s="31" t="s">
        <v>3729</v>
      </c>
      <c r="B1697" s="29">
        <v>0.0</v>
      </c>
      <c r="C1697" s="26"/>
      <c r="D1697" s="27">
        <v>0.0</v>
      </c>
      <c r="E1697" s="40"/>
    </row>
    <row r="1698" hidden="1">
      <c r="A1698" s="31" t="s">
        <v>3730</v>
      </c>
      <c r="B1698" s="29">
        <v>0.0</v>
      </c>
      <c r="C1698" s="26"/>
      <c r="D1698" s="27">
        <v>0.0</v>
      </c>
      <c r="E1698" s="41"/>
    </row>
    <row r="1699" hidden="1">
      <c r="A1699" s="31" t="s">
        <v>3732</v>
      </c>
      <c r="B1699" s="29">
        <v>550.0</v>
      </c>
      <c r="C1699" s="26">
        <v>550.0</v>
      </c>
      <c r="D1699" s="27">
        <v>0.0</v>
      </c>
      <c r="E1699" s="28" t="s">
        <v>8607</v>
      </c>
    </row>
    <row r="1700" hidden="1">
      <c r="A1700" s="31" t="s">
        <v>3734</v>
      </c>
      <c r="B1700" s="29">
        <v>2400.0</v>
      </c>
      <c r="C1700" s="26">
        <v>2400.0</v>
      </c>
      <c r="D1700" s="27">
        <v>0.0</v>
      </c>
      <c r="E1700" s="40"/>
    </row>
    <row r="1701" hidden="1">
      <c r="A1701" s="57" t="s">
        <v>3735</v>
      </c>
      <c r="B1701" s="29">
        <v>44776.0</v>
      </c>
      <c r="C1701" s="29">
        <v>44776.0</v>
      </c>
      <c r="D1701" s="27">
        <v>0.0</v>
      </c>
      <c r="E1701" s="41"/>
    </row>
    <row r="1702" hidden="1">
      <c r="A1702" s="57" t="s">
        <v>3736</v>
      </c>
      <c r="B1702" s="29">
        <v>35955.0</v>
      </c>
      <c r="C1702" s="58">
        <v>35955.0</v>
      </c>
      <c r="D1702" s="27">
        <v>0.0</v>
      </c>
      <c r="E1702" s="41"/>
    </row>
    <row r="1703" hidden="1">
      <c r="A1703" s="57" t="s">
        <v>3737</v>
      </c>
      <c r="B1703" s="29">
        <v>57849.0</v>
      </c>
      <c r="C1703" s="58">
        <v>57520.0</v>
      </c>
      <c r="D1703" s="27">
        <v>-329.0</v>
      </c>
      <c r="E1703" s="41"/>
    </row>
    <row r="1704" hidden="1">
      <c r="A1704" s="57" t="s">
        <v>3738</v>
      </c>
      <c r="B1704" s="29">
        <v>36129.0</v>
      </c>
      <c r="C1704" s="58">
        <v>36129.0</v>
      </c>
      <c r="D1704" s="27">
        <v>0.0</v>
      </c>
      <c r="E1704" s="41"/>
    </row>
    <row r="1705" hidden="1">
      <c r="A1705" s="57" t="s">
        <v>3740</v>
      </c>
      <c r="B1705" s="29">
        <v>2416.0</v>
      </c>
      <c r="C1705" s="58">
        <v>2416.0</v>
      </c>
      <c r="D1705" s="27">
        <v>0.0</v>
      </c>
      <c r="E1705" s="41"/>
    </row>
    <row r="1706" hidden="1">
      <c r="A1706" s="57" t="s">
        <v>3741</v>
      </c>
      <c r="B1706" s="29">
        <v>15126.0</v>
      </c>
      <c r="C1706" s="58">
        <v>15126.0</v>
      </c>
      <c r="D1706" s="27">
        <v>0.0</v>
      </c>
      <c r="E1706" s="41"/>
    </row>
    <row r="1707" hidden="1">
      <c r="A1707" s="35" t="s">
        <v>3742</v>
      </c>
      <c r="B1707" s="29">
        <v>222109.5</v>
      </c>
      <c r="C1707" s="58">
        <v>221780.5</v>
      </c>
      <c r="D1707" s="27">
        <v>-329.0</v>
      </c>
      <c r="E1707" s="41"/>
    </row>
    <row r="1708" hidden="1">
      <c r="A1708" s="36" t="s">
        <v>3743</v>
      </c>
      <c r="B1708" s="42">
        <v>0.5</v>
      </c>
      <c r="C1708" s="64">
        <v>1.5</v>
      </c>
      <c r="D1708" s="65">
        <v>1.0</v>
      </c>
      <c r="E1708" s="45"/>
    </row>
    <row r="1709" hidden="1"/>
    <row r="1710" hidden="1"/>
    <row r="1711" hidden="1">
      <c r="A1711" s="5" t="s">
        <v>4843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5" t="s">
        <v>3717</v>
      </c>
      <c r="B1713" s="6"/>
      <c r="C1713" s="6"/>
      <c r="D1713" s="6"/>
      <c r="E1713" s="7"/>
    </row>
    <row r="1714" hidden="1">
      <c r="A1714" s="10"/>
      <c r="B1714" s="11"/>
      <c r="C1714" s="11"/>
      <c r="D1714" s="11"/>
      <c r="E1714" s="12"/>
    </row>
    <row r="1715" hidden="1">
      <c r="A1715" s="13">
        <v>45880.0</v>
      </c>
      <c r="B1715" s="6"/>
      <c r="C1715" s="53" t="s">
        <v>3718</v>
      </c>
      <c r="D1715" s="15">
        <v>45886.0</v>
      </c>
      <c r="E1715" s="7"/>
    </row>
    <row r="1716" hidden="1">
      <c r="A1716" s="10"/>
      <c r="B1716" s="11"/>
      <c r="C1716" s="16"/>
      <c r="D1716" s="11"/>
      <c r="E1716" s="12"/>
    </row>
    <row r="1717" hidden="1">
      <c r="A1717" s="54" t="s">
        <v>4850</v>
      </c>
      <c r="B1717" s="7"/>
      <c r="C1717" s="16"/>
      <c r="D1717" s="55" t="s">
        <v>4851</v>
      </c>
      <c r="E1717" s="7"/>
    </row>
    <row r="1718" hidden="1">
      <c r="A1718" s="10"/>
      <c r="B1718" s="12"/>
      <c r="C1718" s="16"/>
      <c r="D1718" s="11"/>
      <c r="E1718" s="12"/>
    </row>
    <row r="1719" hidden="1">
      <c r="A1719" s="19" t="s">
        <v>3719</v>
      </c>
      <c r="B1719" s="6"/>
      <c r="C1719" s="6"/>
      <c r="D1719" s="6"/>
      <c r="E1719" s="7"/>
    </row>
    <row r="1720" hidden="1">
      <c r="A1720" s="20" t="s">
        <v>3720</v>
      </c>
      <c r="B1720" s="21" t="s">
        <v>3721</v>
      </c>
      <c r="C1720" s="22" t="s">
        <v>3722</v>
      </c>
      <c r="D1720" s="21" t="s">
        <v>3723</v>
      </c>
      <c r="E1720" s="23" t="s">
        <v>13</v>
      </c>
    </row>
    <row r="1721" hidden="1">
      <c r="A1721" s="56" t="s">
        <v>3724</v>
      </c>
      <c r="B1721" s="25">
        <v>31890.0</v>
      </c>
      <c r="C1721" s="26">
        <v>31890.0</v>
      </c>
      <c r="D1721" s="27">
        <v>0.0</v>
      </c>
      <c r="E1721" s="28"/>
    </row>
    <row r="1722" hidden="1">
      <c r="A1722" s="56" t="s">
        <v>3725</v>
      </c>
      <c r="B1722" s="29">
        <v>13520.0</v>
      </c>
      <c r="C1722" s="26">
        <v>13520.0</v>
      </c>
      <c r="D1722" s="27">
        <v>0.0</v>
      </c>
      <c r="E1722" s="40"/>
    </row>
    <row r="1723" hidden="1">
      <c r="A1723" s="56" t="s">
        <v>3726</v>
      </c>
      <c r="B1723" s="25">
        <v>450.0</v>
      </c>
      <c r="C1723" s="26">
        <v>450.0</v>
      </c>
      <c r="D1723" s="27">
        <v>0.0</v>
      </c>
      <c r="E1723" s="41"/>
    </row>
    <row r="1724" hidden="1">
      <c r="A1724" s="56" t="s">
        <v>3727</v>
      </c>
      <c r="B1724" s="29">
        <v>1000.0</v>
      </c>
      <c r="C1724" s="26">
        <v>1000.0</v>
      </c>
      <c r="D1724" s="27">
        <v>0.0</v>
      </c>
      <c r="E1724" s="41"/>
    </row>
    <row r="1725" hidden="1">
      <c r="A1725" s="31" t="s">
        <v>3729</v>
      </c>
      <c r="B1725" s="29">
        <v>0.0</v>
      </c>
      <c r="C1725" s="26"/>
      <c r="D1725" s="27">
        <v>0.0</v>
      </c>
      <c r="E1725" s="40"/>
    </row>
    <row r="1726" hidden="1">
      <c r="A1726" s="31" t="s">
        <v>3730</v>
      </c>
      <c r="B1726" s="29">
        <v>0.0</v>
      </c>
      <c r="C1726" s="26"/>
      <c r="D1726" s="27">
        <v>0.0</v>
      </c>
      <c r="E1726" s="41"/>
    </row>
    <row r="1727" hidden="1">
      <c r="A1727" s="31" t="s">
        <v>3732</v>
      </c>
      <c r="B1727" s="29">
        <v>315.0</v>
      </c>
      <c r="C1727" s="26">
        <v>315.0</v>
      </c>
      <c r="D1727" s="27">
        <v>0.0</v>
      </c>
      <c r="E1727" s="28" t="s">
        <v>8608</v>
      </c>
    </row>
    <row r="1728" hidden="1">
      <c r="A1728" s="31" t="s">
        <v>3734</v>
      </c>
      <c r="B1728" s="29">
        <v>1200.0</v>
      </c>
      <c r="C1728" s="26">
        <v>1200.0</v>
      </c>
      <c r="D1728" s="27">
        <v>0.0</v>
      </c>
      <c r="E1728" s="40"/>
    </row>
    <row r="1729" hidden="1">
      <c r="A1729" s="57" t="s">
        <v>3735</v>
      </c>
      <c r="B1729" s="29">
        <v>48055.0</v>
      </c>
      <c r="C1729" s="29">
        <v>47726.0</v>
      </c>
      <c r="D1729" s="27">
        <v>-329.0</v>
      </c>
      <c r="E1729" s="41"/>
    </row>
    <row r="1730" hidden="1">
      <c r="A1730" s="57" t="s">
        <v>3736</v>
      </c>
      <c r="B1730" s="29">
        <v>45576.0</v>
      </c>
      <c r="C1730" s="58">
        <v>45576.0</v>
      </c>
      <c r="D1730" s="27">
        <v>0.0</v>
      </c>
      <c r="E1730" s="41"/>
    </row>
    <row r="1731" hidden="1">
      <c r="A1731" s="57" t="s">
        <v>3737</v>
      </c>
      <c r="B1731" s="29">
        <v>47938.0</v>
      </c>
      <c r="C1731" s="58">
        <v>47938.0</v>
      </c>
      <c r="D1731" s="27">
        <v>0.0</v>
      </c>
      <c r="E1731" s="41"/>
    </row>
    <row r="1732" hidden="1">
      <c r="A1732" s="57" t="s">
        <v>3738</v>
      </c>
      <c r="B1732" s="29">
        <v>47455.0</v>
      </c>
      <c r="C1732" s="58">
        <v>47455.0</v>
      </c>
      <c r="D1732" s="27">
        <v>0.0</v>
      </c>
      <c r="E1732" s="41"/>
    </row>
    <row r="1733" hidden="1">
      <c r="A1733" s="57" t="s">
        <v>3740</v>
      </c>
      <c r="B1733" s="29">
        <v>1875.0</v>
      </c>
      <c r="C1733" s="58">
        <v>2224.0</v>
      </c>
      <c r="D1733" s="27">
        <v>349.0</v>
      </c>
      <c r="E1733" s="41"/>
    </row>
    <row r="1734" hidden="1">
      <c r="A1734" s="57" t="s">
        <v>3741</v>
      </c>
      <c r="B1734" s="29">
        <v>15995.0</v>
      </c>
      <c r="C1734" s="58">
        <v>15995.0</v>
      </c>
      <c r="D1734" s="27">
        <v>0.0</v>
      </c>
      <c r="E1734" s="41"/>
    </row>
    <row r="1735" hidden="1">
      <c r="A1735" s="35" t="s">
        <v>3742</v>
      </c>
      <c r="B1735" s="29">
        <v>239274.2</v>
      </c>
      <c r="C1735" s="58">
        <v>238945.2</v>
      </c>
      <c r="D1735" s="27">
        <v>-329.0</v>
      </c>
      <c r="E1735" s="41"/>
    </row>
    <row r="1736" hidden="1">
      <c r="A1736" s="36" t="s">
        <v>3743</v>
      </c>
      <c r="B1736" s="42">
        <v>-0.19999999999708962</v>
      </c>
      <c r="C1736" s="64">
        <v>348.79999999998836</v>
      </c>
      <c r="D1736" s="65">
        <v>348.99999999998545</v>
      </c>
      <c r="E1736" s="45"/>
    </row>
    <row r="1737" hidden="1"/>
    <row r="1738" hidden="1"/>
    <row r="1739" hidden="1">
      <c r="A1739" s="5" t="s">
        <v>4843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5" t="s">
        <v>3717</v>
      </c>
      <c r="B1741" s="6"/>
      <c r="C1741" s="6"/>
      <c r="D1741" s="6"/>
      <c r="E1741" s="7"/>
    </row>
    <row r="1742" hidden="1">
      <c r="A1742" s="10"/>
      <c r="B1742" s="11"/>
      <c r="C1742" s="11"/>
      <c r="D1742" s="11"/>
      <c r="E1742" s="12"/>
    </row>
    <row r="1743" hidden="1">
      <c r="A1743" s="13">
        <v>45887.0</v>
      </c>
      <c r="B1743" s="6"/>
      <c r="C1743" s="53" t="s">
        <v>3718</v>
      </c>
      <c r="D1743" s="15">
        <v>45893.0</v>
      </c>
      <c r="E1743" s="7"/>
    </row>
    <row r="1744" hidden="1">
      <c r="A1744" s="10"/>
      <c r="B1744" s="11"/>
      <c r="C1744" s="16"/>
      <c r="D1744" s="11"/>
      <c r="E1744" s="12"/>
    </row>
    <row r="1745" hidden="1">
      <c r="A1745" s="54" t="s">
        <v>4850</v>
      </c>
      <c r="B1745" s="7"/>
      <c r="C1745" s="16"/>
      <c r="D1745" s="55" t="s">
        <v>4851</v>
      </c>
      <c r="E1745" s="7"/>
    </row>
    <row r="1746" hidden="1">
      <c r="A1746" s="10"/>
      <c r="B1746" s="12"/>
      <c r="C1746" s="16"/>
      <c r="D1746" s="11"/>
      <c r="E1746" s="12"/>
    </row>
    <row r="1747" hidden="1">
      <c r="A1747" s="19" t="s">
        <v>3719</v>
      </c>
      <c r="B1747" s="6"/>
      <c r="C1747" s="6"/>
      <c r="D1747" s="6"/>
      <c r="E1747" s="7"/>
    </row>
    <row r="1748" hidden="1">
      <c r="A1748" s="20" t="s">
        <v>3720</v>
      </c>
      <c r="B1748" s="21" t="s">
        <v>3721</v>
      </c>
      <c r="C1748" s="22" t="s">
        <v>3722</v>
      </c>
      <c r="D1748" s="21" t="s">
        <v>3723</v>
      </c>
      <c r="E1748" s="23" t="s">
        <v>13</v>
      </c>
    </row>
    <row r="1749" hidden="1">
      <c r="A1749" s="56" t="s">
        <v>3724</v>
      </c>
      <c r="B1749" s="25">
        <v>31133.0</v>
      </c>
      <c r="C1749" s="26">
        <v>31133.0</v>
      </c>
      <c r="D1749" s="27">
        <v>0.0</v>
      </c>
      <c r="E1749" s="28"/>
    </row>
    <row r="1750" hidden="1">
      <c r="A1750" s="56" t="s">
        <v>3725</v>
      </c>
      <c r="B1750" s="29">
        <v>10799.0</v>
      </c>
      <c r="C1750" s="26">
        <v>10799.0</v>
      </c>
      <c r="D1750" s="27">
        <v>0.0</v>
      </c>
      <c r="E1750" s="40"/>
    </row>
    <row r="1751" hidden="1">
      <c r="A1751" s="56" t="s">
        <v>3726</v>
      </c>
      <c r="B1751" s="25">
        <v>0.0</v>
      </c>
      <c r="C1751" s="26"/>
      <c r="D1751" s="27">
        <v>0.0</v>
      </c>
      <c r="E1751" s="41"/>
    </row>
    <row r="1752" hidden="1">
      <c r="A1752" s="56" t="s">
        <v>3727</v>
      </c>
      <c r="B1752" s="29">
        <v>0.0</v>
      </c>
      <c r="C1752" s="26"/>
      <c r="D1752" s="27">
        <v>0.0</v>
      </c>
      <c r="E1752" s="41"/>
    </row>
    <row r="1753" hidden="1">
      <c r="A1753" s="31" t="s">
        <v>3729</v>
      </c>
      <c r="B1753" s="29">
        <v>920.0</v>
      </c>
      <c r="C1753" s="26"/>
      <c r="D1753" s="27">
        <v>-920.0</v>
      </c>
      <c r="E1753" s="40"/>
    </row>
    <row r="1754" hidden="1">
      <c r="A1754" s="31" t="s">
        <v>3730</v>
      </c>
      <c r="B1754" s="29">
        <v>0.0</v>
      </c>
      <c r="C1754" s="26"/>
      <c r="D1754" s="27">
        <v>0.0</v>
      </c>
      <c r="E1754" s="41"/>
    </row>
    <row r="1755" hidden="1">
      <c r="A1755" s="31" t="s">
        <v>3732</v>
      </c>
      <c r="B1755" s="29">
        <v>0.0</v>
      </c>
      <c r="C1755" s="26"/>
      <c r="D1755" s="27">
        <v>0.0</v>
      </c>
      <c r="E1755" s="28"/>
    </row>
    <row r="1756" hidden="1">
      <c r="A1756" s="31" t="s">
        <v>3734</v>
      </c>
      <c r="B1756" s="29">
        <v>2520.0</v>
      </c>
      <c r="C1756" s="26">
        <v>3440.0</v>
      </c>
      <c r="D1756" s="27">
        <v>920.0</v>
      </c>
      <c r="E1756" s="40"/>
    </row>
    <row r="1757" hidden="1">
      <c r="A1757" s="57" t="s">
        <v>3735</v>
      </c>
      <c r="B1757" s="29">
        <v>56317.0</v>
      </c>
      <c r="C1757" s="29">
        <v>56317.0</v>
      </c>
      <c r="D1757" s="27">
        <v>0.0</v>
      </c>
      <c r="E1757" s="41"/>
    </row>
    <row r="1758" hidden="1">
      <c r="A1758" s="57" t="s">
        <v>3736</v>
      </c>
      <c r="B1758" s="29">
        <v>46984.0</v>
      </c>
      <c r="C1758" s="58">
        <v>46984.0</v>
      </c>
      <c r="D1758" s="27">
        <v>0.0</v>
      </c>
      <c r="E1758" s="41"/>
    </row>
    <row r="1759" hidden="1">
      <c r="A1759" s="57" t="s">
        <v>3737</v>
      </c>
      <c r="B1759" s="29">
        <v>62304.0</v>
      </c>
      <c r="C1759" s="58">
        <v>61890.0</v>
      </c>
      <c r="D1759" s="27">
        <v>-414.0</v>
      </c>
      <c r="E1759" s="41"/>
    </row>
    <row r="1760" hidden="1">
      <c r="A1760" s="57" t="s">
        <v>3738</v>
      </c>
      <c r="B1760" s="29">
        <v>37144.0</v>
      </c>
      <c r="C1760" s="58">
        <v>37144.0</v>
      </c>
      <c r="D1760" s="27">
        <v>0.0</v>
      </c>
      <c r="E1760" s="41"/>
    </row>
    <row r="1761" hidden="1">
      <c r="A1761" s="57" t="s">
        <v>3740</v>
      </c>
      <c r="B1761" s="29">
        <v>1255.0</v>
      </c>
      <c r="C1761" s="58">
        <v>1255.0</v>
      </c>
      <c r="D1761" s="27">
        <v>0.0</v>
      </c>
      <c r="E1761" s="41"/>
    </row>
    <row r="1762" hidden="1">
      <c r="A1762" s="57" t="s">
        <v>3741</v>
      </c>
      <c r="B1762" s="29">
        <v>13602.0</v>
      </c>
      <c r="C1762" s="58">
        <v>13602.0</v>
      </c>
      <c r="D1762" s="27">
        <v>0.0</v>
      </c>
      <c r="E1762" s="41"/>
    </row>
    <row r="1763" hidden="1">
      <c r="A1763" s="35" t="s">
        <v>3742</v>
      </c>
      <c r="B1763" s="29">
        <v>249376.0</v>
      </c>
      <c r="C1763" s="58">
        <v>248962.0</v>
      </c>
      <c r="D1763" s="27">
        <v>-414.0</v>
      </c>
      <c r="E1763" s="41"/>
    </row>
    <row r="1764" hidden="1">
      <c r="A1764" s="36" t="s">
        <v>3743</v>
      </c>
      <c r="B1764" s="42">
        <v>0.0</v>
      </c>
      <c r="C1764" s="64">
        <v>0.0</v>
      </c>
      <c r="D1764" s="65">
        <v>0.0</v>
      </c>
      <c r="E1764" s="45"/>
    </row>
    <row r="1765" hidden="1"/>
    <row r="1766" hidden="1"/>
    <row r="1767" hidden="1">
      <c r="A1767" s="5" t="s">
        <v>4843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5" t="s">
        <v>3717</v>
      </c>
      <c r="B1769" s="6"/>
      <c r="C1769" s="6"/>
      <c r="D1769" s="6"/>
      <c r="E1769" s="7"/>
    </row>
    <row r="1770" hidden="1">
      <c r="A1770" s="10"/>
      <c r="B1770" s="11"/>
      <c r="C1770" s="11"/>
      <c r="D1770" s="11"/>
      <c r="E1770" s="12"/>
    </row>
    <row r="1771" hidden="1">
      <c r="A1771" s="13">
        <v>45894.0</v>
      </c>
      <c r="B1771" s="6"/>
      <c r="C1771" s="53" t="s">
        <v>3718</v>
      </c>
      <c r="D1771" s="15">
        <v>45900.0</v>
      </c>
      <c r="E1771" s="7"/>
    </row>
    <row r="1772" hidden="1">
      <c r="A1772" s="10"/>
      <c r="B1772" s="11"/>
      <c r="C1772" s="16"/>
      <c r="D1772" s="11"/>
      <c r="E1772" s="12"/>
    </row>
    <row r="1773" hidden="1">
      <c r="A1773" s="54" t="s">
        <v>4850</v>
      </c>
      <c r="B1773" s="7"/>
      <c r="C1773" s="16"/>
      <c r="D1773" s="55" t="s">
        <v>4851</v>
      </c>
      <c r="E1773" s="7"/>
    </row>
    <row r="1774" hidden="1">
      <c r="A1774" s="10"/>
      <c r="B1774" s="12"/>
      <c r="C1774" s="16"/>
      <c r="D1774" s="11"/>
      <c r="E1774" s="12"/>
    </row>
    <row r="1775" hidden="1">
      <c r="A1775" s="19" t="s">
        <v>3719</v>
      </c>
      <c r="B1775" s="6"/>
      <c r="C1775" s="6"/>
      <c r="D1775" s="6"/>
      <c r="E1775" s="7"/>
    </row>
    <row r="1776" hidden="1">
      <c r="A1776" s="20" t="s">
        <v>3720</v>
      </c>
      <c r="B1776" s="21" t="s">
        <v>3721</v>
      </c>
      <c r="C1776" s="22" t="s">
        <v>3722</v>
      </c>
      <c r="D1776" s="21" t="s">
        <v>3723</v>
      </c>
      <c r="E1776" s="23" t="s">
        <v>13</v>
      </c>
    </row>
    <row r="1777" hidden="1">
      <c r="A1777" s="56" t="s">
        <v>3724</v>
      </c>
      <c r="B1777" s="25">
        <v>30982.0</v>
      </c>
      <c r="C1777" s="26">
        <v>30982.0</v>
      </c>
      <c r="D1777" s="27">
        <v>0.0</v>
      </c>
      <c r="E1777" s="28"/>
    </row>
    <row r="1778" hidden="1">
      <c r="A1778" s="56" t="s">
        <v>3725</v>
      </c>
      <c r="B1778" s="29">
        <v>6739.0</v>
      </c>
      <c r="C1778" s="26">
        <v>6739.0</v>
      </c>
      <c r="D1778" s="27">
        <v>0.0</v>
      </c>
      <c r="E1778" s="40"/>
    </row>
    <row r="1779" hidden="1">
      <c r="A1779" s="56" t="s">
        <v>3726</v>
      </c>
      <c r="B1779" s="25">
        <v>660.0</v>
      </c>
      <c r="C1779" s="26">
        <v>660.0</v>
      </c>
      <c r="D1779" s="27">
        <v>0.0</v>
      </c>
      <c r="E1779" s="41"/>
    </row>
    <row r="1780" hidden="1">
      <c r="A1780" s="56" t="s">
        <v>3727</v>
      </c>
      <c r="B1780" s="29">
        <v>500.0</v>
      </c>
      <c r="C1780" s="26">
        <v>500.0</v>
      </c>
      <c r="D1780" s="27">
        <v>0.0</v>
      </c>
      <c r="E1780" s="41"/>
    </row>
    <row r="1781" hidden="1">
      <c r="A1781" s="31" t="s">
        <v>3729</v>
      </c>
      <c r="B1781" s="29">
        <v>80.0</v>
      </c>
      <c r="C1781" s="26"/>
      <c r="D1781" s="27">
        <v>-80.0</v>
      </c>
      <c r="E1781" s="40"/>
    </row>
    <row r="1782" hidden="1">
      <c r="A1782" s="31" t="s">
        <v>3730</v>
      </c>
      <c r="B1782" s="29">
        <v>0.0</v>
      </c>
      <c r="C1782" s="26"/>
      <c r="D1782" s="27">
        <v>0.0</v>
      </c>
      <c r="E1782" s="41"/>
    </row>
    <row r="1783" hidden="1">
      <c r="A1783" s="31" t="s">
        <v>3732</v>
      </c>
      <c r="B1783" s="29">
        <v>1692.0</v>
      </c>
      <c r="C1783" s="26">
        <v>1692.0</v>
      </c>
      <c r="D1783" s="27">
        <v>0.0</v>
      </c>
      <c r="E1783" s="28"/>
    </row>
    <row r="1784" hidden="1">
      <c r="A1784" s="31" t="s">
        <v>3734</v>
      </c>
      <c r="B1784" s="29">
        <v>3120.0</v>
      </c>
      <c r="C1784" s="26">
        <v>3200.0</v>
      </c>
      <c r="D1784" s="27">
        <v>80.0</v>
      </c>
      <c r="E1784" s="40"/>
    </row>
    <row r="1785" hidden="1">
      <c r="A1785" s="57" t="s">
        <v>3735</v>
      </c>
      <c r="B1785" s="29">
        <v>49610.0</v>
      </c>
      <c r="C1785" s="29">
        <v>49610.0</v>
      </c>
      <c r="D1785" s="27">
        <v>0.0</v>
      </c>
      <c r="E1785" s="41"/>
    </row>
    <row r="1786" hidden="1">
      <c r="A1786" s="57" t="s">
        <v>3736</v>
      </c>
      <c r="B1786" s="29">
        <v>42728.0</v>
      </c>
      <c r="C1786" s="58">
        <v>42728.0</v>
      </c>
      <c r="D1786" s="27">
        <v>0.0</v>
      </c>
      <c r="E1786" s="41"/>
    </row>
    <row r="1787" hidden="1">
      <c r="A1787" s="57" t="s">
        <v>3737</v>
      </c>
      <c r="B1787" s="29">
        <v>51758.0</v>
      </c>
      <c r="C1787" s="58">
        <v>51758.0</v>
      </c>
      <c r="D1787" s="27">
        <v>0.0</v>
      </c>
      <c r="E1787" s="41"/>
    </row>
    <row r="1788" hidden="1">
      <c r="A1788" s="57" t="s">
        <v>3738</v>
      </c>
      <c r="B1788" s="29">
        <v>37603.0</v>
      </c>
      <c r="C1788" s="58">
        <v>37603.0</v>
      </c>
      <c r="D1788" s="27">
        <v>0.0</v>
      </c>
      <c r="E1788" s="41"/>
    </row>
    <row r="1789" hidden="1">
      <c r="A1789" s="57" t="s">
        <v>3740</v>
      </c>
      <c r="B1789" s="29">
        <v>1300.0</v>
      </c>
      <c r="C1789" s="58">
        <v>1300.0</v>
      </c>
      <c r="D1789" s="27">
        <v>0.0</v>
      </c>
      <c r="E1789" s="41"/>
    </row>
    <row r="1790" hidden="1">
      <c r="A1790" s="57" t="s">
        <v>3741</v>
      </c>
      <c r="B1790" s="29">
        <v>13542.0</v>
      </c>
      <c r="C1790" s="58">
        <v>13542.0</v>
      </c>
      <c r="D1790" s="27">
        <v>0.0</v>
      </c>
      <c r="E1790" s="41"/>
    </row>
    <row r="1791" hidden="1">
      <c r="A1791" s="35" t="s">
        <v>3742</v>
      </c>
      <c r="B1791" s="29">
        <v>226772.0</v>
      </c>
      <c r="C1791" s="58">
        <v>226772.0</v>
      </c>
      <c r="D1791" s="27">
        <v>0.0</v>
      </c>
      <c r="E1791" s="41"/>
    </row>
    <row r="1792" hidden="1">
      <c r="A1792" s="36" t="s">
        <v>3743</v>
      </c>
      <c r="B1792" s="42">
        <v>0.0</v>
      </c>
      <c r="C1792" s="64">
        <v>0.0</v>
      </c>
      <c r="D1792" s="65">
        <v>0.0</v>
      </c>
      <c r="E1792" s="45"/>
    </row>
    <row r="1793" hidden="1"/>
    <row r="1794" hidden="1"/>
    <row r="1795" hidden="1">
      <c r="A1795" s="5" t="s">
        <v>4843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5" t="s">
        <v>3717</v>
      </c>
      <c r="B1797" s="6"/>
      <c r="C1797" s="6"/>
      <c r="D1797" s="6"/>
      <c r="E1797" s="7"/>
    </row>
    <row r="1798" hidden="1">
      <c r="A1798" s="10"/>
      <c r="B1798" s="11"/>
      <c r="C1798" s="11"/>
      <c r="D1798" s="11"/>
      <c r="E1798" s="12"/>
    </row>
    <row r="1799" hidden="1">
      <c r="A1799" s="13">
        <v>45901.0</v>
      </c>
      <c r="B1799" s="6"/>
      <c r="C1799" s="53" t="s">
        <v>3718</v>
      </c>
      <c r="D1799" s="15">
        <v>45907.0</v>
      </c>
      <c r="E1799" s="7"/>
    </row>
    <row r="1800" hidden="1">
      <c r="A1800" s="10"/>
      <c r="B1800" s="11"/>
      <c r="C1800" s="16"/>
      <c r="D1800" s="11"/>
      <c r="E1800" s="12"/>
    </row>
    <row r="1801" hidden="1">
      <c r="A1801" s="54" t="s">
        <v>4850</v>
      </c>
      <c r="B1801" s="7"/>
      <c r="C1801" s="16"/>
      <c r="D1801" s="55" t="s">
        <v>4851</v>
      </c>
      <c r="E1801" s="7"/>
    </row>
    <row r="1802" hidden="1">
      <c r="A1802" s="10"/>
      <c r="B1802" s="12"/>
      <c r="C1802" s="16"/>
      <c r="D1802" s="11"/>
      <c r="E1802" s="12"/>
    </row>
    <row r="1803" hidden="1">
      <c r="A1803" s="19" t="s">
        <v>3719</v>
      </c>
      <c r="B1803" s="6"/>
      <c r="C1803" s="6"/>
      <c r="D1803" s="6"/>
      <c r="E1803" s="7"/>
    </row>
    <row r="1804" hidden="1">
      <c r="A1804" s="20" t="s">
        <v>3720</v>
      </c>
      <c r="B1804" s="21" t="s">
        <v>3721</v>
      </c>
      <c r="C1804" s="22" t="s">
        <v>3722</v>
      </c>
      <c r="D1804" s="21" t="s">
        <v>3723</v>
      </c>
      <c r="E1804" s="23" t="s">
        <v>13</v>
      </c>
    </row>
    <row r="1805" hidden="1">
      <c r="A1805" s="56" t="s">
        <v>3724</v>
      </c>
      <c r="B1805" s="25">
        <v>26631.0</v>
      </c>
      <c r="C1805" s="26">
        <v>26632.0</v>
      </c>
      <c r="D1805" s="27">
        <v>1.0</v>
      </c>
      <c r="E1805" s="28"/>
    </row>
    <row r="1806" hidden="1">
      <c r="A1806" s="56" t="s">
        <v>3725</v>
      </c>
      <c r="B1806" s="29">
        <v>9300.0</v>
      </c>
      <c r="C1806" s="26">
        <v>9300.0</v>
      </c>
      <c r="D1806" s="27">
        <v>0.0</v>
      </c>
      <c r="E1806" s="40"/>
    </row>
    <row r="1807" hidden="1">
      <c r="A1807" s="56" t="s">
        <v>3726</v>
      </c>
      <c r="B1807" s="25">
        <v>0.0</v>
      </c>
      <c r="C1807" s="26"/>
      <c r="D1807" s="27">
        <v>0.0</v>
      </c>
      <c r="E1807" s="41"/>
    </row>
    <row r="1808" hidden="1">
      <c r="A1808" s="56" t="s">
        <v>3727</v>
      </c>
      <c r="B1808" s="29">
        <v>0.0</v>
      </c>
      <c r="C1808" s="26"/>
      <c r="D1808" s="27">
        <v>0.0</v>
      </c>
      <c r="E1808" s="41"/>
    </row>
    <row r="1809" hidden="1">
      <c r="A1809" s="31" t="s">
        <v>3729</v>
      </c>
      <c r="B1809" s="29">
        <v>0.0</v>
      </c>
      <c r="C1809" s="26"/>
      <c r="D1809" s="27">
        <v>0.0</v>
      </c>
      <c r="E1809" s="40"/>
    </row>
    <row r="1810" hidden="1">
      <c r="A1810" s="31" t="s">
        <v>3730</v>
      </c>
      <c r="B1810" s="29">
        <v>0.0</v>
      </c>
      <c r="C1810" s="26"/>
      <c r="D1810" s="27">
        <v>0.0</v>
      </c>
      <c r="E1810" s="41"/>
    </row>
    <row r="1811" hidden="1">
      <c r="A1811" s="31" t="s">
        <v>3732</v>
      </c>
      <c r="B1811" s="29">
        <v>0.0</v>
      </c>
      <c r="C1811" s="26"/>
      <c r="D1811" s="27">
        <v>0.0</v>
      </c>
      <c r="E1811" s="28"/>
    </row>
    <row r="1812" hidden="1">
      <c r="A1812" s="31" t="s">
        <v>3734</v>
      </c>
      <c r="B1812" s="29">
        <v>3200.0</v>
      </c>
      <c r="C1812" s="26">
        <v>3200.0</v>
      </c>
      <c r="D1812" s="27">
        <v>0.0</v>
      </c>
      <c r="E1812" s="40"/>
    </row>
    <row r="1813" hidden="1">
      <c r="A1813" s="57" t="s">
        <v>3735</v>
      </c>
      <c r="B1813" s="29">
        <v>54891.0</v>
      </c>
      <c r="C1813" s="29">
        <v>54472.0</v>
      </c>
      <c r="D1813" s="27">
        <v>-419.0</v>
      </c>
      <c r="E1813" s="41"/>
    </row>
    <row r="1814" hidden="1">
      <c r="A1814" s="57" t="s">
        <v>3736</v>
      </c>
      <c r="B1814" s="29">
        <v>38252.0</v>
      </c>
      <c r="C1814" s="58">
        <v>38252.0</v>
      </c>
      <c r="D1814" s="27">
        <v>0.0</v>
      </c>
      <c r="E1814" s="41"/>
    </row>
    <row r="1815" hidden="1">
      <c r="A1815" s="57" t="s">
        <v>3737</v>
      </c>
      <c r="B1815" s="29">
        <v>60958.0</v>
      </c>
      <c r="C1815" s="58">
        <v>60958.0</v>
      </c>
      <c r="D1815" s="27">
        <v>0.0</v>
      </c>
      <c r="E1815" s="41"/>
    </row>
    <row r="1816" hidden="1">
      <c r="A1816" s="57" t="s">
        <v>3738</v>
      </c>
      <c r="B1816" s="29">
        <v>37264.0</v>
      </c>
      <c r="C1816" s="58">
        <v>37264.0</v>
      </c>
      <c r="D1816" s="27">
        <v>0.0</v>
      </c>
      <c r="E1816" s="41"/>
    </row>
    <row r="1817" hidden="1">
      <c r="A1817" s="57" t="s">
        <v>3740</v>
      </c>
      <c r="B1817" s="29">
        <v>3540.0</v>
      </c>
      <c r="C1817" s="58">
        <v>3540.0</v>
      </c>
      <c r="D1817" s="27">
        <v>0.0</v>
      </c>
      <c r="E1817" s="41"/>
    </row>
    <row r="1818" hidden="1">
      <c r="A1818" s="57" t="s">
        <v>3741</v>
      </c>
      <c r="B1818" s="29">
        <v>9817.0</v>
      </c>
      <c r="C1818" s="58">
        <v>9817.0</v>
      </c>
      <c r="D1818" s="27">
        <v>0.0</v>
      </c>
      <c r="E1818" s="41"/>
    </row>
    <row r="1819" hidden="1">
      <c r="A1819" s="35" t="s">
        <v>3742</v>
      </c>
      <c r="B1819" s="29">
        <v>234035.5</v>
      </c>
      <c r="C1819" s="58">
        <v>233616.5</v>
      </c>
      <c r="D1819" s="27">
        <v>-419.0</v>
      </c>
      <c r="E1819" s="41"/>
    </row>
    <row r="1820" hidden="1">
      <c r="A1820" s="36" t="s">
        <v>3743</v>
      </c>
      <c r="B1820" s="42">
        <v>0.5</v>
      </c>
      <c r="C1820" s="64">
        <v>1.5</v>
      </c>
      <c r="D1820" s="65">
        <v>1.0</v>
      </c>
      <c r="E1820" s="45"/>
    </row>
    <row r="1821" hidden="1"/>
    <row r="1822" hidden="1"/>
    <row r="1823" hidden="1">
      <c r="A1823" s="5" t="s">
        <v>4843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5" t="s">
        <v>3717</v>
      </c>
      <c r="B1825" s="6"/>
      <c r="C1825" s="6"/>
      <c r="D1825" s="6"/>
      <c r="E1825" s="7"/>
    </row>
    <row r="1826" hidden="1">
      <c r="A1826" s="10"/>
      <c r="B1826" s="11"/>
      <c r="C1826" s="11"/>
      <c r="D1826" s="11"/>
      <c r="E1826" s="12"/>
    </row>
    <row r="1827" hidden="1">
      <c r="A1827" s="13">
        <v>45908.0</v>
      </c>
      <c r="B1827" s="6"/>
      <c r="C1827" s="53" t="s">
        <v>3718</v>
      </c>
      <c r="D1827" s="15">
        <v>45914.0</v>
      </c>
      <c r="E1827" s="7"/>
    </row>
    <row r="1828" hidden="1">
      <c r="A1828" s="10"/>
      <c r="B1828" s="11"/>
      <c r="C1828" s="16"/>
      <c r="D1828" s="11"/>
      <c r="E1828" s="12"/>
    </row>
    <row r="1829" hidden="1">
      <c r="A1829" s="54" t="s">
        <v>4850</v>
      </c>
      <c r="B1829" s="7"/>
      <c r="C1829" s="16"/>
      <c r="D1829" s="55" t="s">
        <v>4851</v>
      </c>
      <c r="E1829" s="7"/>
    </row>
    <row r="1830" hidden="1">
      <c r="A1830" s="10"/>
      <c r="B1830" s="12"/>
      <c r="C1830" s="16"/>
      <c r="D1830" s="11"/>
      <c r="E1830" s="12"/>
    </row>
    <row r="1831" hidden="1">
      <c r="A1831" s="19" t="s">
        <v>3719</v>
      </c>
      <c r="B1831" s="6"/>
      <c r="C1831" s="6"/>
      <c r="D1831" s="6"/>
      <c r="E1831" s="7"/>
    </row>
    <row r="1832" hidden="1">
      <c r="A1832" s="20" t="s">
        <v>3720</v>
      </c>
      <c r="B1832" s="21" t="s">
        <v>3721</v>
      </c>
      <c r="C1832" s="22" t="s">
        <v>3722</v>
      </c>
      <c r="D1832" s="21" t="s">
        <v>3723</v>
      </c>
      <c r="E1832" s="23" t="s">
        <v>13</v>
      </c>
    </row>
    <row r="1833" hidden="1">
      <c r="A1833" s="56" t="s">
        <v>3724</v>
      </c>
      <c r="B1833" s="25">
        <v>32074.0</v>
      </c>
      <c r="C1833" s="26">
        <v>32075.0</v>
      </c>
      <c r="D1833" s="27">
        <v>1.0</v>
      </c>
      <c r="E1833" s="28"/>
    </row>
    <row r="1834" hidden="1">
      <c r="A1834" s="56" t="s">
        <v>3725</v>
      </c>
      <c r="B1834" s="29">
        <v>14552.0</v>
      </c>
      <c r="C1834" s="26">
        <v>14552.0</v>
      </c>
      <c r="D1834" s="27">
        <v>0.0</v>
      </c>
      <c r="E1834" s="40"/>
    </row>
    <row r="1835" hidden="1">
      <c r="A1835" s="56" t="s">
        <v>3726</v>
      </c>
      <c r="B1835" s="25">
        <v>180.0</v>
      </c>
      <c r="C1835" s="26">
        <v>180.0</v>
      </c>
      <c r="D1835" s="27">
        <v>0.0</v>
      </c>
      <c r="E1835" s="41"/>
    </row>
    <row r="1836" hidden="1">
      <c r="A1836" s="56" t="s">
        <v>3727</v>
      </c>
      <c r="B1836" s="29">
        <v>0.0</v>
      </c>
      <c r="C1836" s="26"/>
      <c r="D1836" s="27">
        <v>0.0</v>
      </c>
      <c r="E1836" s="41"/>
    </row>
    <row r="1837" hidden="1">
      <c r="A1837" s="31" t="s">
        <v>3729</v>
      </c>
      <c r="B1837" s="29">
        <v>0.0</v>
      </c>
      <c r="C1837" s="26"/>
      <c r="D1837" s="27">
        <v>0.0</v>
      </c>
      <c r="E1837" s="40"/>
    </row>
    <row r="1838" hidden="1">
      <c r="A1838" s="31" t="s">
        <v>3730</v>
      </c>
      <c r="B1838" s="29">
        <v>0.0</v>
      </c>
      <c r="C1838" s="26"/>
      <c r="D1838" s="27">
        <v>0.0</v>
      </c>
      <c r="E1838" s="41"/>
    </row>
    <row r="1839" hidden="1">
      <c r="A1839" s="31" t="s">
        <v>3732</v>
      </c>
      <c r="B1839" s="29">
        <v>0.0</v>
      </c>
      <c r="C1839" s="26"/>
      <c r="D1839" s="27">
        <v>0.0</v>
      </c>
      <c r="E1839" s="28"/>
    </row>
    <row r="1840" hidden="1">
      <c r="A1840" s="31" t="s">
        <v>3734</v>
      </c>
      <c r="B1840" s="29">
        <v>2720.0</v>
      </c>
      <c r="C1840" s="26">
        <v>2720.0</v>
      </c>
      <c r="D1840" s="27">
        <v>0.0</v>
      </c>
      <c r="E1840" s="40"/>
    </row>
    <row r="1841" hidden="1">
      <c r="A1841" s="57" t="s">
        <v>3735</v>
      </c>
      <c r="B1841" s="29">
        <v>56371.0</v>
      </c>
      <c r="C1841" s="29">
        <v>56371.0</v>
      </c>
      <c r="D1841" s="27">
        <v>0.0</v>
      </c>
      <c r="E1841" s="41"/>
    </row>
    <row r="1842" hidden="1">
      <c r="A1842" s="57" t="s">
        <v>3736</v>
      </c>
      <c r="B1842" s="29">
        <v>38067.0</v>
      </c>
      <c r="C1842" s="58">
        <v>38067.0</v>
      </c>
      <c r="D1842" s="27">
        <v>0.0</v>
      </c>
      <c r="E1842" s="41"/>
    </row>
    <row r="1843" hidden="1">
      <c r="A1843" s="57" t="s">
        <v>3737</v>
      </c>
      <c r="B1843" s="29">
        <v>69492.0</v>
      </c>
      <c r="C1843" s="58">
        <v>69113.0</v>
      </c>
      <c r="D1843" s="27">
        <v>-379.0</v>
      </c>
      <c r="E1843" s="41"/>
    </row>
    <row r="1844" hidden="1">
      <c r="A1844" s="57" t="s">
        <v>3738</v>
      </c>
      <c r="B1844" s="29">
        <v>38606.0</v>
      </c>
      <c r="C1844" s="58">
        <v>39015.0</v>
      </c>
      <c r="D1844" s="27">
        <v>409.0</v>
      </c>
      <c r="E1844" s="41"/>
    </row>
    <row r="1845" hidden="1">
      <c r="A1845" s="57" t="s">
        <v>3740</v>
      </c>
      <c r="B1845" s="29">
        <v>1723.0</v>
      </c>
      <c r="C1845" s="58">
        <v>1723.0</v>
      </c>
      <c r="D1845" s="27">
        <v>0.0</v>
      </c>
      <c r="E1845" s="41"/>
    </row>
    <row r="1846" hidden="1">
      <c r="A1846" s="57" t="s">
        <v>3741</v>
      </c>
      <c r="B1846" s="29">
        <v>9400.0</v>
      </c>
      <c r="C1846" s="58">
        <v>9400.0</v>
      </c>
      <c r="D1846" s="27">
        <v>0.0</v>
      </c>
      <c r="E1846" s="41"/>
    </row>
    <row r="1847" hidden="1">
      <c r="A1847" s="35" t="s">
        <v>3742</v>
      </c>
      <c r="B1847" s="29">
        <v>253784.5</v>
      </c>
      <c r="C1847" s="58">
        <v>251932.5</v>
      </c>
      <c r="D1847" s="27">
        <v>-1852.0</v>
      </c>
      <c r="E1847" s="41"/>
    </row>
    <row r="1848" hidden="1">
      <c r="A1848" s="36" t="s">
        <v>3743</v>
      </c>
      <c r="B1848" s="42">
        <v>0.5</v>
      </c>
      <c r="C1848" s="64">
        <v>1883.5</v>
      </c>
      <c r="D1848" s="65">
        <v>1883.0</v>
      </c>
      <c r="E1848" s="45"/>
    </row>
    <row r="1849" hidden="1"/>
    <row r="1850" hidden="1"/>
    <row r="1851" hidden="1">
      <c r="A1851" s="5" t="s">
        <v>4843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5" t="s">
        <v>3717</v>
      </c>
      <c r="B1853" s="6"/>
      <c r="C1853" s="6"/>
      <c r="D1853" s="6"/>
      <c r="E1853" s="7"/>
    </row>
    <row r="1854" hidden="1">
      <c r="A1854" s="10"/>
      <c r="B1854" s="11"/>
      <c r="C1854" s="11"/>
      <c r="D1854" s="11"/>
      <c r="E1854" s="12"/>
    </row>
    <row r="1855" hidden="1">
      <c r="A1855" s="13">
        <v>45922.0</v>
      </c>
      <c r="B1855" s="6"/>
      <c r="C1855" s="53" t="s">
        <v>3718</v>
      </c>
      <c r="D1855" s="15">
        <v>45928.0</v>
      </c>
      <c r="E1855" s="7"/>
    </row>
    <row r="1856" hidden="1">
      <c r="A1856" s="10"/>
      <c r="B1856" s="11"/>
      <c r="C1856" s="16"/>
      <c r="D1856" s="11"/>
      <c r="E1856" s="12"/>
    </row>
    <row r="1857" hidden="1">
      <c r="A1857" s="54" t="s">
        <v>4850</v>
      </c>
      <c r="B1857" s="7"/>
      <c r="C1857" s="16"/>
      <c r="D1857" s="55" t="s">
        <v>4851</v>
      </c>
      <c r="E1857" s="7"/>
    </row>
    <row r="1858" hidden="1">
      <c r="A1858" s="10"/>
      <c r="B1858" s="12"/>
      <c r="C1858" s="16"/>
      <c r="D1858" s="11"/>
      <c r="E1858" s="12"/>
    </row>
    <row r="1859" hidden="1">
      <c r="A1859" s="19" t="s">
        <v>3719</v>
      </c>
      <c r="B1859" s="6"/>
      <c r="C1859" s="6"/>
      <c r="D1859" s="6"/>
      <c r="E1859" s="7"/>
    </row>
    <row r="1860" hidden="1">
      <c r="A1860" s="20" t="s">
        <v>3720</v>
      </c>
      <c r="B1860" s="21" t="s">
        <v>3721</v>
      </c>
      <c r="C1860" s="22" t="s">
        <v>3722</v>
      </c>
      <c r="D1860" s="21" t="s">
        <v>3723</v>
      </c>
      <c r="E1860" s="23" t="s">
        <v>13</v>
      </c>
    </row>
    <row r="1861" hidden="1">
      <c r="A1861" s="56" t="s">
        <v>3724</v>
      </c>
      <c r="B1861" s="25">
        <v>32665.0</v>
      </c>
      <c r="C1861" s="26">
        <v>32665.0</v>
      </c>
      <c r="D1861" s="27">
        <v>0.0</v>
      </c>
      <c r="E1861" s="28"/>
    </row>
    <row r="1862" hidden="1">
      <c r="A1862" s="56" t="s">
        <v>3725</v>
      </c>
      <c r="B1862" s="29">
        <v>13946.0</v>
      </c>
      <c r="C1862" s="26">
        <v>13946.0</v>
      </c>
      <c r="D1862" s="27">
        <v>0.0</v>
      </c>
      <c r="E1862" s="40"/>
    </row>
    <row r="1863" hidden="1">
      <c r="A1863" s="56" t="s">
        <v>3726</v>
      </c>
      <c r="B1863" s="25">
        <v>820.0</v>
      </c>
      <c r="C1863" s="26">
        <v>820.0</v>
      </c>
      <c r="D1863" s="27">
        <v>0.0</v>
      </c>
      <c r="E1863" s="41"/>
    </row>
    <row r="1864" hidden="1">
      <c r="A1864" s="56" t="s">
        <v>3727</v>
      </c>
      <c r="B1864" s="29">
        <v>500.0</v>
      </c>
      <c r="C1864" s="26">
        <v>500.0</v>
      </c>
      <c r="D1864" s="27">
        <v>0.0</v>
      </c>
      <c r="E1864" s="41"/>
    </row>
    <row r="1865" hidden="1">
      <c r="A1865" s="31" t="s">
        <v>3729</v>
      </c>
      <c r="B1865" s="29">
        <v>800.0</v>
      </c>
      <c r="C1865" s="26"/>
      <c r="D1865" s="27">
        <v>-800.0</v>
      </c>
      <c r="E1865" s="40"/>
    </row>
    <row r="1866" hidden="1">
      <c r="A1866" s="31" t="s">
        <v>3730</v>
      </c>
      <c r="B1866" s="29">
        <v>0.0</v>
      </c>
      <c r="C1866" s="26"/>
      <c r="D1866" s="27">
        <v>0.0</v>
      </c>
      <c r="E1866" s="41"/>
    </row>
    <row r="1867" hidden="1">
      <c r="A1867" s="31" t="s">
        <v>3732</v>
      </c>
      <c r="B1867" s="29">
        <v>2753.0</v>
      </c>
      <c r="C1867" s="26">
        <v>2753.0</v>
      </c>
      <c r="D1867" s="27">
        <v>0.0</v>
      </c>
      <c r="E1867" s="28" t="s">
        <v>8609</v>
      </c>
    </row>
    <row r="1868" hidden="1">
      <c r="A1868" s="31" t="s">
        <v>3734</v>
      </c>
      <c r="B1868" s="29">
        <v>2640.0</v>
      </c>
      <c r="C1868" s="26">
        <v>3440.0</v>
      </c>
      <c r="D1868" s="27">
        <v>800.0</v>
      </c>
      <c r="E1868" s="40"/>
    </row>
    <row r="1869" hidden="1">
      <c r="A1869" s="57" t="s">
        <v>3735</v>
      </c>
      <c r="B1869" s="29">
        <v>50026.0</v>
      </c>
      <c r="C1869" s="29">
        <v>50026.0</v>
      </c>
      <c r="D1869" s="27">
        <v>0.0</v>
      </c>
      <c r="E1869" s="41"/>
    </row>
    <row r="1870" hidden="1">
      <c r="A1870" s="57" t="s">
        <v>3736</v>
      </c>
      <c r="B1870" s="29">
        <v>40449.0</v>
      </c>
      <c r="C1870" s="58">
        <v>40449.0</v>
      </c>
      <c r="D1870" s="27">
        <v>0.0</v>
      </c>
      <c r="E1870" s="41"/>
    </row>
    <row r="1871" hidden="1">
      <c r="A1871" s="57" t="s">
        <v>3737</v>
      </c>
      <c r="B1871" s="29">
        <v>73600.01000000001</v>
      </c>
      <c r="C1871" s="58">
        <v>73600.00999999997</v>
      </c>
      <c r="D1871" s="27">
        <v>-4.3655745685100555E-11</v>
      </c>
      <c r="E1871" s="41"/>
    </row>
    <row r="1872" hidden="1">
      <c r="A1872" s="57" t="s">
        <v>3738</v>
      </c>
      <c r="B1872" s="29">
        <v>37760.0</v>
      </c>
      <c r="C1872" s="58">
        <v>37760.0</v>
      </c>
      <c r="D1872" s="27">
        <v>0.0</v>
      </c>
      <c r="E1872" s="41"/>
    </row>
    <row r="1873" hidden="1">
      <c r="A1873" s="57" t="s">
        <v>3740</v>
      </c>
      <c r="B1873" s="29">
        <v>2863.0</v>
      </c>
      <c r="C1873" s="58">
        <v>2863.0</v>
      </c>
      <c r="D1873" s="27">
        <v>0.0</v>
      </c>
      <c r="E1873" s="41"/>
    </row>
    <row r="1874" hidden="1">
      <c r="A1874" s="57" t="s">
        <v>3741</v>
      </c>
      <c r="B1874" s="29">
        <v>15283.029999999999</v>
      </c>
      <c r="C1874" s="58">
        <v>15283.029999999999</v>
      </c>
      <c r="D1874" s="27">
        <v>0.0</v>
      </c>
      <c r="E1874" s="41"/>
    </row>
    <row r="1875" hidden="1">
      <c r="A1875" s="35" t="s">
        <v>3742</v>
      </c>
      <c r="B1875" s="29">
        <v>258822.23999999993</v>
      </c>
      <c r="C1875" s="58">
        <v>258822.24000000022</v>
      </c>
      <c r="D1875" s="27">
        <v>2.9103830456733704E-10</v>
      </c>
      <c r="E1875" s="41"/>
    </row>
    <row r="1876" hidden="1">
      <c r="A1876" s="36" t="s">
        <v>3743</v>
      </c>
      <c r="B1876" s="42">
        <v>-0.2299999999377178</v>
      </c>
      <c r="C1876" s="64">
        <v>-0.23000000027241185</v>
      </c>
      <c r="D1876" s="65">
        <v>-3.346940502524376E-10</v>
      </c>
      <c r="E1876" s="45"/>
    </row>
    <row r="1877" hidden="1"/>
    <row r="1878" hidden="1"/>
    <row r="1879" hidden="1">
      <c r="A1879" s="5" t="s">
        <v>4843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5" t="s">
        <v>3717</v>
      </c>
      <c r="B1881" s="6"/>
      <c r="C1881" s="6"/>
      <c r="D1881" s="6"/>
      <c r="E1881" s="7"/>
    </row>
    <row r="1882" hidden="1">
      <c r="A1882" s="10"/>
      <c r="B1882" s="11"/>
      <c r="C1882" s="11"/>
      <c r="D1882" s="11"/>
      <c r="E1882" s="12"/>
    </row>
    <row r="1883" hidden="1">
      <c r="A1883" s="13">
        <v>45929.0</v>
      </c>
      <c r="B1883" s="6"/>
      <c r="C1883" s="53" t="s">
        <v>3718</v>
      </c>
      <c r="D1883" s="15">
        <v>45930.0</v>
      </c>
      <c r="E1883" s="7"/>
    </row>
    <row r="1884" hidden="1">
      <c r="A1884" s="10"/>
      <c r="B1884" s="11"/>
      <c r="C1884" s="16"/>
      <c r="D1884" s="11"/>
      <c r="E1884" s="12"/>
    </row>
    <row r="1885" hidden="1">
      <c r="A1885" s="54" t="s">
        <v>4850</v>
      </c>
      <c r="B1885" s="7"/>
      <c r="C1885" s="16"/>
      <c r="D1885" s="55" t="s">
        <v>4852</v>
      </c>
      <c r="E1885" s="7"/>
    </row>
    <row r="1886" hidden="1">
      <c r="A1886" s="10"/>
      <c r="B1886" s="12"/>
      <c r="C1886" s="16"/>
      <c r="D1886" s="11"/>
      <c r="E1886" s="12"/>
    </row>
    <row r="1887" hidden="1">
      <c r="A1887" s="19" t="s">
        <v>3719</v>
      </c>
      <c r="B1887" s="6"/>
      <c r="C1887" s="6"/>
      <c r="D1887" s="6"/>
      <c r="E1887" s="7"/>
    </row>
    <row r="1888" hidden="1">
      <c r="A1888" s="20" t="s">
        <v>3720</v>
      </c>
      <c r="B1888" s="21" t="s">
        <v>3721</v>
      </c>
      <c r="C1888" s="22" t="s">
        <v>3722</v>
      </c>
      <c r="D1888" s="21" t="s">
        <v>3723</v>
      </c>
      <c r="E1888" s="23" t="s">
        <v>13</v>
      </c>
    </row>
    <row r="1889" hidden="1">
      <c r="A1889" s="56" t="s">
        <v>3724</v>
      </c>
      <c r="B1889" s="25">
        <v>5706.0</v>
      </c>
      <c r="C1889" s="26">
        <v>5706.0</v>
      </c>
      <c r="D1889" s="27">
        <v>0.0</v>
      </c>
      <c r="E1889" s="28"/>
    </row>
    <row r="1890" hidden="1">
      <c r="A1890" s="56" t="s">
        <v>3725</v>
      </c>
      <c r="B1890" s="29">
        <v>1396.0</v>
      </c>
      <c r="C1890" s="26">
        <v>1396.0</v>
      </c>
      <c r="D1890" s="27">
        <v>0.0</v>
      </c>
      <c r="E1890" s="40"/>
    </row>
    <row r="1891" hidden="1">
      <c r="A1891" s="56" t="s">
        <v>3726</v>
      </c>
      <c r="B1891" s="25">
        <v>0.0</v>
      </c>
      <c r="C1891" s="26"/>
      <c r="D1891" s="27">
        <v>0.0</v>
      </c>
      <c r="E1891" s="41"/>
    </row>
    <row r="1892" hidden="1">
      <c r="A1892" s="56" t="s">
        <v>3727</v>
      </c>
      <c r="B1892" s="29">
        <v>0.0</v>
      </c>
      <c r="C1892" s="26"/>
      <c r="D1892" s="27">
        <v>0.0</v>
      </c>
      <c r="E1892" s="41"/>
    </row>
    <row r="1893" hidden="1">
      <c r="A1893" s="31" t="s">
        <v>3729</v>
      </c>
      <c r="B1893" s="29">
        <v>0.0</v>
      </c>
      <c r="C1893" s="26"/>
      <c r="D1893" s="27">
        <v>0.0</v>
      </c>
      <c r="E1893" s="40"/>
    </row>
    <row r="1894" hidden="1">
      <c r="A1894" s="31" t="s">
        <v>3730</v>
      </c>
      <c r="B1894" s="29">
        <v>0.0</v>
      </c>
      <c r="C1894" s="26"/>
      <c r="D1894" s="27">
        <v>0.0</v>
      </c>
      <c r="E1894" s="41"/>
    </row>
    <row r="1895" hidden="1">
      <c r="A1895" s="31" t="s">
        <v>3732</v>
      </c>
      <c r="B1895" s="29">
        <v>0.0</v>
      </c>
      <c r="C1895" s="26"/>
      <c r="D1895" s="27">
        <v>0.0</v>
      </c>
      <c r="E1895" s="28"/>
    </row>
    <row r="1896" hidden="1">
      <c r="A1896" s="31" t="s">
        <v>3734</v>
      </c>
      <c r="B1896" s="29">
        <v>960.0</v>
      </c>
      <c r="C1896" s="26">
        <v>960.0</v>
      </c>
      <c r="D1896" s="27">
        <v>0.0</v>
      </c>
      <c r="E1896" s="40"/>
    </row>
    <row r="1897" hidden="1">
      <c r="A1897" s="57" t="s">
        <v>3735</v>
      </c>
      <c r="B1897" s="29">
        <v>14017.0</v>
      </c>
      <c r="C1897" s="29">
        <v>14017.0</v>
      </c>
      <c r="D1897" s="27">
        <v>0.0</v>
      </c>
      <c r="E1897" s="41"/>
    </row>
    <row r="1898" hidden="1">
      <c r="A1898" s="57" t="s">
        <v>3736</v>
      </c>
      <c r="B1898" s="29">
        <v>9071.0</v>
      </c>
      <c r="C1898" s="58">
        <v>9071.0</v>
      </c>
      <c r="D1898" s="27">
        <v>0.0</v>
      </c>
      <c r="E1898" s="41"/>
    </row>
    <row r="1899" hidden="1">
      <c r="A1899" s="57" t="s">
        <v>3737</v>
      </c>
      <c r="B1899" s="29">
        <v>15916.220000000001</v>
      </c>
      <c r="C1899" s="58">
        <v>15916.220000000001</v>
      </c>
      <c r="D1899" s="27">
        <v>0.0</v>
      </c>
      <c r="E1899" s="41"/>
    </row>
    <row r="1900" hidden="1">
      <c r="A1900" s="57" t="s">
        <v>3738</v>
      </c>
      <c r="B1900" s="29">
        <v>9932.0</v>
      </c>
      <c r="C1900" s="58">
        <v>9932.0</v>
      </c>
      <c r="D1900" s="27">
        <v>0.0</v>
      </c>
      <c r="E1900" s="41"/>
    </row>
    <row r="1901" hidden="1">
      <c r="A1901" s="57" t="s">
        <v>3740</v>
      </c>
      <c r="B1901" s="29">
        <v>575.0</v>
      </c>
      <c r="C1901" s="58">
        <v>575.0</v>
      </c>
      <c r="D1901" s="27">
        <v>0.0</v>
      </c>
      <c r="E1901" s="41"/>
    </row>
    <row r="1902" hidden="1">
      <c r="A1902" s="57" t="s">
        <v>3741</v>
      </c>
      <c r="B1902" s="29">
        <v>1730.0</v>
      </c>
      <c r="C1902" s="58">
        <v>1730.0</v>
      </c>
      <c r="D1902" s="27">
        <v>0.0</v>
      </c>
      <c r="E1902" s="41"/>
    </row>
    <row r="1903" hidden="1">
      <c r="A1903" s="35" t="s">
        <v>3742</v>
      </c>
      <c r="B1903" s="29">
        <v>57572.72</v>
      </c>
      <c r="C1903" s="58">
        <v>57572.719999999994</v>
      </c>
      <c r="D1903" s="27">
        <v>-7.275957614183426E-12</v>
      </c>
      <c r="E1903" s="41"/>
    </row>
    <row r="1904" hidden="1">
      <c r="A1904" s="36" t="s">
        <v>3743</v>
      </c>
      <c r="B1904" s="42">
        <v>0.5</v>
      </c>
      <c r="C1904" s="64">
        <v>0.500000000007276</v>
      </c>
      <c r="D1904" s="65">
        <v>7.275957614183426E-12</v>
      </c>
      <c r="E1904" s="45"/>
    </row>
    <row r="1905" hidden="1"/>
    <row r="1906" hidden="1"/>
    <row r="1907" hidden="1">
      <c r="A1907" s="5" t="s">
        <v>4843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5" t="s">
        <v>3717</v>
      </c>
      <c r="B1909" s="6"/>
      <c r="C1909" s="6"/>
      <c r="D1909" s="6"/>
      <c r="E1909" s="7"/>
    </row>
    <row r="1910" hidden="1">
      <c r="A1910" s="10"/>
      <c r="B1910" s="11"/>
      <c r="C1910" s="11"/>
      <c r="D1910" s="11"/>
      <c r="E1910" s="12"/>
    </row>
    <row r="1911" hidden="1">
      <c r="A1911" s="13">
        <v>45931.0</v>
      </c>
      <c r="B1911" s="6"/>
      <c r="C1911" s="53" t="s">
        <v>3718</v>
      </c>
      <c r="D1911" s="15">
        <v>45935.0</v>
      </c>
      <c r="E1911" s="7"/>
    </row>
    <row r="1912" hidden="1">
      <c r="A1912" s="10"/>
      <c r="B1912" s="11"/>
      <c r="C1912" s="16"/>
      <c r="D1912" s="11"/>
      <c r="E1912" s="12"/>
    </row>
    <row r="1913" hidden="1">
      <c r="A1913" s="54" t="s">
        <v>4853</v>
      </c>
      <c r="B1913" s="7"/>
      <c r="C1913" s="16"/>
      <c r="D1913" s="55" t="s">
        <v>4851</v>
      </c>
      <c r="E1913" s="7"/>
    </row>
    <row r="1914" hidden="1">
      <c r="A1914" s="10"/>
      <c r="B1914" s="12"/>
      <c r="C1914" s="16"/>
      <c r="D1914" s="11"/>
      <c r="E1914" s="12"/>
    </row>
    <row r="1915" hidden="1">
      <c r="A1915" s="19" t="s">
        <v>3719</v>
      </c>
      <c r="B1915" s="6"/>
      <c r="C1915" s="6"/>
      <c r="D1915" s="6"/>
      <c r="E1915" s="7"/>
    </row>
    <row r="1916" hidden="1">
      <c r="A1916" s="20" t="s">
        <v>3720</v>
      </c>
      <c r="B1916" s="21" t="s">
        <v>3721</v>
      </c>
      <c r="C1916" s="22" t="s">
        <v>3722</v>
      </c>
      <c r="D1916" s="21" t="s">
        <v>3723</v>
      </c>
      <c r="E1916" s="23" t="s">
        <v>13</v>
      </c>
    </row>
    <row r="1917" hidden="1">
      <c r="A1917" s="56" t="s">
        <v>3724</v>
      </c>
      <c r="B1917" s="25">
        <v>17202.0</v>
      </c>
      <c r="C1917" s="26">
        <v>17202.0</v>
      </c>
      <c r="D1917" s="27">
        <v>0.0</v>
      </c>
      <c r="E1917" s="28"/>
    </row>
    <row r="1918" hidden="1">
      <c r="A1918" s="56" t="s">
        <v>3725</v>
      </c>
      <c r="B1918" s="29">
        <v>12492.0</v>
      </c>
      <c r="C1918" s="26">
        <v>12492.0</v>
      </c>
      <c r="D1918" s="27">
        <v>0.0</v>
      </c>
      <c r="E1918" s="40"/>
    </row>
    <row r="1919" hidden="1">
      <c r="A1919" s="56" t="s">
        <v>3726</v>
      </c>
      <c r="B1919" s="25">
        <v>0.0</v>
      </c>
      <c r="C1919" s="26"/>
      <c r="D1919" s="27">
        <v>0.0</v>
      </c>
      <c r="E1919" s="41"/>
    </row>
    <row r="1920" hidden="1">
      <c r="A1920" s="56" t="s">
        <v>3727</v>
      </c>
      <c r="B1920" s="29">
        <v>0.0</v>
      </c>
      <c r="C1920" s="26"/>
      <c r="D1920" s="27">
        <v>0.0</v>
      </c>
      <c r="E1920" s="41"/>
    </row>
    <row r="1921" hidden="1">
      <c r="A1921" s="31" t="s">
        <v>3729</v>
      </c>
      <c r="B1921" s="29">
        <v>0.0</v>
      </c>
      <c r="C1921" s="26"/>
      <c r="D1921" s="27">
        <v>0.0</v>
      </c>
      <c r="E1921" s="40"/>
    </row>
    <row r="1922" hidden="1">
      <c r="A1922" s="31" t="s">
        <v>3730</v>
      </c>
      <c r="B1922" s="29">
        <v>0.0</v>
      </c>
      <c r="C1922" s="26"/>
      <c r="D1922" s="27">
        <v>0.0</v>
      </c>
      <c r="E1922" s="41"/>
    </row>
    <row r="1923" hidden="1">
      <c r="A1923" s="31" t="s">
        <v>3732</v>
      </c>
      <c r="B1923" s="29">
        <v>4081.0</v>
      </c>
      <c r="C1923" s="26">
        <v>4081.0</v>
      </c>
      <c r="D1923" s="27">
        <v>0.0</v>
      </c>
      <c r="E1923" s="28" t="s">
        <v>8610</v>
      </c>
    </row>
    <row r="1924" hidden="1">
      <c r="A1924" s="31" t="s">
        <v>3734</v>
      </c>
      <c r="B1924" s="29">
        <v>2760.0</v>
      </c>
      <c r="C1924" s="26">
        <v>2760.0</v>
      </c>
      <c r="D1924" s="27">
        <v>0.0</v>
      </c>
      <c r="E1924" s="40"/>
    </row>
    <row r="1925" hidden="1">
      <c r="A1925" s="57" t="s">
        <v>3735</v>
      </c>
      <c r="B1925" s="29">
        <v>44129.0</v>
      </c>
      <c r="C1925" s="29">
        <v>44129.0</v>
      </c>
      <c r="D1925" s="27">
        <v>0.0</v>
      </c>
      <c r="E1925" s="41"/>
    </row>
    <row r="1926" hidden="1">
      <c r="A1926" s="57" t="s">
        <v>3736</v>
      </c>
      <c r="B1926" s="29">
        <v>25570.0</v>
      </c>
      <c r="C1926" s="58">
        <v>25570.0</v>
      </c>
      <c r="D1926" s="27">
        <v>0.0</v>
      </c>
      <c r="E1926" s="41"/>
    </row>
    <row r="1927" hidden="1">
      <c r="A1927" s="57" t="s">
        <v>3737</v>
      </c>
      <c r="B1927" s="29">
        <v>43199.0</v>
      </c>
      <c r="C1927" s="58">
        <v>42756.0</v>
      </c>
      <c r="D1927" s="27">
        <v>-443.0</v>
      </c>
      <c r="E1927" s="41"/>
    </row>
    <row r="1928" hidden="1">
      <c r="A1928" s="57" t="s">
        <v>3738</v>
      </c>
      <c r="B1928" s="29">
        <v>32287.0</v>
      </c>
      <c r="C1928" s="58">
        <v>32287.0</v>
      </c>
      <c r="D1928" s="27">
        <v>0.0</v>
      </c>
      <c r="E1928" s="41"/>
    </row>
    <row r="1929" hidden="1">
      <c r="A1929" s="57" t="s">
        <v>3740</v>
      </c>
      <c r="B1929" s="29">
        <v>1445.0</v>
      </c>
      <c r="C1929" s="58">
        <v>1445.0</v>
      </c>
      <c r="D1929" s="27">
        <v>0.0</v>
      </c>
      <c r="E1929" s="41"/>
    </row>
    <row r="1930" hidden="1">
      <c r="A1930" s="57" t="s">
        <v>3741</v>
      </c>
      <c r="B1930" s="29">
        <v>9000.0</v>
      </c>
      <c r="C1930" s="58">
        <v>9000.0</v>
      </c>
      <c r="D1930" s="27">
        <v>0.0</v>
      </c>
      <c r="E1930" s="41"/>
    </row>
    <row r="1931" hidden="1">
      <c r="A1931" s="35" t="s">
        <v>3742</v>
      </c>
      <c r="B1931" s="29">
        <v>183164.0</v>
      </c>
      <c r="C1931" s="58">
        <v>182721.0</v>
      </c>
      <c r="D1931" s="27">
        <v>-443.0</v>
      </c>
      <c r="E1931" s="41"/>
    </row>
    <row r="1932" hidden="1">
      <c r="A1932" s="36" t="s">
        <v>3743</v>
      </c>
      <c r="B1932" s="42">
        <v>1.0</v>
      </c>
      <c r="C1932" s="64">
        <v>1.0</v>
      </c>
      <c r="D1932" s="65">
        <v>0.0</v>
      </c>
      <c r="E1932" s="45"/>
    </row>
    <row r="1933" hidden="1"/>
    <row r="1934" hidden="1"/>
    <row r="1935" hidden="1">
      <c r="A1935" s="5" t="s">
        <v>4843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5" t="s">
        <v>3717</v>
      </c>
      <c r="B1937" s="6"/>
      <c r="C1937" s="6"/>
      <c r="D1937" s="6"/>
      <c r="E1937" s="7"/>
    </row>
    <row r="1938" hidden="1">
      <c r="A1938" s="10"/>
      <c r="B1938" s="11"/>
      <c r="C1938" s="11"/>
      <c r="D1938" s="11"/>
      <c r="E1938" s="12"/>
    </row>
    <row r="1939" hidden="1">
      <c r="A1939" s="13">
        <v>45936.0</v>
      </c>
      <c r="B1939" s="6"/>
      <c r="C1939" s="53" t="s">
        <v>3718</v>
      </c>
      <c r="D1939" s="15">
        <v>45942.0</v>
      </c>
      <c r="E1939" s="7"/>
    </row>
    <row r="1940" hidden="1">
      <c r="A1940" s="10"/>
      <c r="B1940" s="11"/>
      <c r="C1940" s="16"/>
      <c r="D1940" s="11"/>
      <c r="E1940" s="12"/>
    </row>
    <row r="1941" hidden="1">
      <c r="A1941" s="54" t="s">
        <v>4850</v>
      </c>
      <c r="B1941" s="7"/>
      <c r="C1941" s="16"/>
      <c r="D1941" s="55" t="s">
        <v>4851</v>
      </c>
      <c r="E1941" s="7"/>
    </row>
    <row r="1942" hidden="1">
      <c r="A1942" s="10"/>
      <c r="B1942" s="12"/>
      <c r="C1942" s="16"/>
      <c r="D1942" s="11"/>
      <c r="E1942" s="12"/>
    </row>
    <row r="1943" hidden="1">
      <c r="A1943" s="19" t="s">
        <v>3719</v>
      </c>
      <c r="B1943" s="6"/>
      <c r="C1943" s="6"/>
      <c r="D1943" s="6"/>
      <c r="E1943" s="7"/>
    </row>
    <row r="1944" hidden="1">
      <c r="A1944" s="20" t="s">
        <v>3720</v>
      </c>
      <c r="B1944" s="21" t="s">
        <v>3721</v>
      </c>
      <c r="C1944" s="22" t="s">
        <v>3722</v>
      </c>
      <c r="D1944" s="21" t="s">
        <v>3723</v>
      </c>
      <c r="E1944" s="23" t="s">
        <v>13</v>
      </c>
    </row>
    <row r="1945" hidden="1">
      <c r="A1945" s="56" t="s">
        <v>3724</v>
      </c>
      <c r="B1945" s="25">
        <v>27008.0</v>
      </c>
      <c r="C1945" s="26">
        <v>27010.0</v>
      </c>
      <c r="D1945" s="27">
        <v>2.0</v>
      </c>
      <c r="E1945" s="28"/>
    </row>
    <row r="1946" hidden="1">
      <c r="A1946" s="56" t="s">
        <v>3725</v>
      </c>
      <c r="B1946" s="29">
        <v>14227.0</v>
      </c>
      <c r="C1946" s="26">
        <v>14227.0</v>
      </c>
      <c r="D1946" s="27">
        <v>0.0</v>
      </c>
      <c r="E1946" s="40"/>
    </row>
    <row r="1947" hidden="1">
      <c r="A1947" s="56" t="s">
        <v>3726</v>
      </c>
      <c r="B1947" s="25">
        <v>1050.0</v>
      </c>
      <c r="C1947" s="26">
        <v>1050.0</v>
      </c>
      <c r="D1947" s="27">
        <v>0.0</v>
      </c>
      <c r="E1947" s="41"/>
    </row>
    <row r="1948" hidden="1">
      <c r="A1948" s="56" t="s">
        <v>3727</v>
      </c>
      <c r="B1948" s="29">
        <v>500.0</v>
      </c>
      <c r="C1948" s="26">
        <v>500.0</v>
      </c>
      <c r="D1948" s="27">
        <v>0.0</v>
      </c>
      <c r="E1948" s="41"/>
    </row>
    <row r="1949" hidden="1">
      <c r="A1949" s="31" t="s">
        <v>3729</v>
      </c>
      <c r="B1949" s="29">
        <v>0.0</v>
      </c>
      <c r="C1949" s="26"/>
      <c r="D1949" s="27">
        <v>0.0</v>
      </c>
      <c r="E1949" s="40"/>
    </row>
    <row r="1950" hidden="1">
      <c r="A1950" s="31" t="s">
        <v>3730</v>
      </c>
      <c r="B1950" s="29">
        <v>0.0</v>
      </c>
      <c r="C1950" s="26"/>
      <c r="D1950" s="27">
        <v>0.0</v>
      </c>
      <c r="E1950" s="41"/>
    </row>
    <row r="1951" hidden="1">
      <c r="A1951" s="31" t="s">
        <v>3732</v>
      </c>
      <c r="B1951" s="29">
        <v>0.0</v>
      </c>
      <c r="C1951" s="26"/>
      <c r="D1951" s="27">
        <v>0.0</v>
      </c>
      <c r="E1951" s="28"/>
    </row>
    <row r="1952" hidden="1">
      <c r="A1952" s="31" t="s">
        <v>3734</v>
      </c>
      <c r="B1952" s="29">
        <v>3600.0</v>
      </c>
      <c r="C1952" s="26">
        <v>3600.0</v>
      </c>
      <c r="D1952" s="27">
        <v>0.0</v>
      </c>
      <c r="E1952" s="40"/>
    </row>
    <row r="1953" hidden="1">
      <c r="A1953" s="57" t="s">
        <v>3735</v>
      </c>
      <c r="B1953" s="29">
        <v>63072.0</v>
      </c>
      <c r="C1953" s="29">
        <v>62808.0</v>
      </c>
      <c r="D1953" s="27">
        <v>-264.0</v>
      </c>
      <c r="E1953" s="41"/>
    </row>
    <row r="1954" hidden="1">
      <c r="A1954" s="57" t="s">
        <v>3736</v>
      </c>
      <c r="B1954" s="29">
        <v>38116.0</v>
      </c>
      <c r="C1954" s="58">
        <v>38116.0</v>
      </c>
      <c r="D1954" s="27">
        <v>0.0</v>
      </c>
      <c r="E1954" s="41"/>
    </row>
    <row r="1955" hidden="1">
      <c r="A1955" s="57" t="s">
        <v>3737</v>
      </c>
      <c r="B1955" s="29">
        <v>67865.0</v>
      </c>
      <c r="C1955" s="58">
        <v>67601.0</v>
      </c>
      <c r="D1955" s="27">
        <v>-264.0</v>
      </c>
      <c r="E1955" s="41"/>
    </row>
    <row r="1956" hidden="1">
      <c r="A1956" s="57" t="s">
        <v>3738</v>
      </c>
      <c r="B1956" s="29">
        <v>50761.0</v>
      </c>
      <c r="C1956" s="58">
        <v>51195.0</v>
      </c>
      <c r="D1956" s="27">
        <v>434.0</v>
      </c>
      <c r="E1956" s="41"/>
    </row>
    <row r="1957" hidden="1">
      <c r="A1957" s="57" t="s">
        <v>3740</v>
      </c>
      <c r="B1957" s="29">
        <v>0.0</v>
      </c>
      <c r="C1957" s="58">
        <v>0.0</v>
      </c>
      <c r="D1957" s="27">
        <v>0.0</v>
      </c>
      <c r="E1957" s="41"/>
    </row>
    <row r="1958" hidden="1">
      <c r="A1958" s="57" t="s">
        <v>3741</v>
      </c>
      <c r="B1958" s="29">
        <v>10171.0</v>
      </c>
      <c r="C1958" s="58">
        <v>10171.0</v>
      </c>
      <c r="D1958" s="27">
        <v>0.0</v>
      </c>
      <c r="E1958" s="41"/>
    </row>
    <row r="1959" hidden="1">
      <c r="A1959" s="35" t="s">
        <v>3742</v>
      </c>
      <c r="B1959" s="29">
        <v>266197.8</v>
      </c>
      <c r="C1959" s="58">
        <v>266103.8</v>
      </c>
      <c r="D1959" s="27">
        <v>-94.0</v>
      </c>
      <c r="E1959" s="41"/>
    </row>
    <row r="1960" hidden="1">
      <c r="A1960" s="36" t="s">
        <v>3743</v>
      </c>
      <c r="B1960" s="42">
        <v>1.1999999999970896</v>
      </c>
      <c r="C1960" s="64">
        <v>3.2000000000116415</v>
      </c>
      <c r="D1960" s="65">
        <v>2.000000000014552</v>
      </c>
      <c r="E1960" s="45"/>
    </row>
    <row r="1961" hidden="1">
      <c r="A1961" s="39"/>
      <c r="B1961" s="59"/>
      <c r="C1961" s="66"/>
      <c r="D1961" s="60"/>
      <c r="E1961" s="67"/>
    </row>
    <row r="1962" hidden="1">
      <c r="A1962" s="39"/>
      <c r="B1962" s="59"/>
      <c r="C1962" s="66"/>
      <c r="D1962" s="60"/>
      <c r="E1962" s="67"/>
    </row>
    <row r="1963" hidden="1">
      <c r="A1963" s="5" t="s">
        <v>4843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5" t="s">
        <v>3717</v>
      </c>
      <c r="B1965" s="6"/>
      <c r="C1965" s="6"/>
      <c r="D1965" s="6"/>
      <c r="E1965" s="7"/>
    </row>
    <row r="1966" hidden="1">
      <c r="A1966" s="10"/>
      <c r="B1966" s="11"/>
      <c r="C1966" s="11"/>
      <c r="D1966" s="11"/>
      <c r="E1966" s="12"/>
    </row>
    <row r="1967" hidden="1">
      <c r="A1967" s="13">
        <v>45943.0</v>
      </c>
      <c r="B1967" s="6"/>
      <c r="C1967" s="53" t="s">
        <v>3718</v>
      </c>
      <c r="D1967" s="15">
        <v>45949.0</v>
      </c>
      <c r="E1967" s="7"/>
    </row>
    <row r="1968" hidden="1">
      <c r="A1968" s="10"/>
      <c r="B1968" s="11"/>
      <c r="C1968" s="16"/>
      <c r="D1968" s="11"/>
      <c r="E1968" s="12"/>
    </row>
    <row r="1969" hidden="1">
      <c r="A1969" s="54" t="s">
        <v>4850</v>
      </c>
      <c r="B1969" s="7"/>
      <c r="C1969" s="16"/>
      <c r="D1969" s="55" t="s">
        <v>4851</v>
      </c>
      <c r="E1969" s="7"/>
    </row>
    <row r="1970" hidden="1">
      <c r="A1970" s="10"/>
      <c r="B1970" s="12"/>
      <c r="C1970" s="16"/>
      <c r="D1970" s="11"/>
      <c r="E1970" s="12"/>
    </row>
    <row r="1971" hidden="1">
      <c r="A1971" s="19" t="s">
        <v>3719</v>
      </c>
      <c r="B1971" s="6"/>
      <c r="C1971" s="6"/>
      <c r="D1971" s="6"/>
      <c r="E1971" s="7"/>
    </row>
    <row r="1972" hidden="1">
      <c r="A1972" s="20" t="s">
        <v>3720</v>
      </c>
      <c r="B1972" s="21" t="s">
        <v>3721</v>
      </c>
      <c r="C1972" s="22" t="s">
        <v>3722</v>
      </c>
      <c r="D1972" s="21" t="s">
        <v>3723</v>
      </c>
      <c r="E1972" s="23" t="s">
        <v>13</v>
      </c>
    </row>
    <row r="1973" hidden="1">
      <c r="A1973" s="56" t="s">
        <v>3724</v>
      </c>
      <c r="B1973" s="25">
        <v>26904.0</v>
      </c>
      <c r="C1973" s="26">
        <v>26905.0</v>
      </c>
      <c r="D1973" s="27">
        <v>1.0</v>
      </c>
      <c r="E1973" s="28"/>
    </row>
    <row r="1974" hidden="1">
      <c r="A1974" s="56" t="s">
        <v>3725</v>
      </c>
      <c r="B1974" s="29">
        <v>10186.0</v>
      </c>
      <c r="C1974" s="26">
        <v>10186.0</v>
      </c>
      <c r="D1974" s="27">
        <v>0.0</v>
      </c>
      <c r="E1974" s="40"/>
    </row>
    <row r="1975" hidden="1">
      <c r="A1975" s="56" t="s">
        <v>3726</v>
      </c>
      <c r="B1975" s="25">
        <v>1160.0</v>
      </c>
      <c r="C1975" s="26">
        <v>1160.0</v>
      </c>
      <c r="D1975" s="27">
        <v>0.0</v>
      </c>
      <c r="E1975" s="41"/>
    </row>
    <row r="1976" hidden="1">
      <c r="A1976" s="56" t="s">
        <v>3727</v>
      </c>
      <c r="B1976" s="29">
        <v>500.0</v>
      </c>
      <c r="C1976" s="26">
        <v>500.0</v>
      </c>
      <c r="D1976" s="27">
        <v>0.0</v>
      </c>
      <c r="E1976" s="41"/>
    </row>
    <row r="1977" hidden="1">
      <c r="A1977" s="31" t="s">
        <v>3729</v>
      </c>
      <c r="B1977" s="29">
        <v>0.0</v>
      </c>
      <c r="C1977" s="26"/>
      <c r="D1977" s="27">
        <v>0.0</v>
      </c>
      <c r="E1977" s="40"/>
    </row>
    <row r="1978" hidden="1">
      <c r="A1978" s="31" t="s">
        <v>3730</v>
      </c>
      <c r="B1978" s="29">
        <v>0.0</v>
      </c>
      <c r="C1978" s="26"/>
      <c r="D1978" s="27">
        <v>0.0</v>
      </c>
      <c r="E1978" s="41"/>
    </row>
    <row r="1979" hidden="1">
      <c r="A1979" s="31" t="s">
        <v>3732</v>
      </c>
      <c r="B1979" s="29">
        <v>565.0</v>
      </c>
      <c r="C1979" s="26">
        <v>565.0</v>
      </c>
      <c r="D1979" s="27">
        <v>0.0</v>
      </c>
      <c r="E1979" s="28" t="s">
        <v>8611</v>
      </c>
    </row>
    <row r="1980" hidden="1">
      <c r="A1980" s="31" t="s">
        <v>3734</v>
      </c>
      <c r="B1980" s="29">
        <v>3640.0</v>
      </c>
      <c r="C1980" s="26">
        <v>3640.0</v>
      </c>
      <c r="D1980" s="27">
        <v>0.0</v>
      </c>
      <c r="E1980" s="40"/>
    </row>
    <row r="1981" hidden="1">
      <c r="A1981" s="57" t="s">
        <v>3735</v>
      </c>
      <c r="B1981" s="29">
        <v>73445.0</v>
      </c>
      <c r="C1981" s="29">
        <v>73445.0</v>
      </c>
      <c r="D1981" s="27">
        <v>0.0</v>
      </c>
      <c r="E1981" s="41"/>
    </row>
    <row r="1982" hidden="1">
      <c r="A1982" s="57" t="s">
        <v>3736</v>
      </c>
      <c r="B1982" s="29">
        <v>45662.0</v>
      </c>
      <c r="C1982" s="58">
        <v>45662.0</v>
      </c>
      <c r="D1982" s="27">
        <v>0.0</v>
      </c>
      <c r="E1982" s="41"/>
    </row>
    <row r="1983" hidden="1">
      <c r="A1983" s="57" t="s">
        <v>3737</v>
      </c>
      <c r="B1983" s="29">
        <v>66525.0</v>
      </c>
      <c r="C1983" s="58">
        <v>66525.0</v>
      </c>
      <c r="D1983" s="27">
        <v>0.0</v>
      </c>
      <c r="E1983" s="41"/>
    </row>
    <row r="1984" hidden="1">
      <c r="A1984" s="57" t="s">
        <v>3738</v>
      </c>
      <c r="B1984" s="29">
        <v>58408.0</v>
      </c>
      <c r="C1984" s="58">
        <v>58714.0</v>
      </c>
      <c r="D1984" s="27">
        <v>306.0</v>
      </c>
      <c r="E1984" s="41"/>
    </row>
    <row r="1985" hidden="1">
      <c r="A1985" s="57" t="s">
        <v>3740</v>
      </c>
      <c r="B1985" s="29">
        <v>741.0</v>
      </c>
      <c r="C1985" s="58">
        <v>741.0</v>
      </c>
      <c r="D1985" s="27">
        <v>0.0</v>
      </c>
      <c r="E1985" s="41"/>
    </row>
    <row r="1986" hidden="1">
      <c r="A1986" s="57" t="s">
        <v>3741</v>
      </c>
      <c r="B1986" s="29">
        <v>9765.0</v>
      </c>
      <c r="C1986" s="58">
        <v>9765.0</v>
      </c>
      <c r="D1986" s="27">
        <v>0.0</v>
      </c>
      <c r="E1986" s="41"/>
    </row>
    <row r="1987" hidden="1">
      <c r="A1987" s="35" t="s">
        <v>3742</v>
      </c>
      <c r="B1987" s="29">
        <v>287736.0</v>
      </c>
      <c r="C1987" s="58">
        <v>288042.0</v>
      </c>
      <c r="D1987" s="27">
        <v>306.0</v>
      </c>
      <c r="E1987" s="41"/>
    </row>
    <row r="1988" hidden="1">
      <c r="A1988" s="36" t="s">
        <v>3743</v>
      </c>
      <c r="B1988" s="42">
        <v>0.0</v>
      </c>
      <c r="C1988" s="64">
        <v>1.0</v>
      </c>
      <c r="D1988" s="65">
        <v>1.0</v>
      </c>
      <c r="E1988" s="45"/>
    </row>
    <row r="1989" hidden="1">
      <c r="A1989" s="39"/>
      <c r="B1989" s="59"/>
      <c r="C1989" s="66"/>
      <c r="D1989" s="60"/>
      <c r="E1989" s="67"/>
    </row>
    <row r="1990" hidden="1">
      <c r="A1990" s="39"/>
      <c r="B1990" s="59"/>
      <c r="C1990" s="66"/>
      <c r="D1990" s="60"/>
      <c r="E1990" s="67"/>
    </row>
    <row r="1991" hidden="1">
      <c r="A1991" s="5" t="s">
        <v>4843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5" t="s">
        <v>3717</v>
      </c>
      <c r="B1993" s="6"/>
      <c r="C1993" s="6"/>
      <c r="D1993" s="6"/>
      <c r="E1993" s="7"/>
    </row>
    <row r="1994" hidden="1">
      <c r="A1994" s="10"/>
      <c r="B1994" s="11"/>
      <c r="C1994" s="11"/>
      <c r="D1994" s="11"/>
      <c r="E1994" s="12"/>
    </row>
    <row r="1995" hidden="1">
      <c r="A1995" s="13">
        <v>45950.0</v>
      </c>
      <c r="B1995" s="6"/>
      <c r="C1995" s="53" t="s">
        <v>3718</v>
      </c>
      <c r="D1995" s="15">
        <v>45956.0</v>
      </c>
      <c r="E1995" s="7"/>
    </row>
    <row r="1996" hidden="1">
      <c r="A1996" s="10"/>
      <c r="B1996" s="11"/>
      <c r="C1996" s="16"/>
      <c r="D1996" s="11"/>
      <c r="E1996" s="12"/>
    </row>
    <row r="1997" hidden="1">
      <c r="A1997" s="54" t="s">
        <v>4850</v>
      </c>
      <c r="B1997" s="7"/>
      <c r="C1997" s="16"/>
      <c r="D1997" s="55" t="s">
        <v>4851</v>
      </c>
      <c r="E1997" s="7"/>
    </row>
    <row r="1998" hidden="1">
      <c r="A1998" s="10"/>
      <c r="B1998" s="12"/>
      <c r="C1998" s="16"/>
      <c r="D1998" s="11"/>
      <c r="E1998" s="12"/>
    </row>
    <row r="1999" hidden="1">
      <c r="A1999" s="19" t="s">
        <v>3719</v>
      </c>
      <c r="B1999" s="6"/>
      <c r="C1999" s="6"/>
      <c r="D1999" s="6"/>
      <c r="E1999" s="7"/>
    </row>
    <row r="2000" hidden="1">
      <c r="A2000" s="20" t="s">
        <v>3720</v>
      </c>
      <c r="B2000" s="21" t="s">
        <v>3721</v>
      </c>
      <c r="C2000" s="22" t="s">
        <v>3722</v>
      </c>
      <c r="D2000" s="21" t="s">
        <v>3723</v>
      </c>
      <c r="E2000" s="23" t="s">
        <v>13</v>
      </c>
    </row>
    <row r="2001" hidden="1">
      <c r="A2001" s="56" t="s">
        <v>3724</v>
      </c>
      <c r="B2001" s="25">
        <v>28308.0</v>
      </c>
      <c r="C2001" s="26">
        <v>28310.0</v>
      </c>
      <c r="D2001" s="27">
        <v>2.0</v>
      </c>
      <c r="E2001" s="28"/>
    </row>
    <row r="2002" hidden="1">
      <c r="A2002" s="56" t="s">
        <v>3725</v>
      </c>
      <c r="B2002" s="29">
        <v>9111.0</v>
      </c>
      <c r="C2002" s="26">
        <v>9111.0</v>
      </c>
      <c r="D2002" s="27">
        <v>0.0</v>
      </c>
      <c r="E2002" s="40"/>
    </row>
    <row r="2003" hidden="1">
      <c r="A2003" s="56" t="s">
        <v>3726</v>
      </c>
      <c r="B2003" s="25">
        <v>360.0</v>
      </c>
      <c r="C2003" s="26">
        <v>360.0</v>
      </c>
      <c r="D2003" s="27">
        <v>0.0</v>
      </c>
      <c r="E2003" s="41"/>
    </row>
    <row r="2004" hidden="1">
      <c r="A2004" s="56" t="s">
        <v>3727</v>
      </c>
      <c r="B2004" s="29">
        <v>999.0</v>
      </c>
      <c r="C2004" s="26">
        <v>999.0</v>
      </c>
      <c r="D2004" s="27">
        <v>0.0</v>
      </c>
      <c r="E2004" s="41"/>
    </row>
    <row r="2005" hidden="1">
      <c r="A2005" s="31" t="s">
        <v>3729</v>
      </c>
      <c r="B2005" s="29">
        <v>0.0</v>
      </c>
      <c r="C2005" s="26"/>
      <c r="D2005" s="27">
        <v>0.0</v>
      </c>
      <c r="E2005" s="40"/>
    </row>
    <row r="2006" hidden="1">
      <c r="A2006" s="31" t="s">
        <v>3730</v>
      </c>
      <c r="B2006" s="29">
        <v>0.0</v>
      </c>
      <c r="C2006" s="26"/>
      <c r="D2006" s="27">
        <v>0.0</v>
      </c>
      <c r="E2006" s="41"/>
    </row>
    <row r="2007" hidden="1">
      <c r="A2007" s="31" t="s">
        <v>3732</v>
      </c>
      <c r="B2007" s="29">
        <v>0.0</v>
      </c>
      <c r="C2007" s="26"/>
      <c r="D2007" s="27">
        <v>0.0</v>
      </c>
      <c r="E2007" s="28"/>
    </row>
    <row r="2008" hidden="1">
      <c r="A2008" s="31" t="s">
        <v>3734</v>
      </c>
      <c r="B2008" s="29">
        <v>2560.0</v>
      </c>
      <c r="C2008" s="26">
        <v>2560.0</v>
      </c>
      <c r="D2008" s="27">
        <v>0.0</v>
      </c>
      <c r="E2008" s="40"/>
    </row>
    <row r="2009" hidden="1">
      <c r="A2009" s="57" t="s">
        <v>3735</v>
      </c>
      <c r="B2009" s="29">
        <v>69320.0</v>
      </c>
      <c r="C2009" s="29">
        <v>69320.0</v>
      </c>
      <c r="D2009" s="27">
        <v>0.0</v>
      </c>
      <c r="E2009" s="41"/>
    </row>
    <row r="2010" hidden="1">
      <c r="A2010" s="57" t="s">
        <v>3736</v>
      </c>
      <c r="B2010" s="29">
        <v>36547.0</v>
      </c>
      <c r="C2010" s="58">
        <v>36547.0</v>
      </c>
      <c r="D2010" s="27">
        <v>0.0</v>
      </c>
      <c r="E2010" s="41"/>
    </row>
    <row r="2011" hidden="1">
      <c r="A2011" s="57" t="s">
        <v>3737</v>
      </c>
      <c r="B2011" s="29">
        <v>65544.0</v>
      </c>
      <c r="C2011" s="58">
        <v>65544.0</v>
      </c>
      <c r="D2011" s="27">
        <v>0.0</v>
      </c>
      <c r="E2011" s="41"/>
    </row>
    <row r="2012" hidden="1">
      <c r="A2012" s="57" t="s">
        <v>3738</v>
      </c>
      <c r="B2012" s="29">
        <v>44178.0</v>
      </c>
      <c r="C2012" s="58">
        <v>44178.0</v>
      </c>
      <c r="D2012" s="27">
        <v>0.0</v>
      </c>
      <c r="E2012" s="41"/>
    </row>
    <row r="2013" hidden="1">
      <c r="A2013" s="57" t="s">
        <v>3740</v>
      </c>
      <c r="B2013" s="29">
        <v>627.0</v>
      </c>
      <c r="C2013" s="58">
        <v>627.0</v>
      </c>
      <c r="D2013" s="27">
        <v>0.0</v>
      </c>
      <c r="E2013" s="41"/>
    </row>
    <row r="2014" hidden="1">
      <c r="A2014" s="57" t="s">
        <v>3741</v>
      </c>
      <c r="B2014" s="29">
        <v>11955.0</v>
      </c>
      <c r="C2014" s="58">
        <v>11955.0</v>
      </c>
      <c r="D2014" s="27">
        <v>0.0</v>
      </c>
      <c r="E2014" s="41"/>
    </row>
    <row r="2015" hidden="1">
      <c r="A2015" s="35" t="s">
        <v>3742</v>
      </c>
      <c r="B2015" s="29">
        <v>257552.5</v>
      </c>
      <c r="C2015" s="58">
        <v>257552.5</v>
      </c>
      <c r="D2015" s="27">
        <v>0.0</v>
      </c>
      <c r="E2015" s="41"/>
    </row>
    <row r="2016" hidden="1">
      <c r="A2016" s="36" t="s">
        <v>3743</v>
      </c>
      <c r="B2016" s="42">
        <v>1.5</v>
      </c>
      <c r="C2016" s="64">
        <v>3.5</v>
      </c>
      <c r="D2016" s="65">
        <v>2.0</v>
      </c>
      <c r="E2016" s="45"/>
    </row>
    <row r="2017" hidden="1">
      <c r="A2017" s="39"/>
      <c r="B2017" s="59"/>
      <c r="C2017" s="66"/>
      <c r="D2017" s="60"/>
      <c r="E2017" s="67"/>
    </row>
    <row r="2018" hidden="1">
      <c r="A2018" s="39"/>
      <c r="B2018" s="59"/>
      <c r="C2018" s="66"/>
      <c r="D2018" s="60"/>
      <c r="E2018" s="67"/>
    </row>
    <row r="2019" hidden="1">
      <c r="A2019" s="5" t="s">
        <v>4843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5" t="s">
        <v>3717</v>
      </c>
      <c r="B2021" s="6"/>
      <c r="C2021" s="6"/>
      <c r="D2021" s="6"/>
      <c r="E2021" s="7"/>
    </row>
    <row r="2022" hidden="1">
      <c r="A2022" s="10"/>
      <c r="B2022" s="11"/>
      <c r="C2022" s="11"/>
      <c r="D2022" s="11"/>
      <c r="E2022" s="12"/>
    </row>
    <row r="2023" hidden="1">
      <c r="A2023" s="13">
        <v>45957.0</v>
      </c>
      <c r="B2023" s="6"/>
      <c r="C2023" s="53" t="s">
        <v>3718</v>
      </c>
      <c r="D2023" s="15">
        <v>45961.0</v>
      </c>
      <c r="E2023" s="7"/>
    </row>
    <row r="2024" hidden="1">
      <c r="A2024" s="10"/>
      <c r="B2024" s="11"/>
      <c r="C2024" s="16"/>
      <c r="D2024" s="11"/>
      <c r="E2024" s="12"/>
    </row>
    <row r="2025" hidden="1">
      <c r="A2025" s="54" t="s">
        <v>4850</v>
      </c>
      <c r="B2025" s="7"/>
      <c r="C2025" s="16"/>
      <c r="D2025" s="55" t="s">
        <v>4857</v>
      </c>
      <c r="E2025" s="7"/>
    </row>
    <row r="2026" hidden="1">
      <c r="A2026" s="10"/>
      <c r="B2026" s="12"/>
      <c r="C2026" s="16"/>
      <c r="D2026" s="11"/>
      <c r="E2026" s="12"/>
    </row>
    <row r="2027" hidden="1">
      <c r="A2027" s="19" t="s">
        <v>3719</v>
      </c>
      <c r="B2027" s="6"/>
      <c r="C2027" s="6"/>
      <c r="D2027" s="6"/>
      <c r="E2027" s="7"/>
    </row>
    <row r="2028" hidden="1">
      <c r="A2028" s="20" t="s">
        <v>3720</v>
      </c>
      <c r="B2028" s="21" t="s">
        <v>3721</v>
      </c>
      <c r="C2028" s="22" t="s">
        <v>3722</v>
      </c>
      <c r="D2028" s="21" t="s">
        <v>3723</v>
      </c>
      <c r="E2028" s="23" t="s">
        <v>13</v>
      </c>
    </row>
    <row r="2029" hidden="1">
      <c r="A2029" s="56" t="s">
        <v>3724</v>
      </c>
      <c r="B2029" s="25">
        <v>30423.0</v>
      </c>
      <c r="C2029" s="26">
        <v>30425.0</v>
      </c>
      <c r="D2029" s="27">
        <v>2.0</v>
      </c>
      <c r="E2029" s="28"/>
    </row>
    <row r="2030" hidden="1">
      <c r="A2030" s="56" t="s">
        <v>3725</v>
      </c>
      <c r="B2030" s="29">
        <v>6775.0</v>
      </c>
      <c r="C2030" s="26">
        <v>6775.0</v>
      </c>
      <c r="D2030" s="27">
        <v>0.0</v>
      </c>
      <c r="E2030" s="40"/>
    </row>
    <row r="2031" hidden="1">
      <c r="A2031" s="56" t="s">
        <v>3726</v>
      </c>
      <c r="B2031" s="25">
        <v>0.0</v>
      </c>
      <c r="C2031" s="26"/>
      <c r="D2031" s="27">
        <v>0.0</v>
      </c>
      <c r="E2031" s="41"/>
    </row>
    <row r="2032" hidden="1">
      <c r="A2032" s="56" t="s">
        <v>3727</v>
      </c>
      <c r="B2032" s="29">
        <v>498.0</v>
      </c>
      <c r="C2032" s="26">
        <v>498.0</v>
      </c>
      <c r="D2032" s="27">
        <v>0.0</v>
      </c>
      <c r="E2032" s="41"/>
    </row>
    <row r="2033" hidden="1">
      <c r="A2033" s="31" t="s">
        <v>3729</v>
      </c>
      <c r="B2033" s="29">
        <v>0.0</v>
      </c>
      <c r="C2033" s="26"/>
      <c r="D2033" s="27">
        <v>0.0</v>
      </c>
      <c r="E2033" s="40"/>
    </row>
    <row r="2034" hidden="1">
      <c r="A2034" s="31" t="s">
        <v>3730</v>
      </c>
      <c r="B2034" s="29">
        <v>0.0</v>
      </c>
      <c r="C2034" s="26"/>
      <c r="D2034" s="27">
        <v>0.0</v>
      </c>
      <c r="E2034" s="41"/>
    </row>
    <row r="2035" hidden="1">
      <c r="A2035" s="31" t="s">
        <v>3732</v>
      </c>
      <c r="B2035" s="29">
        <v>0.0</v>
      </c>
      <c r="C2035" s="26"/>
      <c r="D2035" s="27">
        <v>0.0</v>
      </c>
      <c r="E2035" s="28"/>
    </row>
    <row r="2036" hidden="1">
      <c r="A2036" s="31" t="s">
        <v>3734</v>
      </c>
      <c r="B2036" s="29">
        <v>2880.0</v>
      </c>
      <c r="C2036" s="26">
        <v>2880.0</v>
      </c>
      <c r="D2036" s="27">
        <v>0.0</v>
      </c>
      <c r="E2036" s="40"/>
    </row>
    <row r="2037" hidden="1">
      <c r="A2037" s="57" t="s">
        <v>3735</v>
      </c>
      <c r="B2037" s="29">
        <v>47760.0</v>
      </c>
      <c r="C2037" s="29">
        <v>47760.0</v>
      </c>
      <c r="D2037" s="27">
        <v>0.0</v>
      </c>
      <c r="E2037" s="41"/>
    </row>
    <row r="2038" hidden="1">
      <c r="A2038" s="57" t="s">
        <v>3736</v>
      </c>
      <c r="B2038" s="29">
        <v>24593.0</v>
      </c>
      <c r="C2038" s="58">
        <v>24593.0</v>
      </c>
      <c r="D2038" s="27">
        <v>0.0</v>
      </c>
      <c r="E2038" s="41"/>
    </row>
    <row r="2039" hidden="1">
      <c r="A2039" s="57" t="s">
        <v>3737</v>
      </c>
      <c r="B2039" s="29">
        <v>51987.0</v>
      </c>
      <c r="C2039" s="58">
        <v>51987.0</v>
      </c>
      <c r="D2039" s="27">
        <v>0.0</v>
      </c>
      <c r="E2039" s="41"/>
    </row>
    <row r="2040" hidden="1">
      <c r="A2040" s="57" t="s">
        <v>3738</v>
      </c>
      <c r="B2040" s="29">
        <v>33336.0</v>
      </c>
      <c r="C2040" s="58">
        <v>33336.0</v>
      </c>
      <c r="D2040" s="27">
        <v>0.0</v>
      </c>
      <c r="E2040" s="41"/>
    </row>
    <row r="2041" hidden="1">
      <c r="A2041" s="57" t="s">
        <v>3740</v>
      </c>
      <c r="B2041" s="29">
        <v>1028.0</v>
      </c>
      <c r="C2041" s="58">
        <v>1028.0</v>
      </c>
      <c r="D2041" s="27">
        <v>0.0</v>
      </c>
      <c r="E2041" s="41"/>
    </row>
    <row r="2042" hidden="1">
      <c r="A2042" s="57" t="s">
        <v>3741</v>
      </c>
      <c r="B2042" s="29">
        <v>15212.0</v>
      </c>
      <c r="C2042" s="58">
        <v>15212.0</v>
      </c>
      <c r="D2042" s="27">
        <v>0.0</v>
      </c>
      <c r="E2042" s="41"/>
    </row>
    <row r="2043" hidden="1">
      <c r="A2043" s="35" t="s">
        <v>3742</v>
      </c>
      <c r="B2043" s="29">
        <v>199280.0</v>
      </c>
      <c r="C2043" s="58">
        <v>199280.0</v>
      </c>
      <c r="D2043" s="27">
        <v>0.0</v>
      </c>
      <c r="E2043" s="41"/>
    </row>
    <row r="2044" hidden="1">
      <c r="A2044" s="36" t="s">
        <v>3743</v>
      </c>
      <c r="B2044" s="42">
        <v>0.0</v>
      </c>
      <c r="C2044" s="64">
        <v>2.0</v>
      </c>
      <c r="D2044" s="65">
        <v>2.0</v>
      </c>
      <c r="E2044" s="45"/>
    </row>
    <row r="2045" hidden="1">
      <c r="A2045" s="39"/>
      <c r="B2045" s="59"/>
      <c r="C2045" s="66"/>
      <c r="D2045" s="60"/>
      <c r="E2045" s="67"/>
    </row>
    <row r="2046" hidden="1">
      <c r="A2046" s="39"/>
      <c r="B2046" s="59"/>
      <c r="C2046" s="66"/>
      <c r="D2046" s="60"/>
      <c r="E2046" s="67"/>
    </row>
    <row r="2047" hidden="1">
      <c r="A2047" s="5" t="s">
        <v>4843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5" t="s">
        <v>3717</v>
      </c>
      <c r="B2049" s="6"/>
      <c r="C2049" s="6"/>
      <c r="D2049" s="6"/>
      <c r="E2049" s="7"/>
    </row>
    <row r="2050" hidden="1">
      <c r="A2050" s="10"/>
      <c r="B2050" s="11"/>
      <c r="C2050" s="11"/>
      <c r="D2050" s="11"/>
      <c r="E2050" s="12"/>
    </row>
    <row r="2051" hidden="1">
      <c r="A2051" s="13">
        <v>45962.0</v>
      </c>
      <c r="B2051" s="6"/>
      <c r="C2051" s="53" t="s">
        <v>3718</v>
      </c>
      <c r="D2051" s="15">
        <v>45963.0</v>
      </c>
      <c r="E2051" s="7"/>
    </row>
    <row r="2052" hidden="1">
      <c r="A2052" s="10"/>
      <c r="B2052" s="11"/>
      <c r="C2052" s="16"/>
      <c r="D2052" s="11"/>
      <c r="E2052" s="12"/>
    </row>
    <row r="2053" hidden="1">
      <c r="A2053" s="54" t="s">
        <v>4859</v>
      </c>
      <c r="B2053" s="7"/>
      <c r="C2053" s="16"/>
      <c r="D2053" s="55" t="s">
        <v>4851</v>
      </c>
      <c r="E2053" s="7"/>
    </row>
    <row r="2054" hidden="1">
      <c r="A2054" s="10"/>
      <c r="B2054" s="12"/>
      <c r="C2054" s="16"/>
      <c r="D2054" s="11"/>
      <c r="E2054" s="12"/>
    </row>
    <row r="2055" hidden="1">
      <c r="A2055" s="19" t="s">
        <v>3719</v>
      </c>
      <c r="B2055" s="6"/>
      <c r="C2055" s="6"/>
      <c r="D2055" s="6"/>
      <c r="E2055" s="7"/>
    </row>
    <row r="2056" hidden="1">
      <c r="A2056" s="20" t="s">
        <v>3720</v>
      </c>
      <c r="B2056" s="21" t="s">
        <v>3721</v>
      </c>
      <c r="C2056" s="22" t="s">
        <v>3722</v>
      </c>
      <c r="D2056" s="21" t="s">
        <v>3723</v>
      </c>
      <c r="E2056" s="23" t="s">
        <v>13</v>
      </c>
    </row>
    <row r="2057" hidden="1">
      <c r="A2057" s="56" t="s">
        <v>3724</v>
      </c>
      <c r="B2057" s="25">
        <v>12103.0</v>
      </c>
      <c r="C2057" s="26">
        <v>12105.0</v>
      </c>
      <c r="D2057" s="27">
        <v>2.0</v>
      </c>
      <c r="E2057" s="28"/>
    </row>
    <row r="2058" hidden="1">
      <c r="A2058" s="56" t="s">
        <v>3725</v>
      </c>
      <c r="B2058" s="29">
        <v>3810.0</v>
      </c>
      <c r="C2058" s="26">
        <v>3810.0</v>
      </c>
      <c r="D2058" s="27">
        <v>0.0</v>
      </c>
      <c r="E2058" s="40"/>
    </row>
    <row r="2059" hidden="1">
      <c r="A2059" s="56" t="s">
        <v>3726</v>
      </c>
      <c r="B2059" s="25">
        <v>0.0</v>
      </c>
      <c r="C2059" s="26"/>
      <c r="D2059" s="27">
        <v>0.0</v>
      </c>
      <c r="E2059" s="41"/>
    </row>
    <row r="2060" hidden="1">
      <c r="A2060" s="56" t="s">
        <v>3727</v>
      </c>
      <c r="B2060" s="29">
        <v>0.0</v>
      </c>
      <c r="C2060" s="26"/>
      <c r="D2060" s="27">
        <v>0.0</v>
      </c>
      <c r="E2060" s="41"/>
    </row>
    <row r="2061" hidden="1">
      <c r="A2061" s="31" t="s">
        <v>3729</v>
      </c>
      <c r="B2061" s="29">
        <v>240.0</v>
      </c>
      <c r="C2061" s="26"/>
      <c r="D2061" s="27">
        <v>-240.0</v>
      </c>
      <c r="E2061" s="40"/>
    </row>
    <row r="2062" hidden="1">
      <c r="A2062" s="31" t="s">
        <v>3730</v>
      </c>
      <c r="B2062" s="29">
        <v>0.0</v>
      </c>
      <c r="C2062" s="26"/>
      <c r="D2062" s="27">
        <v>0.0</v>
      </c>
      <c r="E2062" s="41"/>
    </row>
    <row r="2063" hidden="1">
      <c r="A2063" s="31" t="s">
        <v>3732</v>
      </c>
      <c r="B2063" s="29">
        <v>0.0</v>
      </c>
      <c r="C2063" s="26"/>
      <c r="D2063" s="27">
        <v>0.0</v>
      </c>
      <c r="E2063" s="28"/>
    </row>
    <row r="2064" hidden="1">
      <c r="A2064" s="31" t="s">
        <v>3734</v>
      </c>
      <c r="B2064" s="29">
        <v>360.0</v>
      </c>
      <c r="C2064" s="26">
        <v>600.0</v>
      </c>
      <c r="D2064" s="27">
        <v>240.0</v>
      </c>
      <c r="E2064" s="40"/>
    </row>
    <row r="2065" hidden="1">
      <c r="A2065" s="57" t="s">
        <v>3735</v>
      </c>
      <c r="B2065" s="29">
        <v>22457.0</v>
      </c>
      <c r="C2065" s="29">
        <v>22457.0</v>
      </c>
      <c r="D2065" s="27">
        <v>0.0</v>
      </c>
      <c r="E2065" s="41"/>
    </row>
    <row r="2066" hidden="1">
      <c r="A2066" s="57" t="s">
        <v>3736</v>
      </c>
      <c r="B2066" s="29">
        <v>14743.0</v>
      </c>
      <c r="C2066" s="58">
        <v>14743.0</v>
      </c>
      <c r="D2066" s="27">
        <v>0.0</v>
      </c>
      <c r="E2066" s="41"/>
    </row>
    <row r="2067" hidden="1">
      <c r="A2067" s="57" t="s">
        <v>3737</v>
      </c>
      <c r="B2067" s="29">
        <v>15904.0</v>
      </c>
      <c r="C2067" s="58">
        <v>15904.0</v>
      </c>
      <c r="D2067" s="27">
        <v>0.0</v>
      </c>
      <c r="E2067" s="41"/>
    </row>
    <row r="2068" hidden="1">
      <c r="A2068" s="57" t="s">
        <v>3738</v>
      </c>
      <c r="B2068" s="29">
        <v>15682.0</v>
      </c>
      <c r="C2068" s="58">
        <v>15682.0</v>
      </c>
      <c r="D2068" s="27">
        <v>0.0</v>
      </c>
      <c r="E2068" s="41"/>
    </row>
    <row r="2069" hidden="1">
      <c r="A2069" s="57" t="s">
        <v>3740</v>
      </c>
      <c r="B2069" s="29">
        <v>0.0</v>
      </c>
      <c r="C2069" s="58">
        <v>0.0</v>
      </c>
      <c r="D2069" s="27">
        <v>0.0</v>
      </c>
      <c r="E2069" s="41"/>
    </row>
    <row r="2070" hidden="1">
      <c r="A2070" s="57" t="s">
        <v>3741</v>
      </c>
      <c r="B2070" s="29">
        <v>2431.0</v>
      </c>
      <c r="C2070" s="58">
        <v>2431.0</v>
      </c>
      <c r="D2070" s="27">
        <v>0.0</v>
      </c>
      <c r="E2070" s="41"/>
    </row>
    <row r="2071" hidden="1">
      <c r="A2071" s="35" t="s">
        <v>3742</v>
      </c>
      <c r="B2071" s="29">
        <v>85299.0</v>
      </c>
      <c r="C2071" s="58">
        <v>85299.0</v>
      </c>
      <c r="D2071" s="27">
        <v>0.0</v>
      </c>
      <c r="E2071" s="41"/>
    </row>
    <row r="2072" hidden="1">
      <c r="A2072" s="36" t="s">
        <v>3743</v>
      </c>
      <c r="B2072" s="42">
        <v>0.0</v>
      </c>
      <c r="C2072" s="64">
        <v>2.0</v>
      </c>
      <c r="D2072" s="65">
        <v>2.0</v>
      </c>
      <c r="E2072" s="45"/>
    </row>
    <row r="2073" hidden="1">
      <c r="A2073" s="39"/>
      <c r="B2073" s="59"/>
      <c r="C2073" s="66"/>
      <c r="D2073" s="60"/>
      <c r="E2073" s="67"/>
    </row>
    <row r="2074" hidden="1">
      <c r="A2074" s="39"/>
      <c r="B2074" s="59"/>
      <c r="C2074" s="66"/>
      <c r="D2074" s="60"/>
      <c r="E2074" s="67"/>
    </row>
    <row r="2075" hidden="1">
      <c r="A2075" s="5" t="s">
        <v>4843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5" t="s">
        <v>3717</v>
      </c>
      <c r="B2077" s="6"/>
      <c r="C2077" s="6"/>
      <c r="D2077" s="6"/>
      <c r="E2077" s="7"/>
    </row>
    <row r="2078" hidden="1">
      <c r="A2078" s="10"/>
      <c r="B2078" s="11"/>
      <c r="C2078" s="11"/>
      <c r="D2078" s="11"/>
      <c r="E2078" s="12"/>
    </row>
    <row r="2079" hidden="1">
      <c r="A2079" s="13">
        <v>45964.0</v>
      </c>
      <c r="B2079" s="6"/>
      <c r="C2079" s="53" t="s">
        <v>3718</v>
      </c>
      <c r="D2079" s="15">
        <v>45970.0</v>
      </c>
      <c r="E2079" s="7"/>
    </row>
    <row r="2080" hidden="1">
      <c r="A2080" s="10"/>
      <c r="B2080" s="11"/>
      <c r="C2080" s="16"/>
      <c r="D2080" s="11"/>
      <c r="E2080" s="12"/>
    </row>
    <row r="2081" hidden="1">
      <c r="A2081" s="54" t="s">
        <v>4850</v>
      </c>
      <c r="B2081" s="7"/>
      <c r="C2081" s="16"/>
      <c r="D2081" s="55" t="s">
        <v>4851</v>
      </c>
      <c r="E2081" s="7"/>
    </row>
    <row r="2082" hidden="1">
      <c r="A2082" s="10"/>
      <c r="B2082" s="12"/>
      <c r="C2082" s="16"/>
      <c r="D2082" s="11"/>
      <c r="E2082" s="12"/>
    </row>
    <row r="2083" hidden="1">
      <c r="A2083" s="19" t="s">
        <v>3719</v>
      </c>
      <c r="B2083" s="6"/>
      <c r="C2083" s="6"/>
      <c r="D2083" s="6"/>
      <c r="E2083" s="7"/>
    </row>
    <row r="2084" hidden="1">
      <c r="A2084" s="20" t="s">
        <v>3720</v>
      </c>
      <c r="B2084" s="21" t="s">
        <v>3721</v>
      </c>
      <c r="C2084" s="22" t="s">
        <v>3722</v>
      </c>
      <c r="D2084" s="21" t="s">
        <v>3723</v>
      </c>
      <c r="E2084" s="23" t="s">
        <v>13</v>
      </c>
    </row>
    <row r="2085" hidden="1">
      <c r="A2085" s="56" t="s">
        <v>3724</v>
      </c>
      <c r="B2085" s="25">
        <v>23796.0</v>
      </c>
      <c r="C2085" s="26">
        <v>23800.0</v>
      </c>
      <c r="D2085" s="27">
        <v>4.0</v>
      </c>
      <c r="E2085" s="28"/>
    </row>
    <row r="2086" hidden="1">
      <c r="A2086" s="56" t="s">
        <v>3725</v>
      </c>
      <c r="B2086" s="29">
        <v>10273.0</v>
      </c>
      <c r="C2086" s="26">
        <v>10273.0</v>
      </c>
      <c r="D2086" s="27">
        <v>0.0</v>
      </c>
      <c r="E2086" s="40"/>
    </row>
    <row r="2087" hidden="1">
      <c r="A2087" s="56" t="s">
        <v>3726</v>
      </c>
      <c r="B2087" s="25">
        <v>720.0</v>
      </c>
      <c r="C2087" s="26">
        <v>720.0</v>
      </c>
      <c r="D2087" s="27">
        <v>0.0</v>
      </c>
      <c r="E2087" s="41"/>
    </row>
    <row r="2088" hidden="1">
      <c r="A2088" s="56" t="s">
        <v>3727</v>
      </c>
      <c r="B2088" s="29">
        <v>1000.0</v>
      </c>
      <c r="C2088" s="26">
        <v>995.0</v>
      </c>
      <c r="D2088" s="27">
        <v>-5.0</v>
      </c>
      <c r="E2088" s="41"/>
    </row>
    <row r="2089" hidden="1">
      <c r="A2089" s="31" t="s">
        <v>3729</v>
      </c>
      <c r="B2089" s="29">
        <v>0.0</v>
      </c>
      <c r="C2089" s="26"/>
      <c r="D2089" s="27">
        <v>0.0</v>
      </c>
      <c r="E2089" s="40"/>
    </row>
    <row r="2090" hidden="1">
      <c r="A2090" s="31" t="s">
        <v>3730</v>
      </c>
      <c r="B2090" s="29">
        <v>0.0</v>
      </c>
      <c r="C2090" s="26"/>
      <c r="D2090" s="27">
        <v>0.0</v>
      </c>
      <c r="E2090" s="41"/>
    </row>
    <row r="2091" hidden="1">
      <c r="A2091" s="31" t="s">
        <v>3732</v>
      </c>
      <c r="B2091" s="29">
        <v>1455.0</v>
      </c>
      <c r="C2091" s="26">
        <v>1455.0</v>
      </c>
      <c r="D2091" s="27">
        <v>0.0</v>
      </c>
      <c r="E2091" s="28" t="s">
        <v>8612</v>
      </c>
    </row>
    <row r="2092" hidden="1">
      <c r="A2092" s="31" t="s">
        <v>3734</v>
      </c>
      <c r="B2092" s="29">
        <v>3040.0</v>
      </c>
      <c r="C2092" s="26">
        <v>3040.0</v>
      </c>
      <c r="D2092" s="27">
        <v>0.0</v>
      </c>
      <c r="E2092" s="40"/>
    </row>
    <row r="2093" hidden="1">
      <c r="A2093" s="57" t="s">
        <v>3735</v>
      </c>
      <c r="B2093" s="29">
        <v>62883.0</v>
      </c>
      <c r="C2093" s="29">
        <v>62883.0</v>
      </c>
      <c r="D2093" s="27">
        <v>0.0</v>
      </c>
      <c r="E2093" s="41"/>
    </row>
    <row r="2094" hidden="1">
      <c r="A2094" s="57" t="s">
        <v>3736</v>
      </c>
      <c r="B2094" s="29">
        <v>40402.0</v>
      </c>
      <c r="C2094" s="58">
        <v>40402.0</v>
      </c>
      <c r="D2094" s="27">
        <v>0.0</v>
      </c>
      <c r="E2094" s="41"/>
    </row>
    <row r="2095" hidden="1">
      <c r="A2095" s="57" t="s">
        <v>3737</v>
      </c>
      <c r="B2095" s="29">
        <v>62616.0</v>
      </c>
      <c r="C2095" s="58">
        <v>62616.0</v>
      </c>
      <c r="D2095" s="27">
        <v>0.0</v>
      </c>
      <c r="E2095" s="41"/>
    </row>
    <row r="2096" hidden="1">
      <c r="A2096" s="57" t="s">
        <v>3738</v>
      </c>
      <c r="B2096" s="29">
        <v>55940.0</v>
      </c>
      <c r="C2096" s="58">
        <v>55940.0</v>
      </c>
      <c r="D2096" s="27">
        <v>0.0</v>
      </c>
      <c r="E2096" s="41"/>
    </row>
    <row r="2097" hidden="1">
      <c r="A2097" s="57" t="s">
        <v>3740</v>
      </c>
      <c r="B2097" s="29">
        <v>927.0</v>
      </c>
      <c r="C2097" s="58">
        <v>927.0</v>
      </c>
      <c r="D2097" s="27">
        <v>0.0</v>
      </c>
      <c r="E2097" s="41"/>
    </row>
    <row r="2098" hidden="1">
      <c r="A2098" s="57" t="s">
        <v>3741</v>
      </c>
      <c r="B2098" s="29">
        <v>8073.0</v>
      </c>
      <c r="C2098" s="58">
        <v>8073.0</v>
      </c>
      <c r="D2098" s="27">
        <v>0.0</v>
      </c>
      <c r="E2098" s="41"/>
    </row>
    <row r="2099" hidden="1">
      <c r="A2099" s="35" t="s">
        <v>3742</v>
      </c>
      <c r="B2099" s="29">
        <v>263052.0</v>
      </c>
      <c r="C2099" s="58">
        <v>263052.0</v>
      </c>
      <c r="D2099" s="27">
        <v>0.0</v>
      </c>
      <c r="E2099" s="41"/>
    </row>
    <row r="2100" hidden="1">
      <c r="A2100" s="36" t="s">
        <v>3743</v>
      </c>
      <c r="B2100" s="42">
        <v>0.0</v>
      </c>
      <c r="C2100" s="64">
        <v>-1.0</v>
      </c>
      <c r="D2100" s="65">
        <v>-1.0</v>
      </c>
      <c r="E2100" s="45"/>
    </row>
    <row r="2101" hidden="1">
      <c r="A2101" s="39"/>
      <c r="B2101" s="59"/>
      <c r="C2101" s="66"/>
      <c r="D2101" s="60"/>
      <c r="E2101" s="67"/>
    </row>
    <row r="2102" hidden="1">
      <c r="A2102" s="39"/>
      <c r="B2102" s="59"/>
      <c r="C2102" s="66"/>
      <c r="D2102" s="60"/>
      <c r="E2102" s="67"/>
    </row>
    <row r="2103" hidden="1">
      <c r="A2103" s="5" t="s">
        <v>4843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5" t="s">
        <v>3717</v>
      </c>
      <c r="B2105" s="6"/>
      <c r="C2105" s="6"/>
      <c r="D2105" s="6"/>
      <c r="E2105" s="7"/>
    </row>
    <row r="2106" hidden="1">
      <c r="A2106" s="10"/>
      <c r="B2106" s="11"/>
      <c r="C2106" s="11"/>
      <c r="D2106" s="11"/>
      <c r="E2106" s="12"/>
    </row>
    <row r="2107" hidden="1">
      <c r="A2107" s="13">
        <v>45971.0</v>
      </c>
      <c r="B2107" s="6"/>
      <c r="C2107" s="53" t="s">
        <v>3718</v>
      </c>
      <c r="D2107" s="15">
        <v>45977.0</v>
      </c>
      <c r="E2107" s="7"/>
    </row>
    <row r="2108" hidden="1">
      <c r="A2108" s="10"/>
      <c r="B2108" s="11"/>
      <c r="C2108" s="16"/>
      <c r="D2108" s="11"/>
      <c r="E2108" s="12"/>
    </row>
    <row r="2109" hidden="1">
      <c r="A2109" s="54" t="s">
        <v>4850</v>
      </c>
      <c r="B2109" s="7"/>
      <c r="C2109" s="16"/>
      <c r="D2109" s="55" t="s">
        <v>4851</v>
      </c>
      <c r="E2109" s="7"/>
    </row>
    <row r="2110" hidden="1">
      <c r="A2110" s="10"/>
      <c r="B2110" s="12"/>
      <c r="C2110" s="16"/>
      <c r="D2110" s="11"/>
      <c r="E2110" s="12"/>
    </row>
    <row r="2111" hidden="1">
      <c r="A2111" s="19" t="s">
        <v>3719</v>
      </c>
      <c r="B2111" s="6"/>
      <c r="C2111" s="6"/>
      <c r="D2111" s="6"/>
      <c r="E2111" s="7"/>
    </row>
    <row r="2112" hidden="1">
      <c r="A2112" s="20" t="s">
        <v>3720</v>
      </c>
      <c r="B2112" s="21" t="s">
        <v>3721</v>
      </c>
      <c r="C2112" s="22" t="s">
        <v>3722</v>
      </c>
      <c r="D2112" s="21" t="s">
        <v>3723</v>
      </c>
      <c r="E2112" s="23" t="s">
        <v>13</v>
      </c>
    </row>
    <row r="2113" hidden="1">
      <c r="A2113" s="56" t="s">
        <v>3724</v>
      </c>
      <c r="B2113" s="25">
        <v>28145.0</v>
      </c>
      <c r="C2113" s="26">
        <v>28480.0</v>
      </c>
      <c r="D2113" s="27">
        <v>335.0</v>
      </c>
      <c r="E2113" s="28" t="s">
        <v>8613</v>
      </c>
    </row>
    <row r="2114" hidden="1">
      <c r="A2114" s="56" t="s">
        <v>3725</v>
      </c>
      <c r="B2114" s="29">
        <v>13323.0</v>
      </c>
      <c r="C2114" s="26">
        <v>13323.0</v>
      </c>
      <c r="D2114" s="27">
        <v>0.0</v>
      </c>
      <c r="E2114" s="40"/>
    </row>
    <row r="2115" hidden="1">
      <c r="A2115" s="56" t="s">
        <v>3726</v>
      </c>
      <c r="B2115" s="25">
        <v>0.0</v>
      </c>
      <c r="C2115" s="26"/>
      <c r="D2115" s="27">
        <v>0.0</v>
      </c>
      <c r="E2115" s="41"/>
    </row>
    <row r="2116" hidden="1">
      <c r="A2116" s="56" t="s">
        <v>3727</v>
      </c>
      <c r="B2116" s="29">
        <v>499.0</v>
      </c>
      <c r="C2116" s="26">
        <v>499.0</v>
      </c>
      <c r="D2116" s="27">
        <v>0.0</v>
      </c>
      <c r="E2116" s="41"/>
    </row>
    <row r="2117" hidden="1">
      <c r="A2117" s="31" t="s">
        <v>3729</v>
      </c>
      <c r="B2117" s="29">
        <v>0.0</v>
      </c>
      <c r="C2117" s="26"/>
      <c r="D2117" s="27">
        <v>0.0</v>
      </c>
      <c r="E2117" s="40"/>
    </row>
    <row r="2118" hidden="1">
      <c r="A2118" s="31" t="s">
        <v>3730</v>
      </c>
      <c r="B2118" s="29">
        <v>0.0</v>
      </c>
      <c r="C2118" s="26"/>
      <c r="D2118" s="27">
        <v>0.0</v>
      </c>
      <c r="E2118" s="41"/>
    </row>
    <row r="2119" hidden="1">
      <c r="A2119" s="31" t="s">
        <v>3732</v>
      </c>
      <c r="B2119" s="29">
        <v>1487.0</v>
      </c>
      <c r="C2119" s="26">
        <v>1487.0</v>
      </c>
      <c r="D2119" s="27">
        <v>0.0</v>
      </c>
      <c r="E2119" s="28" t="s">
        <v>8614</v>
      </c>
    </row>
    <row r="2120" hidden="1">
      <c r="A2120" s="31" t="s">
        <v>3734</v>
      </c>
      <c r="B2120" s="29">
        <v>3080.0</v>
      </c>
      <c r="C2120" s="26">
        <v>3080.0</v>
      </c>
      <c r="D2120" s="27">
        <v>0.0</v>
      </c>
      <c r="E2120" s="40"/>
    </row>
    <row r="2121" hidden="1">
      <c r="A2121" s="57" t="s">
        <v>3735</v>
      </c>
      <c r="B2121" s="29">
        <v>60305.0</v>
      </c>
      <c r="C2121" s="29">
        <v>60305.0</v>
      </c>
      <c r="D2121" s="27">
        <v>0.0</v>
      </c>
      <c r="E2121" s="41"/>
    </row>
    <row r="2122" hidden="1">
      <c r="A2122" s="57" t="s">
        <v>3736</v>
      </c>
      <c r="B2122" s="29">
        <v>36853.0</v>
      </c>
      <c r="C2122" s="58">
        <v>36853.0</v>
      </c>
      <c r="D2122" s="27">
        <v>0.0</v>
      </c>
      <c r="E2122" s="41"/>
    </row>
    <row r="2123" hidden="1">
      <c r="A2123" s="57" t="s">
        <v>3737</v>
      </c>
      <c r="B2123" s="29">
        <v>67144.0</v>
      </c>
      <c r="C2123" s="58">
        <v>67144.0</v>
      </c>
      <c r="D2123" s="27">
        <v>0.0</v>
      </c>
      <c r="E2123" s="41"/>
    </row>
    <row r="2124" hidden="1">
      <c r="A2124" s="57" t="s">
        <v>3738</v>
      </c>
      <c r="B2124" s="29">
        <v>44509.0</v>
      </c>
      <c r="C2124" s="58">
        <v>44509.0</v>
      </c>
      <c r="D2124" s="27">
        <v>0.0</v>
      </c>
      <c r="E2124" s="41"/>
    </row>
    <row r="2125" hidden="1">
      <c r="A2125" s="57" t="s">
        <v>3740</v>
      </c>
      <c r="B2125" s="29">
        <v>314.0</v>
      </c>
      <c r="C2125" s="58">
        <v>314.0</v>
      </c>
      <c r="D2125" s="27">
        <v>0.0</v>
      </c>
      <c r="E2125" s="41"/>
    </row>
    <row r="2126" hidden="1">
      <c r="A2126" s="57" t="s">
        <v>3741</v>
      </c>
      <c r="B2126" s="29">
        <v>14336.0</v>
      </c>
      <c r="C2126" s="58">
        <v>14336.0</v>
      </c>
      <c r="D2126" s="27">
        <v>0.0</v>
      </c>
      <c r="E2126" s="41"/>
    </row>
    <row r="2127" hidden="1">
      <c r="A2127" s="35" t="s">
        <v>3742</v>
      </c>
      <c r="B2127" s="29">
        <v>255659.0</v>
      </c>
      <c r="C2127" s="58">
        <v>255659.0</v>
      </c>
      <c r="D2127" s="27">
        <v>0.0</v>
      </c>
      <c r="E2127" s="41"/>
    </row>
    <row r="2128" hidden="1">
      <c r="A2128" s="36" t="s">
        <v>3743</v>
      </c>
      <c r="B2128" s="42">
        <v>0.0</v>
      </c>
      <c r="C2128" s="64">
        <v>335.0</v>
      </c>
      <c r="D2128" s="65">
        <v>335.0</v>
      </c>
      <c r="E2128" s="45"/>
    </row>
    <row r="2129" hidden="1">
      <c r="A2129" s="39"/>
      <c r="B2129" s="59"/>
      <c r="C2129" s="66"/>
      <c r="D2129" s="60"/>
      <c r="E2129" s="67"/>
    </row>
    <row r="2130" hidden="1">
      <c r="A2130" s="39"/>
      <c r="B2130" s="59"/>
      <c r="C2130" s="66"/>
      <c r="D2130" s="60"/>
      <c r="E2130" s="67"/>
    </row>
    <row r="2131" hidden="1">
      <c r="A2131" s="5" t="s">
        <v>4843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5" t="s">
        <v>3717</v>
      </c>
      <c r="B2133" s="6"/>
      <c r="C2133" s="6"/>
      <c r="D2133" s="6"/>
      <c r="E2133" s="7"/>
    </row>
    <row r="2134" hidden="1">
      <c r="A2134" s="10"/>
      <c r="B2134" s="11"/>
      <c r="C2134" s="11"/>
      <c r="D2134" s="11"/>
      <c r="E2134" s="12"/>
    </row>
    <row r="2135" hidden="1">
      <c r="A2135" s="13">
        <v>45978.0</v>
      </c>
      <c r="B2135" s="6"/>
      <c r="C2135" s="53" t="s">
        <v>3718</v>
      </c>
      <c r="D2135" s="15">
        <v>45984.0</v>
      </c>
      <c r="E2135" s="7"/>
    </row>
    <row r="2136" hidden="1">
      <c r="A2136" s="10"/>
      <c r="B2136" s="11"/>
      <c r="C2136" s="16"/>
      <c r="D2136" s="11"/>
      <c r="E2136" s="12"/>
    </row>
    <row r="2137" hidden="1">
      <c r="A2137" s="54" t="s">
        <v>4850</v>
      </c>
      <c r="B2137" s="7"/>
      <c r="C2137" s="16"/>
      <c r="D2137" s="55" t="s">
        <v>4851</v>
      </c>
      <c r="E2137" s="7"/>
    </row>
    <row r="2138" hidden="1">
      <c r="A2138" s="10"/>
      <c r="B2138" s="12"/>
      <c r="C2138" s="16"/>
      <c r="D2138" s="11"/>
      <c r="E2138" s="12"/>
    </row>
    <row r="2139" hidden="1">
      <c r="A2139" s="19" t="s">
        <v>3719</v>
      </c>
      <c r="B2139" s="6"/>
      <c r="C2139" s="6"/>
      <c r="D2139" s="6"/>
      <c r="E2139" s="7"/>
    </row>
    <row r="2140" hidden="1">
      <c r="A2140" s="20" t="s">
        <v>3720</v>
      </c>
      <c r="B2140" s="21" t="s">
        <v>3721</v>
      </c>
      <c r="C2140" s="22" t="s">
        <v>3722</v>
      </c>
      <c r="D2140" s="21" t="s">
        <v>3723</v>
      </c>
      <c r="E2140" s="23" t="s">
        <v>13</v>
      </c>
    </row>
    <row r="2141" hidden="1">
      <c r="A2141" s="56" t="s">
        <v>3724</v>
      </c>
      <c r="B2141" s="25">
        <v>34665.0</v>
      </c>
      <c r="C2141" s="26">
        <v>34665.0</v>
      </c>
      <c r="D2141" s="27">
        <v>0.0</v>
      </c>
      <c r="E2141" s="28"/>
    </row>
    <row r="2142" hidden="1">
      <c r="A2142" s="56" t="s">
        <v>3725</v>
      </c>
      <c r="B2142" s="29">
        <v>11395.0</v>
      </c>
      <c r="C2142" s="26">
        <v>11395.0</v>
      </c>
      <c r="D2142" s="27">
        <v>0.0</v>
      </c>
      <c r="E2142" s="40"/>
    </row>
    <row r="2143" hidden="1">
      <c r="A2143" s="56" t="s">
        <v>3726</v>
      </c>
      <c r="B2143" s="25">
        <v>360.0</v>
      </c>
      <c r="C2143" s="26">
        <v>360.0</v>
      </c>
      <c r="D2143" s="27">
        <v>0.0</v>
      </c>
      <c r="E2143" s="41"/>
    </row>
    <row r="2144" hidden="1">
      <c r="A2144" s="56" t="s">
        <v>3727</v>
      </c>
      <c r="B2144" s="29">
        <v>500.0</v>
      </c>
      <c r="C2144" s="26">
        <v>500.0</v>
      </c>
      <c r="D2144" s="27">
        <v>0.0</v>
      </c>
      <c r="E2144" s="41"/>
    </row>
    <row r="2145" hidden="1">
      <c r="A2145" s="31" t="s">
        <v>3729</v>
      </c>
      <c r="B2145" s="29">
        <v>480.0</v>
      </c>
      <c r="C2145" s="26">
        <v>480.0</v>
      </c>
      <c r="D2145" s="27">
        <v>0.0</v>
      </c>
      <c r="E2145" s="40"/>
    </row>
    <row r="2146" hidden="1">
      <c r="A2146" s="31" t="s">
        <v>3730</v>
      </c>
      <c r="B2146" s="29">
        <v>0.0</v>
      </c>
      <c r="C2146" s="26"/>
      <c r="D2146" s="27">
        <v>0.0</v>
      </c>
      <c r="E2146" s="41"/>
    </row>
    <row r="2147" hidden="1">
      <c r="A2147" s="31" t="s">
        <v>3732</v>
      </c>
      <c r="B2147" s="29">
        <v>0.0</v>
      </c>
      <c r="C2147" s="26"/>
      <c r="D2147" s="27">
        <v>0.0</v>
      </c>
      <c r="E2147" s="28"/>
    </row>
    <row r="2148" hidden="1">
      <c r="A2148" s="31" t="s">
        <v>3734</v>
      </c>
      <c r="B2148" s="29">
        <v>4680.0</v>
      </c>
      <c r="C2148" s="26">
        <v>4680.0</v>
      </c>
      <c r="D2148" s="27">
        <v>0.0</v>
      </c>
      <c r="E2148" s="40"/>
    </row>
    <row r="2149" hidden="1">
      <c r="A2149" s="57" t="s">
        <v>3735</v>
      </c>
      <c r="B2149" s="29">
        <v>83174.0</v>
      </c>
      <c r="C2149" s="29">
        <v>83174.0</v>
      </c>
      <c r="D2149" s="27">
        <v>0.0</v>
      </c>
      <c r="E2149" s="41"/>
    </row>
    <row r="2150" hidden="1">
      <c r="A2150" s="57" t="s">
        <v>3736</v>
      </c>
      <c r="B2150" s="29">
        <v>34967.0</v>
      </c>
      <c r="C2150" s="58">
        <v>34967.0</v>
      </c>
      <c r="D2150" s="27">
        <v>0.0</v>
      </c>
      <c r="E2150" s="41"/>
    </row>
    <row r="2151" hidden="1">
      <c r="A2151" s="57" t="s">
        <v>3737</v>
      </c>
      <c r="B2151" s="29">
        <v>79224.0</v>
      </c>
      <c r="C2151" s="58">
        <v>78775.0</v>
      </c>
      <c r="D2151" s="27">
        <v>-449.0</v>
      </c>
      <c r="E2151" s="41"/>
    </row>
    <row r="2152" hidden="1">
      <c r="A2152" s="57" t="s">
        <v>3738</v>
      </c>
      <c r="B2152" s="29">
        <v>46333.0</v>
      </c>
      <c r="C2152" s="58">
        <v>46333.0</v>
      </c>
      <c r="D2152" s="27">
        <v>0.0</v>
      </c>
      <c r="E2152" s="41"/>
    </row>
    <row r="2153" hidden="1">
      <c r="A2153" s="57" t="s">
        <v>3740</v>
      </c>
      <c r="B2153" s="29">
        <v>0.0</v>
      </c>
      <c r="C2153" s="58">
        <v>0.0</v>
      </c>
      <c r="D2153" s="27">
        <v>0.0</v>
      </c>
      <c r="E2153" s="41"/>
    </row>
    <row r="2154" hidden="1">
      <c r="A2154" s="57" t="s">
        <v>3741</v>
      </c>
      <c r="B2154" s="29">
        <v>10874.0</v>
      </c>
      <c r="C2154" s="58">
        <v>10874.0</v>
      </c>
      <c r="D2154" s="27">
        <v>0.0</v>
      </c>
      <c r="E2154" s="41"/>
    </row>
    <row r="2155" hidden="1">
      <c r="A2155" s="35" t="s">
        <v>3742</v>
      </c>
      <c r="B2155" s="29">
        <v>295777.6</v>
      </c>
      <c r="C2155" s="58">
        <v>295328.6</v>
      </c>
      <c r="D2155" s="27">
        <v>-449.0</v>
      </c>
      <c r="E2155" s="41"/>
    </row>
    <row r="2156" hidden="1">
      <c r="A2156" s="36" t="s">
        <v>3743</v>
      </c>
      <c r="B2156" s="42">
        <v>0.4000000000014552</v>
      </c>
      <c r="C2156" s="64">
        <v>0.40000000002328306</v>
      </c>
      <c r="D2156" s="65">
        <v>2.1827872842550278E-11</v>
      </c>
      <c r="E2156" s="45"/>
    </row>
    <row r="2157" hidden="1">
      <c r="A2157" s="39"/>
      <c r="B2157" s="59"/>
      <c r="C2157" s="66"/>
      <c r="D2157" s="60"/>
      <c r="E2157" s="67"/>
    </row>
    <row r="2158" hidden="1">
      <c r="A2158" s="39"/>
      <c r="B2158" s="59"/>
      <c r="C2158" s="66"/>
      <c r="D2158" s="60"/>
      <c r="E2158" s="67"/>
    </row>
    <row r="2159" hidden="1">
      <c r="A2159" s="5" t="s">
        <v>4843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5" t="s">
        <v>3717</v>
      </c>
      <c r="B2161" s="6"/>
      <c r="C2161" s="6"/>
      <c r="D2161" s="6"/>
      <c r="E2161" s="7"/>
    </row>
    <row r="2162" hidden="1">
      <c r="A2162" s="10"/>
      <c r="B2162" s="11"/>
      <c r="C2162" s="11"/>
      <c r="D2162" s="11"/>
      <c r="E2162" s="12"/>
    </row>
    <row r="2163" hidden="1">
      <c r="A2163" s="13">
        <v>45985.0</v>
      </c>
      <c r="B2163" s="6"/>
      <c r="C2163" s="53" t="s">
        <v>3718</v>
      </c>
      <c r="D2163" s="15">
        <v>45991.0</v>
      </c>
      <c r="E2163" s="7"/>
    </row>
    <row r="2164" hidden="1">
      <c r="A2164" s="10"/>
      <c r="B2164" s="11"/>
      <c r="C2164" s="16"/>
      <c r="D2164" s="11"/>
      <c r="E2164" s="12"/>
    </row>
    <row r="2165" hidden="1">
      <c r="A2165" s="54" t="s">
        <v>4850</v>
      </c>
      <c r="B2165" s="7"/>
      <c r="C2165" s="16"/>
      <c r="D2165" s="55" t="s">
        <v>4851</v>
      </c>
      <c r="E2165" s="7"/>
    </row>
    <row r="2166" hidden="1">
      <c r="A2166" s="10"/>
      <c r="B2166" s="12"/>
      <c r="C2166" s="16"/>
      <c r="D2166" s="11"/>
      <c r="E2166" s="12"/>
    </row>
    <row r="2167" hidden="1">
      <c r="A2167" s="19" t="s">
        <v>3719</v>
      </c>
      <c r="B2167" s="6"/>
      <c r="C2167" s="6"/>
      <c r="D2167" s="6"/>
      <c r="E2167" s="7"/>
    </row>
    <row r="2168" hidden="1">
      <c r="A2168" s="20" t="s">
        <v>3720</v>
      </c>
      <c r="B2168" s="21" t="s">
        <v>3721</v>
      </c>
      <c r="C2168" s="22" t="s">
        <v>3722</v>
      </c>
      <c r="D2168" s="21" t="s">
        <v>3723</v>
      </c>
      <c r="E2168" s="23" t="s">
        <v>13</v>
      </c>
    </row>
    <row r="2169" hidden="1">
      <c r="A2169" s="56" t="s">
        <v>3724</v>
      </c>
      <c r="B2169" s="25">
        <v>33885.0</v>
      </c>
      <c r="C2169" s="26">
        <v>33885.0</v>
      </c>
      <c r="D2169" s="27">
        <v>0.0</v>
      </c>
      <c r="E2169" s="28"/>
    </row>
    <row r="2170" hidden="1">
      <c r="A2170" s="56" t="s">
        <v>3725</v>
      </c>
      <c r="B2170" s="29">
        <v>9107.0</v>
      </c>
      <c r="C2170" s="26">
        <v>9107.0</v>
      </c>
      <c r="D2170" s="27">
        <v>0.0</v>
      </c>
      <c r="E2170" s="40"/>
    </row>
    <row r="2171" hidden="1">
      <c r="A2171" s="56" t="s">
        <v>3726</v>
      </c>
      <c r="B2171" s="25">
        <v>660.0</v>
      </c>
      <c r="C2171" s="26">
        <v>660.0</v>
      </c>
      <c r="D2171" s="27">
        <v>0.0</v>
      </c>
      <c r="E2171" s="41"/>
    </row>
    <row r="2172" hidden="1">
      <c r="A2172" s="56" t="s">
        <v>3727</v>
      </c>
      <c r="B2172" s="29">
        <v>500.0</v>
      </c>
      <c r="C2172" s="26">
        <v>499.0</v>
      </c>
      <c r="D2172" s="27">
        <v>-1.0</v>
      </c>
      <c r="E2172" s="41"/>
    </row>
    <row r="2173" hidden="1">
      <c r="A2173" s="31" t="s">
        <v>3729</v>
      </c>
      <c r="B2173" s="29">
        <v>0.0</v>
      </c>
      <c r="C2173" s="26"/>
      <c r="D2173" s="27">
        <v>0.0</v>
      </c>
      <c r="E2173" s="40"/>
    </row>
    <row r="2174" hidden="1">
      <c r="A2174" s="31" t="s">
        <v>3730</v>
      </c>
      <c r="B2174" s="29">
        <v>0.0</v>
      </c>
      <c r="C2174" s="26"/>
      <c r="D2174" s="27">
        <v>0.0</v>
      </c>
      <c r="E2174" s="41"/>
    </row>
    <row r="2175" hidden="1">
      <c r="A2175" s="31" t="s">
        <v>3732</v>
      </c>
      <c r="B2175" s="29">
        <v>1002.0</v>
      </c>
      <c r="C2175" s="26">
        <v>1002.0</v>
      </c>
      <c r="D2175" s="27">
        <v>0.0</v>
      </c>
      <c r="E2175" s="28" t="s">
        <v>8615</v>
      </c>
    </row>
    <row r="2176" hidden="1">
      <c r="A2176" s="31" t="s">
        <v>3734</v>
      </c>
      <c r="B2176" s="29">
        <v>4280.0</v>
      </c>
      <c r="C2176" s="26">
        <v>4280.0</v>
      </c>
      <c r="D2176" s="27">
        <v>0.0</v>
      </c>
      <c r="E2176" s="40"/>
    </row>
    <row r="2177" hidden="1">
      <c r="A2177" s="57" t="s">
        <v>3735</v>
      </c>
      <c r="B2177" s="29">
        <v>71565.0</v>
      </c>
      <c r="C2177" s="29">
        <v>71266.0</v>
      </c>
      <c r="D2177" s="27">
        <v>-299.0</v>
      </c>
      <c r="E2177" s="41"/>
    </row>
    <row r="2178" hidden="1">
      <c r="A2178" s="57" t="s">
        <v>3736</v>
      </c>
      <c r="B2178" s="29">
        <v>31780.0</v>
      </c>
      <c r="C2178" s="58">
        <v>31780.0</v>
      </c>
      <c r="D2178" s="27">
        <v>0.0</v>
      </c>
      <c r="E2178" s="41"/>
    </row>
    <row r="2179" hidden="1">
      <c r="A2179" s="57" t="s">
        <v>3737</v>
      </c>
      <c r="B2179" s="29">
        <v>80281.0</v>
      </c>
      <c r="C2179" s="58">
        <v>80281.0</v>
      </c>
      <c r="D2179" s="27">
        <v>0.0</v>
      </c>
      <c r="E2179" s="41"/>
    </row>
    <row r="2180" hidden="1">
      <c r="A2180" s="57" t="s">
        <v>3738</v>
      </c>
      <c r="B2180" s="29">
        <v>53067.0</v>
      </c>
      <c r="C2180" s="58">
        <v>53067.0</v>
      </c>
      <c r="D2180" s="27">
        <v>0.0</v>
      </c>
      <c r="E2180" s="41"/>
    </row>
    <row r="2181" hidden="1">
      <c r="A2181" s="57" t="s">
        <v>3740</v>
      </c>
      <c r="B2181" s="29">
        <v>463.0</v>
      </c>
      <c r="C2181" s="58">
        <v>463.0</v>
      </c>
      <c r="D2181" s="27">
        <v>0.0</v>
      </c>
      <c r="E2181" s="41"/>
    </row>
    <row r="2182" hidden="1">
      <c r="A2182" s="57" t="s">
        <v>3741</v>
      </c>
      <c r="B2182" s="29">
        <v>15510.0</v>
      </c>
      <c r="C2182" s="58">
        <v>15510.0</v>
      </c>
      <c r="D2182" s="27">
        <v>0.0</v>
      </c>
      <c r="E2182" s="41"/>
    </row>
    <row r="2183" hidden="1">
      <c r="A2183" s="35" t="s">
        <v>3742</v>
      </c>
      <c r="B2183" s="29">
        <v>286589.0</v>
      </c>
      <c r="C2183" s="58">
        <v>286290.0</v>
      </c>
      <c r="D2183" s="27">
        <v>-299.0</v>
      </c>
      <c r="E2183" s="41"/>
    </row>
    <row r="2184" hidden="1">
      <c r="A2184" s="36" t="s">
        <v>3743</v>
      </c>
      <c r="B2184" s="42">
        <v>1.0</v>
      </c>
      <c r="C2184" s="64">
        <v>0.0</v>
      </c>
      <c r="D2184" s="65">
        <v>-1.0</v>
      </c>
      <c r="E2184" s="45"/>
    </row>
    <row r="2185" hidden="1">
      <c r="A2185" s="39"/>
      <c r="B2185" s="59"/>
      <c r="C2185" s="66"/>
      <c r="D2185" s="60"/>
      <c r="E2185" s="67"/>
    </row>
    <row r="2186" hidden="1">
      <c r="A2186" s="39"/>
      <c r="B2186" s="59"/>
      <c r="C2186" s="66"/>
      <c r="D2186" s="60"/>
      <c r="E2186" s="67"/>
    </row>
    <row r="2187" hidden="1">
      <c r="A2187" s="5" t="s">
        <v>4843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5" t="s">
        <v>3717</v>
      </c>
      <c r="B2189" s="6"/>
      <c r="C2189" s="6"/>
      <c r="D2189" s="6"/>
      <c r="E2189" s="7"/>
    </row>
    <row r="2190" hidden="1">
      <c r="A2190" s="10"/>
      <c r="B2190" s="11"/>
      <c r="C2190" s="11"/>
      <c r="D2190" s="11"/>
      <c r="E2190" s="12"/>
    </row>
    <row r="2191" hidden="1">
      <c r="A2191" s="13">
        <v>45992.0</v>
      </c>
      <c r="B2191" s="6"/>
      <c r="C2191" s="53" t="s">
        <v>3718</v>
      </c>
      <c r="D2191" s="15">
        <v>45998.0</v>
      </c>
      <c r="E2191" s="7"/>
    </row>
    <row r="2192" hidden="1">
      <c r="A2192" s="10"/>
      <c r="B2192" s="11"/>
      <c r="C2192" s="16"/>
      <c r="D2192" s="11"/>
      <c r="E2192" s="12"/>
    </row>
    <row r="2193" hidden="1">
      <c r="A2193" s="54" t="s">
        <v>4850</v>
      </c>
      <c r="B2193" s="7"/>
      <c r="C2193" s="16"/>
      <c r="D2193" s="55" t="s">
        <v>4851</v>
      </c>
      <c r="E2193" s="7"/>
    </row>
    <row r="2194" hidden="1">
      <c r="A2194" s="10"/>
      <c r="B2194" s="12"/>
      <c r="C2194" s="16"/>
      <c r="D2194" s="11"/>
      <c r="E2194" s="12"/>
    </row>
    <row r="2195" hidden="1">
      <c r="A2195" s="19" t="s">
        <v>3719</v>
      </c>
      <c r="B2195" s="6"/>
      <c r="C2195" s="6"/>
      <c r="D2195" s="6"/>
      <c r="E2195" s="7"/>
    </row>
    <row r="2196" hidden="1">
      <c r="A2196" s="20" t="s">
        <v>3720</v>
      </c>
      <c r="B2196" s="21" t="s">
        <v>3721</v>
      </c>
      <c r="C2196" s="22" t="s">
        <v>3722</v>
      </c>
      <c r="D2196" s="21" t="s">
        <v>3723</v>
      </c>
      <c r="E2196" s="23" t="s">
        <v>13</v>
      </c>
    </row>
    <row r="2197" hidden="1">
      <c r="A2197" s="56" t="s">
        <v>3724</v>
      </c>
      <c r="B2197" s="25">
        <v>28772.0</v>
      </c>
      <c r="C2197" s="26">
        <v>28772.0</v>
      </c>
      <c r="D2197" s="27">
        <v>0.0</v>
      </c>
      <c r="E2197" s="28"/>
    </row>
    <row r="2198" hidden="1">
      <c r="A2198" s="56" t="s">
        <v>3725</v>
      </c>
      <c r="B2198" s="29">
        <v>9523.0</v>
      </c>
      <c r="C2198" s="26">
        <v>9523.0</v>
      </c>
      <c r="D2198" s="27">
        <v>0.0</v>
      </c>
      <c r="E2198" s="40"/>
    </row>
    <row r="2199" hidden="1">
      <c r="A2199" s="56" t="s">
        <v>3726</v>
      </c>
      <c r="B2199" s="25">
        <v>0.0</v>
      </c>
      <c r="C2199" s="26"/>
      <c r="D2199" s="27">
        <v>0.0</v>
      </c>
      <c r="E2199" s="41"/>
    </row>
    <row r="2200" hidden="1">
      <c r="A2200" s="56" t="s">
        <v>3727</v>
      </c>
      <c r="B2200" s="29">
        <v>0.0</v>
      </c>
      <c r="C2200" s="26"/>
      <c r="D2200" s="27">
        <v>0.0</v>
      </c>
      <c r="E2200" s="41"/>
    </row>
    <row r="2201" hidden="1">
      <c r="A2201" s="31" t="s">
        <v>3729</v>
      </c>
      <c r="B2201" s="29">
        <v>0.0</v>
      </c>
      <c r="C2201" s="26"/>
      <c r="D2201" s="27">
        <v>0.0</v>
      </c>
      <c r="E2201" s="40"/>
    </row>
    <row r="2202" hidden="1">
      <c r="A2202" s="31" t="s">
        <v>3730</v>
      </c>
      <c r="B2202" s="29">
        <v>0.0</v>
      </c>
      <c r="C2202" s="26"/>
      <c r="D2202" s="27">
        <v>0.0</v>
      </c>
      <c r="E2202" s="41"/>
    </row>
    <row r="2203" hidden="1">
      <c r="A2203" s="31" t="s">
        <v>3732</v>
      </c>
      <c r="B2203" s="29">
        <v>1746.0</v>
      </c>
      <c r="C2203" s="26">
        <v>1746.0</v>
      </c>
      <c r="D2203" s="27">
        <v>0.0</v>
      </c>
      <c r="E2203" s="28" t="s">
        <v>8616</v>
      </c>
    </row>
    <row r="2204" hidden="1">
      <c r="A2204" s="31" t="s">
        <v>3734</v>
      </c>
      <c r="B2204" s="29">
        <v>4640.0</v>
      </c>
      <c r="C2204" s="26">
        <v>4640.0</v>
      </c>
      <c r="D2204" s="27">
        <v>0.0</v>
      </c>
      <c r="E2204" s="40"/>
    </row>
    <row r="2205" hidden="1">
      <c r="A2205" s="57" t="s">
        <v>3735</v>
      </c>
      <c r="B2205" s="29">
        <v>86370.0</v>
      </c>
      <c r="C2205" s="29">
        <v>86370.0</v>
      </c>
      <c r="D2205" s="27">
        <v>0.0</v>
      </c>
      <c r="E2205" s="41"/>
    </row>
    <row r="2206" hidden="1">
      <c r="A2206" s="57" t="s">
        <v>3736</v>
      </c>
      <c r="B2206" s="29">
        <v>35284.0</v>
      </c>
      <c r="C2206" s="58">
        <v>35284.0</v>
      </c>
      <c r="D2206" s="27">
        <v>0.0</v>
      </c>
      <c r="E2206" s="41"/>
    </row>
    <row r="2207" hidden="1">
      <c r="A2207" s="57" t="s">
        <v>3737</v>
      </c>
      <c r="B2207" s="29">
        <v>68028.0</v>
      </c>
      <c r="C2207" s="58">
        <v>68028.0</v>
      </c>
      <c r="D2207" s="27">
        <v>0.0</v>
      </c>
      <c r="E2207" s="41"/>
    </row>
    <row r="2208" hidden="1">
      <c r="A2208" s="57" t="s">
        <v>3738</v>
      </c>
      <c r="B2208" s="29">
        <v>58258.0</v>
      </c>
      <c r="C2208" s="58">
        <v>58258.0</v>
      </c>
      <c r="D2208" s="27">
        <v>0.0</v>
      </c>
      <c r="E2208" s="41"/>
    </row>
    <row r="2209" hidden="1">
      <c r="A2209" s="57" t="s">
        <v>3740</v>
      </c>
      <c r="B2209" s="29">
        <v>1527.0</v>
      </c>
      <c r="C2209" s="58">
        <v>1527.0</v>
      </c>
      <c r="D2209" s="27">
        <v>0.0</v>
      </c>
      <c r="E2209" s="41"/>
    </row>
    <row r="2210" hidden="1">
      <c r="A2210" s="57" t="s">
        <v>3741</v>
      </c>
      <c r="B2210" s="29">
        <v>12408.0</v>
      </c>
      <c r="C2210" s="58">
        <v>12408.0</v>
      </c>
      <c r="D2210" s="27">
        <v>0.0</v>
      </c>
      <c r="E2210" s="41"/>
    </row>
    <row r="2211" hidden="1">
      <c r="A2211" s="35" t="s">
        <v>3742</v>
      </c>
      <c r="B2211" s="29">
        <v>294146.7</v>
      </c>
      <c r="C2211" s="58">
        <v>294146.7</v>
      </c>
      <c r="D2211" s="27">
        <v>0.0</v>
      </c>
      <c r="E2211" s="41"/>
    </row>
    <row r="2212" hidden="1">
      <c r="A2212" s="36" t="s">
        <v>3743</v>
      </c>
      <c r="B2212" s="42">
        <v>1.2999999999992724</v>
      </c>
      <c r="C2212" s="64">
        <v>1.2999999999883585</v>
      </c>
      <c r="D2212" s="65">
        <v>-1.0913936421275139E-11</v>
      </c>
      <c r="E2212" s="45"/>
    </row>
    <row r="2213" hidden="1">
      <c r="A2213" s="39"/>
      <c r="B2213" s="59"/>
      <c r="C2213" s="66"/>
      <c r="D2213" s="60"/>
      <c r="E2213" s="67"/>
    </row>
    <row r="2214" hidden="1">
      <c r="A2214" s="39"/>
      <c r="B2214" s="59"/>
      <c r="C2214" s="66"/>
      <c r="D2214" s="60"/>
      <c r="E2214" s="67"/>
    </row>
    <row r="2215" hidden="1">
      <c r="A2215" s="5" t="s">
        <v>4843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5" t="s">
        <v>3717</v>
      </c>
      <c r="B2217" s="6"/>
      <c r="C2217" s="6"/>
      <c r="D2217" s="6"/>
      <c r="E2217" s="7"/>
    </row>
    <row r="2218" hidden="1">
      <c r="A2218" s="10"/>
      <c r="B2218" s="11"/>
      <c r="C2218" s="11"/>
      <c r="D2218" s="11"/>
      <c r="E2218" s="12"/>
    </row>
    <row r="2219" hidden="1">
      <c r="A2219" s="13">
        <v>45992.0</v>
      </c>
      <c r="B2219" s="6"/>
      <c r="C2219" s="53" t="s">
        <v>3718</v>
      </c>
      <c r="D2219" s="15">
        <v>45998.0</v>
      </c>
      <c r="E2219" s="7"/>
    </row>
    <row r="2220" hidden="1">
      <c r="A2220" s="10"/>
      <c r="B2220" s="11"/>
      <c r="C2220" s="16"/>
      <c r="D2220" s="11"/>
      <c r="E2220" s="12"/>
    </row>
    <row r="2221" hidden="1">
      <c r="A2221" s="54" t="s">
        <v>4850</v>
      </c>
      <c r="B2221" s="7"/>
      <c r="C2221" s="16"/>
      <c r="D2221" s="55" t="s">
        <v>4851</v>
      </c>
      <c r="E2221" s="7"/>
    </row>
    <row r="2222" hidden="1">
      <c r="A2222" s="10"/>
      <c r="B2222" s="12"/>
      <c r="C2222" s="16"/>
      <c r="D2222" s="11"/>
      <c r="E2222" s="12"/>
    </row>
    <row r="2223" hidden="1">
      <c r="A2223" s="19" t="s">
        <v>3719</v>
      </c>
      <c r="B2223" s="6"/>
      <c r="C2223" s="6"/>
      <c r="D2223" s="6"/>
      <c r="E2223" s="7"/>
    </row>
    <row r="2224" hidden="1">
      <c r="A2224" s="20" t="s">
        <v>3720</v>
      </c>
      <c r="B2224" s="21" t="s">
        <v>3721</v>
      </c>
      <c r="C2224" s="22" t="s">
        <v>3722</v>
      </c>
      <c r="D2224" s="21" t="s">
        <v>3723</v>
      </c>
      <c r="E2224" s="23" t="s">
        <v>13</v>
      </c>
    </row>
    <row r="2225" hidden="1">
      <c r="A2225" s="56" t="s">
        <v>3724</v>
      </c>
      <c r="B2225" s="25">
        <v>28772.0</v>
      </c>
      <c r="C2225" s="26">
        <v>28772.0</v>
      </c>
      <c r="D2225" s="27">
        <v>0.0</v>
      </c>
      <c r="E2225" s="28"/>
    </row>
    <row r="2226" hidden="1">
      <c r="A2226" s="56" t="s">
        <v>3725</v>
      </c>
      <c r="B2226" s="29">
        <v>9523.0</v>
      </c>
      <c r="C2226" s="26">
        <v>9523.0</v>
      </c>
      <c r="D2226" s="27">
        <v>0.0</v>
      </c>
      <c r="E2226" s="40"/>
    </row>
    <row r="2227" hidden="1">
      <c r="A2227" s="56" t="s">
        <v>3726</v>
      </c>
      <c r="B2227" s="25">
        <v>0.0</v>
      </c>
      <c r="C2227" s="26"/>
      <c r="D2227" s="27">
        <v>0.0</v>
      </c>
      <c r="E2227" s="41"/>
    </row>
    <row r="2228" hidden="1">
      <c r="A2228" s="56" t="s">
        <v>3727</v>
      </c>
      <c r="B2228" s="29">
        <v>0.0</v>
      </c>
      <c r="C2228" s="26"/>
      <c r="D2228" s="27">
        <v>0.0</v>
      </c>
      <c r="E2228" s="41"/>
    </row>
    <row r="2229" hidden="1">
      <c r="A2229" s="31" t="s">
        <v>3729</v>
      </c>
      <c r="B2229" s="29">
        <v>0.0</v>
      </c>
      <c r="C2229" s="26"/>
      <c r="D2229" s="27">
        <v>0.0</v>
      </c>
      <c r="E2229" s="40"/>
    </row>
    <row r="2230" hidden="1">
      <c r="A2230" s="31" t="s">
        <v>3730</v>
      </c>
      <c r="B2230" s="29">
        <v>0.0</v>
      </c>
      <c r="C2230" s="26"/>
      <c r="D2230" s="27">
        <v>0.0</v>
      </c>
      <c r="E2230" s="41"/>
    </row>
    <row r="2231" hidden="1">
      <c r="A2231" s="31" t="s">
        <v>3732</v>
      </c>
      <c r="B2231" s="29">
        <v>1746.0</v>
      </c>
      <c r="C2231" s="26">
        <v>1746.0</v>
      </c>
      <c r="D2231" s="27">
        <v>0.0</v>
      </c>
      <c r="E2231" s="28" t="s">
        <v>8616</v>
      </c>
    </row>
    <row r="2232" hidden="1">
      <c r="A2232" s="31" t="s">
        <v>3734</v>
      </c>
      <c r="B2232" s="29">
        <v>4640.0</v>
      </c>
      <c r="C2232" s="26">
        <v>4640.0</v>
      </c>
      <c r="D2232" s="27">
        <v>0.0</v>
      </c>
      <c r="E2232" s="40"/>
    </row>
    <row r="2233" hidden="1">
      <c r="A2233" s="57" t="s">
        <v>3735</v>
      </c>
      <c r="B2233" s="29">
        <v>86370.0</v>
      </c>
      <c r="C2233" s="29">
        <v>86370.0</v>
      </c>
      <c r="D2233" s="27">
        <v>0.0</v>
      </c>
      <c r="E2233" s="41"/>
    </row>
    <row r="2234" hidden="1">
      <c r="A2234" s="57" t="s">
        <v>3736</v>
      </c>
      <c r="B2234" s="29">
        <v>35284.0</v>
      </c>
      <c r="C2234" s="58">
        <v>35284.0</v>
      </c>
      <c r="D2234" s="27">
        <v>0.0</v>
      </c>
      <c r="E2234" s="41"/>
    </row>
    <row r="2235" hidden="1">
      <c r="A2235" s="57" t="s">
        <v>3737</v>
      </c>
      <c r="B2235" s="29">
        <v>68028.0</v>
      </c>
      <c r="C2235" s="58">
        <v>68028.0</v>
      </c>
      <c r="D2235" s="27">
        <v>0.0</v>
      </c>
      <c r="E2235" s="41"/>
    </row>
    <row r="2236" hidden="1">
      <c r="A2236" s="57" t="s">
        <v>3738</v>
      </c>
      <c r="B2236" s="29">
        <v>58258.0</v>
      </c>
      <c r="C2236" s="58">
        <v>58258.0</v>
      </c>
      <c r="D2236" s="27">
        <v>0.0</v>
      </c>
      <c r="E2236" s="41"/>
    </row>
    <row r="2237" hidden="1">
      <c r="A2237" s="57" t="s">
        <v>3740</v>
      </c>
      <c r="B2237" s="29">
        <v>1527.0</v>
      </c>
      <c r="C2237" s="58">
        <v>1527.0</v>
      </c>
      <c r="D2237" s="27">
        <v>0.0</v>
      </c>
      <c r="E2237" s="41"/>
    </row>
    <row r="2238" hidden="1">
      <c r="A2238" s="57" t="s">
        <v>3741</v>
      </c>
      <c r="B2238" s="29">
        <v>12408.0</v>
      </c>
      <c r="C2238" s="58">
        <v>12408.0</v>
      </c>
      <c r="D2238" s="27">
        <v>0.0</v>
      </c>
      <c r="E2238" s="41"/>
    </row>
    <row r="2239" hidden="1">
      <c r="A2239" s="35" t="s">
        <v>3742</v>
      </c>
      <c r="B2239" s="29">
        <v>294146.7</v>
      </c>
      <c r="C2239" s="58">
        <v>294146.7</v>
      </c>
      <c r="D2239" s="27">
        <v>0.0</v>
      </c>
      <c r="E2239" s="41"/>
    </row>
    <row r="2240" hidden="1">
      <c r="A2240" s="36" t="s">
        <v>3743</v>
      </c>
      <c r="B2240" s="42">
        <v>1.2999999999992724</v>
      </c>
      <c r="C2240" s="64">
        <v>1.2999999999883585</v>
      </c>
      <c r="D2240" s="65">
        <v>-1.0913936421275139E-11</v>
      </c>
      <c r="E2240" s="45"/>
    </row>
    <row r="2241" hidden="1">
      <c r="A2241" s="39"/>
      <c r="B2241" s="59"/>
      <c r="C2241" s="66"/>
      <c r="D2241" s="60"/>
      <c r="E2241" s="67"/>
    </row>
    <row r="2242" hidden="1">
      <c r="A2242" s="39"/>
      <c r="B2242" s="59"/>
      <c r="C2242" s="66"/>
      <c r="D2242" s="60"/>
      <c r="E2242" s="67"/>
    </row>
    <row r="2243" hidden="1">
      <c r="A2243" s="5" t="s">
        <v>4843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5" t="s">
        <v>3717</v>
      </c>
      <c r="B2245" s="6"/>
      <c r="C2245" s="6"/>
      <c r="D2245" s="6"/>
      <c r="E2245" s="7"/>
    </row>
    <row r="2246" hidden="1">
      <c r="A2246" s="10"/>
      <c r="B2246" s="11"/>
      <c r="C2246" s="11"/>
      <c r="D2246" s="11"/>
      <c r="E2246" s="12"/>
    </row>
    <row r="2247" hidden="1">
      <c r="A2247" s="13">
        <v>45999.0</v>
      </c>
      <c r="B2247" s="6"/>
      <c r="C2247" s="53" t="s">
        <v>3718</v>
      </c>
      <c r="D2247" s="15">
        <v>46005.0</v>
      </c>
      <c r="E2247" s="7"/>
    </row>
    <row r="2248" hidden="1">
      <c r="A2248" s="10"/>
      <c r="B2248" s="11"/>
      <c r="C2248" s="16"/>
      <c r="D2248" s="11"/>
      <c r="E2248" s="12"/>
    </row>
    <row r="2249" hidden="1">
      <c r="A2249" s="54" t="s">
        <v>4850</v>
      </c>
      <c r="B2249" s="7"/>
      <c r="C2249" s="16"/>
      <c r="D2249" s="55" t="s">
        <v>4851</v>
      </c>
      <c r="E2249" s="7"/>
    </row>
    <row r="2250" hidden="1">
      <c r="A2250" s="10"/>
      <c r="B2250" s="12"/>
      <c r="C2250" s="16"/>
      <c r="D2250" s="11"/>
      <c r="E2250" s="12"/>
    </row>
    <row r="2251" hidden="1">
      <c r="A2251" s="19" t="s">
        <v>3719</v>
      </c>
      <c r="B2251" s="6"/>
      <c r="C2251" s="6"/>
      <c r="D2251" s="6"/>
      <c r="E2251" s="7"/>
    </row>
    <row r="2252" hidden="1">
      <c r="A2252" s="20" t="s">
        <v>3720</v>
      </c>
      <c r="B2252" s="21" t="s">
        <v>3721</v>
      </c>
      <c r="C2252" s="22" t="s">
        <v>3722</v>
      </c>
      <c r="D2252" s="21" t="s">
        <v>3723</v>
      </c>
      <c r="E2252" s="23" t="s">
        <v>13</v>
      </c>
    </row>
    <row r="2253" hidden="1">
      <c r="A2253" s="56" t="s">
        <v>3724</v>
      </c>
      <c r="B2253" s="25">
        <v>38591.0</v>
      </c>
      <c r="C2253" s="26">
        <v>38600.0</v>
      </c>
      <c r="D2253" s="27">
        <v>9.0</v>
      </c>
      <c r="E2253" s="28"/>
    </row>
    <row r="2254" hidden="1">
      <c r="A2254" s="56" t="s">
        <v>3725</v>
      </c>
      <c r="B2254" s="29">
        <v>14811.0</v>
      </c>
      <c r="C2254" s="26">
        <v>14811.0</v>
      </c>
      <c r="D2254" s="27">
        <v>0.0</v>
      </c>
      <c r="E2254" s="40"/>
    </row>
    <row r="2255" hidden="1">
      <c r="A2255" s="56" t="s">
        <v>3726</v>
      </c>
      <c r="B2255" s="25">
        <v>0.0</v>
      </c>
      <c r="C2255" s="26"/>
      <c r="D2255" s="27">
        <v>0.0</v>
      </c>
      <c r="E2255" s="41"/>
    </row>
    <row r="2256" hidden="1">
      <c r="A2256" s="56" t="s">
        <v>3727</v>
      </c>
      <c r="B2256" s="29">
        <v>500.0</v>
      </c>
      <c r="C2256" s="26">
        <v>500.0</v>
      </c>
      <c r="D2256" s="27">
        <v>0.0</v>
      </c>
      <c r="E2256" s="41"/>
    </row>
    <row r="2257" hidden="1">
      <c r="A2257" s="31" t="s">
        <v>3729</v>
      </c>
      <c r="B2257" s="29">
        <v>0.0</v>
      </c>
      <c r="C2257" s="26"/>
      <c r="D2257" s="27">
        <v>0.0</v>
      </c>
      <c r="E2257" s="40"/>
    </row>
    <row r="2258" hidden="1">
      <c r="A2258" s="31" t="s">
        <v>3730</v>
      </c>
      <c r="B2258" s="29">
        <v>0.0</v>
      </c>
      <c r="C2258" s="26"/>
      <c r="D2258" s="27">
        <v>0.0</v>
      </c>
      <c r="E2258" s="41"/>
    </row>
    <row r="2259" hidden="1">
      <c r="A2259" s="31" t="s">
        <v>3732</v>
      </c>
      <c r="B2259" s="29">
        <v>1773.0</v>
      </c>
      <c r="C2259" s="26">
        <v>1773.0</v>
      </c>
      <c r="D2259" s="27">
        <v>0.0</v>
      </c>
      <c r="E2259" s="28" t="s">
        <v>8617</v>
      </c>
    </row>
    <row r="2260" hidden="1">
      <c r="A2260" s="31" t="s">
        <v>3734</v>
      </c>
      <c r="B2260" s="29">
        <v>4800.0</v>
      </c>
      <c r="C2260" s="26">
        <v>4800.0</v>
      </c>
      <c r="D2260" s="27">
        <v>0.0</v>
      </c>
      <c r="E2260" s="40"/>
    </row>
    <row r="2261" hidden="1">
      <c r="A2261" s="57" t="s">
        <v>3735</v>
      </c>
      <c r="B2261" s="29">
        <v>95994.0</v>
      </c>
      <c r="C2261" s="29">
        <v>95994.0</v>
      </c>
      <c r="D2261" s="27">
        <v>0.0</v>
      </c>
      <c r="E2261" s="41"/>
    </row>
    <row r="2262" hidden="1">
      <c r="A2262" s="57" t="s">
        <v>3736</v>
      </c>
      <c r="B2262" s="29">
        <v>24624.0</v>
      </c>
      <c r="C2262" s="58">
        <v>24624.0</v>
      </c>
      <c r="D2262" s="27">
        <v>0.0</v>
      </c>
      <c r="E2262" s="41"/>
    </row>
    <row r="2263" hidden="1">
      <c r="A2263" s="57" t="s">
        <v>3737</v>
      </c>
      <c r="B2263" s="29">
        <v>77374.0</v>
      </c>
      <c r="C2263" s="58">
        <v>77374.0</v>
      </c>
      <c r="D2263" s="27">
        <v>0.0</v>
      </c>
      <c r="E2263" s="41"/>
    </row>
    <row r="2264" hidden="1">
      <c r="A2264" s="57" t="s">
        <v>3738</v>
      </c>
      <c r="B2264" s="29">
        <v>59603.0</v>
      </c>
      <c r="C2264" s="58">
        <v>59603.0</v>
      </c>
      <c r="D2264" s="27">
        <v>0.0</v>
      </c>
      <c r="E2264" s="41"/>
    </row>
    <row r="2265" hidden="1">
      <c r="A2265" s="57" t="s">
        <v>3740</v>
      </c>
      <c r="B2265" s="29">
        <v>0.0</v>
      </c>
      <c r="C2265" s="58">
        <v>0.0</v>
      </c>
      <c r="D2265" s="27">
        <v>0.0</v>
      </c>
      <c r="E2265" s="41"/>
    </row>
    <row r="2266" hidden="1">
      <c r="A2266" s="57" t="s">
        <v>3741</v>
      </c>
      <c r="B2266" s="29">
        <v>12283.0</v>
      </c>
      <c r="C2266" s="58">
        <v>12283.0</v>
      </c>
      <c r="D2266" s="27">
        <v>0.0</v>
      </c>
      <c r="E2266" s="41"/>
    </row>
    <row r="2267" hidden="1">
      <c r="A2267" s="35" t="s">
        <v>3742</v>
      </c>
      <c r="B2267" s="29">
        <v>318068.8</v>
      </c>
      <c r="C2267" s="58">
        <v>318068.8</v>
      </c>
      <c r="D2267" s="27">
        <v>0.0</v>
      </c>
      <c r="E2267" s="41"/>
    </row>
    <row r="2268" hidden="1">
      <c r="A2268" s="36" t="s">
        <v>3743</v>
      </c>
      <c r="B2268" s="42">
        <v>1.1999999999970896</v>
      </c>
      <c r="C2268" s="64">
        <v>10.200000000011642</v>
      </c>
      <c r="D2268" s="65">
        <v>9.000000000014552</v>
      </c>
      <c r="E2268" s="45"/>
    </row>
    <row r="2269" hidden="1">
      <c r="A2269" s="39"/>
      <c r="B2269" s="59"/>
      <c r="C2269" s="66"/>
      <c r="D2269" s="60"/>
      <c r="E2269" s="67"/>
    </row>
    <row r="2270" hidden="1">
      <c r="A2270" s="39"/>
      <c r="B2270" s="59"/>
      <c r="C2270" s="66"/>
      <c r="D2270" s="60"/>
      <c r="E2270" s="67"/>
    </row>
    <row r="2271" hidden="1">
      <c r="A2271" s="5" t="s">
        <v>4843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5" t="s">
        <v>3717</v>
      </c>
      <c r="B2273" s="6"/>
      <c r="C2273" s="6"/>
      <c r="D2273" s="6"/>
      <c r="E2273" s="7"/>
    </row>
    <row r="2274" hidden="1">
      <c r="A2274" s="10"/>
      <c r="B2274" s="11"/>
      <c r="C2274" s="11"/>
      <c r="D2274" s="11"/>
      <c r="E2274" s="12"/>
    </row>
    <row r="2275" hidden="1">
      <c r="A2275" s="13">
        <v>46006.0</v>
      </c>
      <c r="B2275" s="6"/>
      <c r="C2275" s="53" t="s">
        <v>3718</v>
      </c>
      <c r="D2275" s="15">
        <v>46012.0</v>
      </c>
      <c r="E2275" s="7"/>
    </row>
    <row r="2276" hidden="1">
      <c r="A2276" s="10"/>
      <c r="B2276" s="11"/>
      <c r="C2276" s="16"/>
      <c r="D2276" s="11"/>
      <c r="E2276" s="12"/>
    </row>
    <row r="2277" hidden="1">
      <c r="A2277" s="54" t="s">
        <v>4850</v>
      </c>
      <c r="B2277" s="7"/>
      <c r="C2277" s="16"/>
      <c r="D2277" s="55" t="s">
        <v>4851</v>
      </c>
      <c r="E2277" s="7"/>
    </row>
    <row r="2278" hidden="1">
      <c r="A2278" s="10"/>
      <c r="B2278" s="12"/>
      <c r="C2278" s="16"/>
      <c r="D2278" s="11"/>
      <c r="E2278" s="12"/>
    </row>
    <row r="2279" hidden="1">
      <c r="A2279" s="19" t="s">
        <v>3719</v>
      </c>
      <c r="B2279" s="6"/>
      <c r="C2279" s="6"/>
      <c r="D2279" s="6"/>
      <c r="E2279" s="7"/>
    </row>
    <row r="2280" hidden="1">
      <c r="A2280" s="20" t="s">
        <v>3720</v>
      </c>
      <c r="B2280" s="21" t="s">
        <v>3721</v>
      </c>
      <c r="C2280" s="22" t="s">
        <v>3722</v>
      </c>
      <c r="D2280" s="21" t="s">
        <v>3723</v>
      </c>
      <c r="E2280" s="23" t="s">
        <v>13</v>
      </c>
    </row>
    <row r="2281" hidden="1">
      <c r="A2281" s="56" t="s">
        <v>3724</v>
      </c>
      <c r="B2281" s="25">
        <v>31009.0</v>
      </c>
      <c r="C2281" s="26">
        <v>31010.0</v>
      </c>
      <c r="D2281" s="27">
        <v>1.0</v>
      </c>
      <c r="E2281" s="28"/>
    </row>
    <row r="2282" hidden="1">
      <c r="A2282" s="56" t="s">
        <v>3725</v>
      </c>
      <c r="B2282" s="29">
        <v>9934.0</v>
      </c>
      <c r="C2282" s="26">
        <v>9934.0</v>
      </c>
      <c r="D2282" s="27">
        <v>0.0</v>
      </c>
      <c r="E2282" s="40"/>
    </row>
    <row r="2283" hidden="1">
      <c r="A2283" s="56" t="s">
        <v>3726</v>
      </c>
      <c r="B2283" s="25">
        <v>400.0</v>
      </c>
      <c r="C2283" s="26">
        <v>400.0</v>
      </c>
      <c r="D2283" s="27">
        <v>0.0</v>
      </c>
      <c r="E2283" s="41"/>
    </row>
    <row r="2284" hidden="1">
      <c r="A2284" s="56" t="s">
        <v>3727</v>
      </c>
      <c r="B2284" s="29">
        <v>500.0</v>
      </c>
      <c r="C2284" s="26">
        <v>500.0</v>
      </c>
      <c r="D2284" s="27">
        <v>0.0</v>
      </c>
      <c r="E2284" s="41"/>
    </row>
    <row r="2285" hidden="1">
      <c r="A2285" s="31" t="s">
        <v>3729</v>
      </c>
      <c r="B2285" s="29">
        <v>0.0</v>
      </c>
      <c r="C2285" s="26"/>
      <c r="D2285" s="27">
        <v>0.0</v>
      </c>
      <c r="E2285" s="40"/>
    </row>
    <row r="2286" hidden="1">
      <c r="A2286" s="31" t="s">
        <v>3730</v>
      </c>
      <c r="B2286" s="29">
        <v>0.0</v>
      </c>
      <c r="C2286" s="26"/>
      <c r="D2286" s="27">
        <v>0.0</v>
      </c>
      <c r="E2286" s="41"/>
    </row>
    <row r="2287" hidden="1">
      <c r="A2287" s="31" t="s">
        <v>3732</v>
      </c>
      <c r="B2287" s="29">
        <v>7950.0</v>
      </c>
      <c r="C2287" s="26">
        <v>7950.0</v>
      </c>
      <c r="D2287" s="27">
        <v>0.0</v>
      </c>
      <c r="E2287" s="28" t="s">
        <v>8618</v>
      </c>
    </row>
    <row r="2288" hidden="1">
      <c r="A2288" s="31" t="s">
        <v>3734</v>
      </c>
      <c r="B2288" s="29">
        <v>5320.0</v>
      </c>
      <c r="C2288" s="26">
        <v>5320.0</v>
      </c>
      <c r="D2288" s="27">
        <v>0.0</v>
      </c>
      <c r="E2288" s="40"/>
    </row>
    <row r="2289" hidden="1">
      <c r="A2289" s="57" t="s">
        <v>3735</v>
      </c>
      <c r="B2289" s="29">
        <v>91422.0</v>
      </c>
      <c r="C2289" s="29">
        <v>91101.0</v>
      </c>
      <c r="D2289" s="27">
        <v>-321.0</v>
      </c>
      <c r="E2289" s="41"/>
    </row>
    <row r="2290" hidden="1">
      <c r="A2290" s="57" t="s">
        <v>3736</v>
      </c>
      <c r="B2290" s="29">
        <v>38946.0</v>
      </c>
      <c r="C2290" s="58">
        <v>38946.0</v>
      </c>
      <c r="D2290" s="27">
        <v>0.0</v>
      </c>
      <c r="E2290" s="41"/>
    </row>
    <row r="2291" hidden="1">
      <c r="A2291" s="57" t="s">
        <v>3737</v>
      </c>
      <c r="B2291" s="29">
        <v>82943.0</v>
      </c>
      <c r="C2291" s="58">
        <v>82943.0</v>
      </c>
      <c r="D2291" s="27">
        <v>0.0</v>
      </c>
      <c r="E2291" s="41"/>
    </row>
    <row r="2292" hidden="1">
      <c r="A2292" s="57" t="s">
        <v>3738</v>
      </c>
      <c r="B2292" s="29">
        <v>61412.5</v>
      </c>
      <c r="C2292" s="58">
        <v>61412.5</v>
      </c>
      <c r="D2292" s="27">
        <v>0.0</v>
      </c>
      <c r="E2292" s="41"/>
    </row>
    <row r="2293" hidden="1">
      <c r="A2293" s="57" t="s">
        <v>3740</v>
      </c>
      <c r="B2293" s="29">
        <v>300.0</v>
      </c>
      <c r="C2293" s="58">
        <v>300.0</v>
      </c>
      <c r="D2293" s="27">
        <v>0.0</v>
      </c>
      <c r="E2293" s="41"/>
    </row>
    <row r="2294" hidden="1">
      <c r="A2294" s="57" t="s">
        <v>3741</v>
      </c>
      <c r="B2294" s="29">
        <v>16979.0</v>
      </c>
      <c r="C2294" s="58">
        <v>16979.0</v>
      </c>
      <c r="D2294" s="27">
        <v>0.0</v>
      </c>
      <c r="E2294" s="41"/>
    </row>
    <row r="2295" hidden="1">
      <c r="A2295" s="35" t="s">
        <v>3742</v>
      </c>
      <c r="B2295" s="29">
        <v>330135.89999999997</v>
      </c>
      <c r="C2295" s="58">
        <v>329814.9</v>
      </c>
      <c r="D2295" s="27">
        <v>-320.9999999999418</v>
      </c>
      <c r="E2295" s="41"/>
    </row>
    <row r="2296" hidden="1">
      <c r="A2296" s="36" t="s">
        <v>3743</v>
      </c>
      <c r="B2296" s="42">
        <v>0.5999999999985448</v>
      </c>
      <c r="C2296" s="64">
        <v>1.599999999976717</v>
      </c>
      <c r="D2296" s="65">
        <v>0.9999999999781721</v>
      </c>
      <c r="E2296" s="45"/>
    </row>
    <row r="2297" hidden="1">
      <c r="A2297" s="39"/>
      <c r="B2297" s="59"/>
      <c r="C2297" s="66"/>
      <c r="D2297" s="60"/>
      <c r="E2297" s="67"/>
    </row>
    <row r="2298" hidden="1">
      <c r="A2298" s="39"/>
      <c r="B2298" s="59"/>
      <c r="C2298" s="66"/>
      <c r="D2298" s="60"/>
      <c r="E2298" s="67"/>
    </row>
    <row r="2299" hidden="1">
      <c r="A2299" s="5" t="s">
        <v>4843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5" t="s">
        <v>3717</v>
      </c>
      <c r="B2301" s="6"/>
      <c r="C2301" s="6"/>
      <c r="D2301" s="6"/>
      <c r="E2301" s="7"/>
    </row>
    <row r="2302" hidden="1">
      <c r="A2302" s="10"/>
      <c r="B2302" s="11"/>
      <c r="C2302" s="11"/>
      <c r="D2302" s="11"/>
      <c r="E2302" s="12"/>
    </row>
    <row r="2303" hidden="1">
      <c r="A2303" s="13">
        <v>46013.0</v>
      </c>
      <c r="B2303" s="6"/>
      <c r="C2303" s="53" t="s">
        <v>3718</v>
      </c>
      <c r="D2303" s="15">
        <v>46019.0</v>
      </c>
      <c r="E2303" s="7"/>
    </row>
    <row r="2304" hidden="1">
      <c r="A2304" s="10"/>
      <c r="B2304" s="11"/>
      <c r="C2304" s="16"/>
      <c r="D2304" s="11"/>
      <c r="E2304" s="12"/>
    </row>
    <row r="2305" hidden="1">
      <c r="A2305" s="54" t="s">
        <v>4850</v>
      </c>
      <c r="B2305" s="7"/>
      <c r="C2305" s="16"/>
      <c r="D2305" s="55" t="s">
        <v>4851</v>
      </c>
      <c r="E2305" s="7"/>
    </row>
    <row r="2306" hidden="1">
      <c r="A2306" s="10"/>
      <c r="B2306" s="12"/>
      <c r="C2306" s="16"/>
      <c r="D2306" s="11"/>
      <c r="E2306" s="12"/>
    </row>
    <row r="2307" hidden="1">
      <c r="A2307" s="19" t="s">
        <v>3719</v>
      </c>
      <c r="B2307" s="6"/>
      <c r="C2307" s="6"/>
      <c r="D2307" s="6"/>
      <c r="E2307" s="7"/>
    </row>
    <row r="2308" hidden="1">
      <c r="A2308" s="20" t="s">
        <v>3720</v>
      </c>
      <c r="B2308" s="21" t="s">
        <v>3721</v>
      </c>
      <c r="C2308" s="22" t="s">
        <v>3722</v>
      </c>
      <c r="D2308" s="21" t="s">
        <v>3723</v>
      </c>
      <c r="E2308" s="23" t="s">
        <v>13</v>
      </c>
    </row>
    <row r="2309" hidden="1">
      <c r="A2309" s="56" t="s">
        <v>3724</v>
      </c>
      <c r="B2309" s="25">
        <v>23688.0</v>
      </c>
      <c r="C2309" s="26">
        <v>23688.0</v>
      </c>
      <c r="D2309" s="27">
        <v>0.0</v>
      </c>
      <c r="E2309" s="28"/>
    </row>
    <row r="2310" hidden="1">
      <c r="A2310" s="56" t="s">
        <v>3725</v>
      </c>
      <c r="B2310" s="29">
        <v>5677.0</v>
      </c>
      <c r="C2310" s="26">
        <v>5677.0</v>
      </c>
      <c r="D2310" s="27">
        <v>0.0</v>
      </c>
      <c r="E2310" s="40"/>
    </row>
    <row r="2311" hidden="1">
      <c r="A2311" s="56" t="s">
        <v>3726</v>
      </c>
      <c r="B2311" s="25">
        <v>560.0</v>
      </c>
      <c r="C2311" s="26">
        <v>560.0</v>
      </c>
      <c r="D2311" s="27">
        <v>0.0</v>
      </c>
      <c r="E2311" s="41"/>
    </row>
    <row r="2312" hidden="1">
      <c r="A2312" s="56" t="s">
        <v>3727</v>
      </c>
      <c r="B2312" s="29">
        <v>0.0</v>
      </c>
      <c r="C2312" s="26"/>
      <c r="D2312" s="27">
        <v>0.0</v>
      </c>
      <c r="E2312" s="41"/>
    </row>
    <row r="2313" hidden="1">
      <c r="A2313" s="31" t="s">
        <v>3729</v>
      </c>
      <c r="B2313" s="29">
        <v>0.0</v>
      </c>
      <c r="C2313" s="26"/>
      <c r="D2313" s="27">
        <v>0.0</v>
      </c>
      <c r="E2313" s="40"/>
    </row>
    <row r="2314" hidden="1">
      <c r="A2314" s="31" t="s">
        <v>3730</v>
      </c>
      <c r="B2314" s="29">
        <v>0.0</v>
      </c>
      <c r="C2314" s="26"/>
      <c r="D2314" s="27">
        <v>0.0</v>
      </c>
      <c r="E2314" s="41"/>
    </row>
    <row r="2315" hidden="1">
      <c r="A2315" s="31" t="s">
        <v>3732</v>
      </c>
      <c r="B2315" s="29">
        <v>0.0</v>
      </c>
      <c r="C2315" s="26"/>
      <c r="D2315" s="27">
        <v>0.0</v>
      </c>
      <c r="E2315" s="28"/>
    </row>
    <row r="2316" hidden="1">
      <c r="A2316" s="31" t="s">
        <v>3734</v>
      </c>
      <c r="B2316" s="29">
        <v>3760.0</v>
      </c>
      <c r="C2316" s="26">
        <v>3760.0</v>
      </c>
      <c r="D2316" s="27">
        <v>0.0</v>
      </c>
      <c r="E2316" s="40"/>
    </row>
    <row r="2317" hidden="1">
      <c r="A2317" s="57" t="s">
        <v>3735</v>
      </c>
      <c r="B2317" s="29">
        <v>36226.0</v>
      </c>
      <c r="C2317" s="29">
        <v>36226.0</v>
      </c>
      <c r="D2317" s="27">
        <v>0.0</v>
      </c>
      <c r="E2317" s="41"/>
    </row>
    <row r="2318" hidden="1">
      <c r="A2318" s="57" t="s">
        <v>3736</v>
      </c>
      <c r="B2318" s="29">
        <v>25985.0</v>
      </c>
      <c r="C2318" s="58">
        <v>25721.0</v>
      </c>
      <c r="D2318" s="27">
        <v>-264.0</v>
      </c>
      <c r="E2318" s="41"/>
    </row>
    <row r="2319" hidden="1">
      <c r="A2319" s="57" t="s">
        <v>3737</v>
      </c>
      <c r="B2319" s="29">
        <v>56314.0</v>
      </c>
      <c r="C2319" s="58">
        <v>56314.0</v>
      </c>
      <c r="D2319" s="27">
        <v>0.0</v>
      </c>
      <c r="E2319" s="41"/>
    </row>
    <row r="2320" hidden="1">
      <c r="A2320" s="57" t="s">
        <v>3738</v>
      </c>
      <c r="B2320" s="29">
        <v>36195.0</v>
      </c>
      <c r="C2320" s="58">
        <v>36195.0</v>
      </c>
      <c r="D2320" s="27">
        <v>0.0</v>
      </c>
      <c r="E2320" s="41"/>
    </row>
    <row r="2321" hidden="1">
      <c r="A2321" s="57" t="s">
        <v>3740</v>
      </c>
      <c r="B2321" s="29">
        <v>967.0</v>
      </c>
      <c r="C2321" s="58">
        <v>967.0</v>
      </c>
      <c r="D2321" s="27">
        <v>0.0</v>
      </c>
      <c r="E2321" s="41"/>
    </row>
    <row r="2322" hidden="1">
      <c r="A2322" s="57" t="s">
        <v>3741</v>
      </c>
      <c r="B2322" s="29">
        <v>9889.0</v>
      </c>
      <c r="C2322" s="58">
        <v>9889.0</v>
      </c>
      <c r="D2322" s="27">
        <v>0.0</v>
      </c>
      <c r="E2322" s="41"/>
    </row>
    <row r="2323" hidden="1">
      <c r="A2323" s="35" t="s">
        <v>3742</v>
      </c>
      <c r="B2323" s="29">
        <v>189371.0</v>
      </c>
      <c r="C2323" s="58">
        <v>189107.0</v>
      </c>
      <c r="D2323" s="27">
        <v>-264.0</v>
      </c>
      <c r="E2323" s="41"/>
    </row>
    <row r="2324" hidden="1">
      <c r="A2324" s="36" t="s">
        <v>3743</v>
      </c>
      <c r="B2324" s="42">
        <v>1.0</v>
      </c>
      <c r="C2324" s="64">
        <v>1.0</v>
      </c>
      <c r="D2324" s="65">
        <v>0.0</v>
      </c>
      <c r="E2324" s="45"/>
    </row>
    <row r="2325" hidden="1">
      <c r="A2325" s="39"/>
      <c r="B2325" s="59"/>
      <c r="C2325" s="66"/>
      <c r="D2325" s="60"/>
      <c r="E2325" s="67"/>
    </row>
    <row r="2326" hidden="1">
      <c r="A2326" s="39"/>
      <c r="B2326" s="59"/>
      <c r="C2326" s="66"/>
      <c r="D2326" s="60"/>
      <c r="E2326" s="67"/>
    </row>
    <row r="2327" hidden="1">
      <c r="A2327" s="5" t="s">
        <v>4843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5" t="s">
        <v>3717</v>
      </c>
      <c r="B2329" s="6"/>
      <c r="C2329" s="6"/>
      <c r="D2329" s="6"/>
      <c r="E2329" s="7"/>
    </row>
    <row r="2330" hidden="1">
      <c r="A2330" s="10"/>
      <c r="B2330" s="11"/>
      <c r="C2330" s="11"/>
      <c r="D2330" s="11"/>
      <c r="E2330" s="12"/>
    </row>
    <row r="2331" hidden="1">
      <c r="A2331" s="13">
        <v>46020.0</v>
      </c>
      <c r="B2331" s="6"/>
      <c r="C2331" s="53" t="s">
        <v>3718</v>
      </c>
      <c r="D2331" s="15">
        <v>46022.0</v>
      </c>
      <c r="E2331" s="7"/>
    </row>
    <row r="2332" hidden="1">
      <c r="A2332" s="10"/>
      <c r="B2332" s="11"/>
      <c r="C2332" s="16"/>
      <c r="D2332" s="11"/>
      <c r="E2332" s="12"/>
    </row>
    <row r="2333" hidden="1">
      <c r="A2333" s="54" t="s">
        <v>4850</v>
      </c>
      <c r="B2333" s="7"/>
      <c r="C2333" s="16"/>
      <c r="D2333" s="55" t="s">
        <v>4853</v>
      </c>
      <c r="E2333" s="7"/>
    </row>
    <row r="2334" hidden="1">
      <c r="A2334" s="10"/>
      <c r="B2334" s="12"/>
      <c r="C2334" s="16"/>
      <c r="D2334" s="11"/>
      <c r="E2334" s="12"/>
    </row>
    <row r="2335" hidden="1">
      <c r="A2335" s="19" t="s">
        <v>3719</v>
      </c>
      <c r="B2335" s="6"/>
      <c r="C2335" s="6"/>
      <c r="D2335" s="6"/>
      <c r="E2335" s="7"/>
    </row>
    <row r="2336" hidden="1">
      <c r="A2336" s="20" t="s">
        <v>3720</v>
      </c>
      <c r="B2336" s="21" t="s">
        <v>3721</v>
      </c>
      <c r="C2336" s="22" t="s">
        <v>3722</v>
      </c>
      <c r="D2336" s="21" t="s">
        <v>3723</v>
      </c>
      <c r="E2336" s="23" t="s">
        <v>13</v>
      </c>
    </row>
    <row r="2337" hidden="1">
      <c r="A2337" s="56" t="s">
        <v>3724</v>
      </c>
      <c r="B2337" s="25">
        <v>13502.0</v>
      </c>
      <c r="C2337" s="26">
        <v>13502.0</v>
      </c>
      <c r="D2337" s="27">
        <v>0.0</v>
      </c>
      <c r="E2337" s="28"/>
    </row>
    <row r="2338" hidden="1">
      <c r="A2338" s="56" t="s">
        <v>3725</v>
      </c>
      <c r="B2338" s="29">
        <v>3518.0</v>
      </c>
      <c r="C2338" s="26">
        <v>3518.0</v>
      </c>
      <c r="D2338" s="27">
        <v>0.0</v>
      </c>
      <c r="E2338" s="40"/>
    </row>
    <row r="2339" hidden="1">
      <c r="A2339" s="56" t="s">
        <v>3726</v>
      </c>
      <c r="B2339" s="25">
        <v>0.0</v>
      </c>
      <c r="C2339" s="26"/>
      <c r="D2339" s="27">
        <v>0.0</v>
      </c>
      <c r="E2339" s="41"/>
    </row>
    <row r="2340" hidden="1">
      <c r="A2340" s="56" t="s">
        <v>3727</v>
      </c>
      <c r="B2340" s="29">
        <v>500.0</v>
      </c>
      <c r="C2340" s="26">
        <v>500.0</v>
      </c>
      <c r="D2340" s="27">
        <v>0.0</v>
      </c>
      <c r="E2340" s="41"/>
    </row>
    <row r="2341" hidden="1">
      <c r="A2341" s="31" t="s">
        <v>3729</v>
      </c>
      <c r="B2341" s="29">
        <v>0.0</v>
      </c>
      <c r="C2341" s="26"/>
      <c r="D2341" s="27">
        <v>0.0</v>
      </c>
      <c r="E2341" s="40"/>
    </row>
    <row r="2342" hidden="1">
      <c r="A2342" s="31" t="s">
        <v>3730</v>
      </c>
      <c r="B2342" s="29">
        <v>0.0</v>
      </c>
      <c r="C2342" s="26"/>
      <c r="D2342" s="27">
        <v>0.0</v>
      </c>
      <c r="E2342" s="41"/>
    </row>
    <row r="2343" hidden="1">
      <c r="A2343" s="31" t="s">
        <v>3732</v>
      </c>
      <c r="B2343" s="29">
        <v>0.0</v>
      </c>
      <c r="C2343" s="26"/>
      <c r="D2343" s="27">
        <v>0.0</v>
      </c>
      <c r="E2343" s="28"/>
    </row>
    <row r="2344" hidden="1">
      <c r="A2344" s="31" t="s">
        <v>3734</v>
      </c>
      <c r="B2344" s="29">
        <v>1480.0</v>
      </c>
      <c r="C2344" s="26">
        <v>1480.0</v>
      </c>
      <c r="D2344" s="27">
        <v>0.0</v>
      </c>
      <c r="E2344" s="40"/>
    </row>
    <row r="2345" hidden="1">
      <c r="A2345" s="57" t="s">
        <v>3735</v>
      </c>
      <c r="B2345" s="29">
        <v>31197.0</v>
      </c>
      <c r="C2345" s="29">
        <v>31197.0</v>
      </c>
      <c r="D2345" s="27">
        <v>0.0</v>
      </c>
      <c r="E2345" s="41"/>
    </row>
    <row r="2346" hidden="1">
      <c r="A2346" s="57" t="s">
        <v>3736</v>
      </c>
      <c r="B2346" s="29">
        <v>12349.0</v>
      </c>
      <c r="C2346" s="58">
        <v>12349.0</v>
      </c>
      <c r="D2346" s="27">
        <v>0.0</v>
      </c>
      <c r="E2346" s="41"/>
    </row>
    <row r="2347" hidden="1">
      <c r="A2347" s="57" t="s">
        <v>3737</v>
      </c>
      <c r="B2347" s="29">
        <v>32438.0</v>
      </c>
      <c r="C2347" s="58">
        <v>31302.0</v>
      </c>
      <c r="D2347" s="27">
        <v>-1136.0</v>
      </c>
      <c r="E2347" s="41"/>
    </row>
    <row r="2348" hidden="1">
      <c r="A2348" s="57" t="s">
        <v>3738</v>
      </c>
      <c r="B2348" s="29">
        <v>15898.0</v>
      </c>
      <c r="C2348" s="58">
        <v>15898.0</v>
      </c>
      <c r="D2348" s="27">
        <v>0.0</v>
      </c>
      <c r="E2348" s="41"/>
    </row>
    <row r="2349" hidden="1">
      <c r="A2349" s="57" t="s">
        <v>3740</v>
      </c>
      <c r="B2349" s="29">
        <v>0.0</v>
      </c>
      <c r="C2349" s="58">
        <v>0.0</v>
      </c>
      <c r="D2349" s="27">
        <v>0.0</v>
      </c>
      <c r="E2349" s="41"/>
    </row>
    <row r="2350" hidden="1">
      <c r="A2350" s="57" t="s">
        <v>3741</v>
      </c>
      <c r="B2350" s="29">
        <v>5822.0</v>
      </c>
      <c r="C2350" s="58">
        <v>5822.0</v>
      </c>
      <c r="D2350" s="27">
        <v>0.0</v>
      </c>
      <c r="E2350" s="41"/>
    </row>
    <row r="2351" hidden="1">
      <c r="A2351" s="35" t="s">
        <v>3742</v>
      </c>
      <c r="B2351" s="29">
        <v>110881.0</v>
      </c>
      <c r="C2351" s="58">
        <v>109745.0</v>
      </c>
      <c r="D2351" s="27">
        <v>-1136.0</v>
      </c>
      <c r="E2351" s="41"/>
    </row>
    <row r="2352" hidden="1">
      <c r="A2352" s="36" t="s">
        <v>3743</v>
      </c>
      <c r="B2352" s="42">
        <v>1.0</v>
      </c>
      <c r="C2352" s="64">
        <v>1.0</v>
      </c>
      <c r="D2352" s="65">
        <v>0.0</v>
      </c>
      <c r="E2352" s="45"/>
    </row>
    <row r="2353" hidden="1">
      <c r="A2353" s="39"/>
      <c r="B2353" s="59"/>
      <c r="C2353" s="66"/>
      <c r="D2353" s="60"/>
      <c r="E2353" s="67"/>
    </row>
    <row r="2354" hidden="1">
      <c r="A2354" s="39"/>
      <c r="B2354" s="59"/>
      <c r="C2354" s="66"/>
      <c r="D2354" s="60"/>
      <c r="E2354" s="67"/>
    </row>
    <row r="2355" hidden="1">
      <c r="A2355" s="5" t="s">
        <v>4843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5" t="s">
        <v>3717</v>
      </c>
      <c r="B2357" s="6"/>
      <c r="C2357" s="6"/>
      <c r="D2357" s="6"/>
      <c r="E2357" s="7"/>
    </row>
    <row r="2358" hidden="1">
      <c r="A2358" s="10"/>
      <c r="B2358" s="11"/>
      <c r="C2358" s="11"/>
      <c r="D2358" s="11"/>
      <c r="E2358" s="12"/>
    </row>
    <row r="2359" hidden="1">
      <c r="A2359" s="13">
        <v>46023.0</v>
      </c>
      <c r="B2359" s="6"/>
      <c r="C2359" s="53" t="s">
        <v>3718</v>
      </c>
      <c r="D2359" s="15">
        <v>46026.0</v>
      </c>
      <c r="E2359" s="7"/>
    </row>
    <row r="2360" hidden="1">
      <c r="A2360" s="10"/>
      <c r="B2360" s="11"/>
      <c r="C2360" s="16"/>
      <c r="D2360" s="11"/>
      <c r="E2360" s="12"/>
    </row>
    <row r="2361" hidden="1">
      <c r="A2361" s="54" t="s">
        <v>4865</v>
      </c>
      <c r="B2361" s="7"/>
      <c r="C2361" s="16"/>
      <c r="D2361" s="55" t="s">
        <v>4851</v>
      </c>
      <c r="E2361" s="7"/>
    </row>
    <row r="2362" hidden="1">
      <c r="A2362" s="10"/>
      <c r="B2362" s="12"/>
      <c r="C2362" s="16"/>
      <c r="D2362" s="11"/>
      <c r="E2362" s="12"/>
    </row>
    <row r="2363" hidden="1">
      <c r="A2363" s="19" t="s">
        <v>3719</v>
      </c>
      <c r="B2363" s="6"/>
      <c r="C2363" s="6"/>
      <c r="D2363" s="6"/>
      <c r="E2363" s="7"/>
    </row>
    <row r="2364" hidden="1">
      <c r="A2364" s="20" t="s">
        <v>3720</v>
      </c>
      <c r="B2364" s="21" t="s">
        <v>3721</v>
      </c>
      <c r="C2364" s="22" t="s">
        <v>3722</v>
      </c>
      <c r="D2364" s="21" t="s">
        <v>3723</v>
      </c>
      <c r="E2364" s="23" t="s">
        <v>13</v>
      </c>
    </row>
    <row r="2365" hidden="1">
      <c r="A2365" s="56" t="s">
        <v>3724</v>
      </c>
      <c r="B2365" s="25">
        <v>26066.0</v>
      </c>
      <c r="C2365" s="26">
        <v>26070.0</v>
      </c>
      <c r="D2365" s="27">
        <v>4.0</v>
      </c>
      <c r="E2365" s="28"/>
    </row>
    <row r="2366" hidden="1">
      <c r="A2366" s="56" t="s">
        <v>3725</v>
      </c>
      <c r="B2366" s="29">
        <v>7714.0</v>
      </c>
      <c r="C2366" s="26">
        <v>7714.0</v>
      </c>
      <c r="D2366" s="27">
        <v>0.0</v>
      </c>
      <c r="E2366" s="40"/>
    </row>
    <row r="2367" hidden="1">
      <c r="A2367" s="56" t="s">
        <v>3726</v>
      </c>
      <c r="B2367" s="25">
        <v>0.0</v>
      </c>
      <c r="C2367" s="26"/>
      <c r="D2367" s="27">
        <v>0.0</v>
      </c>
      <c r="E2367" s="41"/>
    </row>
    <row r="2368" hidden="1">
      <c r="A2368" s="56" t="s">
        <v>3727</v>
      </c>
      <c r="B2368" s="29">
        <v>0.0</v>
      </c>
      <c r="C2368" s="26"/>
      <c r="D2368" s="27">
        <v>0.0</v>
      </c>
      <c r="E2368" s="41"/>
    </row>
    <row r="2369" hidden="1">
      <c r="A2369" s="31" t="s">
        <v>3729</v>
      </c>
      <c r="B2369" s="29">
        <v>0.0</v>
      </c>
      <c r="C2369" s="26"/>
      <c r="D2369" s="27">
        <v>0.0</v>
      </c>
      <c r="E2369" s="40"/>
    </row>
    <row r="2370" hidden="1">
      <c r="A2370" s="31" t="s">
        <v>3730</v>
      </c>
      <c r="B2370" s="29">
        <v>0.0</v>
      </c>
      <c r="C2370" s="26"/>
      <c r="D2370" s="27">
        <v>0.0</v>
      </c>
      <c r="E2370" s="41"/>
    </row>
    <row r="2371" hidden="1">
      <c r="A2371" s="31" t="s">
        <v>3732</v>
      </c>
      <c r="B2371" s="29">
        <v>0.0</v>
      </c>
      <c r="C2371" s="26"/>
      <c r="D2371" s="27">
        <v>0.0</v>
      </c>
      <c r="E2371" s="28"/>
    </row>
    <row r="2372" hidden="1">
      <c r="A2372" s="31" t="s">
        <v>3734</v>
      </c>
      <c r="B2372" s="29">
        <v>2400.0</v>
      </c>
      <c r="C2372" s="26">
        <v>2400.0</v>
      </c>
      <c r="D2372" s="27">
        <v>0.0</v>
      </c>
      <c r="E2372" s="40"/>
    </row>
    <row r="2373" hidden="1">
      <c r="A2373" s="57" t="s">
        <v>3735</v>
      </c>
      <c r="B2373" s="29">
        <v>60929.0</v>
      </c>
      <c r="C2373" s="29">
        <v>60929.0</v>
      </c>
      <c r="D2373" s="27">
        <v>0.0</v>
      </c>
      <c r="E2373" s="41"/>
    </row>
    <row r="2374" hidden="1">
      <c r="A2374" s="57" t="s">
        <v>3736</v>
      </c>
      <c r="B2374" s="29">
        <v>27095.0</v>
      </c>
      <c r="C2374" s="58">
        <v>27095.0</v>
      </c>
      <c r="D2374" s="27">
        <v>0.0</v>
      </c>
      <c r="E2374" s="41"/>
    </row>
    <row r="2375" hidden="1">
      <c r="A2375" s="57" t="s">
        <v>3737</v>
      </c>
      <c r="B2375" s="29">
        <v>50459.0</v>
      </c>
      <c r="C2375" s="58">
        <v>50459.0</v>
      </c>
      <c r="D2375" s="27">
        <v>0.0</v>
      </c>
      <c r="E2375" s="41"/>
    </row>
    <row r="2376" hidden="1">
      <c r="A2376" s="57" t="s">
        <v>3738</v>
      </c>
      <c r="B2376" s="29">
        <v>29644.0</v>
      </c>
      <c r="C2376" s="58">
        <v>29644.0</v>
      </c>
      <c r="D2376" s="27">
        <v>0.0</v>
      </c>
      <c r="E2376" s="41"/>
    </row>
    <row r="2377" hidden="1">
      <c r="A2377" s="57" t="s">
        <v>3740</v>
      </c>
      <c r="B2377" s="29">
        <v>747.0</v>
      </c>
      <c r="C2377" s="58">
        <v>747.0</v>
      </c>
      <c r="D2377" s="27">
        <v>0.0</v>
      </c>
      <c r="E2377" s="41"/>
    </row>
    <row r="2378" hidden="1">
      <c r="A2378" s="57" t="s">
        <v>3741</v>
      </c>
      <c r="B2378" s="29">
        <v>11153.0</v>
      </c>
      <c r="C2378" s="58">
        <v>11153.0</v>
      </c>
      <c r="D2378" s="27">
        <v>0.0</v>
      </c>
      <c r="E2378" s="41"/>
    </row>
    <row r="2379" hidden="1">
      <c r="A2379" s="35" t="s">
        <v>3742</v>
      </c>
      <c r="B2379" s="29">
        <v>205054.0</v>
      </c>
      <c r="C2379" s="58">
        <v>205054.0</v>
      </c>
      <c r="D2379" s="27">
        <v>0.0</v>
      </c>
      <c r="E2379" s="41"/>
    </row>
    <row r="2380" hidden="1">
      <c r="A2380" s="36" t="s">
        <v>3743</v>
      </c>
      <c r="B2380" s="42">
        <v>0.0</v>
      </c>
      <c r="C2380" s="64">
        <v>4.0</v>
      </c>
      <c r="D2380" s="65">
        <v>4.0</v>
      </c>
      <c r="E2380" s="45"/>
    </row>
    <row r="2381" hidden="1">
      <c r="A2381" s="39"/>
      <c r="B2381" s="59"/>
      <c r="C2381" s="66"/>
      <c r="D2381" s="60"/>
      <c r="E2381" s="67"/>
    </row>
    <row r="2382" hidden="1">
      <c r="A2382" s="39"/>
      <c r="B2382" s="59"/>
      <c r="C2382" s="66"/>
      <c r="D2382" s="60"/>
      <c r="E2382" s="67"/>
    </row>
    <row r="2383" hidden="1">
      <c r="A2383" s="5" t="s">
        <v>4843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5" t="s">
        <v>3717</v>
      </c>
      <c r="B2385" s="6"/>
      <c r="C2385" s="6"/>
      <c r="D2385" s="6"/>
      <c r="E2385" s="7"/>
    </row>
    <row r="2386" hidden="1">
      <c r="A2386" s="10"/>
      <c r="B2386" s="11"/>
      <c r="C2386" s="11"/>
      <c r="D2386" s="11"/>
      <c r="E2386" s="12"/>
    </row>
    <row r="2387" hidden="1">
      <c r="A2387" s="13">
        <v>46027.0</v>
      </c>
      <c r="B2387" s="6"/>
      <c r="C2387" s="53" t="s">
        <v>3718</v>
      </c>
      <c r="D2387" s="15">
        <v>46033.0</v>
      </c>
      <c r="E2387" s="7"/>
    </row>
    <row r="2388" hidden="1">
      <c r="A2388" s="10"/>
      <c r="B2388" s="11"/>
      <c r="C2388" s="16"/>
      <c r="D2388" s="11"/>
      <c r="E2388" s="12"/>
    </row>
    <row r="2389" hidden="1">
      <c r="A2389" s="54" t="s">
        <v>4850</v>
      </c>
      <c r="B2389" s="7"/>
      <c r="C2389" s="16"/>
      <c r="D2389" s="55" t="s">
        <v>4851</v>
      </c>
      <c r="E2389" s="7"/>
    </row>
    <row r="2390" hidden="1">
      <c r="A2390" s="10"/>
      <c r="B2390" s="12"/>
      <c r="C2390" s="16"/>
      <c r="D2390" s="11"/>
      <c r="E2390" s="12"/>
    </row>
    <row r="2391" hidden="1">
      <c r="A2391" s="19" t="s">
        <v>3719</v>
      </c>
      <c r="B2391" s="6"/>
      <c r="C2391" s="6"/>
      <c r="D2391" s="6"/>
      <c r="E2391" s="7"/>
    </row>
    <row r="2392" hidden="1">
      <c r="A2392" s="20" t="s">
        <v>3720</v>
      </c>
      <c r="B2392" s="21" t="s">
        <v>3721</v>
      </c>
      <c r="C2392" s="22" t="s">
        <v>3722</v>
      </c>
      <c r="D2392" s="21" t="s">
        <v>3723</v>
      </c>
      <c r="E2392" s="23" t="s">
        <v>13</v>
      </c>
    </row>
    <row r="2393" hidden="1">
      <c r="A2393" s="56" t="s">
        <v>3724</v>
      </c>
      <c r="B2393" s="25">
        <v>34921.0</v>
      </c>
      <c r="C2393" s="26">
        <v>34921.0</v>
      </c>
      <c r="D2393" s="27">
        <v>0.0</v>
      </c>
      <c r="E2393" s="28"/>
    </row>
    <row r="2394" hidden="1">
      <c r="A2394" s="56" t="s">
        <v>3725</v>
      </c>
      <c r="B2394" s="29">
        <v>14855.0</v>
      </c>
      <c r="C2394" s="26">
        <v>14855.0</v>
      </c>
      <c r="D2394" s="27">
        <v>0.0</v>
      </c>
      <c r="E2394" s="40"/>
    </row>
    <row r="2395" hidden="1">
      <c r="A2395" s="56" t="s">
        <v>3726</v>
      </c>
      <c r="B2395" s="25">
        <v>680.0</v>
      </c>
      <c r="C2395" s="26">
        <v>680.0</v>
      </c>
      <c r="D2395" s="27">
        <v>0.0</v>
      </c>
      <c r="E2395" s="41"/>
    </row>
    <row r="2396" hidden="1">
      <c r="A2396" s="56" t="s">
        <v>3727</v>
      </c>
      <c r="B2396" s="29">
        <v>300.0</v>
      </c>
      <c r="C2396" s="26">
        <v>300.0</v>
      </c>
      <c r="D2396" s="27">
        <v>0.0</v>
      </c>
      <c r="E2396" s="41"/>
    </row>
    <row r="2397" hidden="1">
      <c r="A2397" s="31" t="s">
        <v>3729</v>
      </c>
      <c r="B2397" s="29">
        <v>0.0</v>
      </c>
      <c r="C2397" s="26"/>
      <c r="D2397" s="27">
        <v>0.0</v>
      </c>
      <c r="E2397" s="40"/>
    </row>
    <row r="2398" hidden="1">
      <c r="A2398" s="31" t="s">
        <v>3730</v>
      </c>
      <c r="B2398" s="29">
        <v>0.0</v>
      </c>
      <c r="C2398" s="26"/>
      <c r="D2398" s="27">
        <v>0.0</v>
      </c>
      <c r="E2398" s="41"/>
    </row>
    <row r="2399" hidden="1">
      <c r="A2399" s="31" t="s">
        <v>3732</v>
      </c>
      <c r="B2399" s="29">
        <v>0.0</v>
      </c>
      <c r="C2399" s="26"/>
      <c r="D2399" s="27">
        <v>0.0</v>
      </c>
      <c r="E2399" s="28"/>
    </row>
    <row r="2400" hidden="1">
      <c r="A2400" s="31" t="s">
        <v>3734</v>
      </c>
      <c r="B2400" s="29">
        <v>5040.0</v>
      </c>
      <c r="C2400" s="26">
        <v>5040.0</v>
      </c>
      <c r="D2400" s="27">
        <v>0.0</v>
      </c>
      <c r="E2400" s="40"/>
    </row>
    <row r="2401" hidden="1">
      <c r="A2401" s="57" t="s">
        <v>3735</v>
      </c>
      <c r="B2401" s="29">
        <v>71256.0</v>
      </c>
      <c r="C2401" s="29">
        <v>71256.0</v>
      </c>
      <c r="D2401" s="27">
        <v>0.0</v>
      </c>
      <c r="E2401" s="41"/>
    </row>
    <row r="2402" hidden="1">
      <c r="A2402" s="57" t="s">
        <v>3736</v>
      </c>
      <c r="B2402" s="29">
        <v>30355.0</v>
      </c>
      <c r="C2402" s="58">
        <v>30355.0</v>
      </c>
      <c r="D2402" s="27">
        <v>0.0</v>
      </c>
      <c r="E2402" s="41"/>
    </row>
    <row r="2403" hidden="1">
      <c r="A2403" s="57" t="s">
        <v>3737</v>
      </c>
      <c r="B2403" s="29">
        <v>66730.0</v>
      </c>
      <c r="C2403" s="58">
        <v>66730.0</v>
      </c>
      <c r="D2403" s="27">
        <v>0.0</v>
      </c>
      <c r="E2403" s="41"/>
    </row>
    <row r="2404" hidden="1">
      <c r="A2404" s="57" t="s">
        <v>3738</v>
      </c>
      <c r="B2404" s="29">
        <v>65982.0</v>
      </c>
      <c r="C2404" s="58">
        <v>65982.0</v>
      </c>
      <c r="D2404" s="27">
        <v>0.0</v>
      </c>
      <c r="E2404" s="41"/>
    </row>
    <row r="2405" hidden="1">
      <c r="A2405" s="57" t="s">
        <v>3740</v>
      </c>
      <c r="B2405" s="29">
        <v>758.0</v>
      </c>
      <c r="C2405" s="58">
        <v>758.0</v>
      </c>
      <c r="D2405" s="27">
        <v>0.0</v>
      </c>
      <c r="E2405" s="41"/>
    </row>
    <row r="2406" hidden="1">
      <c r="A2406" s="57" t="s">
        <v>3741</v>
      </c>
      <c r="B2406" s="29">
        <v>9567.0</v>
      </c>
      <c r="C2406" s="58">
        <v>9567.0</v>
      </c>
      <c r="D2406" s="27">
        <v>0.0</v>
      </c>
      <c r="E2406" s="41"/>
    </row>
    <row r="2407" hidden="1">
      <c r="A2407" s="35" t="s">
        <v>3742</v>
      </c>
      <c r="B2407" s="29">
        <v>290877.2</v>
      </c>
      <c r="C2407" s="58">
        <v>290877.2</v>
      </c>
      <c r="D2407" s="27">
        <v>0.0</v>
      </c>
      <c r="E2407" s="41"/>
    </row>
    <row r="2408" hidden="1">
      <c r="A2408" s="36" t="s">
        <v>3743</v>
      </c>
      <c r="B2408" s="42">
        <v>-0.19999999999708962</v>
      </c>
      <c r="C2408" s="64">
        <v>-0.20000000001164153</v>
      </c>
      <c r="D2408" s="65">
        <v>-1.4551915228366852E-11</v>
      </c>
      <c r="E2408" s="45"/>
    </row>
    <row r="2409" hidden="1">
      <c r="A2409" s="39"/>
      <c r="B2409" s="59"/>
      <c r="C2409" s="66"/>
      <c r="D2409" s="60"/>
      <c r="E2409" s="67"/>
    </row>
    <row r="2410" hidden="1">
      <c r="A2410" s="39"/>
      <c r="B2410" s="59"/>
      <c r="C2410" s="66"/>
      <c r="D2410" s="60"/>
      <c r="E2410" s="67"/>
    </row>
    <row r="2411" hidden="1">
      <c r="A2411" s="5" t="s">
        <v>4843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5" t="s">
        <v>3717</v>
      </c>
      <c r="B2413" s="6"/>
      <c r="C2413" s="6"/>
      <c r="D2413" s="6"/>
      <c r="E2413" s="7"/>
    </row>
    <row r="2414" hidden="1">
      <c r="A2414" s="10"/>
      <c r="B2414" s="11"/>
      <c r="C2414" s="11"/>
      <c r="D2414" s="11"/>
      <c r="E2414" s="12"/>
    </row>
    <row r="2415" hidden="1">
      <c r="A2415" s="13">
        <v>46034.0</v>
      </c>
      <c r="B2415" s="6"/>
      <c r="C2415" s="53" t="s">
        <v>3718</v>
      </c>
      <c r="D2415" s="15">
        <v>46040.0</v>
      </c>
      <c r="E2415" s="7"/>
    </row>
    <row r="2416" hidden="1">
      <c r="A2416" s="10"/>
      <c r="B2416" s="11"/>
      <c r="C2416" s="16"/>
      <c r="D2416" s="11"/>
      <c r="E2416" s="12"/>
    </row>
    <row r="2417" hidden="1">
      <c r="A2417" s="54" t="s">
        <v>4850</v>
      </c>
      <c r="B2417" s="7"/>
      <c r="C2417" s="16"/>
      <c r="D2417" s="55" t="s">
        <v>4851</v>
      </c>
      <c r="E2417" s="7"/>
    </row>
    <row r="2418" hidden="1">
      <c r="A2418" s="10"/>
      <c r="B2418" s="12"/>
      <c r="C2418" s="16"/>
      <c r="D2418" s="11"/>
      <c r="E2418" s="12"/>
    </row>
    <row r="2419" hidden="1">
      <c r="A2419" s="19" t="s">
        <v>3719</v>
      </c>
      <c r="B2419" s="6"/>
      <c r="C2419" s="6"/>
      <c r="D2419" s="6"/>
      <c r="E2419" s="7"/>
    </row>
    <row r="2420" hidden="1">
      <c r="A2420" s="20" t="s">
        <v>3720</v>
      </c>
      <c r="B2420" s="21" t="s">
        <v>3721</v>
      </c>
      <c r="C2420" s="22" t="s">
        <v>3722</v>
      </c>
      <c r="D2420" s="21" t="s">
        <v>3723</v>
      </c>
      <c r="E2420" s="23" t="s">
        <v>13</v>
      </c>
    </row>
    <row r="2421" hidden="1">
      <c r="A2421" s="56" t="s">
        <v>3724</v>
      </c>
      <c r="B2421" s="25">
        <v>34605.0</v>
      </c>
      <c r="C2421" s="26">
        <v>34605.0</v>
      </c>
      <c r="D2421" s="27">
        <v>0.0</v>
      </c>
      <c r="E2421" s="28"/>
    </row>
    <row r="2422" hidden="1">
      <c r="A2422" s="56" t="s">
        <v>3725</v>
      </c>
      <c r="B2422" s="29">
        <v>12809.0</v>
      </c>
      <c r="C2422" s="26">
        <v>12809.0</v>
      </c>
      <c r="D2422" s="27">
        <v>0.0</v>
      </c>
      <c r="E2422" s="40"/>
    </row>
    <row r="2423" hidden="1">
      <c r="A2423" s="56" t="s">
        <v>3726</v>
      </c>
      <c r="B2423" s="25">
        <v>400.0</v>
      </c>
      <c r="C2423" s="26">
        <v>400.0</v>
      </c>
      <c r="D2423" s="27">
        <v>0.0</v>
      </c>
      <c r="E2423" s="41"/>
    </row>
    <row r="2424" hidden="1">
      <c r="A2424" s="56" t="s">
        <v>3727</v>
      </c>
      <c r="B2424" s="29">
        <v>1502.0</v>
      </c>
      <c r="C2424" s="26">
        <v>1502.0</v>
      </c>
      <c r="D2424" s="27">
        <v>0.0</v>
      </c>
      <c r="E2424" s="41"/>
    </row>
    <row r="2425" hidden="1">
      <c r="A2425" s="31" t="s">
        <v>3729</v>
      </c>
      <c r="B2425" s="29">
        <v>0.0</v>
      </c>
      <c r="C2425" s="26"/>
      <c r="D2425" s="27">
        <v>0.0</v>
      </c>
      <c r="E2425" s="40"/>
    </row>
    <row r="2426" hidden="1">
      <c r="A2426" s="31" t="s">
        <v>3730</v>
      </c>
      <c r="B2426" s="29">
        <v>0.0</v>
      </c>
      <c r="C2426" s="26"/>
      <c r="D2426" s="27">
        <v>0.0</v>
      </c>
      <c r="E2426" s="41"/>
    </row>
    <row r="2427" hidden="1">
      <c r="A2427" s="31" t="s">
        <v>3732</v>
      </c>
      <c r="B2427" s="29">
        <v>0.0</v>
      </c>
      <c r="C2427" s="26"/>
      <c r="D2427" s="27">
        <v>0.0</v>
      </c>
      <c r="E2427" s="28"/>
    </row>
    <row r="2428" hidden="1">
      <c r="A2428" s="31" t="s">
        <v>3734</v>
      </c>
      <c r="B2428" s="29">
        <v>3800.0</v>
      </c>
      <c r="C2428" s="26">
        <v>3800.0</v>
      </c>
      <c r="D2428" s="27">
        <v>0.0</v>
      </c>
      <c r="E2428" s="40"/>
    </row>
    <row r="2429" hidden="1">
      <c r="A2429" s="57" t="s">
        <v>3735</v>
      </c>
      <c r="B2429" s="29">
        <v>115212.28999999998</v>
      </c>
      <c r="C2429" s="29">
        <v>114883.2900000001</v>
      </c>
      <c r="D2429" s="27">
        <v>-328.9999999998836</v>
      </c>
      <c r="E2429" s="41"/>
    </row>
    <row r="2430" hidden="1">
      <c r="A2430" s="57" t="s">
        <v>3736</v>
      </c>
      <c r="B2430" s="29">
        <v>29007.0</v>
      </c>
      <c r="C2430" s="58">
        <v>29007.0</v>
      </c>
      <c r="D2430" s="27">
        <v>0.0</v>
      </c>
      <c r="E2430" s="41"/>
    </row>
    <row r="2431" hidden="1">
      <c r="A2431" s="57" t="s">
        <v>3737</v>
      </c>
      <c r="B2431" s="29">
        <v>74779.0</v>
      </c>
      <c r="C2431" s="58">
        <v>74779.0</v>
      </c>
      <c r="D2431" s="27">
        <v>0.0</v>
      </c>
      <c r="E2431" s="41"/>
    </row>
    <row r="2432" hidden="1">
      <c r="A2432" s="57" t="s">
        <v>3738</v>
      </c>
      <c r="B2432" s="29">
        <v>52705.0</v>
      </c>
      <c r="C2432" s="58">
        <v>52705.0</v>
      </c>
      <c r="D2432" s="27">
        <v>0.0</v>
      </c>
      <c r="E2432" s="41"/>
    </row>
    <row r="2433" hidden="1">
      <c r="A2433" s="57" t="s">
        <v>3740</v>
      </c>
      <c r="B2433" s="29">
        <v>0.0</v>
      </c>
      <c r="C2433" s="58">
        <v>0.0</v>
      </c>
      <c r="D2433" s="27">
        <v>0.0</v>
      </c>
      <c r="E2433" s="41"/>
    </row>
    <row r="2434" hidden="1">
      <c r="A2434" s="57" t="s">
        <v>3741</v>
      </c>
      <c r="B2434" s="29">
        <v>14169.0</v>
      </c>
      <c r="C2434" s="58">
        <v>14169.0</v>
      </c>
      <c r="D2434" s="27">
        <v>0.0</v>
      </c>
      <c r="E2434" s="41"/>
    </row>
    <row r="2435" hidden="1">
      <c r="A2435" s="35" t="s">
        <v>3742</v>
      </c>
      <c r="B2435" s="29">
        <v>324818.79000000004</v>
      </c>
      <c r="C2435" s="58">
        <v>324489.7899999998</v>
      </c>
      <c r="D2435" s="27">
        <v>-329.00000000023283</v>
      </c>
      <c r="E2435" s="41"/>
    </row>
    <row r="2436" hidden="1">
      <c r="A2436" s="36" t="s">
        <v>3743</v>
      </c>
      <c r="B2436" s="42">
        <v>0.49999999997089617</v>
      </c>
      <c r="C2436" s="64">
        <v>0.5000000002910383</v>
      </c>
      <c r="D2436" s="65">
        <v>3.2014213502407074E-10</v>
      </c>
      <c r="E2436" s="45"/>
    </row>
    <row r="2437" hidden="1">
      <c r="A2437" s="39"/>
      <c r="B2437" s="59"/>
      <c r="C2437" s="66"/>
      <c r="D2437" s="60"/>
      <c r="E2437" s="67"/>
    </row>
    <row r="2438" hidden="1">
      <c r="A2438" s="39"/>
      <c r="B2438" s="59"/>
      <c r="C2438" s="66"/>
      <c r="D2438" s="60"/>
      <c r="E2438" s="67"/>
    </row>
    <row r="2439" hidden="1">
      <c r="A2439" s="5" t="s">
        <v>4843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5" t="s">
        <v>3717</v>
      </c>
      <c r="B2441" s="6"/>
      <c r="C2441" s="6"/>
      <c r="D2441" s="6"/>
      <c r="E2441" s="7"/>
    </row>
    <row r="2442" hidden="1">
      <c r="A2442" s="10"/>
      <c r="B2442" s="11"/>
      <c r="C2442" s="11"/>
      <c r="D2442" s="11"/>
      <c r="E2442" s="12"/>
    </row>
    <row r="2443" hidden="1">
      <c r="A2443" s="13">
        <v>46041.0</v>
      </c>
      <c r="B2443" s="6"/>
      <c r="C2443" s="53" t="s">
        <v>3718</v>
      </c>
      <c r="D2443" s="15">
        <v>46047.0</v>
      </c>
      <c r="E2443" s="7"/>
    </row>
    <row r="2444" hidden="1">
      <c r="A2444" s="10"/>
      <c r="B2444" s="11"/>
      <c r="C2444" s="16"/>
      <c r="D2444" s="11"/>
      <c r="E2444" s="12"/>
    </row>
    <row r="2445" hidden="1">
      <c r="A2445" s="54" t="s">
        <v>4850</v>
      </c>
      <c r="B2445" s="7"/>
      <c r="C2445" s="16"/>
      <c r="D2445" s="55" t="s">
        <v>4851</v>
      </c>
      <c r="E2445" s="7"/>
    </row>
    <row r="2446" hidden="1">
      <c r="A2446" s="10"/>
      <c r="B2446" s="12"/>
      <c r="C2446" s="16"/>
      <c r="D2446" s="11"/>
      <c r="E2446" s="12"/>
    </row>
    <row r="2447" hidden="1">
      <c r="A2447" s="19" t="s">
        <v>3719</v>
      </c>
      <c r="B2447" s="6"/>
      <c r="C2447" s="6"/>
      <c r="D2447" s="6"/>
      <c r="E2447" s="7"/>
    </row>
    <row r="2448" hidden="1">
      <c r="A2448" s="20" t="s">
        <v>3720</v>
      </c>
      <c r="B2448" s="21" t="s">
        <v>3721</v>
      </c>
      <c r="C2448" s="22" t="s">
        <v>3722</v>
      </c>
      <c r="D2448" s="21" t="s">
        <v>3723</v>
      </c>
      <c r="E2448" s="23" t="s">
        <v>13</v>
      </c>
    </row>
    <row r="2449" hidden="1">
      <c r="A2449" s="56" t="s">
        <v>3724</v>
      </c>
      <c r="B2449" s="25">
        <v>26483.0</v>
      </c>
      <c r="C2449" s="26">
        <v>26485.0</v>
      </c>
      <c r="D2449" s="27">
        <v>2.0</v>
      </c>
      <c r="E2449" s="28"/>
    </row>
    <row r="2450" hidden="1">
      <c r="A2450" s="56" t="s">
        <v>3725</v>
      </c>
      <c r="B2450" s="29">
        <v>14014.0</v>
      </c>
      <c r="C2450" s="26">
        <v>14014.0</v>
      </c>
      <c r="D2450" s="27">
        <v>0.0</v>
      </c>
      <c r="E2450" s="40"/>
    </row>
    <row r="2451" hidden="1">
      <c r="A2451" s="56" t="s">
        <v>3726</v>
      </c>
      <c r="B2451" s="25">
        <v>880.0</v>
      </c>
      <c r="C2451" s="26">
        <v>880.0</v>
      </c>
      <c r="D2451" s="27">
        <v>0.0</v>
      </c>
      <c r="E2451" s="41"/>
    </row>
    <row r="2452" hidden="1">
      <c r="A2452" s="56" t="s">
        <v>3727</v>
      </c>
      <c r="B2452" s="29">
        <v>1000.0</v>
      </c>
      <c r="C2452" s="26">
        <v>1000.0</v>
      </c>
      <c r="D2452" s="27">
        <v>0.0</v>
      </c>
      <c r="E2452" s="41"/>
    </row>
    <row r="2453" hidden="1">
      <c r="A2453" s="31" t="s">
        <v>3729</v>
      </c>
      <c r="B2453" s="29">
        <v>520.0</v>
      </c>
      <c r="C2453" s="26"/>
      <c r="D2453" s="27">
        <v>-520.0</v>
      </c>
      <c r="E2453" s="40"/>
    </row>
    <row r="2454" hidden="1">
      <c r="A2454" s="31" t="s">
        <v>3730</v>
      </c>
      <c r="B2454" s="29">
        <v>0.0</v>
      </c>
      <c r="C2454" s="26"/>
      <c r="D2454" s="27">
        <v>0.0</v>
      </c>
      <c r="E2454" s="41"/>
    </row>
    <row r="2455" hidden="1">
      <c r="A2455" s="31" t="s">
        <v>3732</v>
      </c>
      <c r="B2455" s="29">
        <v>1699.0</v>
      </c>
      <c r="C2455" s="26">
        <v>1699.0</v>
      </c>
      <c r="D2455" s="27">
        <v>0.0</v>
      </c>
      <c r="E2455" s="28" t="s">
        <v>8619</v>
      </c>
    </row>
    <row r="2456" hidden="1">
      <c r="A2456" s="31" t="s">
        <v>3734</v>
      </c>
      <c r="B2456" s="29">
        <v>3480.0</v>
      </c>
      <c r="C2456" s="26">
        <v>4000.0</v>
      </c>
      <c r="D2456" s="27">
        <v>520.0</v>
      </c>
      <c r="E2456" s="40"/>
    </row>
    <row r="2457" hidden="1">
      <c r="A2457" s="57" t="s">
        <v>3735</v>
      </c>
      <c r="B2457" s="29">
        <v>126326.74999999997</v>
      </c>
      <c r="C2457" s="29">
        <v>126326.75000000029</v>
      </c>
      <c r="D2457" s="27">
        <v>3.2014213502407074E-10</v>
      </c>
      <c r="E2457" s="41"/>
    </row>
    <row r="2458" hidden="1">
      <c r="A2458" s="57" t="s">
        <v>3736</v>
      </c>
      <c r="B2458" s="29">
        <v>29070.0</v>
      </c>
      <c r="C2458" s="58">
        <v>29070.0</v>
      </c>
      <c r="D2458" s="27">
        <v>0.0</v>
      </c>
      <c r="E2458" s="41"/>
    </row>
    <row r="2459" hidden="1">
      <c r="A2459" s="57" t="s">
        <v>3737</v>
      </c>
      <c r="B2459" s="29">
        <v>78719.0</v>
      </c>
      <c r="C2459" s="58">
        <v>78719.0</v>
      </c>
      <c r="D2459" s="27">
        <v>0.0</v>
      </c>
      <c r="E2459" s="41"/>
    </row>
    <row r="2460" hidden="1">
      <c r="A2460" s="57" t="s">
        <v>3738</v>
      </c>
      <c r="B2460" s="29">
        <v>55009.5</v>
      </c>
      <c r="C2460" s="58">
        <v>55009.5</v>
      </c>
      <c r="D2460" s="27">
        <v>0.0</v>
      </c>
      <c r="E2460" s="41"/>
    </row>
    <row r="2461" hidden="1">
      <c r="A2461" s="57" t="s">
        <v>3740</v>
      </c>
      <c r="B2461" s="29">
        <v>0.0</v>
      </c>
      <c r="C2461" s="58">
        <v>0.0</v>
      </c>
      <c r="D2461" s="27">
        <v>0.0</v>
      </c>
      <c r="E2461" s="41"/>
    </row>
    <row r="2462" hidden="1">
      <c r="A2462" s="57" t="s">
        <v>3741</v>
      </c>
      <c r="B2462" s="29">
        <v>10243.0</v>
      </c>
      <c r="C2462" s="58">
        <v>8992.0</v>
      </c>
      <c r="D2462" s="27">
        <v>-1251.0</v>
      </c>
      <c r="E2462" s="41"/>
    </row>
    <row r="2463" hidden="1">
      <c r="A2463" s="35" t="s">
        <v>3742</v>
      </c>
      <c r="B2463" s="29">
        <v>337201.25</v>
      </c>
      <c r="C2463" s="58">
        <v>335950.24999999953</v>
      </c>
      <c r="D2463" s="27">
        <v>-1251.0000000004657</v>
      </c>
      <c r="E2463" s="41"/>
    </row>
    <row r="2464" hidden="1">
      <c r="A2464" s="36" t="s">
        <v>3743</v>
      </c>
      <c r="B2464" s="42">
        <v>0.0</v>
      </c>
      <c r="C2464" s="64">
        <v>1253.0000000007567</v>
      </c>
      <c r="D2464" s="65">
        <v>1253.0000000007567</v>
      </c>
      <c r="E2464" s="45"/>
    </row>
    <row r="2465" hidden="1">
      <c r="A2465" s="39"/>
      <c r="B2465" s="59"/>
      <c r="C2465" s="66"/>
      <c r="D2465" s="60"/>
      <c r="E2465" s="67"/>
    </row>
    <row r="2466" hidden="1">
      <c r="A2466" s="39"/>
      <c r="B2466" s="59"/>
      <c r="C2466" s="66"/>
      <c r="D2466" s="60"/>
      <c r="E2466" s="67"/>
    </row>
    <row r="2467" hidden="1">
      <c r="A2467" s="5" t="s">
        <v>4843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5" t="s">
        <v>3717</v>
      </c>
      <c r="B2469" s="6"/>
      <c r="C2469" s="6"/>
      <c r="D2469" s="6"/>
      <c r="E2469" s="7"/>
    </row>
    <row r="2470" hidden="1">
      <c r="A2470" s="10"/>
      <c r="B2470" s="11"/>
      <c r="C2470" s="11"/>
      <c r="D2470" s="11"/>
      <c r="E2470" s="12"/>
    </row>
    <row r="2471" hidden="1">
      <c r="A2471" s="13">
        <v>46041.0</v>
      </c>
      <c r="B2471" s="6"/>
      <c r="C2471" s="53" t="s">
        <v>3718</v>
      </c>
      <c r="D2471" s="15">
        <v>46047.0</v>
      </c>
      <c r="E2471" s="7"/>
    </row>
    <row r="2472" hidden="1">
      <c r="A2472" s="10"/>
      <c r="B2472" s="11"/>
      <c r="C2472" s="16"/>
      <c r="D2472" s="11"/>
      <c r="E2472" s="12"/>
    </row>
    <row r="2473" hidden="1">
      <c r="A2473" s="54" t="s">
        <v>4850</v>
      </c>
      <c r="B2473" s="7"/>
      <c r="C2473" s="16"/>
      <c r="D2473" s="55" t="s">
        <v>4851</v>
      </c>
      <c r="E2473" s="7"/>
    </row>
    <row r="2474" hidden="1">
      <c r="A2474" s="10"/>
      <c r="B2474" s="12"/>
      <c r="C2474" s="16"/>
      <c r="D2474" s="11"/>
      <c r="E2474" s="12"/>
    </row>
    <row r="2475" hidden="1">
      <c r="A2475" s="19" t="s">
        <v>3719</v>
      </c>
      <c r="B2475" s="6"/>
      <c r="C2475" s="6"/>
      <c r="D2475" s="6"/>
      <c r="E2475" s="7"/>
    </row>
    <row r="2476" hidden="1">
      <c r="A2476" s="20" t="s">
        <v>3720</v>
      </c>
      <c r="B2476" s="21" t="s">
        <v>3721</v>
      </c>
      <c r="C2476" s="22" t="s">
        <v>3722</v>
      </c>
      <c r="D2476" s="21" t="s">
        <v>3723</v>
      </c>
      <c r="E2476" s="23" t="s">
        <v>13</v>
      </c>
    </row>
    <row r="2477" hidden="1">
      <c r="A2477" s="56" t="s">
        <v>3724</v>
      </c>
      <c r="B2477" s="25">
        <v>26483.0</v>
      </c>
      <c r="C2477" s="26">
        <v>26485.0</v>
      </c>
      <c r="D2477" s="27">
        <v>2.0</v>
      </c>
      <c r="E2477" s="28"/>
    </row>
    <row r="2478" hidden="1">
      <c r="A2478" s="56" t="s">
        <v>3725</v>
      </c>
      <c r="B2478" s="29">
        <v>14014.0</v>
      </c>
      <c r="C2478" s="26">
        <v>14014.0</v>
      </c>
      <c r="D2478" s="27">
        <v>0.0</v>
      </c>
      <c r="E2478" s="40"/>
    </row>
    <row r="2479" hidden="1">
      <c r="A2479" s="56" t="s">
        <v>3726</v>
      </c>
      <c r="B2479" s="25">
        <v>880.0</v>
      </c>
      <c r="C2479" s="26">
        <v>880.0</v>
      </c>
      <c r="D2479" s="27">
        <v>0.0</v>
      </c>
      <c r="E2479" s="41"/>
    </row>
    <row r="2480" hidden="1">
      <c r="A2480" s="56" t="s">
        <v>3727</v>
      </c>
      <c r="B2480" s="29">
        <v>1000.0</v>
      </c>
      <c r="C2480" s="26">
        <v>1000.0</v>
      </c>
      <c r="D2480" s="27">
        <v>0.0</v>
      </c>
      <c r="E2480" s="41"/>
    </row>
    <row r="2481" hidden="1">
      <c r="A2481" s="31" t="s">
        <v>3729</v>
      </c>
      <c r="B2481" s="29">
        <v>520.0</v>
      </c>
      <c r="C2481" s="26"/>
      <c r="D2481" s="27">
        <v>-520.0</v>
      </c>
      <c r="E2481" s="40"/>
    </row>
    <row r="2482" hidden="1">
      <c r="A2482" s="31" t="s">
        <v>3730</v>
      </c>
      <c r="B2482" s="29">
        <v>0.0</v>
      </c>
      <c r="C2482" s="26"/>
      <c r="D2482" s="27">
        <v>0.0</v>
      </c>
      <c r="E2482" s="41"/>
    </row>
    <row r="2483" hidden="1">
      <c r="A2483" s="31" t="s">
        <v>3732</v>
      </c>
      <c r="B2483" s="29">
        <v>1699.0</v>
      </c>
      <c r="C2483" s="26">
        <v>1699.0</v>
      </c>
      <c r="D2483" s="27">
        <v>0.0</v>
      </c>
      <c r="E2483" s="28" t="s">
        <v>8619</v>
      </c>
    </row>
    <row r="2484" hidden="1">
      <c r="A2484" s="31" t="s">
        <v>3734</v>
      </c>
      <c r="B2484" s="29">
        <v>3480.0</v>
      </c>
      <c r="C2484" s="26">
        <v>4000.0</v>
      </c>
      <c r="D2484" s="27">
        <v>520.0</v>
      </c>
      <c r="E2484" s="40"/>
    </row>
    <row r="2485" hidden="1">
      <c r="A2485" s="57" t="s">
        <v>3735</v>
      </c>
      <c r="B2485" s="29">
        <v>126326.74999999997</v>
      </c>
      <c r="C2485" s="29">
        <v>126326.75000000029</v>
      </c>
      <c r="D2485" s="27">
        <v>3.2014213502407074E-10</v>
      </c>
      <c r="E2485" s="41"/>
    </row>
    <row r="2486" hidden="1">
      <c r="A2486" s="57" t="s">
        <v>3736</v>
      </c>
      <c r="B2486" s="29">
        <v>29070.0</v>
      </c>
      <c r="C2486" s="58">
        <v>29070.0</v>
      </c>
      <c r="D2486" s="27">
        <v>0.0</v>
      </c>
      <c r="E2486" s="41"/>
    </row>
    <row r="2487" hidden="1">
      <c r="A2487" s="57" t="s">
        <v>3737</v>
      </c>
      <c r="B2487" s="29">
        <v>78719.0</v>
      </c>
      <c r="C2487" s="58">
        <v>78719.0</v>
      </c>
      <c r="D2487" s="27">
        <v>0.0</v>
      </c>
      <c r="E2487" s="41"/>
    </row>
    <row r="2488" hidden="1">
      <c r="A2488" s="57" t="s">
        <v>3738</v>
      </c>
      <c r="B2488" s="29">
        <v>55009.5</v>
      </c>
      <c r="C2488" s="58">
        <v>55009.5</v>
      </c>
      <c r="D2488" s="27">
        <v>0.0</v>
      </c>
      <c r="E2488" s="41"/>
    </row>
    <row r="2489" hidden="1">
      <c r="A2489" s="57" t="s">
        <v>3740</v>
      </c>
      <c r="B2489" s="29">
        <v>0.0</v>
      </c>
      <c r="C2489" s="58">
        <v>0.0</v>
      </c>
      <c r="D2489" s="27">
        <v>0.0</v>
      </c>
      <c r="E2489" s="41"/>
    </row>
    <row r="2490" hidden="1">
      <c r="A2490" s="57" t="s">
        <v>3741</v>
      </c>
      <c r="B2490" s="29">
        <v>10243.0</v>
      </c>
      <c r="C2490" s="58">
        <v>8992.0</v>
      </c>
      <c r="D2490" s="27">
        <v>-1251.0</v>
      </c>
      <c r="E2490" s="41"/>
    </row>
    <row r="2491" hidden="1">
      <c r="A2491" s="35" t="s">
        <v>3742</v>
      </c>
      <c r="B2491" s="29">
        <v>337201.25</v>
      </c>
      <c r="C2491" s="58">
        <v>335950.24999999953</v>
      </c>
      <c r="D2491" s="27">
        <v>-1251.0000000004657</v>
      </c>
      <c r="E2491" s="41"/>
    </row>
    <row r="2492" hidden="1">
      <c r="A2492" s="36" t="s">
        <v>3743</v>
      </c>
      <c r="B2492" s="42">
        <v>0.0</v>
      </c>
      <c r="C2492" s="64">
        <v>1253.0000000007567</v>
      </c>
      <c r="D2492" s="65">
        <v>1253.0000000007567</v>
      </c>
      <c r="E2492" s="45"/>
    </row>
    <row r="2493" hidden="1">
      <c r="A2493" s="39"/>
      <c r="B2493" s="59"/>
      <c r="C2493" s="66"/>
      <c r="D2493" s="60"/>
      <c r="E2493" s="67"/>
    </row>
    <row r="2494" hidden="1">
      <c r="A2494" s="39"/>
      <c r="B2494" s="59"/>
      <c r="C2494" s="66"/>
      <c r="D2494" s="60"/>
      <c r="E2494" s="67"/>
    </row>
    <row r="2495" hidden="1">
      <c r="A2495" s="5" t="s">
        <v>4843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5" t="s">
        <v>3717</v>
      </c>
      <c r="B2497" s="6"/>
      <c r="C2497" s="6"/>
      <c r="D2497" s="6"/>
      <c r="E2497" s="7"/>
    </row>
    <row r="2498" hidden="1">
      <c r="A2498" s="10"/>
      <c r="B2498" s="11"/>
      <c r="C2498" s="11"/>
      <c r="D2498" s="11"/>
      <c r="E2498" s="12"/>
    </row>
    <row r="2499" hidden="1">
      <c r="A2499" s="13">
        <v>46048.0</v>
      </c>
      <c r="B2499" s="6"/>
      <c r="C2499" s="53" t="s">
        <v>3718</v>
      </c>
      <c r="D2499" s="15">
        <v>46053.0</v>
      </c>
      <c r="E2499" s="7"/>
    </row>
    <row r="2500" hidden="1">
      <c r="A2500" s="10"/>
      <c r="B2500" s="11"/>
      <c r="C2500" s="16"/>
      <c r="D2500" s="11"/>
      <c r="E2500" s="12"/>
    </row>
    <row r="2501" hidden="1">
      <c r="A2501" s="54" t="s">
        <v>4850</v>
      </c>
      <c r="B2501" s="7"/>
      <c r="C2501" s="16"/>
      <c r="D2501" s="55" t="s">
        <v>4859</v>
      </c>
      <c r="E2501" s="7"/>
    </row>
    <row r="2502" hidden="1">
      <c r="A2502" s="10"/>
      <c r="B2502" s="12"/>
      <c r="C2502" s="16"/>
      <c r="D2502" s="11"/>
      <c r="E2502" s="12"/>
    </row>
    <row r="2503" hidden="1">
      <c r="A2503" s="19" t="s">
        <v>3719</v>
      </c>
      <c r="B2503" s="6"/>
      <c r="C2503" s="6"/>
      <c r="D2503" s="6"/>
      <c r="E2503" s="7"/>
    </row>
    <row r="2504" hidden="1">
      <c r="A2504" s="20" t="s">
        <v>3720</v>
      </c>
      <c r="B2504" s="21" t="s">
        <v>3721</v>
      </c>
      <c r="C2504" s="22" t="s">
        <v>3722</v>
      </c>
      <c r="D2504" s="21" t="s">
        <v>3723</v>
      </c>
      <c r="E2504" s="23" t="s">
        <v>13</v>
      </c>
    </row>
    <row r="2505" hidden="1">
      <c r="A2505" s="56" t="s">
        <v>3724</v>
      </c>
      <c r="B2505" s="25">
        <v>15668.0</v>
      </c>
      <c r="C2505" s="26">
        <v>15668.0</v>
      </c>
      <c r="D2505" s="27">
        <v>0.0</v>
      </c>
      <c r="E2505" s="28"/>
    </row>
    <row r="2506" hidden="1">
      <c r="A2506" s="56" t="s">
        <v>3725</v>
      </c>
      <c r="B2506" s="29">
        <v>10943.0</v>
      </c>
      <c r="C2506" s="26">
        <v>10943.0</v>
      </c>
      <c r="D2506" s="27">
        <v>0.0</v>
      </c>
      <c r="E2506" s="40"/>
    </row>
    <row r="2507" hidden="1">
      <c r="A2507" s="56" t="s">
        <v>3726</v>
      </c>
      <c r="B2507" s="25">
        <v>0.0</v>
      </c>
      <c r="C2507" s="26"/>
      <c r="D2507" s="27">
        <v>0.0</v>
      </c>
      <c r="E2507" s="41"/>
    </row>
    <row r="2508" hidden="1">
      <c r="A2508" s="56" t="s">
        <v>3727</v>
      </c>
      <c r="B2508" s="29">
        <v>0.0</v>
      </c>
      <c r="C2508" s="26"/>
      <c r="D2508" s="27">
        <v>0.0</v>
      </c>
      <c r="E2508" s="41"/>
    </row>
    <row r="2509" hidden="1">
      <c r="A2509" s="31" t="s">
        <v>3729</v>
      </c>
      <c r="B2509" s="29">
        <v>0.0</v>
      </c>
      <c r="C2509" s="26"/>
      <c r="D2509" s="27">
        <v>0.0</v>
      </c>
      <c r="E2509" s="40"/>
    </row>
    <row r="2510" hidden="1">
      <c r="A2510" s="31" t="s">
        <v>3730</v>
      </c>
      <c r="B2510" s="29">
        <v>0.0</v>
      </c>
      <c r="C2510" s="26"/>
      <c r="D2510" s="27">
        <v>0.0</v>
      </c>
      <c r="E2510" s="41"/>
    </row>
    <row r="2511" hidden="1">
      <c r="A2511" s="31" t="s">
        <v>3732</v>
      </c>
      <c r="B2511" s="29">
        <v>5601.0</v>
      </c>
      <c r="C2511" s="26">
        <v>5601.0</v>
      </c>
      <c r="D2511" s="27">
        <v>0.0</v>
      </c>
      <c r="E2511" s="28" t="s">
        <v>8620</v>
      </c>
    </row>
    <row r="2512" hidden="1">
      <c r="A2512" s="31" t="s">
        <v>3734</v>
      </c>
      <c r="B2512" s="29">
        <v>4200.0</v>
      </c>
      <c r="C2512" s="26">
        <v>4200.0</v>
      </c>
      <c r="D2512" s="27">
        <v>0.0</v>
      </c>
      <c r="E2512" s="40"/>
    </row>
    <row r="2513" hidden="1">
      <c r="A2513" s="57" t="s">
        <v>3735</v>
      </c>
      <c r="B2513" s="29">
        <v>104216.24</v>
      </c>
      <c r="C2513" s="29">
        <v>104216.24000000014</v>
      </c>
      <c r="D2513" s="27">
        <v>1.3096723705530167E-10</v>
      </c>
      <c r="E2513" s="41"/>
    </row>
    <row r="2514" hidden="1">
      <c r="A2514" s="57" t="s">
        <v>3736</v>
      </c>
      <c r="B2514" s="29">
        <v>34965.0</v>
      </c>
      <c r="C2514" s="58">
        <v>34965.0</v>
      </c>
      <c r="D2514" s="27">
        <v>0.0</v>
      </c>
      <c r="E2514" s="41"/>
    </row>
    <row r="2515" hidden="1">
      <c r="A2515" s="57" t="s">
        <v>3737</v>
      </c>
      <c r="B2515" s="29">
        <v>58048.0</v>
      </c>
      <c r="C2515" s="58">
        <v>58048.0</v>
      </c>
      <c r="D2515" s="27">
        <v>0.0</v>
      </c>
      <c r="E2515" s="41"/>
    </row>
    <row r="2516" hidden="1">
      <c r="A2516" s="57" t="s">
        <v>3738</v>
      </c>
      <c r="B2516" s="29">
        <v>47618.1</v>
      </c>
      <c r="C2516" s="58">
        <v>47618.1</v>
      </c>
      <c r="D2516" s="27">
        <v>0.0</v>
      </c>
      <c r="E2516" s="41"/>
    </row>
    <row r="2517" hidden="1">
      <c r="A2517" s="57" t="s">
        <v>3740</v>
      </c>
      <c r="B2517" s="29">
        <v>0.0</v>
      </c>
      <c r="C2517" s="58">
        <v>0.0</v>
      </c>
      <c r="D2517" s="27">
        <v>0.0</v>
      </c>
      <c r="E2517" s="41"/>
    </row>
    <row r="2518" hidden="1">
      <c r="A2518" s="57" t="s">
        <v>3741</v>
      </c>
      <c r="B2518" s="29">
        <v>7843.0</v>
      </c>
      <c r="C2518" s="58">
        <v>7843.0</v>
      </c>
      <c r="D2518" s="27">
        <v>0.0</v>
      </c>
      <c r="E2518" s="41"/>
    </row>
    <row r="2519" hidden="1">
      <c r="A2519" s="35" t="s">
        <v>3742</v>
      </c>
      <c r="B2519" s="29">
        <v>281259.3400000001</v>
      </c>
      <c r="C2519" s="58">
        <v>281259.33999999927</v>
      </c>
      <c r="D2519" s="27">
        <v>-8.149072527885437E-10</v>
      </c>
      <c r="E2519" s="41"/>
    </row>
    <row r="2520" hidden="1">
      <c r="A2520" s="36" t="s">
        <v>3743</v>
      </c>
      <c r="B2520" s="42">
        <v>-4.729372449219227E-11</v>
      </c>
      <c r="C2520" s="64">
        <v>8.731149137020111E-10</v>
      </c>
      <c r="D2520" s="65">
        <v>9.204086381942034E-10</v>
      </c>
      <c r="E2520" s="45"/>
    </row>
    <row r="2521" hidden="1">
      <c r="A2521" s="39"/>
      <c r="B2521" s="59"/>
      <c r="C2521" s="66"/>
      <c r="D2521" s="60"/>
      <c r="E2521" s="67"/>
    </row>
    <row r="2522" hidden="1">
      <c r="A2522" s="39"/>
      <c r="B2522" s="59"/>
      <c r="C2522" s="66"/>
      <c r="D2522" s="60"/>
      <c r="E2522" s="67"/>
    </row>
    <row r="2523" hidden="1">
      <c r="A2523" s="5" t="s">
        <v>4843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5" t="s">
        <v>3717</v>
      </c>
      <c r="B2525" s="6"/>
      <c r="C2525" s="6"/>
      <c r="D2525" s="6"/>
      <c r="E2525" s="7"/>
    </row>
    <row r="2526" hidden="1">
      <c r="A2526" s="10"/>
      <c r="B2526" s="11"/>
      <c r="C2526" s="11"/>
      <c r="D2526" s="11"/>
      <c r="E2526" s="12"/>
    </row>
    <row r="2527" hidden="1">
      <c r="A2527" s="13">
        <v>46054.0</v>
      </c>
      <c r="B2527" s="6"/>
      <c r="C2527" s="53" t="s">
        <v>3718</v>
      </c>
      <c r="D2527" s="15">
        <v>46054.0</v>
      </c>
      <c r="E2527" s="7"/>
    </row>
    <row r="2528" hidden="1">
      <c r="A2528" s="10"/>
      <c r="B2528" s="11"/>
      <c r="C2528" s="16"/>
      <c r="D2528" s="11"/>
      <c r="E2528" s="12"/>
    </row>
    <row r="2529" hidden="1">
      <c r="A2529" s="54" t="s">
        <v>4851</v>
      </c>
      <c r="B2529" s="7"/>
      <c r="C2529" s="16"/>
      <c r="D2529" s="55" t="s">
        <v>4851</v>
      </c>
      <c r="E2529" s="7"/>
    </row>
    <row r="2530" hidden="1">
      <c r="A2530" s="10"/>
      <c r="B2530" s="12"/>
      <c r="C2530" s="16"/>
      <c r="D2530" s="11"/>
      <c r="E2530" s="12"/>
    </row>
    <row r="2531" hidden="1">
      <c r="A2531" s="19" t="s">
        <v>3719</v>
      </c>
      <c r="B2531" s="6"/>
      <c r="C2531" s="6"/>
      <c r="D2531" s="6"/>
      <c r="E2531" s="7"/>
    </row>
    <row r="2532" hidden="1">
      <c r="A2532" s="20" t="s">
        <v>3720</v>
      </c>
      <c r="B2532" s="21" t="s">
        <v>3721</v>
      </c>
      <c r="C2532" s="22" t="s">
        <v>3722</v>
      </c>
      <c r="D2532" s="21" t="s">
        <v>3723</v>
      </c>
      <c r="E2532" s="23" t="s">
        <v>13</v>
      </c>
    </row>
    <row r="2533" hidden="1">
      <c r="A2533" s="56" t="s">
        <v>3724</v>
      </c>
      <c r="B2533" s="25">
        <v>3295.0</v>
      </c>
      <c r="C2533" s="26">
        <v>3295.0</v>
      </c>
      <c r="D2533" s="27">
        <v>0.0</v>
      </c>
      <c r="E2533" s="28"/>
    </row>
    <row r="2534" hidden="1">
      <c r="A2534" s="56" t="s">
        <v>3725</v>
      </c>
      <c r="B2534" s="29">
        <v>3379.0</v>
      </c>
      <c r="C2534" s="26">
        <v>3379.0</v>
      </c>
      <c r="D2534" s="27">
        <v>0.0</v>
      </c>
      <c r="E2534" s="40"/>
    </row>
    <row r="2535" hidden="1">
      <c r="A2535" s="56" t="s">
        <v>3726</v>
      </c>
      <c r="B2535" s="25">
        <v>0.0</v>
      </c>
      <c r="C2535" s="26"/>
      <c r="D2535" s="27">
        <v>0.0</v>
      </c>
      <c r="E2535" s="41"/>
    </row>
    <row r="2536" hidden="1">
      <c r="A2536" s="56" t="s">
        <v>3727</v>
      </c>
      <c r="B2536" s="29">
        <v>500.0</v>
      </c>
      <c r="C2536" s="26">
        <v>500.0</v>
      </c>
      <c r="D2536" s="27">
        <v>0.0</v>
      </c>
      <c r="E2536" s="41"/>
    </row>
    <row r="2537" hidden="1">
      <c r="A2537" s="31" t="s">
        <v>3729</v>
      </c>
      <c r="B2537" s="29">
        <v>0.0</v>
      </c>
      <c r="C2537" s="26"/>
      <c r="D2537" s="27">
        <v>0.0</v>
      </c>
      <c r="E2537" s="40"/>
    </row>
    <row r="2538" hidden="1">
      <c r="A2538" s="31" t="s">
        <v>3730</v>
      </c>
      <c r="B2538" s="29">
        <v>0.0</v>
      </c>
      <c r="C2538" s="26"/>
      <c r="D2538" s="27">
        <v>0.0</v>
      </c>
      <c r="E2538" s="41"/>
    </row>
    <row r="2539" hidden="1">
      <c r="A2539" s="31" t="s">
        <v>3732</v>
      </c>
      <c r="B2539" s="29">
        <v>0.0</v>
      </c>
      <c r="C2539" s="26"/>
      <c r="D2539" s="27">
        <v>0.0</v>
      </c>
      <c r="E2539" s="28"/>
    </row>
    <row r="2540" hidden="1">
      <c r="A2540" s="31" t="s">
        <v>3734</v>
      </c>
      <c r="B2540" s="29">
        <v>160.0</v>
      </c>
      <c r="C2540" s="26">
        <v>160.0</v>
      </c>
      <c r="D2540" s="27">
        <v>0.0</v>
      </c>
      <c r="E2540" s="40"/>
    </row>
    <row r="2541" hidden="1">
      <c r="A2541" s="57" t="s">
        <v>3735</v>
      </c>
      <c r="B2541" s="29">
        <v>21120.889999999996</v>
      </c>
      <c r="C2541" s="29">
        <v>21120.889999999996</v>
      </c>
      <c r="D2541" s="27">
        <v>0.0</v>
      </c>
      <c r="E2541" s="41"/>
    </row>
    <row r="2542" hidden="1">
      <c r="A2542" s="57" t="s">
        <v>3736</v>
      </c>
      <c r="B2542" s="29">
        <v>4762.0</v>
      </c>
      <c r="C2542" s="58">
        <v>4762.0</v>
      </c>
      <c r="D2542" s="27">
        <v>0.0</v>
      </c>
      <c r="E2542" s="41"/>
    </row>
    <row r="2543" hidden="1">
      <c r="A2543" s="57" t="s">
        <v>3737</v>
      </c>
      <c r="B2543" s="29">
        <v>9220.0</v>
      </c>
      <c r="C2543" s="58">
        <v>9220.0</v>
      </c>
      <c r="D2543" s="27">
        <v>0.0</v>
      </c>
      <c r="E2543" s="41"/>
    </row>
    <row r="2544" hidden="1">
      <c r="A2544" s="57" t="s">
        <v>3738</v>
      </c>
      <c r="B2544" s="29">
        <v>6856.0</v>
      </c>
      <c r="C2544" s="58">
        <v>6856.0</v>
      </c>
      <c r="D2544" s="27">
        <v>0.0</v>
      </c>
      <c r="E2544" s="41"/>
    </row>
    <row r="2545" hidden="1">
      <c r="A2545" s="57" t="s">
        <v>3740</v>
      </c>
      <c r="B2545" s="29">
        <v>0.0</v>
      </c>
      <c r="C2545" s="58">
        <v>0.0</v>
      </c>
      <c r="D2545" s="27">
        <v>0.0</v>
      </c>
      <c r="E2545" s="41"/>
    </row>
    <row r="2546" hidden="1">
      <c r="A2546" s="57" t="s">
        <v>3741</v>
      </c>
      <c r="B2546" s="29">
        <v>1558.0</v>
      </c>
      <c r="C2546" s="58">
        <v>1558.0</v>
      </c>
      <c r="D2546" s="27">
        <v>0.0</v>
      </c>
      <c r="E2546" s="41"/>
    </row>
    <row r="2547" hidden="1">
      <c r="A2547" s="35" t="s">
        <v>3742</v>
      </c>
      <c r="B2547" s="29">
        <v>49292.89000000001</v>
      </c>
      <c r="C2547" s="58">
        <v>49292.89000000001</v>
      </c>
      <c r="D2547" s="27">
        <v>0.0</v>
      </c>
      <c r="E2547" s="41"/>
    </row>
    <row r="2548" hidden="1">
      <c r="A2548" s="36" t="s">
        <v>3743</v>
      </c>
      <c r="B2548" s="42">
        <v>-7.275957614183426E-12</v>
      </c>
      <c r="C2548" s="64">
        <v>-7.275957614183426E-12</v>
      </c>
      <c r="D2548" s="65">
        <v>0.0</v>
      </c>
      <c r="E2548" s="45"/>
    </row>
    <row r="2549" hidden="1">
      <c r="A2549" s="39"/>
      <c r="B2549" s="59"/>
      <c r="C2549" s="66"/>
      <c r="D2549" s="60"/>
      <c r="E2549" s="67"/>
    </row>
    <row r="2550" hidden="1">
      <c r="A2550" s="39"/>
      <c r="B2550" s="59"/>
      <c r="C2550" s="66"/>
      <c r="D2550" s="60"/>
      <c r="E2550" s="67"/>
    </row>
    <row r="2551" hidden="1">
      <c r="A2551" s="5" t="s">
        <v>4843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5" t="s">
        <v>3717</v>
      </c>
      <c r="B2553" s="6"/>
      <c r="C2553" s="6"/>
      <c r="D2553" s="6"/>
      <c r="E2553" s="7"/>
    </row>
    <row r="2554" hidden="1">
      <c r="A2554" s="10"/>
      <c r="B2554" s="11"/>
      <c r="C2554" s="11"/>
      <c r="D2554" s="11"/>
      <c r="E2554" s="12"/>
    </row>
    <row r="2555" hidden="1">
      <c r="A2555" s="13">
        <v>46055.0</v>
      </c>
      <c r="B2555" s="6"/>
      <c r="C2555" s="53" t="s">
        <v>3718</v>
      </c>
      <c r="D2555" s="15">
        <v>46061.0</v>
      </c>
      <c r="E2555" s="7"/>
    </row>
    <row r="2556" hidden="1">
      <c r="A2556" s="10"/>
      <c r="B2556" s="11"/>
      <c r="C2556" s="16"/>
      <c r="D2556" s="11"/>
      <c r="E2556" s="12"/>
    </row>
    <row r="2557" hidden="1">
      <c r="A2557" s="54" t="s">
        <v>4850</v>
      </c>
      <c r="B2557" s="7"/>
      <c r="C2557" s="16"/>
      <c r="D2557" s="55" t="s">
        <v>4851</v>
      </c>
      <c r="E2557" s="7"/>
    </row>
    <row r="2558" hidden="1">
      <c r="A2558" s="10"/>
      <c r="B2558" s="12"/>
      <c r="C2558" s="16"/>
      <c r="D2558" s="11"/>
      <c r="E2558" s="12"/>
    </row>
    <row r="2559" hidden="1">
      <c r="A2559" s="19" t="s">
        <v>3719</v>
      </c>
      <c r="B2559" s="6"/>
      <c r="C2559" s="6"/>
      <c r="D2559" s="6"/>
      <c r="E2559" s="7"/>
    </row>
    <row r="2560" hidden="1">
      <c r="A2560" s="20" t="s">
        <v>3720</v>
      </c>
      <c r="B2560" s="21" t="s">
        <v>3721</v>
      </c>
      <c r="C2560" s="22" t="s">
        <v>3722</v>
      </c>
      <c r="D2560" s="21" t="s">
        <v>3723</v>
      </c>
      <c r="E2560" s="23" t="s">
        <v>13</v>
      </c>
    </row>
    <row r="2561" hidden="1">
      <c r="A2561" s="56" t="s">
        <v>3724</v>
      </c>
      <c r="B2561" s="25">
        <v>25902.0</v>
      </c>
      <c r="C2561" s="26">
        <v>25902.0</v>
      </c>
      <c r="D2561" s="27">
        <v>0.0</v>
      </c>
      <c r="E2561" s="28"/>
    </row>
    <row r="2562" hidden="1">
      <c r="A2562" s="56" t="s">
        <v>3725</v>
      </c>
      <c r="B2562" s="29">
        <v>11064.0</v>
      </c>
      <c r="C2562" s="26">
        <v>11064.0</v>
      </c>
      <c r="D2562" s="27">
        <v>0.0</v>
      </c>
      <c r="E2562" s="40"/>
    </row>
    <row r="2563" hidden="1">
      <c r="A2563" s="56" t="s">
        <v>3726</v>
      </c>
      <c r="B2563" s="25">
        <v>0.0</v>
      </c>
      <c r="C2563" s="26"/>
      <c r="D2563" s="27">
        <v>0.0</v>
      </c>
      <c r="E2563" s="41"/>
    </row>
    <row r="2564" hidden="1">
      <c r="A2564" s="56" t="s">
        <v>3727</v>
      </c>
      <c r="B2564" s="29">
        <v>501.0</v>
      </c>
      <c r="C2564" s="26">
        <v>501.0</v>
      </c>
      <c r="D2564" s="27">
        <v>0.0</v>
      </c>
      <c r="E2564" s="41"/>
    </row>
    <row r="2565" hidden="1">
      <c r="A2565" s="31" t="s">
        <v>3729</v>
      </c>
      <c r="B2565" s="29">
        <v>0.0</v>
      </c>
      <c r="C2565" s="26"/>
      <c r="D2565" s="27">
        <v>0.0</v>
      </c>
      <c r="E2565" s="40"/>
    </row>
    <row r="2566" hidden="1">
      <c r="A2566" s="31" t="s">
        <v>3730</v>
      </c>
      <c r="B2566" s="29">
        <v>0.0</v>
      </c>
      <c r="C2566" s="26"/>
      <c r="D2566" s="27">
        <v>0.0</v>
      </c>
      <c r="E2566" s="41"/>
    </row>
    <row r="2567" hidden="1">
      <c r="A2567" s="31" t="s">
        <v>3732</v>
      </c>
      <c r="B2567" s="29">
        <v>2763.0</v>
      </c>
      <c r="C2567" s="26">
        <v>2763.0</v>
      </c>
      <c r="D2567" s="27">
        <v>0.0</v>
      </c>
      <c r="E2567" s="28" t="s">
        <v>8621</v>
      </c>
    </row>
    <row r="2568" hidden="1">
      <c r="A2568" s="31" t="s">
        <v>3734</v>
      </c>
      <c r="B2568" s="29">
        <v>4280.0</v>
      </c>
      <c r="C2568" s="26">
        <v>4200.0</v>
      </c>
      <c r="D2568" s="27">
        <v>-80.0</v>
      </c>
      <c r="E2568" s="40"/>
    </row>
    <row r="2569" hidden="1">
      <c r="A2569" s="57" t="s">
        <v>3735</v>
      </c>
      <c r="B2569" s="29">
        <v>89584.16</v>
      </c>
      <c r="C2569" s="29">
        <v>89584.1600000001</v>
      </c>
      <c r="D2569" s="27">
        <v>1.0186340659856796E-10</v>
      </c>
      <c r="E2569" s="41"/>
    </row>
    <row r="2570" hidden="1">
      <c r="A2570" s="57" t="s">
        <v>3736</v>
      </c>
      <c r="B2570" s="29">
        <v>44442.0</v>
      </c>
      <c r="C2570" s="58">
        <v>44442.0</v>
      </c>
      <c r="D2570" s="27">
        <v>0.0</v>
      </c>
      <c r="E2570" s="41"/>
    </row>
    <row r="2571" hidden="1">
      <c r="A2571" s="57" t="s">
        <v>3737</v>
      </c>
      <c r="B2571" s="29">
        <v>66130.0</v>
      </c>
      <c r="C2571" s="58">
        <v>66130.0</v>
      </c>
      <c r="D2571" s="27">
        <v>0.0</v>
      </c>
      <c r="E2571" s="41"/>
    </row>
    <row r="2572" hidden="1">
      <c r="A2572" s="57" t="s">
        <v>3738</v>
      </c>
      <c r="B2572" s="29">
        <v>49294.0</v>
      </c>
      <c r="C2572" s="58">
        <v>49294.0</v>
      </c>
      <c r="D2572" s="27">
        <v>0.0</v>
      </c>
      <c r="E2572" s="41"/>
    </row>
    <row r="2573" hidden="1">
      <c r="A2573" s="57" t="s">
        <v>3740</v>
      </c>
      <c r="B2573" s="29">
        <v>0.0</v>
      </c>
      <c r="C2573" s="58">
        <v>0.0</v>
      </c>
      <c r="D2573" s="27">
        <v>0.0</v>
      </c>
      <c r="E2573" s="41"/>
    </row>
    <row r="2574" hidden="1">
      <c r="A2574" s="57" t="s">
        <v>3741</v>
      </c>
      <c r="B2574" s="29">
        <v>8050.0</v>
      </c>
      <c r="C2574" s="58">
        <v>8050.0</v>
      </c>
      <c r="D2574" s="27">
        <v>0.0</v>
      </c>
      <c r="E2574" s="41"/>
    </row>
    <row r="2575" hidden="1">
      <c r="A2575" s="35" t="s">
        <v>3742</v>
      </c>
      <c r="B2575" s="29">
        <v>293959.56</v>
      </c>
      <c r="C2575" s="58">
        <v>293959.5599999995</v>
      </c>
      <c r="D2575" s="27">
        <v>-5.238689482212067E-10</v>
      </c>
      <c r="E2575" s="41"/>
    </row>
    <row r="2576" hidden="1">
      <c r="A2576" s="36" t="s">
        <v>3743</v>
      </c>
      <c r="B2576" s="42">
        <v>0.6000000000203727</v>
      </c>
      <c r="C2576" s="64">
        <v>-79.399999999383</v>
      </c>
      <c r="D2576" s="65">
        <v>-79.99999999940337</v>
      </c>
      <c r="E2576" s="45"/>
    </row>
    <row r="2577" hidden="1">
      <c r="A2577" s="39"/>
      <c r="B2577" s="59"/>
      <c r="C2577" s="66"/>
      <c r="D2577" s="60"/>
      <c r="E2577" s="67"/>
    </row>
    <row r="2578" hidden="1">
      <c r="A2578" s="39"/>
      <c r="B2578" s="59"/>
      <c r="C2578" s="66"/>
      <c r="D2578" s="60"/>
      <c r="E2578" s="67"/>
    </row>
    <row r="2579" hidden="1">
      <c r="A2579" s="5" t="s">
        <v>4843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5" t="s">
        <v>3717</v>
      </c>
      <c r="B2581" s="6"/>
      <c r="C2581" s="6"/>
      <c r="D2581" s="6"/>
      <c r="E2581" s="7"/>
    </row>
    <row r="2582" hidden="1">
      <c r="A2582" s="10"/>
      <c r="B2582" s="11"/>
      <c r="C2582" s="11"/>
      <c r="D2582" s="11"/>
      <c r="E2582" s="12"/>
    </row>
    <row r="2583" hidden="1">
      <c r="A2583" s="13">
        <v>46062.0</v>
      </c>
      <c r="B2583" s="6"/>
      <c r="C2583" s="53" t="s">
        <v>3718</v>
      </c>
      <c r="D2583" s="15">
        <v>46068.0</v>
      </c>
      <c r="E2583" s="7"/>
    </row>
    <row r="2584" hidden="1">
      <c r="A2584" s="10"/>
      <c r="B2584" s="11"/>
      <c r="C2584" s="16"/>
      <c r="D2584" s="11"/>
      <c r="E2584" s="12"/>
    </row>
    <row r="2585" hidden="1">
      <c r="A2585" s="54" t="s">
        <v>4850</v>
      </c>
      <c r="B2585" s="7"/>
      <c r="C2585" s="16"/>
      <c r="D2585" s="55" t="s">
        <v>4851</v>
      </c>
      <c r="E2585" s="7"/>
    </row>
    <row r="2586" hidden="1">
      <c r="A2586" s="10"/>
      <c r="B2586" s="12"/>
      <c r="C2586" s="16"/>
      <c r="D2586" s="11"/>
      <c r="E2586" s="12"/>
    </row>
    <row r="2587" hidden="1">
      <c r="A2587" s="19" t="s">
        <v>3719</v>
      </c>
      <c r="B2587" s="6"/>
      <c r="C2587" s="6"/>
      <c r="D2587" s="6"/>
      <c r="E2587" s="7"/>
    </row>
    <row r="2588" hidden="1">
      <c r="A2588" s="20" t="s">
        <v>3720</v>
      </c>
      <c r="B2588" s="21" t="s">
        <v>3721</v>
      </c>
      <c r="C2588" s="22" t="s">
        <v>3722</v>
      </c>
      <c r="D2588" s="21" t="s">
        <v>3723</v>
      </c>
      <c r="E2588" s="23" t="s">
        <v>13</v>
      </c>
    </row>
    <row r="2589" hidden="1">
      <c r="A2589" s="56" t="s">
        <v>3724</v>
      </c>
      <c r="B2589" s="25">
        <v>30982.0</v>
      </c>
      <c r="C2589" s="26">
        <v>30982.0</v>
      </c>
      <c r="D2589" s="27">
        <v>0.0</v>
      </c>
      <c r="E2589" s="28"/>
    </row>
    <row r="2590" hidden="1">
      <c r="A2590" s="56" t="s">
        <v>3725</v>
      </c>
      <c r="B2590" s="29">
        <v>11551.0</v>
      </c>
      <c r="C2590" s="26">
        <v>11551.0</v>
      </c>
      <c r="D2590" s="27">
        <v>0.0</v>
      </c>
      <c r="E2590" s="40"/>
    </row>
    <row r="2591" hidden="1">
      <c r="A2591" s="56" t="s">
        <v>3726</v>
      </c>
      <c r="B2591" s="25">
        <v>560.0</v>
      </c>
      <c r="C2591" s="26">
        <v>560.0</v>
      </c>
      <c r="D2591" s="27">
        <v>0.0</v>
      </c>
      <c r="E2591" s="41"/>
    </row>
    <row r="2592" hidden="1">
      <c r="A2592" s="56" t="s">
        <v>3727</v>
      </c>
      <c r="B2592" s="29">
        <v>500.0</v>
      </c>
      <c r="C2592" s="26">
        <v>500.0</v>
      </c>
      <c r="D2592" s="27">
        <v>0.0</v>
      </c>
      <c r="E2592" s="41"/>
    </row>
    <row r="2593" hidden="1">
      <c r="A2593" s="31" t="s">
        <v>3729</v>
      </c>
      <c r="B2593" s="29">
        <v>0.0</v>
      </c>
      <c r="C2593" s="26"/>
      <c r="D2593" s="27">
        <v>0.0</v>
      </c>
      <c r="E2593" s="40"/>
    </row>
    <row r="2594" hidden="1">
      <c r="A2594" s="31" t="s">
        <v>3730</v>
      </c>
      <c r="B2594" s="29">
        <v>0.0</v>
      </c>
      <c r="C2594" s="26">
        <v>244.0</v>
      </c>
      <c r="D2594" s="27">
        <v>244.0</v>
      </c>
      <c r="E2594" s="40" t="s">
        <v>5041</v>
      </c>
    </row>
    <row r="2595" hidden="1">
      <c r="A2595" s="31" t="s">
        <v>3732</v>
      </c>
      <c r="B2595" s="29">
        <v>4570.0</v>
      </c>
      <c r="C2595" s="26">
        <v>4326.0</v>
      </c>
      <c r="D2595" s="27">
        <v>-244.0</v>
      </c>
      <c r="E2595" s="28" t="s">
        <v>8622</v>
      </c>
    </row>
    <row r="2596" hidden="1">
      <c r="A2596" s="31" t="s">
        <v>3734</v>
      </c>
      <c r="B2596" s="29">
        <v>5000.0</v>
      </c>
      <c r="C2596" s="26">
        <v>5000.0</v>
      </c>
      <c r="D2596" s="27">
        <v>0.0</v>
      </c>
      <c r="E2596" s="40"/>
    </row>
    <row r="2597" hidden="1">
      <c r="A2597" s="57" t="s">
        <v>3735</v>
      </c>
      <c r="B2597" s="29">
        <v>90872.0</v>
      </c>
      <c r="C2597" s="29">
        <v>90872.0</v>
      </c>
      <c r="D2597" s="27">
        <v>0.0</v>
      </c>
      <c r="E2597" s="41"/>
    </row>
    <row r="2598" hidden="1">
      <c r="A2598" s="57" t="s">
        <v>3736</v>
      </c>
      <c r="B2598" s="29">
        <v>39919.0</v>
      </c>
      <c r="C2598" s="58">
        <v>39919.0</v>
      </c>
      <c r="D2598" s="27">
        <v>0.0</v>
      </c>
      <c r="E2598" s="41"/>
    </row>
    <row r="2599" hidden="1">
      <c r="A2599" s="57" t="s">
        <v>3737</v>
      </c>
      <c r="B2599" s="29">
        <v>69884.0</v>
      </c>
      <c r="C2599" s="58">
        <v>69884.0</v>
      </c>
      <c r="D2599" s="27">
        <v>0.0</v>
      </c>
      <c r="E2599" s="41"/>
    </row>
    <row r="2600" hidden="1">
      <c r="A2600" s="57" t="s">
        <v>3738</v>
      </c>
      <c r="B2600" s="29">
        <v>61441.0</v>
      </c>
      <c r="C2600" s="58">
        <v>61441.0</v>
      </c>
      <c r="D2600" s="27">
        <v>0.0</v>
      </c>
      <c r="E2600" s="41"/>
    </row>
    <row r="2601" hidden="1">
      <c r="A2601" s="57" t="s">
        <v>3740</v>
      </c>
      <c r="B2601" s="29">
        <v>0.0</v>
      </c>
      <c r="C2601" s="58">
        <v>0.0</v>
      </c>
      <c r="D2601" s="27">
        <v>0.0</v>
      </c>
      <c r="E2601" s="41"/>
    </row>
    <row r="2602" hidden="1">
      <c r="A2602" s="57" t="s">
        <v>3741</v>
      </c>
      <c r="B2602" s="29">
        <v>16175.0</v>
      </c>
      <c r="C2602" s="58">
        <v>16175.0</v>
      </c>
      <c r="D2602" s="27">
        <v>0.0</v>
      </c>
      <c r="E2602" s="41"/>
    </row>
    <row r="2603" hidden="1">
      <c r="A2603" s="35" t="s">
        <v>3742</v>
      </c>
      <c r="B2603" s="29">
        <v>315278.5</v>
      </c>
      <c r="C2603" s="58">
        <v>315278.5</v>
      </c>
      <c r="D2603" s="27">
        <v>0.0</v>
      </c>
      <c r="E2603" s="41"/>
    </row>
    <row r="2604" hidden="1">
      <c r="A2604" s="36" t="s">
        <v>3743</v>
      </c>
      <c r="B2604" s="42">
        <v>0.5</v>
      </c>
      <c r="C2604" s="64">
        <v>0.5</v>
      </c>
      <c r="D2604" s="65">
        <v>0.0</v>
      </c>
      <c r="E2604" s="45"/>
    </row>
    <row r="2605" hidden="1">
      <c r="A2605" s="39"/>
      <c r="B2605" s="59"/>
      <c r="C2605" s="66"/>
      <c r="D2605" s="60"/>
      <c r="E2605" s="67"/>
    </row>
    <row r="2606" hidden="1">
      <c r="A2606" s="39"/>
      <c r="B2606" s="59"/>
      <c r="C2606" s="66"/>
      <c r="D2606" s="60"/>
      <c r="E2606" s="67"/>
    </row>
    <row r="2607" hidden="1">
      <c r="A2607" s="5" t="s">
        <v>4843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5" t="s">
        <v>3717</v>
      </c>
      <c r="B2609" s="6"/>
      <c r="C2609" s="6"/>
      <c r="D2609" s="6"/>
      <c r="E2609" s="7"/>
    </row>
    <row r="2610" hidden="1">
      <c r="A2610" s="10"/>
      <c r="B2610" s="11"/>
      <c r="C2610" s="11"/>
      <c r="D2610" s="11"/>
      <c r="E2610" s="12"/>
    </row>
    <row r="2611" hidden="1">
      <c r="A2611" s="13">
        <v>46069.0</v>
      </c>
      <c r="B2611" s="6"/>
      <c r="C2611" s="53" t="s">
        <v>3718</v>
      </c>
      <c r="D2611" s="15">
        <v>46075.0</v>
      </c>
      <c r="E2611" s="7"/>
    </row>
    <row r="2612" hidden="1">
      <c r="A2612" s="10"/>
      <c r="B2612" s="11"/>
      <c r="C2612" s="16"/>
      <c r="D2612" s="11"/>
      <c r="E2612" s="12"/>
    </row>
    <row r="2613" hidden="1">
      <c r="A2613" s="54" t="s">
        <v>4850</v>
      </c>
      <c r="B2613" s="7"/>
      <c r="C2613" s="16"/>
      <c r="D2613" s="55" t="s">
        <v>4851</v>
      </c>
      <c r="E2613" s="7"/>
    </row>
    <row r="2614" hidden="1">
      <c r="A2614" s="10"/>
      <c r="B2614" s="12"/>
      <c r="C2614" s="16"/>
      <c r="D2614" s="11"/>
      <c r="E2614" s="12"/>
    </row>
    <row r="2615" hidden="1">
      <c r="A2615" s="19" t="s">
        <v>3719</v>
      </c>
      <c r="B2615" s="6"/>
      <c r="C2615" s="6"/>
      <c r="D2615" s="6"/>
      <c r="E2615" s="7"/>
    </row>
    <row r="2616" hidden="1">
      <c r="A2616" s="20" t="s">
        <v>3720</v>
      </c>
      <c r="B2616" s="21" t="s">
        <v>3721</v>
      </c>
      <c r="C2616" s="22" t="s">
        <v>3722</v>
      </c>
      <c r="D2616" s="21" t="s">
        <v>3723</v>
      </c>
      <c r="E2616" s="23" t="s">
        <v>13</v>
      </c>
    </row>
    <row r="2617" hidden="1">
      <c r="A2617" s="56" t="s">
        <v>3724</v>
      </c>
      <c r="B2617" s="25">
        <v>31220.0</v>
      </c>
      <c r="C2617" s="26">
        <v>31220.0</v>
      </c>
      <c r="D2617" s="27">
        <v>0.0</v>
      </c>
      <c r="E2617" s="28"/>
    </row>
    <row r="2618" hidden="1">
      <c r="A2618" s="56" t="s">
        <v>3725</v>
      </c>
      <c r="B2618" s="29">
        <v>13198.0</v>
      </c>
      <c r="C2618" s="26">
        <v>13198.0</v>
      </c>
      <c r="D2618" s="27">
        <v>0.0</v>
      </c>
      <c r="E2618" s="40"/>
    </row>
    <row r="2619" hidden="1">
      <c r="A2619" s="56" t="s">
        <v>3726</v>
      </c>
      <c r="B2619" s="25">
        <v>200.0</v>
      </c>
      <c r="C2619" s="26">
        <v>200.0</v>
      </c>
      <c r="D2619" s="27">
        <v>0.0</v>
      </c>
      <c r="E2619" s="41"/>
    </row>
    <row r="2620" hidden="1">
      <c r="A2620" s="56" t="s">
        <v>3727</v>
      </c>
      <c r="B2620" s="29">
        <v>500.0</v>
      </c>
      <c r="C2620" s="26">
        <v>1000.0</v>
      </c>
      <c r="D2620" s="27">
        <v>500.0</v>
      </c>
      <c r="E2620" s="41"/>
    </row>
    <row r="2621" hidden="1">
      <c r="A2621" s="31" t="s">
        <v>3729</v>
      </c>
      <c r="B2621" s="29">
        <v>320.0</v>
      </c>
      <c r="C2621" s="26"/>
      <c r="D2621" s="27">
        <v>-320.0</v>
      </c>
      <c r="E2621" s="40"/>
    </row>
    <row r="2622" hidden="1">
      <c r="A2622" s="31" t="s">
        <v>3730</v>
      </c>
      <c r="B2622" s="29">
        <v>0.0</v>
      </c>
      <c r="C2622" s="26"/>
      <c r="D2622" s="27">
        <v>0.0</v>
      </c>
      <c r="E2622" s="40"/>
    </row>
    <row r="2623" hidden="1">
      <c r="A2623" s="31" t="s">
        <v>3732</v>
      </c>
      <c r="B2623" s="29">
        <v>998.0</v>
      </c>
      <c r="C2623" s="26">
        <v>454.0</v>
      </c>
      <c r="D2623" s="27">
        <v>-544.0</v>
      </c>
      <c r="E2623" s="28" t="s">
        <v>8623</v>
      </c>
    </row>
    <row r="2624" hidden="1">
      <c r="A2624" s="31" t="s">
        <v>3734</v>
      </c>
      <c r="B2624" s="29">
        <v>5080.0</v>
      </c>
      <c r="C2624" s="26">
        <v>5080.0</v>
      </c>
      <c r="D2624" s="27">
        <v>0.0</v>
      </c>
      <c r="E2624" s="40"/>
    </row>
    <row r="2625" hidden="1">
      <c r="A2625" s="57" t="s">
        <v>3735</v>
      </c>
      <c r="B2625" s="29">
        <v>79728.0</v>
      </c>
      <c r="C2625" s="29">
        <v>79728.0</v>
      </c>
      <c r="D2625" s="27">
        <v>0.0</v>
      </c>
      <c r="E2625" s="41"/>
    </row>
    <row r="2626" hidden="1">
      <c r="A2626" s="57" t="s">
        <v>3736</v>
      </c>
      <c r="B2626" s="29">
        <v>37090.0</v>
      </c>
      <c r="C2626" s="58">
        <v>37090.0</v>
      </c>
      <c r="D2626" s="27">
        <v>0.0</v>
      </c>
      <c r="E2626" s="41"/>
    </row>
    <row r="2627" hidden="1">
      <c r="A2627" s="57" t="s">
        <v>3737</v>
      </c>
      <c r="B2627" s="29">
        <v>59763.0</v>
      </c>
      <c r="C2627" s="58">
        <v>59763.0</v>
      </c>
      <c r="D2627" s="27">
        <v>0.0</v>
      </c>
      <c r="E2627" s="41"/>
    </row>
    <row r="2628" hidden="1">
      <c r="A2628" s="57" t="s">
        <v>3738</v>
      </c>
      <c r="B2628" s="29">
        <v>60831.0</v>
      </c>
      <c r="C2628" s="58">
        <v>60831.0</v>
      </c>
      <c r="D2628" s="27">
        <v>0.0</v>
      </c>
      <c r="E2628" s="41"/>
    </row>
    <row r="2629" hidden="1">
      <c r="A2629" s="57" t="s">
        <v>3740</v>
      </c>
      <c r="B2629" s="29">
        <v>0.0</v>
      </c>
      <c r="C2629" s="58">
        <v>0.0</v>
      </c>
      <c r="D2629" s="27">
        <v>0.0</v>
      </c>
      <c r="E2629" s="41"/>
    </row>
    <row r="2630" hidden="1">
      <c r="A2630" s="57" t="s">
        <v>3741</v>
      </c>
      <c r="B2630" s="29">
        <v>12747.0</v>
      </c>
      <c r="C2630" s="58">
        <v>12747.0</v>
      </c>
      <c r="D2630" s="27">
        <v>0.0</v>
      </c>
      <c r="E2630" s="41"/>
    </row>
    <row r="2631" hidden="1">
      <c r="A2631" s="35" t="s">
        <v>3742</v>
      </c>
      <c r="B2631" s="29">
        <v>288927.0</v>
      </c>
      <c r="C2631" s="58">
        <v>288927.0</v>
      </c>
      <c r="D2631" s="27">
        <v>0.0</v>
      </c>
      <c r="E2631" s="41"/>
    </row>
    <row r="2632" hidden="1">
      <c r="A2632" s="36" t="s">
        <v>3743</v>
      </c>
      <c r="B2632" s="42">
        <v>1.0</v>
      </c>
      <c r="C2632" s="64">
        <v>-363.0</v>
      </c>
      <c r="D2632" s="65">
        <v>-364.0</v>
      </c>
      <c r="E2632" s="46" t="s">
        <v>8624</v>
      </c>
    </row>
    <row r="2633" hidden="1">
      <c r="A2633" s="39"/>
      <c r="B2633" s="59"/>
      <c r="C2633" s="66"/>
      <c r="D2633" s="60"/>
      <c r="E2633" s="68"/>
    </row>
    <row r="2634" hidden="1">
      <c r="A2634" s="39"/>
      <c r="B2634" s="59"/>
      <c r="C2634" s="66"/>
      <c r="D2634" s="60"/>
      <c r="E2634" s="68"/>
    </row>
    <row r="2635" hidden="1">
      <c r="A2635" s="5" t="s">
        <v>4843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5" t="s">
        <v>3717</v>
      </c>
      <c r="B2637" s="6"/>
      <c r="C2637" s="6"/>
      <c r="D2637" s="6"/>
      <c r="E2637" s="7"/>
    </row>
    <row r="2638" hidden="1">
      <c r="A2638" s="10"/>
      <c r="B2638" s="11"/>
      <c r="C2638" s="11"/>
      <c r="D2638" s="11"/>
      <c r="E2638" s="12"/>
    </row>
    <row r="2639" hidden="1">
      <c r="A2639" s="13">
        <v>46069.0</v>
      </c>
      <c r="B2639" s="6"/>
      <c r="C2639" s="53" t="s">
        <v>3718</v>
      </c>
      <c r="D2639" s="15">
        <v>46075.0</v>
      </c>
      <c r="E2639" s="7"/>
    </row>
    <row r="2640" hidden="1">
      <c r="A2640" s="10"/>
      <c r="B2640" s="11"/>
      <c r="C2640" s="16"/>
      <c r="D2640" s="11"/>
      <c r="E2640" s="12"/>
    </row>
    <row r="2641" hidden="1">
      <c r="A2641" s="54" t="s">
        <v>4850</v>
      </c>
      <c r="B2641" s="7"/>
      <c r="C2641" s="16"/>
      <c r="D2641" s="55" t="s">
        <v>4851</v>
      </c>
      <c r="E2641" s="7"/>
    </row>
    <row r="2642" hidden="1">
      <c r="A2642" s="10"/>
      <c r="B2642" s="12"/>
      <c r="C2642" s="16"/>
      <c r="D2642" s="11"/>
      <c r="E2642" s="12"/>
    </row>
    <row r="2643" hidden="1">
      <c r="A2643" s="19" t="s">
        <v>3719</v>
      </c>
      <c r="B2643" s="6"/>
      <c r="C2643" s="6"/>
      <c r="D2643" s="6"/>
      <c r="E2643" s="7"/>
    </row>
    <row r="2644" hidden="1">
      <c r="A2644" s="20" t="s">
        <v>3720</v>
      </c>
      <c r="B2644" s="21" t="s">
        <v>3721</v>
      </c>
      <c r="C2644" s="22" t="s">
        <v>3722</v>
      </c>
      <c r="D2644" s="21" t="s">
        <v>3723</v>
      </c>
      <c r="E2644" s="23" t="s">
        <v>13</v>
      </c>
    </row>
    <row r="2645" hidden="1">
      <c r="A2645" s="56" t="s">
        <v>3724</v>
      </c>
      <c r="B2645" s="25">
        <v>31220.0</v>
      </c>
      <c r="C2645" s="26">
        <v>31220.0</v>
      </c>
      <c r="D2645" s="27">
        <v>0.0</v>
      </c>
      <c r="E2645" s="28"/>
    </row>
    <row r="2646" hidden="1">
      <c r="A2646" s="56" t="s">
        <v>3725</v>
      </c>
      <c r="B2646" s="29">
        <v>13198.0</v>
      </c>
      <c r="C2646" s="26">
        <v>13198.0</v>
      </c>
      <c r="D2646" s="27">
        <v>0.0</v>
      </c>
      <c r="E2646" s="40"/>
    </row>
    <row r="2647" hidden="1">
      <c r="A2647" s="56" t="s">
        <v>3726</v>
      </c>
      <c r="B2647" s="25">
        <v>200.0</v>
      </c>
      <c r="C2647" s="26">
        <v>200.0</v>
      </c>
      <c r="D2647" s="27">
        <v>0.0</v>
      </c>
      <c r="E2647" s="41"/>
    </row>
    <row r="2648" hidden="1">
      <c r="A2648" s="56" t="s">
        <v>3727</v>
      </c>
      <c r="B2648" s="29">
        <v>500.0</v>
      </c>
      <c r="C2648" s="26">
        <v>1000.0</v>
      </c>
      <c r="D2648" s="27">
        <v>500.0</v>
      </c>
      <c r="E2648" s="41"/>
    </row>
    <row r="2649" hidden="1">
      <c r="A2649" s="31" t="s">
        <v>3729</v>
      </c>
      <c r="B2649" s="29">
        <v>320.0</v>
      </c>
      <c r="C2649" s="26"/>
      <c r="D2649" s="27">
        <v>-320.0</v>
      </c>
      <c r="E2649" s="40"/>
    </row>
    <row r="2650" hidden="1">
      <c r="A2650" s="31" t="s">
        <v>3730</v>
      </c>
      <c r="B2650" s="29">
        <v>0.0</v>
      </c>
      <c r="C2650" s="26"/>
      <c r="D2650" s="27">
        <v>0.0</v>
      </c>
      <c r="E2650" s="40"/>
    </row>
    <row r="2651" hidden="1">
      <c r="A2651" s="31" t="s">
        <v>3732</v>
      </c>
      <c r="B2651" s="29">
        <v>998.0</v>
      </c>
      <c r="C2651" s="26">
        <v>454.0</v>
      </c>
      <c r="D2651" s="27">
        <v>-544.0</v>
      </c>
      <c r="E2651" s="28" t="s">
        <v>8623</v>
      </c>
    </row>
    <row r="2652" hidden="1">
      <c r="A2652" s="31" t="s">
        <v>3734</v>
      </c>
      <c r="B2652" s="29">
        <v>5080.0</v>
      </c>
      <c r="C2652" s="26">
        <v>5080.0</v>
      </c>
      <c r="D2652" s="27">
        <v>0.0</v>
      </c>
      <c r="E2652" s="40"/>
    </row>
    <row r="2653" hidden="1">
      <c r="A2653" s="57" t="s">
        <v>3735</v>
      </c>
      <c r="B2653" s="29">
        <v>79728.0</v>
      </c>
      <c r="C2653" s="29">
        <v>79728.0</v>
      </c>
      <c r="D2653" s="27">
        <v>0.0</v>
      </c>
      <c r="E2653" s="41"/>
    </row>
    <row r="2654" hidden="1">
      <c r="A2654" s="57" t="s">
        <v>3736</v>
      </c>
      <c r="B2654" s="29">
        <v>37090.0</v>
      </c>
      <c r="C2654" s="58">
        <v>37090.0</v>
      </c>
      <c r="D2654" s="27">
        <v>0.0</v>
      </c>
      <c r="E2654" s="41"/>
    </row>
    <row r="2655" hidden="1">
      <c r="A2655" s="57" t="s">
        <v>3737</v>
      </c>
      <c r="B2655" s="29">
        <v>59763.0</v>
      </c>
      <c r="C2655" s="58">
        <v>59763.0</v>
      </c>
      <c r="D2655" s="27">
        <v>0.0</v>
      </c>
      <c r="E2655" s="41"/>
    </row>
    <row r="2656" hidden="1">
      <c r="A2656" s="57" t="s">
        <v>3738</v>
      </c>
      <c r="B2656" s="29">
        <v>60831.0</v>
      </c>
      <c r="C2656" s="58">
        <v>60831.0</v>
      </c>
      <c r="D2656" s="27">
        <v>0.0</v>
      </c>
      <c r="E2656" s="41"/>
    </row>
    <row r="2657" hidden="1">
      <c r="A2657" s="57" t="s">
        <v>3740</v>
      </c>
      <c r="B2657" s="29">
        <v>0.0</v>
      </c>
      <c r="C2657" s="58">
        <v>0.0</v>
      </c>
      <c r="D2657" s="27">
        <v>0.0</v>
      </c>
      <c r="E2657" s="41"/>
    </row>
    <row r="2658" hidden="1">
      <c r="A2658" s="57" t="s">
        <v>3741</v>
      </c>
      <c r="B2658" s="29">
        <v>12747.0</v>
      </c>
      <c r="C2658" s="58">
        <v>12747.0</v>
      </c>
      <c r="D2658" s="27">
        <v>0.0</v>
      </c>
      <c r="E2658" s="41"/>
    </row>
    <row r="2659" hidden="1">
      <c r="A2659" s="35" t="s">
        <v>3742</v>
      </c>
      <c r="B2659" s="29">
        <v>288927.0</v>
      </c>
      <c r="C2659" s="58">
        <v>288927.0</v>
      </c>
      <c r="D2659" s="27">
        <v>0.0</v>
      </c>
      <c r="E2659" s="41"/>
    </row>
    <row r="2660" hidden="1">
      <c r="A2660" s="36" t="s">
        <v>3743</v>
      </c>
      <c r="B2660" s="42">
        <v>1.0</v>
      </c>
      <c r="C2660" s="64">
        <v>-363.0</v>
      </c>
      <c r="D2660" s="65">
        <v>-364.0</v>
      </c>
      <c r="E2660" s="46" t="s">
        <v>8624</v>
      </c>
    </row>
    <row r="2661" hidden="1">
      <c r="A2661" s="39"/>
      <c r="B2661" s="59"/>
      <c r="C2661" s="66"/>
      <c r="D2661" s="60"/>
      <c r="E2661" s="68"/>
    </row>
    <row r="2662" hidden="1">
      <c r="A2662" s="39"/>
      <c r="B2662" s="59"/>
      <c r="C2662" s="66"/>
      <c r="D2662" s="60"/>
      <c r="E2662" s="68"/>
    </row>
    <row r="2663" hidden="1">
      <c r="A2663" s="5" t="s">
        <v>4843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5" t="s">
        <v>3717</v>
      </c>
      <c r="B2665" s="6"/>
      <c r="C2665" s="6"/>
      <c r="D2665" s="6"/>
      <c r="E2665" s="7"/>
    </row>
    <row r="2666" hidden="1">
      <c r="A2666" s="10"/>
      <c r="B2666" s="11"/>
      <c r="C2666" s="11"/>
      <c r="D2666" s="11"/>
      <c r="E2666" s="12"/>
    </row>
    <row r="2667" hidden="1">
      <c r="A2667" s="13">
        <v>46076.0</v>
      </c>
      <c r="B2667" s="6"/>
      <c r="C2667" s="53" t="s">
        <v>3718</v>
      </c>
      <c r="D2667" s="15">
        <v>46081.0</v>
      </c>
      <c r="E2667" s="7"/>
    </row>
    <row r="2668" hidden="1">
      <c r="A2668" s="10"/>
      <c r="B2668" s="11"/>
      <c r="C2668" s="16"/>
      <c r="D2668" s="11"/>
      <c r="E2668" s="12"/>
    </row>
    <row r="2669" hidden="1">
      <c r="A2669" s="54" t="s">
        <v>4850</v>
      </c>
      <c r="B2669" s="7"/>
      <c r="C2669" s="16"/>
      <c r="D2669" s="55" t="s">
        <v>4859</v>
      </c>
      <c r="E2669" s="7"/>
    </row>
    <row r="2670" hidden="1">
      <c r="A2670" s="10"/>
      <c r="B2670" s="12"/>
      <c r="C2670" s="16"/>
      <c r="D2670" s="11"/>
      <c r="E2670" s="12"/>
    </row>
    <row r="2671" hidden="1">
      <c r="A2671" s="19" t="s">
        <v>3719</v>
      </c>
      <c r="B2671" s="6"/>
      <c r="C2671" s="6"/>
      <c r="D2671" s="6"/>
      <c r="E2671" s="7"/>
    </row>
    <row r="2672" hidden="1">
      <c r="A2672" s="20" t="s">
        <v>3720</v>
      </c>
      <c r="B2672" s="21" t="s">
        <v>3721</v>
      </c>
      <c r="C2672" s="22" t="s">
        <v>3722</v>
      </c>
      <c r="D2672" s="21" t="s">
        <v>3723</v>
      </c>
      <c r="E2672" s="23" t="s">
        <v>13</v>
      </c>
    </row>
    <row r="2673" hidden="1">
      <c r="A2673" s="56" t="s">
        <v>3724</v>
      </c>
      <c r="B2673" s="25">
        <v>23368.0</v>
      </c>
      <c r="C2673" s="26">
        <v>23368.0</v>
      </c>
      <c r="D2673" s="27">
        <v>0.0</v>
      </c>
      <c r="E2673" s="28"/>
    </row>
    <row r="2674" hidden="1">
      <c r="A2674" s="56" t="s">
        <v>3725</v>
      </c>
      <c r="B2674" s="29">
        <v>8374.0</v>
      </c>
      <c r="C2674" s="26">
        <v>8374.0</v>
      </c>
      <c r="D2674" s="27">
        <v>0.0</v>
      </c>
      <c r="E2674" s="40"/>
    </row>
    <row r="2675" hidden="1">
      <c r="A2675" s="56" t="s">
        <v>3726</v>
      </c>
      <c r="B2675" s="25">
        <v>0.0</v>
      </c>
      <c r="C2675" s="26"/>
      <c r="D2675" s="27">
        <v>0.0</v>
      </c>
      <c r="E2675" s="41"/>
    </row>
    <row r="2676" hidden="1">
      <c r="A2676" s="56" t="s">
        <v>3727</v>
      </c>
      <c r="B2676" s="29">
        <v>0.0</v>
      </c>
      <c r="C2676" s="26"/>
      <c r="D2676" s="27">
        <v>0.0</v>
      </c>
      <c r="E2676" s="41"/>
    </row>
    <row r="2677" hidden="1">
      <c r="A2677" s="31" t="s">
        <v>3729</v>
      </c>
      <c r="B2677" s="29">
        <v>0.0</v>
      </c>
      <c r="C2677" s="26"/>
      <c r="D2677" s="27">
        <v>0.0</v>
      </c>
      <c r="E2677" s="40"/>
    </row>
    <row r="2678" hidden="1">
      <c r="A2678" s="31" t="s">
        <v>3730</v>
      </c>
      <c r="B2678" s="29">
        <v>0.0</v>
      </c>
      <c r="C2678" s="26"/>
      <c r="D2678" s="27">
        <v>0.0</v>
      </c>
      <c r="E2678" s="40"/>
    </row>
    <row r="2679" hidden="1">
      <c r="A2679" s="31" t="s">
        <v>3732</v>
      </c>
      <c r="B2679" s="29">
        <v>215.0</v>
      </c>
      <c r="C2679" s="26">
        <v>514.0</v>
      </c>
      <c r="D2679" s="27">
        <v>299.0</v>
      </c>
      <c r="E2679" s="28" t="s">
        <v>8625</v>
      </c>
    </row>
    <row r="2680" hidden="1">
      <c r="A2680" s="31" t="s">
        <v>3734</v>
      </c>
      <c r="B2680" s="29">
        <v>4320.0</v>
      </c>
      <c r="C2680" s="26">
        <v>4440.0</v>
      </c>
      <c r="D2680" s="27">
        <v>120.0</v>
      </c>
      <c r="E2680" s="40"/>
    </row>
    <row r="2681" hidden="1">
      <c r="A2681" s="57" t="s">
        <v>3735</v>
      </c>
      <c r="B2681" s="29">
        <v>54493.0</v>
      </c>
      <c r="C2681" s="29">
        <v>59773.0</v>
      </c>
      <c r="D2681" s="27">
        <v>5280.0</v>
      </c>
      <c r="E2681" s="41"/>
    </row>
    <row r="2682" hidden="1">
      <c r="A2682" s="57" t="s">
        <v>3736</v>
      </c>
      <c r="B2682" s="29">
        <v>30167.0</v>
      </c>
      <c r="C2682" s="58">
        <v>30167.0</v>
      </c>
      <c r="D2682" s="27">
        <v>0.0</v>
      </c>
      <c r="E2682" s="41"/>
    </row>
    <row r="2683" hidden="1">
      <c r="A2683" s="57" t="s">
        <v>3737</v>
      </c>
      <c r="B2683" s="29">
        <v>51455.0</v>
      </c>
      <c r="C2683" s="58">
        <v>51455.0</v>
      </c>
      <c r="D2683" s="27">
        <v>0.0</v>
      </c>
      <c r="E2683" s="41"/>
    </row>
    <row r="2684" hidden="1">
      <c r="A2684" s="57" t="s">
        <v>3738</v>
      </c>
      <c r="B2684" s="29">
        <v>49765.9</v>
      </c>
      <c r="C2684" s="58">
        <v>49765.9</v>
      </c>
      <c r="D2684" s="27">
        <v>0.0</v>
      </c>
      <c r="E2684" s="41"/>
    </row>
    <row r="2685" hidden="1">
      <c r="A2685" s="57" t="s">
        <v>3740</v>
      </c>
      <c r="B2685" s="29">
        <v>249.0</v>
      </c>
      <c r="C2685" s="58">
        <v>249.0</v>
      </c>
      <c r="D2685" s="27">
        <v>0.0</v>
      </c>
      <c r="E2685" s="41"/>
    </row>
    <row r="2686" hidden="1">
      <c r="A2686" s="57" t="s">
        <v>3741</v>
      </c>
      <c r="B2686" s="29">
        <v>9190.0</v>
      </c>
      <c r="C2686" s="58">
        <v>9190.0</v>
      </c>
      <c r="D2686" s="27">
        <v>0.0</v>
      </c>
      <c r="E2686" s="41"/>
    </row>
    <row r="2687" hidden="1">
      <c r="A2687" s="35" t="s">
        <v>3742</v>
      </c>
      <c r="B2687" s="29">
        <v>222406.4</v>
      </c>
      <c r="C2687" s="58">
        <v>227686.4</v>
      </c>
      <c r="D2687" s="27">
        <v>5280.0</v>
      </c>
      <c r="E2687" s="41"/>
    </row>
    <row r="2688" hidden="1">
      <c r="A2688" s="36" t="s">
        <v>3743</v>
      </c>
      <c r="B2688" s="42">
        <v>0.5</v>
      </c>
      <c r="C2688" s="64">
        <v>419.5</v>
      </c>
      <c r="D2688" s="65">
        <v>419.0</v>
      </c>
      <c r="E2688" s="46" t="s">
        <v>8626</v>
      </c>
    </row>
    <row r="2689" hidden="1">
      <c r="A2689" s="39"/>
      <c r="B2689" s="59"/>
      <c r="C2689" s="66"/>
      <c r="D2689" s="60"/>
      <c r="E2689" s="68"/>
    </row>
    <row r="2690" hidden="1">
      <c r="A2690" s="39"/>
      <c r="B2690" s="59"/>
      <c r="C2690" s="66"/>
      <c r="D2690" s="60"/>
      <c r="E2690" s="68"/>
    </row>
    <row r="2691" hidden="1">
      <c r="A2691" s="5" t="s">
        <v>4843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5" t="s">
        <v>3717</v>
      </c>
      <c r="B2693" s="6"/>
      <c r="C2693" s="6"/>
      <c r="D2693" s="6"/>
      <c r="E2693" s="7"/>
    </row>
    <row r="2694" hidden="1">
      <c r="A2694" s="10"/>
      <c r="B2694" s="11"/>
      <c r="C2694" s="11"/>
      <c r="D2694" s="11"/>
      <c r="E2694" s="12"/>
    </row>
    <row r="2695" hidden="1">
      <c r="A2695" s="13">
        <v>46082.0</v>
      </c>
      <c r="B2695" s="6"/>
      <c r="C2695" s="53" t="s">
        <v>3718</v>
      </c>
      <c r="D2695" s="15">
        <v>46082.0</v>
      </c>
      <c r="E2695" s="7"/>
    </row>
    <row r="2696" hidden="1">
      <c r="A2696" s="10"/>
      <c r="B2696" s="11"/>
      <c r="C2696" s="16"/>
      <c r="D2696" s="11"/>
      <c r="E2696" s="12"/>
    </row>
    <row r="2697" hidden="1">
      <c r="A2697" s="54" t="s">
        <v>4851</v>
      </c>
      <c r="B2697" s="7"/>
      <c r="C2697" s="16"/>
      <c r="D2697" s="55" t="s">
        <v>4851</v>
      </c>
      <c r="E2697" s="7"/>
    </row>
    <row r="2698" hidden="1">
      <c r="A2698" s="10"/>
      <c r="B2698" s="12"/>
      <c r="C2698" s="16"/>
      <c r="D2698" s="11"/>
      <c r="E2698" s="12"/>
    </row>
    <row r="2699" hidden="1">
      <c r="A2699" s="19" t="s">
        <v>3719</v>
      </c>
      <c r="B2699" s="6"/>
      <c r="C2699" s="6"/>
      <c r="D2699" s="6"/>
      <c r="E2699" s="7"/>
    </row>
    <row r="2700" hidden="1">
      <c r="A2700" s="20" t="s">
        <v>3720</v>
      </c>
      <c r="B2700" s="21" t="s">
        <v>3721</v>
      </c>
      <c r="C2700" s="22" t="s">
        <v>3722</v>
      </c>
      <c r="D2700" s="21" t="s">
        <v>3723</v>
      </c>
      <c r="E2700" s="23" t="s">
        <v>13</v>
      </c>
    </row>
    <row r="2701" hidden="1">
      <c r="A2701" s="56" t="s">
        <v>3724</v>
      </c>
      <c r="B2701" s="25">
        <v>6329.0</v>
      </c>
      <c r="C2701" s="26">
        <v>6330.0</v>
      </c>
      <c r="D2701" s="27">
        <v>1.0</v>
      </c>
      <c r="E2701" s="28"/>
    </row>
    <row r="2702" hidden="1">
      <c r="A2702" s="56" t="s">
        <v>3725</v>
      </c>
      <c r="B2702" s="29">
        <v>1741.0</v>
      </c>
      <c r="C2702" s="26">
        <v>1741.0</v>
      </c>
      <c r="D2702" s="27">
        <v>0.0</v>
      </c>
      <c r="E2702" s="40"/>
    </row>
    <row r="2703" hidden="1">
      <c r="A2703" s="56" t="s">
        <v>3726</v>
      </c>
      <c r="B2703" s="25">
        <v>0.0</v>
      </c>
      <c r="C2703" s="26"/>
      <c r="D2703" s="27">
        <v>0.0</v>
      </c>
      <c r="E2703" s="41"/>
    </row>
    <row r="2704" hidden="1">
      <c r="A2704" s="56" t="s">
        <v>3727</v>
      </c>
      <c r="B2704" s="29">
        <v>0.0</v>
      </c>
      <c r="C2704" s="26"/>
      <c r="D2704" s="27">
        <v>0.0</v>
      </c>
      <c r="E2704" s="41"/>
    </row>
    <row r="2705" hidden="1">
      <c r="A2705" s="31" t="s">
        <v>3729</v>
      </c>
      <c r="B2705" s="29">
        <v>0.0</v>
      </c>
      <c r="C2705" s="26"/>
      <c r="D2705" s="27">
        <v>0.0</v>
      </c>
      <c r="E2705" s="40"/>
    </row>
    <row r="2706" hidden="1">
      <c r="A2706" s="31" t="s">
        <v>3730</v>
      </c>
      <c r="B2706" s="29">
        <v>0.0</v>
      </c>
      <c r="C2706" s="26"/>
      <c r="D2706" s="27">
        <v>0.0</v>
      </c>
      <c r="E2706" s="40"/>
    </row>
    <row r="2707" hidden="1">
      <c r="A2707" s="31" t="s">
        <v>3732</v>
      </c>
      <c r="B2707" s="29">
        <v>0.0</v>
      </c>
      <c r="C2707" s="26"/>
      <c r="D2707" s="27">
        <v>0.0</v>
      </c>
      <c r="E2707" s="28"/>
    </row>
    <row r="2708" hidden="1">
      <c r="A2708" s="31" t="s">
        <v>3734</v>
      </c>
      <c r="B2708" s="29">
        <v>1000.0</v>
      </c>
      <c r="C2708" s="26">
        <v>1000.0</v>
      </c>
      <c r="D2708" s="27">
        <v>0.0</v>
      </c>
      <c r="E2708" s="40"/>
    </row>
    <row r="2709" hidden="1">
      <c r="A2709" s="57" t="s">
        <v>3735</v>
      </c>
      <c r="B2709" s="29">
        <v>12379.0</v>
      </c>
      <c r="C2709" s="29">
        <v>11945.0</v>
      </c>
      <c r="D2709" s="27">
        <v>-434.0</v>
      </c>
      <c r="E2709" s="41"/>
    </row>
    <row r="2710" hidden="1">
      <c r="A2710" s="57" t="s">
        <v>3736</v>
      </c>
      <c r="B2710" s="29">
        <v>3201.0</v>
      </c>
      <c r="C2710" s="58">
        <v>3201.0</v>
      </c>
      <c r="D2710" s="27">
        <v>0.0</v>
      </c>
      <c r="E2710" s="41"/>
    </row>
    <row r="2711" hidden="1">
      <c r="A2711" s="57" t="s">
        <v>3737</v>
      </c>
      <c r="B2711" s="29">
        <v>9346.0</v>
      </c>
      <c r="C2711" s="58">
        <v>9346.0</v>
      </c>
      <c r="D2711" s="27">
        <v>0.0</v>
      </c>
      <c r="E2711" s="41"/>
    </row>
    <row r="2712" hidden="1">
      <c r="A2712" s="57" t="s">
        <v>3738</v>
      </c>
      <c r="B2712" s="29">
        <v>10151.0</v>
      </c>
      <c r="C2712" s="58">
        <v>10151.0</v>
      </c>
      <c r="D2712" s="27">
        <v>0.0</v>
      </c>
      <c r="E2712" s="41"/>
    </row>
    <row r="2713" hidden="1">
      <c r="A2713" s="57" t="s">
        <v>3740</v>
      </c>
      <c r="B2713" s="29">
        <v>0.0</v>
      </c>
      <c r="C2713" s="58">
        <v>0.0</v>
      </c>
      <c r="D2713" s="27">
        <v>0.0</v>
      </c>
      <c r="E2713" s="41"/>
    </row>
    <row r="2714" hidden="1">
      <c r="A2714" s="57" t="s">
        <v>3741</v>
      </c>
      <c r="B2714" s="29">
        <v>1591.0</v>
      </c>
      <c r="C2714" s="58">
        <v>1591.0</v>
      </c>
      <c r="D2714" s="27">
        <v>0.0</v>
      </c>
      <c r="E2714" s="41"/>
    </row>
    <row r="2715" hidden="1">
      <c r="A2715" s="35" t="s">
        <v>3742</v>
      </c>
      <c r="B2715" s="29">
        <v>44147.0</v>
      </c>
      <c r="C2715" s="58">
        <v>43713.0</v>
      </c>
      <c r="D2715" s="27">
        <v>-434.0</v>
      </c>
      <c r="E2715" s="41"/>
    </row>
    <row r="2716" hidden="1">
      <c r="A2716" s="36" t="s">
        <v>3743</v>
      </c>
      <c r="B2716" s="42">
        <v>0.0</v>
      </c>
      <c r="C2716" s="64">
        <v>1.0</v>
      </c>
      <c r="D2716" s="65">
        <v>1.0</v>
      </c>
      <c r="E2716" s="46"/>
    </row>
    <row r="2717" hidden="1">
      <c r="A2717" s="39"/>
      <c r="B2717" s="59"/>
      <c r="C2717" s="66"/>
      <c r="D2717" s="60"/>
      <c r="E2717" s="68"/>
    </row>
    <row r="2718" hidden="1">
      <c r="A2718" s="39"/>
      <c r="B2718" s="59"/>
      <c r="C2718" s="66"/>
      <c r="D2718" s="60"/>
      <c r="E2718" s="68"/>
    </row>
    <row r="2719" hidden="1">
      <c r="A2719" s="5" t="s">
        <v>4843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5" t="s">
        <v>3717</v>
      </c>
      <c r="B2721" s="6"/>
      <c r="C2721" s="6"/>
      <c r="D2721" s="6"/>
      <c r="E2721" s="7"/>
    </row>
    <row r="2722" hidden="1">
      <c r="A2722" s="10"/>
      <c r="B2722" s="11"/>
      <c r="C2722" s="11"/>
      <c r="D2722" s="11"/>
      <c r="E2722" s="12"/>
    </row>
    <row r="2723" hidden="1">
      <c r="A2723" s="13">
        <v>46083.0</v>
      </c>
      <c r="B2723" s="6"/>
      <c r="C2723" s="53" t="s">
        <v>3718</v>
      </c>
      <c r="D2723" s="15">
        <v>46089.0</v>
      </c>
      <c r="E2723" s="7"/>
    </row>
    <row r="2724" hidden="1">
      <c r="A2724" s="10"/>
      <c r="B2724" s="11"/>
      <c r="C2724" s="16"/>
      <c r="D2724" s="11"/>
      <c r="E2724" s="12"/>
    </row>
    <row r="2725" hidden="1">
      <c r="A2725" s="54" t="s">
        <v>4850</v>
      </c>
      <c r="B2725" s="7"/>
      <c r="C2725" s="16"/>
      <c r="D2725" s="55" t="s">
        <v>4851</v>
      </c>
      <c r="E2725" s="7"/>
    </row>
    <row r="2726" hidden="1">
      <c r="A2726" s="10"/>
      <c r="B2726" s="12"/>
      <c r="C2726" s="16"/>
      <c r="D2726" s="11"/>
      <c r="E2726" s="12"/>
    </row>
    <row r="2727" hidden="1">
      <c r="A2727" s="19" t="s">
        <v>3719</v>
      </c>
      <c r="B2727" s="6"/>
      <c r="C2727" s="6"/>
      <c r="D2727" s="6"/>
      <c r="E2727" s="7"/>
    </row>
    <row r="2728" hidden="1">
      <c r="A2728" s="20" t="s">
        <v>3720</v>
      </c>
      <c r="B2728" s="21" t="s">
        <v>3721</v>
      </c>
      <c r="C2728" s="22" t="s">
        <v>3722</v>
      </c>
      <c r="D2728" s="21" t="s">
        <v>3723</v>
      </c>
      <c r="E2728" s="23" t="s">
        <v>13</v>
      </c>
    </row>
    <row r="2729" hidden="1">
      <c r="A2729" s="56" t="s">
        <v>3724</v>
      </c>
      <c r="B2729" s="25">
        <v>19082.0</v>
      </c>
      <c r="C2729" s="26">
        <v>19082.0</v>
      </c>
      <c r="D2729" s="27">
        <v>0.0</v>
      </c>
      <c r="E2729" s="28"/>
    </row>
    <row r="2730" hidden="1">
      <c r="A2730" s="56" t="s">
        <v>3725</v>
      </c>
      <c r="B2730" s="29">
        <v>12547.0</v>
      </c>
      <c r="C2730" s="26">
        <v>12547.0</v>
      </c>
      <c r="D2730" s="27">
        <v>0.0</v>
      </c>
      <c r="E2730" s="40"/>
    </row>
    <row r="2731" hidden="1">
      <c r="A2731" s="56" t="s">
        <v>3726</v>
      </c>
      <c r="B2731" s="25">
        <v>0.0</v>
      </c>
      <c r="C2731" s="26"/>
      <c r="D2731" s="27">
        <v>0.0</v>
      </c>
      <c r="E2731" s="41"/>
    </row>
    <row r="2732" hidden="1">
      <c r="A2732" s="56" t="s">
        <v>3727</v>
      </c>
      <c r="B2732" s="29">
        <v>0.0</v>
      </c>
      <c r="C2732" s="26"/>
      <c r="D2732" s="27">
        <v>0.0</v>
      </c>
      <c r="E2732" s="41"/>
    </row>
    <row r="2733" hidden="1">
      <c r="A2733" s="31" t="s">
        <v>3729</v>
      </c>
      <c r="B2733" s="29">
        <v>0.0</v>
      </c>
      <c r="C2733" s="26"/>
      <c r="D2733" s="27">
        <v>0.0</v>
      </c>
      <c r="E2733" s="40"/>
    </row>
    <row r="2734" hidden="1">
      <c r="A2734" s="31" t="s">
        <v>3730</v>
      </c>
      <c r="B2734" s="29">
        <v>0.0</v>
      </c>
      <c r="C2734" s="26"/>
      <c r="D2734" s="27">
        <v>0.0</v>
      </c>
      <c r="E2734" s="40"/>
    </row>
    <row r="2735" hidden="1">
      <c r="A2735" s="31" t="s">
        <v>3732</v>
      </c>
      <c r="B2735" s="29">
        <v>193.0</v>
      </c>
      <c r="C2735" s="26">
        <v>193.0</v>
      </c>
      <c r="D2735" s="27">
        <v>0.0</v>
      </c>
      <c r="E2735" s="28" t="s">
        <v>8627</v>
      </c>
    </row>
    <row r="2736" hidden="1">
      <c r="A2736" s="31" t="s">
        <v>3734</v>
      </c>
      <c r="B2736" s="29">
        <v>4760.0</v>
      </c>
      <c r="C2736" s="26">
        <v>4760.0</v>
      </c>
      <c r="D2736" s="27">
        <v>0.0</v>
      </c>
      <c r="E2736" s="40"/>
    </row>
    <row r="2737" hidden="1">
      <c r="A2737" s="57" t="s">
        <v>3735</v>
      </c>
      <c r="B2737" s="29">
        <v>66298.0</v>
      </c>
      <c r="C2737" s="29">
        <v>66298.0</v>
      </c>
      <c r="D2737" s="27">
        <v>0.0</v>
      </c>
      <c r="E2737" s="41"/>
    </row>
    <row r="2738" hidden="1">
      <c r="A2738" s="57" t="s">
        <v>3736</v>
      </c>
      <c r="B2738" s="29">
        <v>26926.0</v>
      </c>
      <c r="C2738" s="58">
        <v>26926.0</v>
      </c>
      <c r="D2738" s="27">
        <v>0.0</v>
      </c>
      <c r="E2738" s="41"/>
    </row>
    <row r="2739" hidden="1">
      <c r="A2739" s="57" t="s">
        <v>3737</v>
      </c>
      <c r="B2739" s="29">
        <v>54591.0</v>
      </c>
      <c r="C2739" s="58">
        <v>54591.0</v>
      </c>
      <c r="D2739" s="27">
        <v>0.0</v>
      </c>
      <c r="E2739" s="41"/>
    </row>
    <row r="2740" hidden="1">
      <c r="A2740" s="57" t="s">
        <v>3738</v>
      </c>
      <c r="B2740" s="29">
        <v>50394.0</v>
      </c>
      <c r="C2740" s="58">
        <v>50703.0</v>
      </c>
      <c r="D2740" s="27">
        <v>309.0</v>
      </c>
      <c r="E2740" s="41"/>
    </row>
    <row r="2741" hidden="1">
      <c r="A2741" s="57" t="s">
        <v>3740</v>
      </c>
      <c r="B2741" s="29">
        <v>856.0</v>
      </c>
      <c r="C2741" s="58">
        <v>856.0</v>
      </c>
      <c r="D2741" s="27">
        <v>0.0</v>
      </c>
      <c r="E2741" s="41"/>
    </row>
    <row r="2742" hidden="1">
      <c r="A2742" s="57" t="s">
        <v>3741</v>
      </c>
      <c r="B2742" s="29">
        <v>6970.0</v>
      </c>
      <c r="C2742" s="58">
        <v>6970.0</v>
      </c>
      <c r="D2742" s="27">
        <v>0.0</v>
      </c>
      <c r="E2742" s="41"/>
    </row>
    <row r="2743" hidden="1">
      <c r="A2743" s="35" t="s">
        <v>3742</v>
      </c>
      <c r="B2743" s="29">
        <v>235647.0</v>
      </c>
      <c r="C2743" s="58">
        <v>236454.0</v>
      </c>
      <c r="D2743" s="27">
        <v>807.0</v>
      </c>
      <c r="E2743" s="41"/>
    </row>
    <row r="2744" hidden="1">
      <c r="A2744" s="36" t="s">
        <v>3743</v>
      </c>
      <c r="B2744" s="42">
        <v>0.0</v>
      </c>
      <c r="C2744" s="64">
        <v>-498.0</v>
      </c>
      <c r="D2744" s="65">
        <v>-498.0</v>
      </c>
      <c r="E2744" s="46"/>
    </row>
    <row r="2745" hidden="1">
      <c r="A2745" s="39"/>
      <c r="B2745" s="59"/>
      <c r="C2745" s="66"/>
      <c r="D2745" s="60"/>
      <c r="E2745" s="68"/>
    </row>
    <row r="2746" hidden="1">
      <c r="A2746" s="39"/>
      <c r="B2746" s="59"/>
      <c r="C2746" s="66"/>
      <c r="D2746" s="60"/>
      <c r="E2746" s="68"/>
    </row>
    <row r="2747" hidden="1">
      <c r="A2747" s="5" t="s">
        <v>4843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5" t="s">
        <v>3717</v>
      </c>
      <c r="B2749" s="6"/>
      <c r="C2749" s="6"/>
      <c r="D2749" s="6"/>
      <c r="E2749" s="7"/>
    </row>
    <row r="2750" hidden="1">
      <c r="A2750" s="10"/>
      <c r="B2750" s="11"/>
      <c r="C2750" s="11"/>
      <c r="D2750" s="11"/>
      <c r="E2750" s="12"/>
    </row>
    <row r="2751" hidden="1">
      <c r="A2751" s="13">
        <v>46090.0</v>
      </c>
      <c r="B2751" s="6"/>
      <c r="C2751" s="53" t="s">
        <v>3718</v>
      </c>
      <c r="D2751" s="15">
        <v>46096.0</v>
      </c>
      <c r="E2751" s="7"/>
    </row>
    <row r="2752" hidden="1">
      <c r="A2752" s="10"/>
      <c r="B2752" s="11"/>
      <c r="C2752" s="16"/>
      <c r="D2752" s="11"/>
      <c r="E2752" s="12"/>
    </row>
    <row r="2753" hidden="1">
      <c r="A2753" s="54" t="s">
        <v>4850</v>
      </c>
      <c r="B2753" s="7"/>
      <c r="C2753" s="16"/>
      <c r="D2753" s="55" t="s">
        <v>4851</v>
      </c>
      <c r="E2753" s="7"/>
    </row>
    <row r="2754" hidden="1">
      <c r="A2754" s="10"/>
      <c r="B2754" s="12"/>
      <c r="C2754" s="16"/>
      <c r="D2754" s="11"/>
      <c r="E2754" s="12"/>
    </row>
    <row r="2755" hidden="1">
      <c r="A2755" s="19" t="s">
        <v>3719</v>
      </c>
      <c r="B2755" s="6"/>
      <c r="C2755" s="6"/>
      <c r="D2755" s="6"/>
      <c r="E2755" s="7"/>
    </row>
    <row r="2756" hidden="1">
      <c r="A2756" s="20" t="s">
        <v>3720</v>
      </c>
      <c r="B2756" s="21" t="s">
        <v>3721</v>
      </c>
      <c r="C2756" s="22" t="s">
        <v>3722</v>
      </c>
      <c r="D2756" s="21" t="s">
        <v>3723</v>
      </c>
      <c r="E2756" s="23" t="s">
        <v>13</v>
      </c>
    </row>
    <row r="2757" hidden="1">
      <c r="A2757" s="56" t="s">
        <v>3724</v>
      </c>
      <c r="B2757" s="25">
        <v>27081.0</v>
      </c>
      <c r="C2757" s="26">
        <v>27081.0</v>
      </c>
      <c r="D2757" s="27">
        <v>0.0</v>
      </c>
      <c r="E2757" s="28"/>
    </row>
    <row r="2758" hidden="1">
      <c r="A2758" s="56" t="s">
        <v>3725</v>
      </c>
      <c r="B2758" s="29">
        <v>15649.0</v>
      </c>
      <c r="C2758" s="26">
        <v>15649.0</v>
      </c>
      <c r="D2758" s="27">
        <v>0.0</v>
      </c>
      <c r="E2758" s="40"/>
    </row>
    <row r="2759" hidden="1">
      <c r="A2759" s="56" t="s">
        <v>3726</v>
      </c>
      <c r="B2759" s="25">
        <v>0.0</v>
      </c>
      <c r="C2759" s="26"/>
      <c r="D2759" s="27">
        <v>0.0</v>
      </c>
      <c r="E2759" s="41"/>
    </row>
    <row r="2760" hidden="1">
      <c r="A2760" s="56" t="s">
        <v>3727</v>
      </c>
      <c r="B2760" s="29">
        <v>0.0</v>
      </c>
      <c r="C2760" s="26"/>
      <c r="D2760" s="27">
        <v>0.0</v>
      </c>
      <c r="E2760" s="41"/>
    </row>
    <row r="2761" hidden="1">
      <c r="A2761" s="31" t="s">
        <v>3729</v>
      </c>
      <c r="B2761" s="29">
        <v>40.0</v>
      </c>
      <c r="C2761" s="26"/>
      <c r="D2761" s="27">
        <v>-40.0</v>
      </c>
      <c r="E2761" s="40"/>
    </row>
    <row r="2762" hidden="1">
      <c r="A2762" s="31" t="s">
        <v>3730</v>
      </c>
      <c r="B2762" s="29">
        <v>0.0</v>
      </c>
      <c r="C2762" s="26"/>
      <c r="D2762" s="27">
        <v>0.0</v>
      </c>
      <c r="E2762" s="40"/>
    </row>
    <row r="2763" hidden="1">
      <c r="A2763" s="31" t="s">
        <v>3732</v>
      </c>
      <c r="B2763" s="29">
        <v>0.0</v>
      </c>
      <c r="C2763" s="26"/>
      <c r="D2763" s="27">
        <v>0.0</v>
      </c>
      <c r="E2763" s="28"/>
    </row>
    <row r="2764" hidden="1">
      <c r="A2764" s="31" t="s">
        <v>3734</v>
      </c>
      <c r="B2764" s="29">
        <v>4960.0</v>
      </c>
      <c r="C2764" s="26">
        <v>5000.0</v>
      </c>
      <c r="D2764" s="27">
        <v>40.0</v>
      </c>
      <c r="E2764" s="40"/>
    </row>
    <row r="2765" hidden="1">
      <c r="A2765" s="57" t="s">
        <v>3735</v>
      </c>
      <c r="B2765" s="29">
        <v>78678.0</v>
      </c>
      <c r="C2765" s="29">
        <v>78678.0</v>
      </c>
      <c r="D2765" s="27">
        <v>0.0</v>
      </c>
      <c r="E2765" s="41"/>
    </row>
    <row r="2766" hidden="1">
      <c r="A2766" s="57" t="s">
        <v>3736</v>
      </c>
      <c r="B2766" s="29">
        <v>33045.0</v>
      </c>
      <c r="C2766" s="58">
        <v>33045.0</v>
      </c>
      <c r="D2766" s="27">
        <v>0.0</v>
      </c>
      <c r="E2766" s="41"/>
    </row>
    <row r="2767" hidden="1">
      <c r="A2767" s="57" t="s">
        <v>3737</v>
      </c>
      <c r="B2767" s="29">
        <v>72232.0</v>
      </c>
      <c r="C2767" s="58">
        <v>72232.0</v>
      </c>
      <c r="D2767" s="27">
        <v>0.0</v>
      </c>
      <c r="E2767" s="41"/>
    </row>
    <row r="2768" hidden="1">
      <c r="A2768" s="57" t="s">
        <v>3738</v>
      </c>
      <c r="B2768" s="29">
        <v>57576.0</v>
      </c>
      <c r="C2768" s="58">
        <v>57876.0</v>
      </c>
      <c r="D2768" s="27">
        <v>300.0</v>
      </c>
      <c r="E2768" s="41"/>
    </row>
    <row r="2769" hidden="1">
      <c r="A2769" s="57" t="s">
        <v>3740</v>
      </c>
      <c r="B2769" s="29">
        <v>927.0</v>
      </c>
      <c r="C2769" s="58">
        <v>927.0</v>
      </c>
      <c r="D2769" s="27">
        <v>0.0</v>
      </c>
      <c r="E2769" s="41"/>
    </row>
    <row r="2770" hidden="1">
      <c r="A2770" s="57" t="s">
        <v>3741</v>
      </c>
      <c r="B2770" s="29">
        <v>9504.0</v>
      </c>
      <c r="C2770" s="58">
        <v>9504.0</v>
      </c>
      <c r="D2770" s="27">
        <v>0.0</v>
      </c>
      <c r="E2770" s="41"/>
    </row>
    <row r="2771" hidden="1">
      <c r="A2771" s="35" t="s">
        <v>3742</v>
      </c>
      <c r="B2771" s="29">
        <v>290186.6</v>
      </c>
      <c r="C2771" s="58">
        <v>290486.6</v>
      </c>
      <c r="D2771" s="27">
        <v>300.0</v>
      </c>
      <c r="E2771" s="41"/>
    </row>
    <row r="2772" hidden="1">
      <c r="A2772" s="36" t="s">
        <v>3743</v>
      </c>
      <c r="B2772" s="42">
        <v>0.9000000000014552</v>
      </c>
      <c r="C2772" s="64">
        <v>1.400000000023283</v>
      </c>
      <c r="D2772" s="65">
        <v>0.5000000000218279</v>
      </c>
      <c r="E2772" s="46"/>
    </row>
    <row r="2773" hidden="1">
      <c r="A2773" s="39"/>
      <c r="B2773" s="59"/>
      <c r="C2773" s="66"/>
      <c r="D2773" s="60"/>
      <c r="E2773" s="68"/>
    </row>
    <row r="2774" hidden="1">
      <c r="A2774" s="39"/>
      <c r="B2774" s="59"/>
      <c r="C2774" s="66"/>
      <c r="D2774" s="60"/>
      <c r="E2774" s="68"/>
    </row>
    <row r="2775" hidden="1">
      <c r="A2775" s="5" t="s">
        <v>4843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5" t="s">
        <v>3717</v>
      </c>
      <c r="B2777" s="6"/>
      <c r="C2777" s="6"/>
      <c r="D2777" s="6"/>
      <c r="E2777" s="7"/>
    </row>
    <row r="2778" hidden="1">
      <c r="A2778" s="10"/>
      <c r="B2778" s="11"/>
      <c r="C2778" s="11"/>
      <c r="D2778" s="11"/>
      <c r="E2778" s="12"/>
    </row>
    <row r="2779" hidden="1">
      <c r="A2779" s="13">
        <v>46097.0</v>
      </c>
      <c r="B2779" s="6"/>
      <c r="C2779" s="53" t="s">
        <v>3718</v>
      </c>
      <c r="D2779" s="15">
        <v>46103.0</v>
      </c>
      <c r="E2779" s="7"/>
    </row>
    <row r="2780" hidden="1">
      <c r="A2780" s="10"/>
      <c r="B2780" s="11"/>
      <c r="C2780" s="16"/>
      <c r="D2780" s="11"/>
      <c r="E2780" s="12"/>
    </row>
    <row r="2781" hidden="1">
      <c r="A2781" s="54" t="s">
        <v>4850</v>
      </c>
      <c r="B2781" s="7"/>
      <c r="C2781" s="16"/>
      <c r="D2781" s="55" t="s">
        <v>4851</v>
      </c>
      <c r="E2781" s="7"/>
    </row>
    <row r="2782" hidden="1">
      <c r="A2782" s="10"/>
      <c r="B2782" s="12"/>
      <c r="C2782" s="16"/>
      <c r="D2782" s="11"/>
      <c r="E2782" s="12"/>
    </row>
    <row r="2783" hidden="1">
      <c r="A2783" s="19" t="s">
        <v>3719</v>
      </c>
      <c r="B2783" s="6"/>
      <c r="C2783" s="6"/>
      <c r="D2783" s="6"/>
      <c r="E2783" s="7"/>
    </row>
    <row r="2784" hidden="1">
      <c r="A2784" s="20" t="s">
        <v>3720</v>
      </c>
      <c r="B2784" s="21" t="s">
        <v>3721</v>
      </c>
      <c r="C2784" s="22" t="s">
        <v>3722</v>
      </c>
      <c r="D2784" s="21" t="s">
        <v>3723</v>
      </c>
      <c r="E2784" s="23" t="s">
        <v>13</v>
      </c>
    </row>
    <row r="2785" hidden="1">
      <c r="A2785" s="56" t="s">
        <v>3724</v>
      </c>
      <c r="B2785" s="25">
        <v>20738.0</v>
      </c>
      <c r="C2785" s="26">
        <v>20738.0</v>
      </c>
      <c r="D2785" s="27">
        <v>0.0</v>
      </c>
      <c r="E2785" s="28"/>
    </row>
    <row r="2786" hidden="1">
      <c r="A2786" s="56" t="s">
        <v>3725</v>
      </c>
      <c r="B2786" s="29">
        <v>14274.0</v>
      </c>
      <c r="C2786" s="26">
        <v>14274.0</v>
      </c>
      <c r="D2786" s="27">
        <v>0.0</v>
      </c>
      <c r="E2786" s="40"/>
    </row>
    <row r="2787" hidden="1">
      <c r="A2787" s="56" t="s">
        <v>3726</v>
      </c>
      <c r="B2787" s="25">
        <v>800.0</v>
      </c>
      <c r="C2787" s="26">
        <v>800.0</v>
      </c>
      <c r="D2787" s="27">
        <v>0.0</v>
      </c>
      <c r="E2787" s="41"/>
    </row>
    <row r="2788" hidden="1">
      <c r="A2788" s="56" t="s">
        <v>3727</v>
      </c>
      <c r="B2788" s="29">
        <v>500.0</v>
      </c>
      <c r="C2788" s="26">
        <v>500.0</v>
      </c>
      <c r="D2788" s="27">
        <v>0.0</v>
      </c>
      <c r="E2788" s="41"/>
    </row>
    <row r="2789" hidden="1">
      <c r="A2789" s="31" t="s">
        <v>3729</v>
      </c>
      <c r="B2789" s="29">
        <v>0.0</v>
      </c>
      <c r="C2789" s="26"/>
      <c r="D2789" s="27">
        <v>0.0</v>
      </c>
      <c r="E2789" s="40"/>
    </row>
    <row r="2790" hidden="1">
      <c r="A2790" s="31" t="s">
        <v>3730</v>
      </c>
      <c r="B2790" s="29">
        <v>0.0</v>
      </c>
      <c r="C2790" s="26"/>
      <c r="D2790" s="27">
        <v>0.0</v>
      </c>
      <c r="E2790" s="40"/>
    </row>
    <row r="2791" hidden="1">
      <c r="A2791" s="31" t="s">
        <v>3732</v>
      </c>
      <c r="B2791" s="29">
        <v>6099.0</v>
      </c>
      <c r="C2791" s="26">
        <v>6099.0</v>
      </c>
      <c r="D2791" s="27">
        <v>0.0</v>
      </c>
      <c r="E2791" s="28" t="s">
        <v>8628</v>
      </c>
    </row>
    <row r="2792" hidden="1">
      <c r="A2792" s="31" t="s">
        <v>3734</v>
      </c>
      <c r="B2792" s="29">
        <v>4240.0</v>
      </c>
      <c r="C2792" s="26">
        <v>4240.0</v>
      </c>
      <c r="D2792" s="27">
        <v>0.0</v>
      </c>
      <c r="E2792" s="40"/>
    </row>
    <row r="2793" hidden="1">
      <c r="A2793" s="57" t="s">
        <v>3735</v>
      </c>
      <c r="B2793" s="29">
        <v>79222.0</v>
      </c>
      <c r="C2793" s="29">
        <v>79222.0</v>
      </c>
      <c r="D2793" s="27">
        <v>0.0</v>
      </c>
      <c r="E2793" s="41"/>
    </row>
    <row r="2794" hidden="1">
      <c r="A2794" s="57" t="s">
        <v>3736</v>
      </c>
      <c r="B2794" s="29">
        <v>35221.0</v>
      </c>
      <c r="C2794" s="58">
        <v>34563.0</v>
      </c>
      <c r="D2794" s="27">
        <v>-658.0</v>
      </c>
      <c r="E2794" s="41"/>
    </row>
    <row r="2795" hidden="1">
      <c r="A2795" s="57" t="s">
        <v>3737</v>
      </c>
      <c r="B2795" s="29">
        <v>58417.0</v>
      </c>
      <c r="C2795" s="58">
        <v>58417.0</v>
      </c>
      <c r="D2795" s="27">
        <v>0.0</v>
      </c>
      <c r="E2795" s="41"/>
    </row>
    <row r="2796" hidden="1">
      <c r="A2796" s="57" t="s">
        <v>3738</v>
      </c>
      <c r="B2796" s="29">
        <v>56040.0</v>
      </c>
      <c r="C2796" s="58">
        <v>56040.0</v>
      </c>
      <c r="D2796" s="27">
        <v>0.0</v>
      </c>
      <c r="E2796" s="41"/>
    </row>
    <row r="2797" hidden="1">
      <c r="A2797" s="57" t="s">
        <v>3740</v>
      </c>
      <c r="B2797" s="29">
        <v>3705.0</v>
      </c>
      <c r="C2797" s="58">
        <v>3705.0</v>
      </c>
      <c r="D2797" s="27">
        <v>0.0</v>
      </c>
      <c r="E2797" s="41"/>
    </row>
    <row r="2798" hidden="1">
      <c r="A2798" s="57" t="s">
        <v>3741</v>
      </c>
      <c r="B2798" s="29">
        <v>6796.0</v>
      </c>
      <c r="C2798" s="58">
        <v>6796.0</v>
      </c>
      <c r="D2798" s="27">
        <v>0.0</v>
      </c>
      <c r="E2798" s="41"/>
    </row>
    <row r="2799" hidden="1">
      <c r="A2799" s="35" t="s">
        <v>3742</v>
      </c>
      <c r="B2799" s="29">
        <v>279255.0</v>
      </c>
      <c r="C2799" s="58">
        <v>278597.0</v>
      </c>
      <c r="D2799" s="27">
        <v>-658.0</v>
      </c>
      <c r="E2799" s="41"/>
    </row>
    <row r="2800" hidden="1">
      <c r="A2800" s="36" t="s">
        <v>3743</v>
      </c>
      <c r="B2800" s="42">
        <v>1.0</v>
      </c>
      <c r="C2800" s="64">
        <v>1.0</v>
      </c>
      <c r="D2800" s="65">
        <v>0.0</v>
      </c>
      <c r="E2800" s="46"/>
    </row>
    <row r="2801" hidden="1">
      <c r="A2801" s="39"/>
      <c r="B2801" s="59"/>
      <c r="C2801" s="66"/>
      <c r="D2801" s="60"/>
      <c r="E2801" s="68"/>
    </row>
    <row r="2802" hidden="1">
      <c r="A2802" s="39"/>
      <c r="B2802" s="59"/>
      <c r="C2802" s="66"/>
      <c r="D2802" s="60"/>
      <c r="E2802" s="68"/>
    </row>
    <row r="2803" hidden="1">
      <c r="A2803" s="5" t="s">
        <v>4843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5" t="s">
        <v>3717</v>
      </c>
      <c r="B2805" s="6"/>
      <c r="C2805" s="6"/>
      <c r="D2805" s="6"/>
      <c r="E2805" s="7"/>
    </row>
    <row r="2806" hidden="1">
      <c r="A2806" s="10"/>
      <c r="B2806" s="11"/>
      <c r="C2806" s="11"/>
      <c r="D2806" s="11"/>
      <c r="E2806" s="12"/>
    </row>
    <row r="2807" hidden="1">
      <c r="A2807" s="13">
        <v>46104.0</v>
      </c>
      <c r="B2807" s="6"/>
      <c r="C2807" s="53" t="s">
        <v>3718</v>
      </c>
      <c r="D2807" s="15">
        <v>46110.0</v>
      </c>
      <c r="E2807" s="7"/>
    </row>
    <row r="2808" hidden="1">
      <c r="A2808" s="10"/>
      <c r="B2808" s="11"/>
      <c r="C2808" s="16"/>
      <c r="D2808" s="11"/>
      <c r="E2808" s="12"/>
    </row>
    <row r="2809" hidden="1">
      <c r="A2809" s="54" t="s">
        <v>4850</v>
      </c>
      <c r="B2809" s="7"/>
      <c r="C2809" s="16"/>
      <c r="D2809" s="55" t="s">
        <v>4851</v>
      </c>
      <c r="E2809" s="7"/>
    </row>
    <row r="2810" hidden="1">
      <c r="A2810" s="10"/>
      <c r="B2810" s="12"/>
      <c r="C2810" s="16"/>
      <c r="D2810" s="11"/>
      <c r="E2810" s="12"/>
    </row>
    <row r="2811" hidden="1">
      <c r="A2811" s="19" t="s">
        <v>3719</v>
      </c>
      <c r="B2811" s="6"/>
      <c r="C2811" s="6"/>
      <c r="D2811" s="6"/>
      <c r="E2811" s="7"/>
    </row>
    <row r="2812" hidden="1">
      <c r="A2812" s="20" t="s">
        <v>3720</v>
      </c>
      <c r="B2812" s="21" t="s">
        <v>3721</v>
      </c>
      <c r="C2812" s="22" t="s">
        <v>3722</v>
      </c>
      <c r="D2812" s="21" t="s">
        <v>3723</v>
      </c>
      <c r="E2812" s="23" t="s">
        <v>13</v>
      </c>
    </row>
    <row r="2813" hidden="1">
      <c r="A2813" s="56" t="s">
        <v>3724</v>
      </c>
      <c r="B2813" s="25">
        <v>33440.0</v>
      </c>
      <c r="C2813" s="26">
        <v>33440.0</v>
      </c>
      <c r="D2813" s="27">
        <v>0.0</v>
      </c>
      <c r="E2813" s="28"/>
    </row>
    <row r="2814" hidden="1">
      <c r="A2814" s="56" t="s">
        <v>3725</v>
      </c>
      <c r="B2814" s="29">
        <v>13159.0</v>
      </c>
      <c r="C2814" s="26">
        <v>13159.0</v>
      </c>
      <c r="D2814" s="27">
        <v>0.0</v>
      </c>
      <c r="E2814" s="40"/>
    </row>
    <row r="2815" hidden="1">
      <c r="A2815" s="56" t="s">
        <v>3726</v>
      </c>
      <c r="B2815" s="25">
        <v>680.0</v>
      </c>
      <c r="C2815" s="26">
        <v>680.0</v>
      </c>
      <c r="D2815" s="27">
        <v>0.0</v>
      </c>
      <c r="E2815" s="41"/>
    </row>
    <row r="2816" hidden="1">
      <c r="A2816" s="56" t="s">
        <v>3727</v>
      </c>
      <c r="B2816" s="29">
        <v>500.0</v>
      </c>
      <c r="C2816" s="26">
        <v>500.0</v>
      </c>
      <c r="D2816" s="27">
        <v>0.0</v>
      </c>
      <c r="E2816" s="41"/>
    </row>
    <row r="2817" hidden="1">
      <c r="A2817" s="31" t="s">
        <v>3729</v>
      </c>
      <c r="B2817" s="29">
        <v>0.0</v>
      </c>
      <c r="C2817" s="26"/>
      <c r="D2817" s="27">
        <v>0.0</v>
      </c>
      <c r="E2817" s="40"/>
    </row>
    <row r="2818" hidden="1">
      <c r="A2818" s="31" t="s">
        <v>3730</v>
      </c>
      <c r="B2818" s="29">
        <v>0.0</v>
      </c>
      <c r="C2818" s="26"/>
      <c r="D2818" s="27">
        <v>0.0</v>
      </c>
      <c r="E2818" s="40"/>
    </row>
    <row r="2819" hidden="1">
      <c r="A2819" s="31" t="s">
        <v>3732</v>
      </c>
      <c r="B2819" s="29">
        <v>160.0</v>
      </c>
      <c r="C2819" s="26">
        <v>160.0</v>
      </c>
      <c r="D2819" s="27">
        <v>0.0</v>
      </c>
      <c r="E2819" s="28" t="s">
        <v>5051</v>
      </c>
    </row>
    <row r="2820" hidden="1">
      <c r="A2820" s="31" t="s">
        <v>3734</v>
      </c>
      <c r="B2820" s="29">
        <v>4715.0</v>
      </c>
      <c r="C2820" s="26">
        <v>4715.0</v>
      </c>
      <c r="D2820" s="27">
        <v>0.0</v>
      </c>
      <c r="E2820" s="40"/>
    </row>
    <row r="2821" hidden="1">
      <c r="A2821" s="57" t="s">
        <v>3735</v>
      </c>
      <c r="B2821" s="29">
        <v>60665.0</v>
      </c>
      <c r="C2821" s="29">
        <v>60665.0</v>
      </c>
      <c r="D2821" s="27">
        <v>0.0</v>
      </c>
      <c r="E2821" s="41"/>
    </row>
    <row r="2822" hidden="1">
      <c r="A2822" s="57" t="s">
        <v>3736</v>
      </c>
      <c r="B2822" s="29">
        <v>44927.0</v>
      </c>
      <c r="C2822" s="58">
        <v>44927.0</v>
      </c>
      <c r="D2822" s="27">
        <v>0.0</v>
      </c>
      <c r="E2822" s="41"/>
    </row>
    <row r="2823" hidden="1">
      <c r="A2823" s="57" t="s">
        <v>3737</v>
      </c>
      <c r="B2823" s="29">
        <v>61180.22</v>
      </c>
      <c r="C2823" s="58">
        <v>62410.630000000005</v>
      </c>
      <c r="D2823" s="27">
        <v>1230.4100000000035</v>
      </c>
      <c r="E2823" s="41"/>
    </row>
    <row r="2824" hidden="1">
      <c r="A2824" s="57" t="s">
        <v>3738</v>
      </c>
      <c r="B2824" s="29">
        <v>52360.0</v>
      </c>
      <c r="C2824" s="58">
        <v>52360.0</v>
      </c>
      <c r="D2824" s="27">
        <v>0.0</v>
      </c>
      <c r="E2824" s="41"/>
    </row>
    <row r="2825" hidden="1">
      <c r="A2825" s="57" t="s">
        <v>3740</v>
      </c>
      <c r="B2825" s="29">
        <v>0.0</v>
      </c>
      <c r="C2825" s="58">
        <v>0.0</v>
      </c>
      <c r="D2825" s="27">
        <v>0.0</v>
      </c>
      <c r="E2825" s="41"/>
    </row>
    <row r="2826" hidden="1">
      <c r="A2826" s="57" t="s">
        <v>3741</v>
      </c>
      <c r="B2826" s="29">
        <v>10711.61</v>
      </c>
      <c r="C2826" s="58">
        <v>10711.609999999999</v>
      </c>
      <c r="D2826" s="27">
        <v>-1.8189894035458565E-12</v>
      </c>
      <c r="E2826" s="41"/>
    </row>
    <row r="2827" hidden="1">
      <c r="A2827" s="35" t="s">
        <v>3742</v>
      </c>
      <c r="B2827" s="29">
        <v>271786.8300000001</v>
      </c>
      <c r="C2827" s="58">
        <v>273017.2400000001</v>
      </c>
      <c r="D2827" s="27">
        <v>1230.4100000000326</v>
      </c>
      <c r="E2827" s="41"/>
    </row>
    <row r="2828" hidden="1">
      <c r="A2828" s="36" t="s">
        <v>3743</v>
      </c>
      <c r="B2828" s="42">
        <v>-0.6100000000369619</v>
      </c>
      <c r="C2828" s="64">
        <v>-0.6100000001024455</v>
      </c>
      <c r="D2828" s="65">
        <v>-6.548361852765083E-11</v>
      </c>
      <c r="E2828" s="46"/>
    </row>
    <row r="2829" hidden="1">
      <c r="A2829" s="39"/>
      <c r="B2829" s="59"/>
      <c r="C2829" s="66"/>
      <c r="D2829" s="60"/>
      <c r="E2829" s="68"/>
    </row>
    <row r="2830" hidden="1">
      <c r="A2830" s="39"/>
      <c r="B2830" s="59"/>
      <c r="C2830" s="66"/>
      <c r="D2830" s="60"/>
      <c r="E2830" s="68"/>
    </row>
    <row r="2831" hidden="1">
      <c r="A2831" s="5" t="s">
        <v>4843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5" t="s">
        <v>3717</v>
      </c>
      <c r="B2833" s="6"/>
      <c r="C2833" s="6"/>
      <c r="D2833" s="6"/>
      <c r="E2833" s="7"/>
    </row>
    <row r="2834" hidden="1">
      <c r="A2834" s="10"/>
      <c r="B2834" s="11"/>
      <c r="C2834" s="11"/>
      <c r="D2834" s="11"/>
      <c r="E2834" s="12"/>
    </row>
    <row r="2835" hidden="1">
      <c r="A2835" s="13">
        <v>46111.0</v>
      </c>
      <c r="B2835" s="6"/>
      <c r="C2835" s="53" t="s">
        <v>3718</v>
      </c>
      <c r="D2835" s="15">
        <v>46112.0</v>
      </c>
      <c r="E2835" s="7"/>
    </row>
    <row r="2836" hidden="1">
      <c r="A2836" s="10"/>
      <c r="B2836" s="11"/>
      <c r="C2836" s="16"/>
      <c r="D2836" s="11"/>
      <c r="E2836" s="12"/>
    </row>
    <row r="2837" hidden="1">
      <c r="A2837" s="54" t="s">
        <v>4850</v>
      </c>
      <c r="B2837" s="7"/>
      <c r="C2837" s="16"/>
      <c r="D2837" s="55" t="s">
        <v>4852</v>
      </c>
      <c r="E2837" s="7"/>
    </row>
    <row r="2838" hidden="1">
      <c r="A2838" s="10"/>
      <c r="B2838" s="12"/>
      <c r="C2838" s="16"/>
      <c r="D2838" s="11"/>
      <c r="E2838" s="12"/>
    </row>
    <row r="2839" hidden="1">
      <c r="A2839" s="19" t="s">
        <v>3719</v>
      </c>
      <c r="B2839" s="6"/>
      <c r="C2839" s="6"/>
      <c r="D2839" s="6"/>
      <c r="E2839" s="7"/>
    </row>
    <row r="2840" hidden="1">
      <c r="A2840" s="20" t="s">
        <v>3720</v>
      </c>
      <c r="B2840" s="21" t="s">
        <v>3721</v>
      </c>
      <c r="C2840" s="22" t="s">
        <v>3722</v>
      </c>
      <c r="D2840" s="21" t="s">
        <v>3723</v>
      </c>
      <c r="E2840" s="23" t="s">
        <v>13</v>
      </c>
    </row>
    <row r="2841" hidden="1">
      <c r="A2841" s="56" t="s">
        <v>3724</v>
      </c>
      <c r="B2841" s="25">
        <v>3771.0</v>
      </c>
      <c r="C2841" s="26">
        <v>3771.0</v>
      </c>
      <c r="D2841" s="27">
        <v>0.0</v>
      </c>
      <c r="E2841" s="28"/>
    </row>
    <row r="2842" hidden="1">
      <c r="A2842" s="56" t="s">
        <v>3725</v>
      </c>
      <c r="B2842" s="29">
        <v>4212.0</v>
      </c>
      <c r="C2842" s="26">
        <v>4212.0</v>
      </c>
      <c r="D2842" s="27">
        <v>0.0</v>
      </c>
      <c r="E2842" s="40"/>
    </row>
    <row r="2843" hidden="1">
      <c r="A2843" s="56" t="s">
        <v>3726</v>
      </c>
      <c r="B2843" s="25">
        <v>0.0</v>
      </c>
      <c r="C2843" s="26"/>
      <c r="D2843" s="27">
        <v>0.0</v>
      </c>
      <c r="E2843" s="41"/>
    </row>
    <row r="2844" hidden="1">
      <c r="A2844" s="56" t="s">
        <v>3727</v>
      </c>
      <c r="B2844" s="29">
        <v>0.0</v>
      </c>
      <c r="C2844" s="26"/>
      <c r="D2844" s="27">
        <v>0.0</v>
      </c>
      <c r="E2844" s="41"/>
    </row>
    <row r="2845" hidden="1">
      <c r="A2845" s="31" t="s">
        <v>3729</v>
      </c>
      <c r="B2845" s="29">
        <v>0.0</v>
      </c>
      <c r="C2845" s="26"/>
      <c r="D2845" s="27">
        <v>0.0</v>
      </c>
      <c r="E2845" s="40"/>
    </row>
    <row r="2846" hidden="1">
      <c r="A2846" s="31" t="s">
        <v>3730</v>
      </c>
      <c r="B2846" s="29">
        <v>0.0</v>
      </c>
      <c r="C2846" s="26"/>
      <c r="D2846" s="27">
        <v>0.0</v>
      </c>
      <c r="E2846" s="40"/>
    </row>
    <row r="2847" hidden="1">
      <c r="A2847" s="31" t="s">
        <v>3732</v>
      </c>
      <c r="B2847" s="29">
        <v>3420.0</v>
      </c>
      <c r="C2847" s="26">
        <v>3420.0</v>
      </c>
      <c r="D2847" s="27">
        <v>0.0</v>
      </c>
      <c r="E2847" s="28" t="s">
        <v>8629</v>
      </c>
    </row>
    <row r="2848" hidden="1">
      <c r="A2848" s="31" t="s">
        <v>3734</v>
      </c>
      <c r="B2848" s="29">
        <v>1170.0</v>
      </c>
      <c r="C2848" s="26">
        <v>1170.0</v>
      </c>
      <c r="D2848" s="27">
        <v>0.0</v>
      </c>
      <c r="E2848" s="40"/>
    </row>
    <row r="2849" hidden="1">
      <c r="A2849" s="57" t="s">
        <v>3735</v>
      </c>
      <c r="B2849" s="29">
        <v>16157.0</v>
      </c>
      <c r="C2849" s="29">
        <v>16157.0</v>
      </c>
      <c r="D2849" s="27">
        <v>0.0</v>
      </c>
      <c r="E2849" s="41"/>
    </row>
    <row r="2850" hidden="1">
      <c r="A2850" s="57" t="s">
        <v>3736</v>
      </c>
      <c r="B2850" s="29">
        <v>12287.0</v>
      </c>
      <c r="C2850" s="58">
        <v>12287.0</v>
      </c>
      <c r="D2850" s="27">
        <v>0.0</v>
      </c>
      <c r="E2850" s="41"/>
    </row>
    <row r="2851" hidden="1">
      <c r="A2851" s="57" t="s">
        <v>3737</v>
      </c>
      <c r="B2851" s="29">
        <v>16448.42</v>
      </c>
      <c r="C2851" s="58">
        <v>16448.42</v>
      </c>
      <c r="D2851" s="27">
        <v>0.0</v>
      </c>
      <c r="E2851" s="41"/>
    </row>
    <row r="2852" hidden="1">
      <c r="A2852" s="57" t="s">
        <v>3738</v>
      </c>
      <c r="B2852" s="29">
        <v>15498.0</v>
      </c>
      <c r="C2852" s="58">
        <v>15498.0</v>
      </c>
      <c r="D2852" s="27">
        <v>0.0</v>
      </c>
      <c r="E2852" s="41"/>
    </row>
    <row r="2853" hidden="1">
      <c r="A2853" s="57" t="s">
        <v>3740</v>
      </c>
      <c r="B2853" s="29">
        <v>0.0</v>
      </c>
      <c r="C2853" s="58">
        <v>0.0</v>
      </c>
      <c r="D2853" s="27">
        <v>0.0</v>
      </c>
      <c r="E2853" s="41"/>
    </row>
    <row r="2854" hidden="1">
      <c r="A2854" s="57" t="s">
        <v>3741</v>
      </c>
      <c r="B2854" s="29">
        <v>3053.6000000000004</v>
      </c>
      <c r="C2854" s="58">
        <v>3053.6000000000004</v>
      </c>
      <c r="D2854" s="27">
        <v>0.0</v>
      </c>
      <c r="E2854" s="41"/>
    </row>
    <row r="2855" hidden="1">
      <c r="A2855" s="35" t="s">
        <v>3742</v>
      </c>
      <c r="B2855" s="29">
        <v>72963.52</v>
      </c>
      <c r="C2855" s="58">
        <v>72963.52000000002</v>
      </c>
      <c r="D2855" s="27">
        <v>1.4551915228366852E-11</v>
      </c>
      <c r="E2855" s="41"/>
    </row>
    <row r="2856" hidden="1">
      <c r="A2856" s="36" t="s">
        <v>3743</v>
      </c>
      <c r="B2856" s="42">
        <v>-0.10000000000582077</v>
      </c>
      <c r="C2856" s="64">
        <v>-0.10000000002037268</v>
      </c>
      <c r="D2856" s="65">
        <v>-1.4551915228366852E-11</v>
      </c>
      <c r="E2856" s="46"/>
    </row>
    <row r="2857" hidden="1">
      <c r="A2857" s="39"/>
      <c r="B2857" s="59"/>
      <c r="C2857" s="66"/>
      <c r="D2857" s="60"/>
      <c r="E2857" s="68"/>
    </row>
    <row r="2858" hidden="1">
      <c r="A2858" s="39"/>
      <c r="B2858" s="59"/>
      <c r="C2858" s="66"/>
      <c r="D2858" s="60"/>
      <c r="E2858" s="68"/>
    </row>
    <row r="2859" hidden="1">
      <c r="A2859" s="5" t="s">
        <v>4843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5" t="s">
        <v>3717</v>
      </c>
      <c r="B2861" s="6"/>
      <c r="C2861" s="6"/>
      <c r="D2861" s="6"/>
      <c r="E2861" s="7"/>
    </row>
    <row r="2862" hidden="1">
      <c r="A2862" s="10"/>
      <c r="B2862" s="11"/>
      <c r="C2862" s="11"/>
      <c r="D2862" s="11"/>
      <c r="E2862" s="12"/>
    </row>
    <row r="2863" hidden="1">
      <c r="A2863" s="13">
        <v>46113.0</v>
      </c>
      <c r="B2863" s="6"/>
      <c r="C2863" s="53" t="s">
        <v>3718</v>
      </c>
      <c r="D2863" s="15">
        <v>46117.0</v>
      </c>
      <c r="E2863" s="7"/>
    </row>
    <row r="2864" hidden="1">
      <c r="A2864" s="10"/>
      <c r="B2864" s="11"/>
      <c r="C2864" s="16"/>
      <c r="D2864" s="11"/>
      <c r="E2864" s="12"/>
    </row>
    <row r="2865" hidden="1">
      <c r="A2865" s="54" t="s">
        <v>4853</v>
      </c>
      <c r="B2865" s="7"/>
      <c r="C2865" s="16"/>
      <c r="D2865" s="55" t="s">
        <v>4851</v>
      </c>
      <c r="E2865" s="7"/>
    </row>
    <row r="2866" hidden="1">
      <c r="A2866" s="10"/>
      <c r="B2866" s="12"/>
      <c r="C2866" s="16"/>
      <c r="D2866" s="11"/>
      <c r="E2866" s="12"/>
    </row>
    <row r="2867" hidden="1">
      <c r="A2867" s="19" t="s">
        <v>3719</v>
      </c>
      <c r="B2867" s="6"/>
      <c r="C2867" s="6"/>
      <c r="D2867" s="6"/>
      <c r="E2867" s="7"/>
    </row>
    <row r="2868" hidden="1">
      <c r="A2868" s="20" t="s">
        <v>3720</v>
      </c>
      <c r="B2868" s="21" t="s">
        <v>3721</v>
      </c>
      <c r="C2868" s="22" t="s">
        <v>3722</v>
      </c>
      <c r="D2868" s="21" t="s">
        <v>3723</v>
      </c>
      <c r="E2868" s="23" t="s">
        <v>13</v>
      </c>
    </row>
    <row r="2869" hidden="1">
      <c r="A2869" s="56" t="s">
        <v>3724</v>
      </c>
      <c r="B2869" s="25">
        <v>20073.0</v>
      </c>
      <c r="C2869" s="26">
        <v>20073.0</v>
      </c>
      <c r="D2869" s="27">
        <v>0.0</v>
      </c>
      <c r="E2869" s="28"/>
    </row>
    <row r="2870" hidden="1">
      <c r="A2870" s="56" t="s">
        <v>3725</v>
      </c>
      <c r="B2870" s="29">
        <v>11032.0</v>
      </c>
      <c r="C2870" s="26">
        <v>11032.0</v>
      </c>
      <c r="D2870" s="27">
        <v>0.0</v>
      </c>
      <c r="E2870" s="40"/>
    </row>
    <row r="2871" hidden="1">
      <c r="A2871" s="56" t="s">
        <v>3726</v>
      </c>
      <c r="B2871" s="25">
        <v>0.0</v>
      </c>
      <c r="C2871" s="26"/>
      <c r="D2871" s="27">
        <v>0.0</v>
      </c>
      <c r="E2871" s="41"/>
    </row>
    <row r="2872" hidden="1">
      <c r="A2872" s="56" t="s">
        <v>3727</v>
      </c>
      <c r="B2872" s="29">
        <v>500.0</v>
      </c>
      <c r="C2872" s="26">
        <v>500.0</v>
      </c>
      <c r="D2872" s="27">
        <v>0.0</v>
      </c>
      <c r="E2872" s="41"/>
    </row>
    <row r="2873" hidden="1">
      <c r="A2873" s="31" t="s">
        <v>3729</v>
      </c>
      <c r="B2873" s="29">
        <v>0.0</v>
      </c>
      <c r="C2873" s="26"/>
      <c r="D2873" s="27">
        <v>0.0</v>
      </c>
      <c r="E2873" s="40"/>
    </row>
    <row r="2874" hidden="1">
      <c r="A2874" s="31" t="s">
        <v>3730</v>
      </c>
      <c r="B2874" s="29">
        <v>0.0</v>
      </c>
      <c r="C2874" s="26"/>
      <c r="D2874" s="27">
        <v>0.0</v>
      </c>
      <c r="E2874" s="40"/>
    </row>
    <row r="2875" hidden="1">
      <c r="A2875" s="31" t="s">
        <v>3732</v>
      </c>
      <c r="B2875" s="29">
        <v>2412.0</v>
      </c>
      <c r="C2875" s="26">
        <v>2277.0</v>
      </c>
      <c r="D2875" s="27">
        <v>-135.0</v>
      </c>
      <c r="E2875" s="28" t="s">
        <v>8630</v>
      </c>
    </row>
    <row r="2876" hidden="1">
      <c r="A2876" s="31" t="s">
        <v>3734</v>
      </c>
      <c r="B2876" s="29">
        <v>4005.0</v>
      </c>
      <c r="C2876" s="26">
        <v>4140.0</v>
      </c>
      <c r="D2876" s="27">
        <v>135.0</v>
      </c>
      <c r="E2876" s="40"/>
    </row>
    <row r="2877" hidden="1">
      <c r="A2877" s="57" t="s">
        <v>3735</v>
      </c>
      <c r="B2877" s="29">
        <v>54082.0</v>
      </c>
      <c r="C2877" s="29">
        <v>54082.0</v>
      </c>
      <c r="D2877" s="27">
        <v>0.0</v>
      </c>
      <c r="E2877" s="41"/>
    </row>
    <row r="2878" hidden="1">
      <c r="A2878" s="57" t="s">
        <v>3736</v>
      </c>
      <c r="B2878" s="29">
        <v>34418.0</v>
      </c>
      <c r="C2878" s="58">
        <v>34418.0</v>
      </c>
      <c r="D2878" s="27">
        <v>0.0</v>
      </c>
      <c r="E2878" s="41"/>
    </row>
    <row r="2879" hidden="1">
      <c r="A2879" s="57" t="s">
        <v>3737</v>
      </c>
      <c r="B2879" s="29">
        <v>47924.0</v>
      </c>
      <c r="C2879" s="58">
        <v>47924.0</v>
      </c>
      <c r="D2879" s="27">
        <v>0.0</v>
      </c>
      <c r="E2879" s="41"/>
    </row>
    <row r="2880" hidden="1">
      <c r="A2880" s="57" t="s">
        <v>3738</v>
      </c>
      <c r="B2880" s="29">
        <v>40670.0</v>
      </c>
      <c r="C2880" s="58">
        <v>40670.0</v>
      </c>
      <c r="D2880" s="27">
        <v>0.0</v>
      </c>
      <c r="E2880" s="41"/>
    </row>
    <row r="2881" hidden="1">
      <c r="A2881" s="57" t="s">
        <v>3740</v>
      </c>
      <c r="B2881" s="29">
        <v>0.0</v>
      </c>
      <c r="C2881" s="58">
        <v>0.0</v>
      </c>
      <c r="D2881" s="27">
        <v>0.0</v>
      </c>
      <c r="E2881" s="41"/>
    </row>
    <row r="2882" hidden="1">
      <c r="A2882" s="57" t="s">
        <v>3741</v>
      </c>
      <c r="B2882" s="29">
        <v>9383.0</v>
      </c>
      <c r="C2882" s="58">
        <v>9383.0</v>
      </c>
      <c r="D2882" s="27">
        <v>0.0</v>
      </c>
      <c r="E2882" s="41"/>
    </row>
    <row r="2883" hidden="1">
      <c r="A2883" s="35" t="s">
        <v>3742</v>
      </c>
      <c r="B2883" s="29">
        <v>215116.1</v>
      </c>
      <c r="C2883" s="58">
        <v>215116.1</v>
      </c>
      <c r="D2883" s="27">
        <v>0.0</v>
      </c>
      <c r="E2883" s="41"/>
    </row>
    <row r="2884" hidden="1">
      <c r="A2884" s="36" t="s">
        <v>3743</v>
      </c>
      <c r="B2884" s="42">
        <v>-0.09999999999854481</v>
      </c>
      <c r="C2884" s="64">
        <v>-0.10000000000582077</v>
      </c>
      <c r="D2884" s="65">
        <v>-7.275957614183426E-12</v>
      </c>
      <c r="E2884" s="46"/>
    </row>
    <row r="2885" hidden="1">
      <c r="A2885" s="39"/>
      <c r="B2885" s="59"/>
      <c r="C2885" s="66"/>
      <c r="D2885" s="60"/>
      <c r="E2885" s="68"/>
    </row>
    <row r="2886" hidden="1">
      <c r="A2886" s="39"/>
      <c r="B2886" s="59"/>
      <c r="C2886" s="66"/>
      <c r="D2886" s="60"/>
      <c r="E2886" s="68"/>
    </row>
    <row r="2887" hidden="1">
      <c r="A2887" s="5" t="s">
        <v>4843</v>
      </c>
      <c r="B2887" s="6"/>
      <c r="C2887" s="6"/>
      <c r="D2887" s="6"/>
      <c r="E2887" s="7"/>
    </row>
    <row r="2888" hidden="1">
      <c r="A2888" s="10"/>
      <c r="B2888" s="11"/>
      <c r="C2888" s="11"/>
      <c r="D2888" s="11"/>
      <c r="E2888" s="12"/>
    </row>
    <row r="2889" hidden="1">
      <c r="A2889" s="5" t="s">
        <v>3717</v>
      </c>
      <c r="B2889" s="6"/>
      <c r="C2889" s="6"/>
      <c r="D2889" s="6"/>
      <c r="E2889" s="7"/>
    </row>
    <row r="2890" hidden="1">
      <c r="A2890" s="10"/>
      <c r="B2890" s="11"/>
      <c r="C2890" s="11"/>
      <c r="D2890" s="11"/>
      <c r="E2890" s="12"/>
    </row>
    <row r="2891" hidden="1">
      <c r="A2891" s="13">
        <v>46118.0</v>
      </c>
      <c r="B2891" s="6"/>
      <c r="C2891" s="53" t="s">
        <v>3718</v>
      </c>
      <c r="D2891" s="15">
        <v>46124.0</v>
      </c>
      <c r="E2891" s="7"/>
    </row>
    <row r="2892" hidden="1">
      <c r="A2892" s="10"/>
      <c r="B2892" s="11"/>
      <c r="C2892" s="16"/>
      <c r="D2892" s="11"/>
      <c r="E2892" s="12"/>
    </row>
    <row r="2893" hidden="1">
      <c r="A2893" s="54" t="s">
        <v>4850</v>
      </c>
      <c r="B2893" s="7"/>
      <c r="C2893" s="16"/>
      <c r="D2893" s="55" t="s">
        <v>4851</v>
      </c>
      <c r="E2893" s="7"/>
    </row>
    <row r="2894" hidden="1">
      <c r="A2894" s="10"/>
      <c r="B2894" s="12"/>
      <c r="C2894" s="16"/>
      <c r="D2894" s="11"/>
      <c r="E2894" s="12"/>
    </row>
    <row r="2895" hidden="1">
      <c r="A2895" s="19" t="s">
        <v>3719</v>
      </c>
      <c r="B2895" s="6"/>
      <c r="C2895" s="6"/>
      <c r="D2895" s="6"/>
      <c r="E2895" s="7"/>
    </row>
    <row r="2896" hidden="1">
      <c r="A2896" s="20" t="s">
        <v>3720</v>
      </c>
      <c r="B2896" s="21" t="s">
        <v>3721</v>
      </c>
      <c r="C2896" s="22" t="s">
        <v>3722</v>
      </c>
      <c r="D2896" s="21" t="s">
        <v>3723</v>
      </c>
      <c r="E2896" s="23" t="s">
        <v>13</v>
      </c>
    </row>
    <row r="2897" hidden="1">
      <c r="A2897" s="56" t="s">
        <v>3724</v>
      </c>
      <c r="B2897" s="25">
        <v>22864.0</v>
      </c>
      <c r="C2897" s="26">
        <v>22864.0</v>
      </c>
      <c r="D2897" s="27">
        <v>0.0</v>
      </c>
      <c r="E2897" s="28"/>
    </row>
    <row r="2898" hidden="1">
      <c r="A2898" s="56" t="s">
        <v>3725</v>
      </c>
      <c r="B2898" s="29">
        <v>17563.0</v>
      </c>
      <c r="C2898" s="26">
        <v>17563.0</v>
      </c>
      <c r="D2898" s="27">
        <v>0.0</v>
      </c>
      <c r="E2898" s="40"/>
    </row>
    <row r="2899" hidden="1">
      <c r="A2899" s="56" t="s">
        <v>3726</v>
      </c>
      <c r="B2899" s="25">
        <v>0.0</v>
      </c>
      <c r="C2899" s="26"/>
      <c r="D2899" s="27">
        <v>0.0</v>
      </c>
      <c r="E2899" s="41"/>
    </row>
    <row r="2900" hidden="1">
      <c r="A2900" s="56" t="s">
        <v>3727</v>
      </c>
      <c r="B2900" s="29">
        <v>500.0</v>
      </c>
      <c r="C2900" s="26">
        <v>500.0</v>
      </c>
      <c r="D2900" s="27">
        <v>0.0</v>
      </c>
      <c r="E2900" s="41"/>
    </row>
    <row r="2901" hidden="1">
      <c r="A2901" s="31" t="s">
        <v>3729</v>
      </c>
      <c r="B2901" s="29">
        <v>135.0</v>
      </c>
      <c r="C2901" s="26"/>
      <c r="D2901" s="27">
        <v>-135.0</v>
      </c>
      <c r="E2901" s="40"/>
    </row>
    <row r="2902" hidden="1">
      <c r="A2902" s="31" t="s">
        <v>3730</v>
      </c>
      <c r="B2902" s="29">
        <v>0.0</v>
      </c>
      <c r="C2902" s="26"/>
      <c r="D2902" s="27">
        <v>0.0</v>
      </c>
      <c r="E2902" s="40"/>
    </row>
    <row r="2903" hidden="1">
      <c r="A2903" s="31" t="s">
        <v>3732</v>
      </c>
      <c r="B2903" s="29">
        <v>9527.0</v>
      </c>
      <c r="C2903" s="26">
        <v>9537.0</v>
      </c>
      <c r="D2903" s="27">
        <v>10.0</v>
      </c>
      <c r="E2903" s="28" t="s">
        <v>8631</v>
      </c>
    </row>
    <row r="2904" hidden="1">
      <c r="A2904" s="31" t="s">
        <v>3734</v>
      </c>
      <c r="B2904" s="29">
        <v>3285.0</v>
      </c>
      <c r="C2904" s="26">
        <v>3415.0</v>
      </c>
      <c r="D2904" s="27">
        <v>130.0</v>
      </c>
      <c r="E2904" s="40"/>
    </row>
    <row r="2905" hidden="1">
      <c r="A2905" s="57" t="s">
        <v>3735</v>
      </c>
      <c r="B2905" s="29">
        <v>71855.0</v>
      </c>
      <c r="C2905" s="29">
        <v>71855.0</v>
      </c>
      <c r="D2905" s="27">
        <v>0.0</v>
      </c>
      <c r="E2905" s="41"/>
    </row>
    <row r="2906" hidden="1">
      <c r="A2906" s="57" t="s">
        <v>3736</v>
      </c>
      <c r="B2906" s="29">
        <v>43480.0</v>
      </c>
      <c r="C2906" s="58">
        <v>43480.0</v>
      </c>
      <c r="D2906" s="27">
        <v>0.0</v>
      </c>
      <c r="E2906" s="41"/>
    </row>
    <row r="2907" hidden="1">
      <c r="A2907" s="57" t="s">
        <v>3737</v>
      </c>
      <c r="B2907" s="29">
        <v>62440.0</v>
      </c>
      <c r="C2907" s="58">
        <v>62440.0</v>
      </c>
      <c r="D2907" s="27">
        <v>0.0</v>
      </c>
      <c r="E2907" s="41"/>
    </row>
    <row r="2908" hidden="1">
      <c r="A2908" s="57" t="s">
        <v>3738</v>
      </c>
      <c r="B2908" s="29">
        <v>53579.0</v>
      </c>
      <c r="C2908" s="58">
        <v>53828.0</v>
      </c>
      <c r="D2908" s="27">
        <v>249.0</v>
      </c>
      <c r="E2908" s="41"/>
    </row>
    <row r="2909" hidden="1">
      <c r="A2909" s="57" t="s">
        <v>3740</v>
      </c>
      <c r="B2909" s="29">
        <v>4023.0</v>
      </c>
      <c r="C2909" s="58">
        <v>4023.0</v>
      </c>
      <c r="D2909" s="27">
        <v>0.0</v>
      </c>
      <c r="E2909" s="41"/>
    </row>
    <row r="2910" hidden="1">
      <c r="A2910" s="57" t="s">
        <v>3741</v>
      </c>
      <c r="B2910" s="29">
        <v>12472.0</v>
      </c>
      <c r="C2910" s="58">
        <v>12472.0</v>
      </c>
      <c r="D2910" s="27">
        <v>0.0</v>
      </c>
      <c r="E2910" s="41"/>
    </row>
    <row r="2911" hidden="1">
      <c r="A2911" s="35" t="s">
        <v>3742</v>
      </c>
      <c r="B2911" s="29">
        <v>289250.2</v>
      </c>
      <c r="C2911" s="58">
        <v>289499.2</v>
      </c>
      <c r="D2911" s="27">
        <v>249.0</v>
      </c>
      <c r="E2911" s="41"/>
    </row>
    <row r="2912" hidden="1">
      <c r="A2912" s="36" t="s">
        <v>3743</v>
      </c>
      <c r="B2912" s="42">
        <v>0.8000000000029104</v>
      </c>
      <c r="C2912" s="64">
        <v>5.7999999999883585</v>
      </c>
      <c r="D2912" s="65">
        <v>4.999999999985448</v>
      </c>
      <c r="E2912" s="46"/>
    </row>
    <row r="2913" hidden="1">
      <c r="A2913" s="39"/>
      <c r="B2913" s="59"/>
      <c r="C2913" s="66"/>
      <c r="D2913" s="60"/>
      <c r="E2913" s="68"/>
    </row>
    <row r="2914" hidden="1">
      <c r="A2914" s="39"/>
      <c r="B2914" s="59"/>
      <c r="C2914" s="66"/>
      <c r="D2914" s="60"/>
      <c r="E2914" s="68"/>
    </row>
    <row r="2915" hidden="1">
      <c r="A2915" s="5" t="s">
        <v>4843</v>
      </c>
      <c r="B2915" s="6"/>
      <c r="C2915" s="6"/>
      <c r="D2915" s="6"/>
      <c r="E2915" s="7"/>
    </row>
    <row r="2916" hidden="1">
      <c r="A2916" s="10"/>
      <c r="B2916" s="11"/>
      <c r="C2916" s="11"/>
      <c r="D2916" s="11"/>
      <c r="E2916" s="12"/>
    </row>
    <row r="2917" hidden="1">
      <c r="A2917" s="5" t="s">
        <v>3717</v>
      </c>
      <c r="B2917" s="6"/>
      <c r="C2917" s="6"/>
      <c r="D2917" s="6"/>
      <c r="E2917" s="7"/>
    </row>
    <row r="2918" hidden="1">
      <c r="A2918" s="10"/>
      <c r="B2918" s="11"/>
      <c r="C2918" s="11"/>
      <c r="D2918" s="11"/>
      <c r="E2918" s="12"/>
    </row>
    <row r="2919" hidden="1">
      <c r="A2919" s="13">
        <v>46125.0</v>
      </c>
      <c r="B2919" s="6"/>
      <c r="C2919" s="53" t="s">
        <v>3718</v>
      </c>
      <c r="D2919" s="15">
        <v>46131.0</v>
      </c>
      <c r="E2919" s="7"/>
    </row>
    <row r="2920" hidden="1">
      <c r="A2920" s="10"/>
      <c r="B2920" s="11"/>
      <c r="C2920" s="16"/>
      <c r="D2920" s="11"/>
      <c r="E2920" s="12"/>
    </row>
    <row r="2921" hidden="1">
      <c r="A2921" s="54" t="s">
        <v>4850</v>
      </c>
      <c r="B2921" s="7"/>
      <c r="C2921" s="16"/>
      <c r="D2921" s="55" t="s">
        <v>4851</v>
      </c>
      <c r="E2921" s="7"/>
    </row>
    <row r="2922" hidden="1">
      <c r="A2922" s="10"/>
      <c r="B2922" s="12"/>
      <c r="C2922" s="16"/>
      <c r="D2922" s="11"/>
      <c r="E2922" s="12"/>
    </row>
    <row r="2923" hidden="1">
      <c r="A2923" s="19" t="s">
        <v>3719</v>
      </c>
      <c r="B2923" s="6"/>
      <c r="C2923" s="6"/>
      <c r="D2923" s="6"/>
      <c r="E2923" s="7"/>
    </row>
    <row r="2924" hidden="1">
      <c r="A2924" s="20" t="s">
        <v>3720</v>
      </c>
      <c r="B2924" s="21" t="s">
        <v>3721</v>
      </c>
      <c r="C2924" s="22" t="s">
        <v>3722</v>
      </c>
      <c r="D2924" s="21" t="s">
        <v>3723</v>
      </c>
      <c r="E2924" s="23" t="s">
        <v>13</v>
      </c>
    </row>
    <row r="2925" hidden="1">
      <c r="A2925" s="56" t="s">
        <v>3724</v>
      </c>
      <c r="B2925" s="25">
        <v>16035.0</v>
      </c>
      <c r="C2925" s="26">
        <v>15900.0</v>
      </c>
      <c r="D2925" s="27">
        <v>-135.0</v>
      </c>
      <c r="E2925" s="28"/>
    </row>
    <row r="2926" hidden="1">
      <c r="A2926" s="56" t="s">
        <v>3725</v>
      </c>
      <c r="B2926" s="29">
        <v>16198.0</v>
      </c>
      <c r="C2926" s="26">
        <v>16198.0</v>
      </c>
      <c r="D2926" s="27">
        <v>0.0</v>
      </c>
      <c r="E2926" s="40"/>
    </row>
    <row r="2927" hidden="1">
      <c r="A2927" s="56" t="s">
        <v>3726</v>
      </c>
      <c r="B2927" s="25">
        <v>0.0</v>
      </c>
      <c r="C2927" s="26"/>
      <c r="D2927" s="27">
        <v>0.0</v>
      </c>
      <c r="E2927" s="41"/>
    </row>
    <row r="2928" hidden="1">
      <c r="A2928" s="56" t="s">
        <v>3727</v>
      </c>
      <c r="B2928" s="29">
        <v>1000.0</v>
      </c>
      <c r="C2928" s="26">
        <v>1000.0</v>
      </c>
      <c r="D2928" s="27">
        <v>0.0</v>
      </c>
      <c r="E2928" s="41"/>
    </row>
    <row r="2929" hidden="1">
      <c r="A2929" s="31" t="s">
        <v>3729</v>
      </c>
      <c r="B2929" s="29">
        <v>90.0</v>
      </c>
      <c r="C2929" s="26"/>
      <c r="D2929" s="27">
        <v>-90.0</v>
      </c>
      <c r="E2929" s="40"/>
    </row>
    <row r="2930" hidden="1">
      <c r="A2930" s="31" t="s">
        <v>3730</v>
      </c>
      <c r="B2930" s="29">
        <v>0.0</v>
      </c>
      <c r="C2930" s="26">
        <v>150.0</v>
      </c>
      <c r="D2930" s="27">
        <v>150.0</v>
      </c>
      <c r="E2930" s="40" t="s">
        <v>5129</v>
      </c>
    </row>
    <row r="2931" hidden="1">
      <c r="A2931" s="31" t="s">
        <v>3732</v>
      </c>
      <c r="B2931" s="29">
        <v>12944.0</v>
      </c>
      <c r="C2931" s="26">
        <v>12865.0</v>
      </c>
      <c r="D2931" s="27">
        <v>-79.0</v>
      </c>
      <c r="E2931" s="28" t="s">
        <v>8632</v>
      </c>
    </row>
    <row r="2932" hidden="1">
      <c r="A2932" s="31" t="s">
        <v>3734</v>
      </c>
      <c r="B2932" s="29">
        <v>3960.0</v>
      </c>
      <c r="C2932" s="26">
        <v>4145.0</v>
      </c>
      <c r="D2932" s="27">
        <v>185.0</v>
      </c>
      <c r="E2932" s="40"/>
    </row>
    <row r="2933" hidden="1">
      <c r="A2933" s="57" t="s">
        <v>3735</v>
      </c>
      <c r="B2933" s="29">
        <v>63242.0</v>
      </c>
      <c r="C2933" s="29">
        <v>63242.0</v>
      </c>
      <c r="D2933" s="27">
        <v>0.0</v>
      </c>
      <c r="E2933" s="41"/>
    </row>
    <row r="2934" hidden="1">
      <c r="A2934" s="57" t="s">
        <v>3736</v>
      </c>
      <c r="B2934" s="29">
        <v>40810.0</v>
      </c>
      <c r="C2934" s="58">
        <v>40810.0</v>
      </c>
      <c r="D2934" s="27">
        <v>0.0</v>
      </c>
      <c r="E2934" s="41"/>
    </row>
    <row r="2935" hidden="1">
      <c r="A2935" s="57" t="s">
        <v>3737</v>
      </c>
      <c r="B2935" s="29">
        <v>53230.0</v>
      </c>
      <c r="C2935" s="58">
        <v>53230.0</v>
      </c>
      <c r="D2935" s="27">
        <v>0.0</v>
      </c>
      <c r="E2935" s="41"/>
    </row>
    <row r="2936" hidden="1">
      <c r="A2936" s="57" t="s">
        <v>3738</v>
      </c>
      <c r="B2936" s="29">
        <v>60750.0</v>
      </c>
      <c r="C2936" s="58">
        <v>60750.0</v>
      </c>
      <c r="D2936" s="27">
        <v>0.0</v>
      </c>
      <c r="E2936" s="41"/>
    </row>
    <row r="2937" hidden="1">
      <c r="A2937" s="57" t="s">
        <v>3740</v>
      </c>
      <c r="B2937" s="29">
        <v>1001.0</v>
      </c>
      <c r="C2937" s="58">
        <v>1001.0</v>
      </c>
      <c r="D2937" s="27">
        <v>0.0</v>
      </c>
      <c r="E2937" s="41"/>
    </row>
    <row r="2938" hidden="1">
      <c r="A2938" s="57" t="s">
        <v>3741</v>
      </c>
      <c r="B2938" s="29">
        <v>13817.0</v>
      </c>
      <c r="C2938" s="58">
        <v>13817.0</v>
      </c>
      <c r="D2938" s="27">
        <v>0.0</v>
      </c>
      <c r="E2938" s="41"/>
    </row>
    <row r="2939" hidden="1">
      <c r="A2939" s="35" t="s">
        <v>3742</v>
      </c>
      <c r="B2939" s="29">
        <v>269260.2</v>
      </c>
      <c r="C2939" s="58">
        <v>269260.2</v>
      </c>
      <c r="D2939" s="27">
        <v>0.0</v>
      </c>
      <c r="E2939" s="41"/>
    </row>
    <row r="2940" hidden="1">
      <c r="A2940" s="36" t="s">
        <v>3743</v>
      </c>
      <c r="B2940" s="42">
        <v>-0.19999999999708962</v>
      </c>
      <c r="C2940" s="64">
        <v>30.79999999998836</v>
      </c>
      <c r="D2940" s="65">
        <v>30.999999999985448</v>
      </c>
      <c r="E2940" s="46"/>
    </row>
    <row r="2941" hidden="1">
      <c r="A2941" s="39"/>
      <c r="B2941" s="59"/>
      <c r="C2941" s="66"/>
      <c r="D2941" s="60"/>
      <c r="E2941" s="68"/>
    </row>
    <row r="2942" hidden="1">
      <c r="A2942" s="39"/>
      <c r="B2942" s="59"/>
      <c r="C2942" s="66"/>
      <c r="D2942" s="60"/>
      <c r="E2942" s="68"/>
    </row>
    <row r="2943" hidden="1">
      <c r="A2943" s="5" t="s">
        <v>4843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5" t="s">
        <v>3717</v>
      </c>
      <c r="B2945" s="6"/>
      <c r="C2945" s="6"/>
      <c r="D2945" s="6"/>
      <c r="E2945" s="7"/>
    </row>
    <row r="2946" hidden="1">
      <c r="A2946" s="10"/>
      <c r="B2946" s="11"/>
      <c r="C2946" s="11"/>
      <c r="D2946" s="11"/>
      <c r="E2946" s="12"/>
    </row>
    <row r="2947" hidden="1">
      <c r="A2947" s="13">
        <v>46132.0</v>
      </c>
      <c r="B2947" s="6"/>
      <c r="C2947" s="53" t="s">
        <v>3718</v>
      </c>
      <c r="D2947" s="15">
        <v>46138.0</v>
      </c>
      <c r="E2947" s="7"/>
    </row>
    <row r="2948" hidden="1">
      <c r="A2948" s="10"/>
      <c r="B2948" s="11"/>
      <c r="C2948" s="16"/>
      <c r="D2948" s="11"/>
      <c r="E2948" s="12"/>
    </row>
    <row r="2949" hidden="1">
      <c r="A2949" s="54" t="s">
        <v>4850</v>
      </c>
      <c r="B2949" s="7"/>
      <c r="C2949" s="16"/>
      <c r="D2949" s="55" t="s">
        <v>4851</v>
      </c>
      <c r="E2949" s="7"/>
    </row>
    <row r="2950" hidden="1">
      <c r="A2950" s="10"/>
      <c r="B2950" s="12"/>
      <c r="C2950" s="16"/>
      <c r="D2950" s="11"/>
      <c r="E2950" s="12"/>
    </row>
    <row r="2951" hidden="1">
      <c r="A2951" s="19" t="s">
        <v>3719</v>
      </c>
      <c r="B2951" s="6"/>
      <c r="C2951" s="6"/>
      <c r="D2951" s="6"/>
      <c r="E2951" s="7"/>
    </row>
    <row r="2952" hidden="1">
      <c r="A2952" s="20" t="s">
        <v>3720</v>
      </c>
      <c r="B2952" s="21" t="s">
        <v>3721</v>
      </c>
      <c r="C2952" s="22" t="s">
        <v>3722</v>
      </c>
      <c r="D2952" s="21" t="s">
        <v>3723</v>
      </c>
      <c r="E2952" s="23" t="s">
        <v>13</v>
      </c>
    </row>
    <row r="2953" hidden="1">
      <c r="A2953" s="56" t="s">
        <v>3724</v>
      </c>
      <c r="B2953" s="25">
        <v>36734.0</v>
      </c>
      <c r="C2953" s="26">
        <v>36735.0</v>
      </c>
      <c r="D2953" s="27">
        <v>1.0</v>
      </c>
      <c r="E2953" s="28"/>
    </row>
    <row r="2954" hidden="1">
      <c r="A2954" s="56" t="s">
        <v>3725</v>
      </c>
      <c r="B2954" s="29">
        <v>14956.5</v>
      </c>
      <c r="C2954" s="26">
        <v>14956.5</v>
      </c>
      <c r="D2954" s="27">
        <v>0.0</v>
      </c>
      <c r="E2954" s="40"/>
    </row>
    <row r="2955" hidden="1">
      <c r="A2955" s="56" t="s">
        <v>3726</v>
      </c>
      <c r="B2955" s="25">
        <v>870.0</v>
      </c>
      <c r="C2955" s="26">
        <v>870.0</v>
      </c>
      <c r="D2955" s="27">
        <v>0.0</v>
      </c>
      <c r="E2955" s="41"/>
    </row>
    <row r="2956" hidden="1">
      <c r="A2956" s="56" t="s">
        <v>3727</v>
      </c>
      <c r="B2956" s="29">
        <v>1500.0</v>
      </c>
      <c r="C2956" s="26">
        <v>1500.0</v>
      </c>
      <c r="D2956" s="27">
        <v>0.0</v>
      </c>
      <c r="E2956" s="41"/>
    </row>
    <row r="2957" hidden="1">
      <c r="A2957" s="31" t="s">
        <v>3729</v>
      </c>
      <c r="B2957" s="29">
        <v>0.0</v>
      </c>
      <c r="C2957" s="26"/>
      <c r="D2957" s="27">
        <v>0.0</v>
      </c>
      <c r="E2957" s="40"/>
    </row>
    <row r="2958" hidden="1">
      <c r="A2958" s="31" t="s">
        <v>3730</v>
      </c>
      <c r="B2958" s="29">
        <v>0.0</v>
      </c>
      <c r="C2958" s="26">
        <v>105.0</v>
      </c>
      <c r="D2958" s="27">
        <v>105.0</v>
      </c>
      <c r="E2958" s="40" t="s">
        <v>5129</v>
      </c>
    </row>
    <row r="2959" hidden="1">
      <c r="A2959" s="31" t="s">
        <v>3732</v>
      </c>
      <c r="B2959" s="29">
        <v>3920.0</v>
      </c>
      <c r="C2959" s="26">
        <v>3815.0</v>
      </c>
      <c r="D2959" s="27">
        <v>-105.0</v>
      </c>
      <c r="E2959" s="28" t="s">
        <v>8633</v>
      </c>
    </row>
    <row r="2960" hidden="1">
      <c r="A2960" s="31" t="s">
        <v>3734</v>
      </c>
      <c r="B2960" s="29">
        <v>4275.0</v>
      </c>
      <c r="C2960" s="26">
        <v>4275.0</v>
      </c>
      <c r="D2960" s="27">
        <v>0.0</v>
      </c>
      <c r="E2960" s="40"/>
    </row>
    <row r="2961" hidden="1">
      <c r="A2961" s="57" t="s">
        <v>3735</v>
      </c>
      <c r="B2961" s="29">
        <v>67374.6</v>
      </c>
      <c r="C2961" s="29">
        <v>67374.6</v>
      </c>
      <c r="D2961" s="27">
        <v>0.0</v>
      </c>
      <c r="E2961" s="41"/>
    </row>
    <row r="2962" hidden="1">
      <c r="A2962" s="57" t="s">
        <v>3736</v>
      </c>
      <c r="B2962" s="29">
        <v>48685.0</v>
      </c>
      <c r="C2962" s="58">
        <v>48685.0</v>
      </c>
      <c r="D2962" s="27">
        <v>0.0</v>
      </c>
      <c r="E2962" s="41"/>
    </row>
    <row r="2963" hidden="1">
      <c r="A2963" s="57" t="s">
        <v>3737</v>
      </c>
      <c r="B2963" s="29">
        <v>54364.0</v>
      </c>
      <c r="C2963" s="58">
        <v>54364.0</v>
      </c>
      <c r="D2963" s="27">
        <v>0.0</v>
      </c>
      <c r="E2963" s="41"/>
    </row>
    <row r="2964" hidden="1">
      <c r="A2964" s="57" t="s">
        <v>3738</v>
      </c>
      <c r="B2964" s="29">
        <v>50962.0</v>
      </c>
      <c r="C2964" s="58">
        <v>50962.0</v>
      </c>
      <c r="D2964" s="27">
        <v>0.0</v>
      </c>
      <c r="E2964" s="41"/>
    </row>
    <row r="2965" hidden="1">
      <c r="A2965" s="57" t="s">
        <v>3740</v>
      </c>
      <c r="B2965" s="29">
        <v>1355.0</v>
      </c>
      <c r="C2965" s="58">
        <v>1355.0</v>
      </c>
      <c r="D2965" s="27">
        <v>0.0</v>
      </c>
      <c r="E2965" s="41"/>
    </row>
    <row r="2966" hidden="1">
      <c r="A2966" s="57" t="s">
        <v>3741</v>
      </c>
      <c r="B2966" s="29">
        <v>12575.0</v>
      </c>
      <c r="C2966" s="58">
        <v>12575.0</v>
      </c>
      <c r="D2966" s="27">
        <v>0.0</v>
      </c>
      <c r="E2966" s="41"/>
    </row>
    <row r="2967" hidden="1">
      <c r="A2967" s="35" t="s">
        <v>3742</v>
      </c>
      <c r="B2967" s="29">
        <v>284996.0</v>
      </c>
      <c r="C2967" s="58">
        <v>284996.0</v>
      </c>
      <c r="D2967" s="27">
        <v>0.0</v>
      </c>
      <c r="E2967" s="41"/>
    </row>
    <row r="2968" hidden="1">
      <c r="A2968" s="36" t="s">
        <v>3743</v>
      </c>
      <c r="B2968" s="42">
        <v>0.10000000000582077</v>
      </c>
      <c r="C2968" s="64">
        <v>1.099999999976717</v>
      </c>
      <c r="D2968" s="65">
        <v>0.9999999999708962</v>
      </c>
      <c r="E2968" s="46"/>
    </row>
    <row r="2969" hidden="1">
      <c r="A2969" s="39"/>
      <c r="B2969" s="59"/>
      <c r="C2969" s="66"/>
      <c r="D2969" s="60"/>
      <c r="E2969" s="68"/>
    </row>
    <row r="2970" hidden="1">
      <c r="A2970" s="39"/>
      <c r="B2970" s="59"/>
      <c r="C2970" s="66"/>
      <c r="D2970" s="60"/>
      <c r="E2970" s="68"/>
    </row>
    <row r="2971" hidden="1">
      <c r="A2971" s="5" t="s">
        <v>4843</v>
      </c>
      <c r="B2971" s="6"/>
      <c r="C2971" s="6"/>
      <c r="D2971" s="6"/>
      <c r="E2971" s="7"/>
    </row>
    <row r="2972" hidden="1">
      <c r="A2972" s="10"/>
      <c r="B2972" s="11"/>
      <c r="C2972" s="11"/>
      <c r="D2972" s="11"/>
      <c r="E2972" s="12"/>
    </row>
    <row r="2973" hidden="1">
      <c r="A2973" s="5" t="s">
        <v>3717</v>
      </c>
      <c r="B2973" s="6"/>
      <c r="C2973" s="6"/>
      <c r="D2973" s="6"/>
      <c r="E2973" s="7"/>
    </row>
    <row r="2974" hidden="1">
      <c r="A2974" s="10"/>
      <c r="B2974" s="11"/>
      <c r="C2974" s="11"/>
      <c r="D2974" s="11"/>
      <c r="E2974" s="12"/>
    </row>
    <row r="2975" hidden="1">
      <c r="A2975" s="13">
        <v>46139.0</v>
      </c>
      <c r="B2975" s="6"/>
      <c r="C2975" s="53" t="s">
        <v>3718</v>
      </c>
      <c r="D2975" s="15">
        <v>46142.0</v>
      </c>
      <c r="E2975" s="7"/>
    </row>
    <row r="2976" hidden="1">
      <c r="A2976" s="10"/>
      <c r="B2976" s="11"/>
      <c r="C2976" s="16"/>
      <c r="D2976" s="11"/>
      <c r="E2976" s="12"/>
    </row>
    <row r="2977" hidden="1">
      <c r="A2977" s="54" t="s">
        <v>4850</v>
      </c>
      <c r="B2977" s="7"/>
      <c r="C2977" s="16"/>
      <c r="D2977" s="55" t="s">
        <v>4865</v>
      </c>
      <c r="E2977" s="7"/>
    </row>
    <row r="2978" hidden="1">
      <c r="A2978" s="10"/>
      <c r="B2978" s="12"/>
      <c r="C2978" s="16"/>
      <c r="D2978" s="11"/>
      <c r="E2978" s="12"/>
    </row>
    <row r="2979" hidden="1">
      <c r="A2979" s="19" t="s">
        <v>3719</v>
      </c>
      <c r="B2979" s="6"/>
      <c r="C2979" s="6"/>
      <c r="D2979" s="6"/>
      <c r="E2979" s="7"/>
    </row>
    <row r="2980" hidden="1">
      <c r="A2980" s="20" t="s">
        <v>3720</v>
      </c>
      <c r="B2980" s="21" t="s">
        <v>3721</v>
      </c>
      <c r="C2980" s="22" t="s">
        <v>3722</v>
      </c>
      <c r="D2980" s="21" t="s">
        <v>3723</v>
      </c>
      <c r="E2980" s="23" t="s">
        <v>13</v>
      </c>
    </row>
    <row r="2981" hidden="1">
      <c r="A2981" s="56" t="s">
        <v>3724</v>
      </c>
      <c r="B2981" s="25">
        <v>11117.0</v>
      </c>
      <c r="C2981" s="26">
        <v>11117.0</v>
      </c>
      <c r="D2981" s="27">
        <v>0.0</v>
      </c>
      <c r="E2981" s="28"/>
    </row>
    <row r="2982" hidden="1">
      <c r="A2982" s="56" t="s">
        <v>3725</v>
      </c>
      <c r="B2982" s="29">
        <v>8163.0</v>
      </c>
      <c r="C2982" s="26">
        <v>8163.0</v>
      </c>
      <c r="D2982" s="27">
        <v>0.0</v>
      </c>
      <c r="E2982" s="40"/>
    </row>
    <row r="2983" hidden="1">
      <c r="A2983" s="56" t="s">
        <v>3726</v>
      </c>
      <c r="B2983" s="25">
        <v>240.0</v>
      </c>
      <c r="C2983" s="26">
        <v>240.0</v>
      </c>
      <c r="D2983" s="27">
        <v>0.0</v>
      </c>
      <c r="E2983" s="41"/>
    </row>
    <row r="2984" hidden="1">
      <c r="A2984" s="56" t="s">
        <v>3727</v>
      </c>
      <c r="B2984" s="29">
        <v>0.0</v>
      </c>
      <c r="C2984" s="26"/>
      <c r="D2984" s="27">
        <v>0.0</v>
      </c>
      <c r="E2984" s="41"/>
    </row>
    <row r="2985" hidden="1">
      <c r="A2985" s="31" t="s">
        <v>3729</v>
      </c>
      <c r="B2985" s="29">
        <v>0.0</v>
      </c>
      <c r="C2985" s="26"/>
      <c r="D2985" s="27">
        <v>0.0</v>
      </c>
      <c r="E2985" s="40"/>
    </row>
    <row r="2986" hidden="1">
      <c r="A2986" s="31" t="s">
        <v>3730</v>
      </c>
      <c r="B2986" s="29">
        <v>0.0</v>
      </c>
      <c r="C2986" s="26">
        <v>131.0</v>
      </c>
      <c r="D2986" s="27">
        <v>131.0</v>
      </c>
      <c r="E2986" s="40" t="s">
        <v>5041</v>
      </c>
    </row>
    <row r="2987" hidden="1">
      <c r="A2987" s="31" t="s">
        <v>3732</v>
      </c>
      <c r="B2987" s="29">
        <v>2131.0</v>
      </c>
      <c r="C2987" s="26">
        <v>2000.0</v>
      </c>
      <c r="D2987" s="27">
        <v>-131.0</v>
      </c>
      <c r="E2987" s="28" t="s">
        <v>8634</v>
      </c>
    </row>
    <row r="2988" hidden="1">
      <c r="A2988" s="31" t="s">
        <v>3734</v>
      </c>
      <c r="B2988" s="29">
        <v>2025.0</v>
      </c>
      <c r="C2988" s="26">
        <v>2025.0</v>
      </c>
      <c r="D2988" s="27">
        <v>0.0</v>
      </c>
      <c r="E2988" s="40"/>
    </row>
    <row r="2989" hidden="1">
      <c r="A2989" s="57" t="s">
        <v>3735</v>
      </c>
      <c r="B2989" s="29">
        <v>34925.399999999994</v>
      </c>
      <c r="C2989" s="29">
        <v>34925.399999999994</v>
      </c>
      <c r="D2989" s="27">
        <v>0.0</v>
      </c>
      <c r="E2989" s="41"/>
    </row>
    <row r="2990" hidden="1">
      <c r="A2990" s="57" t="s">
        <v>3736</v>
      </c>
      <c r="B2990" s="29">
        <v>19659.0</v>
      </c>
      <c r="C2990" s="58">
        <v>19659.0</v>
      </c>
      <c r="D2990" s="27">
        <v>0.0</v>
      </c>
      <c r="E2990" s="41"/>
    </row>
    <row r="2991" hidden="1">
      <c r="A2991" s="57" t="s">
        <v>3737</v>
      </c>
      <c r="B2991" s="29">
        <v>33179.0</v>
      </c>
      <c r="C2991" s="58">
        <v>33179.0</v>
      </c>
      <c r="D2991" s="27">
        <v>0.0</v>
      </c>
      <c r="E2991" s="41"/>
    </row>
    <row r="2992" hidden="1">
      <c r="A2992" s="57" t="s">
        <v>3738</v>
      </c>
      <c r="B2992" s="29">
        <v>23968.0</v>
      </c>
      <c r="C2992" s="58">
        <v>23968.0</v>
      </c>
      <c r="D2992" s="27">
        <v>0.0</v>
      </c>
      <c r="E2992" s="41"/>
    </row>
    <row r="2993" hidden="1">
      <c r="A2993" s="57" t="s">
        <v>3740</v>
      </c>
      <c r="B2993" s="29">
        <v>458.0</v>
      </c>
      <c r="C2993" s="58">
        <v>458.0</v>
      </c>
      <c r="D2993" s="27">
        <v>0.0</v>
      </c>
      <c r="E2993" s="41"/>
    </row>
    <row r="2994" hidden="1">
      <c r="A2994" s="57" t="s">
        <v>3741</v>
      </c>
      <c r="B2994" s="29">
        <v>4776.0</v>
      </c>
      <c r="C2994" s="58">
        <v>4776.0</v>
      </c>
      <c r="D2994" s="27">
        <v>0.0</v>
      </c>
      <c r="E2994" s="41"/>
    </row>
    <row r="2995" hidden="1">
      <c r="A2995" s="35" t="s">
        <v>3742</v>
      </c>
      <c r="B2995" s="29">
        <v>135865.40000000002</v>
      </c>
      <c r="C2995" s="58">
        <v>135865.40000000002</v>
      </c>
      <c r="D2995" s="27">
        <v>0.0</v>
      </c>
      <c r="E2995" s="41"/>
    </row>
    <row r="2996" hidden="1">
      <c r="A2996" s="36" t="s">
        <v>3743</v>
      </c>
      <c r="B2996" s="42">
        <v>0.0</v>
      </c>
      <c r="C2996" s="64">
        <v>-2.9103830456733704E-11</v>
      </c>
      <c r="D2996" s="65">
        <v>-2.9103830456733704E-11</v>
      </c>
      <c r="E2996" s="46"/>
    </row>
    <row r="2997" hidden="1">
      <c r="A2997" s="39"/>
      <c r="B2997" s="59"/>
      <c r="C2997" s="66"/>
      <c r="D2997" s="60"/>
      <c r="E2997" s="68"/>
    </row>
    <row r="2998" hidden="1">
      <c r="A2998" s="39"/>
      <c r="B2998" s="59"/>
      <c r="C2998" s="66"/>
      <c r="D2998" s="60"/>
      <c r="E2998" s="68"/>
    </row>
    <row r="2999" hidden="1">
      <c r="A2999" s="5" t="s">
        <v>4843</v>
      </c>
      <c r="B2999" s="6"/>
      <c r="C2999" s="6"/>
      <c r="D2999" s="6"/>
      <c r="E2999" s="7"/>
    </row>
    <row r="3000" hidden="1">
      <c r="A3000" s="10"/>
      <c r="B3000" s="11"/>
      <c r="C3000" s="11"/>
      <c r="D3000" s="11"/>
      <c r="E3000" s="12"/>
    </row>
    <row r="3001" hidden="1">
      <c r="A3001" s="5" t="s">
        <v>3717</v>
      </c>
      <c r="B3001" s="6"/>
      <c r="C3001" s="6"/>
      <c r="D3001" s="6"/>
      <c r="E3001" s="7"/>
    </row>
    <row r="3002" hidden="1">
      <c r="A3002" s="10"/>
      <c r="B3002" s="11"/>
      <c r="C3002" s="11"/>
      <c r="D3002" s="11"/>
      <c r="E3002" s="12"/>
    </row>
    <row r="3003" hidden="1">
      <c r="A3003" s="13">
        <v>46143.0</v>
      </c>
      <c r="B3003" s="6"/>
      <c r="C3003" s="53" t="s">
        <v>3718</v>
      </c>
      <c r="D3003" s="15">
        <v>46145.0</v>
      </c>
      <c r="E3003" s="7"/>
    </row>
    <row r="3004" hidden="1">
      <c r="A3004" s="10"/>
      <c r="B3004" s="11"/>
      <c r="C3004" s="16"/>
      <c r="D3004" s="11"/>
      <c r="E3004" s="12"/>
    </row>
    <row r="3005" hidden="1">
      <c r="A3005" s="54" t="s">
        <v>4857</v>
      </c>
      <c r="B3005" s="7"/>
      <c r="C3005" s="16"/>
      <c r="D3005" s="55" t="s">
        <v>4851</v>
      </c>
      <c r="E3005" s="7"/>
    </row>
    <row r="3006" hidden="1">
      <c r="A3006" s="10"/>
      <c r="B3006" s="12"/>
      <c r="C3006" s="16"/>
      <c r="D3006" s="11"/>
      <c r="E3006" s="12"/>
    </row>
    <row r="3007" hidden="1">
      <c r="A3007" s="19" t="s">
        <v>3719</v>
      </c>
      <c r="B3007" s="6"/>
      <c r="C3007" s="6"/>
      <c r="D3007" s="6"/>
      <c r="E3007" s="7"/>
    </row>
    <row r="3008" hidden="1">
      <c r="A3008" s="20" t="s">
        <v>3720</v>
      </c>
      <c r="B3008" s="21" t="s">
        <v>3721</v>
      </c>
      <c r="C3008" s="22" t="s">
        <v>3722</v>
      </c>
      <c r="D3008" s="21" t="s">
        <v>3723</v>
      </c>
      <c r="E3008" s="23" t="s">
        <v>13</v>
      </c>
    </row>
    <row r="3009" hidden="1">
      <c r="A3009" s="56" t="s">
        <v>3724</v>
      </c>
      <c r="B3009" s="25">
        <v>15988.0</v>
      </c>
      <c r="C3009" s="26">
        <v>15986.0</v>
      </c>
      <c r="D3009" s="27">
        <v>-2.0</v>
      </c>
      <c r="E3009" s="28"/>
    </row>
    <row r="3010" hidden="1">
      <c r="A3010" s="56" t="s">
        <v>3725</v>
      </c>
      <c r="B3010" s="29">
        <v>7809.0</v>
      </c>
      <c r="C3010" s="26">
        <v>7809.0</v>
      </c>
      <c r="D3010" s="27">
        <v>0.0</v>
      </c>
      <c r="E3010" s="40"/>
    </row>
    <row r="3011" hidden="1">
      <c r="A3011" s="56" t="s">
        <v>3726</v>
      </c>
      <c r="B3011" s="25">
        <v>0.0</v>
      </c>
      <c r="C3011" s="26"/>
      <c r="D3011" s="27">
        <v>0.0</v>
      </c>
      <c r="E3011" s="41"/>
    </row>
    <row r="3012" hidden="1">
      <c r="A3012" s="56" t="s">
        <v>3727</v>
      </c>
      <c r="B3012" s="29">
        <v>1000.0</v>
      </c>
      <c r="C3012" s="26">
        <v>1000.0</v>
      </c>
      <c r="D3012" s="27">
        <v>0.0</v>
      </c>
      <c r="E3012" s="41"/>
    </row>
    <row r="3013" hidden="1">
      <c r="A3013" s="31" t="s">
        <v>3729</v>
      </c>
      <c r="B3013" s="29">
        <v>0.0</v>
      </c>
      <c r="C3013" s="26"/>
      <c r="D3013" s="27">
        <v>0.0</v>
      </c>
      <c r="E3013" s="40"/>
    </row>
    <row r="3014" hidden="1">
      <c r="A3014" s="31" t="s">
        <v>3730</v>
      </c>
      <c r="B3014" s="29">
        <v>0.0</v>
      </c>
      <c r="C3014" s="26"/>
      <c r="D3014" s="27">
        <v>0.0</v>
      </c>
      <c r="E3014" s="40"/>
    </row>
    <row r="3015" hidden="1">
      <c r="A3015" s="31" t="s">
        <v>3732</v>
      </c>
      <c r="B3015" s="29">
        <v>2639.0</v>
      </c>
      <c r="C3015" s="26">
        <v>2639.0</v>
      </c>
      <c r="D3015" s="27">
        <v>0.0</v>
      </c>
      <c r="E3015" s="28" t="s">
        <v>8635</v>
      </c>
    </row>
    <row r="3016" hidden="1">
      <c r="A3016" s="31" t="s">
        <v>3734</v>
      </c>
      <c r="B3016" s="29">
        <v>1710.0</v>
      </c>
      <c r="C3016" s="26">
        <v>1710.0</v>
      </c>
      <c r="D3016" s="27">
        <v>0.0</v>
      </c>
      <c r="E3016" s="40"/>
    </row>
    <row r="3017" hidden="1">
      <c r="A3017" s="57" t="s">
        <v>3735</v>
      </c>
      <c r="B3017" s="29">
        <v>34020.0</v>
      </c>
      <c r="C3017" s="29">
        <v>34020.0</v>
      </c>
      <c r="D3017" s="27">
        <v>0.0</v>
      </c>
      <c r="E3017" s="41"/>
    </row>
    <row r="3018" hidden="1">
      <c r="A3018" s="57" t="s">
        <v>3736</v>
      </c>
      <c r="B3018" s="29">
        <v>18819.0</v>
      </c>
      <c r="C3018" s="58">
        <v>18819.0</v>
      </c>
      <c r="D3018" s="27">
        <v>0.0</v>
      </c>
      <c r="E3018" s="41"/>
    </row>
    <row r="3019" hidden="1">
      <c r="A3019" s="57" t="s">
        <v>3737</v>
      </c>
      <c r="B3019" s="29">
        <v>26654.0</v>
      </c>
      <c r="C3019" s="58">
        <v>26654.0</v>
      </c>
      <c r="D3019" s="27">
        <v>0.0</v>
      </c>
      <c r="E3019" s="41"/>
    </row>
    <row r="3020" hidden="1">
      <c r="A3020" s="57" t="s">
        <v>3738</v>
      </c>
      <c r="B3020" s="29">
        <v>26600.0</v>
      </c>
      <c r="C3020" s="58">
        <v>26600.0</v>
      </c>
      <c r="D3020" s="27">
        <v>0.0</v>
      </c>
      <c r="E3020" s="41"/>
    </row>
    <row r="3021" hidden="1">
      <c r="A3021" s="57" t="s">
        <v>3740</v>
      </c>
      <c r="B3021" s="29">
        <v>0.0</v>
      </c>
      <c r="C3021" s="58">
        <v>0.0</v>
      </c>
      <c r="D3021" s="27">
        <v>0.0</v>
      </c>
      <c r="E3021" s="41"/>
    </row>
    <row r="3022" hidden="1">
      <c r="A3022" s="57" t="s">
        <v>3741</v>
      </c>
      <c r="B3022" s="29">
        <v>9342.0</v>
      </c>
      <c r="C3022" s="58">
        <v>9342.0</v>
      </c>
      <c r="D3022" s="27">
        <v>0.0</v>
      </c>
      <c r="E3022" s="41"/>
    </row>
    <row r="3023" hidden="1">
      <c r="A3023" s="35" t="s">
        <v>3742</v>
      </c>
      <c r="B3023" s="29">
        <v>135238.6</v>
      </c>
      <c r="C3023" s="58">
        <v>135238.6</v>
      </c>
      <c r="D3023" s="27">
        <v>0.0</v>
      </c>
      <c r="E3023" s="41"/>
    </row>
    <row r="3024" hidden="1">
      <c r="A3024" s="36" t="s">
        <v>3743</v>
      </c>
      <c r="B3024" s="42">
        <v>0.39999999999417923</v>
      </c>
      <c r="C3024" s="64">
        <v>-1.6000000000058208</v>
      </c>
      <c r="D3024" s="65">
        <v>-2.0</v>
      </c>
      <c r="E3024" s="46"/>
    </row>
    <row r="3025" hidden="1">
      <c r="A3025" s="39"/>
      <c r="B3025" s="59"/>
      <c r="C3025" s="66"/>
      <c r="D3025" s="60"/>
      <c r="E3025" s="68"/>
    </row>
    <row r="3026" hidden="1">
      <c r="A3026" s="39"/>
      <c r="B3026" s="59"/>
      <c r="C3026" s="66"/>
      <c r="D3026" s="60"/>
      <c r="E3026" s="68"/>
    </row>
    <row r="3027" hidden="1">
      <c r="A3027" s="5" t="s">
        <v>4843</v>
      </c>
      <c r="B3027" s="6"/>
      <c r="C3027" s="6"/>
      <c r="D3027" s="6"/>
      <c r="E3027" s="7"/>
    </row>
    <row r="3028" hidden="1">
      <c r="A3028" s="10"/>
      <c r="B3028" s="11"/>
      <c r="C3028" s="11"/>
      <c r="D3028" s="11"/>
      <c r="E3028" s="12"/>
    </row>
    <row r="3029" hidden="1">
      <c r="A3029" s="5" t="s">
        <v>3717</v>
      </c>
      <c r="B3029" s="6"/>
      <c r="C3029" s="6"/>
      <c r="D3029" s="6"/>
      <c r="E3029" s="7"/>
    </row>
    <row r="3030" hidden="1">
      <c r="A3030" s="10"/>
      <c r="B3030" s="11"/>
      <c r="C3030" s="11"/>
      <c r="D3030" s="11"/>
      <c r="E3030" s="12"/>
    </row>
    <row r="3031" hidden="1">
      <c r="A3031" s="13">
        <v>46146.0</v>
      </c>
      <c r="B3031" s="6"/>
      <c r="C3031" s="53" t="s">
        <v>3718</v>
      </c>
      <c r="D3031" s="15">
        <v>46152.0</v>
      </c>
      <c r="E3031" s="7"/>
    </row>
    <row r="3032" hidden="1">
      <c r="A3032" s="10"/>
      <c r="B3032" s="11"/>
      <c r="C3032" s="16"/>
      <c r="D3032" s="11"/>
      <c r="E3032" s="12"/>
    </row>
    <row r="3033" hidden="1">
      <c r="A3033" s="54" t="s">
        <v>4850</v>
      </c>
      <c r="B3033" s="7"/>
      <c r="C3033" s="16"/>
      <c r="D3033" s="55" t="s">
        <v>4851</v>
      </c>
      <c r="E3033" s="7"/>
    </row>
    <row r="3034" hidden="1">
      <c r="A3034" s="10"/>
      <c r="B3034" s="12"/>
      <c r="C3034" s="16"/>
      <c r="D3034" s="11"/>
      <c r="E3034" s="12"/>
    </row>
    <row r="3035" hidden="1">
      <c r="A3035" s="19" t="s">
        <v>3719</v>
      </c>
      <c r="B3035" s="6"/>
      <c r="C3035" s="6"/>
      <c r="D3035" s="6"/>
      <c r="E3035" s="7"/>
    </row>
    <row r="3036" hidden="1">
      <c r="A3036" s="20" t="s">
        <v>3720</v>
      </c>
      <c r="B3036" s="21" t="s">
        <v>3721</v>
      </c>
      <c r="C3036" s="22" t="s">
        <v>3722</v>
      </c>
      <c r="D3036" s="21" t="s">
        <v>3723</v>
      </c>
      <c r="E3036" s="23" t="s">
        <v>13</v>
      </c>
    </row>
    <row r="3037" hidden="1">
      <c r="A3037" s="56" t="s">
        <v>3724</v>
      </c>
      <c r="B3037" s="25">
        <v>36823.0</v>
      </c>
      <c r="C3037" s="26">
        <v>36823.0</v>
      </c>
      <c r="D3037" s="27">
        <v>0.0</v>
      </c>
      <c r="E3037" s="28"/>
    </row>
    <row r="3038" hidden="1">
      <c r="A3038" s="56" t="s">
        <v>3725</v>
      </c>
      <c r="B3038" s="29">
        <v>25915.5</v>
      </c>
      <c r="C3038" s="26">
        <v>25915.0</v>
      </c>
      <c r="D3038" s="27">
        <v>-0.5</v>
      </c>
      <c r="E3038" s="40"/>
    </row>
    <row r="3039" hidden="1">
      <c r="A3039" s="56" t="s">
        <v>3726</v>
      </c>
      <c r="B3039" s="25">
        <v>600.0</v>
      </c>
      <c r="C3039" s="26">
        <v>600.0</v>
      </c>
      <c r="D3039" s="27">
        <v>0.0</v>
      </c>
      <c r="E3039" s="41"/>
    </row>
    <row r="3040" hidden="1">
      <c r="A3040" s="56" t="s">
        <v>3727</v>
      </c>
      <c r="B3040" s="29">
        <v>1000.0</v>
      </c>
      <c r="C3040" s="26">
        <v>1000.0</v>
      </c>
      <c r="D3040" s="27">
        <v>0.0</v>
      </c>
      <c r="E3040" s="41"/>
    </row>
    <row r="3041" hidden="1">
      <c r="A3041" s="31" t="s">
        <v>3729</v>
      </c>
      <c r="B3041" s="29">
        <v>0.0</v>
      </c>
      <c r="C3041" s="26"/>
      <c r="D3041" s="27">
        <v>0.0</v>
      </c>
      <c r="E3041" s="40"/>
    </row>
    <row r="3042" hidden="1">
      <c r="A3042" s="31" t="s">
        <v>3730</v>
      </c>
      <c r="B3042" s="29">
        <v>0.0</v>
      </c>
      <c r="C3042" s="26"/>
      <c r="D3042" s="27">
        <v>0.0</v>
      </c>
      <c r="E3042" s="40"/>
    </row>
    <row r="3043" hidden="1">
      <c r="A3043" s="31" t="s">
        <v>3732</v>
      </c>
      <c r="B3043" s="29">
        <v>4791.0</v>
      </c>
      <c r="C3043" s="26">
        <v>4656.0</v>
      </c>
      <c r="D3043" s="27">
        <v>-135.0</v>
      </c>
      <c r="E3043" s="28" t="s">
        <v>8636</v>
      </c>
    </row>
    <row r="3044" hidden="1">
      <c r="A3044" s="31" t="s">
        <v>3734</v>
      </c>
      <c r="B3044" s="29">
        <v>4275.0</v>
      </c>
      <c r="C3044" s="26">
        <v>4410.0</v>
      </c>
      <c r="D3044" s="27">
        <v>135.0</v>
      </c>
      <c r="E3044" s="40"/>
    </row>
    <row r="3045" hidden="1">
      <c r="A3045" s="57" t="s">
        <v>3735</v>
      </c>
      <c r="B3045" s="29">
        <v>78543.0</v>
      </c>
      <c r="C3045" s="29">
        <v>78543.0</v>
      </c>
      <c r="D3045" s="27">
        <v>0.0</v>
      </c>
      <c r="E3045" s="41"/>
    </row>
    <row r="3046" hidden="1">
      <c r="A3046" s="57" t="s">
        <v>3736</v>
      </c>
      <c r="B3046" s="29">
        <v>31700.0</v>
      </c>
      <c r="C3046" s="58">
        <v>31700.0</v>
      </c>
      <c r="D3046" s="27">
        <v>0.0</v>
      </c>
      <c r="E3046" s="41"/>
    </row>
    <row r="3047" hidden="1">
      <c r="A3047" s="57" t="s">
        <v>3737</v>
      </c>
      <c r="B3047" s="29">
        <v>70513.0</v>
      </c>
      <c r="C3047" s="58">
        <v>70513.0</v>
      </c>
      <c r="D3047" s="27">
        <v>0.0</v>
      </c>
      <c r="E3047" s="41"/>
    </row>
    <row r="3048" hidden="1">
      <c r="A3048" s="57" t="s">
        <v>3738</v>
      </c>
      <c r="B3048" s="29">
        <v>56385.0</v>
      </c>
      <c r="C3048" s="58">
        <v>56385.0</v>
      </c>
      <c r="D3048" s="27">
        <v>0.0</v>
      </c>
      <c r="E3048" s="41"/>
    </row>
    <row r="3049" hidden="1">
      <c r="A3049" s="57" t="s">
        <v>3740</v>
      </c>
      <c r="B3049" s="29">
        <v>1350.0</v>
      </c>
      <c r="C3049" s="58">
        <v>1350.0</v>
      </c>
      <c r="D3049" s="27">
        <v>0.0</v>
      </c>
      <c r="E3049" s="41"/>
    </row>
    <row r="3050" hidden="1">
      <c r="A3050" s="57" t="s">
        <v>3741</v>
      </c>
      <c r="B3050" s="29">
        <v>15586.0</v>
      </c>
      <c r="C3050" s="58">
        <v>15586.0</v>
      </c>
      <c r="D3050" s="27">
        <v>0.0</v>
      </c>
      <c r="E3050" s="41"/>
    </row>
    <row r="3051" hidden="1">
      <c r="A3051" s="35" t="s">
        <v>3742</v>
      </c>
      <c r="B3051" s="29">
        <v>311895.1</v>
      </c>
      <c r="C3051" s="58">
        <v>311895.10000000003</v>
      </c>
      <c r="D3051" s="27">
        <v>5.820766091346741E-11</v>
      </c>
      <c r="E3051" s="41"/>
    </row>
    <row r="3052" hidden="1">
      <c r="A3052" s="36" t="s">
        <v>3743</v>
      </c>
      <c r="B3052" s="42">
        <v>0.4000000000014552</v>
      </c>
      <c r="C3052" s="64">
        <v>-0.1000000000349246</v>
      </c>
      <c r="D3052" s="65">
        <v>-0.5000000000363798</v>
      </c>
      <c r="E3052" s="46"/>
    </row>
    <row r="3053" hidden="1">
      <c r="A3053" s="39"/>
      <c r="B3053" s="59"/>
      <c r="C3053" s="66"/>
      <c r="D3053" s="60"/>
      <c r="E3053" s="68"/>
    </row>
    <row r="3054" hidden="1">
      <c r="A3054" s="39"/>
      <c r="B3054" s="59"/>
      <c r="C3054" s="66"/>
      <c r="D3054" s="60"/>
      <c r="E3054" s="68"/>
    </row>
    <row r="3055" hidden="1">
      <c r="A3055" s="5" t="s">
        <v>4843</v>
      </c>
      <c r="B3055" s="6"/>
      <c r="C3055" s="6"/>
      <c r="D3055" s="6"/>
      <c r="E3055" s="7"/>
    </row>
    <row r="3056" hidden="1">
      <c r="A3056" s="10"/>
      <c r="B3056" s="11"/>
      <c r="C3056" s="11"/>
      <c r="D3056" s="11"/>
      <c r="E3056" s="12"/>
    </row>
    <row r="3057" hidden="1">
      <c r="A3057" s="5" t="s">
        <v>3717</v>
      </c>
      <c r="B3057" s="6"/>
      <c r="C3057" s="6"/>
      <c r="D3057" s="6"/>
      <c r="E3057" s="7"/>
    </row>
    <row r="3058" hidden="1">
      <c r="A3058" s="10"/>
      <c r="B3058" s="11"/>
      <c r="C3058" s="11"/>
      <c r="D3058" s="11"/>
      <c r="E3058" s="12"/>
    </row>
    <row r="3059" hidden="1">
      <c r="A3059" s="13">
        <v>46153.0</v>
      </c>
      <c r="B3059" s="6"/>
      <c r="C3059" s="53" t="s">
        <v>3718</v>
      </c>
      <c r="D3059" s="15">
        <v>46159.0</v>
      </c>
      <c r="E3059" s="7"/>
    </row>
    <row r="3060" hidden="1">
      <c r="A3060" s="10"/>
      <c r="B3060" s="11"/>
      <c r="C3060" s="16"/>
      <c r="D3060" s="11"/>
      <c r="E3060" s="12"/>
    </row>
    <row r="3061" hidden="1">
      <c r="A3061" s="54" t="s">
        <v>4850</v>
      </c>
      <c r="B3061" s="7"/>
      <c r="C3061" s="16"/>
      <c r="D3061" s="55" t="s">
        <v>4851</v>
      </c>
      <c r="E3061" s="7"/>
    </row>
    <row r="3062" hidden="1">
      <c r="A3062" s="10"/>
      <c r="B3062" s="12"/>
      <c r="C3062" s="16"/>
      <c r="D3062" s="11"/>
      <c r="E3062" s="12"/>
    </row>
    <row r="3063" hidden="1">
      <c r="A3063" s="19" t="s">
        <v>3719</v>
      </c>
      <c r="B3063" s="6"/>
      <c r="C3063" s="6"/>
      <c r="D3063" s="6"/>
      <c r="E3063" s="7"/>
    </row>
    <row r="3064" hidden="1">
      <c r="A3064" s="20" t="s">
        <v>3720</v>
      </c>
      <c r="B3064" s="21" t="s">
        <v>3721</v>
      </c>
      <c r="C3064" s="22" t="s">
        <v>3722</v>
      </c>
      <c r="D3064" s="21" t="s">
        <v>3723</v>
      </c>
      <c r="E3064" s="23" t="s">
        <v>13</v>
      </c>
    </row>
    <row r="3065" hidden="1">
      <c r="A3065" s="56" t="s">
        <v>3724</v>
      </c>
      <c r="B3065" s="25">
        <v>37984.0</v>
      </c>
      <c r="C3065" s="26">
        <v>37984.0</v>
      </c>
      <c r="D3065" s="27">
        <v>0.0</v>
      </c>
      <c r="E3065" s="28"/>
    </row>
    <row r="3066" hidden="1">
      <c r="A3066" s="56" t="s">
        <v>3725</v>
      </c>
      <c r="B3066" s="29">
        <v>22295.0</v>
      </c>
      <c r="C3066" s="26">
        <v>22295.0</v>
      </c>
      <c r="D3066" s="27">
        <v>0.0</v>
      </c>
      <c r="E3066" s="40"/>
    </row>
    <row r="3067" hidden="1">
      <c r="A3067" s="56" t="s">
        <v>3726</v>
      </c>
      <c r="B3067" s="25">
        <v>0.0</v>
      </c>
      <c r="C3067" s="26"/>
      <c r="D3067" s="27">
        <v>0.0</v>
      </c>
      <c r="E3067" s="41"/>
    </row>
    <row r="3068" hidden="1">
      <c r="A3068" s="56" t="s">
        <v>3727</v>
      </c>
      <c r="B3068" s="29">
        <v>500.0</v>
      </c>
      <c r="C3068" s="26">
        <v>500.0</v>
      </c>
      <c r="D3068" s="27">
        <v>0.0</v>
      </c>
      <c r="E3068" s="41"/>
    </row>
    <row r="3069" hidden="1">
      <c r="A3069" s="31" t="s">
        <v>3729</v>
      </c>
      <c r="B3069" s="29">
        <v>0.0</v>
      </c>
      <c r="C3069" s="26"/>
      <c r="D3069" s="27">
        <v>0.0</v>
      </c>
      <c r="E3069" s="40"/>
    </row>
    <row r="3070" hidden="1">
      <c r="A3070" s="31" t="s">
        <v>3730</v>
      </c>
      <c r="B3070" s="29">
        <v>0.0</v>
      </c>
      <c r="C3070" s="26"/>
      <c r="D3070" s="27">
        <v>0.0</v>
      </c>
      <c r="E3070" s="40"/>
    </row>
    <row r="3071" hidden="1">
      <c r="A3071" s="31" t="s">
        <v>3732</v>
      </c>
      <c r="B3071" s="29">
        <v>2205.0</v>
      </c>
      <c r="C3071" s="26">
        <v>1305.0</v>
      </c>
      <c r="D3071" s="27">
        <v>-900.0</v>
      </c>
      <c r="E3071" s="28" t="s">
        <v>8637</v>
      </c>
    </row>
    <row r="3072" hidden="1">
      <c r="A3072" s="31" t="s">
        <v>3734</v>
      </c>
      <c r="B3072" s="29">
        <v>4590.0</v>
      </c>
      <c r="C3072" s="26">
        <v>5445.0</v>
      </c>
      <c r="D3072" s="27">
        <v>855.0</v>
      </c>
      <c r="E3072" s="40"/>
    </row>
    <row r="3073" hidden="1">
      <c r="A3073" s="57" t="s">
        <v>3735</v>
      </c>
      <c r="B3073" s="29">
        <v>69316.5</v>
      </c>
      <c r="C3073" s="29">
        <v>69316.5</v>
      </c>
      <c r="D3073" s="27">
        <v>0.0</v>
      </c>
      <c r="E3073" s="41"/>
    </row>
    <row r="3074" hidden="1">
      <c r="A3074" s="57" t="s">
        <v>3736</v>
      </c>
      <c r="B3074" s="29">
        <v>38163.0</v>
      </c>
      <c r="C3074" s="58">
        <v>38163.0</v>
      </c>
      <c r="D3074" s="27">
        <v>0.0</v>
      </c>
      <c r="E3074" s="41"/>
    </row>
    <row r="3075" hidden="1">
      <c r="A3075" s="57" t="s">
        <v>3737</v>
      </c>
      <c r="B3075" s="29">
        <v>57728.0</v>
      </c>
      <c r="C3075" s="58">
        <v>57728.0</v>
      </c>
      <c r="D3075" s="27">
        <v>0.0</v>
      </c>
      <c r="E3075" s="41"/>
    </row>
    <row r="3076" hidden="1">
      <c r="A3076" s="57" t="s">
        <v>3738</v>
      </c>
      <c r="B3076" s="29">
        <v>65497.0</v>
      </c>
      <c r="C3076" s="58">
        <v>65497.0</v>
      </c>
      <c r="D3076" s="27">
        <v>0.0</v>
      </c>
      <c r="E3076" s="41"/>
    </row>
    <row r="3077" hidden="1">
      <c r="A3077" s="57" t="s">
        <v>3740</v>
      </c>
      <c r="B3077" s="29">
        <v>1055.0</v>
      </c>
      <c r="C3077" s="58">
        <v>1055.0</v>
      </c>
      <c r="D3077" s="27">
        <v>0.0</v>
      </c>
      <c r="E3077" s="41"/>
    </row>
    <row r="3078" hidden="1">
      <c r="A3078" s="57" t="s">
        <v>3741</v>
      </c>
      <c r="B3078" s="29">
        <v>16850.0</v>
      </c>
      <c r="C3078" s="58">
        <v>16850.0</v>
      </c>
      <c r="D3078" s="27">
        <v>0.0</v>
      </c>
      <c r="E3078" s="41"/>
    </row>
    <row r="3079" hidden="1">
      <c r="A3079" s="35" t="s">
        <v>3742</v>
      </c>
      <c r="B3079" s="29">
        <v>299333.0</v>
      </c>
      <c r="C3079" s="58">
        <v>299333.0</v>
      </c>
      <c r="D3079" s="27">
        <v>0.0</v>
      </c>
      <c r="E3079" s="41"/>
    </row>
    <row r="3080" hidden="1">
      <c r="A3080" s="36" t="s">
        <v>3743</v>
      </c>
      <c r="B3080" s="42">
        <v>0.5</v>
      </c>
      <c r="C3080" s="64">
        <v>-44.5</v>
      </c>
      <c r="D3080" s="65">
        <v>-45.0</v>
      </c>
      <c r="E3080" s="46"/>
    </row>
    <row r="3081" hidden="1">
      <c r="A3081" s="39"/>
      <c r="B3081" s="59"/>
      <c r="C3081" s="66"/>
      <c r="D3081" s="60"/>
      <c r="E3081" s="68"/>
    </row>
    <row r="3082" hidden="1">
      <c r="A3082" s="39"/>
      <c r="B3082" s="59"/>
      <c r="C3082" s="66"/>
      <c r="D3082" s="60"/>
      <c r="E3082" s="68"/>
    </row>
    <row r="3083" hidden="1">
      <c r="A3083" s="5" t="s">
        <v>4843</v>
      </c>
      <c r="B3083" s="6"/>
      <c r="C3083" s="6"/>
      <c r="D3083" s="6"/>
      <c r="E3083" s="7"/>
    </row>
    <row r="3084" hidden="1">
      <c r="A3084" s="10"/>
      <c r="B3084" s="11"/>
      <c r="C3084" s="11"/>
      <c r="D3084" s="11"/>
      <c r="E3084" s="12"/>
    </row>
    <row r="3085" hidden="1">
      <c r="A3085" s="5" t="s">
        <v>3717</v>
      </c>
      <c r="B3085" s="6"/>
      <c r="C3085" s="6"/>
      <c r="D3085" s="6"/>
      <c r="E3085" s="7"/>
    </row>
    <row r="3086" hidden="1">
      <c r="A3086" s="10"/>
      <c r="B3086" s="11"/>
      <c r="C3086" s="11"/>
      <c r="D3086" s="11"/>
      <c r="E3086" s="12"/>
    </row>
    <row r="3087" hidden="1">
      <c r="A3087" s="13">
        <v>46160.0</v>
      </c>
      <c r="B3087" s="6"/>
      <c r="C3087" s="53" t="s">
        <v>3718</v>
      </c>
      <c r="D3087" s="15">
        <v>46166.0</v>
      </c>
      <c r="E3087" s="7"/>
    </row>
    <row r="3088" hidden="1">
      <c r="A3088" s="10"/>
      <c r="B3088" s="11"/>
      <c r="C3088" s="16"/>
      <c r="D3088" s="11"/>
      <c r="E3088" s="12"/>
    </row>
    <row r="3089" hidden="1">
      <c r="A3089" s="54" t="s">
        <v>4850</v>
      </c>
      <c r="B3089" s="7"/>
      <c r="C3089" s="16"/>
      <c r="D3089" s="55" t="s">
        <v>4851</v>
      </c>
      <c r="E3089" s="7"/>
    </row>
    <row r="3090" hidden="1">
      <c r="A3090" s="10"/>
      <c r="B3090" s="12"/>
      <c r="C3090" s="16"/>
      <c r="D3090" s="11"/>
      <c r="E3090" s="12"/>
    </row>
    <row r="3091" hidden="1">
      <c r="A3091" s="19" t="s">
        <v>3719</v>
      </c>
      <c r="B3091" s="6"/>
      <c r="C3091" s="6"/>
      <c r="D3091" s="6"/>
      <c r="E3091" s="7"/>
    </row>
    <row r="3092" hidden="1">
      <c r="A3092" s="20" t="s">
        <v>3720</v>
      </c>
      <c r="B3092" s="21" t="s">
        <v>3721</v>
      </c>
      <c r="C3092" s="22" t="s">
        <v>3722</v>
      </c>
      <c r="D3092" s="21" t="s">
        <v>3723</v>
      </c>
      <c r="E3092" s="23" t="s">
        <v>13</v>
      </c>
    </row>
    <row r="3093" hidden="1">
      <c r="A3093" s="56" t="s">
        <v>3724</v>
      </c>
      <c r="B3093" s="25">
        <v>31049.0</v>
      </c>
      <c r="C3093" s="26">
        <v>31049.0</v>
      </c>
      <c r="D3093" s="27">
        <v>0.0</v>
      </c>
      <c r="E3093" s="28"/>
    </row>
    <row r="3094" hidden="1">
      <c r="A3094" s="56" t="s">
        <v>3725</v>
      </c>
      <c r="B3094" s="29">
        <v>13049.0</v>
      </c>
      <c r="C3094" s="26">
        <v>13049.0</v>
      </c>
      <c r="D3094" s="27">
        <v>0.0</v>
      </c>
      <c r="E3094" s="40"/>
    </row>
    <row r="3095" hidden="1">
      <c r="A3095" s="56" t="s">
        <v>3726</v>
      </c>
      <c r="B3095" s="25">
        <v>1460.0</v>
      </c>
      <c r="C3095" s="26">
        <v>1460.0</v>
      </c>
      <c r="D3095" s="27">
        <v>0.0</v>
      </c>
      <c r="E3095" s="41"/>
    </row>
    <row r="3096" hidden="1">
      <c r="A3096" s="56" t="s">
        <v>3727</v>
      </c>
      <c r="B3096" s="29">
        <v>1500.0</v>
      </c>
      <c r="C3096" s="26">
        <v>1500.0</v>
      </c>
      <c r="D3096" s="27">
        <v>0.0</v>
      </c>
      <c r="E3096" s="41"/>
    </row>
    <row r="3097" hidden="1">
      <c r="A3097" s="31" t="s">
        <v>3729</v>
      </c>
      <c r="B3097" s="29">
        <v>0.0</v>
      </c>
      <c r="C3097" s="26"/>
      <c r="D3097" s="27">
        <v>0.0</v>
      </c>
      <c r="E3097" s="40"/>
    </row>
    <row r="3098" hidden="1">
      <c r="A3098" s="31" t="s">
        <v>3730</v>
      </c>
      <c r="B3098" s="29">
        <v>0.0</v>
      </c>
      <c r="C3098" s="26">
        <v>50.0</v>
      </c>
      <c r="D3098" s="27">
        <v>50.0</v>
      </c>
      <c r="E3098" s="40" t="s">
        <v>8638</v>
      </c>
    </row>
    <row r="3099" hidden="1">
      <c r="A3099" s="31" t="s">
        <v>3732</v>
      </c>
      <c r="B3099" s="29">
        <v>50.0</v>
      </c>
      <c r="C3099" s="26"/>
      <c r="D3099" s="27">
        <v>-50.0</v>
      </c>
      <c r="E3099" s="28"/>
    </row>
    <row r="3100" hidden="1">
      <c r="A3100" s="31" t="s">
        <v>3734</v>
      </c>
      <c r="B3100" s="29">
        <v>6040.0</v>
      </c>
      <c r="C3100" s="26">
        <v>6040.0</v>
      </c>
      <c r="D3100" s="27">
        <v>0.0</v>
      </c>
      <c r="E3100" s="40"/>
    </row>
    <row r="3101" hidden="1">
      <c r="A3101" s="57" t="s">
        <v>3735</v>
      </c>
      <c r="B3101" s="29">
        <v>71830.7</v>
      </c>
      <c r="C3101" s="29">
        <v>71830.70000000001</v>
      </c>
      <c r="D3101" s="27">
        <v>1.4551915228366852E-11</v>
      </c>
      <c r="E3101" s="41"/>
    </row>
    <row r="3102" hidden="1">
      <c r="A3102" s="57" t="s">
        <v>3736</v>
      </c>
      <c r="B3102" s="29">
        <v>36304.0</v>
      </c>
      <c r="C3102" s="58">
        <v>36304.0</v>
      </c>
      <c r="D3102" s="27">
        <v>0.0</v>
      </c>
      <c r="E3102" s="41"/>
    </row>
    <row r="3103" hidden="1">
      <c r="A3103" s="57" t="s">
        <v>3737</v>
      </c>
      <c r="B3103" s="29">
        <v>76784.0</v>
      </c>
      <c r="C3103" s="58">
        <v>76784.0</v>
      </c>
      <c r="D3103" s="27">
        <v>0.0</v>
      </c>
      <c r="E3103" s="41"/>
    </row>
    <row r="3104" hidden="1">
      <c r="A3104" s="57" t="s">
        <v>3738</v>
      </c>
      <c r="B3104" s="29">
        <v>60914.1</v>
      </c>
      <c r="C3104" s="58">
        <v>60914.1</v>
      </c>
      <c r="D3104" s="27">
        <v>0.0</v>
      </c>
      <c r="E3104" s="41"/>
    </row>
    <row r="3105" hidden="1">
      <c r="A3105" s="57" t="s">
        <v>3740</v>
      </c>
      <c r="B3105" s="29">
        <v>1023.0</v>
      </c>
      <c r="C3105" s="58">
        <v>1023.0</v>
      </c>
      <c r="D3105" s="27">
        <v>0.0</v>
      </c>
      <c r="E3105" s="41"/>
    </row>
    <row r="3106" hidden="1">
      <c r="A3106" s="57" t="s">
        <v>3741</v>
      </c>
      <c r="B3106" s="29">
        <v>13746.0</v>
      </c>
      <c r="C3106" s="58">
        <v>13746.0</v>
      </c>
      <c r="D3106" s="27">
        <v>0.0</v>
      </c>
      <c r="E3106" s="41"/>
    </row>
    <row r="3107" hidden="1">
      <c r="A3107" s="35" t="s">
        <v>3742</v>
      </c>
      <c r="B3107" s="29">
        <v>299993.25</v>
      </c>
      <c r="C3107" s="58">
        <v>299993.24999999994</v>
      </c>
      <c r="D3107" s="27">
        <v>-5.820766091346741E-11</v>
      </c>
      <c r="E3107" s="41"/>
    </row>
    <row r="3108" hidden="1">
      <c r="A3108" s="36" t="s">
        <v>3743</v>
      </c>
      <c r="B3108" s="42">
        <v>10.55000000000291</v>
      </c>
      <c r="C3108" s="64">
        <v>10.550000000046566</v>
      </c>
      <c r="D3108" s="65">
        <v>4.3655745685100555E-11</v>
      </c>
      <c r="E3108" s="46"/>
    </row>
    <row r="3109" hidden="1">
      <c r="A3109" s="39"/>
      <c r="B3109" s="59"/>
      <c r="C3109" s="66"/>
      <c r="D3109" s="60"/>
      <c r="E3109" s="68"/>
    </row>
    <row r="3110" hidden="1">
      <c r="A3110" s="39"/>
      <c r="B3110" s="59"/>
      <c r="C3110" s="66"/>
      <c r="D3110" s="60"/>
      <c r="E3110" s="68"/>
    </row>
    <row r="3111" hidden="1">
      <c r="A3111" s="5" t="s">
        <v>4843</v>
      </c>
      <c r="B3111" s="6"/>
      <c r="C3111" s="6"/>
      <c r="D3111" s="6"/>
      <c r="E3111" s="7"/>
    </row>
    <row r="3112" hidden="1">
      <c r="A3112" s="10"/>
      <c r="B3112" s="11"/>
      <c r="C3112" s="11"/>
      <c r="D3112" s="11"/>
      <c r="E3112" s="12"/>
    </row>
    <row r="3113" hidden="1">
      <c r="A3113" s="5" t="s">
        <v>3717</v>
      </c>
      <c r="B3113" s="6"/>
      <c r="C3113" s="6"/>
      <c r="D3113" s="6"/>
      <c r="E3113" s="7"/>
    </row>
    <row r="3114" hidden="1">
      <c r="A3114" s="10"/>
      <c r="B3114" s="11"/>
      <c r="C3114" s="11"/>
      <c r="D3114" s="11"/>
      <c r="E3114" s="12"/>
    </row>
    <row r="3115" hidden="1">
      <c r="A3115" s="13">
        <v>46167.0</v>
      </c>
      <c r="B3115" s="6"/>
      <c r="C3115" s="53" t="s">
        <v>3718</v>
      </c>
      <c r="D3115" s="15">
        <v>46173.0</v>
      </c>
      <c r="E3115" s="7"/>
    </row>
    <row r="3116" hidden="1">
      <c r="A3116" s="10"/>
      <c r="B3116" s="11"/>
      <c r="C3116" s="16"/>
      <c r="D3116" s="11"/>
      <c r="E3116" s="12"/>
    </row>
    <row r="3117" hidden="1">
      <c r="A3117" s="54" t="s">
        <v>4850</v>
      </c>
      <c r="B3117" s="7"/>
      <c r="C3117" s="16"/>
      <c r="D3117" s="55" t="s">
        <v>4851</v>
      </c>
      <c r="E3117" s="7"/>
    </row>
    <row r="3118" hidden="1">
      <c r="A3118" s="10"/>
      <c r="B3118" s="12"/>
      <c r="C3118" s="16"/>
      <c r="D3118" s="11"/>
      <c r="E3118" s="12"/>
    </row>
    <row r="3119" hidden="1">
      <c r="A3119" s="19" t="s">
        <v>3719</v>
      </c>
      <c r="B3119" s="6"/>
      <c r="C3119" s="6"/>
      <c r="D3119" s="6"/>
      <c r="E3119" s="7"/>
    </row>
    <row r="3120" hidden="1">
      <c r="A3120" s="20" t="s">
        <v>3720</v>
      </c>
      <c r="B3120" s="21" t="s">
        <v>3721</v>
      </c>
      <c r="C3120" s="22" t="s">
        <v>3722</v>
      </c>
      <c r="D3120" s="21" t="s">
        <v>3723</v>
      </c>
      <c r="E3120" s="23" t="s">
        <v>13</v>
      </c>
    </row>
    <row r="3121" hidden="1">
      <c r="A3121" s="56" t="s">
        <v>3724</v>
      </c>
      <c r="B3121" s="25">
        <v>22149.0</v>
      </c>
      <c r="C3121" s="26">
        <v>22149.0</v>
      </c>
      <c r="D3121" s="27">
        <v>0.0</v>
      </c>
      <c r="E3121" s="28"/>
    </row>
    <row r="3122" hidden="1">
      <c r="A3122" s="56" t="s">
        <v>3725</v>
      </c>
      <c r="B3122" s="29">
        <v>13403.0</v>
      </c>
      <c r="C3122" s="26">
        <v>13403.0</v>
      </c>
      <c r="D3122" s="27">
        <v>0.0</v>
      </c>
      <c r="E3122" s="40"/>
    </row>
    <row r="3123" hidden="1">
      <c r="A3123" s="56" t="s">
        <v>3726</v>
      </c>
      <c r="B3123" s="25">
        <v>0.0</v>
      </c>
      <c r="C3123" s="26"/>
      <c r="D3123" s="27">
        <v>0.0</v>
      </c>
      <c r="E3123" s="41"/>
    </row>
    <row r="3124" hidden="1">
      <c r="A3124" s="56" t="s">
        <v>3727</v>
      </c>
      <c r="B3124" s="29">
        <v>500.0</v>
      </c>
      <c r="C3124" s="26">
        <v>500.0</v>
      </c>
      <c r="D3124" s="27">
        <v>0.0</v>
      </c>
      <c r="E3124" s="41"/>
    </row>
    <row r="3125" hidden="1">
      <c r="A3125" s="31" t="s">
        <v>3729</v>
      </c>
      <c r="B3125" s="29">
        <v>0.0</v>
      </c>
      <c r="C3125" s="26"/>
      <c r="D3125" s="27">
        <v>0.0</v>
      </c>
      <c r="E3125" s="40"/>
    </row>
    <row r="3126" hidden="1">
      <c r="A3126" s="31" t="s">
        <v>3730</v>
      </c>
      <c r="B3126" s="29">
        <v>0.0</v>
      </c>
      <c r="C3126" s="26"/>
      <c r="D3126" s="27">
        <v>0.0</v>
      </c>
      <c r="E3126" s="40"/>
    </row>
    <row r="3127" hidden="1">
      <c r="A3127" s="31" t="s">
        <v>3732</v>
      </c>
      <c r="B3127" s="29">
        <v>1130.0</v>
      </c>
      <c r="C3127" s="26">
        <v>1130.0</v>
      </c>
      <c r="D3127" s="27">
        <v>0.0</v>
      </c>
      <c r="E3127" s="28" t="s">
        <v>8639</v>
      </c>
    </row>
    <row r="3128" hidden="1">
      <c r="A3128" s="31" t="s">
        <v>3734</v>
      </c>
      <c r="B3128" s="29">
        <v>5625.0</v>
      </c>
      <c r="C3128" s="26">
        <v>5625.0</v>
      </c>
      <c r="D3128" s="27">
        <v>0.0</v>
      </c>
      <c r="E3128" s="40"/>
    </row>
    <row r="3129" hidden="1">
      <c r="A3129" s="57" t="s">
        <v>3735</v>
      </c>
      <c r="B3129" s="29">
        <v>76110.1</v>
      </c>
      <c r="C3129" s="29">
        <v>76479.1</v>
      </c>
      <c r="D3129" s="27">
        <v>369.0</v>
      </c>
      <c r="E3129" s="41"/>
    </row>
    <row r="3130" hidden="1">
      <c r="A3130" s="57" t="s">
        <v>3736</v>
      </c>
      <c r="B3130" s="29">
        <v>34470.0</v>
      </c>
      <c r="C3130" s="58">
        <v>34470.0</v>
      </c>
      <c r="D3130" s="27">
        <v>0.0</v>
      </c>
      <c r="E3130" s="41"/>
    </row>
    <row r="3131" hidden="1">
      <c r="A3131" s="57" t="s">
        <v>3737</v>
      </c>
      <c r="B3131" s="29">
        <v>70357.0</v>
      </c>
      <c r="C3131" s="58">
        <v>70357.0</v>
      </c>
      <c r="D3131" s="27">
        <v>0.0</v>
      </c>
      <c r="E3131" s="41"/>
    </row>
    <row r="3132" hidden="1">
      <c r="A3132" s="57" t="s">
        <v>3738</v>
      </c>
      <c r="B3132" s="29">
        <v>55694.2</v>
      </c>
      <c r="C3132" s="58">
        <v>55694.2</v>
      </c>
      <c r="D3132" s="27">
        <v>0.0</v>
      </c>
      <c r="E3132" s="41"/>
    </row>
    <row r="3133" hidden="1">
      <c r="A3133" s="57" t="s">
        <v>3740</v>
      </c>
      <c r="B3133" s="29">
        <v>630.0</v>
      </c>
      <c r="C3133" s="58">
        <v>630.0</v>
      </c>
      <c r="D3133" s="27">
        <v>0.0</v>
      </c>
      <c r="E3133" s="41"/>
    </row>
    <row r="3134" hidden="1">
      <c r="A3134" s="57" t="s">
        <v>3741</v>
      </c>
      <c r="B3134" s="29">
        <v>10954.0</v>
      </c>
      <c r="C3134" s="58">
        <v>10156.0</v>
      </c>
      <c r="D3134" s="27">
        <v>-798.0</v>
      </c>
      <c r="E3134" s="41"/>
    </row>
    <row r="3135" hidden="1">
      <c r="A3135" s="35" t="s">
        <v>3742</v>
      </c>
      <c r="B3135" s="29">
        <v>280068.35000000003</v>
      </c>
      <c r="C3135" s="58">
        <v>279639.35</v>
      </c>
      <c r="D3135" s="27">
        <v>-429.0000000000582</v>
      </c>
      <c r="E3135" s="41"/>
    </row>
    <row r="3136" hidden="1">
      <c r="A3136" s="36" t="s">
        <v>3743</v>
      </c>
      <c r="B3136" s="42">
        <v>-0.05000000000291038</v>
      </c>
      <c r="C3136" s="64">
        <v>797.9500000000116</v>
      </c>
      <c r="D3136" s="65">
        <v>798.0000000000146</v>
      </c>
      <c r="E3136" s="46"/>
    </row>
    <row r="3137" hidden="1">
      <c r="A3137" s="39"/>
      <c r="B3137" s="59"/>
      <c r="C3137" s="66"/>
      <c r="D3137" s="60"/>
      <c r="E3137" s="68"/>
    </row>
    <row r="3138" hidden="1">
      <c r="A3138" s="39"/>
      <c r="B3138" s="59"/>
      <c r="C3138" s="66"/>
      <c r="D3138" s="60"/>
      <c r="E3138" s="68"/>
    </row>
    <row r="3139" hidden="1">
      <c r="A3139" s="5" t="s">
        <v>4843</v>
      </c>
      <c r="B3139" s="6"/>
      <c r="C3139" s="6"/>
      <c r="D3139" s="6"/>
      <c r="E3139" s="7"/>
    </row>
    <row r="3140" hidden="1">
      <c r="A3140" s="10"/>
      <c r="B3140" s="11"/>
      <c r="C3140" s="11"/>
      <c r="D3140" s="11"/>
      <c r="E3140" s="12"/>
    </row>
    <row r="3141" hidden="1">
      <c r="A3141" s="5" t="s">
        <v>3717</v>
      </c>
      <c r="B3141" s="6"/>
      <c r="C3141" s="6"/>
      <c r="D3141" s="6"/>
      <c r="E3141" s="7"/>
    </row>
    <row r="3142" hidden="1">
      <c r="A3142" s="10"/>
      <c r="B3142" s="11"/>
      <c r="C3142" s="11"/>
      <c r="D3142" s="11"/>
      <c r="E3142" s="12"/>
    </row>
    <row r="3143" hidden="1">
      <c r="A3143" s="13">
        <v>46174.0</v>
      </c>
      <c r="B3143" s="6"/>
      <c r="C3143" s="53" t="s">
        <v>3718</v>
      </c>
      <c r="D3143" s="15">
        <v>46180.0</v>
      </c>
      <c r="E3143" s="7"/>
    </row>
    <row r="3144" hidden="1">
      <c r="A3144" s="10"/>
      <c r="B3144" s="11"/>
      <c r="C3144" s="16"/>
      <c r="D3144" s="11"/>
      <c r="E3144" s="12"/>
    </row>
    <row r="3145" hidden="1">
      <c r="A3145" s="54" t="s">
        <v>4850</v>
      </c>
      <c r="B3145" s="7"/>
      <c r="C3145" s="16"/>
      <c r="D3145" s="55" t="s">
        <v>4851</v>
      </c>
      <c r="E3145" s="7"/>
    </row>
    <row r="3146" hidden="1">
      <c r="A3146" s="10"/>
      <c r="B3146" s="12"/>
      <c r="C3146" s="16"/>
      <c r="D3146" s="11"/>
      <c r="E3146" s="12"/>
    </row>
    <row r="3147" hidden="1">
      <c r="A3147" s="19" t="s">
        <v>3719</v>
      </c>
      <c r="B3147" s="6"/>
      <c r="C3147" s="6"/>
      <c r="D3147" s="6"/>
      <c r="E3147" s="7"/>
    </row>
    <row r="3148" hidden="1">
      <c r="A3148" s="20" t="s">
        <v>3720</v>
      </c>
      <c r="B3148" s="21" t="s">
        <v>3721</v>
      </c>
      <c r="C3148" s="22" t="s">
        <v>3722</v>
      </c>
      <c r="D3148" s="21" t="s">
        <v>3723</v>
      </c>
      <c r="E3148" s="23" t="s">
        <v>13</v>
      </c>
    </row>
    <row r="3149" hidden="1">
      <c r="A3149" s="56" t="s">
        <v>3724</v>
      </c>
      <c r="B3149" s="25">
        <v>40366.0</v>
      </c>
      <c r="C3149" s="26">
        <v>40366.0</v>
      </c>
      <c r="D3149" s="27">
        <v>0.0</v>
      </c>
      <c r="E3149" s="28"/>
    </row>
    <row r="3150" hidden="1">
      <c r="A3150" s="56" t="s">
        <v>3725</v>
      </c>
      <c r="B3150" s="29">
        <v>20338.0</v>
      </c>
      <c r="C3150" s="26">
        <v>20338.0</v>
      </c>
      <c r="D3150" s="27">
        <v>0.0</v>
      </c>
      <c r="E3150" s="40"/>
    </row>
    <row r="3151" hidden="1">
      <c r="A3151" s="56" t="s">
        <v>3726</v>
      </c>
      <c r="B3151" s="25">
        <v>0.0</v>
      </c>
      <c r="C3151" s="26"/>
      <c r="D3151" s="27">
        <v>0.0</v>
      </c>
      <c r="E3151" s="41"/>
    </row>
    <row r="3152" hidden="1">
      <c r="A3152" s="56" t="s">
        <v>3727</v>
      </c>
      <c r="B3152" s="29">
        <v>500.0</v>
      </c>
      <c r="C3152" s="26">
        <v>500.0</v>
      </c>
      <c r="D3152" s="27">
        <v>0.0</v>
      </c>
      <c r="E3152" s="41"/>
    </row>
    <row r="3153" hidden="1">
      <c r="A3153" s="31" t="s">
        <v>3729</v>
      </c>
      <c r="B3153" s="29">
        <v>0.0</v>
      </c>
      <c r="C3153" s="26"/>
      <c r="D3153" s="27">
        <v>0.0</v>
      </c>
      <c r="E3153" s="40"/>
    </row>
    <row r="3154" hidden="1">
      <c r="A3154" s="31" t="s">
        <v>3730</v>
      </c>
      <c r="B3154" s="29">
        <v>0.0</v>
      </c>
      <c r="C3154" s="26">
        <v>215.0</v>
      </c>
      <c r="D3154" s="27">
        <v>215.0</v>
      </c>
      <c r="E3154" s="40" t="s">
        <v>8640</v>
      </c>
    </row>
    <row r="3155" hidden="1">
      <c r="A3155" s="31" t="s">
        <v>3732</v>
      </c>
      <c r="B3155" s="29">
        <v>2373.0</v>
      </c>
      <c r="C3155" s="26">
        <v>2043.0</v>
      </c>
      <c r="D3155" s="27">
        <v>-330.0</v>
      </c>
      <c r="E3155" s="28" t="s">
        <v>8641</v>
      </c>
    </row>
    <row r="3156" hidden="1">
      <c r="A3156" s="31" t="s">
        <v>3734</v>
      </c>
      <c r="B3156" s="29">
        <v>5870.0</v>
      </c>
      <c r="C3156" s="26">
        <v>5985.0</v>
      </c>
      <c r="D3156" s="27">
        <v>115.0</v>
      </c>
      <c r="E3156" s="40"/>
    </row>
    <row r="3157" hidden="1">
      <c r="A3157" s="57" t="s">
        <v>3735</v>
      </c>
      <c r="B3157" s="29">
        <v>80499.8</v>
      </c>
      <c r="C3157" s="29">
        <v>80499.80000000002</v>
      </c>
      <c r="D3157" s="27">
        <v>1.4551915228366852E-11</v>
      </c>
      <c r="E3157" s="41"/>
    </row>
    <row r="3158" hidden="1">
      <c r="A3158" s="57" t="s">
        <v>3736</v>
      </c>
      <c r="B3158" s="29">
        <v>34502.0</v>
      </c>
      <c r="C3158" s="58">
        <v>34502.0</v>
      </c>
      <c r="D3158" s="27">
        <v>0.0</v>
      </c>
      <c r="E3158" s="41"/>
    </row>
    <row r="3159" hidden="1">
      <c r="A3159" s="57" t="s">
        <v>3737</v>
      </c>
      <c r="B3159" s="29">
        <v>93949.99</v>
      </c>
      <c r="C3159" s="58">
        <v>93949.99000000002</v>
      </c>
      <c r="D3159" s="27">
        <v>1.4551915228366852E-11</v>
      </c>
      <c r="E3159" s="41"/>
    </row>
    <row r="3160" hidden="1">
      <c r="A3160" s="57" t="s">
        <v>3738</v>
      </c>
      <c r="B3160" s="29">
        <v>56163.0</v>
      </c>
      <c r="C3160" s="58">
        <v>56163.0</v>
      </c>
      <c r="D3160" s="27">
        <v>0.0</v>
      </c>
      <c r="E3160" s="41"/>
    </row>
    <row r="3161" hidden="1">
      <c r="A3161" s="57" t="s">
        <v>3740</v>
      </c>
      <c r="B3161" s="29">
        <v>306.0</v>
      </c>
      <c r="C3161" s="58">
        <v>306.0</v>
      </c>
      <c r="D3161" s="27">
        <v>0.0</v>
      </c>
      <c r="E3161" s="41"/>
    </row>
    <row r="3162" hidden="1">
      <c r="A3162" s="57" t="s">
        <v>3741</v>
      </c>
      <c r="B3162" s="29">
        <v>17314.1</v>
      </c>
      <c r="C3162" s="58">
        <v>17314.1</v>
      </c>
      <c r="D3162" s="27">
        <v>0.0</v>
      </c>
      <c r="E3162" s="41"/>
    </row>
    <row r="3163" hidden="1">
      <c r="A3163" s="35" t="s">
        <v>3742</v>
      </c>
      <c r="B3163" s="29">
        <v>334867.79</v>
      </c>
      <c r="C3163" s="58">
        <v>334867.79</v>
      </c>
      <c r="D3163" s="27">
        <v>0.0</v>
      </c>
      <c r="E3163" s="41"/>
    </row>
    <row r="3164" hidden="1">
      <c r="A3164" s="36" t="s">
        <v>3743</v>
      </c>
      <c r="B3164" s="42">
        <v>4.3655745685100555E-11</v>
      </c>
      <c r="C3164" s="64">
        <v>5.820766091346741E-11</v>
      </c>
      <c r="D3164" s="65">
        <v>1.4551915228366852E-11</v>
      </c>
      <c r="E3164" s="46"/>
    </row>
    <row r="3165" hidden="1">
      <c r="A3165" s="39"/>
      <c r="B3165" s="59"/>
      <c r="C3165" s="66"/>
      <c r="D3165" s="60"/>
      <c r="E3165" s="68"/>
    </row>
    <row r="3166" hidden="1">
      <c r="A3166" s="39"/>
      <c r="B3166" s="59"/>
      <c r="C3166" s="66"/>
      <c r="D3166" s="60"/>
      <c r="E3166" s="68"/>
    </row>
    <row r="3167">
      <c r="A3167" s="5" t="s">
        <v>4843</v>
      </c>
      <c r="B3167" s="6"/>
      <c r="C3167" s="6"/>
      <c r="D3167" s="6"/>
      <c r="E3167" s="7"/>
    </row>
    <row r="3168">
      <c r="A3168" s="10"/>
      <c r="B3168" s="11"/>
      <c r="C3168" s="11"/>
      <c r="D3168" s="11"/>
      <c r="E3168" s="12"/>
    </row>
    <row r="3169">
      <c r="A3169" s="5" t="s">
        <v>3717</v>
      </c>
      <c r="B3169" s="6"/>
      <c r="C3169" s="6"/>
      <c r="D3169" s="6"/>
      <c r="E3169" s="7"/>
    </row>
    <row r="3170">
      <c r="A3170" s="10"/>
      <c r="B3170" s="11"/>
      <c r="C3170" s="11"/>
      <c r="D3170" s="11"/>
      <c r="E3170" s="12"/>
    </row>
    <row r="3171">
      <c r="A3171" s="13">
        <v>46181.0</v>
      </c>
      <c r="B3171" s="6"/>
      <c r="C3171" s="53" t="s">
        <v>3718</v>
      </c>
      <c r="D3171" s="15">
        <v>46187.0</v>
      </c>
      <c r="E3171" s="7"/>
    </row>
    <row r="3172">
      <c r="A3172" s="10"/>
      <c r="B3172" s="11"/>
      <c r="C3172" s="16"/>
      <c r="D3172" s="11"/>
      <c r="E3172" s="12"/>
    </row>
    <row r="3173">
      <c r="A3173" s="54" t="s">
        <v>4850</v>
      </c>
      <c r="B3173" s="7"/>
      <c r="C3173" s="16"/>
      <c r="D3173" s="55" t="s">
        <v>4851</v>
      </c>
      <c r="E3173" s="7"/>
    </row>
    <row r="3174">
      <c r="A3174" s="10"/>
      <c r="B3174" s="12"/>
      <c r="C3174" s="16"/>
      <c r="D3174" s="11"/>
      <c r="E3174" s="12"/>
    </row>
    <row r="3175">
      <c r="A3175" s="19" t="s">
        <v>3719</v>
      </c>
      <c r="B3175" s="6"/>
      <c r="C3175" s="6"/>
      <c r="D3175" s="6"/>
      <c r="E3175" s="7"/>
    </row>
    <row r="3176">
      <c r="A3176" s="20" t="s">
        <v>3720</v>
      </c>
      <c r="B3176" s="21" t="s">
        <v>3721</v>
      </c>
      <c r="C3176" s="22" t="s">
        <v>3722</v>
      </c>
      <c r="D3176" s="21" t="s">
        <v>3723</v>
      </c>
      <c r="E3176" s="23" t="s">
        <v>13</v>
      </c>
    </row>
    <row r="3177">
      <c r="A3177" s="56" t="s">
        <v>3724</v>
      </c>
      <c r="B3177" s="25">
        <v>28188.0</v>
      </c>
      <c r="C3177" s="26">
        <v>28188.0</v>
      </c>
      <c r="D3177" s="27">
        <v>0.0</v>
      </c>
      <c r="E3177" s="28"/>
    </row>
    <row r="3178">
      <c r="A3178" s="56" t="s">
        <v>3725</v>
      </c>
      <c r="B3178" s="29">
        <v>16674.0</v>
      </c>
      <c r="C3178" s="26">
        <v>16674.0</v>
      </c>
      <c r="D3178" s="27">
        <v>0.0</v>
      </c>
      <c r="E3178" s="40"/>
    </row>
    <row r="3179">
      <c r="A3179" s="56" t="s">
        <v>3726</v>
      </c>
      <c r="B3179" s="25">
        <v>320.0</v>
      </c>
      <c r="C3179" s="26">
        <v>320.0</v>
      </c>
      <c r="D3179" s="27">
        <v>0.0</v>
      </c>
      <c r="E3179" s="41"/>
    </row>
    <row r="3180">
      <c r="A3180" s="56" t="s">
        <v>3727</v>
      </c>
      <c r="B3180" s="29">
        <v>1000.0</v>
      </c>
      <c r="C3180" s="26">
        <v>1000.0</v>
      </c>
      <c r="D3180" s="27">
        <v>0.0</v>
      </c>
      <c r="E3180" s="41"/>
    </row>
    <row r="3181">
      <c r="A3181" s="31" t="s">
        <v>3729</v>
      </c>
      <c r="B3181" s="29">
        <v>0.0</v>
      </c>
      <c r="C3181" s="26"/>
      <c r="D3181" s="27">
        <v>0.0</v>
      </c>
      <c r="E3181" s="40"/>
    </row>
    <row r="3182">
      <c r="A3182" s="31" t="s">
        <v>3730</v>
      </c>
      <c r="B3182" s="29">
        <v>0.0</v>
      </c>
      <c r="C3182" s="26">
        <v>133.0</v>
      </c>
      <c r="D3182" s="27">
        <v>133.0</v>
      </c>
      <c r="E3182" s="40" t="s">
        <v>4872</v>
      </c>
    </row>
    <row r="3183">
      <c r="A3183" s="31" t="s">
        <v>3732</v>
      </c>
      <c r="B3183" s="29">
        <v>884.0</v>
      </c>
      <c r="C3183" s="26">
        <v>763.0</v>
      </c>
      <c r="D3183" s="27">
        <v>-121.0</v>
      </c>
      <c r="E3183" s="28" t="s">
        <v>8642</v>
      </c>
    </row>
    <row r="3184">
      <c r="A3184" s="31" t="s">
        <v>3734</v>
      </c>
      <c r="B3184" s="29">
        <v>6075.0</v>
      </c>
      <c r="C3184" s="26">
        <v>6075.0</v>
      </c>
      <c r="D3184" s="27">
        <v>0.0</v>
      </c>
      <c r="E3184" s="40"/>
    </row>
    <row r="3185">
      <c r="A3185" s="57" t="s">
        <v>3735</v>
      </c>
      <c r="B3185" s="29">
        <v>97164.01000000002</v>
      </c>
      <c r="C3185" s="29">
        <v>97164.00999999982</v>
      </c>
      <c r="D3185" s="27">
        <v>-2.0372681319713593E-10</v>
      </c>
      <c r="E3185" s="41"/>
    </row>
    <row r="3186">
      <c r="A3186" s="57" t="s">
        <v>3736</v>
      </c>
      <c r="B3186" s="29">
        <v>34032.0</v>
      </c>
      <c r="C3186" s="58">
        <v>34032.0</v>
      </c>
      <c r="D3186" s="27">
        <v>0.0</v>
      </c>
      <c r="E3186" s="41"/>
    </row>
    <row r="3187">
      <c r="A3187" s="57" t="s">
        <v>3737</v>
      </c>
      <c r="B3187" s="29">
        <v>78879.0</v>
      </c>
      <c r="C3187" s="58">
        <v>78879.0</v>
      </c>
      <c r="D3187" s="27">
        <v>0.0</v>
      </c>
      <c r="E3187" s="41"/>
    </row>
    <row r="3188">
      <c r="A3188" s="57" t="s">
        <v>3738</v>
      </c>
      <c r="B3188" s="29">
        <v>55843.0</v>
      </c>
      <c r="C3188" s="58">
        <v>55843.0</v>
      </c>
      <c r="D3188" s="27">
        <v>0.0</v>
      </c>
      <c r="E3188" s="41"/>
    </row>
    <row r="3189">
      <c r="A3189" s="57" t="s">
        <v>3740</v>
      </c>
      <c r="B3189" s="29">
        <v>1346.0</v>
      </c>
      <c r="C3189" s="58">
        <v>1346.0</v>
      </c>
      <c r="D3189" s="27">
        <v>0.0</v>
      </c>
      <c r="E3189" s="41"/>
    </row>
    <row r="3190">
      <c r="A3190" s="57" t="s">
        <v>3741</v>
      </c>
      <c r="B3190" s="29">
        <v>11319.0</v>
      </c>
      <c r="C3190" s="58">
        <v>11319.0</v>
      </c>
      <c r="D3190" s="27">
        <v>0.0</v>
      </c>
      <c r="E3190" s="41"/>
    </row>
    <row r="3191">
      <c r="A3191" s="35" t="s">
        <v>3742</v>
      </c>
      <c r="B3191" s="29">
        <v>318959.91</v>
      </c>
      <c r="C3191" s="58">
        <v>318959.91000000056</v>
      </c>
      <c r="D3191" s="27">
        <v>5.820766091346741E-10</v>
      </c>
      <c r="E3191" s="41"/>
    </row>
    <row r="3192">
      <c r="A3192" s="36" t="s">
        <v>3743</v>
      </c>
      <c r="B3192" s="42">
        <v>1445.1000000000568</v>
      </c>
      <c r="C3192" s="64">
        <v>1457.0999999992782</v>
      </c>
      <c r="D3192" s="65">
        <v>11.999999999221473</v>
      </c>
      <c r="E3192" s="46"/>
    </row>
    <row r="3193">
      <c r="A3193" s="39"/>
      <c r="B3193" s="59"/>
      <c r="C3193" s="66"/>
      <c r="D3193" s="60"/>
      <c r="E3193" s="68"/>
    </row>
    <row r="3194">
      <c r="A3194" s="39"/>
      <c r="B3194" s="59"/>
      <c r="C3194" s="66"/>
      <c r="D3194" s="60"/>
      <c r="E3194" s="68"/>
    </row>
    <row r="3195">
      <c r="A3195" s="5" t="s">
        <v>4843</v>
      </c>
      <c r="B3195" s="6"/>
      <c r="C3195" s="6"/>
      <c r="D3195" s="6"/>
      <c r="E3195" s="7"/>
    </row>
    <row r="3196">
      <c r="A3196" s="10"/>
      <c r="B3196" s="11"/>
      <c r="C3196" s="11"/>
      <c r="D3196" s="11"/>
      <c r="E3196" s="12"/>
    </row>
    <row r="3197">
      <c r="A3197" s="5" t="s">
        <v>3717</v>
      </c>
      <c r="B3197" s="6"/>
      <c r="C3197" s="6"/>
      <c r="D3197" s="6"/>
      <c r="E3197" s="7"/>
    </row>
    <row r="3198">
      <c r="A3198" s="10"/>
      <c r="B3198" s="11"/>
      <c r="C3198" s="11"/>
      <c r="D3198" s="11"/>
      <c r="E3198" s="12"/>
    </row>
    <row r="3199">
      <c r="A3199" s="13">
        <v>46181.0</v>
      </c>
      <c r="B3199" s="6"/>
      <c r="C3199" s="53" t="s">
        <v>3718</v>
      </c>
      <c r="D3199" s="15">
        <v>46187.0</v>
      </c>
      <c r="E3199" s="7"/>
    </row>
    <row r="3200">
      <c r="A3200" s="10"/>
      <c r="B3200" s="11"/>
      <c r="C3200" s="16"/>
      <c r="D3200" s="11"/>
      <c r="E3200" s="12"/>
    </row>
    <row r="3201">
      <c r="A3201" s="54" t="s">
        <v>4850</v>
      </c>
      <c r="B3201" s="7"/>
      <c r="C3201" s="16"/>
      <c r="D3201" s="55" t="s">
        <v>4851</v>
      </c>
      <c r="E3201" s="7"/>
    </row>
    <row r="3202">
      <c r="A3202" s="10"/>
      <c r="B3202" s="12"/>
      <c r="C3202" s="16"/>
      <c r="D3202" s="11"/>
      <c r="E3202" s="12"/>
    </row>
    <row r="3203">
      <c r="A3203" s="19" t="s">
        <v>3719</v>
      </c>
      <c r="B3203" s="6"/>
      <c r="C3203" s="6"/>
      <c r="D3203" s="6"/>
      <c r="E3203" s="7"/>
    </row>
    <row r="3204">
      <c r="A3204" s="20" t="s">
        <v>3720</v>
      </c>
      <c r="B3204" s="21" t="s">
        <v>3721</v>
      </c>
      <c r="C3204" s="22" t="s">
        <v>3722</v>
      </c>
      <c r="D3204" s="21" t="s">
        <v>3723</v>
      </c>
      <c r="E3204" s="23" t="s">
        <v>13</v>
      </c>
    </row>
    <row r="3205">
      <c r="A3205" s="56" t="s">
        <v>3724</v>
      </c>
      <c r="B3205" s="25">
        <v>28188.0</v>
      </c>
      <c r="C3205" s="26">
        <v>28188.0</v>
      </c>
      <c r="D3205" s="27">
        <v>0.0</v>
      </c>
      <c r="E3205" s="28"/>
    </row>
    <row r="3206">
      <c r="A3206" s="56" t="s">
        <v>3725</v>
      </c>
      <c r="B3206" s="29">
        <v>16674.0</v>
      </c>
      <c r="C3206" s="26">
        <v>16674.0</v>
      </c>
      <c r="D3206" s="27">
        <v>0.0</v>
      </c>
      <c r="E3206" s="40"/>
    </row>
    <row r="3207">
      <c r="A3207" s="56" t="s">
        <v>3726</v>
      </c>
      <c r="B3207" s="25">
        <v>320.0</v>
      </c>
      <c r="C3207" s="26">
        <v>320.0</v>
      </c>
      <c r="D3207" s="27">
        <v>0.0</v>
      </c>
      <c r="E3207" s="41"/>
    </row>
    <row r="3208">
      <c r="A3208" s="56" t="s">
        <v>3727</v>
      </c>
      <c r="B3208" s="29">
        <v>1000.0</v>
      </c>
      <c r="C3208" s="26">
        <v>1000.0</v>
      </c>
      <c r="D3208" s="27">
        <v>0.0</v>
      </c>
      <c r="E3208" s="41"/>
    </row>
    <row r="3209">
      <c r="A3209" s="31" t="s">
        <v>3729</v>
      </c>
      <c r="B3209" s="29">
        <v>0.0</v>
      </c>
      <c r="C3209" s="26"/>
      <c r="D3209" s="27">
        <v>0.0</v>
      </c>
      <c r="E3209" s="40"/>
    </row>
    <row r="3210">
      <c r="A3210" s="31" t="s">
        <v>3730</v>
      </c>
      <c r="B3210" s="29">
        <v>0.0</v>
      </c>
      <c r="C3210" s="26">
        <v>133.0</v>
      </c>
      <c r="D3210" s="27">
        <v>133.0</v>
      </c>
      <c r="E3210" s="40" t="s">
        <v>4872</v>
      </c>
    </row>
    <row r="3211">
      <c r="A3211" s="31" t="s">
        <v>3732</v>
      </c>
      <c r="B3211" s="29">
        <v>884.0</v>
      </c>
      <c r="C3211" s="26">
        <v>763.0</v>
      </c>
      <c r="D3211" s="27">
        <v>-121.0</v>
      </c>
      <c r="E3211" s="28" t="s">
        <v>8643</v>
      </c>
    </row>
    <row r="3212">
      <c r="A3212" s="31" t="s">
        <v>3734</v>
      </c>
      <c r="B3212" s="29">
        <v>6075.0</v>
      </c>
      <c r="C3212" s="26">
        <v>6075.0</v>
      </c>
      <c r="D3212" s="27">
        <v>0.0</v>
      </c>
      <c r="E3212" s="40"/>
    </row>
    <row r="3213">
      <c r="A3213" s="57" t="s">
        <v>3735</v>
      </c>
      <c r="B3213" s="29">
        <v>97164.01000000002</v>
      </c>
      <c r="C3213" s="29">
        <v>97164.00999999982</v>
      </c>
      <c r="D3213" s="27">
        <v>-2.0372681319713593E-10</v>
      </c>
      <c r="E3213" s="41"/>
    </row>
    <row r="3214">
      <c r="A3214" s="57" t="s">
        <v>3736</v>
      </c>
      <c r="B3214" s="29">
        <v>34032.0</v>
      </c>
      <c r="C3214" s="58">
        <v>34032.0</v>
      </c>
      <c r="D3214" s="27">
        <v>0.0</v>
      </c>
      <c r="E3214" s="41"/>
    </row>
    <row r="3215">
      <c r="A3215" s="57" t="s">
        <v>3737</v>
      </c>
      <c r="B3215" s="29">
        <v>78879.0</v>
      </c>
      <c r="C3215" s="58">
        <v>78879.0</v>
      </c>
      <c r="D3215" s="27">
        <v>0.0</v>
      </c>
      <c r="E3215" s="41"/>
    </row>
    <row r="3216">
      <c r="A3216" s="57" t="s">
        <v>3738</v>
      </c>
      <c r="B3216" s="29">
        <v>55843.0</v>
      </c>
      <c r="C3216" s="58">
        <v>55843.0</v>
      </c>
      <c r="D3216" s="27">
        <v>0.0</v>
      </c>
      <c r="E3216" s="41"/>
    </row>
    <row r="3217">
      <c r="A3217" s="57" t="s">
        <v>3740</v>
      </c>
      <c r="B3217" s="29">
        <v>1346.0</v>
      </c>
      <c r="C3217" s="58">
        <v>1346.0</v>
      </c>
      <c r="D3217" s="27">
        <v>0.0</v>
      </c>
      <c r="E3217" s="41"/>
    </row>
    <row r="3218">
      <c r="A3218" s="57" t="s">
        <v>3741</v>
      </c>
      <c r="B3218" s="29">
        <v>11319.0</v>
      </c>
      <c r="C3218" s="58">
        <v>11319.0</v>
      </c>
      <c r="D3218" s="27">
        <v>0.0</v>
      </c>
      <c r="E3218" s="41"/>
    </row>
    <row r="3219">
      <c r="A3219" s="35" t="s">
        <v>3742</v>
      </c>
      <c r="B3219" s="29">
        <v>318959.91</v>
      </c>
      <c r="C3219" s="58">
        <v>318959.91000000056</v>
      </c>
      <c r="D3219" s="27">
        <v>5.820766091346741E-10</v>
      </c>
      <c r="E3219" s="41"/>
    </row>
    <row r="3220">
      <c r="A3220" s="36" t="s">
        <v>3743</v>
      </c>
      <c r="B3220" s="42">
        <v>1445.1000000000568</v>
      </c>
      <c r="C3220" s="64">
        <v>1457.0999999992782</v>
      </c>
      <c r="D3220" s="65">
        <v>11.999999999221473</v>
      </c>
      <c r="E3220" s="46"/>
    </row>
    <row r="3221">
      <c r="A3221" s="39"/>
      <c r="B3221" s="59"/>
      <c r="C3221" s="66"/>
      <c r="D3221" s="60"/>
      <c r="E3221" s="68"/>
    </row>
    <row r="3222">
      <c r="A3222" s="39"/>
      <c r="B3222" s="59"/>
      <c r="C3222" s="66"/>
      <c r="D3222" s="60"/>
      <c r="E3222" s="68"/>
    </row>
    <row r="3223">
      <c r="A3223" s="5" t="s">
        <v>4843</v>
      </c>
      <c r="B3223" s="6"/>
      <c r="C3223" s="6"/>
      <c r="D3223" s="6"/>
      <c r="E3223" s="7"/>
    </row>
    <row r="3224">
      <c r="A3224" s="10"/>
      <c r="B3224" s="11"/>
      <c r="C3224" s="11"/>
      <c r="D3224" s="11"/>
      <c r="E3224" s="12"/>
    </row>
    <row r="3225">
      <c r="A3225" s="5" t="s">
        <v>3717</v>
      </c>
      <c r="B3225" s="6"/>
      <c r="C3225" s="6"/>
      <c r="D3225" s="6"/>
      <c r="E3225" s="7"/>
    </row>
    <row r="3226">
      <c r="A3226" s="10"/>
      <c r="B3226" s="11"/>
      <c r="C3226" s="11"/>
      <c r="D3226" s="11"/>
      <c r="E3226" s="12"/>
    </row>
    <row r="3227">
      <c r="A3227" s="13">
        <v>46188.0</v>
      </c>
      <c r="B3227" s="6"/>
      <c r="C3227" s="53" t="s">
        <v>3718</v>
      </c>
      <c r="D3227" s="15">
        <v>46194.0</v>
      </c>
      <c r="E3227" s="7"/>
    </row>
    <row r="3228">
      <c r="A3228" s="10"/>
      <c r="B3228" s="11"/>
      <c r="C3228" s="16"/>
      <c r="D3228" s="11"/>
      <c r="E3228" s="12"/>
    </row>
    <row r="3229">
      <c r="A3229" s="54" t="s">
        <v>4850</v>
      </c>
      <c r="B3229" s="7"/>
      <c r="C3229" s="16"/>
      <c r="D3229" s="55" t="s">
        <v>4851</v>
      </c>
      <c r="E3229" s="7"/>
    </row>
    <row r="3230">
      <c r="A3230" s="10"/>
      <c r="B3230" s="12"/>
      <c r="C3230" s="16"/>
      <c r="D3230" s="11"/>
      <c r="E3230" s="12"/>
    </row>
    <row r="3231">
      <c r="A3231" s="19" t="s">
        <v>3719</v>
      </c>
      <c r="B3231" s="6"/>
      <c r="C3231" s="6"/>
      <c r="D3231" s="6"/>
      <c r="E3231" s="7"/>
    </row>
    <row r="3232">
      <c r="A3232" s="20" t="s">
        <v>3720</v>
      </c>
      <c r="B3232" s="21" t="s">
        <v>3721</v>
      </c>
      <c r="C3232" s="22" t="s">
        <v>3722</v>
      </c>
      <c r="D3232" s="21" t="s">
        <v>3723</v>
      </c>
      <c r="E3232" s="23" t="s">
        <v>13</v>
      </c>
    </row>
    <row r="3233">
      <c r="A3233" s="56" t="s">
        <v>3724</v>
      </c>
      <c r="B3233" s="25">
        <v>38547.0</v>
      </c>
      <c r="C3233" s="26">
        <v>38297.0</v>
      </c>
      <c r="D3233" s="27">
        <v>-250.0</v>
      </c>
      <c r="E3233" s="28"/>
    </row>
    <row r="3234">
      <c r="A3234" s="56" t="s">
        <v>3725</v>
      </c>
      <c r="B3234" s="29">
        <v>16068.0</v>
      </c>
      <c r="C3234" s="26">
        <v>16068.0</v>
      </c>
      <c r="D3234" s="27">
        <v>0.0</v>
      </c>
      <c r="E3234" s="40"/>
    </row>
    <row r="3235">
      <c r="A3235" s="56" t="s">
        <v>3726</v>
      </c>
      <c r="B3235" s="25">
        <v>500.0</v>
      </c>
      <c r="C3235" s="26">
        <v>500.0</v>
      </c>
      <c r="D3235" s="27">
        <v>0.0</v>
      </c>
      <c r="E3235" s="41"/>
    </row>
    <row r="3236">
      <c r="A3236" s="56" t="s">
        <v>3727</v>
      </c>
      <c r="B3236" s="29">
        <v>0.0</v>
      </c>
      <c r="C3236" s="26"/>
      <c r="D3236" s="27">
        <v>0.0</v>
      </c>
      <c r="E3236" s="41"/>
    </row>
    <row r="3237">
      <c r="A3237" s="31" t="s">
        <v>3729</v>
      </c>
      <c r="B3237" s="29">
        <v>0.0</v>
      </c>
      <c r="C3237" s="26"/>
      <c r="D3237" s="27">
        <v>0.0</v>
      </c>
      <c r="E3237" s="40"/>
    </row>
    <row r="3238">
      <c r="A3238" s="31" t="s">
        <v>3730</v>
      </c>
      <c r="B3238" s="29">
        <v>0.0</v>
      </c>
      <c r="C3238" s="26"/>
      <c r="D3238" s="27">
        <v>0.0</v>
      </c>
      <c r="E3238" s="40"/>
    </row>
    <row r="3239">
      <c r="A3239" s="31" t="s">
        <v>3732</v>
      </c>
      <c r="B3239" s="29">
        <v>0.0</v>
      </c>
      <c r="C3239" s="26">
        <v>250.0</v>
      </c>
      <c r="D3239" s="27">
        <v>250.0</v>
      </c>
      <c r="E3239" s="28" t="s">
        <v>4844</v>
      </c>
    </row>
    <row r="3240">
      <c r="A3240" s="31" t="s">
        <v>3734</v>
      </c>
      <c r="B3240" s="29">
        <v>5715.0</v>
      </c>
      <c r="C3240" s="26">
        <v>5715.0</v>
      </c>
      <c r="D3240" s="27">
        <v>0.0</v>
      </c>
      <c r="E3240" s="40"/>
    </row>
    <row r="3241">
      <c r="A3241" s="57" t="s">
        <v>3735</v>
      </c>
      <c r="B3241" s="29">
        <v>125347.90000000005</v>
      </c>
      <c r="C3241" s="29">
        <v>125875.8999999996</v>
      </c>
      <c r="D3241" s="27">
        <v>527.9999999995489</v>
      </c>
      <c r="E3241" s="41"/>
    </row>
    <row r="3242">
      <c r="A3242" s="57" t="s">
        <v>3736</v>
      </c>
      <c r="B3242" s="29">
        <v>41530.0</v>
      </c>
      <c r="C3242" s="58">
        <v>41530.0</v>
      </c>
      <c r="D3242" s="27">
        <v>0.0</v>
      </c>
      <c r="E3242" s="41"/>
    </row>
    <row r="3243">
      <c r="A3243" s="57" t="s">
        <v>3737</v>
      </c>
      <c r="B3243" s="29">
        <v>77908.0</v>
      </c>
      <c r="C3243" s="58">
        <v>77908.0</v>
      </c>
      <c r="D3243" s="27">
        <v>0.0</v>
      </c>
      <c r="E3243" s="41"/>
    </row>
    <row r="3244">
      <c r="A3244" s="57" t="s">
        <v>3738</v>
      </c>
      <c r="B3244" s="29">
        <v>65721.0</v>
      </c>
      <c r="C3244" s="58">
        <v>65721.0</v>
      </c>
      <c r="D3244" s="27">
        <v>0.0</v>
      </c>
      <c r="E3244" s="41"/>
    </row>
    <row r="3245">
      <c r="A3245" s="57" t="s">
        <v>3740</v>
      </c>
      <c r="B3245" s="29">
        <v>2388.0</v>
      </c>
      <c r="C3245" s="58">
        <v>2388.0</v>
      </c>
      <c r="D3245" s="27">
        <v>0.0</v>
      </c>
      <c r="E3245" s="41"/>
    </row>
    <row r="3246">
      <c r="A3246" s="57" t="s">
        <v>3741</v>
      </c>
      <c r="B3246" s="29">
        <v>14010.0</v>
      </c>
      <c r="C3246" s="58">
        <v>14010.0</v>
      </c>
      <c r="D3246" s="27">
        <v>0.0</v>
      </c>
      <c r="E3246" s="41"/>
    </row>
    <row r="3247">
      <c r="A3247" s="35" t="s">
        <v>3742</v>
      </c>
      <c r="B3247" s="29">
        <v>375168.6999999999</v>
      </c>
      <c r="C3247" s="58">
        <v>375696.70000000106</v>
      </c>
      <c r="D3247" s="27">
        <v>528.0000000011642</v>
      </c>
      <c r="E3247" s="41"/>
    </row>
    <row r="3248">
      <c r="A3248" s="36" t="s">
        <v>3743</v>
      </c>
      <c r="B3248" s="42">
        <v>-1443.7999999998428</v>
      </c>
      <c r="C3248" s="64">
        <v>-1443.8000000014435</v>
      </c>
      <c r="D3248" s="65">
        <v>-1.6007106751203537E-9</v>
      </c>
      <c r="E3248" s="46"/>
    </row>
    <row r="3249">
      <c r="A3249" s="39"/>
      <c r="B3249" s="59"/>
      <c r="C3249" s="66"/>
      <c r="D3249" s="60"/>
      <c r="E3249" s="68"/>
    </row>
    <row r="3250">
      <c r="A3250" s="39"/>
      <c r="B3250" s="59"/>
      <c r="C3250" s="66"/>
      <c r="D3250" s="60"/>
      <c r="E3250" s="68"/>
    </row>
    <row r="3251">
      <c r="A3251" s="39"/>
      <c r="B3251" s="59"/>
      <c r="C3251" s="66"/>
      <c r="D3251" s="60"/>
      <c r="E3251" s="68"/>
    </row>
    <row r="3252">
      <c r="A3252" s="39"/>
      <c r="B3252" s="59"/>
      <c r="C3252" s="66"/>
      <c r="D3252" s="60"/>
      <c r="E3252" s="68"/>
    </row>
    <row r="3253">
      <c r="A3253" s="39"/>
      <c r="B3253" s="59"/>
      <c r="C3253" s="66"/>
      <c r="D3253" s="60"/>
      <c r="E3253" s="68"/>
    </row>
    <row r="3254">
      <c r="A3254" s="39"/>
      <c r="B3254" s="59"/>
      <c r="C3254" s="66"/>
      <c r="D3254" s="60"/>
      <c r="E3254" s="68"/>
    </row>
    <row r="3255">
      <c r="A3255" s="39"/>
      <c r="B3255" s="59"/>
      <c r="C3255" s="66"/>
      <c r="D3255" s="60"/>
      <c r="E3255" s="68"/>
    </row>
    <row r="3256">
      <c r="A3256" s="39"/>
      <c r="B3256" s="59"/>
      <c r="C3256" s="66"/>
      <c r="D3256" s="60"/>
      <c r="E3256" s="68"/>
    </row>
    <row r="3257">
      <c r="A3257" s="39"/>
      <c r="B3257" s="59"/>
      <c r="C3257" s="66"/>
      <c r="D3257" s="60"/>
      <c r="E3257" s="68"/>
    </row>
    <row r="3258">
      <c r="A3258" s="39"/>
      <c r="B3258" s="59"/>
      <c r="C3258" s="66"/>
      <c r="D3258" s="60"/>
      <c r="E3258" s="68"/>
    </row>
    <row r="3259">
      <c r="A3259" s="39"/>
      <c r="B3259" s="59"/>
      <c r="C3259" s="66"/>
      <c r="D3259" s="60"/>
      <c r="E3259" s="68"/>
    </row>
    <row r="3260">
      <c r="A3260" s="39"/>
      <c r="B3260" s="59"/>
      <c r="C3260" s="66"/>
      <c r="D3260" s="60"/>
      <c r="E3260" s="68"/>
    </row>
    <row r="3261">
      <c r="A3261" s="39"/>
      <c r="B3261" s="59"/>
      <c r="C3261" s="66"/>
      <c r="D3261" s="60"/>
      <c r="E3261" s="68"/>
    </row>
    <row r="3262">
      <c r="A3262" s="39"/>
      <c r="B3262" s="59"/>
      <c r="C3262" s="66"/>
      <c r="D3262" s="60"/>
      <c r="E3262" s="68"/>
    </row>
  </sheetData>
  <mergeCells count="928">
    <mergeCell ref="A2251:E2251"/>
    <mergeCell ref="A2271:E2272"/>
    <mergeCell ref="A2273:E2274"/>
    <mergeCell ref="A2275:B2276"/>
    <mergeCell ref="C2275:C2278"/>
    <mergeCell ref="D2275:E2276"/>
    <mergeCell ref="A2277:B2278"/>
    <mergeCell ref="D2277:E2278"/>
    <mergeCell ref="A2279:E2279"/>
    <mergeCell ref="A2299:E2300"/>
    <mergeCell ref="A2301:E2302"/>
    <mergeCell ref="A2303:B2304"/>
    <mergeCell ref="C2303:C2306"/>
    <mergeCell ref="A2305:B2306"/>
    <mergeCell ref="D2135:E2136"/>
    <mergeCell ref="D2137:E2138"/>
    <mergeCell ref="A2139:E2139"/>
    <mergeCell ref="A2159:E2160"/>
    <mergeCell ref="A2161:E2162"/>
    <mergeCell ref="C2163:C2166"/>
    <mergeCell ref="D2163:E2164"/>
    <mergeCell ref="D2191:E2192"/>
    <mergeCell ref="D2193:E2194"/>
    <mergeCell ref="D2165:E2166"/>
    <mergeCell ref="A2167:E2167"/>
    <mergeCell ref="A2187:E2188"/>
    <mergeCell ref="A2189:E2190"/>
    <mergeCell ref="A2191:B2192"/>
    <mergeCell ref="C2191:C2194"/>
    <mergeCell ref="A2193:B2194"/>
    <mergeCell ref="A2195:E2195"/>
    <mergeCell ref="A2215:E2216"/>
    <mergeCell ref="A2217:E2218"/>
    <mergeCell ref="A2219:B2220"/>
    <mergeCell ref="C2219:C2222"/>
    <mergeCell ref="D2219:E2220"/>
    <mergeCell ref="A2221:B2222"/>
    <mergeCell ref="D2247:E2248"/>
    <mergeCell ref="D2249:E2250"/>
    <mergeCell ref="D2221:E2222"/>
    <mergeCell ref="A2223:E2223"/>
    <mergeCell ref="A2243:E2244"/>
    <mergeCell ref="A2245:E2246"/>
    <mergeCell ref="A2247:B2248"/>
    <mergeCell ref="C2247:C2250"/>
    <mergeCell ref="A2249:B2250"/>
    <mergeCell ref="A2331:B2332"/>
    <mergeCell ref="A2333:B2334"/>
    <mergeCell ref="A2419:E2419"/>
    <mergeCell ref="A2439:E2440"/>
    <mergeCell ref="A2441:E2442"/>
    <mergeCell ref="A2443:B2444"/>
    <mergeCell ref="C2443:C2446"/>
    <mergeCell ref="D2443:E2444"/>
    <mergeCell ref="A2445:B2446"/>
    <mergeCell ref="D2445:E2446"/>
    <mergeCell ref="A2447:E2447"/>
    <mergeCell ref="A2467:E2468"/>
    <mergeCell ref="A2469:E2470"/>
    <mergeCell ref="A2471:B2472"/>
    <mergeCell ref="C2471:C2474"/>
    <mergeCell ref="A2473:B2474"/>
    <mergeCell ref="D2303:E2304"/>
    <mergeCell ref="D2305:E2306"/>
    <mergeCell ref="A2307:E2307"/>
    <mergeCell ref="A2327:E2328"/>
    <mergeCell ref="A2329:E2330"/>
    <mergeCell ref="C2331:C2334"/>
    <mergeCell ref="D2331:E2332"/>
    <mergeCell ref="D2359:E2360"/>
    <mergeCell ref="D2361:E2362"/>
    <mergeCell ref="D2333:E2334"/>
    <mergeCell ref="A2335:E2335"/>
    <mergeCell ref="A2355:E2356"/>
    <mergeCell ref="A2357:E2358"/>
    <mergeCell ref="A2359:B2360"/>
    <mergeCell ref="C2359:C2362"/>
    <mergeCell ref="A2361:B2362"/>
    <mergeCell ref="A2363:E2363"/>
    <mergeCell ref="A2383:E2384"/>
    <mergeCell ref="A2385:E2386"/>
    <mergeCell ref="A2387:B2388"/>
    <mergeCell ref="C2387:C2390"/>
    <mergeCell ref="D2387:E2388"/>
    <mergeCell ref="A2389:B2390"/>
    <mergeCell ref="D2415:E2416"/>
    <mergeCell ref="D2417:E2418"/>
    <mergeCell ref="D2389:E2390"/>
    <mergeCell ref="A2391:E2391"/>
    <mergeCell ref="A2411:E2412"/>
    <mergeCell ref="A2413:E2414"/>
    <mergeCell ref="A2415:B2416"/>
    <mergeCell ref="C2415:C2418"/>
    <mergeCell ref="A2417:B2418"/>
    <mergeCell ref="A2499:B2500"/>
    <mergeCell ref="A2501:B2502"/>
    <mergeCell ref="A2587:E2587"/>
    <mergeCell ref="A2607:E2608"/>
    <mergeCell ref="A2609:E2610"/>
    <mergeCell ref="A2611:B2612"/>
    <mergeCell ref="C2611:C2614"/>
    <mergeCell ref="D2611:E2612"/>
    <mergeCell ref="A2613:B2614"/>
    <mergeCell ref="D2613:E2614"/>
    <mergeCell ref="A2615:E2615"/>
    <mergeCell ref="A2635:E2636"/>
    <mergeCell ref="A2637:E2638"/>
    <mergeCell ref="A2639:B2640"/>
    <mergeCell ref="C2639:C2642"/>
    <mergeCell ref="A2641:B2642"/>
    <mergeCell ref="D2471:E2472"/>
    <mergeCell ref="D2473:E2474"/>
    <mergeCell ref="A2475:E2475"/>
    <mergeCell ref="A2495:E2496"/>
    <mergeCell ref="A2497:E2498"/>
    <mergeCell ref="C2499:C2502"/>
    <mergeCell ref="D2499:E2500"/>
    <mergeCell ref="D2527:E2528"/>
    <mergeCell ref="D2529:E2530"/>
    <mergeCell ref="D2501:E2502"/>
    <mergeCell ref="A2503:E2503"/>
    <mergeCell ref="A2523:E2524"/>
    <mergeCell ref="A2525:E2526"/>
    <mergeCell ref="A2527:B2528"/>
    <mergeCell ref="C2527:C2530"/>
    <mergeCell ref="A2529:B2530"/>
    <mergeCell ref="A2531:E2531"/>
    <mergeCell ref="A2551:E2552"/>
    <mergeCell ref="A2553:E2554"/>
    <mergeCell ref="A2555:B2556"/>
    <mergeCell ref="C2555:C2558"/>
    <mergeCell ref="D2555:E2556"/>
    <mergeCell ref="A2557:B2558"/>
    <mergeCell ref="D2583:E2584"/>
    <mergeCell ref="D2585:E2586"/>
    <mergeCell ref="D2557:E2558"/>
    <mergeCell ref="A2559:E2559"/>
    <mergeCell ref="A2579:E2580"/>
    <mergeCell ref="A2581:E2582"/>
    <mergeCell ref="A2583:B2584"/>
    <mergeCell ref="C2583:C2586"/>
    <mergeCell ref="A2585:B2586"/>
    <mergeCell ref="A2667:B2668"/>
    <mergeCell ref="A2669:B2670"/>
    <mergeCell ref="A2755:E2755"/>
    <mergeCell ref="A2775:E2776"/>
    <mergeCell ref="A2777:E2778"/>
    <mergeCell ref="A2779:B2780"/>
    <mergeCell ref="C2779:C2782"/>
    <mergeCell ref="D2779:E2780"/>
    <mergeCell ref="A2781:B2782"/>
    <mergeCell ref="D2781:E2782"/>
    <mergeCell ref="A2783:E2783"/>
    <mergeCell ref="A2803:E2804"/>
    <mergeCell ref="A2805:E2806"/>
    <mergeCell ref="A2807:B2808"/>
    <mergeCell ref="C2807:C2810"/>
    <mergeCell ref="A2809:B2810"/>
    <mergeCell ref="D2639:E2640"/>
    <mergeCell ref="D2641:E2642"/>
    <mergeCell ref="A2643:E2643"/>
    <mergeCell ref="A2663:E2664"/>
    <mergeCell ref="A2665:E2666"/>
    <mergeCell ref="C2667:C2670"/>
    <mergeCell ref="D2667:E2668"/>
    <mergeCell ref="D2695:E2696"/>
    <mergeCell ref="D2697:E2698"/>
    <mergeCell ref="D2669:E2670"/>
    <mergeCell ref="A2671:E2671"/>
    <mergeCell ref="A2691:E2692"/>
    <mergeCell ref="A2693:E2694"/>
    <mergeCell ref="A2695:B2696"/>
    <mergeCell ref="C2695:C2698"/>
    <mergeCell ref="A2697:B2698"/>
    <mergeCell ref="A2699:E2699"/>
    <mergeCell ref="A2719:E2720"/>
    <mergeCell ref="A2721:E2722"/>
    <mergeCell ref="A2723:B2724"/>
    <mergeCell ref="C2723:C2726"/>
    <mergeCell ref="D2723:E2724"/>
    <mergeCell ref="A2725:B2726"/>
    <mergeCell ref="D2751:E2752"/>
    <mergeCell ref="D2753:E2754"/>
    <mergeCell ref="D2725:E2726"/>
    <mergeCell ref="A2727:E2727"/>
    <mergeCell ref="A2747:E2748"/>
    <mergeCell ref="A2749:E2750"/>
    <mergeCell ref="A2751:B2752"/>
    <mergeCell ref="C2751:C2754"/>
    <mergeCell ref="A2753:B2754"/>
    <mergeCell ref="A2835:B2836"/>
    <mergeCell ref="A2837:B2838"/>
    <mergeCell ref="A2923:E2923"/>
    <mergeCell ref="A2943:E2944"/>
    <mergeCell ref="A2945:E2946"/>
    <mergeCell ref="A2947:B2948"/>
    <mergeCell ref="C2947:C2950"/>
    <mergeCell ref="D2947:E2948"/>
    <mergeCell ref="A2949:B2950"/>
    <mergeCell ref="D2949:E2950"/>
    <mergeCell ref="A2951:E2951"/>
    <mergeCell ref="A2971:E2972"/>
    <mergeCell ref="A2973:E2974"/>
    <mergeCell ref="A2975:B2976"/>
    <mergeCell ref="C2975:C2978"/>
    <mergeCell ref="A2977:B2978"/>
    <mergeCell ref="D2807:E2808"/>
    <mergeCell ref="D2809:E2810"/>
    <mergeCell ref="A2811:E2811"/>
    <mergeCell ref="A2831:E2832"/>
    <mergeCell ref="A2833:E2834"/>
    <mergeCell ref="C2835:C2838"/>
    <mergeCell ref="D2835:E2836"/>
    <mergeCell ref="D2863:E2864"/>
    <mergeCell ref="D2865:E2866"/>
    <mergeCell ref="D2837:E2838"/>
    <mergeCell ref="A2839:E2839"/>
    <mergeCell ref="A2859:E2860"/>
    <mergeCell ref="A2861:E2862"/>
    <mergeCell ref="A2863:B2864"/>
    <mergeCell ref="C2863:C2866"/>
    <mergeCell ref="A2865:B2866"/>
    <mergeCell ref="A2867:E2867"/>
    <mergeCell ref="A2887:E2888"/>
    <mergeCell ref="A2889:E2890"/>
    <mergeCell ref="A2891:B2892"/>
    <mergeCell ref="C2891:C2894"/>
    <mergeCell ref="D2891:E2892"/>
    <mergeCell ref="A2893:B2894"/>
    <mergeCell ref="D2919:E2920"/>
    <mergeCell ref="D2921:E2922"/>
    <mergeCell ref="D2893:E2894"/>
    <mergeCell ref="A2895:E2895"/>
    <mergeCell ref="A2915:E2916"/>
    <mergeCell ref="A2917:E2918"/>
    <mergeCell ref="A2919:B2920"/>
    <mergeCell ref="C2919:C2922"/>
    <mergeCell ref="A2921:B2922"/>
    <mergeCell ref="A3003:B3004"/>
    <mergeCell ref="A3005:B3006"/>
    <mergeCell ref="A3091:E3091"/>
    <mergeCell ref="A3111:E3112"/>
    <mergeCell ref="A3113:E3114"/>
    <mergeCell ref="A3115:B3116"/>
    <mergeCell ref="C3115:C3118"/>
    <mergeCell ref="D3115:E3116"/>
    <mergeCell ref="A3117:B3118"/>
    <mergeCell ref="D3117:E3118"/>
    <mergeCell ref="A3119:E3119"/>
    <mergeCell ref="A3139:E3140"/>
    <mergeCell ref="A3141:E3142"/>
    <mergeCell ref="A3143:B3144"/>
    <mergeCell ref="C3143:C3146"/>
    <mergeCell ref="A3145:B3146"/>
    <mergeCell ref="D2975:E2976"/>
    <mergeCell ref="D2977:E2978"/>
    <mergeCell ref="A2979:E2979"/>
    <mergeCell ref="A2999:E3000"/>
    <mergeCell ref="A3001:E3002"/>
    <mergeCell ref="C3003:C3006"/>
    <mergeCell ref="D3003:E3004"/>
    <mergeCell ref="D3031:E3032"/>
    <mergeCell ref="D3033:E3034"/>
    <mergeCell ref="D3005:E3006"/>
    <mergeCell ref="A3007:E3007"/>
    <mergeCell ref="A3027:E3028"/>
    <mergeCell ref="A3029:E3030"/>
    <mergeCell ref="A3031:B3032"/>
    <mergeCell ref="C3031:C3034"/>
    <mergeCell ref="A3033:B3034"/>
    <mergeCell ref="A3035:E3035"/>
    <mergeCell ref="A3055:E3056"/>
    <mergeCell ref="A3057:E3058"/>
    <mergeCell ref="A3059:B3060"/>
    <mergeCell ref="C3059:C3062"/>
    <mergeCell ref="D3059:E3060"/>
    <mergeCell ref="A3061:B3062"/>
    <mergeCell ref="D3087:E3088"/>
    <mergeCell ref="D3089:E3090"/>
    <mergeCell ref="D3061:E3062"/>
    <mergeCell ref="A3063:E3063"/>
    <mergeCell ref="A3083:E3084"/>
    <mergeCell ref="A3085:E3086"/>
    <mergeCell ref="A3087:B3088"/>
    <mergeCell ref="C3087:C3090"/>
    <mergeCell ref="A3089:B3090"/>
    <mergeCell ref="A3171:B3172"/>
    <mergeCell ref="A3173:B3174"/>
    <mergeCell ref="A739:E739"/>
    <mergeCell ref="A759:E760"/>
    <mergeCell ref="A761:E762"/>
    <mergeCell ref="A763:B764"/>
    <mergeCell ref="C763:C766"/>
    <mergeCell ref="D763:E764"/>
    <mergeCell ref="A765:B766"/>
    <mergeCell ref="D765:E766"/>
    <mergeCell ref="A767:E767"/>
    <mergeCell ref="A787:E788"/>
    <mergeCell ref="A789:E790"/>
    <mergeCell ref="A791:B792"/>
    <mergeCell ref="C791:C794"/>
    <mergeCell ref="A793:B794"/>
    <mergeCell ref="D623:E624"/>
    <mergeCell ref="D625:E626"/>
    <mergeCell ref="A627:E627"/>
    <mergeCell ref="A647:E648"/>
    <mergeCell ref="A649:E650"/>
    <mergeCell ref="C651:C654"/>
    <mergeCell ref="D651:E652"/>
    <mergeCell ref="D679:E680"/>
    <mergeCell ref="D681:E682"/>
    <mergeCell ref="D653:E654"/>
    <mergeCell ref="A655:E655"/>
    <mergeCell ref="A675:E676"/>
    <mergeCell ref="A677:E678"/>
    <mergeCell ref="A679:B680"/>
    <mergeCell ref="C679:C682"/>
    <mergeCell ref="A681:B682"/>
    <mergeCell ref="A683:E683"/>
    <mergeCell ref="A703:E704"/>
    <mergeCell ref="A705:E706"/>
    <mergeCell ref="A707:B708"/>
    <mergeCell ref="C707:C710"/>
    <mergeCell ref="D707:E708"/>
    <mergeCell ref="A709:B710"/>
    <mergeCell ref="D735:E736"/>
    <mergeCell ref="D737:E738"/>
    <mergeCell ref="D709:E710"/>
    <mergeCell ref="A711:E711"/>
    <mergeCell ref="A731:E732"/>
    <mergeCell ref="A733:E734"/>
    <mergeCell ref="A735:B736"/>
    <mergeCell ref="C735:C738"/>
    <mergeCell ref="A737:B738"/>
    <mergeCell ref="A819:B820"/>
    <mergeCell ref="A821:B822"/>
    <mergeCell ref="A907:E907"/>
    <mergeCell ref="A927:E928"/>
    <mergeCell ref="A929:E930"/>
    <mergeCell ref="A931:B932"/>
    <mergeCell ref="C931:C934"/>
    <mergeCell ref="D931:E932"/>
    <mergeCell ref="A933:B934"/>
    <mergeCell ref="D933:E934"/>
    <mergeCell ref="A935:E935"/>
    <mergeCell ref="A955:E956"/>
    <mergeCell ref="A957:E958"/>
    <mergeCell ref="A959:B960"/>
    <mergeCell ref="C959:C962"/>
    <mergeCell ref="A961:B962"/>
    <mergeCell ref="D791:E792"/>
    <mergeCell ref="D793:E794"/>
    <mergeCell ref="A795:E795"/>
    <mergeCell ref="A815:E816"/>
    <mergeCell ref="A817:E818"/>
    <mergeCell ref="C819:C822"/>
    <mergeCell ref="D819:E820"/>
    <mergeCell ref="D847:E848"/>
    <mergeCell ref="D849:E850"/>
    <mergeCell ref="D821:E822"/>
    <mergeCell ref="A823:E823"/>
    <mergeCell ref="A843:E844"/>
    <mergeCell ref="A845:E846"/>
    <mergeCell ref="A847:B848"/>
    <mergeCell ref="C847:C850"/>
    <mergeCell ref="A849:B850"/>
    <mergeCell ref="A851:E851"/>
    <mergeCell ref="A871:E872"/>
    <mergeCell ref="A873:E874"/>
    <mergeCell ref="A875:B876"/>
    <mergeCell ref="C875:C878"/>
    <mergeCell ref="D875:E876"/>
    <mergeCell ref="A877:B878"/>
    <mergeCell ref="D903:E904"/>
    <mergeCell ref="D905:E906"/>
    <mergeCell ref="D877:E878"/>
    <mergeCell ref="A879:E879"/>
    <mergeCell ref="A899:E900"/>
    <mergeCell ref="A901:E902"/>
    <mergeCell ref="A903:B904"/>
    <mergeCell ref="C903:C906"/>
    <mergeCell ref="A905:B906"/>
    <mergeCell ref="A987:B988"/>
    <mergeCell ref="A989:B990"/>
    <mergeCell ref="A1075:E1075"/>
    <mergeCell ref="A1095:E1096"/>
    <mergeCell ref="A1097:E1098"/>
    <mergeCell ref="A1099:B1100"/>
    <mergeCell ref="C1099:C1102"/>
    <mergeCell ref="D1099:E1100"/>
    <mergeCell ref="A1101:B1102"/>
    <mergeCell ref="D1101:E1102"/>
    <mergeCell ref="A1103:E1103"/>
    <mergeCell ref="A1123:E1124"/>
    <mergeCell ref="A1125:E1126"/>
    <mergeCell ref="A1127:B1128"/>
    <mergeCell ref="C1127:C1130"/>
    <mergeCell ref="A1129:B1130"/>
    <mergeCell ref="D959:E960"/>
    <mergeCell ref="D961:E962"/>
    <mergeCell ref="A963:E963"/>
    <mergeCell ref="A983:E984"/>
    <mergeCell ref="A985:E986"/>
    <mergeCell ref="C987:C990"/>
    <mergeCell ref="D987:E988"/>
    <mergeCell ref="D1015:E1016"/>
    <mergeCell ref="D1017:E1018"/>
    <mergeCell ref="D989:E990"/>
    <mergeCell ref="A991:E991"/>
    <mergeCell ref="A1011:E1012"/>
    <mergeCell ref="A1013:E1014"/>
    <mergeCell ref="A1015:B1016"/>
    <mergeCell ref="C1015:C1018"/>
    <mergeCell ref="A1017:B1018"/>
    <mergeCell ref="A1019:E1019"/>
    <mergeCell ref="A1039:E1040"/>
    <mergeCell ref="A1041:E1042"/>
    <mergeCell ref="A1043:B1044"/>
    <mergeCell ref="C1043:C1046"/>
    <mergeCell ref="D1043:E1044"/>
    <mergeCell ref="A1045:B1046"/>
    <mergeCell ref="D1071:E1072"/>
    <mergeCell ref="D1073:E1074"/>
    <mergeCell ref="D1045:E1046"/>
    <mergeCell ref="A1047:E1047"/>
    <mergeCell ref="A1067:E1068"/>
    <mergeCell ref="A1069:E1070"/>
    <mergeCell ref="A1071:B1072"/>
    <mergeCell ref="C1071:C1074"/>
    <mergeCell ref="A1073:B1074"/>
    <mergeCell ref="A1155:B1156"/>
    <mergeCell ref="A1157:B1158"/>
    <mergeCell ref="D3143:E3144"/>
    <mergeCell ref="D3145:E3146"/>
    <mergeCell ref="A3147:E3147"/>
    <mergeCell ref="A3167:E3168"/>
    <mergeCell ref="A3169:E3170"/>
    <mergeCell ref="C3171:C3174"/>
    <mergeCell ref="D3171:E3172"/>
    <mergeCell ref="D3199:E3200"/>
    <mergeCell ref="D3201:E3202"/>
    <mergeCell ref="D3173:E3174"/>
    <mergeCell ref="A3175:E3175"/>
    <mergeCell ref="A3195:E3196"/>
    <mergeCell ref="A3197:E3198"/>
    <mergeCell ref="A3199:B3200"/>
    <mergeCell ref="C3199:C3202"/>
    <mergeCell ref="A3201:B3202"/>
    <mergeCell ref="D3229:E3230"/>
    <mergeCell ref="A3231:E3231"/>
    <mergeCell ref="A3203:E3203"/>
    <mergeCell ref="A3223:E3224"/>
    <mergeCell ref="A3225:E3226"/>
    <mergeCell ref="A3227:B3228"/>
    <mergeCell ref="C3227:C3230"/>
    <mergeCell ref="D3227:E3228"/>
    <mergeCell ref="A3229:B3230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3:E403"/>
    <mergeCell ref="A423:E424"/>
    <mergeCell ref="A425:E426"/>
    <mergeCell ref="A427:B428"/>
    <mergeCell ref="C427:C430"/>
    <mergeCell ref="D427:E428"/>
    <mergeCell ref="A429:B430"/>
    <mergeCell ref="D429:E430"/>
    <mergeCell ref="A431:E431"/>
    <mergeCell ref="A451:E452"/>
    <mergeCell ref="A453:E454"/>
    <mergeCell ref="A455:B456"/>
    <mergeCell ref="C455:C458"/>
    <mergeCell ref="A457:B458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7:E368"/>
    <mergeCell ref="A369:E370"/>
    <mergeCell ref="A371:B372"/>
    <mergeCell ref="C371:C374"/>
    <mergeCell ref="D371:E372"/>
    <mergeCell ref="A373:B374"/>
    <mergeCell ref="D399:E400"/>
    <mergeCell ref="D401:E402"/>
    <mergeCell ref="D373:E374"/>
    <mergeCell ref="A375:E375"/>
    <mergeCell ref="A395:E396"/>
    <mergeCell ref="A397:E398"/>
    <mergeCell ref="A399:B400"/>
    <mergeCell ref="C399:C402"/>
    <mergeCell ref="A401:B402"/>
    <mergeCell ref="A483:B484"/>
    <mergeCell ref="A485:B486"/>
    <mergeCell ref="A571:E571"/>
    <mergeCell ref="A591:E592"/>
    <mergeCell ref="A593:E594"/>
    <mergeCell ref="A595:B596"/>
    <mergeCell ref="C595:C598"/>
    <mergeCell ref="D595:E596"/>
    <mergeCell ref="A597:B598"/>
    <mergeCell ref="D597:E598"/>
    <mergeCell ref="A599:E599"/>
    <mergeCell ref="A619:E620"/>
    <mergeCell ref="A621:E622"/>
    <mergeCell ref="A623:B624"/>
    <mergeCell ref="C623:C626"/>
    <mergeCell ref="A625:B626"/>
    <mergeCell ref="D455:E456"/>
    <mergeCell ref="D457:E458"/>
    <mergeCell ref="A459:E459"/>
    <mergeCell ref="A479:E480"/>
    <mergeCell ref="A481:E482"/>
    <mergeCell ref="C483:C486"/>
    <mergeCell ref="D483:E484"/>
    <mergeCell ref="D511:E512"/>
    <mergeCell ref="D513:E514"/>
    <mergeCell ref="D485:E486"/>
    <mergeCell ref="A487:E487"/>
    <mergeCell ref="A507:E508"/>
    <mergeCell ref="A509:E510"/>
    <mergeCell ref="A511:B512"/>
    <mergeCell ref="C511:C514"/>
    <mergeCell ref="A513:B514"/>
    <mergeCell ref="A515:E515"/>
    <mergeCell ref="A535:E536"/>
    <mergeCell ref="A537:E538"/>
    <mergeCell ref="A539:B540"/>
    <mergeCell ref="C539:C542"/>
    <mergeCell ref="D539:E540"/>
    <mergeCell ref="A541:B542"/>
    <mergeCell ref="D567:E568"/>
    <mergeCell ref="D569:E570"/>
    <mergeCell ref="D541:E542"/>
    <mergeCell ref="A543:E543"/>
    <mergeCell ref="A563:E564"/>
    <mergeCell ref="A565:E566"/>
    <mergeCell ref="A567:B568"/>
    <mergeCell ref="C567:C570"/>
    <mergeCell ref="A569:B570"/>
    <mergeCell ref="A651:B652"/>
    <mergeCell ref="A653:B654"/>
    <mergeCell ref="A1243:E1243"/>
    <mergeCell ref="A1263:E1264"/>
    <mergeCell ref="A1265:E1266"/>
    <mergeCell ref="A1267:B1268"/>
    <mergeCell ref="C1267:C1270"/>
    <mergeCell ref="D1267:E1268"/>
    <mergeCell ref="A1269:B1270"/>
    <mergeCell ref="D1269:E1270"/>
    <mergeCell ref="A1271:E1271"/>
    <mergeCell ref="A1291:E1292"/>
    <mergeCell ref="A1293:E1294"/>
    <mergeCell ref="A1295:B1296"/>
    <mergeCell ref="C1295:C1298"/>
    <mergeCell ref="A1297:B1298"/>
    <mergeCell ref="D1127:E1128"/>
    <mergeCell ref="D1129:E1130"/>
    <mergeCell ref="A1131:E1131"/>
    <mergeCell ref="A1151:E1152"/>
    <mergeCell ref="A1153:E1154"/>
    <mergeCell ref="C1155:C1158"/>
    <mergeCell ref="D1155:E1156"/>
    <mergeCell ref="D1183:E1184"/>
    <mergeCell ref="D1185:E1186"/>
    <mergeCell ref="D1157:E1158"/>
    <mergeCell ref="A1159:E1159"/>
    <mergeCell ref="A1179:E1180"/>
    <mergeCell ref="A1181:E1182"/>
    <mergeCell ref="A1183:B1184"/>
    <mergeCell ref="C1183:C1186"/>
    <mergeCell ref="A1185:B1186"/>
    <mergeCell ref="A1187:E1187"/>
    <mergeCell ref="A1207:E1208"/>
    <mergeCell ref="A1209:E1210"/>
    <mergeCell ref="A1211:B1212"/>
    <mergeCell ref="C1211:C1214"/>
    <mergeCell ref="D1211:E1212"/>
    <mergeCell ref="A1213:B1214"/>
    <mergeCell ref="D1239:E1240"/>
    <mergeCell ref="D1241:E1242"/>
    <mergeCell ref="D1213:E1214"/>
    <mergeCell ref="A1215:E1215"/>
    <mergeCell ref="A1235:E1236"/>
    <mergeCell ref="A1237:E1238"/>
    <mergeCell ref="A1239:B1240"/>
    <mergeCell ref="C1239:C1242"/>
    <mergeCell ref="A1241:B1242"/>
    <mergeCell ref="A1323:B1324"/>
    <mergeCell ref="A1325:B1326"/>
    <mergeCell ref="A1411:E1411"/>
    <mergeCell ref="A1431:E1432"/>
    <mergeCell ref="A1433:E1434"/>
    <mergeCell ref="A1435:B1436"/>
    <mergeCell ref="C1435:C1438"/>
    <mergeCell ref="D1435:E1436"/>
    <mergeCell ref="A1437:B1438"/>
    <mergeCell ref="D1437:E1438"/>
    <mergeCell ref="A1439:E1439"/>
    <mergeCell ref="A1459:E1460"/>
    <mergeCell ref="A1461:E1462"/>
    <mergeCell ref="A1463:B1464"/>
    <mergeCell ref="C1463:C1466"/>
    <mergeCell ref="A1465:B1466"/>
    <mergeCell ref="D1295:E1296"/>
    <mergeCell ref="D1297:E1298"/>
    <mergeCell ref="A1299:E1299"/>
    <mergeCell ref="A1319:E1320"/>
    <mergeCell ref="A1321:E1322"/>
    <mergeCell ref="C1323:C1326"/>
    <mergeCell ref="D1323:E1324"/>
    <mergeCell ref="D1351:E1352"/>
    <mergeCell ref="D1353:E1354"/>
    <mergeCell ref="D1325:E1326"/>
    <mergeCell ref="A1327:E1327"/>
    <mergeCell ref="A1347:E1348"/>
    <mergeCell ref="A1349:E1350"/>
    <mergeCell ref="A1351:B1352"/>
    <mergeCell ref="C1351:C1354"/>
    <mergeCell ref="A1353:B1354"/>
    <mergeCell ref="A1355:E1355"/>
    <mergeCell ref="A1375:E1376"/>
    <mergeCell ref="A1377:E1378"/>
    <mergeCell ref="A1379:B1380"/>
    <mergeCell ref="C1379:C1382"/>
    <mergeCell ref="D1379:E1380"/>
    <mergeCell ref="A1381:B1382"/>
    <mergeCell ref="D1407:E1408"/>
    <mergeCell ref="D1409:E1410"/>
    <mergeCell ref="D1381:E1382"/>
    <mergeCell ref="A1383:E1383"/>
    <mergeCell ref="A1403:E1404"/>
    <mergeCell ref="A1405:E1406"/>
    <mergeCell ref="A1407:B1408"/>
    <mergeCell ref="C1407:C1410"/>
    <mergeCell ref="A1409:B1410"/>
    <mergeCell ref="A1491:B1492"/>
    <mergeCell ref="A1493:B1494"/>
    <mergeCell ref="A1579:E1579"/>
    <mergeCell ref="A1599:E1600"/>
    <mergeCell ref="A1601:E1602"/>
    <mergeCell ref="A1603:B1604"/>
    <mergeCell ref="C1603:C1606"/>
    <mergeCell ref="D1603:E1604"/>
    <mergeCell ref="A1605:B1606"/>
    <mergeCell ref="D1605:E1606"/>
    <mergeCell ref="A1607:E1607"/>
    <mergeCell ref="A1627:E1628"/>
    <mergeCell ref="A1629:E1630"/>
    <mergeCell ref="A1631:B1632"/>
    <mergeCell ref="C1631:C1634"/>
    <mergeCell ref="A1633:B1634"/>
    <mergeCell ref="D1463:E1464"/>
    <mergeCell ref="D1465:E1466"/>
    <mergeCell ref="A1467:E1467"/>
    <mergeCell ref="A1487:E1488"/>
    <mergeCell ref="A1489:E1490"/>
    <mergeCell ref="C1491:C1494"/>
    <mergeCell ref="D1491:E1492"/>
    <mergeCell ref="D1519:E1520"/>
    <mergeCell ref="D1521:E1522"/>
    <mergeCell ref="D1493:E1494"/>
    <mergeCell ref="A1495:E1495"/>
    <mergeCell ref="A1515:E1516"/>
    <mergeCell ref="A1517:E1518"/>
    <mergeCell ref="A1519:B1520"/>
    <mergeCell ref="C1519:C1522"/>
    <mergeCell ref="A1521:B1522"/>
    <mergeCell ref="A1523:E1523"/>
    <mergeCell ref="A1543:E1544"/>
    <mergeCell ref="A1545:E1546"/>
    <mergeCell ref="A1547:B1548"/>
    <mergeCell ref="C1547:C1550"/>
    <mergeCell ref="D1547:E1548"/>
    <mergeCell ref="A1549:B1550"/>
    <mergeCell ref="D1575:E1576"/>
    <mergeCell ref="D1577:E1578"/>
    <mergeCell ref="D1549:E1550"/>
    <mergeCell ref="A1551:E1551"/>
    <mergeCell ref="A1571:E1572"/>
    <mergeCell ref="A1573:E1574"/>
    <mergeCell ref="A1575:B1576"/>
    <mergeCell ref="C1575:C1578"/>
    <mergeCell ref="A1577:B1578"/>
    <mergeCell ref="A1659:B1660"/>
    <mergeCell ref="A1661:B1662"/>
    <mergeCell ref="A1747:E1747"/>
    <mergeCell ref="A1767:E1768"/>
    <mergeCell ref="A1769:E1770"/>
    <mergeCell ref="A1771:B1772"/>
    <mergeCell ref="C1771:C1774"/>
    <mergeCell ref="D1771:E1772"/>
    <mergeCell ref="A1773:B1774"/>
    <mergeCell ref="D1773:E1774"/>
    <mergeCell ref="A1775:E1775"/>
    <mergeCell ref="A1795:E1796"/>
    <mergeCell ref="A1797:E1798"/>
    <mergeCell ref="A1799:B1800"/>
    <mergeCell ref="C1799:C1802"/>
    <mergeCell ref="A1801:B1802"/>
    <mergeCell ref="D1631:E1632"/>
    <mergeCell ref="D1633:E1634"/>
    <mergeCell ref="A1635:E1635"/>
    <mergeCell ref="A1655:E1656"/>
    <mergeCell ref="A1657:E1658"/>
    <mergeCell ref="C1659:C1662"/>
    <mergeCell ref="D1659:E1660"/>
    <mergeCell ref="D1687:E1688"/>
    <mergeCell ref="D1689:E1690"/>
    <mergeCell ref="D1661:E1662"/>
    <mergeCell ref="A1663:E1663"/>
    <mergeCell ref="A1683:E1684"/>
    <mergeCell ref="A1685:E1686"/>
    <mergeCell ref="A1687:B1688"/>
    <mergeCell ref="C1687:C1690"/>
    <mergeCell ref="A1689:B1690"/>
    <mergeCell ref="A1691:E1691"/>
    <mergeCell ref="A1711:E1712"/>
    <mergeCell ref="A1713:E1714"/>
    <mergeCell ref="A1715:B1716"/>
    <mergeCell ref="C1715:C1718"/>
    <mergeCell ref="D1715:E1716"/>
    <mergeCell ref="A1717:B1718"/>
    <mergeCell ref="D1743:E1744"/>
    <mergeCell ref="D1745:E1746"/>
    <mergeCell ref="D1717:E1718"/>
    <mergeCell ref="A1719:E1719"/>
    <mergeCell ref="A1739:E1740"/>
    <mergeCell ref="A1741:E1742"/>
    <mergeCell ref="A1743:B1744"/>
    <mergeCell ref="C1743:C1746"/>
    <mergeCell ref="A1745:B1746"/>
    <mergeCell ref="A1827:B1828"/>
    <mergeCell ref="A1829:B1830"/>
    <mergeCell ref="A1915:E1915"/>
    <mergeCell ref="A1935:E1936"/>
    <mergeCell ref="A1937:E1938"/>
    <mergeCell ref="A1939:B1940"/>
    <mergeCell ref="C1939:C1942"/>
    <mergeCell ref="D1939:E1940"/>
    <mergeCell ref="A1941:B1942"/>
    <mergeCell ref="D1941:E1942"/>
    <mergeCell ref="A1943:E1943"/>
    <mergeCell ref="A1963:E1964"/>
    <mergeCell ref="A1965:E1966"/>
    <mergeCell ref="A1967:B1968"/>
    <mergeCell ref="C1967:C1970"/>
    <mergeCell ref="A1969:B1970"/>
    <mergeCell ref="D1799:E1800"/>
    <mergeCell ref="D1801:E1802"/>
    <mergeCell ref="A1803:E1803"/>
    <mergeCell ref="A1823:E1824"/>
    <mergeCell ref="A1825:E1826"/>
    <mergeCell ref="C1827:C1830"/>
    <mergeCell ref="D1827:E1828"/>
    <mergeCell ref="D1855:E1856"/>
    <mergeCell ref="D1857:E1858"/>
    <mergeCell ref="D1829:E1830"/>
    <mergeCell ref="A1831:E1831"/>
    <mergeCell ref="A1851:E1852"/>
    <mergeCell ref="A1853:E1854"/>
    <mergeCell ref="A1855:B1856"/>
    <mergeCell ref="C1855:C1858"/>
    <mergeCell ref="A1857:B1858"/>
    <mergeCell ref="A1859:E1859"/>
    <mergeCell ref="A1879:E1880"/>
    <mergeCell ref="A1881:E1882"/>
    <mergeCell ref="A1883:B1884"/>
    <mergeCell ref="C1883:C1886"/>
    <mergeCell ref="D1883:E1884"/>
    <mergeCell ref="A1885:B1886"/>
    <mergeCell ref="D1911:E1912"/>
    <mergeCell ref="D1913:E1914"/>
    <mergeCell ref="D1885:E1886"/>
    <mergeCell ref="A1887:E1887"/>
    <mergeCell ref="A1907:E1908"/>
    <mergeCell ref="A1909:E1910"/>
    <mergeCell ref="A1911:B1912"/>
    <mergeCell ref="C1911:C1914"/>
    <mergeCell ref="A1913:B1914"/>
    <mergeCell ref="A1995:B1996"/>
    <mergeCell ref="A1997:B1998"/>
    <mergeCell ref="A2083:E2083"/>
    <mergeCell ref="A2103:E2104"/>
    <mergeCell ref="A2105:E2106"/>
    <mergeCell ref="A2107:B2108"/>
    <mergeCell ref="C2107:C2110"/>
    <mergeCell ref="D2107:E2108"/>
    <mergeCell ref="A2109:B2110"/>
    <mergeCell ref="D2109:E2110"/>
    <mergeCell ref="A2111:E2111"/>
    <mergeCell ref="A2131:E2132"/>
    <mergeCell ref="A2133:E2134"/>
    <mergeCell ref="A2135:B2136"/>
    <mergeCell ref="C2135:C2138"/>
    <mergeCell ref="A2137:B2138"/>
    <mergeCell ref="D1967:E1968"/>
    <mergeCell ref="D1969:E1970"/>
    <mergeCell ref="A1971:E1971"/>
    <mergeCell ref="A1991:E1992"/>
    <mergeCell ref="A1993:E1994"/>
    <mergeCell ref="C1995:C1998"/>
    <mergeCell ref="D1995:E1996"/>
    <mergeCell ref="D2023:E2024"/>
    <mergeCell ref="D2025:E2026"/>
    <mergeCell ref="D1997:E1998"/>
    <mergeCell ref="A1999:E1999"/>
    <mergeCell ref="A2019:E2020"/>
    <mergeCell ref="A2021:E2022"/>
    <mergeCell ref="A2023:B2024"/>
    <mergeCell ref="C2023:C2026"/>
    <mergeCell ref="A2025:B2026"/>
    <mergeCell ref="A2027:E2027"/>
    <mergeCell ref="A2047:E2048"/>
    <mergeCell ref="A2049:E2050"/>
    <mergeCell ref="A2051:B2052"/>
    <mergeCell ref="C2051:C2054"/>
    <mergeCell ref="D2051:E2052"/>
    <mergeCell ref="A2053:B2054"/>
    <mergeCell ref="D2079:E2080"/>
    <mergeCell ref="D2081:E2082"/>
    <mergeCell ref="D2053:E2054"/>
    <mergeCell ref="A2055:E2055"/>
    <mergeCell ref="A2075:E2076"/>
    <mergeCell ref="A2077:E2078"/>
    <mergeCell ref="A2079:B2080"/>
    <mergeCell ref="C2079:C2082"/>
    <mergeCell ref="A2081:B2082"/>
    <mergeCell ref="A2163:B2164"/>
    <mergeCell ref="A2165:B2166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7:D392 B392:C392 D405:D420 B420:C420 D433:D448 B448:C448 D461:D476 B476:C476 D489:D504 B504:C504 D517:D532 B532:C532 D545:D560 B560:C560 D573:D588 B588:C588 D601:D616 B616:C616 D629:D644 B644:C644 D657:D672 B672:C672 D685:D700 B700:C700 D713:D728 B728:C728 D741:D756 B756:C756 D769:D784 B784:C784 D797:D812 B812:C812 D825:D840 B840:C840 D853:D868 B868:C868 D881:D896 B896:C896 D909:D924 B924:C924 D937:D952 B952:C952 D965:D980 B980:C980 D993:D1008 B1008:C1008 D1021:D1036 B1036:C1036 D1049:D1064 B1064:C1064 D1077:D1092 B1092:C1092 D1105:D1120 B1120:C1120 D1133:D1148 B1148:C1148 D1161:D1176 B1176:C1176 D1189:D1204 B1204:C1204 D1217:D1232 B1232:C1232 D1245:D1260 B1260:C1260 D1273:D1288 B1288:C1288 D1301:D1316 B1316:C1316 D1329:D1344 B1344:C1344 D1357:D1372 B1372:C1372 D1385:D1400 B1400:C1400 D1413:D1428 B1428:C1428 D1441:D1456 B1456:C1456 D1469:D1484 B1484:C1484 D1497:D1512 B1512:C1512 D1525:D1540 B1540:C1540 D1553:D1568 B1568:C1568 D1581:D1596 B1596:C1596 D1609:D1624 B1624:C1624 D1637:D1652 B1652:C1652 D1665:D1680 B1680:C1680 D1693:D1708 B1708:C1708 D1721:D1736 B1736:C1736 D1749:D1764 B1764:C1764 D1777:D1792 B1792:C1792 D1805:D1820 B1820:C1820 D1833:D1848 B1848:C1848 D1861:D1876 B1876:C1876 D1889:D1904 B1904:C1904 D1917:D1932 B1932:C1932 D1945:D1962 B1960:C1962 C1967:D1970 B1972:D1990 C1995:D1998 B2000:D2018 C2023:D2026 B2028:D2046 C2051:D2054 B2056:D2074 C2079:D2082 B2084:D2102 C2107:D2110 B2112:D2130 C2135:D2138 B2140:D2158 C2163:D2166 B2168:D2186 C2191:D2194 B2196:D2214 C2219:D2222 B2224:D2242 C2247:D2250 B2252:D2270 C2275:D2278 B2280:D2298 C2303:D2306 B2308:D2326 C2331:D2334 B2336:D2354 C2359:D2362 B2364:D2382 C2387:D2390 B2392:D2410 C2415:D2418 B2420:D2438 C2443:D2446 B2448:D2466 C2471:D2474 B2476:D2494 C2499:D2502 B2504:D2522 C2527:D2530 B2532:D2550 C2555:D2558 B2560:D2578 C2583:D2586 B2588:D2606 C2611:D2614 B2616:D2634 C2639:D2642 B2644:D2662 C2667:D2670 B2672:D2690 C2695:D2698 B2700:D2718 C2723:D2726 B2728:D2746 C2751:D2754 B2756:D2774 C2779:D2782 B2784:D2802 C2807:D2810 B2812:D2830 C2835:D2838 B2840:D2858 C2863:D2866 B2868:D2886 C2891:D2894 B2896:D2914 C2919:D2922 B2924:D2942 C2947:D2950 B2952:D2970 C2975:D2978 B2980:D2998 C3003:D3006 B3008:D3026 C3031:D3034 B3036:D3054 C3059:D3062 B3064:D3082 C3087:D3090 B3092:D3110 C3115:D3118 B3120:D3138 C3143:D3146 B3148:D3166 C3171:D3174 B3176:D3194 C3199:D3202 B3204:D3222 C3227:D3228 C3229:D3230 B3232:D3262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3:B374 A401:B402 A429:B430 A457:B458 A485:B486 A513:B514 A541:B542 A569:B570 A597:B598 A625:B626 A653:B654 A681:B682 A709:B710 A737:B738 A765:B766 A793:B794 A821:B822 A849:B850 A877:B878 A905:B906 A933:B934 A961:B962 A989:B990 A1017:B1018 A1045:B1046 A1073:B1074 A1101:B1102 A1129:B1130 A1157:B1158 A1185:B1186 A1213:B1214 A1241:B1242 A1269:B1270 A1297:B1298 A1325:B1326 A1353:B1354 A1381:B1382 A1409:B1410 A1437:B1438 A1465:B1466 A1493:B1494 A1521:B1522 A1549:B1550 A1577:B1578 A1605:B1606 A1633:B1634 A1661:B1662 A1689:B1690 A1717:B1718 A1745:B1746 A1773:B1774 A1801:B1802 A1829:B1830 A1857:B1858 A1885:B1886 A1913:B1914 A1941:B1942 A1969:B1970 A1997:B1998 A2025:B2026 A2053:B2054 A2081:B2082 A2109:B2110 A2137:B2138 A2165:B2166 A2193:B2194 A2221:B2222 A2249:B2250 A2277:B2278 A2305:B2306 A2333:B2334 A2361:B2362 A2389:B2390 A2417:B2418 A2445:B2446 A2473:B2474 A2501:B2502 A2529:B2530 A2557:B2558 A2585:B2586 A2613:B2614 A2641:B2642 A2669:B2670 A2697:B2698 A2725:B2726 A2753:B2754 A2781:B2782 A2809:B2810 A2837:B2838 A2865:B2866 A2893:B2894 A2921:B2922 A2949:B2950 A2977:B2978 A3005:B3006 A3033:B3034 A3061:B3062 A3089:B3090 A3117:B3118 A3145:B3146 A3173:B3174 A3201:B3202 A3229:B3230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3:E374 D401:E402 D429:E430 D457:E458 D485:E486 D513:E514 D541:E542 D569:E570 D597:E598 D625:E626 D653:E654 D681:E682 D709:E710 D737:E738 D765:E766 D793:E794 D821:E822 D849:E850 D877:E878 D905:E906 D933:E934 D961:E962 D989:E990 D1017:E1018 D1045:E1046 D1073:E1074 D1101:E1102 D1129:E1130 D1157:E1158 D1185:E1186 D1213:E1214 D1241:E1242 D1269:E1270 D1297:E1298 D1325:E1326 D1353:E1354 D1381:E1382 D1409:E1410 D1437:E1438 D1465:E1466 D1493:E1494 D1521:E1522 D1549:E1550 D1577:E1578 D1605:E1606 D1633:E1634 D1661:E1662 D1689:E1690 D1717:E1718 D1745:E1746 D1773:E1774 D1801:E1802 D1829:E1830 D1857:E1858 D1885:E1886 D1913:E1914 D1941:E1942 D1969:E1970 D1997:E1998 D2025:E2026 D2053:E2054 D2081:E2082 D2109:E2110 D2137:E2138 D2165:E2166 D2193:E2194 D2221:E2222 D2249:E2250 D2277:E2278 D2305:E2306 D2333:E2334 D2361:E2362 D2389:E2390 D2417:E2418 D2445:E2446 D2473:E2474 D2501:E2502 D2529:E2530 D2557:E2558 D2585:E2586 D2613:E2614 D2641:E2642 D2669:E2670 D2697:E2698 D2725:E2726 D2753:E2754 D2781:E2782 D2809:E2810 D2837:E2838 D2865:E2866 D2893:E2894 D2921:E2922 D2949:E2950 D2977:E2978 D3005:E3006 D3033:E3034 D3061:E3062 D3089:E3090 D3117:E3118 D3145:E3146 D3173:E3174 D3201:E3202 D3229:E3230">
    <cfRule type="cellIs" dxfId="1" priority="3" operator="notEqual">
      <formula>"Neděle"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4846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3717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3718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3719</v>
      </c>
      <c r="B9" s="6"/>
      <c r="C9" s="6"/>
      <c r="D9" s="6"/>
      <c r="E9" s="7"/>
    </row>
    <row r="10" hidden="1">
      <c r="A10" s="20" t="s">
        <v>3720</v>
      </c>
      <c r="B10" s="21" t="s">
        <v>3721</v>
      </c>
      <c r="C10" s="22" t="s">
        <v>3722</v>
      </c>
      <c r="D10" s="21" t="s">
        <v>3723</v>
      </c>
      <c r="E10" s="23" t="s">
        <v>13</v>
      </c>
    </row>
    <row r="11" hidden="1">
      <c r="A11" s="24" t="s">
        <v>3724</v>
      </c>
      <c r="B11" s="25">
        <v>2680.0</v>
      </c>
      <c r="C11" s="26">
        <f>80+100+2500</f>
        <v>2680</v>
      </c>
      <c r="D11" s="27">
        <f t="shared" ref="D11:D26" si="1">C11-B11</f>
        <v>0</v>
      </c>
      <c r="E11" s="41"/>
    </row>
    <row r="12" hidden="1">
      <c r="A12" s="24" t="s">
        <v>3725</v>
      </c>
      <c r="B12" s="29">
        <v>4173.0</v>
      </c>
      <c r="C12" s="26">
        <v>4173.0</v>
      </c>
      <c r="D12" s="27">
        <f t="shared" si="1"/>
        <v>0</v>
      </c>
      <c r="E12" s="41"/>
    </row>
    <row r="13" hidden="1">
      <c r="A13" s="24" t="s">
        <v>3726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3727</v>
      </c>
      <c r="B14" s="29">
        <v>500.0</v>
      </c>
      <c r="C14" s="26">
        <v>500.0</v>
      </c>
      <c r="D14" s="27">
        <f t="shared" si="1"/>
        <v>0</v>
      </c>
      <c r="E14" s="41"/>
    </row>
    <row r="15" hidden="1">
      <c r="A15" s="30" t="s">
        <v>3729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3730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3732</v>
      </c>
      <c r="B17" s="29">
        <v>0.0</v>
      </c>
      <c r="C17" s="26"/>
      <c r="D17" s="27">
        <f t="shared" si="1"/>
        <v>0</v>
      </c>
      <c r="E17" s="41"/>
    </row>
    <row r="18" hidden="1">
      <c r="A18" s="31" t="s">
        <v>3734</v>
      </c>
      <c r="B18" s="29">
        <v>240.0</v>
      </c>
      <c r="C18" s="26">
        <v>240.0</v>
      </c>
      <c r="D18" s="27">
        <f t="shared" si="1"/>
        <v>0</v>
      </c>
      <c r="E18" s="41"/>
    </row>
    <row r="19" hidden="1">
      <c r="A19" s="32" t="s">
        <v>3735</v>
      </c>
      <c r="B19" s="29">
        <v>20935.0</v>
      </c>
      <c r="C19" s="33">
        <f t="array" ref="C19">SUMIFS(INDIRECT(A1 &amp; " Restia!C:C"), INDIRECT(A1 &amp; " Restia!A:A"), A19, INDIRECT(A1 &amp; " Restia!B:B"), "&lt;&gt;canceled")</f>
        <v>148269.8</v>
      </c>
      <c r="D19" s="27">
        <f t="shared" si="1"/>
        <v>127334.8</v>
      </c>
      <c r="E19" s="41"/>
    </row>
    <row r="20" hidden="1">
      <c r="A20" s="32" t="s">
        <v>3736</v>
      </c>
      <c r="B20" s="29">
        <v>4909.0</v>
      </c>
      <c r="C20" s="9">
        <f t="array" ref="C20">SUMIFS( INDIRECT(A1 &amp; " Restia!C:C"), INDIRECT(A1 &amp; " Restia!A:A"), A20, INDIRECT(A1 &amp; " Restia!B:B"), "&lt;&gt;canceled" )</f>
        <v>43157</v>
      </c>
      <c r="D20" s="27">
        <f t="shared" si="1"/>
        <v>38248</v>
      </c>
      <c r="E20" s="41"/>
    </row>
    <row r="21" hidden="1">
      <c r="A21" s="32" t="s">
        <v>3737</v>
      </c>
      <c r="B21" s="29">
        <v>10859.0</v>
      </c>
      <c r="C21" s="9">
        <f t="array" ref="C21">SUMIFS( INDIRECT(A1 &amp; " Restia!C:C"), INDIRECT(A1 &amp; " Restia!A:A"), "damejidlo", INDIRECT(A1 &amp; " Restia!G:G"), "online", INDIRECT(A1 &amp; " Restia!B:B"), "&lt;&gt;canceled" )</f>
        <v>78816</v>
      </c>
      <c r="D21" s="27">
        <f t="shared" si="1"/>
        <v>67957</v>
      </c>
      <c r="E21" s="41"/>
    </row>
    <row r="22" hidden="1">
      <c r="A22" s="32" t="s">
        <v>3738</v>
      </c>
      <c r="B22" s="29">
        <v>8818.0</v>
      </c>
      <c r="C22" s="9">
        <f t="array" ref="C22">SUMIFS( INDIRECT(A1 &amp; " Restia!C:C"), INDIRECT(A1 &amp; " Restia!A:A"), "generic", INDIRECT(A1 &amp; " Restia!G:G"), "online", INDIRECT(A1 &amp; " Restia!B:B"), "&lt;&gt;canceled" )</f>
        <v>70894</v>
      </c>
      <c r="D22" s="27">
        <f t="shared" si="1"/>
        <v>62076</v>
      </c>
      <c r="E22" s="41"/>
    </row>
    <row r="23" hidden="1">
      <c r="A23" s="32" t="s">
        <v>3740</v>
      </c>
      <c r="B23" s="29">
        <v>588.0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5581</v>
      </c>
      <c r="D23" s="27">
        <f t="shared" si="1"/>
        <v>4993</v>
      </c>
      <c r="E23" s="41"/>
    </row>
    <row r="24" hidden="1">
      <c r="A24" s="32" t="s">
        <v>3741</v>
      </c>
      <c r="B24" s="29">
        <v>881.0</v>
      </c>
      <c r="C24" s="9">
        <f t="array" ref="C24">SUMIFS( INDIRECT(A1 &amp; " Restia!C:C"), INDIRECT(A1 &amp; " Restia!A:A"), "damejidlo", INDIRECT(A1 &amp; " Restia!G:G"), "cash", INDIRECT(A1 &amp; " Restia!B:B"), "&lt;&gt;canceled")</f>
        <v>13687</v>
      </c>
      <c r="D24" s="27">
        <f t="shared" si="1"/>
        <v>12806</v>
      </c>
      <c r="E24" s="41"/>
    </row>
    <row r="25" hidden="1">
      <c r="A25" s="35" t="s">
        <v>3742</v>
      </c>
      <c r="B25" s="29">
        <v>53701.0</v>
      </c>
      <c r="C25" s="9">
        <f t="array" ref="C25">SUM(INDIRECT(A1 &amp; " Restia!C:C")) - SUMIFS(INDIRECT(A1 &amp; " Restia!C:C"), INDIRECT(A1 &amp; " Restia!B:B"), "canceled")</f>
        <v>406237.8</v>
      </c>
      <c r="D25" s="27">
        <f t="shared" si="1"/>
        <v>352536.8</v>
      </c>
      <c r="E25" s="41"/>
    </row>
    <row r="26" hidden="1">
      <c r="A26" s="36" t="s">
        <v>3743</v>
      </c>
      <c r="B26" s="42">
        <v>1.0</v>
      </c>
      <c r="C26" s="43">
        <f>sum(C11:C23)-C25</f>
        <v>-51927</v>
      </c>
      <c r="D26" s="44">
        <f t="shared" si="1"/>
        <v>-51928</v>
      </c>
      <c r="E26" s="45"/>
    </row>
    <row r="27" hidden="1"/>
    <row r="28" hidden="1"/>
    <row r="29" hidden="1">
      <c r="A29" s="5" t="s">
        <v>4846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3717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3718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3719</v>
      </c>
      <c r="B37" s="6"/>
      <c r="C37" s="6"/>
      <c r="D37" s="6"/>
      <c r="E37" s="7"/>
    </row>
    <row r="38" hidden="1">
      <c r="A38" s="20" t="s">
        <v>3720</v>
      </c>
      <c r="B38" s="21" t="s">
        <v>3721</v>
      </c>
      <c r="C38" s="22" t="s">
        <v>3722</v>
      </c>
      <c r="D38" s="21" t="s">
        <v>3723</v>
      </c>
      <c r="E38" s="23" t="s">
        <v>13</v>
      </c>
    </row>
    <row r="39" hidden="1">
      <c r="A39" s="24" t="s">
        <v>3724</v>
      </c>
      <c r="B39" s="25">
        <v>35100.0</v>
      </c>
      <c r="C39" s="26">
        <f>(2000*6)+(1000*6)+(500*22)+(200*30)+(100*1)</f>
        <v>35100</v>
      </c>
      <c r="D39" s="27">
        <f t="shared" ref="D39:D54" si="2">C39-B39</f>
        <v>0</v>
      </c>
      <c r="E39" s="41"/>
    </row>
    <row r="40" hidden="1">
      <c r="A40" s="24" t="s">
        <v>3725</v>
      </c>
      <c r="B40" s="29">
        <v>25021.0</v>
      </c>
      <c r="C40" s="26">
        <f>3286+6107+4135+2135+4189+2457+2712</f>
        <v>25021</v>
      </c>
      <c r="D40" s="27">
        <f t="shared" si="2"/>
        <v>0</v>
      </c>
      <c r="E40" s="41"/>
    </row>
    <row r="41" hidden="1">
      <c r="A41" s="24" t="s">
        <v>3726</v>
      </c>
      <c r="B41" s="29">
        <v>180.0</v>
      </c>
      <c r="C41" s="26">
        <v>180.0</v>
      </c>
      <c r="D41" s="27">
        <f t="shared" si="2"/>
        <v>0</v>
      </c>
      <c r="E41" s="41"/>
    </row>
    <row r="42" hidden="1">
      <c r="A42" s="24" t="s">
        <v>3727</v>
      </c>
      <c r="B42" s="29">
        <v>500.0</v>
      </c>
      <c r="C42" s="26">
        <v>500.0</v>
      </c>
      <c r="D42" s="27">
        <f t="shared" si="2"/>
        <v>0</v>
      </c>
      <c r="E42" s="41"/>
    </row>
    <row r="43" hidden="1">
      <c r="A43" s="30" t="s">
        <v>3729</v>
      </c>
      <c r="B43" s="29">
        <v>0.0</v>
      </c>
      <c r="C43" s="26"/>
      <c r="D43" s="27">
        <f t="shared" si="2"/>
        <v>0</v>
      </c>
      <c r="E43" s="41"/>
    </row>
    <row r="44" hidden="1">
      <c r="A44" s="30" t="s">
        <v>3730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3732</v>
      </c>
      <c r="B45" s="29">
        <v>1060.0</v>
      </c>
      <c r="C45" s="26">
        <f>60+1000</f>
        <v>1060</v>
      </c>
      <c r="D45" s="27">
        <f t="shared" si="2"/>
        <v>0</v>
      </c>
      <c r="E45" s="40" t="s">
        <v>8644</v>
      </c>
    </row>
    <row r="46" hidden="1">
      <c r="A46" s="31" t="s">
        <v>3734</v>
      </c>
      <c r="B46" s="29">
        <v>2200.0</v>
      </c>
      <c r="C46" s="26">
        <f>440+600+120+160+280+400+280</f>
        <v>2280</v>
      </c>
      <c r="D46" s="27">
        <f t="shared" si="2"/>
        <v>80</v>
      </c>
      <c r="E46" s="41"/>
    </row>
    <row r="47" hidden="1">
      <c r="A47" s="32" t="s">
        <v>3735</v>
      </c>
      <c r="B47" s="29">
        <v>107917.0</v>
      </c>
      <c r="C47" s="33">
        <f t="array" ref="C47">SUMIFS(INDIRECT(A29 &amp; " Restia!C:C"), INDIRECT(A29 &amp; " Restia!A:A"), A47, INDIRECT(A29 &amp; " Restia!B:B"), "&lt;&gt;canceled")</f>
        <v>148269.8</v>
      </c>
      <c r="D47" s="27">
        <f t="shared" si="2"/>
        <v>40352.8</v>
      </c>
      <c r="E47" s="41"/>
    </row>
    <row r="48" hidden="1">
      <c r="A48" s="32" t="s">
        <v>3736</v>
      </c>
      <c r="B48" s="29">
        <v>27703.0</v>
      </c>
      <c r="C48" s="9">
        <f t="array" ref="C48">SUMIFS( INDIRECT(A29 &amp; " Restia!C:C"), INDIRECT(A29 &amp; " Restia!A:A"), A48, INDIRECT(A29 &amp; " Restia!B:B"), "&lt;&gt;canceled" )</f>
        <v>43157</v>
      </c>
      <c r="D48" s="27">
        <f t="shared" si="2"/>
        <v>15454</v>
      </c>
      <c r="E48" s="41"/>
    </row>
    <row r="49" hidden="1">
      <c r="A49" s="32" t="s">
        <v>3737</v>
      </c>
      <c r="B49" s="29">
        <v>74706.0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78816</v>
      </c>
      <c r="D49" s="27">
        <f t="shared" si="2"/>
        <v>4110</v>
      </c>
      <c r="E49" s="41"/>
    </row>
    <row r="50" hidden="1">
      <c r="A50" s="32" t="s">
        <v>3738</v>
      </c>
      <c r="B50" s="29">
        <v>53877.0</v>
      </c>
      <c r="C50" s="9">
        <f t="array" ref="C50">SUMIFS( INDIRECT(A29 &amp; " Restia!C:C"), INDIRECT(A29 &amp; " Restia!A:A"), "generic", INDIRECT(A29 &amp; " Restia!G:G"), "online", INDIRECT(A29 &amp; " Restia!B:B"), "&lt;&gt;canceled" )</f>
        <v>70894</v>
      </c>
      <c r="D50" s="27">
        <f t="shared" si="2"/>
        <v>17017</v>
      </c>
      <c r="E50" s="41"/>
    </row>
    <row r="51" hidden="1">
      <c r="A51" s="32" t="s">
        <v>3740</v>
      </c>
      <c r="B51" s="29">
        <v>2246.0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5581</v>
      </c>
      <c r="D51" s="27">
        <f t="shared" si="2"/>
        <v>3335</v>
      </c>
      <c r="E51" s="41"/>
    </row>
    <row r="52" hidden="1">
      <c r="A52" s="32" t="s">
        <v>3741</v>
      </c>
      <c r="B52" s="29">
        <v>12244.0</v>
      </c>
      <c r="C52" s="9">
        <f t="array" ref="C52">SUMIFS( INDIRECT(A29 &amp; " Restia!C:C"), INDIRECT(A29 &amp; " Restia!A:A"), "damejidlo", INDIRECT(A29 &amp; " Restia!G:G"), "cash", INDIRECT(A29 &amp; " Restia!B:B"), "&lt;&gt;canceled")</f>
        <v>13687</v>
      </c>
      <c r="D52" s="27">
        <f t="shared" si="2"/>
        <v>1443</v>
      </c>
      <c r="E52" s="41"/>
    </row>
    <row r="53" hidden="1">
      <c r="A53" s="35" t="s">
        <v>3742</v>
      </c>
      <c r="B53" s="29">
        <v>330405.0</v>
      </c>
      <c r="C53" s="9">
        <f t="array" ref="C53">SUM(INDIRECT(A29 &amp; " Restia!C:C")) - SUMIFS(INDIRECT(A29 &amp; " Restia!C:C"), INDIRECT(A29 &amp; " Restia!B:B"), "canceled")</f>
        <v>406237.8</v>
      </c>
      <c r="D53" s="27">
        <f t="shared" si="2"/>
        <v>75832.8</v>
      </c>
      <c r="E53" s="41"/>
    </row>
    <row r="54" hidden="1">
      <c r="A54" s="36" t="s">
        <v>3743</v>
      </c>
      <c r="B54" s="42">
        <v>105.0</v>
      </c>
      <c r="C54" s="43">
        <f>sum(C39:C51)-C53</f>
        <v>4621</v>
      </c>
      <c r="D54" s="44">
        <f t="shared" si="2"/>
        <v>4516</v>
      </c>
      <c r="E54" s="45"/>
    </row>
    <row r="55" hidden="1"/>
    <row r="56" hidden="1"/>
    <row r="57" hidden="1">
      <c r="A57" s="5" t="s">
        <v>4846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3717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3718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3719</v>
      </c>
      <c r="B65" s="6"/>
      <c r="C65" s="6"/>
      <c r="D65" s="6"/>
      <c r="E65" s="7"/>
    </row>
    <row r="66" hidden="1">
      <c r="A66" s="20" t="s">
        <v>3720</v>
      </c>
      <c r="B66" s="21" t="s">
        <v>3721</v>
      </c>
      <c r="C66" s="22" t="s">
        <v>3722</v>
      </c>
      <c r="D66" s="21" t="s">
        <v>3723</v>
      </c>
      <c r="E66" s="23" t="s">
        <v>13</v>
      </c>
    </row>
    <row r="67" hidden="1">
      <c r="A67" s="24" t="s">
        <v>3724</v>
      </c>
      <c r="B67" s="25">
        <v>39351.0</v>
      </c>
      <c r="C67" s="26">
        <f>(2000*7)+(1000*12)+(500*14)+(200*29)+(100*5)+(20*2)+(10*1)+(5*1)+(2*1)</f>
        <v>39357</v>
      </c>
      <c r="D67" s="27">
        <f t="shared" ref="D67:D82" si="3">C67-B67</f>
        <v>6</v>
      </c>
      <c r="E67" s="41"/>
    </row>
    <row r="68" hidden="1">
      <c r="A68" s="24" t="s">
        <v>3725</v>
      </c>
      <c r="B68" s="29">
        <v>22822.0</v>
      </c>
      <c r="C68" s="26">
        <f>3274+3702+4102+5319+1366+2992+2067</f>
        <v>22822</v>
      </c>
      <c r="D68" s="27">
        <f t="shared" si="3"/>
        <v>0</v>
      </c>
      <c r="E68" s="41"/>
    </row>
    <row r="69" hidden="1">
      <c r="A69" s="24" t="s">
        <v>3726</v>
      </c>
      <c r="B69" s="29">
        <v>220.0</v>
      </c>
      <c r="C69" s="26">
        <f>110+110</f>
        <v>220</v>
      </c>
      <c r="D69" s="27">
        <f t="shared" si="3"/>
        <v>0</v>
      </c>
      <c r="E69" s="41"/>
    </row>
    <row r="70" hidden="1">
      <c r="A70" s="24" t="s">
        <v>3727</v>
      </c>
      <c r="B70" s="29">
        <v>1499.0</v>
      </c>
      <c r="C70" s="26">
        <f>505+499+500</f>
        <v>1504</v>
      </c>
      <c r="D70" s="27">
        <f t="shared" si="3"/>
        <v>5</v>
      </c>
      <c r="E70" s="41"/>
    </row>
    <row r="71" hidden="1">
      <c r="A71" s="30" t="s">
        <v>3729</v>
      </c>
      <c r="B71" s="29">
        <v>0.0</v>
      </c>
      <c r="C71" s="26"/>
      <c r="D71" s="27">
        <f t="shared" si="3"/>
        <v>0</v>
      </c>
      <c r="E71" s="41"/>
    </row>
    <row r="72" hidden="1">
      <c r="A72" s="30" t="s">
        <v>3730</v>
      </c>
      <c r="B72" s="29">
        <v>0.0</v>
      </c>
      <c r="C72" s="26"/>
      <c r="D72" s="27">
        <f t="shared" si="3"/>
        <v>0</v>
      </c>
      <c r="E72" s="41"/>
    </row>
    <row r="73" hidden="1">
      <c r="A73" s="30" t="s">
        <v>3732</v>
      </c>
      <c r="B73" s="29">
        <v>40.0</v>
      </c>
      <c r="C73" s="26"/>
      <c r="D73" s="27">
        <f t="shared" si="3"/>
        <v>-40</v>
      </c>
      <c r="E73" s="40"/>
    </row>
    <row r="74" hidden="1">
      <c r="A74" s="31" t="s">
        <v>3734</v>
      </c>
      <c r="B74" s="29">
        <v>2760.0</v>
      </c>
      <c r="C74" s="26">
        <f>720+400+480+120+400+40+120+320+240</f>
        <v>2840</v>
      </c>
      <c r="D74" s="27">
        <f t="shared" si="3"/>
        <v>80</v>
      </c>
      <c r="E74" s="41"/>
    </row>
    <row r="75" hidden="1">
      <c r="A75" s="32" t="s">
        <v>3735</v>
      </c>
      <c r="B75" s="29">
        <v>133891.0</v>
      </c>
      <c r="C75" s="33">
        <f t="array" ref="C75">SUMIFS(INDIRECT(A57 &amp; " Restia!C:C"), INDIRECT(A57 &amp; " Restia!A:A"), A75, INDIRECT(A57 &amp; " Restia!B:B"), "&lt;&gt;canceled")</f>
        <v>148269.8</v>
      </c>
      <c r="D75" s="27">
        <f t="shared" si="3"/>
        <v>14378.8</v>
      </c>
      <c r="E75" s="41"/>
    </row>
    <row r="76" hidden="1">
      <c r="A76" s="32" t="s">
        <v>3736</v>
      </c>
      <c r="B76" s="29">
        <v>34219.0</v>
      </c>
      <c r="C76" s="9">
        <f t="array" ref="C76">SUMIFS( INDIRECT(A57 &amp; " Restia!C:C"), INDIRECT(A57 &amp; " Restia!A:A"), A76, INDIRECT(A57 &amp; " Restia!B:B"), "&lt;&gt;canceled" )</f>
        <v>43157</v>
      </c>
      <c r="D76" s="27">
        <f t="shared" si="3"/>
        <v>8938</v>
      </c>
      <c r="E76" s="41"/>
    </row>
    <row r="77" hidden="1">
      <c r="A77" s="32" t="s">
        <v>3737</v>
      </c>
      <c r="B77" s="29">
        <v>80839.0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78816</v>
      </c>
      <c r="D77" s="27">
        <f t="shared" si="3"/>
        <v>-2023</v>
      </c>
      <c r="E77" s="41"/>
    </row>
    <row r="78" hidden="1">
      <c r="A78" s="32" t="s">
        <v>3738</v>
      </c>
      <c r="B78" s="29">
        <v>60519.0</v>
      </c>
      <c r="C78" s="9">
        <f t="array" ref="C78">SUMIFS( INDIRECT(A57 &amp; " Restia!C:C"), INDIRECT(A57 &amp; " Restia!A:A"), "generic", INDIRECT(A57 &amp; " Restia!G:G"), "online", INDIRECT(A57 &amp; " Restia!B:B"), "&lt;&gt;canceled" )</f>
        <v>70894</v>
      </c>
      <c r="D78" s="27">
        <f t="shared" si="3"/>
        <v>10375</v>
      </c>
      <c r="E78" s="41"/>
    </row>
    <row r="79" hidden="1">
      <c r="A79" s="32" t="s">
        <v>3740</v>
      </c>
      <c r="B79" s="29">
        <v>2317.0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5581</v>
      </c>
      <c r="D79" s="27">
        <f t="shared" si="3"/>
        <v>3264</v>
      </c>
      <c r="E79" s="41"/>
    </row>
    <row r="80" hidden="1">
      <c r="A80" s="32" t="s">
        <v>3741</v>
      </c>
      <c r="B80" s="29">
        <v>15643.0</v>
      </c>
      <c r="C80" s="9">
        <f t="array" ref="C80">SUMIFS( INDIRECT(A57 &amp; " Restia!C:C"), INDIRECT(A57 &amp; " Restia!A:A"), "damejidlo", INDIRECT(A57 &amp; " Restia!G:G"), "cash", INDIRECT(A57 &amp; " Restia!B:B"), "&lt;&gt;canceled")</f>
        <v>13687</v>
      </c>
      <c r="D80" s="27">
        <f t="shared" si="3"/>
        <v>-1956</v>
      </c>
      <c r="E80" s="41"/>
    </row>
    <row r="81" hidden="1">
      <c r="A81" s="35" t="s">
        <v>3742</v>
      </c>
      <c r="B81" s="29">
        <v>378386.5</v>
      </c>
      <c r="C81" s="9">
        <f t="array" ref="C81">SUM(INDIRECT(A57 &amp; " Restia!C:C")) - SUMIFS(INDIRECT(A57 &amp; " Restia!C:C"), INDIRECT(A57 &amp; " Restia!B:B"), "canceled")</f>
        <v>406237.8</v>
      </c>
      <c r="D81" s="27">
        <f t="shared" si="3"/>
        <v>27851.3</v>
      </c>
      <c r="E81" s="41"/>
    </row>
    <row r="82" hidden="1">
      <c r="A82" s="36" t="s">
        <v>3743</v>
      </c>
      <c r="B82" s="42">
        <v>90.5</v>
      </c>
      <c r="C82" s="43">
        <f>sum(C67:C79)-C81</f>
        <v>7223</v>
      </c>
      <c r="D82" s="44">
        <f t="shared" si="3"/>
        <v>7132.5</v>
      </c>
      <c r="E82" s="45"/>
    </row>
    <row r="83" hidden="1"/>
    <row r="84" hidden="1"/>
    <row r="85" hidden="1">
      <c r="A85" s="5" t="s">
        <v>4846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3717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3718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3719</v>
      </c>
      <c r="B93" s="6"/>
      <c r="C93" s="6"/>
      <c r="D93" s="6"/>
      <c r="E93" s="7"/>
    </row>
    <row r="94" hidden="1">
      <c r="A94" s="20" t="s">
        <v>3720</v>
      </c>
      <c r="B94" s="21" t="s">
        <v>3721</v>
      </c>
      <c r="C94" s="22" t="s">
        <v>3722</v>
      </c>
      <c r="D94" s="21" t="s">
        <v>3723</v>
      </c>
      <c r="E94" s="23" t="s">
        <v>13</v>
      </c>
    </row>
    <row r="95" hidden="1">
      <c r="A95" s="24" t="s">
        <v>3724</v>
      </c>
      <c r="B95" s="25">
        <v>36835.0</v>
      </c>
      <c r="C95" s="26">
        <f>(2000*0)+(1000*11)+(500*18)+(200*32)+(100*4)+(50*1)+(20*0)+(10*0)+(5*0)+(2*0)+(1*0)</f>
        <v>26850</v>
      </c>
      <c r="D95" s="27">
        <f t="shared" ref="D95:D110" si="4">C95-B95</f>
        <v>-9985</v>
      </c>
      <c r="E95" s="41"/>
    </row>
    <row r="96" hidden="1">
      <c r="A96" s="24" t="s">
        <v>3725</v>
      </c>
      <c r="B96" s="29">
        <v>24312.0</v>
      </c>
      <c r="C96" s="26">
        <f>3461+3875+2711+3186+3780+3925+3374</f>
        <v>24312</v>
      </c>
      <c r="D96" s="27">
        <f t="shared" si="4"/>
        <v>0</v>
      </c>
      <c r="E96" s="41"/>
    </row>
    <row r="97" hidden="1">
      <c r="A97" s="24" t="s">
        <v>3726</v>
      </c>
      <c r="B97" s="29">
        <v>220.0</v>
      </c>
      <c r="C97" s="26">
        <f>110+110</f>
        <v>220</v>
      </c>
      <c r="D97" s="27">
        <f t="shared" si="4"/>
        <v>0</v>
      </c>
      <c r="E97" s="41"/>
    </row>
    <row r="98" hidden="1">
      <c r="A98" s="24" t="s">
        <v>3727</v>
      </c>
      <c r="B98" s="29">
        <v>499.0</v>
      </c>
      <c r="C98" s="26">
        <v>499.0</v>
      </c>
      <c r="D98" s="27">
        <f t="shared" si="4"/>
        <v>0</v>
      </c>
      <c r="E98" s="41"/>
    </row>
    <row r="99" hidden="1">
      <c r="A99" s="30" t="s">
        <v>3729</v>
      </c>
      <c r="B99" s="29">
        <v>135.0</v>
      </c>
      <c r="C99" s="26">
        <v>135.0</v>
      </c>
      <c r="D99" s="27">
        <f t="shared" si="4"/>
        <v>0</v>
      </c>
      <c r="E99" s="41"/>
    </row>
    <row r="100" hidden="1">
      <c r="A100" s="30" t="s">
        <v>3730</v>
      </c>
      <c r="B100" s="29">
        <v>0.0</v>
      </c>
      <c r="C100" s="26"/>
      <c r="D100" s="27">
        <f t="shared" si="4"/>
        <v>0</v>
      </c>
      <c r="E100" s="41"/>
    </row>
    <row r="101" hidden="1">
      <c r="A101" s="30" t="s">
        <v>3732</v>
      </c>
      <c r="B101" s="29">
        <v>10080.0</v>
      </c>
      <c r="C101" s="26">
        <v>10000.0</v>
      </c>
      <c r="D101" s="27">
        <f t="shared" si="4"/>
        <v>-80</v>
      </c>
      <c r="E101" s="40" t="s">
        <v>8645</v>
      </c>
    </row>
    <row r="102" hidden="1">
      <c r="A102" s="31" t="s">
        <v>3734</v>
      </c>
      <c r="B102" s="29">
        <v>3720.0</v>
      </c>
      <c r="C102" s="26">
        <f>440+520+400+520+600+440+280+320+280</f>
        <v>3800</v>
      </c>
      <c r="D102" s="27">
        <f t="shared" si="4"/>
        <v>80</v>
      </c>
      <c r="E102" s="41"/>
    </row>
    <row r="103" hidden="1">
      <c r="A103" s="32" t="s">
        <v>3735</v>
      </c>
      <c r="B103" s="29">
        <v>106105.0</v>
      </c>
      <c r="C103" s="33">
        <f t="array" ref="C103">SUMIFS(INDIRECT(A85 &amp; " Restia!C:C"), INDIRECT(A85 &amp; " Restia!A:A"), A103, INDIRECT(A85 &amp; " Restia!B:B"), "&lt;&gt;canceled")</f>
        <v>148269.8</v>
      </c>
      <c r="D103" s="27">
        <f t="shared" si="4"/>
        <v>42164.8</v>
      </c>
      <c r="E103" s="41"/>
    </row>
    <row r="104" hidden="1">
      <c r="A104" s="32" t="s">
        <v>3736</v>
      </c>
      <c r="B104" s="29">
        <v>29482.0</v>
      </c>
      <c r="C104" s="9">
        <f t="array" ref="C104">SUMIFS( INDIRECT(A85 &amp; " Restia!C:C"), INDIRECT(A85 &amp; " Restia!A:A"), A104, INDIRECT(A85 &amp; " Restia!B:B"), "&lt;&gt;canceled" )</f>
        <v>43157</v>
      </c>
      <c r="D104" s="27">
        <f t="shared" si="4"/>
        <v>13675</v>
      </c>
      <c r="E104" s="41"/>
    </row>
    <row r="105" hidden="1">
      <c r="A105" s="32" t="s">
        <v>3737</v>
      </c>
      <c r="B105" s="29">
        <v>76656.0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78816</v>
      </c>
      <c r="D105" s="27">
        <f t="shared" si="4"/>
        <v>2160</v>
      </c>
      <c r="E105" s="41"/>
    </row>
    <row r="106" hidden="1">
      <c r="A106" s="32" t="s">
        <v>3738</v>
      </c>
      <c r="B106" s="29">
        <v>66900.5</v>
      </c>
      <c r="C106" s="9">
        <f t="array" ref="C106">SUMIFS( INDIRECT(A85 &amp; " Restia!C:C"), INDIRECT(A85 &amp; " Restia!A:A"), "generic", INDIRECT(A85 &amp; " Restia!G:G"), "online", INDIRECT(A85 &amp; " Restia!B:B"), "&lt;&gt;canceled" )</f>
        <v>70894</v>
      </c>
      <c r="D106" s="27">
        <f t="shared" si="4"/>
        <v>3993.5</v>
      </c>
      <c r="E106" s="41"/>
    </row>
    <row r="107" hidden="1">
      <c r="A107" s="32" t="s">
        <v>3740</v>
      </c>
      <c r="B107" s="29">
        <v>1205.0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5581</v>
      </c>
      <c r="D107" s="27">
        <f t="shared" si="4"/>
        <v>4376</v>
      </c>
      <c r="E107" s="41"/>
    </row>
    <row r="108" hidden="1">
      <c r="A108" s="32" t="s">
        <v>3741</v>
      </c>
      <c r="B108" s="29">
        <v>13259.0</v>
      </c>
      <c r="C108" s="9">
        <f t="array" ref="C108">SUMIFS( INDIRECT(A85 &amp; " Restia!C:C"), INDIRECT(A85 &amp; " Restia!A:A"), "damejidlo", INDIRECT(A85 &amp; " Restia!G:G"), "cash", INDIRECT(A85 &amp; " Restia!B:B"), "&lt;&gt;canceled")</f>
        <v>13687</v>
      </c>
      <c r="D108" s="27">
        <f t="shared" si="4"/>
        <v>428</v>
      </c>
      <c r="E108" s="41"/>
    </row>
    <row r="109" hidden="1">
      <c r="A109" s="35" t="s">
        <v>3742</v>
      </c>
      <c r="B109" s="29">
        <v>346070.0</v>
      </c>
      <c r="C109" s="9">
        <f t="array" ref="C109">SUM(INDIRECT(A85 &amp; " Restia!C:C")) - SUMIFS(INDIRECT(A85 &amp; " Restia!C:C"), INDIRECT(A85 &amp; " Restia!B:B"), "canceled")</f>
        <v>406237.8</v>
      </c>
      <c r="D109" s="27">
        <f t="shared" si="4"/>
        <v>60167.8</v>
      </c>
      <c r="E109" s="41"/>
    </row>
    <row r="110" hidden="1">
      <c r="A110" s="36" t="s">
        <v>3743</v>
      </c>
      <c r="B110" s="42">
        <v>10079.5</v>
      </c>
      <c r="C110" s="43">
        <f>sum(C95:C107)-C109</f>
        <v>6296</v>
      </c>
      <c r="D110" s="44">
        <f t="shared" si="4"/>
        <v>-3783.5</v>
      </c>
      <c r="E110" s="45"/>
    </row>
    <row r="111" hidden="1"/>
    <row r="112" hidden="1"/>
    <row r="113" hidden="1">
      <c r="A113" s="5" t="s">
        <v>4846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3717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3718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3719</v>
      </c>
      <c r="B121" s="6"/>
      <c r="C121" s="6"/>
      <c r="D121" s="6"/>
      <c r="E121" s="7"/>
    </row>
    <row r="122" hidden="1">
      <c r="A122" s="20" t="s">
        <v>3720</v>
      </c>
      <c r="B122" s="21" t="s">
        <v>3721</v>
      </c>
      <c r="C122" s="22" t="s">
        <v>3722</v>
      </c>
      <c r="D122" s="21" t="s">
        <v>3723</v>
      </c>
      <c r="E122" s="23" t="s">
        <v>13</v>
      </c>
    </row>
    <row r="123" hidden="1">
      <c r="A123" s="24" t="s">
        <v>3724</v>
      </c>
      <c r="B123" s="25">
        <v>39751.0</v>
      </c>
      <c r="C123" s="26">
        <f>(2000*4)+(1000*13)+(500*23)+(200*30)+(100*12)+(50*1)+(20*0)+(10*0)+(5*0)+(2*0)+(1*0)</f>
        <v>39750</v>
      </c>
      <c r="D123" s="27">
        <f t="shared" ref="D123:D138" si="5">C123-B123</f>
        <v>-1</v>
      </c>
      <c r="E123" s="41"/>
    </row>
    <row r="124" hidden="1">
      <c r="A124" s="24" t="s">
        <v>3725</v>
      </c>
      <c r="B124" s="29">
        <v>24789.0</v>
      </c>
      <c r="C124" s="26">
        <f>4391+4449+2419+4002+4889+1717+2922</f>
        <v>24789</v>
      </c>
      <c r="D124" s="27">
        <f t="shared" si="5"/>
        <v>0</v>
      </c>
      <c r="E124" s="41"/>
    </row>
    <row r="125" hidden="1">
      <c r="A125" s="24" t="s">
        <v>3726</v>
      </c>
      <c r="B125" s="29">
        <v>200.0</v>
      </c>
      <c r="C125" s="26">
        <v>200.0</v>
      </c>
      <c r="D125" s="27">
        <f t="shared" si="5"/>
        <v>0</v>
      </c>
      <c r="E125" s="41"/>
    </row>
    <row r="126" hidden="1">
      <c r="A126" s="24" t="s">
        <v>3727</v>
      </c>
      <c r="B126" s="29">
        <v>999.0</v>
      </c>
      <c r="C126" s="26">
        <f>499+500</f>
        <v>999</v>
      </c>
      <c r="D126" s="27">
        <f t="shared" si="5"/>
        <v>0</v>
      </c>
      <c r="E126" s="41"/>
    </row>
    <row r="127" hidden="1">
      <c r="A127" s="30" t="s">
        <v>3729</v>
      </c>
      <c r="B127" s="29">
        <v>0.0</v>
      </c>
      <c r="C127" s="26"/>
      <c r="D127" s="27">
        <f t="shared" si="5"/>
        <v>0</v>
      </c>
      <c r="E127" s="41"/>
    </row>
    <row r="128" hidden="1">
      <c r="A128" s="30" t="s">
        <v>3730</v>
      </c>
      <c r="B128" s="29">
        <v>0.0</v>
      </c>
      <c r="C128" s="26"/>
      <c r="D128" s="27">
        <f t="shared" si="5"/>
        <v>0</v>
      </c>
      <c r="E128" s="41"/>
    </row>
    <row r="129" hidden="1">
      <c r="A129" s="30" t="s">
        <v>3732</v>
      </c>
      <c r="B129" s="29">
        <v>0.0</v>
      </c>
      <c r="C129" s="26"/>
      <c r="D129" s="27">
        <f t="shared" si="5"/>
        <v>0</v>
      </c>
      <c r="E129" s="40" t="s">
        <v>8645</v>
      </c>
    </row>
    <row r="130" hidden="1">
      <c r="A130" s="31" t="s">
        <v>3734</v>
      </c>
      <c r="B130" s="29">
        <v>3360.0</v>
      </c>
      <c r="C130" s="26">
        <f>320+200+520+760+120+400+320+240+400+120</f>
        <v>3400</v>
      </c>
      <c r="D130" s="27">
        <f t="shared" si="5"/>
        <v>40</v>
      </c>
      <c r="E130" s="41"/>
    </row>
    <row r="131" hidden="1">
      <c r="A131" s="32" t="s">
        <v>3735</v>
      </c>
      <c r="B131" s="29">
        <v>96295.0</v>
      </c>
      <c r="C131" s="33">
        <f t="array" ref="C131">SUMIFS(INDIRECT(A113 &amp; " Restia!C:C"), INDIRECT(A113 &amp; " Restia!A:A"), A131, INDIRECT(A113 &amp; " Restia!B:B"), "&lt;&gt;canceled")</f>
        <v>148269.8</v>
      </c>
      <c r="D131" s="27">
        <f t="shared" si="5"/>
        <v>51974.8</v>
      </c>
      <c r="E131" s="41"/>
    </row>
    <row r="132" hidden="1">
      <c r="A132" s="32" t="s">
        <v>3736</v>
      </c>
      <c r="B132" s="29">
        <v>36336.0</v>
      </c>
      <c r="C132" s="9">
        <f t="array" ref="C132">SUMIFS( INDIRECT(A113 &amp; " Restia!C:C"), INDIRECT(A113 &amp; " Restia!A:A"), A132, INDIRECT(A113 &amp; " Restia!B:B"), "&lt;&gt;canceled" )</f>
        <v>43157</v>
      </c>
      <c r="D132" s="27">
        <f t="shared" si="5"/>
        <v>6821</v>
      </c>
      <c r="E132" s="41"/>
    </row>
    <row r="133" hidden="1">
      <c r="A133" s="32" t="s">
        <v>3737</v>
      </c>
      <c r="B133" s="29">
        <v>67291.0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78816</v>
      </c>
      <c r="D133" s="27">
        <f t="shared" si="5"/>
        <v>11525</v>
      </c>
      <c r="E133" s="41"/>
    </row>
    <row r="134" hidden="1">
      <c r="A134" s="32" t="s">
        <v>3738</v>
      </c>
      <c r="B134" s="29">
        <v>57856.0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70894</v>
      </c>
      <c r="D134" s="27">
        <f t="shared" si="5"/>
        <v>13038</v>
      </c>
      <c r="E134" s="41"/>
    </row>
    <row r="135" hidden="1">
      <c r="A135" s="32" t="s">
        <v>3740</v>
      </c>
      <c r="B135" s="29">
        <v>996.0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5581</v>
      </c>
      <c r="D135" s="27">
        <f t="shared" si="5"/>
        <v>4585</v>
      </c>
      <c r="E135" s="41"/>
    </row>
    <row r="136" hidden="1">
      <c r="A136" s="32" t="s">
        <v>3741</v>
      </c>
      <c r="B136" s="29">
        <v>12594.0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13687</v>
      </c>
      <c r="D136" s="27">
        <f t="shared" si="5"/>
        <v>1093</v>
      </c>
      <c r="E136" s="41"/>
    </row>
    <row r="137" hidden="1">
      <c r="A137" s="35" t="s">
        <v>3742</v>
      </c>
      <c r="B137" s="29">
        <v>327822.9</v>
      </c>
      <c r="C137" s="9">
        <f t="array" ref="C137">SUM(INDIRECT(A113 &amp; " Restia!C:C")) - SUMIFS(INDIRECT(A113 &amp; " Restia!C:C"), INDIRECT(A113 &amp; " Restia!B:B"), "canceled")</f>
        <v>406237.8</v>
      </c>
      <c r="D137" s="27">
        <f t="shared" si="5"/>
        <v>78414.9</v>
      </c>
      <c r="E137" s="41"/>
    </row>
    <row r="138" hidden="1">
      <c r="A138" s="36" t="s">
        <v>3743</v>
      </c>
      <c r="B138" s="42">
        <v>50.099999999998545</v>
      </c>
      <c r="C138" s="43">
        <f>sum(C123:C135)-C137</f>
        <v>9618</v>
      </c>
      <c r="D138" s="44">
        <f t="shared" si="5"/>
        <v>9567.9</v>
      </c>
      <c r="E138" s="45"/>
    </row>
    <row r="139" hidden="1"/>
    <row r="140" hidden="1"/>
    <row r="141" hidden="1">
      <c r="A141" s="5" t="s">
        <v>4846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3717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3718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3719</v>
      </c>
      <c r="B149" s="6"/>
      <c r="C149" s="6"/>
      <c r="D149" s="6"/>
      <c r="E149" s="7"/>
    </row>
    <row r="150" hidden="1">
      <c r="A150" s="20" t="s">
        <v>3720</v>
      </c>
      <c r="B150" s="21" t="s">
        <v>3721</v>
      </c>
      <c r="C150" s="22" t="s">
        <v>3722</v>
      </c>
      <c r="D150" s="21" t="s">
        <v>3723</v>
      </c>
      <c r="E150" s="23" t="s">
        <v>13</v>
      </c>
    </row>
    <row r="151" hidden="1">
      <c r="A151" s="24" t="s">
        <v>3724</v>
      </c>
      <c r="B151" s="25">
        <v>2904.0</v>
      </c>
      <c r="C151" s="26">
        <f>(2000*0)+(1000*2)+(500*1)+(200*2)+(100*0)+(50*0)+(20*0)+(10*0)+(5*1)+(2*0)+(1*0)</f>
        <v>2905</v>
      </c>
      <c r="D151" s="27">
        <f t="shared" ref="D151:D166" si="6">C151-B151</f>
        <v>1</v>
      </c>
      <c r="E151" s="41"/>
    </row>
    <row r="152" hidden="1">
      <c r="A152" s="24" t="s">
        <v>3725</v>
      </c>
      <c r="B152" s="29">
        <v>687.0</v>
      </c>
      <c r="C152" s="26">
        <v>687.0</v>
      </c>
      <c r="D152" s="27">
        <f t="shared" si="6"/>
        <v>0</v>
      </c>
      <c r="E152" s="41"/>
    </row>
    <row r="153" hidden="1">
      <c r="A153" s="24" t="s">
        <v>3726</v>
      </c>
      <c r="B153" s="29">
        <v>0.0</v>
      </c>
      <c r="C153" s="26"/>
      <c r="D153" s="27">
        <f t="shared" si="6"/>
        <v>0</v>
      </c>
      <c r="E153" s="41"/>
    </row>
    <row r="154" hidden="1">
      <c r="A154" s="24" t="s">
        <v>3727</v>
      </c>
      <c r="B154" s="29">
        <v>0.0</v>
      </c>
      <c r="C154" s="26"/>
      <c r="D154" s="27">
        <f t="shared" si="6"/>
        <v>0</v>
      </c>
      <c r="E154" s="41"/>
    </row>
    <row r="155" hidden="1">
      <c r="A155" s="30" t="s">
        <v>3729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3730</v>
      </c>
      <c r="B156" s="29">
        <v>0.0</v>
      </c>
      <c r="C156" s="26"/>
      <c r="D156" s="27">
        <f t="shared" si="6"/>
        <v>0</v>
      </c>
      <c r="E156" s="41"/>
    </row>
    <row r="157" hidden="1">
      <c r="A157" s="30" t="s">
        <v>3732</v>
      </c>
      <c r="B157" s="29">
        <v>0.0</v>
      </c>
      <c r="C157" s="26"/>
      <c r="D157" s="27">
        <f t="shared" si="6"/>
        <v>0</v>
      </c>
      <c r="E157" s="40"/>
    </row>
    <row r="158" hidden="1">
      <c r="A158" s="31" t="s">
        <v>3734</v>
      </c>
      <c r="B158" s="29">
        <v>0.0</v>
      </c>
      <c r="C158" s="26"/>
      <c r="D158" s="27">
        <f t="shared" si="6"/>
        <v>0</v>
      </c>
      <c r="E158" s="41"/>
    </row>
    <row r="159" hidden="1">
      <c r="A159" s="32" t="s">
        <v>3735</v>
      </c>
      <c r="B159" s="29">
        <v>7002.0</v>
      </c>
      <c r="C159" s="33">
        <f t="array" ref="C159">SUMIFS(INDIRECT(A141 &amp; " Restia!C:C"), INDIRECT(A141 &amp; " Restia!A:A"), A159, INDIRECT(A141 &amp; " Restia!B:B"), "&lt;&gt;canceled")</f>
        <v>148269.8</v>
      </c>
      <c r="D159" s="27">
        <f t="shared" si="6"/>
        <v>141267.8</v>
      </c>
      <c r="E159" s="41"/>
    </row>
    <row r="160" hidden="1">
      <c r="A160" s="32" t="s">
        <v>3736</v>
      </c>
      <c r="B160" s="29">
        <v>2947.0</v>
      </c>
      <c r="C160" s="9">
        <f t="array" ref="C160">SUMIFS( INDIRECT(A141 &amp; " Restia!C:C"), INDIRECT(A141 &amp; " Restia!A:A"), A160, INDIRECT(A141 &amp; " Restia!B:B"), "&lt;&gt;canceled" )</f>
        <v>43157</v>
      </c>
      <c r="D160" s="27">
        <f t="shared" si="6"/>
        <v>40210</v>
      </c>
      <c r="E160" s="41"/>
    </row>
    <row r="161" hidden="1">
      <c r="A161" s="32" t="s">
        <v>3737</v>
      </c>
      <c r="B161" s="29">
        <v>11761.0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78816</v>
      </c>
      <c r="D161" s="27">
        <f t="shared" si="6"/>
        <v>67055</v>
      </c>
      <c r="E161" s="41"/>
    </row>
    <row r="162" hidden="1">
      <c r="A162" s="32" t="s">
        <v>3738</v>
      </c>
      <c r="B162" s="29">
        <v>7462.0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70894</v>
      </c>
      <c r="D162" s="27">
        <f t="shared" si="6"/>
        <v>63432</v>
      </c>
      <c r="E162" s="41"/>
    </row>
    <row r="163" hidden="1">
      <c r="A163" s="32" t="s">
        <v>3740</v>
      </c>
      <c r="B163" s="29">
        <v>250.0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5581</v>
      </c>
      <c r="D163" s="27">
        <f t="shared" si="6"/>
        <v>5331</v>
      </c>
      <c r="E163" s="41"/>
    </row>
    <row r="164" hidden="1">
      <c r="A164" s="32" t="s">
        <v>3741</v>
      </c>
      <c r="B164" s="29">
        <v>1416.0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13687</v>
      </c>
      <c r="D164" s="27">
        <f t="shared" si="6"/>
        <v>12271</v>
      </c>
      <c r="E164" s="41"/>
    </row>
    <row r="165" hidden="1">
      <c r="A165" s="35" t="s">
        <v>3742</v>
      </c>
      <c r="B165" s="29">
        <v>33013.0</v>
      </c>
      <c r="C165" s="9">
        <f t="array" ref="C165">SUM(INDIRECT(A141 &amp; " Restia!C:C")) - SUMIFS(INDIRECT(A141 &amp; " Restia!C:C"), INDIRECT(A141 &amp; " Restia!B:B"), "canceled")</f>
        <v>406237.8</v>
      </c>
      <c r="D165" s="27">
        <f t="shared" si="6"/>
        <v>373224.8</v>
      </c>
      <c r="E165" s="41"/>
    </row>
    <row r="166" hidden="1">
      <c r="A166" s="36" t="s">
        <v>3743</v>
      </c>
      <c r="B166" s="42">
        <v>0.0</v>
      </c>
      <c r="C166" s="43">
        <f>sum(C151:C163)-C165</f>
        <v>-55928</v>
      </c>
      <c r="D166" s="44">
        <f t="shared" si="6"/>
        <v>-55928</v>
      </c>
      <c r="E166" s="45"/>
    </row>
    <row r="167" hidden="1"/>
    <row r="168" hidden="1"/>
    <row r="169" hidden="1">
      <c r="A169" s="5" t="s">
        <v>4846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3717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3718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3719</v>
      </c>
      <c r="B177" s="6"/>
      <c r="C177" s="6"/>
      <c r="D177" s="6"/>
      <c r="E177" s="7"/>
    </row>
    <row r="178" hidden="1">
      <c r="A178" s="20" t="s">
        <v>3720</v>
      </c>
      <c r="B178" s="21" t="s">
        <v>3721</v>
      </c>
      <c r="C178" s="22" t="s">
        <v>3722</v>
      </c>
      <c r="D178" s="21" t="s">
        <v>3723</v>
      </c>
      <c r="E178" s="23" t="s">
        <v>13</v>
      </c>
    </row>
    <row r="179" hidden="1">
      <c r="A179" s="24" t="s">
        <v>3724</v>
      </c>
      <c r="B179" s="25">
        <v>31412.0</v>
      </c>
      <c r="C179" s="26">
        <v>31415.0</v>
      </c>
      <c r="D179" s="27">
        <f t="shared" ref="D179:D194" si="7">C179-B179</f>
        <v>3</v>
      </c>
      <c r="E179" s="41"/>
    </row>
    <row r="180" hidden="1">
      <c r="A180" s="24" t="s">
        <v>3725</v>
      </c>
      <c r="B180" s="29">
        <v>20502.0</v>
      </c>
      <c r="C180" s="26">
        <f>3204+2819+4706+4439+2899+2435</f>
        <v>20502</v>
      </c>
      <c r="D180" s="27">
        <f t="shared" si="7"/>
        <v>0</v>
      </c>
      <c r="E180" s="41"/>
    </row>
    <row r="181" hidden="1">
      <c r="A181" s="24" t="s">
        <v>3726</v>
      </c>
      <c r="B181" s="29">
        <v>145.0</v>
      </c>
      <c r="C181" s="26">
        <v>145.0</v>
      </c>
      <c r="D181" s="27">
        <f t="shared" si="7"/>
        <v>0</v>
      </c>
      <c r="E181" s="41"/>
    </row>
    <row r="182" hidden="1">
      <c r="A182" s="24" t="s">
        <v>3727</v>
      </c>
      <c r="B182" s="29">
        <v>499.0</v>
      </c>
      <c r="C182" s="26">
        <v>499.0</v>
      </c>
      <c r="D182" s="27">
        <f t="shared" si="7"/>
        <v>0</v>
      </c>
      <c r="E182" s="41"/>
    </row>
    <row r="183" hidden="1">
      <c r="A183" s="30" t="s">
        <v>3729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3730</v>
      </c>
      <c r="B184" s="29">
        <v>0.0</v>
      </c>
      <c r="C184" s="26"/>
      <c r="D184" s="27">
        <f t="shared" si="7"/>
        <v>0</v>
      </c>
      <c r="E184" s="41"/>
    </row>
    <row r="185" hidden="1">
      <c r="A185" s="30" t="s">
        <v>3732</v>
      </c>
      <c r="B185" s="29">
        <v>490.0</v>
      </c>
      <c r="C185" s="26">
        <v>450.0</v>
      </c>
      <c r="D185" s="27">
        <f t="shared" si="7"/>
        <v>-40</v>
      </c>
      <c r="E185" s="40" t="s">
        <v>8646</v>
      </c>
    </row>
    <row r="186" hidden="1">
      <c r="A186" s="31" t="s">
        <v>3734</v>
      </c>
      <c r="B186" s="29">
        <v>3800.0</v>
      </c>
      <c r="C186" s="26">
        <f>360+200+720+520+360+680+440+200+360</f>
        <v>3840</v>
      </c>
      <c r="D186" s="27">
        <f t="shared" si="7"/>
        <v>40</v>
      </c>
      <c r="E186" s="41"/>
    </row>
    <row r="187" hidden="1">
      <c r="A187" s="32" t="s">
        <v>3735</v>
      </c>
      <c r="B187" s="29">
        <v>73471.0</v>
      </c>
      <c r="C187" s="33">
        <f t="array" ref="C187">SUMIFS(INDIRECT(A169 &amp; " Restia!C:C"), INDIRECT(A169 &amp; " Restia!A:A"), A187, INDIRECT(A169 &amp; " Restia!B:B"), "&lt;&gt;canceled")</f>
        <v>148269.8</v>
      </c>
      <c r="D187" s="27">
        <f t="shared" si="7"/>
        <v>74798.8</v>
      </c>
      <c r="E187" s="41"/>
    </row>
    <row r="188" hidden="1">
      <c r="A188" s="32" t="s">
        <v>3736</v>
      </c>
      <c r="B188" s="29">
        <v>27749.0</v>
      </c>
      <c r="C188" s="9">
        <f t="array" ref="C188">SUMIFS( INDIRECT(A169 &amp; " Restia!C:C"), INDIRECT(A169 &amp; " Restia!A:A"), A188, INDIRECT(A169 &amp; " Restia!B:B"), "&lt;&gt;canceled" )</f>
        <v>43157</v>
      </c>
      <c r="D188" s="27">
        <f t="shared" si="7"/>
        <v>15408</v>
      </c>
      <c r="E188" s="41"/>
    </row>
    <row r="189" hidden="1">
      <c r="A189" s="32" t="s">
        <v>3737</v>
      </c>
      <c r="B189" s="29">
        <v>69218.0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78816</v>
      </c>
      <c r="D189" s="27">
        <f t="shared" si="7"/>
        <v>9598</v>
      </c>
      <c r="E189" s="41"/>
    </row>
    <row r="190" hidden="1">
      <c r="A190" s="32" t="s">
        <v>3738</v>
      </c>
      <c r="B190" s="29">
        <v>43687.5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70894</v>
      </c>
      <c r="D190" s="27">
        <f t="shared" si="7"/>
        <v>27206.5</v>
      </c>
      <c r="E190" s="41"/>
    </row>
    <row r="191" hidden="1">
      <c r="A191" s="32" t="s">
        <v>3740</v>
      </c>
      <c r="B191" s="29">
        <v>318.0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5581</v>
      </c>
      <c r="D191" s="27">
        <f t="shared" si="7"/>
        <v>5263</v>
      </c>
      <c r="E191" s="41"/>
    </row>
    <row r="192" hidden="1">
      <c r="A192" s="32" t="s">
        <v>3741</v>
      </c>
      <c r="B192" s="29">
        <v>12275.0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13687</v>
      </c>
      <c r="D192" s="27">
        <f t="shared" si="7"/>
        <v>1412</v>
      </c>
      <c r="E192" s="41"/>
    </row>
    <row r="193" hidden="1">
      <c r="A193" s="35" t="s">
        <v>3742</v>
      </c>
      <c r="B193" s="29">
        <v>271249.0</v>
      </c>
      <c r="C193" s="9">
        <f t="array" ref="C193">SUM(INDIRECT(A169 &amp; " Restia!C:C")) - SUMIFS(INDIRECT(A169 &amp; " Restia!C:C"), INDIRECT(A169 &amp; " Restia!B:B"), "canceled")</f>
        <v>406237.8</v>
      </c>
      <c r="D193" s="27">
        <f t="shared" si="7"/>
        <v>134988.8</v>
      </c>
      <c r="E193" s="41"/>
    </row>
    <row r="194" hidden="1">
      <c r="A194" s="36" t="s">
        <v>3743</v>
      </c>
      <c r="B194" s="42">
        <v>42.5</v>
      </c>
      <c r="C194" s="43">
        <f>sum(C179:C191)-C193</f>
        <v>-2669</v>
      </c>
      <c r="D194" s="44">
        <f t="shared" si="7"/>
        <v>-2711.5</v>
      </c>
      <c r="E194" s="45"/>
    </row>
    <row r="195" hidden="1"/>
    <row r="196" hidden="1"/>
    <row r="197" hidden="1">
      <c r="A197" s="5" t="s">
        <v>4846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3717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3718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3719</v>
      </c>
      <c r="B205" s="6"/>
      <c r="C205" s="6"/>
      <c r="D205" s="6"/>
      <c r="E205" s="7"/>
    </row>
    <row r="206" hidden="1">
      <c r="A206" s="20" t="s">
        <v>3720</v>
      </c>
      <c r="B206" s="21" t="s">
        <v>3721</v>
      </c>
      <c r="C206" s="22" t="s">
        <v>3722</v>
      </c>
      <c r="D206" s="21" t="s">
        <v>3723</v>
      </c>
      <c r="E206" s="23" t="s">
        <v>13</v>
      </c>
    </row>
    <row r="207" hidden="1">
      <c r="A207" s="24" t="s">
        <v>3724</v>
      </c>
      <c r="B207" s="25">
        <v>25889.0</v>
      </c>
      <c r="C207" s="26">
        <f>2400+4500+19000</f>
        <v>25900</v>
      </c>
      <c r="D207" s="27">
        <f t="shared" ref="D207:D222" si="8">C207-B207</f>
        <v>11</v>
      </c>
      <c r="E207" s="41"/>
    </row>
    <row r="208" hidden="1">
      <c r="A208" s="24" t="s">
        <v>3725</v>
      </c>
      <c r="B208" s="29">
        <v>16264.0</v>
      </c>
      <c r="C208" s="26">
        <f>1709+3825+2030+3712+1436+1778+1774</f>
        <v>16264</v>
      </c>
      <c r="D208" s="27">
        <f t="shared" si="8"/>
        <v>0</v>
      </c>
      <c r="E208" s="41"/>
    </row>
    <row r="209" hidden="1">
      <c r="A209" s="24" t="s">
        <v>3726</v>
      </c>
      <c r="B209" s="29">
        <v>300.0</v>
      </c>
      <c r="C209" s="26">
        <f>300</f>
        <v>300</v>
      </c>
      <c r="D209" s="27">
        <f t="shared" si="8"/>
        <v>0</v>
      </c>
      <c r="E209" s="41"/>
    </row>
    <row r="210" hidden="1">
      <c r="A210" s="24" t="s">
        <v>3727</v>
      </c>
      <c r="B210" s="29">
        <v>500.0</v>
      </c>
      <c r="C210" s="26">
        <v>500.0</v>
      </c>
      <c r="D210" s="27">
        <f t="shared" si="8"/>
        <v>0</v>
      </c>
      <c r="E210" s="41"/>
    </row>
    <row r="211" hidden="1">
      <c r="A211" s="30" t="s">
        <v>3729</v>
      </c>
      <c r="B211" s="29">
        <v>40.0</v>
      </c>
      <c r="C211" s="26"/>
      <c r="D211" s="27">
        <f t="shared" si="8"/>
        <v>-40</v>
      </c>
      <c r="E211" s="41"/>
    </row>
    <row r="212" hidden="1">
      <c r="A212" s="30" t="s">
        <v>3730</v>
      </c>
      <c r="B212" s="29">
        <v>0.0</v>
      </c>
      <c r="C212" s="26"/>
      <c r="D212" s="27">
        <f t="shared" si="8"/>
        <v>0</v>
      </c>
      <c r="E212" s="41"/>
    </row>
    <row r="213" hidden="1">
      <c r="A213" s="30" t="s">
        <v>3732</v>
      </c>
      <c r="B213" s="29">
        <v>500.0</v>
      </c>
      <c r="C213" s="26">
        <v>500.0</v>
      </c>
      <c r="D213" s="27">
        <f t="shared" si="8"/>
        <v>0</v>
      </c>
      <c r="E213" s="40"/>
    </row>
    <row r="214" hidden="1">
      <c r="A214" s="31" t="s">
        <v>3734</v>
      </c>
      <c r="B214" s="29">
        <v>3560.0</v>
      </c>
      <c r="C214" s="26">
        <f>320+480+320+560+320+480+240+560+320</f>
        <v>3600</v>
      </c>
      <c r="D214" s="27">
        <f t="shared" si="8"/>
        <v>40</v>
      </c>
      <c r="E214" s="41"/>
    </row>
    <row r="215" hidden="1">
      <c r="A215" s="32" t="s">
        <v>3735</v>
      </c>
      <c r="B215" s="29">
        <v>116806.0</v>
      </c>
      <c r="C215" s="33">
        <f t="array" ref="C215">SUMIFS(INDIRECT(A197 &amp; " Restia!C:C"), INDIRECT(A197 &amp; " Restia!A:A"), A215, INDIRECT(A197 &amp; " Restia!B:B"), "&lt;&gt;canceled")</f>
        <v>148269.8</v>
      </c>
      <c r="D215" s="27">
        <f t="shared" si="8"/>
        <v>31463.8</v>
      </c>
      <c r="E215" s="41"/>
    </row>
    <row r="216" hidden="1">
      <c r="A216" s="32" t="s">
        <v>3736</v>
      </c>
      <c r="B216" s="29">
        <v>26699.0</v>
      </c>
      <c r="C216" s="9">
        <f t="array" ref="C216">SUMIFS( INDIRECT(A197 &amp; " Restia!C:C"), INDIRECT(A197 &amp; " Restia!A:A"), A216, INDIRECT(A197 &amp; " Restia!B:B"), "&lt;&gt;canceled" )</f>
        <v>43157</v>
      </c>
      <c r="D216" s="27">
        <f t="shared" si="8"/>
        <v>16458</v>
      </c>
      <c r="E216" s="41"/>
    </row>
    <row r="217" hidden="1">
      <c r="A217" s="32" t="s">
        <v>3737</v>
      </c>
      <c r="B217" s="29">
        <v>82725.0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78816</v>
      </c>
      <c r="D217" s="27">
        <f t="shared" si="8"/>
        <v>-3909</v>
      </c>
      <c r="E217" s="41"/>
    </row>
    <row r="218" hidden="1">
      <c r="A218" s="32" t="s">
        <v>3738</v>
      </c>
      <c r="B218" s="29">
        <v>68787.5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70894</v>
      </c>
      <c r="D218" s="27">
        <f t="shared" si="8"/>
        <v>2106.5</v>
      </c>
      <c r="E218" s="41"/>
    </row>
    <row r="219" hidden="1">
      <c r="A219" s="32" t="s">
        <v>3740</v>
      </c>
      <c r="B219" s="29">
        <v>3130.0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5581</v>
      </c>
      <c r="D219" s="27">
        <f t="shared" si="8"/>
        <v>2451</v>
      </c>
      <c r="E219" s="41"/>
    </row>
    <row r="220" hidden="1">
      <c r="A220" s="32" t="s">
        <v>3741</v>
      </c>
      <c r="B220" s="29">
        <v>11356.0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13687</v>
      </c>
      <c r="D220" s="27">
        <f t="shared" si="8"/>
        <v>2331</v>
      </c>
      <c r="E220" s="41"/>
    </row>
    <row r="221" hidden="1">
      <c r="A221" s="35" t="s">
        <v>3742</v>
      </c>
      <c r="B221" s="29">
        <v>345171.4</v>
      </c>
      <c r="C221" s="9">
        <f t="array" ref="C221">SUM(INDIRECT(A197 &amp; " Restia!C:C")) - SUMIFS(INDIRECT(A197 &amp; " Restia!C:C"), INDIRECT(A197 &amp; " Restia!B:B"), "canceled")</f>
        <v>406237.8</v>
      </c>
      <c r="D221" s="27">
        <f t="shared" si="8"/>
        <v>61066.4</v>
      </c>
      <c r="E221" s="41"/>
    </row>
    <row r="222" hidden="1">
      <c r="A222" s="36" t="s">
        <v>3743</v>
      </c>
      <c r="B222" s="42">
        <v>29.10000000000582</v>
      </c>
      <c r="C222" s="43">
        <f>sum(C207:C219)-C221</f>
        <v>-12456</v>
      </c>
      <c r="D222" s="44">
        <f t="shared" si="8"/>
        <v>-12485.1</v>
      </c>
      <c r="E222" s="45"/>
    </row>
    <row r="223" hidden="1"/>
    <row r="224" hidden="1"/>
    <row r="225" hidden="1">
      <c r="A225" s="5" t="s">
        <v>4846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3717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3718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3719</v>
      </c>
      <c r="B233" s="6"/>
      <c r="C233" s="6"/>
      <c r="D233" s="6"/>
      <c r="E233" s="7"/>
    </row>
    <row r="234" hidden="1">
      <c r="A234" s="20" t="s">
        <v>3720</v>
      </c>
      <c r="B234" s="21" t="s">
        <v>3721</v>
      </c>
      <c r="C234" s="22" t="s">
        <v>3722</v>
      </c>
      <c r="D234" s="21" t="s">
        <v>3723</v>
      </c>
      <c r="E234" s="23" t="s">
        <v>13</v>
      </c>
    </row>
    <row r="235" hidden="1">
      <c r="A235" s="24" t="s">
        <v>3724</v>
      </c>
      <c r="B235" s="25">
        <v>33547.0</v>
      </c>
      <c r="C235" s="26">
        <f>50+4000+3500+26000</f>
        <v>33550</v>
      </c>
      <c r="D235" s="27">
        <f t="shared" ref="D235:D250" si="9">C235-B235</f>
        <v>3</v>
      </c>
      <c r="E235" s="41"/>
    </row>
    <row r="236" hidden="1">
      <c r="A236" s="24" t="s">
        <v>3725</v>
      </c>
      <c r="B236" s="29">
        <v>22611.0</v>
      </c>
      <c r="C236" s="26">
        <f>3544+4637+4290+2720+1445+5975</f>
        <v>22611</v>
      </c>
      <c r="D236" s="27">
        <f t="shared" si="9"/>
        <v>0</v>
      </c>
      <c r="E236" s="41"/>
    </row>
    <row r="237" hidden="1">
      <c r="A237" s="24" t="s">
        <v>3726</v>
      </c>
      <c r="B237" s="29">
        <v>216.0</v>
      </c>
      <c r="C237" s="26">
        <v>116.0</v>
      </c>
      <c r="D237" s="27">
        <f t="shared" si="9"/>
        <v>-100</v>
      </c>
      <c r="E237" s="41"/>
    </row>
    <row r="238" hidden="1">
      <c r="A238" s="24" t="s">
        <v>3727</v>
      </c>
      <c r="B238" s="29">
        <v>499.0</v>
      </c>
      <c r="C238" s="26">
        <v>499.0</v>
      </c>
      <c r="D238" s="27">
        <f t="shared" si="9"/>
        <v>0</v>
      </c>
      <c r="E238" s="41"/>
    </row>
    <row r="239" hidden="1">
      <c r="A239" s="30" t="s">
        <v>3729</v>
      </c>
      <c r="B239" s="29">
        <v>500.0</v>
      </c>
      <c r="C239" s="26">
        <v>500.0</v>
      </c>
      <c r="D239" s="27">
        <f t="shared" si="9"/>
        <v>0</v>
      </c>
      <c r="E239" s="41"/>
    </row>
    <row r="240" hidden="1">
      <c r="A240" s="30" t="s">
        <v>3730</v>
      </c>
      <c r="B240" s="29">
        <v>0.0</v>
      </c>
      <c r="C240" s="26"/>
      <c r="D240" s="27">
        <f t="shared" si="9"/>
        <v>0</v>
      </c>
      <c r="E240" s="41"/>
    </row>
    <row r="241" hidden="1">
      <c r="A241" s="30" t="s">
        <v>3732</v>
      </c>
      <c r="B241" s="29">
        <v>500.0</v>
      </c>
      <c r="C241" s="26">
        <v>500.0</v>
      </c>
      <c r="D241" s="27">
        <f t="shared" si="9"/>
        <v>0</v>
      </c>
      <c r="E241" s="40"/>
    </row>
    <row r="242" hidden="1">
      <c r="A242" s="31" t="s">
        <v>3734</v>
      </c>
      <c r="B242" s="29">
        <v>3080.0</v>
      </c>
      <c r="C242" s="26">
        <f>360+520+640+560+160+560+160+120</f>
        <v>3080</v>
      </c>
      <c r="D242" s="27">
        <f t="shared" si="9"/>
        <v>0</v>
      </c>
      <c r="E242" s="41"/>
    </row>
    <row r="243" hidden="1">
      <c r="A243" s="32" t="s">
        <v>3735</v>
      </c>
      <c r="B243" s="29">
        <v>103351.0</v>
      </c>
      <c r="C243" s="33">
        <f t="array" ref="C243">SUMIFS(INDIRECT(A225 &amp; " Restia!C:C"), INDIRECT(A225 &amp; " Restia!A:A"), A243, INDIRECT(A225 &amp; " Restia!B:B"), "&lt;&gt;canceled")</f>
        <v>148269.8</v>
      </c>
      <c r="D243" s="27">
        <f t="shared" si="9"/>
        <v>44918.8</v>
      </c>
      <c r="E243" s="41"/>
    </row>
    <row r="244" hidden="1">
      <c r="A244" s="32" t="s">
        <v>3736</v>
      </c>
      <c r="B244" s="29">
        <v>32191.0</v>
      </c>
      <c r="C244" s="9">
        <f t="array" ref="C244">SUMIFS( INDIRECT(A225 &amp; " Restia!C:C"), INDIRECT(A225 &amp; " Restia!A:A"), A244, INDIRECT(A225 &amp; " Restia!B:B"), "&lt;&gt;canceled" )</f>
        <v>43157</v>
      </c>
      <c r="D244" s="27">
        <f t="shared" si="9"/>
        <v>10966</v>
      </c>
      <c r="E244" s="41"/>
    </row>
    <row r="245" hidden="1">
      <c r="A245" s="32" t="s">
        <v>3737</v>
      </c>
      <c r="B245" s="29">
        <v>82425.0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78816</v>
      </c>
      <c r="D245" s="27">
        <f t="shared" si="9"/>
        <v>-3609</v>
      </c>
      <c r="E245" s="41"/>
    </row>
    <row r="246" hidden="1">
      <c r="A246" s="32" t="s">
        <v>3738</v>
      </c>
      <c r="B246" s="29">
        <v>61804.0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70894</v>
      </c>
      <c r="D246" s="27">
        <f t="shared" si="9"/>
        <v>9090</v>
      </c>
      <c r="E246" s="41"/>
    </row>
    <row r="247" hidden="1">
      <c r="A247" s="32" t="s">
        <v>3740</v>
      </c>
      <c r="B247" s="29">
        <v>3414.0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5581</v>
      </c>
      <c r="D247" s="27">
        <f t="shared" si="9"/>
        <v>2167</v>
      </c>
      <c r="E247" s="41"/>
    </row>
    <row r="248" hidden="1">
      <c r="A248" s="32" t="s">
        <v>3741</v>
      </c>
      <c r="B248" s="29">
        <v>19748.0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13687</v>
      </c>
      <c r="D248" s="27">
        <f t="shared" si="9"/>
        <v>-6061</v>
      </c>
      <c r="E248" s="41"/>
    </row>
    <row r="249" hidden="1">
      <c r="A249" s="35" t="s">
        <v>3742</v>
      </c>
      <c r="B249" s="29">
        <v>344048.0</v>
      </c>
      <c r="C249" s="9">
        <f t="array" ref="C249">SUM(INDIRECT(A225 &amp; " Restia!C:C")) - SUMIFS(INDIRECT(A225 &amp; " Restia!C:C"), INDIRECT(A225 &amp; " Restia!B:B"), "canceled")</f>
        <v>406237.8</v>
      </c>
      <c r="D249" s="27">
        <f t="shared" si="9"/>
        <v>62189.8</v>
      </c>
      <c r="E249" s="41"/>
    </row>
    <row r="250" hidden="1">
      <c r="A250" s="36" t="s">
        <v>3743</v>
      </c>
      <c r="B250" s="42">
        <v>90.0</v>
      </c>
      <c r="C250" s="43">
        <f>sum(C235:C247)-C249</f>
        <v>1336</v>
      </c>
      <c r="D250" s="44">
        <f t="shared" si="9"/>
        <v>1246</v>
      </c>
      <c r="E250" s="45"/>
    </row>
    <row r="251" hidden="1"/>
    <row r="252" hidden="1"/>
    <row r="253" hidden="1">
      <c r="A253" s="5" t="s">
        <v>4846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3717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3718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3719</v>
      </c>
      <c r="B261" s="6"/>
      <c r="C261" s="6"/>
      <c r="D261" s="6"/>
      <c r="E261" s="7"/>
    </row>
    <row r="262" hidden="1">
      <c r="A262" s="20" t="s">
        <v>3720</v>
      </c>
      <c r="B262" s="21" t="s">
        <v>3721</v>
      </c>
      <c r="C262" s="22" t="s">
        <v>3722</v>
      </c>
      <c r="D262" s="21" t="s">
        <v>3723</v>
      </c>
      <c r="E262" s="23" t="s">
        <v>13</v>
      </c>
    </row>
    <row r="263" hidden="1">
      <c r="A263" s="24" t="s">
        <v>3724</v>
      </c>
      <c r="B263" s="25">
        <v>45077.0</v>
      </c>
      <c r="C263" s="26">
        <f>80+300+12200+12500+20000</f>
        <v>45080</v>
      </c>
      <c r="D263" s="27">
        <f t="shared" ref="D263:D278" si="10">C263-B263</f>
        <v>3</v>
      </c>
      <c r="E263" s="41"/>
    </row>
    <row r="264" hidden="1">
      <c r="A264" s="24" t="s">
        <v>3725</v>
      </c>
      <c r="B264" s="29">
        <v>20190.0</v>
      </c>
      <c r="C264" s="26">
        <v>20190.0</v>
      </c>
      <c r="D264" s="27">
        <f t="shared" si="10"/>
        <v>0</v>
      </c>
      <c r="E264" s="41"/>
    </row>
    <row r="265" hidden="1">
      <c r="A265" s="24" t="s">
        <v>3726</v>
      </c>
      <c r="B265" s="29">
        <v>110.0</v>
      </c>
      <c r="C265" s="26">
        <v>110.0</v>
      </c>
      <c r="D265" s="27">
        <f t="shared" si="10"/>
        <v>0</v>
      </c>
      <c r="E265" s="41"/>
    </row>
    <row r="266" hidden="1">
      <c r="A266" s="24" t="s">
        <v>3727</v>
      </c>
      <c r="B266" s="29">
        <v>499.0</v>
      </c>
      <c r="C266" s="26">
        <v>499.0</v>
      </c>
      <c r="D266" s="27">
        <f t="shared" si="10"/>
        <v>0</v>
      </c>
      <c r="E266" s="41"/>
    </row>
    <row r="267" hidden="1">
      <c r="A267" s="30" t="s">
        <v>3729</v>
      </c>
      <c r="B267" s="29">
        <v>40.0</v>
      </c>
      <c r="C267" s="26"/>
      <c r="D267" s="27">
        <f t="shared" si="10"/>
        <v>-40</v>
      </c>
      <c r="E267" s="41"/>
    </row>
    <row r="268" hidden="1">
      <c r="A268" s="30" t="s">
        <v>3730</v>
      </c>
      <c r="B268" s="29">
        <v>0.0</v>
      </c>
      <c r="C268" s="26"/>
      <c r="D268" s="27">
        <f t="shared" si="10"/>
        <v>0</v>
      </c>
      <c r="E268" s="41"/>
    </row>
    <row r="269" hidden="1">
      <c r="A269" s="30" t="s">
        <v>3732</v>
      </c>
      <c r="B269" s="29">
        <v>120.0</v>
      </c>
      <c r="C269" s="26"/>
      <c r="D269" s="27">
        <f t="shared" si="10"/>
        <v>-120</v>
      </c>
      <c r="E269" s="40"/>
    </row>
    <row r="270" hidden="1">
      <c r="A270" s="31" t="s">
        <v>3734</v>
      </c>
      <c r="B270" s="29">
        <v>3800.0</v>
      </c>
      <c r="C270" s="26">
        <f>800+400+440+80+280+480+480+920</f>
        <v>3880</v>
      </c>
      <c r="D270" s="27">
        <f t="shared" si="10"/>
        <v>80</v>
      </c>
      <c r="E270" s="41"/>
    </row>
    <row r="271" hidden="1">
      <c r="A271" s="32" t="s">
        <v>3735</v>
      </c>
      <c r="B271" s="29">
        <v>109019.0</v>
      </c>
      <c r="C271" s="33">
        <v>109019.0</v>
      </c>
      <c r="D271" s="27">
        <f t="shared" si="10"/>
        <v>0</v>
      </c>
      <c r="E271" s="41"/>
    </row>
    <row r="272" hidden="1">
      <c r="A272" s="32" t="s">
        <v>3736</v>
      </c>
      <c r="B272" s="29">
        <v>32041.0</v>
      </c>
      <c r="C272" s="9">
        <v>32041.0</v>
      </c>
      <c r="D272" s="27">
        <f t="shared" si="10"/>
        <v>0</v>
      </c>
      <c r="E272" s="41"/>
    </row>
    <row r="273" hidden="1">
      <c r="A273" s="32" t="s">
        <v>3737</v>
      </c>
      <c r="B273" s="29">
        <v>71820.0</v>
      </c>
      <c r="C273" s="9">
        <v>70651.0</v>
      </c>
      <c r="D273" s="27">
        <f t="shared" si="10"/>
        <v>-1169</v>
      </c>
      <c r="E273" s="41"/>
    </row>
    <row r="274" hidden="1">
      <c r="A274" s="32" t="s">
        <v>3738</v>
      </c>
      <c r="B274" s="29">
        <v>52999.0</v>
      </c>
      <c r="C274" s="9">
        <v>52999.0</v>
      </c>
      <c r="D274" s="27">
        <f t="shared" si="10"/>
        <v>0</v>
      </c>
      <c r="E274" s="41"/>
    </row>
    <row r="275" hidden="1">
      <c r="A275" s="32" t="s">
        <v>3740</v>
      </c>
      <c r="B275" s="29">
        <v>3011.0</v>
      </c>
      <c r="C275" s="9">
        <v>3011.0</v>
      </c>
      <c r="D275" s="27">
        <f t="shared" si="10"/>
        <v>0</v>
      </c>
      <c r="E275" s="41"/>
    </row>
    <row r="276" hidden="1">
      <c r="A276" s="32" t="s">
        <v>3741</v>
      </c>
      <c r="B276" s="29">
        <v>18817.0</v>
      </c>
      <c r="C276" s="9">
        <v>18553.0</v>
      </c>
      <c r="D276" s="27">
        <f t="shared" si="10"/>
        <v>-264</v>
      </c>
      <c r="E276" s="41"/>
    </row>
    <row r="277" hidden="1">
      <c r="A277" s="35" t="s">
        <v>3742</v>
      </c>
      <c r="B277" s="29">
        <v>338673.5</v>
      </c>
      <c r="C277" s="9">
        <v>337240.5</v>
      </c>
      <c r="D277" s="27">
        <f t="shared" si="10"/>
        <v>-1433</v>
      </c>
      <c r="E277" s="41"/>
    </row>
    <row r="278" hidden="1">
      <c r="A278" s="36" t="s">
        <v>3743</v>
      </c>
      <c r="B278" s="42">
        <v>52.5</v>
      </c>
      <c r="C278" s="43">
        <f>sum(C263:C275)-C277</f>
        <v>239.5</v>
      </c>
      <c r="D278" s="44">
        <f t="shared" si="10"/>
        <v>187</v>
      </c>
      <c r="E278" s="45"/>
    </row>
    <row r="279" hidden="1"/>
    <row r="280" hidden="1"/>
    <row r="281" hidden="1">
      <c r="A281" s="5" t="s">
        <v>4846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3717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3" t="s">
        <v>3718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4" t="s">
        <v>4850</v>
      </c>
      <c r="B287" s="7"/>
      <c r="C287" s="16"/>
      <c r="D287" s="55" t="s">
        <v>4865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3719</v>
      </c>
      <c r="B289" s="6"/>
      <c r="C289" s="6"/>
      <c r="D289" s="6"/>
      <c r="E289" s="7"/>
    </row>
    <row r="290" hidden="1">
      <c r="A290" s="20" t="s">
        <v>3720</v>
      </c>
      <c r="B290" s="21" t="s">
        <v>3721</v>
      </c>
      <c r="C290" s="22" t="s">
        <v>3722</v>
      </c>
      <c r="D290" s="21" t="s">
        <v>3723</v>
      </c>
      <c r="E290" s="23" t="s">
        <v>13</v>
      </c>
    </row>
    <row r="291" hidden="1">
      <c r="A291" s="56" t="s">
        <v>3724</v>
      </c>
      <c r="B291" s="25">
        <v>20984.0</v>
      </c>
      <c r="C291" s="26">
        <v>21000.0</v>
      </c>
      <c r="D291" s="27">
        <v>16.0</v>
      </c>
      <c r="E291" s="41"/>
    </row>
    <row r="292" hidden="1">
      <c r="A292" s="56" t="s">
        <v>3725</v>
      </c>
      <c r="B292" s="29">
        <v>14162.0</v>
      </c>
      <c r="C292" s="26">
        <v>14162.0</v>
      </c>
      <c r="D292" s="27">
        <v>0.0</v>
      </c>
      <c r="E292" s="41"/>
    </row>
    <row r="293" hidden="1">
      <c r="A293" s="56" t="s">
        <v>3726</v>
      </c>
      <c r="B293" s="29">
        <v>0.0</v>
      </c>
      <c r="C293" s="26"/>
      <c r="D293" s="27">
        <v>0.0</v>
      </c>
      <c r="E293" s="41"/>
    </row>
    <row r="294" hidden="1">
      <c r="A294" s="56" t="s">
        <v>3727</v>
      </c>
      <c r="B294" s="29">
        <v>998.0</v>
      </c>
      <c r="C294" s="26">
        <v>998.0</v>
      </c>
      <c r="D294" s="27">
        <v>0.0</v>
      </c>
      <c r="E294" s="41"/>
    </row>
    <row r="295" hidden="1">
      <c r="A295" s="31" t="s">
        <v>3729</v>
      </c>
      <c r="B295" s="29">
        <v>0.0</v>
      </c>
      <c r="C295" s="26"/>
      <c r="D295" s="27">
        <v>0.0</v>
      </c>
      <c r="E295" s="41"/>
    </row>
    <row r="296" hidden="1">
      <c r="A296" s="31" t="s">
        <v>3730</v>
      </c>
      <c r="B296" s="29">
        <v>0.0</v>
      </c>
      <c r="C296" s="26"/>
      <c r="D296" s="27">
        <v>0.0</v>
      </c>
      <c r="E296" s="41"/>
    </row>
    <row r="297" hidden="1">
      <c r="A297" s="31" t="s">
        <v>3732</v>
      </c>
      <c r="B297" s="29">
        <v>80.0</v>
      </c>
      <c r="C297" s="26"/>
      <c r="D297" s="27">
        <v>-80.0</v>
      </c>
      <c r="E297" s="40"/>
    </row>
    <row r="298" hidden="1">
      <c r="A298" s="31" t="s">
        <v>3734</v>
      </c>
      <c r="B298" s="29">
        <v>2080.0</v>
      </c>
      <c r="C298" s="26">
        <v>2160.0</v>
      </c>
      <c r="D298" s="27">
        <v>80.0</v>
      </c>
      <c r="E298" s="41"/>
    </row>
    <row r="299" hidden="1">
      <c r="A299" s="57" t="s">
        <v>3735</v>
      </c>
      <c r="B299" s="29">
        <v>55181.0</v>
      </c>
      <c r="C299" s="29">
        <v>55181.0</v>
      </c>
      <c r="D299" s="27">
        <v>0.0</v>
      </c>
      <c r="E299" s="41"/>
    </row>
    <row r="300" hidden="1">
      <c r="A300" s="57" t="s">
        <v>3736</v>
      </c>
      <c r="B300" s="29">
        <v>14854.0</v>
      </c>
      <c r="C300" s="58">
        <v>14854.0</v>
      </c>
      <c r="D300" s="27">
        <v>0.0</v>
      </c>
      <c r="E300" s="41"/>
    </row>
    <row r="301" hidden="1">
      <c r="A301" s="57" t="s">
        <v>3737</v>
      </c>
      <c r="B301" s="29">
        <v>32034.0</v>
      </c>
      <c r="C301" s="58">
        <v>32034.0</v>
      </c>
      <c r="D301" s="27">
        <v>0.0</v>
      </c>
      <c r="E301" s="41"/>
    </row>
    <row r="302" hidden="1">
      <c r="A302" s="57" t="s">
        <v>3738</v>
      </c>
      <c r="B302" s="29">
        <v>36657.5</v>
      </c>
      <c r="C302" s="58">
        <v>36657.5</v>
      </c>
      <c r="D302" s="27">
        <v>0.0</v>
      </c>
      <c r="E302" s="41"/>
    </row>
    <row r="303" hidden="1">
      <c r="A303" s="57" t="s">
        <v>3740</v>
      </c>
      <c r="B303" s="29">
        <v>1298.0</v>
      </c>
      <c r="C303" s="58">
        <v>1298.0</v>
      </c>
      <c r="D303" s="27">
        <v>0.0</v>
      </c>
      <c r="E303" s="41"/>
    </row>
    <row r="304" hidden="1">
      <c r="A304" s="57" t="s">
        <v>3741</v>
      </c>
      <c r="B304" s="29">
        <v>6336.0</v>
      </c>
      <c r="C304" s="58">
        <v>6336.0</v>
      </c>
      <c r="D304" s="27">
        <v>0.0</v>
      </c>
      <c r="E304" s="41"/>
    </row>
    <row r="305" hidden="1">
      <c r="A305" s="35" t="s">
        <v>3742</v>
      </c>
      <c r="B305" s="29">
        <v>178323.0</v>
      </c>
      <c r="C305" s="58">
        <v>178323.0</v>
      </c>
      <c r="D305" s="27">
        <v>0.0</v>
      </c>
      <c r="E305" s="41"/>
    </row>
    <row r="306" hidden="1">
      <c r="A306" s="36" t="s">
        <v>3743</v>
      </c>
      <c r="B306" s="42">
        <v>5.5</v>
      </c>
      <c r="C306" s="64">
        <v>21.5</v>
      </c>
      <c r="D306" s="65">
        <v>16.0</v>
      </c>
      <c r="E306" s="45"/>
    </row>
    <row r="307" hidden="1"/>
    <row r="308" hidden="1"/>
    <row r="309" hidden="1">
      <c r="A309" s="5" t="s">
        <v>4846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3717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3" t="s">
        <v>3718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4" t="s">
        <v>4857</v>
      </c>
      <c r="B315" s="7"/>
      <c r="C315" s="16"/>
      <c r="D315" s="55" t="s">
        <v>4851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3719</v>
      </c>
      <c r="B317" s="6"/>
      <c r="C317" s="6"/>
      <c r="D317" s="6"/>
      <c r="E317" s="7"/>
    </row>
    <row r="318" hidden="1">
      <c r="A318" s="20" t="s">
        <v>3720</v>
      </c>
      <c r="B318" s="21" t="s">
        <v>3721</v>
      </c>
      <c r="C318" s="22" t="s">
        <v>3722</v>
      </c>
      <c r="D318" s="21" t="s">
        <v>3723</v>
      </c>
      <c r="E318" s="23" t="s">
        <v>13</v>
      </c>
    </row>
    <row r="319" hidden="1">
      <c r="A319" s="56" t="s">
        <v>3724</v>
      </c>
      <c r="B319" s="25">
        <v>23290.0</v>
      </c>
      <c r="C319" s="26">
        <v>23300.0</v>
      </c>
      <c r="D319" s="27">
        <v>10.0</v>
      </c>
      <c r="E319" s="41"/>
    </row>
    <row r="320" hidden="1">
      <c r="A320" s="56" t="s">
        <v>3725</v>
      </c>
      <c r="B320" s="29">
        <v>11739.0</v>
      </c>
      <c r="C320" s="26">
        <v>11739.0</v>
      </c>
      <c r="D320" s="27">
        <v>0.0</v>
      </c>
      <c r="E320" s="41"/>
    </row>
    <row r="321" hidden="1">
      <c r="A321" s="56" t="s">
        <v>3726</v>
      </c>
      <c r="B321" s="29">
        <v>0.0</v>
      </c>
      <c r="C321" s="26"/>
      <c r="D321" s="27">
        <v>0.0</v>
      </c>
      <c r="E321" s="41"/>
    </row>
    <row r="322" hidden="1">
      <c r="A322" s="56" t="s">
        <v>3727</v>
      </c>
      <c r="B322" s="29">
        <v>1000.0</v>
      </c>
      <c r="C322" s="26">
        <v>1000.0</v>
      </c>
      <c r="D322" s="27">
        <v>0.0</v>
      </c>
      <c r="E322" s="41"/>
    </row>
    <row r="323" hidden="1">
      <c r="A323" s="31" t="s">
        <v>3729</v>
      </c>
      <c r="B323" s="29">
        <v>0.0</v>
      </c>
      <c r="C323" s="26"/>
      <c r="D323" s="27">
        <v>0.0</v>
      </c>
      <c r="E323" s="41"/>
    </row>
    <row r="324" hidden="1">
      <c r="A324" s="31" t="s">
        <v>3730</v>
      </c>
      <c r="B324" s="29">
        <v>0.0</v>
      </c>
      <c r="C324" s="26"/>
      <c r="D324" s="27">
        <v>0.0</v>
      </c>
      <c r="E324" s="41"/>
    </row>
    <row r="325" hidden="1">
      <c r="A325" s="31" t="s">
        <v>3732</v>
      </c>
      <c r="B325" s="29">
        <v>0.0</v>
      </c>
      <c r="C325" s="26"/>
      <c r="D325" s="27">
        <v>0.0</v>
      </c>
      <c r="E325" s="40"/>
    </row>
    <row r="326" hidden="1">
      <c r="A326" s="31" t="s">
        <v>3734</v>
      </c>
      <c r="B326" s="29">
        <v>1320.0</v>
      </c>
      <c r="C326" s="26">
        <v>1240.0</v>
      </c>
      <c r="D326" s="27">
        <v>-80.0</v>
      </c>
      <c r="E326" s="41"/>
    </row>
    <row r="327" hidden="1">
      <c r="A327" s="57" t="s">
        <v>3735</v>
      </c>
      <c r="B327" s="29">
        <v>43049.0</v>
      </c>
      <c r="C327" s="29">
        <v>43049.0</v>
      </c>
      <c r="D327" s="27">
        <v>0.0</v>
      </c>
      <c r="E327" s="41"/>
    </row>
    <row r="328" hidden="1">
      <c r="A328" s="57" t="s">
        <v>3736</v>
      </c>
      <c r="B328" s="29">
        <v>16603.0</v>
      </c>
      <c r="C328" s="58">
        <v>16603.0</v>
      </c>
      <c r="D328" s="27">
        <v>0.0</v>
      </c>
      <c r="E328" s="41"/>
    </row>
    <row r="329" hidden="1">
      <c r="A329" s="57" t="s">
        <v>3737</v>
      </c>
      <c r="B329" s="29">
        <v>33368.0</v>
      </c>
      <c r="C329" s="58">
        <v>33368.0</v>
      </c>
      <c r="D329" s="27">
        <v>0.0</v>
      </c>
      <c r="E329" s="41"/>
    </row>
    <row r="330" hidden="1">
      <c r="A330" s="57" t="s">
        <v>3738</v>
      </c>
      <c r="B330" s="29">
        <v>35547.0</v>
      </c>
      <c r="C330" s="58">
        <v>35547.0</v>
      </c>
      <c r="D330" s="27">
        <v>0.0</v>
      </c>
      <c r="E330" s="41"/>
    </row>
    <row r="331" hidden="1">
      <c r="A331" s="57" t="s">
        <v>3740</v>
      </c>
      <c r="B331" s="29">
        <v>917.0</v>
      </c>
      <c r="C331" s="58">
        <v>917.0</v>
      </c>
      <c r="D331" s="27">
        <v>0.0</v>
      </c>
      <c r="E331" s="41"/>
    </row>
    <row r="332" hidden="1">
      <c r="A332" s="57" t="s">
        <v>3741</v>
      </c>
      <c r="B332" s="29">
        <v>9209.0</v>
      </c>
      <c r="C332" s="58">
        <v>9209.0</v>
      </c>
      <c r="D332" s="27">
        <v>0.0</v>
      </c>
      <c r="E332" s="41"/>
    </row>
    <row r="333" hidden="1">
      <c r="A333" s="35" t="s">
        <v>3742</v>
      </c>
      <c r="B333" s="29">
        <v>166809.5</v>
      </c>
      <c r="C333" s="58">
        <v>166809.5</v>
      </c>
      <c r="D333" s="27">
        <v>0.0</v>
      </c>
      <c r="E333" s="41"/>
    </row>
    <row r="334" hidden="1">
      <c r="A334" s="36" t="s">
        <v>3743</v>
      </c>
      <c r="B334" s="42">
        <v>23.5</v>
      </c>
      <c r="C334" s="64">
        <v>-46.5</v>
      </c>
      <c r="D334" s="65">
        <v>-70.0</v>
      </c>
      <c r="E334" s="45"/>
    </row>
    <row r="335" hidden="1"/>
    <row r="336" hidden="1"/>
    <row r="337" hidden="1">
      <c r="A337" s="5" t="s">
        <v>4846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3717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3" t="s">
        <v>3718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4" t="s">
        <v>4850</v>
      </c>
      <c r="B343" s="7"/>
      <c r="C343" s="16"/>
      <c r="D343" s="55" t="s">
        <v>4851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3719</v>
      </c>
      <c r="B345" s="6"/>
      <c r="C345" s="6"/>
      <c r="D345" s="6"/>
      <c r="E345" s="7"/>
    </row>
    <row r="346" hidden="1">
      <c r="A346" s="20" t="s">
        <v>3720</v>
      </c>
      <c r="B346" s="21" t="s">
        <v>3721</v>
      </c>
      <c r="C346" s="22" t="s">
        <v>3722</v>
      </c>
      <c r="D346" s="21" t="s">
        <v>3723</v>
      </c>
      <c r="E346" s="23" t="s">
        <v>13</v>
      </c>
    </row>
    <row r="347" hidden="1">
      <c r="A347" s="56" t="s">
        <v>3724</v>
      </c>
      <c r="B347" s="25">
        <v>29390.0</v>
      </c>
      <c r="C347" s="26">
        <v>31415.0</v>
      </c>
      <c r="D347" s="27">
        <v>2025.0</v>
      </c>
      <c r="E347" s="41"/>
    </row>
    <row r="348" hidden="1">
      <c r="A348" s="56" t="s">
        <v>3725</v>
      </c>
      <c r="B348" s="29">
        <v>19810.0</v>
      </c>
      <c r="C348" s="26">
        <v>19810.0</v>
      </c>
      <c r="D348" s="27">
        <v>0.0</v>
      </c>
      <c r="E348" s="41"/>
    </row>
    <row r="349" hidden="1">
      <c r="A349" s="56" t="s">
        <v>3726</v>
      </c>
      <c r="B349" s="29">
        <v>0.0</v>
      </c>
      <c r="C349" s="26"/>
      <c r="D349" s="27">
        <v>0.0</v>
      </c>
      <c r="E349" s="41"/>
    </row>
    <row r="350" hidden="1">
      <c r="A350" s="56" t="s">
        <v>3727</v>
      </c>
      <c r="B350" s="29">
        <v>500.0</v>
      </c>
      <c r="C350" s="26">
        <v>500.0</v>
      </c>
      <c r="D350" s="27">
        <v>0.0</v>
      </c>
      <c r="E350" s="41"/>
    </row>
    <row r="351" hidden="1">
      <c r="A351" s="31" t="s">
        <v>3729</v>
      </c>
      <c r="B351" s="29">
        <v>0.0</v>
      </c>
      <c r="C351" s="26"/>
      <c r="D351" s="27">
        <v>0.0</v>
      </c>
      <c r="E351" s="41"/>
    </row>
    <row r="352" hidden="1">
      <c r="A352" s="31" t="s">
        <v>3730</v>
      </c>
      <c r="B352" s="29">
        <v>0.0</v>
      </c>
      <c r="C352" s="26"/>
      <c r="D352" s="27">
        <v>0.0</v>
      </c>
      <c r="E352" s="41"/>
    </row>
    <row r="353" hidden="1">
      <c r="A353" s="31" t="s">
        <v>3732</v>
      </c>
      <c r="B353" s="29">
        <v>2080.0</v>
      </c>
      <c r="C353" s="26">
        <v>2000.0</v>
      </c>
      <c r="D353" s="27">
        <v>-80.0</v>
      </c>
      <c r="E353" s="40" t="s">
        <v>8647</v>
      </c>
    </row>
    <row r="354" hidden="1">
      <c r="A354" s="31" t="s">
        <v>3734</v>
      </c>
      <c r="B354" s="29">
        <v>3160.0</v>
      </c>
      <c r="C354" s="26">
        <v>3240.0</v>
      </c>
      <c r="D354" s="27">
        <v>80.0</v>
      </c>
      <c r="E354" s="41"/>
    </row>
    <row r="355" hidden="1">
      <c r="A355" s="57" t="s">
        <v>3735</v>
      </c>
      <c r="B355" s="29">
        <v>79548.0</v>
      </c>
      <c r="C355" s="29">
        <v>79548.0</v>
      </c>
      <c r="D355" s="27">
        <v>0.0</v>
      </c>
      <c r="E355" s="41"/>
    </row>
    <row r="356" hidden="1">
      <c r="A356" s="57" t="s">
        <v>3736</v>
      </c>
      <c r="B356" s="29">
        <v>43310.0</v>
      </c>
      <c r="C356" s="58">
        <v>43310.0</v>
      </c>
      <c r="D356" s="27">
        <v>0.0</v>
      </c>
      <c r="E356" s="41"/>
    </row>
    <row r="357" hidden="1">
      <c r="A357" s="57" t="s">
        <v>3737</v>
      </c>
      <c r="B357" s="29">
        <v>74218.0</v>
      </c>
      <c r="C357" s="58">
        <v>73849.0</v>
      </c>
      <c r="D357" s="27">
        <v>-369.0</v>
      </c>
      <c r="E357" s="41"/>
    </row>
    <row r="358" hidden="1">
      <c r="A358" s="57" t="s">
        <v>3738</v>
      </c>
      <c r="B358" s="29">
        <v>47167.0</v>
      </c>
      <c r="C358" s="58">
        <v>47167.0</v>
      </c>
      <c r="D358" s="27">
        <v>0.0</v>
      </c>
      <c r="E358" s="41"/>
    </row>
    <row r="359" hidden="1">
      <c r="A359" s="57" t="s">
        <v>3740</v>
      </c>
      <c r="B359" s="29">
        <v>0.0</v>
      </c>
      <c r="C359" s="58">
        <v>0.0</v>
      </c>
      <c r="D359" s="27">
        <v>0.0</v>
      </c>
      <c r="E359" s="41"/>
    </row>
    <row r="360" hidden="1">
      <c r="A360" s="57" t="s">
        <v>3741</v>
      </c>
      <c r="B360" s="29">
        <v>15147.0</v>
      </c>
      <c r="C360" s="58">
        <v>14720.0</v>
      </c>
      <c r="D360" s="27">
        <v>-427.0</v>
      </c>
      <c r="E360" s="41"/>
    </row>
    <row r="361" hidden="1">
      <c r="A361" s="35" t="s">
        <v>3742</v>
      </c>
      <c r="B361" s="29">
        <v>301188.5</v>
      </c>
      <c r="C361" s="58">
        <v>300392.5</v>
      </c>
      <c r="D361" s="27">
        <v>-796.0</v>
      </c>
      <c r="E361" s="41"/>
    </row>
    <row r="362" hidden="1">
      <c r="A362" s="36" t="s">
        <v>3743</v>
      </c>
      <c r="B362" s="42">
        <v>-2005.5</v>
      </c>
      <c r="C362" s="64">
        <v>446.5</v>
      </c>
      <c r="D362" s="65">
        <v>2452.0</v>
      </c>
      <c r="E362" s="45"/>
    </row>
    <row r="363" hidden="1"/>
    <row r="364" hidden="1"/>
    <row r="365" hidden="1">
      <c r="A365" s="5" t="s">
        <v>4846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3717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45607.0</v>
      </c>
      <c r="B369" s="6"/>
      <c r="C369" s="53" t="s">
        <v>3718</v>
      </c>
      <c r="D369" s="15">
        <v>45613.0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4" t="s">
        <v>4850</v>
      </c>
      <c r="B371" s="7"/>
      <c r="C371" s="16"/>
      <c r="D371" s="55" t="s">
        <v>4851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3719</v>
      </c>
      <c r="B373" s="6"/>
      <c r="C373" s="6"/>
      <c r="D373" s="6"/>
      <c r="E373" s="7"/>
    </row>
    <row r="374" hidden="1">
      <c r="A374" s="20" t="s">
        <v>3720</v>
      </c>
      <c r="B374" s="21" t="s">
        <v>3721</v>
      </c>
      <c r="C374" s="22" t="s">
        <v>3722</v>
      </c>
      <c r="D374" s="21" t="s">
        <v>3723</v>
      </c>
      <c r="E374" s="23" t="s">
        <v>13</v>
      </c>
    </row>
    <row r="375" hidden="1">
      <c r="A375" s="56" t="s">
        <v>3724</v>
      </c>
      <c r="B375" s="25">
        <v>34630.0</v>
      </c>
      <c r="C375" s="26">
        <v>34630.0</v>
      </c>
      <c r="D375" s="27">
        <v>0.0</v>
      </c>
      <c r="E375" s="41"/>
    </row>
    <row r="376" hidden="1">
      <c r="A376" s="56" t="s">
        <v>3725</v>
      </c>
      <c r="B376" s="29">
        <v>22910.0</v>
      </c>
      <c r="C376" s="26">
        <v>22931.0</v>
      </c>
      <c r="D376" s="27">
        <v>21.0</v>
      </c>
      <c r="E376" s="41"/>
    </row>
    <row r="377" hidden="1">
      <c r="A377" s="56" t="s">
        <v>3726</v>
      </c>
      <c r="B377" s="29">
        <v>630.0</v>
      </c>
      <c r="C377" s="26">
        <v>630.0</v>
      </c>
      <c r="D377" s="27">
        <v>0.0</v>
      </c>
      <c r="E377" s="41"/>
    </row>
    <row r="378" hidden="1">
      <c r="A378" s="56" t="s">
        <v>3727</v>
      </c>
      <c r="B378" s="29">
        <v>0.0</v>
      </c>
      <c r="C378" s="26"/>
      <c r="D378" s="27">
        <v>0.0</v>
      </c>
      <c r="E378" s="41"/>
    </row>
    <row r="379" hidden="1">
      <c r="A379" s="31" t="s">
        <v>3729</v>
      </c>
      <c r="B379" s="29">
        <v>500.0</v>
      </c>
      <c r="C379" s="26">
        <v>500.0</v>
      </c>
      <c r="D379" s="27">
        <v>0.0</v>
      </c>
      <c r="E379" s="41"/>
    </row>
    <row r="380" hidden="1">
      <c r="A380" s="31" t="s">
        <v>3730</v>
      </c>
      <c r="B380" s="29">
        <v>0.0</v>
      </c>
      <c r="C380" s="26"/>
      <c r="D380" s="27">
        <v>0.0</v>
      </c>
      <c r="E380" s="41"/>
    </row>
    <row r="381" hidden="1">
      <c r="A381" s="31" t="s">
        <v>3732</v>
      </c>
      <c r="B381" s="29">
        <v>1458.0</v>
      </c>
      <c r="C381" s="26">
        <v>1417.0</v>
      </c>
      <c r="D381" s="27">
        <v>-41.0</v>
      </c>
      <c r="E381" s="40"/>
    </row>
    <row r="382" hidden="1">
      <c r="A382" s="31" t="s">
        <v>3734</v>
      </c>
      <c r="B382" s="29">
        <v>3400.0</v>
      </c>
      <c r="C382" s="26">
        <v>3440.0</v>
      </c>
      <c r="D382" s="27">
        <v>40.0</v>
      </c>
      <c r="E382" s="41"/>
    </row>
    <row r="383" hidden="1">
      <c r="A383" s="57" t="s">
        <v>3735</v>
      </c>
      <c r="B383" s="29">
        <v>104919.0</v>
      </c>
      <c r="C383" s="29">
        <v>104919.0</v>
      </c>
      <c r="D383" s="27">
        <v>0.0</v>
      </c>
      <c r="E383" s="41"/>
    </row>
    <row r="384" hidden="1">
      <c r="A384" s="57" t="s">
        <v>3736</v>
      </c>
      <c r="B384" s="29">
        <v>33016.0</v>
      </c>
      <c r="C384" s="58">
        <v>33016.0</v>
      </c>
      <c r="D384" s="27">
        <v>0.0</v>
      </c>
      <c r="E384" s="41"/>
    </row>
    <row r="385" hidden="1">
      <c r="A385" s="57" t="s">
        <v>3737</v>
      </c>
      <c r="B385" s="29">
        <v>75646.0</v>
      </c>
      <c r="C385" s="58">
        <v>75646.0</v>
      </c>
      <c r="D385" s="27">
        <v>0.0</v>
      </c>
      <c r="E385" s="41"/>
    </row>
    <row r="386" hidden="1">
      <c r="A386" s="57" t="s">
        <v>3738</v>
      </c>
      <c r="B386" s="29">
        <v>62100.5</v>
      </c>
      <c r="C386" s="58">
        <v>62100.5</v>
      </c>
      <c r="D386" s="27">
        <v>0.0</v>
      </c>
      <c r="E386" s="41"/>
    </row>
    <row r="387" hidden="1">
      <c r="A387" s="57" t="s">
        <v>3740</v>
      </c>
      <c r="B387" s="29">
        <v>2591.0</v>
      </c>
      <c r="C387" s="58">
        <v>2591.0</v>
      </c>
      <c r="D387" s="27">
        <v>0.0</v>
      </c>
      <c r="E387" s="41"/>
    </row>
    <row r="388" hidden="1">
      <c r="A388" s="57" t="s">
        <v>3741</v>
      </c>
      <c r="B388" s="29">
        <v>13201.0</v>
      </c>
      <c r="C388" s="58">
        <v>13201.0</v>
      </c>
      <c r="D388" s="27">
        <v>0.0</v>
      </c>
      <c r="E388" s="41"/>
    </row>
    <row r="389" hidden="1">
      <c r="A389" s="35" t="s">
        <v>3742</v>
      </c>
      <c r="B389" s="29">
        <v>341783.0</v>
      </c>
      <c r="C389" s="58">
        <v>341783.0</v>
      </c>
      <c r="D389" s="27">
        <v>0.0</v>
      </c>
      <c r="E389" s="41"/>
    </row>
    <row r="390" hidden="1">
      <c r="A390" s="36" t="s">
        <v>3743</v>
      </c>
      <c r="B390" s="42">
        <v>17.5</v>
      </c>
      <c r="C390" s="64">
        <v>37.5</v>
      </c>
      <c r="D390" s="65">
        <v>20.0</v>
      </c>
      <c r="E390" s="45"/>
    </row>
    <row r="391" hidden="1"/>
    <row r="392" hidden="1"/>
    <row r="393" hidden="1">
      <c r="A393" s="5" t="s">
        <v>4846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3717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45614.0</v>
      </c>
      <c r="B397" s="6"/>
      <c r="C397" s="53" t="s">
        <v>3718</v>
      </c>
      <c r="D397" s="15">
        <v>45620.0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4" t="s">
        <v>4850</v>
      </c>
      <c r="B399" s="7"/>
      <c r="C399" s="16"/>
      <c r="D399" s="55" t="s">
        <v>4851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3719</v>
      </c>
      <c r="B401" s="6"/>
      <c r="C401" s="6"/>
      <c r="D401" s="6"/>
      <c r="E401" s="7"/>
    </row>
    <row r="402" hidden="1">
      <c r="A402" s="20" t="s">
        <v>3720</v>
      </c>
      <c r="B402" s="21" t="s">
        <v>3721</v>
      </c>
      <c r="C402" s="22" t="s">
        <v>3722</v>
      </c>
      <c r="D402" s="21" t="s">
        <v>3723</v>
      </c>
      <c r="E402" s="23" t="s">
        <v>13</v>
      </c>
    </row>
    <row r="403" hidden="1">
      <c r="A403" s="56" t="s">
        <v>3724</v>
      </c>
      <c r="B403" s="25">
        <v>36238.0</v>
      </c>
      <c r="C403" s="26">
        <v>36240.0</v>
      </c>
      <c r="D403" s="27">
        <v>2.0</v>
      </c>
      <c r="E403" s="41"/>
    </row>
    <row r="404" hidden="1">
      <c r="A404" s="56" t="s">
        <v>3725</v>
      </c>
      <c r="B404" s="29">
        <v>21688.0</v>
      </c>
      <c r="C404" s="26">
        <v>21688.0</v>
      </c>
      <c r="D404" s="27">
        <v>0.0</v>
      </c>
      <c r="E404" s="41"/>
    </row>
    <row r="405" hidden="1">
      <c r="A405" s="56" t="s">
        <v>3726</v>
      </c>
      <c r="B405" s="29">
        <v>530.0</v>
      </c>
      <c r="C405" s="26">
        <v>530.0</v>
      </c>
      <c r="D405" s="27">
        <v>0.0</v>
      </c>
      <c r="E405" s="41"/>
    </row>
    <row r="406" hidden="1">
      <c r="A406" s="56" t="s">
        <v>3727</v>
      </c>
      <c r="B406" s="29">
        <v>1500.0</v>
      </c>
      <c r="C406" s="26">
        <v>1500.0</v>
      </c>
      <c r="D406" s="27">
        <v>0.0</v>
      </c>
      <c r="E406" s="41"/>
    </row>
    <row r="407" hidden="1">
      <c r="A407" s="31" t="s">
        <v>3729</v>
      </c>
      <c r="B407" s="29">
        <v>200.0</v>
      </c>
      <c r="C407" s="26"/>
      <c r="D407" s="27">
        <v>-200.0</v>
      </c>
      <c r="E407" s="41"/>
    </row>
    <row r="408" hidden="1">
      <c r="A408" s="31" t="s">
        <v>3730</v>
      </c>
      <c r="B408" s="29">
        <v>0.0</v>
      </c>
      <c r="C408" s="26"/>
      <c r="D408" s="27">
        <v>0.0</v>
      </c>
      <c r="E408" s="41"/>
    </row>
    <row r="409" hidden="1">
      <c r="A409" s="31" t="s">
        <v>3732</v>
      </c>
      <c r="B409" s="29">
        <v>480.0</v>
      </c>
      <c r="C409" s="26"/>
      <c r="D409" s="27">
        <v>-480.0</v>
      </c>
      <c r="E409" s="40"/>
    </row>
    <row r="410" hidden="1">
      <c r="A410" s="31" t="s">
        <v>3734</v>
      </c>
      <c r="B410" s="29">
        <v>2240.0</v>
      </c>
      <c r="C410" s="26">
        <v>2920.0</v>
      </c>
      <c r="D410" s="27">
        <v>680.0</v>
      </c>
      <c r="E410" s="41"/>
    </row>
    <row r="411" hidden="1">
      <c r="A411" s="57" t="s">
        <v>3735</v>
      </c>
      <c r="B411" s="29">
        <v>112078.0</v>
      </c>
      <c r="C411" s="29">
        <v>112078.0</v>
      </c>
      <c r="D411" s="27">
        <v>0.0</v>
      </c>
      <c r="E411" s="41"/>
    </row>
    <row r="412" hidden="1">
      <c r="A412" s="57" t="s">
        <v>3736</v>
      </c>
      <c r="B412" s="29">
        <v>32312.0</v>
      </c>
      <c r="C412" s="58">
        <v>32312.0</v>
      </c>
      <c r="D412" s="27">
        <v>0.0</v>
      </c>
      <c r="E412" s="41"/>
    </row>
    <row r="413" hidden="1">
      <c r="A413" s="57" t="s">
        <v>3737</v>
      </c>
      <c r="B413" s="29">
        <v>77846.0</v>
      </c>
      <c r="C413" s="58">
        <v>77582.0</v>
      </c>
      <c r="D413" s="27">
        <v>-264.0</v>
      </c>
      <c r="E413" s="41"/>
    </row>
    <row r="414" hidden="1">
      <c r="A414" s="57" t="s">
        <v>3738</v>
      </c>
      <c r="B414" s="29">
        <v>64193.5</v>
      </c>
      <c r="C414" s="58">
        <v>64492.5</v>
      </c>
      <c r="D414" s="27">
        <v>299.0</v>
      </c>
      <c r="E414" s="41"/>
    </row>
    <row r="415" hidden="1">
      <c r="A415" s="57" t="s">
        <v>3740</v>
      </c>
      <c r="B415" s="29">
        <v>3889.0</v>
      </c>
      <c r="C415" s="58">
        <v>3889.0</v>
      </c>
      <c r="D415" s="27">
        <v>0.0</v>
      </c>
      <c r="E415" s="41"/>
    </row>
    <row r="416" hidden="1">
      <c r="A416" s="57" t="s">
        <v>3741</v>
      </c>
      <c r="B416" s="29">
        <v>15129.0</v>
      </c>
      <c r="C416" s="58">
        <v>15129.0</v>
      </c>
      <c r="D416" s="27">
        <v>0.0</v>
      </c>
      <c r="E416" s="41"/>
    </row>
    <row r="417" hidden="1">
      <c r="A417" s="35" t="s">
        <v>3742</v>
      </c>
      <c r="B417" s="29">
        <v>353165.2</v>
      </c>
      <c r="C417" s="58">
        <v>353200.2</v>
      </c>
      <c r="D417" s="27">
        <v>35.0</v>
      </c>
      <c r="E417" s="41"/>
    </row>
    <row r="418" hidden="1">
      <c r="A418" s="36" t="s">
        <v>3743</v>
      </c>
      <c r="B418" s="42">
        <v>29.30000000000291</v>
      </c>
      <c r="C418" s="64">
        <v>31.29999999998836</v>
      </c>
      <c r="D418" s="65">
        <v>1.999999999985448</v>
      </c>
      <c r="E418" s="45"/>
    </row>
    <row r="419" hidden="1"/>
    <row r="420" hidden="1"/>
    <row r="421" hidden="1">
      <c r="A421" s="5" t="s">
        <v>4846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3717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45621.0</v>
      </c>
      <c r="B425" s="6"/>
      <c r="C425" s="53" t="s">
        <v>3718</v>
      </c>
      <c r="D425" s="15">
        <v>45626.0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4" t="s">
        <v>4850</v>
      </c>
      <c r="B427" s="7"/>
      <c r="C427" s="16"/>
      <c r="D427" s="55" t="s">
        <v>4859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3719</v>
      </c>
      <c r="B429" s="6"/>
      <c r="C429" s="6"/>
      <c r="D429" s="6"/>
      <c r="E429" s="7"/>
    </row>
    <row r="430" hidden="1">
      <c r="A430" s="20" t="s">
        <v>3720</v>
      </c>
      <c r="B430" s="21" t="s">
        <v>3721</v>
      </c>
      <c r="C430" s="22" t="s">
        <v>3722</v>
      </c>
      <c r="D430" s="21" t="s">
        <v>3723</v>
      </c>
      <c r="E430" s="23" t="s">
        <v>13</v>
      </c>
    </row>
    <row r="431" hidden="1">
      <c r="A431" s="56" t="s">
        <v>3724</v>
      </c>
      <c r="B431" s="25">
        <v>30032.0</v>
      </c>
      <c r="C431" s="26">
        <v>17632.0</v>
      </c>
      <c r="D431" s="27">
        <v>-12400.0</v>
      </c>
      <c r="E431" s="41"/>
    </row>
    <row r="432" hidden="1">
      <c r="A432" s="56" t="s">
        <v>3725</v>
      </c>
      <c r="B432" s="29">
        <v>19233.5</v>
      </c>
      <c r="C432" s="26">
        <v>19233.0</v>
      </c>
      <c r="D432" s="27">
        <v>-0.5</v>
      </c>
      <c r="E432" s="41"/>
    </row>
    <row r="433" hidden="1">
      <c r="A433" s="56" t="s">
        <v>3726</v>
      </c>
      <c r="B433" s="29">
        <v>200.0</v>
      </c>
      <c r="C433" s="26">
        <v>200.0</v>
      </c>
      <c r="D433" s="27">
        <v>0.0</v>
      </c>
      <c r="E433" s="41"/>
    </row>
    <row r="434" hidden="1">
      <c r="A434" s="56" t="s">
        <v>3727</v>
      </c>
      <c r="B434" s="29">
        <v>1000.0</v>
      </c>
      <c r="C434" s="26">
        <v>1000.0</v>
      </c>
      <c r="D434" s="27">
        <v>0.0</v>
      </c>
      <c r="E434" s="41"/>
    </row>
    <row r="435" hidden="1">
      <c r="A435" s="31" t="s">
        <v>3729</v>
      </c>
      <c r="B435" s="29">
        <v>0.0</v>
      </c>
      <c r="C435" s="26"/>
      <c r="D435" s="27">
        <v>0.0</v>
      </c>
      <c r="E435" s="41"/>
    </row>
    <row r="436" hidden="1">
      <c r="A436" s="31" t="s">
        <v>3730</v>
      </c>
      <c r="B436" s="29">
        <v>0.0</v>
      </c>
      <c r="C436" s="26"/>
      <c r="D436" s="27">
        <v>0.0</v>
      </c>
      <c r="E436" s="41"/>
    </row>
    <row r="437" hidden="1">
      <c r="A437" s="31" t="s">
        <v>3732</v>
      </c>
      <c r="B437" s="29">
        <v>400.0</v>
      </c>
      <c r="C437" s="26"/>
      <c r="D437" s="27">
        <v>-400.0</v>
      </c>
      <c r="E437" s="40"/>
    </row>
    <row r="438" hidden="1">
      <c r="A438" s="31" t="s">
        <v>3734</v>
      </c>
      <c r="B438" s="29">
        <v>1080.0</v>
      </c>
      <c r="C438" s="26">
        <v>1480.0</v>
      </c>
      <c r="D438" s="27">
        <v>400.0</v>
      </c>
      <c r="E438" s="41"/>
    </row>
    <row r="439" hidden="1">
      <c r="A439" s="57" t="s">
        <v>3735</v>
      </c>
      <c r="B439" s="29">
        <v>88504.0</v>
      </c>
      <c r="C439" s="29">
        <v>88504.0</v>
      </c>
      <c r="D439" s="27">
        <v>0.0</v>
      </c>
      <c r="E439" s="41"/>
    </row>
    <row r="440" hidden="1">
      <c r="A440" s="57" t="s">
        <v>3736</v>
      </c>
      <c r="B440" s="29">
        <v>34100.0</v>
      </c>
      <c r="C440" s="58">
        <v>34100.0</v>
      </c>
      <c r="D440" s="27">
        <v>0.0</v>
      </c>
      <c r="E440" s="41"/>
    </row>
    <row r="441" hidden="1">
      <c r="A441" s="57" t="s">
        <v>3737</v>
      </c>
      <c r="B441" s="29">
        <v>59785.0</v>
      </c>
      <c r="C441" s="58">
        <v>59571.0</v>
      </c>
      <c r="D441" s="27">
        <v>-214.0</v>
      </c>
      <c r="E441" s="41"/>
    </row>
    <row r="442" hidden="1">
      <c r="A442" s="57" t="s">
        <v>3738</v>
      </c>
      <c r="B442" s="29">
        <v>54313.0</v>
      </c>
      <c r="C442" s="58">
        <v>54313.0</v>
      </c>
      <c r="D442" s="27">
        <v>0.0</v>
      </c>
      <c r="E442" s="41"/>
    </row>
    <row r="443" hidden="1">
      <c r="A443" s="57" t="s">
        <v>3740</v>
      </c>
      <c r="B443" s="29">
        <v>3925.0</v>
      </c>
      <c r="C443" s="58">
        <v>3925.0</v>
      </c>
      <c r="D443" s="27">
        <v>0.0</v>
      </c>
      <c r="E443" s="41"/>
    </row>
    <row r="444" hidden="1">
      <c r="A444" s="57" t="s">
        <v>3741</v>
      </c>
      <c r="B444" s="29">
        <v>14193.0</v>
      </c>
      <c r="C444" s="58">
        <v>13701.0</v>
      </c>
      <c r="D444" s="27">
        <v>-492.0</v>
      </c>
      <c r="E444" s="41"/>
    </row>
    <row r="445" hidden="1">
      <c r="A445" s="35" t="s">
        <v>3742</v>
      </c>
      <c r="B445" s="29">
        <v>292555.5</v>
      </c>
      <c r="C445" s="58">
        <v>291849.5</v>
      </c>
      <c r="D445" s="27">
        <v>-706.0</v>
      </c>
      <c r="E445" s="41"/>
    </row>
    <row r="446" hidden="1">
      <c r="A446" s="36" t="s">
        <v>3743</v>
      </c>
      <c r="B446" s="42">
        <v>17.0</v>
      </c>
      <c r="C446" s="64">
        <v>-11891.5</v>
      </c>
      <c r="D446" s="65">
        <v>-11908.5</v>
      </c>
      <c r="E446" s="45"/>
    </row>
    <row r="447" hidden="1"/>
    <row r="448" hidden="1"/>
    <row r="449" hidden="1">
      <c r="A449" s="5" t="s">
        <v>4846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3717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45627.0</v>
      </c>
      <c r="B453" s="6"/>
      <c r="C453" s="53" t="s">
        <v>3718</v>
      </c>
      <c r="D453" s="15">
        <v>45627.0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4" t="s">
        <v>4851</v>
      </c>
      <c r="B455" s="7"/>
      <c r="C455" s="16"/>
      <c r="D455" s="55" t="s">
        <v>4851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3719</v>
      </c>
      <c r="B457" s="6"/>
      <c r="C457" s="6"/>
      <c r="D457" s="6"/>
      <c r="E457" s="7"/>
    </row>
    <row r="458" hidden="1">
      <c r="A458" s="20" t="s">
        <v>3720</v>
      </c>
      <c r="B458" s="21" t="s">
        <v>3721</v>
      </c>
      <c r="C458" s="22" t="s">
        <v>3722</v>
      </c>
      <c r="D458" s="21" t="s">
        <v>3723</v>
      </c>
      <c r="E458" s="23" t="s">
        <v>13</v>
      </c>
    </row>
    <row r="459" hidden="1">
      <c r="A459" s="56" t="s">
        <v>3724</v>
      </c>
      <c r="B459" s="25">
        <v>4820.0</v>
      </c>
      <c r="C459" s="26">
        <v>4820.0</v>
      </c>
      <c r="D459" s="27">
        <v>0.0</v>
      </c>
      <c r="E459" s="41"/>
    </row>
    <row r="460" hidden="1">
      <c r="A460" s="56" t="s">
        <v>3725</v>
      </c>
      <c r="B460" s="29">
        <v>2689.0</v>
      </c>
      <c r="C460" s="26">
        <v>2689.0</v>
      </c>
      <c r="D460" s="27">
        <v>0.0</v>
      </c>
      <c r="E460" s="41"/>
    </row>
    <row r="461" hidden="1">
      <c r="A461" s="56" t="s">
        <v>3726</v>
      </c>
      <c r="B461" s="29">
        <v>0.0</v>
      </c>
      <c r="C461" s="26"/>
      <c r="D461" s="27">
        <v>0.0</v>
      </c>
      <c r="E461" s="41"/>
    </row>
    <row r="462" hidden="1">
      <c r="A462" s="56" t="s">
        <v>3727</v>
      </c>
      <c r="B462" s="29">
        <v>0.0</v>
      </c>
      <c r="C462" s="26"/>
      <c r="D462" s="27">
        <v>0.0</v>
      </c>
      <c r="E462" s="41"/>
    </row>
    <row r="463" hidden="1">
      <c r="A463" s="31" t="s">
        <v>3729</v>
      </c>
      <c r="B463" s="29">
        <v>0.0</v>
      </c>
      <c r="C463" s="26"/>
      <c r="D463" s="27">
        <v>0.0</v>
      </c>
      <c r="E463" s="41"/>
    </row>
    <row r="464" hidden="1">
      <c r="A464" s="31" t="s">
        <v>3730</v>
      </c>
      <c r="B464" s="29">
        <v>0.0</v>
      </c>
      <c r="C464" s="26"/>
      <c r="D464" s="27">
        <v>0.0</v>
      </c>
      <c r="E464" s="41"/>
    </row>
    <row r="465" hidden="1">
      <c r="A465" s="31" t="s">
        <v>3732</v>
      </c>
      <c r="B465" s="29">
        <v>12400.0</v>
      </c>
      <c r="C465" s="26">
        <v>12400.0</v>
      </c>
      <c r="D465" s="27">
        <v>0.0</v>
      </c>
      <c r="E465" s="40" t="s">
        <v>8648</v>
      </c>
    </row>
    <row r="466" hidden="1">
      <c r="A466" s="31" t="s">
        <v>3734</v>
      </c>
      <c r="B466" s="29">
        <v>200.0</v>
      </c>
      <c r="C466" s="26">
        <v>200.0</v>
      </c>
      <c r="D466" s="27">
        <v>0.0</v>
      </c>
      <c r="E466" s="41"/>
    </row>
    <row r="467" hidden="1">
      <c r="A467" s="57" t="s">
        <v>3735</v>
      </c>
      <c r="B467" s="29">
        <v>13673.0</v>
      </c>
      <c r="C467" s="29">
        <v>13673.0</v>
      </c>
      <c r="D467" s="27">
        <v>0.0</v>
      </c>
      <c r="E467" s="41"/>
    </row>
    <row r="468" hidden="1">
      <c r="A468" s="57" t="s">
        <v>3736</v>
      </c>
      <c r="B468" s="29">
        <v>6267.0</v>
      </c>
      <c r="C468" s="58">
        <v>6267.0</v>
      </c>
      <c r="D468" s="27">
        <v>0.0</v>
      </c>
      <c r="E468" s="41"/>
    </row>
    <row r="469" hidden="1">
      <c r="A469" s="57" t="s">
        <v>3737</v>
      </c>
      <c r="B469" s="29">
        <v>15011.0</v>
      </c>
      <c r="C469" s="58">
        <v>15011.0</v>
      </c>
      <c r="D469" s="27">
        <v>0.0</v>
      </c>
      <c r="E469" s="41"/>
    </row>
    <row r="470" hidden="1">
      <c r="A470" s="57" t="s">
        <v>3738</v>
      </c>
      <c r="B470" s="29">
        <v>6878.0</v>
      </c>
      <c r="C470" s="58">
        <v>6878.0</v>
      </c>
      <c r="D470" s="27">
        <v>0.0</v>
      </c>
      <c r="E470" s="41"/>
    </row>
    <row r="471" hidden="1">
      <c r="A471" s="57" t="s">
        <v>3740</v>
      </c>
      <c r="B471" s="29">
        <v>0.0</v>
      </c>
      <c r="C471" s="58">
        <v>0.0</v>
      </c>
      <c r="D471" s="27">
        <v>0.0</v>
      </c>
      <c r="E471" s="41"/>
    </row>
    <row r="472" hidden="1">
      <c r="A472" s="57" t="s">
        <v>3741</v>
      </c>
      <c r="B472" s="29">
        <v>3104.0</v>
      </c>
      <c r="C472" s="58">
        <v>3104.0</v>
      </c>
      <c r="D472" s="27">
        <v>0.0</v>
      </c>
      <c r="E472" s="41"/>
    </row>
    <row r="473" hidden="1">
      <c r="A473" s="35" t="s">
        <v>3742</v>
      </c>
      <c r="B473" s="29">
        <v>49533.0</v>
      </c>
      <c r="C473" s="58">
        <v>49533.0</v>
      </c>
      <c r="D473" s="27">
        <v>0.0</v>
      </c>
      <c r="E473" s="41"/>
    </row>
    <row r="474" hidden="1">
      <c r="A474" s="36" t="s">
        <v>3743</v>
      </c>
      <c r="B474" s="42">
        <v>12405.0</v>
      </c>
      <c r="C474" s="64">
        <v>12405.0</v>
      </c>
      <c r="D474" s="65">
        <v>0.0</v>
      </c>
      <c r="E474" s="45"/>
    </row>
    <row r="475" hidden="1"/>
    <row r="476" hidden="1"/>
    <row r="477" hidden="1">
      <c r="A477" s="5" t="s">
        <v>4846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3717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45628.0</v>
      </c>
      <c r="B481" s="6"/>
      <c r="C481" s="53" t="s">
        <v>3718</v>
      </c>
      <c r="D481" s="15">
        <v>45634.0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4" t="s">
        <v>4850</v>
      </c>
      <c r="B483" s="7"/>
      <c r="C483" s="16"/>
      <c r="D483" s="55" t="s">
        <v>4851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3719</v>
      </c>
      <c r="B485" s="6"/>
      <c r="C485" s="6"/>
      <c r="D485" s="6"/>
      <c r="E485" s="7"/>
    </row>
    <row r="486" hidden="1">
      <c r="A486" s="20" t="s">
        <v>3720</v>
      </c>
      <c r="B486" s="21" t="s">
        <v>3721</v>
      </c>
      <c r="C486" s="22" t="s">
        <v>3722</v>
      </c>
      <c r="D486" s="21" t="s">
        <v>3723</v>
      </c>
      <c r="E486" s="23" t="s">
        <v>13</v>
      </c>
    </row>
    <row r="487" hidden="1">
      <c r="A487" s="56" t="s">
        <v>3724</v>
      </c>
      <c r="B487" s="25">
        <v>39785.0</v>
      </c>
      <c r="C487" s="26">
        <v>39780.0</v>
      </c>
      <c r="D487" s="27">
        <v>-5.0</v>
      </c>
      <c r="E487" s="41"/>
    </row>
    <row r="488" hidden="1">
      <c r="A488" s="56" t="s">
        <v>3725</v>
      </c>
      <c r="B488" s="29">
        <v>26517.0</v>
      </c>
      <c r="C488" s="26">
        <v>26517.0</v>
      </c>
      <c r="D488" s="27">
        <v>0.0</v>
      </c>
      <c r="E488" s="41"/>
    </row>
    <row r="489" hidden="1">
      <c r="A489" s="56" t="s">
        <v>3726</v>
      </c>
      <c r="B489" s="29">
        <v>400.0</v>
      </c>
      <c r="C489" s="26">
        <v>400.0</v>
      </c>
      <c r="D489" s="27">
        <v>0.0</v>
      </c>
      <c r="E489" s="41"/>
    </row>
    <row r="490" hidden="1">
      <c r="A490" s="56" t="s">
        <v>3727</v>
      </c>
      <c r="B490" s="29">
        <v>1500.0</v>
      </c>
      <c r="C490" s="26">
        <v>1500.0</v>
      </c>
      <c r="D490" s="27">
        <v>0.0</v>
      </c>
      <c r="E490" s="41"/>
    </row>
    <row r="491" hidden="1">
      <c r="A491" s="31" t="s">
        <v>3729</v>
      </c>
      <c r="B491" s="29">
        <v>0.0</v>
      </c>
      <c r="C491" s="26"/>
      <c r="D491" s="27">
        <v>0.0</v>
      </c>
      <c r="E491" s="41"/>
    </row>
    <row r="492" hidden="1">
      <c r="A492" s="31" t="s">
        <v>3730</v>
      </c>
      <c r="B492" s="29">
        <v>0.0</v>
      </c>
      <c r="C492" s="26"/>
      <c r="D492" s="27">
        <v>0.0</v>
      </c>
      <c r="E492" s="41"/>
    </row>
    <row r="493" hidden="1">
      <c r="A493" s="31" t="s">
        <v>3732</v>
      </c>
      <c r="B493" s="29">
        <v>2280.0</v>
      </c>
      <c r="C493" s="26">
        <v>2280.0</v>
      </c>
      <c r="D493" s="27">
        <v>0.0</v>
      </c>
      <c r="E493" s="40" t="s">
        <v>8649</v>
      </c>
    </row>
    <row r="494" hidden="1">
      <c r="A494" s="31" t="s">
        <v>3734</v>
      </c>
      <c r="B494" s="29">
        <v>3680.0</v>
      </c>
      <c r="C494" s="26">
        <v>3240.0</v>
      </c>
      <c r="D494" s="27">
        <v>-440.0</v>
      </c>
      <c r="E494" s="41"/>
    </row>
    <row r="495" hidden="1">
      <c r="A495" s="57" t="s">
        <v>3735</v>
      </c>
      <c r="B495" s="29">
        <v>101457.0</v>
      </c>
      <c r="C495" s="29">
        <v>101457.0</v>
      </c>
      <c r="D495" s="27">
        <v>0.0</v>
      </c>
      <c r="E495" s="41"/>
    </row>
    <row r="496" hidden="1">
      <c r="A496" s="57" t="s">
        <v>3736</v>
      </c>
      <c r="B496" s="29">
        <v>35290.0</v>
      </c>
      <c r="C496" s="58">
        <v>35290.0</v>
      </c>
      <c r="D496" s="27">
        <v>0.0</v>
      </c>
      <c r="E496" s="41"/>
    </row>
    <row r="497" hidden="1">
      <c r="A497" s="57" t="s">
        <v>3737</v>
      </c>
      <c r="B497" s="29">
        <v>80648.0</v>
      </c>
      <c r="C497" s="58">
        <v>78703.0</v>
      </c>
      <c r="D497" s="27">
        <v>-1945.0</v>
      </c>
      <c r="E497" s="41"/>
    </row>
    <row r="498" hidden="1">
      <c r="A498" s="57" t="s">
        <v>3738</v>
      </c>
      <c r="B498" s="29">
        <v>67107.5</v>
      </c>
      <c r="C498" s="58">
        <v>67107.5</v>
      </c>
      <c r="D498" s="27">
        <v>0.0</v>
      </c>
      <c r="E498" s="41"/>
    </row>
    <row r="499" hidden="1">
      <c r="A499" s="57" t="s">
        <v>3740</v>
      </c>
      <c r="B499" s="29">
        <v>3187.0</v>
      </c>
      <c r="C499" s="58">
        <v>3187.0</v>
      </c>
      <c r="D499" s="27">
        <v>0.0</v>
      </c>
      <c r="E499" s="41"/>
    </row>
    <row r="500" hidden="1">
      <c r="A500" s="57" t="s">
        <v>3741</v>
      </c>
      <c r="B500" s="29">
        <v>13694.0</v>
      </c>
      <c r="C500" s="58">
        <v>13694.0</v>
      </c>
      <c r="D500" s="27">
        <v>0.0</v>
      </c>
      <c r="E500" s="41"/>
    </row>
    <row r="501" hidden="1">
      <c r="A501" s="35" t="s">
        <v>3742</v>
      </c>
      <c r="B501" s="29">
        <v>361829.8</v>
      </c>
      <c r="C501" s="58">
        <v>359884.8</v>
      </c>
      <c r="D501" s="27">
        <v>-1945.0</v>
      </c>
      <c r="E501" s="41"/>
    </row>
    <row r="502" hidden="1">
      <c r="A502" s="36" t="s">
        <v>3743</v>
      </c>
      <c r="B502" s="42">
        <v>21.69999999999709</v>
      </c>
      <c r="C502" s="64">
        <v>-423.29999999998836</v>
      </c>
      <c r="D502" s="65">
        <v>-444.99999999998545</v>
      </c>
      <c r="E502" s="45"/>
    </row>
    <row r="503" hidden="1"/>
    <row r="504" hidden="1"/>
    <row r="505" hidden="1">
      <c r="A505" s="5" t="s">
        <v>4846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3717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45635.0</v>
      </c>
      <c r="B509" s="6"/>
      <c r="C509" s="53" t="s">
        <v>3718</v>
      </c>
      <c r="D509" s="15">
        <v>45641.0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4" t="s">
        <v>4850</v>
      </c>
      <c r="B511" s="7"/>
      <c r="C511" s="16"/>
      <c r="D511" s="55" t="s">
        <v>4851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3719</v>
      </c>
      <c r="B513" s="6"/>
      <c r="C513" s="6"/>
      <c r="D513" s="6"/>
      <c r="E513" s="7"/>
    </row>
    <row r="514" hidden="1">
      <c r="A514" s="20" t="s">
        <v>3720</v>
      </c>
      <c r="B514" s="21" t="s">
        <v>3721</v>
      </c>
      <c r="C514" s="22" t="s">
        <v>3722</v>
      </c>
      <c r="D514" s="21" t="s">
        <v>3723</v>
      </c>
      <c r="E514" s="23" t="s">
        <v>13</v>
      </c>
    </row>
    <row r="515" hidden="1">
      <c r="A515" s="56" t="s">
        <v>3724</v>
      </c>
      <c r="B515" s="25">
        <v>41939.0</v>
      </c>
      <c r="C515" s="26">
        <v>41942.0</v>
      </c>
      <c r="D515" s="27">
        <v>3.0</v>
      </c>
      <c r="E515" s="41"/>
    </row>
    <row r="516" hidden="1">
      <c r="A516" s="56" t="s">
        <v>3725</v>
      </c>
      <c r="B516" s="29">
        <v>24536.0</v>
      </c>
      <c r="C516" s="26">
        <v>19211.0</v>
      </c>
      <c r="D516" s="27">
        <v>-5325.0</v>
      </c>
      <c r="E516" s="40" t="s">
        <v>8650</v>
      </c>
    </row>
    <row r="517" hidden="1">
      <c r="A517" s="56" t="s">
        <v>3726</v>
      </c>
      <c r="B517" s="29">
        <v>760.0</v>
      </c>
      <c r="C517" s="26">
        <v>760.0</v>
      </c>
      <c r="D517" s="27">
        <v>0.0</v>
      </c>
      <c r="E517" s="41"/>
    </row>
    <row r="518" hidden="1">
      <c r="A518" s="56" t="s">
        <v>3727</v>
      </c>
      <c r="B518" s="29">
        <v>1020.0</v>
      </c>
      <c r="C518" s="26">
        <v>1020.0</v>
      </c>
      <c r="D518" s="27">
        <v>0.0</v>
      </c>
      <c r="E518" s="41"/>
    </row>
    <row r="519" hidden="1">
      <c r="A519" s="31" t="s">
        <v>3729</v>
      </c>
      <c r="B519" s="29">
        <v>0.0</v>
      </c>
      <c r="C519" s="26"/>
      <c r="D519" s="27">
        <v>0.0</v>
      </c>
      <c r="E519" s="41"/>
    </row>
    <row r="520" hidden="1">
      <c r="A520" s="31" t="s">
        <v>3730</v>
      </c>
      <c r="B520" s="29">
        <v>0.0</v>
      </c>
      <c r="C520" s="26"/>
      <c r="D520" s="27">
        <v>0.0</v>
      </c>
      <c r="E520" s="41"/>
    </row>
    <row r="521" hidden="1">
      <c r="A521" s="31" t="s">
        <v>3732</v>
      </c>
      <c r="B521" s="29">
        <v>7920.0</v>
      </c>
      <c r="C521" s="26">
        <v>7000.0</v>
      </c>
      <c r="D521" s="27">
        <v>-920.0</v>
      </c>
      <c r="E521" s="40" t="s">
        <v>8651</v>
      </c>
    </row>
    <row r="522" hidden="1">
      <c r="A522" s="31" t="s">
        <v>3734</v>
      </c>
      <c r="B522" s="29">
        <v>2840.0</v>
      </c>
      <c r="C522" s="26">
        <v>3760.0</v>
      </c>
      <c r="D522" s="27">
        <v>920.0</v>
      </c>
      <c r="E522" s="41"/>
    </row>
    <row r="523" hidden="1">
      <c r="A523" s="57" t="s">
        <v>3735</v>
      </c>
      <c r="B523" s="29">
        <v>117349.0</v>
      </c>
      <c r="C523" s="29">
        <v>117349.0</v>
      </c>
      <c r="D523" s="27">
        <v>0.0</v>
      </c>
      <c r="E523" s="41"/>
    </row>
    <row r="524" hidden="1">
      <c r="A524" s="57" t="s">
        <v>3736</v>
      </c>
      <c r="B524" s="29">
        <v>33356.0</v>
      </c>
      <c r="C524" s="58">
        <v>33356.0</v>
      </c>
      <c r="D524" s="27">
        <v>0.0</v>
      </c>
      <c r="E524" s="41"/>
    </row>
    <row r="525" hidden="1">
      <c r="A525" s="57" t="s">
        <v>3737</v>
      </c>
      <c r="B525" s="29">
        <v>87221.0</v>
      </c>
      <c r="C525" s="58">
        <v>86658.0</v>
      </c>
      <c r="D525" s="27">
        <v>-563.0</v>
      </c>
      <c r="E525" s="41"/>
    </row>
    <row r="526" hidden="1">
      <c r="A526" s="57" t="s">
        <v>3738</v>
      </c>
      <c r="B526" s="29">
        <v>78943.0</v>
      </c>
      <c r="C526" s="58">
        <v>78943.0</v>
      </c>
      <c r="D526" s="27">
        <v>0.0</v>
      </c>
      <c r="E526" s="41"/>
    </row>
    <row r="527" hidden="1">
      <c r="A527" s="57" t="s">
        <v>3740</v>
      </c>
      <c r="B527" s="29">
        <v>1934.0</v>
      </c>
      <c r="C527" s="58">
        <v>3143.0</v>
      </c>
      <c r="D527" s="27">
        <v>1209.0</v>
      </c>
      <c r="E527" s="41"/>
    </row>
    <row r="528" hidden="1">
      <c r="A528" s="57" t="s">
        <v>3741</v>
      </c>
      <c r="B528" s="29">
        <v>16341.0</v>
      </c>
      <c r="C528" s="58">
        <v>16341.0</v>
      </c>
      <c r="D528" s="27">
        <v>0.0</v>
      </c>
      <c r="E528" s="41"/>
    </row>
    <row r="529" hidden="1">
      <c r="A529" s="35" t="s">
        <v>3742</v>
      </c>
      <c r="B529" s="29">
        <v>397849.0</v>
      </c>
      <c r="C529" s="58">
        <v>397286.0</v>
      </c>
      <c r="D529" s="27">
        <v>-563.0</v>
      </c>
      <c r="E529" s="41"/>
    </row>
    <row r="530" hidden="1">
      <c r="A530" s="36" t="s">
        <v>3743</v>
      </c>
      <c r="B530" s="42">
        <v>-31.0</v>
      </c>
      <c r="C530" s="64">
        <v>-4144.0</v>
      </c>
      <c r="D530" s="65">
        <v>-4113.0</v>
      </c>
      <c r="E530" s="45"/>
    </row>
    <row r="531" hidden="1"/>
    <row r="532" hidden="1"/>
    <row r="533" hidden="1">
      <c r="A533" s="5" t="s">
        <v>4846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3717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45642.0</v>
      </c>
      <c r="B537" s="6"/>
      <c r="C537" s="53" t="s">
        <v>3718</v>
      </c>
      <c r="D537" s="15">
        <v>45648.0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4" t="s">
        <v>4850</v>
      </c>
      <c r="B539" s="7"/>
      <c r="C539" s="16"/>
      <c r="D539" s="55" t="s">
        <v>4851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3719</v>
      </c>
      <c r="B541" s="6"/>
      <c r="C541" s="6"/>
      <c r="D541" s="6"/>
      <c r="E541" s="7"/>
    </row>
    <row r="542" hidden="1">
      <c r="A542" s="20" t="s">
        <v>3720</v>
      </c>
      <c r="B542" s="21" t="s">
        <v>3721</v>
      </c>
      <c r="C542" s="22" t="s">
        <v>3722</v>
      </c>
      <c r="D542" s="21" t="s">
        <v>3723</v>
      </c>
      <c r="E542" s="23" t="s">
        <v>13</v>
      </c>
    </row>
    <row r="543" hidden="1">
      <c r="A543" s="56" t="s">
        <v>3724</v>
      </c>
      <c r="B543" s="25">
        <v>36613.0</v>
      </c>
      <c r="C543" s="26">
        <v>36115.0</v>
      </c>
      <c r="D543" s="27">
        <v>-498.0</v>
      </c>
      <c r="E543" s="41"/>
    </row>
    <row r="544" hidden="1">
      <c r="A544" s="56" t="s">
        <v>3725</v>
      </c>
      <c r="B544" s="29">
        <v>19451.0</v>
      </c>
      <c r="C544" s="26">
        <v>19451.0</v>
      </c>
      <c r="D544" s="27">
        <v>0.0</v>
      </c>
      <c r="E544" s="40"/>
    </row>
    <row r="545" hidden="1">
      <c r="A545" s="56" t="s">
        <v>3726</v>
      </c>
      <c r="B545" s="29">
        <v>0.0</v>
      </c>
      <c r="C545" s="26"/>
      <c r="D545" s="27">
        <v>0.0</v>
      </c>
      <c r="E545" s="41"/>
    </row>
    <row r="546" hidden="1">
      <c r="A546" s="56" t="s">
        <v>3727</v>
      </c>
      <c r="B546" s="29">
        <v>1000.0</v>
      </c>
      <c r="C546" s="26">
        <v>1000.0</v>
      </c>
      <c r="D546" s="27">
        <v>0.0</v>
      </c>
      <c r="E546" s="41"/>
    </row>
    <row r="547" hidden="1">
      <c r="A547" s="31" t="s">
        <v>3729</v>
      </c>
      <c r="B547" s="29">
        <v>0.0</v>
      </c>
      <c r="C547" s="26"/>
      <c r="D547" s="27">
        <v>0.0</v>
      </c>
      <c r="E547" s="41"/>
    </row>
    <row r="548" hidden="1">
      <c r="A548" s="31" t="s">
        <v>3730</v>
      </c>
      <c r="B548" s="29">
        <v>108.0</v>
      </c>
      <c r="C548" s="26">
        <v>108.0</v>
      </c>
      <c r="D548" s="27">
        <v>0.0</v>
      </c>
      <c r="E548" s="41"/>
    </row>
    <row r="549" hidden="1">
      <c r="A549" s="31" t="s">
        <v>3732</v>
      </c>
      <c r="B549" s="29">
        <v>3654.0</v>
      </c>
      <c r="C549" s="26">
        <v>3654.0</v>
      </c>
      <c r="D549" s="27">
        <v>0.0</v>
      </c>
      <c r="E549" s="40"/>
    </row>
    <row r="550" hidden="1">
      <c r="A550" s="31" t="s">
        <v>3734</v>
      </c>
      <c r="B550" s="29">
        <v>3600.0</v>
      </c>
      <c r="C550" s="26">
        <v>3320.0</v>
      </c>
      <c r="D550" s="27">
        <v>-280.0</v>
      </c>
      <c r="E550" s="41"/>
    </row>
    <row r="551" hidden="1">
      <c r="A551" s="57" t="s">
        <v>3735</v>
      </c>
      <c r="B551" s="29">
        <v>102051.0</v>
      </c>
      <c r="C551" s="29">
        <v>102051.0</v>
      </c>
      <c r="D551" s="27">
        <v>0.0</v>
      </c>
      <c r="E551" s="41"/>
    </row>
    <row r="552" hidden="1">
      <c r="A552" s="57" t="s">
        <v>3736</v>
      </c>
      <c r="B552" s="29">
        <v>44934.0</v>
      </c>
      <c r="C552" s="58">
        <v>44934.0</v>
      </c>
      <c r="D552" s="27">
        <v>0.0</v>
      </c>
      <c r="E552" s="41"/>
    </row>
    <row r="553" hidden="1">
      <c r="A553" s="57" t="s">
        <v>3737</v>
      </c>
      <c r="B553" s="29">
        <v>70795.0</v>
      </c>
      <c r="C553" s="58">
        <v>70466.0</v>
      </c>
      <c r="D553" s="27">
        <v>-329.0</v>
      </c>
      <c r="E553" s="41"/>
    </row>
    <row r="554" hidden="1">
      <c r="A554" s="57" t="s">
        <v>3738</v>
      </c>
      <c r="B554" s="29">
        <v>65836.0</v>
      </c>
      <c r="C554" s="58">
        <v>65836.0</v>
      </c>
      <c r="D554" s="27">
        <v>0.0</v>
      </c>
      <c r="E554" s="41"/>
    </row>
    <row r="555" hidden="1">
      <c r="A555" s="57" t="s">
        <v>3740</v>
      </c>
      <c r="B555" s="29">
        <v>3740.0</v>
      </c>
      <c r="C555" s="58">
        <v>3740.0</v>
      </c>
      <c r="D555" s="27">
        <v>0.0</v>
      </c>
      <c r="E555" s="41"/>
    </row>
    <row r="556" hidden="1">
      <c r="A556" s="57" t="s">
        <v>3741</v>
      </c>
      <c r="B556" s="29">
        <v>15034.0</v>
      </c>
      <c r="C556" s="58">
        <v>14755.0</v>
      </c>
      <c r="D556" s="27">
        <v>-279.0</v>
      </c>
      <c r="E556" s="41"/>
    </row>
    <row r="557" hidden="1">
      <c r="A557" s="35" t="s">
        <v>3742</v>
      </c>
      <c r="B557" s="29">
        <v>351760.5</v>
      </c>
      <c r="C557" s="58">
        <v>351152.5</v>
      </c>
      <c r="D557" s="27">
        <v>-608.0</v>
      </c>
      <c r="E557" s="41"/>
    </row>
    <row r="558" hidden="1">
      <c r="A558" s="36" t="s">
        <v>3743</v>
      </c>
      <c r="B558" s="42">
        <v>21.5</v>
      </c>
      <c r="C558" s="64">
        <v>-477.5</v>
      </c>
      <c r="D558" s="65">
        <v>-499.0</v>
      </c>
      <c r="E558" s="45"/>
    </row>
    <row r="559" hidden="1"/>
    <row r="560" hidden="1"/>
    <row r="561" hidden="1">
      <c r="A561" s="5" t="s">
        <v>4846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3717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45649.0</v>
      </c>
      <c r="B565" s="6"/>
      <c r="C565" s="53" t="s">
        <v>3718</v>
      </c>
      <c r="D565" s="15">
        <v>45655.0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4" t="s">
        <v>4850</v>
      </c>
      <c r="B567" s="7"/>
      <c r="C567" s="16"/>
      <c r="D567" s="55" t="s">
        <v>4851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3719</v>
      </c>
      <c r="B569" s="6"/>
      <c r="C569" s="6"/>
      <c r="D569" s="6"/>
      <c r="E569" s="7"/>
    </row>
    <row r="570" hidden="1">
      <c r="A570" s="20" t="s">
        <v>3720</v>
      </c>
      <c r="B570" s="21" t="s">
        <v>3721</v>
      </c>
      <c r="C570" s="22" t="s">
        <v>3722</v>
      </c>
      <c r="D570" s="21" t="s">
        <v>3723</v>
      </c>
      <c r="E570" s="23" t="s">
        <v>13</v>
      </c>
    </row>
    <row r="571" hidden="1">
      <c r="A571" s="56" t="s">
        <v>3724</v>
      </c>
      <c r="B571" s="25">
        <v>34206.0</v>
      </c>
      <c r="C571" s="26">
        <v>34206.0</v>
      </c>
      <c r="D571" s="27">
        <v>0.0</v>
      </c>
      <c r="E571" s="41"/>
    </row>
    <row r="572" hidden="1">
      <c r="A572" s="56" t="s">
        <v>3725</v>
      </c>
      <c r="B572" s="29">
        <v>9875.0</v>
      </c>
      <c r="C572" s="26">
        <v>9875.0</v>
      </c>
      <c r="D572" s="27">
        <v>0.0</v>
      </c>
      <c r="E572" s="40"/>
    </row>
    <row r="573" hidden="1">
      <c r="A573" s="56" t="s">
        <v>3726</v>
      </c>
      <c r="B573" s="29">
        <v>1300.0</v>
      </c>
      <c r="C573" s="26">
        <v>1300.0</v>
      </c>
      <c r="D573" s="27">
        <v>0.0</v>
      </c>
      <c r="E573" s="41"/>
    </row>
    <row r="574" hidden="1">
      <c r="A574" s="56" t="s">
        <v>3727</v>
      </c>
      <c r="B574" s="29">
        <v>499.0</v>
      </c>
      <c r="C574" s="26">
        <v>499.0</v>
      </c>
      <c r="D574" s="27">
        <v>0.0</v>
      </c>
      <c r="E574" s="41"/>
    </row>
    <row r="575" hidden="1">
      <c r="A575" s="31" t="s">
        <v>3729</v>
      </c>
      <c r="B575" s="29">
        <v>0.0</v>
      </c>
      <c r="C575" s="26"/>
      <c r="D575" s="27">
        <v>0.0</v>
      </c>
      <c r="E575" s="41"/>
    </row>
    <row r="576" hidden="1">
      <c r="A576" s="31" t="s">
        <v>3730</v>
      </c>
      <c r="B576" s="29">
        <v>38.0</v>
      </c>
      <c r="C576" s="26">
        <v>38.0</v>
      </c>
      <c r="D576" s="27">
        <v>0.0</v>
      </c>
      <c r="E576" s="41"/>
    </row>
    <row r="577" hidden="1">
      <c r="A577" s="31" t="s">
        <v>3732</v>
      </c>
      <c r="B577" s="29">
        <v>2500.0</v>
      </c>
      <c r="C577" s="26">
        <v>2500.0</v>
      </c>
      <c r="D577" s="27">
        <v>0.0</v>
      </c>
      <c r="E577" s="40"/>
    </row>
    <row r="578" hidden="1">
      <c r="A578" s="31" t="s">
        <v>3734</v>
      </c>
      <c r="B578" s="29">
        <v>2120.0</v>
      </c>
      <c r="C578" s="26">
        <v>2120.0</v>
      </c>
      <c r="D578" s="27">
        <v>0.0</v>
      </c>
      <c r="E578" s="41"/>
    </row>
    <row r="579" hidden="1">
      <c r="A579" s="57" t="s">
        <v>3735</v>
      </c>
      <c r="B579" s="29">
        <v>65186.0</v>
      </c>
      <c r="C579" s="29">
        <v>65186.0</v>
      </c>
      <c r="D579" s="27">
        <v>0.0</v>
      </c>
      <c r="E579" s="41"/>
    </row>
    <row r="580" hidden="1">
      <c r="A580" s="57" t="s">
        <v>3736</v>
      </c>
      <c r="B580" s="29">
        <v>25256.0</v>
      </c>
      <c r="C580" s="58">
        <v>25256.0</v>
      </c>
      <c r="D580" s="27">
        <v>0.0</v>
      </c>
      <c r="E580" s="41"/>
    </row>
    <row r="581" hidden="1">
      <c r="A581" s="57" t="s">
        <v>3737</v>
      </c>
      <c r="B581" s="29">
        <v>57282.0</v>
      </c>
      <c r="C581" s="58">
        <v>56921.0</v>
      </c>
      <c r="D581" s="27">
        <v>-361.0</v>
      </c>
      <c r="E581" s="41"/>
    </row>
    <row r="582" hidden="1">
      <c r="A582" s="57" t="s">
        <v>3738</v>
      </c>
      <c r="B582" s="29">
        <v>38984.5</v>
      </c>
      <c r="C582" s="58">
        <v>38984.5</v>
      </c>
      <c r="D582" s="27">
        <v>0.0</v>
      </c>
      <c r="E582" s="41"/>
    </row>
    <row r="583" hidden="1">
      <c r="A583" s="57" t="s">
        <v>3740</v>
      </c>
      <c r="B583" s="29">
        <v>2909.0</v>
      </c>
      <c r="C583" s="58">
        <v>2909.0</v>
      </c>
      <c r="D583" s="27">
        <v>0.0</v>
      </c>
      <c r="E583" s="41"/>
    </row>
    <row r="584" hidden="1">
      <c r="A584" s="57" t="s">
        <v>3741</v>
      </c>
      <c r="B584" s="29">
        <v>15651.0</v>
      </c>
      <c r="C584" s="58">
        <v>15651.0</v>
      </c>
      <c r="D584" s="27">
        <v>0.0</v>
      </c>
      <c r="E584" s="41"/>
    </row>
    <row r="585" hidden="1">
      <c r="A585" s="35" t="s">
        <v>3742</v>
      </c>
      <c r="B585" s="29">
        <v>240482.0</v>
      </c>
      <c r="C585" s="58">
        <v>240121.0</v>
      </c>
      <c r="D585" s="27">
        <v>-361.0</v>
      </c>
      <c r="E585" s="41"/>
    </row>
    <row r="586" hidden="1">
      <c r="A586" s="36" t="s">
        <v>3743</v>
      </c>
      <c r="B586" s="42">
        <v>-326.5</v>
      </c>
      <c r="C586" s="64">
        <v>-326.5</v>
      </c>
      <c r="D586" s="65">
        <v>0.0</v>
      </c>
      <c r="E586" s="45"/>
    </row>
    <row r="587" hidden="1"/>
    <row r="588" hidden="1"/>
    <row r="589" hidden="1">
      <c r="A589" s="5" t="s">
        <v>4846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3717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45649.0</v>
      </c>
      <c r="B593" s="6"/>
      <c r="C593" s="53" t="s">
        <v>3718</v>
      </c>
      <c r="D593" s="15">
        <v>45655.0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4" t="s">
        <v>4850</v>
      </c>
      <c r="B595" s="7"/>
      <c r="C595" s="16"/>
      <c r="D595" s="55" t="s">
        <v>4851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3719</v>
      </c>
      <c r="B597" s="6"/>
      <c r="C597" s="6"/>
      <c r="D597" s="6"/>
      <c r="E597" s="7"/>
    </row>
    <row r="598" hidden="1">
      <c r="A598" s="20" t="s">
        <v>3720</v>
      </c>
      <c r="B598" s="21" t="s">
        <v>3721</v>
      </c>
      <c r="C598" s="22" t="s">
        <v>3722</v>
      </c>
      <c r="D598" s="21" t="s">
        <v>3723</v>
      </c>
      <c r="E598" s="23" t="s">
        <v>13</v>
      </c>
    </row>
    <row r="599" hidden="1">
      <c r="A599" s="56" t="s">
        <v>3724</v>
      </c>
      <c r="B599" s="25">
        <v>34206.0</v>
      </c>
      <c r="C599" s="26">
        <v>34206.0</v>
      </c>
      <c r="D599" s="27">
        <v>0.0</v>
      </c>
      <c r="E599" s="41"/>
    </row>
    <row r="600" hidden="1">
      <c r="A600" s="56" t="s">
        <v>3725</v>
      </c>
      <c r="B600" s="29">
        <v>9875.0</v>
      </c>
      <c r="C600" s="26">
        <v>9875.0</v>
      </c>
      <c r="D600" s="27">
        <v>0.0</v>
      </c>
      <c r="E600" s="40"/>
    </row>
    <row r="601" hidden="1">
      <c r="A601" s="56" t="s">
        <v>3726</v>
      </c>
      <c r="B601" s="29">
        <v>1300.0</v>
      </c>
      <c r="C601" s="26">
        <v>1300.0</v>
      </c>
      <c r="D601" s="27">
        <v>0.0</v>
      </c>
      <c r="E601" s="41"/>
    </row>
    <row r="602" hidden="1">
      <c r="A602" s="56" t="s">
        <v>3727</v>
      </c>
      <c r="B602" s="29">
        <v>499.0</v>
      </c>
      <c r="C602" s="26">
        <v>499.0</v>
      </c>
      <c r="D602" s="27">
        <v>0.0</v>
      </c>
      <c r="E602" s="41"/>
    </row>
    <row r="603" hidden="1">
      <c r="A603" s="31" t="s">
        <v>3729</v>
      </c>
      <c r="B603" s="29">
        <v>0.0</v>
      </c>
      <c r="C603" s="26"/>
      <c r="D603" s="27">
        <v>0.0</v>
      </c>
      <c r="E603" s="41"/>
    </row>
    <row r="604" hidden="1">
      <c r="A604" s="31" t="s">
        <v>3730</v>
      </c>
      <c r="B604" s="29">
        <v>38.0</v>
      </c>
      <c r="C604" s="26">
        <v>38.0</v>
      </c>
      <c r="D604" s="27">
        <v>0.0</v>
      </c>
      <c r="E604" s="41"/>
    </row>
    <row r="605" hidden="1">
      <c r="A605" s="31" t="s">
        <v>3732</v>
      </c>
      <c r="B605" s="29">
        <v>2500.0</v>
      </c>
      <c r="C605" s="26">
        <v>2500.0</v>
      </c>
      <c r="D605" s="27">
        <v>0.0</v>
      </c>
      <c r="E605" s="28" t="s">
        <v>8652</v>
      </c>
    </row>
    <row r="606" hidden="1">
      <c r="A606" s="31" t="s">
        <v>3734</v>
      </c>
      <c r="B606" s="29">
        <v>2120.0</v>
      </c>
      <c r="C606" s="26">
        <v>2120.0</v>
      </c>
      <c r="D606" s="27">
        <v>0.0</v>
      </c>
      <c r="E606" s="41"/>
    </row>
    <row r="607" hidden="1">
      <c r="A607" s="57" t="s">
        <v>3735</v>
      </c>
      <c r="B607" s="29">
        <v>65186.0</v>
      </c>
      <c r="C607" s="29">
        <v>65186.0</v>
      </c>
      <c r="D607" s="27">
        <v>0.0</v>
      </c>
      <c r="E607" s="41"/>
    </row>
    <row r="608" hidden="1">
      <c r="A608" s="57" t="s">
        <v>3736</v>
      </c>
      <c r="B608" s="29">
        <v>25256.0</v>
      </c>
      <c r="C608" s="58">
        <v>25256.0</v>
      </c>
      <c r="D608" s="27">
        <v>0.0</v>
      </c>
      <c r="E608" s="41"/>
    </row>
    <row r="609" hidden="1">
      <c r="A609" s="57" t="s">
        <v>3737</v>
      </c>
      <c r="B609" s="29">
        <v>57282.0</v>
      </c>
      <c r="C609" s="58">
        <v>56921.0</v>
      </c>
      <c r="D609" s="27">
        <v>-361.0</v>
      </c>
      <c r="E609" s="41"/>
    </row>
    <row r="610" hidden="1">
      <c r="A610" s="57" t="s">
        <v>3738</v>
      </c>
      <c r="B610" s="29">
        <v>38984.5</v>
      </c>
      <c r="C610" s="58">
        <v>38984.5</v>
      </c>
      <c r="D610" s="27">
        <v>0.0</v>
      </c>
      <c r="E610" s="41"/>
    </row>
    <row r="611" hidden="1">
      <c r="A611" s="57" t="s">
        <v>3740</v>
      </c>
      <c r="B611" s="29">
        <v>2909.0</v>
      </c>
      <c r="C611" s="58">
        <v>2909.0</v>
      </c>
      <c r="D611" s="27">
        <v>0.0</v>
      </c>
      <c r="E611" s="41"/>
    </row>
    <row r="612" hidden="1">
      <c r="A612" s="57" t="s">
        <v>3741</v>
      </c>
      <c r="B612" s="29">
        <v>15651.0</v>
      </c>
      <c r="C612" s="58">
        <v>15651.0</v>
      </c>
      <c r="D612" s="27">
        <v>0.0</v>
      </c>
      <c r="E612" s="41"/>
    </row>
    <row r="613" hidden="1">
      <c r="A613" s="35" t="s">
        <v>3742</v>
      </c>
      <c r="B613" s="29">
        <v>240482.0</v>
      </c>
      <c r="C613" s="58">
        <v>240121.0</v>
      </c>
      <c r="D613" s="27">
        <v>-361.0</v>
      </c>
      <c r="E613" s="41"/>
    </row>
    <row r="614" hidden="1">
      <c r="A614" s="36" t="s">
        <v>3743</v>
      </c>
      <c r="B614" s="42">
        <v>-326.5</v>
      </c>
      <c r="C614" s="64">
        <v>-326.5</v>
      </c>
      <c r="D614" s="65">
        <v>0.0</v>
      </c>
      <c r="E614" s="45"/>
    </row>
    <row r="615" hidden="1"/>
    <row r="616" hidden="1"/>
    <row r="617" hidden="1">
      <c r="A617" s="5" t="s">
        <v>4846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3717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45656.0</v>
      </c>
      <c r="B621" s="6"/>
      <c r="C621" s="53" t="s">
        <v>3718</v>
      </c>
      <c r="D621" s="15">
        <v>45657.0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4" t="s">
        <v>4850</v>
      </c>
      <c r="B623" s="7"/>
      <c r="C623" s="16"/>
      <c r="D623" s="55" t="s">
        <v>4852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3719</v>
      </c>
      <c r="B625" s="6"/>
      <c r="C625" s="6"/>
      <c r="D625" s="6"/>
      <c r="E625" s="7"/>
    </row>
    <row r="626" hidden="1">
      <c r="A626" s="20" t="s">
        <v>3720</v>
      </c>
      <c r="B626" s="21" t="s">
        <v>3721</v>
      </c>
      <c r="C626" s="22" t="s">
        <v>3722</v>
      </c>
      <c r="D626" s="21" t="s">
        <v>3723</v>
      </c>
      <c r="E626" s="23" t="s">
        <v>13</v>
      </c>
    </row>
    <row r="627" hidden="1">
      <c r="A627" s="56" t="s">
        <v>3724</v>
      </c>
      <c r="B627" s="25">
        <v>12148.0</v>
      </c>
      <c r="C627" s="26">
        <v>12150.0</v>
      </c>
      <c r="D627" s="27">
        <v>2.0</v>
      </c>
      <c r="E627" s="41"/>
    </row>
    <row r="628" hidden="1">
      <c r="A628" s="56" t="s">
        <v>3725</v>
      </c>
      <c r="B628" s="29">
        <v>4923.0</v>
      </c>
      <c r="C628" s="26">
        <v>4923.0</v>
      </c>
      <c r="D628" s="27">
        <v>0.0</v>
      </c>
      <c r="E628" s="40"/>
    </row>
    <row r="629" hidden="1">
      <c r="A629" s="56" t="s">
        <v>3726</v>
      </c>
      <c r="B629" s="29">
        <v>280.0</v>
      </c>
      <c r="C629" s="26">
        <v>280.0</v>
      </c>
      <c r="D629" s="27">
        <v>0.0</v>
      </c>
      <c r="E629" s="41"/>
    </row>
    <row r="630" hidden="1">
      <c r="A630" s="56" t="s">
        <v>3727</v>
      </c>
      <c r="B630" s="29">
        <v>500.0</v>
      </c>
      <c r="C630" s="26">
        <v>500.0</v>
      </c>
      <c r="D630" s="27">
        <v>0.0</v>
      </c>
      <c r="E630" s="41"/>
    </row>
    <row r="631" hidden="1">
      <c r="A631" s="31" t="s">
        <v>3729</v>
      </c>
      <c r="B631" s="29">
        <v>135.0</v>
      </c>
      <c r="C631" s="26">
        <v>135.0</v>
      </c>
      <c r="D631" s="27">
        <v>0.0</v>
      </c>
      <c r="E631" s="41"/>
    </row>
    <row r="632" hidden="1">
      <c r="A632" s="31" t="s">
        <v>3730</v>
      </c>
      <c r="B632" s="29">
        <v>115.0</v>
      </c>
      <c r="C632" s="26">
        <v>115.0</v>
      </c>
      <c r="D632" s="27">
        <v>0.0</v>
      </c>
      <c r="E632" s="41"/>
    </row>
    <row r="633" hidden="1">
      <c r="A633" s="31" t="s">
        <v>3732</v>
      </c>
      <c r="B633" s="29">
        <v>0.0</v>
      </c>
      <c r="C633" s="26"/>
      <c r="D633" s="27">
        <v>0.0</v>
      </c>
      <c r="E633" s="28"/>
    </row>
    <row r="634" hidden="1">
      <c r="A634" s="31" t="s">
        <v>3734</v>
      </c>
      <c r="B634" s="29">
        <v>880.0</v>
      </c>
      <c r="C634" s="26">
        <v>880.0</v>
      </c>
      <c r="D634" s="27">
        <v>0.0</v>
      </c>
      <c r="E634" s="41"/>
    </row>
    <row r="635" hidden="1">
      <c r="A635" s="57" t="s">
        <v>3735</v>
      </c>
      <c r="B635" s="29">
        <v>31364.0</v>
      </c>
      <c r="C635" s="29">
        <v>0.0</v>
      </c>
      <c r="D635" s="27">
        <v>-31364.0</v>
      </c>
      <c r="E635" s="41"/>
    </row>
    <row r="636" hidden="1">
      <c r="A636" s="57" t="s">
        <v>3736</v>
      </c>
      <c r="B636" s="29">
        <v>5618.0</v>
      </c>
      <c r="C636" s="58">
        <v>0.0</v>
      </c>
      <c r="D636" s="27">
        <v>-5618.0</v>
      </c>
      <c r="E636" s="41"/>
    </row>
    <row r="637" hidden="1">
      <c r="A637" s="57" t="s">
        <v>3737</v>
      </c>
      <c r="B637" s="29">
        <v>24976.0</v>
      </c>
      <c r="C637" s="58">
        <v>0.0</v>
      </c>
      <c r="D637" s="27">
        <v>-24976.0</v>
      </c>
      <c r="E637" s="41"/>
    </row>
    <row r="638" hidden="1">
      <c r="A638" s="57" t="s">
        <v>3738</v>
      </c>
      <c r="B638" s="29">
        <v>14773.0</v>
      </c>
      <c r="C638" s="58">
        <v>0.0</v>
      </c>
      <c r="D638" s="27">
        <v>-14773.0</v>
      </c>
      <c r="E638" s="41"/>
    </row>
    <row r="639" hidden="1">
      <c r="A639" s="57" t="s">
        <v>3740</v>
      </c>
      <c r="B639" s="29">
        <v>4659.0</v>
      </c>
      <c r="C639" s="58">
        <v>0.0</v>
      </c>
      <c r="D639" s="27">
        <v>-4659.0</v>
      </c>
      <c r="E639" s="41"/>
    </row>
    <row r="640" hidden="1">
      <c r="A640" s="57" t="s">
        <v>3741</v>
      </c>
      <c r="B640" s="29">
        <v>5845.0</v>
      </c>
      <c r="C640" s="58">
        <v>0.0</v>
      </c>
      <c r="D640" s="27">
        <v>-5845.0</v>
      </c>
      <c r="E640" s="41"/>
    </row>
    <row r="641" hidden="1">
      <c r="A641" s="35" t="s">
        <v>3742</v>
      </c>
      <c r="B641" s="29">
        <v>100371.0</v>
      </c>
      <c r="C641" s="58">
        <v>0.0</v>
      </c>
      <c r="D641" s="27">
        <v>-100371.0</v>
      </c>
      <c r="E641" s="41"/>
    </row>
    <row r="642" hidden="1">
      <c r="A642" s="36" t="s">
        <v>3743</v>
      </c>
      <c r="B642" s="42">
        <v>0.0</v>
      </c>
      <c r="C642" s="64">
        <v>18983.0</v>
      </c>
      <c r="D642" s="65">
        <v>18983.0</v>
      </c>
      <c r="E642" s="45"/>
    </row>
    <row r="643" hidden="1"/>
    <row r="644" hidden="1"/>
    <row r="645" hidden="1">
      <c r="A645" s="5" t="s">
        <v>4846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3717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45656.0</v>
      </c>
      <c r="B649" s="6"/>
      <c r="C649" s="53" t="s">
        <v>3718</v>
      </c>
      <c r="D649" s="15">
        <v>45657.0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4" t="s">
        <v>4850</v>
      </c>
      <c r="B651" s="7"/>
      <c r="C651" s="16"/>
      <c r="D651" s="55" t="s">
        <v>4852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3719</v>
      </c>
      <c r="B653" s="6"/>
      <c r="C653" s="6"/>
      <c r="D653" s="6"/>
      <c r="E653" s="7"/>
    </row>
    <row r="654" hidden="1">
      <c r="A654" s="20" t="s">
        <v>3720</v>
      </c>
      <c r="B654" s="21" t="s">
        <v>3721</v>
      </c>
      <c r="C654" s="22" t="s">
        <v>3722</v>
      </c>
      <c r="D654" s="21" t="s">
        <v>3723</v>
      </c>
      <c r="E654" s="23" t="s">
        <v>13</v>
      </c>
    </row>
    <row r="655" hidden="1">
      <c r="A655" s="56" t="s">
        <v>3724</v>
      </c>
      <c r="B655" s="25">
        <v>12148.0</v>
      </c>
      <c r="C655" s="26">
        <v>12150.0</v>
      </c>
      <c r="D655" s="27">
        <v>2.0</v>
      </c>
      <c r="E655" s="41"/>
    </row>
    <row r="656" hidden="1">
      <c r="A656" s="56" t="s">
        <v>3725</v>
      </c>
      <c r="B656" s="29">
        <v>4923.0</v>
      </c>
      <c r="C656" s="26">
        <v>4923.0</v>
      </c>
      <c r="D656" s="27">
        <v>0.0</v>
      </c>
      <c r="E656" s="40"/>
    </row>
    <row r="657" hidden="1">
      <c r="A657" s="56" t="s">
        <v>3726</v>
      </c>
      <c r="B657" s="29">
        <v>280.0</v>
      </c>
      <c r="C657" s="26">
        <v>280.0</v>
      </c>
      <c r="D657" s="27">
        <v>0.0</v>
      </c>
      <c r="E657" s="41"/>
    </row>
    <row r="658" hidden="1">
      <c r="A658" s="56" t="s">
        <v>3727</v>
      </c>
      <c r="B658" s="29">
        <v>500.0</v>
      </c>
      <c r="C658" s="26">
        <v>500.0</v>
      </c>
      <c r="D658" s="27">
        <v>0.0</v>
      </c>
      <c r="E658" s="41"/>
    </row>
    <row r="659" hidden="1">
      <c r="A659" s="31" t="s">
        <v>3729</v>
      </c>
      <c r="B659" s="29">
        <v>135.0</v>
      </c>
      <c r="C659" s="26">
        <v>135.0</v>
      </c>
      <c r="D659" s="27">
        <v>0.0</v>
      </c>
      <c r="E659" s="41"/>
    </row>
    <row r="660" hidden="1">
      <c r="A660" s="31" t="s">
        <v>3730</v>
      </c>
      <c r="B660" s="29">
        <v>115.0</v>
      </c>
      <c r="C660" s="26">
        <v>115.0</v>
      </c>
      <c r="D660" s="27">
        <v>0.0</v>
      </c>
      <c r="E660" s="41"/>
    </row>
    <row r="661" hidden="1">
      <c r="A661" s="31" t="s">
        <v>3732</v>
      </c>
      <c r="B661" s="29">
        <v>0.0</v>
      </c>
      <c r="C661" s="26"/>
      <c r="D661" s="27">
        <v>0.0</v>
      </c>
      <c r="E661" s="28"/>
    </row>
    <row r="662" hidden="1">
      <c r="A662" s="31" t="s">
        <v>3734</v>
      </c>
      <c r="B662" s="29">
        <v>880.0</v>
      </c>
      <c r="C662" s="26">
        <v>880.0</v>
      </c>
      <c r="D662" s="27">
        <v>0.0</v>
      </c>
      <c r="E662" s="41"/>
    </row>
    <row r="663" hidden="1">
      <c r="A663" s="57" t="s">
        <v>3735</v>
      </c>
      <c r="B663" s="29">
        <v>31364.0</v>
      </c>
      <c r="C663" s="29">
        <v>30891.0</v>
      </c>
      <c r="D663" s="27">
        <v>-473.0</v>
      </c>
      <c r="E663" s="41"/>
    </row>
    <row r="664" hidden="1">
      <c r="A664" s="57" t="s">
        <v>3736</v>
      </c>
      <c r="B664" s="29">
        <v>5618.0</v>
      </c>
      <c r="C664" s="58">
        <v>5618.0</v>
      </c>
      <c r="D664" s="27">
        <v>0.0</v>
      </c>
      <c r="E664" s="41"/>
    </row>
    <row r="665" hidden="1">
      <c r="A665" s="57" t="s">
        <v>3737</v>
      </c>
      <c r="B665" s="29">
        <v>24976.0</v>
      </c>
      <c r="C665" s="58">
        <v>24976.0</v>
      </c>
      <c r="D665" s="27">
        <v>0.0</v>
      </c>
      <c r="E665" s="41"/>
    </row>
    <row r="666" hidden="1">
      <c r="A666" s="57" t="s">
        <v>3738</v>
      </c>
      <c r="B666" s="29">
        <v>14773.0</v>
      </c>
      <c r="C666" s="58">
        <v>14773.0</v>
      </c>
      <c r="D666" s="27">
        <v>0.0</v>
      </c>
      <c r="E666" s="41"/>
    </row>
    <row r="667" hidden="1">
      <c r="A667" s="57" t="s">
        <v>3740</v>
      </c>
      <c r="B667" s="29">
        <v>4659.0</v>
      </c>
      <c r="C667" s="58">
        <v>4659.0</v>
      </c>
      <c r="D667" s="27">
        <v>0.0</v>
      </c>
      <c r="E667" s="41"/>
    </row>
    <row r="668" hidden="1">
      <c r="A668" s="57" t="s">
        <v>3741</v>
      </c>
      <c r="B668" s="29">
        <v>5845.0</v>
      </c>
      <c r="C668" s="58">
        <v>5845.0</v>
      </c>
      <c r="D668" s="27">
        <v>0.0</v>
      </c>
      <c r="E668" s="41"/>
    </row>
    <row r="669" hidden="1">
      <c r="A669" s="35" t="s">
        <v>3742</v>
      </c>
      <c r="B669" s="29">
        <v>100371.0</v>
      </c>
      <c r="C669" s="58">
        <v>99898.0</v>
      </c>
      <c r="D669" s="27">
        <v>-473.0</v>
      </c>
      <c r="E669" s="41"/>
    </row>
    <row r="670" hidden="1">
      <c r="A670" s="36" t="s">
        <v>3743</v>
      </c>
      <c r="B670" s="42">
        <v>0.0</v>
      </c>
      <c r="C670" s="64">
        <v>2.0</v>
      </c>
      <c r="D670" s="65">
        <v>2.0</v>
      </c>
      <c r="E670" s="45"/>
    </row>
    <row r="671" hidden="1"/>
    <row r="672" hidden="1"/>
    <row r="673" hidden="1">
      <c r="A673" s="5" t="s">
        <v>4846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3717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45658.0</v>
      </c>
      <c r="B677" s="6"/>
      <c r="C677" s="53" t="s">
        <v>3718</v>
      </c>
      <c r="D677" s="15">
        <v>45662.0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4" t="s">
        <v>4853</v>
      </c>
      <c r="B679" s="7"/>
      <c r="C679" s="16"/>
      <c r="D679" s="55" t="s">
        <v>4851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3719</v>
      </c>
      <c r="B681" s="6"/>
      <c r="C681" s="6"/>
      <c r="D681" s="6"/>
      <c r="E681" s="7"/>
    </row>
    <row r="682" hidden="1">
      <c r="A682" s="20" t="s">
        <v>3720</v>
      </c>
      <c r="B682" s="21" t="s">
        <v>3721</v>
      </c>
      <c r="C682" s="22" t="s">
        <v>3722</v>
      </c>
      <c r="D682" s="21" t="s">
        <v>3723</v>
      </c>
      <c r="E682" s="23" t="s">
        <v>13</v>
      </c>
    </row>
    <row r="683" hidden="1">
      <c r="A683" s="56" t="s">
        <v>3724</v>
      </c>
      <c r="B683" s="25">
        <v>29053.0</v>
      </c>
      <c r="C683" s="26">
        <v>29055.0</v>
      </c>
      <c r="D683" s="27">
        <v>2.0</v>
      </c>
      <c r="E683" s="41"/>
    </row>
    <row r="684" hidden="1">
      <c r="A684" s="56" t="s">
        <v>3725</v>
      </c>
      <c r="B684" s="29">
        <v>15937.0</v>
      </c>
      <c r="C684" s="26">
        <v>15937.0</v>
      </c>
      <c r="D684" s="27">
        <v>0.0</v>
      </c>
      <c r="E684" s="40"/>
    </row>
    <row r="685" hidden="1">
      <c r="A685" s="56" t="s">
        <v>3726</v>
      </c>
      <c r="B685" s="29">
        <v>0.0</v>
      </c>
      <c r="C685" s="26"/>
      <c r="D685" s="27">
        <v>0.0</v>
      </c>
      <c r="E685" s="41"/>
    </row>
    <row r="686" hidden="1">
      <c r="A686" s="56" t="s">
        <v>3727</v>
      </c>
      <c r="B686" s="29">
        <v>499.0</v>
      </c>
      <c r="C686" s="26">
        <v>499.0</v>
      </c>
      <c r="D686" s="27">
        <v>0.0</v>
      </c>
      <c r="E686" s="41"/>
    </row>
    <row r="687" hidden="1">
      <c r="A687" s="31" t="s">
        <v>3729</v>
      </c>
      <c r="B687" s="29">
        <v>0.0</v>
      </c>
      <c r="C687" s="26"/>
      <c r="D687" s="27">
        <v>0.0</v>
      </c>
      <c r="E687" s="41"/>
    </row>
    <row r="688" hidden="1">
      <c r="A688" s="31" t="s">
        <v>3730</v>
      </c>
      <c r="B688" s="29">
        <v>0.0</v>
      </c>
      <c r="C688" s="26"/>
      <c r="D688" s="27">
        <v>0.0</v>
      </c>
      <c r="E688" s="41"/>
    </row>
    <row r="689" hidden="1">
      <c r="A689" s="31" t="s">
        <v>3732</v>
      </c>
      <c r="B689" s="29">
        <v>150.0</v>
      </c>
      <c r="C689" s="26">
        <v>150.0</v>
      </c>
      <c r="D689" s="27">
        <v>0.0</v>
      </c>
      <c r="E689" s="28"/>
    </row>
    <row r="690" hidden="1">
      <c r="A690" s="31" t="s">
        <v>3734</v>
      </c>
      <c r="B690" s="29">
        <v>2920.0</v>
      </c>
      <c r="C690" s="26">
        <v>2920.0</v>
      </c>
      <c r="D690" s="27">
        <v>0.0</v>
      </c>
      <c r="E690" s="41"/>
    </row>
    <row r="691" hidden="1">
      <c r="A691" s="57" t="s">
        <v>3735</v>
      </c>
      <c r="B691" s="29">
        <v>92542.0</v>
      </c>
      <c r="C691" s="29">
        <v>92542.0</v>
      </c>
      <c r="D691" s="27">
        <v>0.0</v>
      </c>
      <c r="E691" s="41"/>
    </row>
    <row r="692" hidden="1">
      <c r="A692" s="57" t="s">
        <v>3736</v>
      </c>
      <c r="B692" s="29">
        <v>20828.0</v>
      </c>
      <c r="C692" s="58">
        <v>20828.0</v>
      </c>
      <c r="D692" s="27">
        <v>0.0</v>
      </c>
      <c r="E692" s="41"/>
    </row>
    <row r="693" hidden="1">
      <c r="A693" s="57" t="s">
        <v>3737</v>
      </c>
      <c r="B693" s="29">
        <v>52061.0</v>
      </c>
      <c r="C693" s="58">
        <v>52061.0</v>
      </c>
      <c r="D693" s="27">
        <v>0.0</v>
      </c>
      <c r="E693" s="41"/>
    </row>
    <row r="694" hidden="1">
      <c r="A694" s="57" t="s">
        <v>3738</v>
      </c>
      <c r="B694" s="29">
        <v>45319.5</v>
      </c>
      <c r="C694" s="58">
        <v>45319.5</v>
      </c>
      <c r="D694" s="27">
        <v>0.0</v>
      </c>
      <c r="E694" s="41"/>
    </row>
    <row r="695" hidden="1">
      <c r="A695" s="57" t="s">
        <v>3740</v>
      </c>
      <c r="B695" s="29">
        <v>4572.0</v>
      </c>
      <c r="C695" s="58">
        <v>4572.0</v>
      </c>
      <c r="D695" s="27">
        <v>0.0</v>
      </c>
      <c r="E695" s="41"/>
    </row>
    <row r="696" hidden="1">
      <c r="A696" s="57" t="s">
        <v>3741</v>
      </c>
      <c r="B696" s="29">
        <v>9603.0</v>
      </c>
      <c r="C696" s="58">
        <v>9603.0</v>
      </c>
      <c r="D696" s="27">
        <v>0.0</v>
      </c>
      <c r="E696" s="41"/>
    </row>
    <row r="697" hidden="1">
      <c r="A697" s="35" t="s">
        <v>3742</v>
      </c>
      <c r="B697" s="29">
        <v>263859.5</v>
      </c>
      <c r="C697" s="58">
        <v>263859.5</v>
      </c>
      <c r="D697" s="27">
        <v>0.0</v>
      </c>
      <c r="E697" s="41"/>
    </row>
    <row r="698" hidden="1">
      <c r="A698" s="36" t="s">
        <v>3743</v>
      </c>
      <c r="B698" s="42">
        <v>22.0</v>
      </c>
      <c r="C698" s="64">
        <v>24.0</v>
      </c>
      <c r="D698" s="65">
        <v>2.0</v>
      </c>
      <c r="E698" s="45"/>
    </row>
    <row r="699" hidden="1"/>
    <row r="700" hidden="1"/>
    <row r="701" hidden="1">
      <c r="A701" s="5" t="s">
        <v>4846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3717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3" t="s">
        <v>3718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4" t="s">
        <v>4850</v>
      </c>
      <c r="B707" s="7"/>
      <c r="C707" s="16"/>
      <c r="D707" s="55" t="s">
        <v>4851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3719</v>
      </c>
      <c r="B709" s="6"/>
      <c r="C709" s="6"/>
      <c r="D709" s="6"/>
      <c r="E709" s="7"/>
    </row>
    <row r="710" hidden="1">
      <c r="A710" s="20" t="s">
        <v>3720</v>
      </c>
      <c r="B710" s="21" t="s">
        <v>3721</v>
      </c>
      <c r="C710" s="22" t="s">
        <v>3722</v>
      </c>
      <c r="D710" s="21" t="s">
        <v>3723</v>
      </c>
      <c r="E710" s="23" t="s">
        <v>13</v>
      </c>
    </row>
    <row r="711" hidden="1">
      <c r="A711" s="56" t="s">
        <v>3724</v>
      </c>
      <c r="B711" s="25">
        <v>43686.0</v>
      </c>
      <c r="C711" s="26">
        <v>43686.0</v>
      </c>
      <c r="D711" s="27">
        <v>0.0</v>
      </c>
      <c r="E711" s="41"/>
    </row>
    <row r="712" hidden="1">
      <c r="A712" s="56" t="s">
        <v>3725</v>
      </c>
      <c r="B712" s="29">
        <v>15511.5</v>
      </c>
      <c r="C712" s="26">
        <v>15511.5</v>
      </c>
      <c r="D712" s="27">
        <v>0.0</v>
      </c>
      <c r="E712" s="40"/>
    </row>
    <row r="713" hidden="1">
      <c r="A713" s="56" t="s">
        <v>3726</v>
      </c>
      <c r="B713" s="29">
        <v>240.0</v>
      </c>
      <c r="C713" s="26">
        <v>240.0</v>
      </c>
      <c r="D713" s="27">
        <v>0.0</v>
      </c>
      <c r="E713" s="41"/>
    </row>
    <row r="714" hidden="1">
      <c r="A714" s="56" t="s">
        <v>3727</v>
      </c>
      <c r="B714" s="29">
        <v>500.0</v>
      </c>
      <c r="C714" s="26">
        <v>500.0</v>
      </c>
      <c r="D714" s="27">
        <v>0.0</v>
      </c>
      <c r="E714" s="41"/>
    </row>
    <row r="715" hidden="1">
      <c r="A715" s="31" t="s">
        <v>3729</v>
      </c>
      <c r="B715" s="29">
        <v>0.0</v>
      </c>
      <c r="C715" s="26"/>
      <c r="D715" s="27">
        <v>0.0</v>
      </c>
      <c r="E715" s="41"/>
    </row>
    <row r="716" hidden="1">
      <c r="A716" s="31" t="s">
        <v>3730</v>
      </c>
      <c r="B716" s="29">
        <v>0.0</v>
      </c>
      <c r="C716" s="26"/>
      <c r="D716" s="27">
        <v>0.0</v>
      </c>
      <c r="E716" s="41"/>
    </row>
    <row r="717" hidden="1">
      <c r="A717" s="31" t="s">
        <v>3732</v>
      </c>
      <c r="B717" s="29">
        <v>1000.0</v>
      </c>
      <c r="C717" s="26">
        <v>1000.0</v>
      </c>
      <c r="D717" s="27">
        <v>0.0</v>
      </c>
      <c r="E717" s="28" t="s">
        <v>8653</v>
      </c>
    </row>
    <row r="718" hidden="1">
      <c r="A718" s="31" t="s">
        <v>3734</v>
      </c>
      <c r="B718" s="29">
        <v>3200.0</v>
      </c>
      <c r="C718" s="26">
        <v>3200.0</v>
      </c>
      <c r="D718" s="27">
        <v>0.0</v>
      </c>
      <c r="E718" s="41"/>
    </row>
    <row r="719" hidden="1">
      <c r="A719" s="57" t="s">
        <v>3735</v>
      </c>
      <c r="B719" s="29">
        <v>106137.0</v>
      </c>
      <c r="C719" s="29">
        <v>106137.0</v>
      </c>
      <c r="D719" s="27">
        <v>0.0</v>
      </c>
      <c r="E719" s="41"/>
    </row>
    <row r="720" hidden="1">
      <c r="A720" s="57" t="s">
        <v>3736</v>
      </c>
      <c r="B720" s="29">
        <v>33201.0</v>
      </c>
      <c r="C720" s="58">
        <v>33201.0</v>
      </c>
      <c r="D720" s="27">
        <v>0.0</v>
      </c>
      <c r="E720" s="41"/>
    </row>
    <row r="721" hidden="1">
      <c r="A721" s="57" t="s">
        <v>3737</v>
      </c>
      <c r="B721" s="29">
        <v>62752.0</v>
      </c>
      <c r="C721" s="58">
        <v>62752.0</v>
      </c>
      <c r="D721" s="27">
        <v>0.0</v>
      </c>
      <c r="E721" s="41"/>
    </row>
    <row r="722" hidden="1">
      <c r="A722" s="57" t="s">
        <v>3738</v>
      </c>
      <c r="B722" s="29">
        <v>63043.5</v>
      </c>
      <c r="C722" s="58">
        <v>63043.5</v>
      </c>
      <c r="D722" s="27">
        <v>0.0</v>
      </c>
      <c r="E722" s="41"/>
    </row>
    <row r="723" hidden="1">
      <c r="A723" s="57" t="s">
        <v>3740</v>
      </c>
      <c r="B723" s="29">
        <v>6934.0</v>
      </c>
      <c r="C723" s="58">
        <v>6934.0</v>
      </c>
      <c r="D723" s="27">
        <v>0.0</v>
      </c>
      <c r="E723" s="41"/>
    </row>
    <row r="724" hidden="1">
      <c r="A724" s="57" t="s">
        <v>3741</v>
      </c>
      <c r="B724" s="29">
        <v>20419.0</v>
      </c>
      <c r="C724" s="58">
        <v>20419.0</v>
      </c>
      <c r="D724" s="27">
        <v>0.0</v>
      </c>
      <c r="E724" s="41"/>
    </row>
    <row r="725" hidden="1">
      <c r="A725" s="35" t="s">
        <v>3742</v>
      </c>
      <c r="B725" s="29">
        <v>336191.5</v>
      </c>
      <c r="C725" s="58">
        <v>336191.5</v>
      </c>
      <c r="D725" s="27">
        <v>0.0</v>
      </c>
      <c r="E725" s="41"/>
    </row>
    <row r="726" hidden="1">
      <c r="A726" s="36" t="s">
        <v>3743</v>
      </c>
      <c r="B726" s="42">
        <v>13.5</v>
      </c>
      <c r="C726" s="64">
        <v>13.5</v>
      </c>
      <c r="D726" s="65">
        <v>0.0</v>
      </c>
      <c r="E726" s="45"/>
    </row>
    <row r="727" hidden="1"/>
    <row r="728" hidden="1"/>
    <row r="729" hidden="1">
      <c r="A729" s="5" t="s">
        <v>4846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3717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3" t="s">
        <v>3718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4" t="s">
        <v>4850</v>
      </c>
      <c r="B735" s="7"/>
      <c r="C735" s="16"/>
      <c r="D735" s="55" t="s">
        <v>4851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3719</v>
      </c>
      <c r="B737" s="6"/>
      <c r="C737" s="6"/>
      <c r="D737" s="6"/>
      <c r="E737" s="7"/>
    </row>
    <row r="738" hidden="1">
      <c r="A738" s="20" t="s">
        <v>3720</v>
      </c>
      <c r="B738" s="21" t="s">
        <v>3721</v>
      </c>
      <c r="C738" s="22" t="s">
        <v>3722</v>
      </c>
      <c r="D738" s="21" t="s">
        <v>3723</v>
      </c>
      <c r="E738" s="23" t="s">
        <v>13</v>
      </c>
    </row>
    <row r="739" hidden="1">
      <c r="A739" s="56" t="s">
        <v>3724</v>
      </c>
      <c r="B739" s="25">
        <v>34499.0</v>
      </c>
      <c r="C739" s="26">
        <v>34500.0</v>
      </c>
      <c r="D739" s="27">
        <v>1.0</v>
      </c>
      <c r="E739" s="41"/>
    </row>
    <row r="740" hidden="1">
      <c r="A740" s="56" t="s">
        <v>3725</v>
      </c>
      <c r="B740" s="29">
        <v>23376.0</v>
      </c>
      <c r="C740" s="26">
        <v>23376.0</v>
      </c>
      <c r="D740" s="27">
        <v>0.0</v>
      </c>
      <c r="E740" s="40"/>
    </row>
    <row r="741" hidden="1">
      <c r="A741" s="56" t="s">
        <v>3726</v>
      </c>
      <c r="B741" s="29">
        <v>300.0</v>
      </c>
      <c r="C741" s="26">
        <v>300.0</v>
      </c>
      <c r="D741" s="27">
        <v>0.0</v>
      </c>
      <c r="E741" s="41"/>
    </row>
    <row r="742" hidden="1">
      <c r="A742" s="56" t="s">
        <v>3727</v>
      </c>
      <c r="B742" s="29">
        <v>500.0</v>
      </c>
      <c r="C742" s="26">
        <v>500.0</v>
      </c>
      <c r="D742" s="27">
        <v>0.0</v>
      </c>
      <c r="E742" s="41"/>
    </row>
    <row r="743" hidden="1">
      <c r="A743" s="31" t="s">
        <v>3729</v>
      </c>
      <c r="B743" s="29">
        <v>219.0</v>
      </c>
      <c r="C743" s="26">
        <v>209.0</v>
      </c>
      <c r="D743" s="27">
        <v>-10.0</v>
      </c>
      <c r="E743" s="28" t="s">
        <v>8654</v>
      </c>
    </row>
    <row r="744" hidden="1">
      <c r="A744" s="31" t="s">
        <v>3730</v>
      </c>
      <c r="B744" s="29">
        <v>0.0</v>
      </c>
      <c r="C744" s="26"/>
      <c r="D744" s="27">
        <v>0.0</v>
      </c>
      <c r="E744" s="41"/>
    </row>
    <row r="745" hidden="1">
      <c r="A745" s="31" t="s">
        <v>3732</v>
      </c>
      <c r="B745" s="29">
        <v>190.0</v>
      </c>
      <c r="C745" s="26">
        <v>110.0</v>
      </c>
      <c r="D745" s="27">
        <v>-80.0</v>
      </c>
      <c r="E745" s="28" t="s">
        <v>8655</v>
      </c>
    </row>
    <row r="746" hidden="1">
      <c r="A746" s="31" t="s">
        <v>3734</v>
      </c>
      <c r="B746" s="29">
        <v>3560.0</v>
      </c>
      <c r="C746" s="26">
        <v>3640.0</v>
      </c>
      <c r="D746" s="27">
        <v>80.0</v>
      </c>
      <c r="E746" s="41"/>
    </row>
    <row r="747" hidden="1">
      <c r="A747" s="57" t="s">
        <v>3735</v>
      </c>
      <c r="B747" s="29">
        <v>98514.0</v>
      </c>
      <c r="C747" s="29">
        <v>98514.0</v>
      </c>
      <c r="D747" s="27">
        <v>0.0</v>
      </c>
      <c r="E747" s="41"/>
    </row>
    <row r="748" hidden="1">
      <c r="A748" s="57" t="s">
        <v>3736</v>
      </c>
      <c r="B748" s="29">
        <v>28744.0</v>
      </c>
      <c r="C748" s="58">
        <v>28744.0</v>
      </c>
      <c r="D748" s="27">
        <v>0.0</v>
      </c>
      <c r="E748" s="41"/>
    </row>
    <row r="749" hidden="1">
      <c r="A749" s="57" t="s">
        <v>3737</v>
      </c>
      <c r="B749" s="29">
        <v>73877.0</v>
      </c>
      <c r="C749" s="58">
        <v>73877.0</v>
      </c>
      <c r="D749" s="27">
        <v>0.0</v>
      </c>
      <c r="E749" s="41"/>
    </row>
    <row r="750" hidden="1">
      <c r="A750" s="57" t="s">
        <v>3738</v>
      </c>
      <c r="B750" s="29">
        <v>53288.0</v>
      </c>
      <c r="C750" s="58">
        <v>53288.0</v>
      </c>
      <c r="D750" s="27">
        <v>0.0</v>
      </c>
      <c r="E750" s="41"/>
    </row>
    <row r="751" hidden="1">
      <c r="A751" s="57" t="s">
        <v>3740</v>
      </c>
      <c r="B751" s="29">
        <v>6322.0</v>
      </c>
      <c r="C751" s="58">
        <v>6322.0</v>
      </c>
      <c r="D751" s="27">
        <v>0.0</v>
      </c>
      <c r="E751" s="41"/>
    </row>
    <row r="752" hidden="1">
      <c r="A752" s="57" t="s">
        <v>3741</v>
      </c>
      <c r="B752" s="29">
        <v>11480.0</v>
      </c>
      <c r="C752" s="58">
        <v>11480.0</v>
      </c>
      <c r="D752" s="27">
        <v>0.0</v>
      </c>
      <c r="E752" s="41"/>
    </row>
    <row r="753" hidden="1">
      <c r="A753" s="35" t="s">
        <v>3742</v>
      </c>
      <c r="B753" s="29">
        <v>323367.5</v>
      </c>
      <c r="C753" s="58">
        <v>323367.5</v>
      </c>
      <c r="D753" s="27">
        <v>0.0</v>
      </c>
      <c r="E753" s="41"/>
    </row>
    <row r="754" hidden="1">
      <c r="A754" s="36" t="s">
        <v>3743</v>
      </c>
      <c r="B754" s="42">
        <v>21.5</v>
      </c>
      <c r="C754" s="64">
        <v>12.5</v>
      </c>
      <c r="D754" s="65">
        <v>-9.0</v>
      </c>
      <c r="E754" s="45"/>
    </row>
    <row r="755" hidden="1"/>
    <row r="756" hidden="1"/>
    <row r="757" hidden="1">
      <c r="A757" s="5" t="s">
        <v>4846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3717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3" t="s">
        <v>3718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4" t="s">
        <v>4850</v>
      </c>
      <c r="B763" s="7"/>
      <c r="C763" s="16"/>
      <c r="D763" s="55" t="s">
        <v>4851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3719</v>
      </c>
      <c r="B765" s="6"/>
      <c r="C765" s="6"/>
      <c r="D765" s="6"/>
      <c r="E765" s="7"/>
    </row>
    <row r="766" hidden="1">
      <c r="A766" s="20" t="s">
        <v>3720</v>
      </c>
      <c r="B766" s="21" t="s">
        <v>3721</v>
      </c>
      <c r="C766" s="22" t="s">
        <v>3722</v>
      </c>
      <c r="D766" s="21" t="s">
        <v>3723</v>
      </c>
      <c r="E766" s="23" t="s">
        <v>13</v>
      </c>
    </row>
    <row r="767" hidden="1">
      <c r="A767" s="56" t="s">
        <v>3724</v>
      </c>
      <c r="B767" s="25">
        <v>29859.0</v>
      </c>
      <c r="C767" s="26">
        <v>29860.0</v>
      </c>
      <c r="D767" s="27">
        <v>1.0</v>
      </c>
      <c r="E767" s="41"/>
    </row>
    <row r="768" hidden="1">
      <c r="A768" s="56" t="s">
        <v>3725</v>
      </c>
      <c r="B768" s="29">
        <v>23008.0</v>
      </c>
      <c r="C768" s="26">
        <v>23008.0</v>
      </c>
      <c r="D768" s="27">
        <v>0.0</v>
      </c>
      <c r="E768" s="40"/>
    </row>
    <row r="769" hidden="1">
      <c r="A769" s="56" t="s">
        <v>3726</v>
      </c>
      <c r="B769" s="29">
        <v>0.0</v>
      </c>
      <c r="C769" s="26"/>
      <c r="D769" s="27">
        <v>0.0</v>
      </c>
      <c r="E769" s="41"/>
    </row>
    <row r="770" hidden="1">
      <c r="A770" s="56" t="s">
        <v>3727</v>
      </c>
      <c r="B770" s="29">
        <v>1000.0</v>
      </c>
      <c r="C770" s="26">
        <v>1000.0</v>
      </c>
      <c r="D770" s="27">
        <v>0.0</v>
      </c>
      <c r="E770" s="41"/>
    </row>
    <row r="771" hidden="1">
      <c r="A771" s="31" t="s">
        <v>3729</v>
      </c>
      <c r="B771" s="29">
        <v>0.0</v>
      </c>
      <c r="C771" s="26"/>
      <c r="D771" s="27">
        <v>0.0</v>
      </c>
      <c r="E771" s="28"/>
    </row>
    <row r="772" hidden="1">
      <c r="A772" s="31" t="s">
        <v>3730</v>
      </c>
      <c r="B772" s="29">
        <v>0.0</v>
      </c>
      <c r="C772" s="26"/>
      <c r="D772" s="27">
        <v>0.0</v>
      </c>
      <c r="E772" s="41"/>
    </row>
    <row r="773" hidden="1">
      <c r="A773" s="31" t="s">
        <v>3732</v>
      </c>
      <c r="B773" s="29">
        <v>185.0</v>
      </c>
      <c r="C773" s="26">
        <v>105.0</v>
      </c>
      <c r="D773" s="27">
        <v>-80.0</v>
      </c>
      <c r="E773" s="28" t="s">
        <v>8656</v>
      </c>
    </row>
    <row r="774" hidden="1">
      <c r="A774" s="31" t="s">
        <v>3734</v>
      </c>
      <c r="B774" s="29">
        <v>3160.0</v>
      </c>
      <c r="C774" s="26">
        <v>3240.0</v>
      </c>
      <c r="D774" s="27">
        <v>80.0</v>
      </c>
      <c r="E774" s="41"/>
    </row>
    <row r="775" hidden="1">
      <c r="A775" s="57" t="s">
        <v>3735</v>
      </c>
      <c r="B775" s="29">
        <v>89046.0</v>
      </c>
      <c r="C775" s="29">
        <v>89046.0</v>
      </c>
      <c r="D775" s="27">
        <v>0.0</v>
      </c>
      <c r="E775" s="41"/>
    </row>
    <row r="776" hidden="1">
      <c r="A776" s="57" t="s">
        <v>3736</v>
      </c>
      <c r="B776" s="29">
        <v>22499.0</v>
      </c>
      <c r="C776" s="58">
        <v>22499.0</v>
      </c>
      <c r="D776" s="27">
        <v>0.0</v>
      </c>
      <c r="E776" s="41"/>
    </row>
    <row r="777" hidden="1">
      <c r="A777" s="57" t="s">
        <v>3737</v>
      </c>
      <c r="B777" s="29">
        <v>76239.0</v>
      </c>
      <c r="C777" s="58">
        <v>76239.0</v>
      </c>
      <c r="D777" s="27">
        <v>0.0</v>
      </c>
      <c r="E777" s="41"/>
    </row>
    <row r="778" hidden="1">
      <c r="A778" s="57" t="s">
        <v>3738</v>
      </c>
      <c r="B778" s="29">
        <v>60242.5</v>
      </c>
      <c r="C778" s="58">
        <v>60242.5</v>
      </c>
      <c r="D778" s="27">
        <v>0.0</v>
      </c>
      <c r="E778" s="41"/>
    </row>
    <row r="779" hidden="1">
      <c r="A779" s="57" t="s">
        <v>3740</v>
      </c>
      <c r="B779" s="29">
        <v>5336.0</v>
      </c>
      <c r="C779" s="58">
        <v>5336.0</v>
      </c>
      <c r="D779" s="27">
        <v>0.0</v>
      </c>
      <c r="E779" s="41"/>
    </row>
    <row r="780" hidden="1">
      <c r="A780" s="57" t="s">
        <v>3741</v>
      </c>
      <c r="B780" s="29">
        <v>10002.0</v>
      </c>
      <c r="C780" s="58">
        <v>10002.0</v>
      </c>
      <c r="D780" s="27">
        <v>0.0</v>
      </c>
      <c r="E780" s="41"/>
    </row>
    <row r="781" hidden="1">
      <c r="A781" s="35" t="s">
        <v>3742</v>
      </c>
      <c r="B781" s="29">
        <v>310556.0</v>
      </c>
      <c r="C781" s="58">
        <v>310556.0</v>
      </c>
      <c r="D781" s="27">
        <v>0.0</v>
      </c>
      <c r="E781" s="41"/>
    </row>
    <row r="782" hidden="1">
      <c r="A782" s="36" t="s">
        <v>3743</v>
      </c>
      <c r="B782" s="42">
        <v>18.5</v>
      </c>
      <c r="C782" s="64">
        <v>19.5</v>
      </c>
      <c r="D782" s="65">
        <v>1.0</v>
      </c>
      <c r="E782" s="45"/>
    </row>
    <row r="783" hidden="1"/>
    <row r="784" hidden="1"/>
    <row r="785" hidden="1">
      <c r="A785" s="5" t="s">
        <v>4846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3717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3" t="s">
        <v>3718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4" t="s">
        <v>4850</v>
      </c>
      <c r="B791" s="7"/>
      <c r="C791" s="16"/>
      <c r="D791" s="55" t="s">
        <v>4857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3719</v>
      </c>
      <c r="B793" s="6"/>
      <c r="C793" s="6"/>
      <c r="D793" s="6"/>
      <c r="E793" s="7"/>
    </row>
    <row r="794" hidden="1">
      <c r="A794" s="20" t="s">
        <v>3720</v>
      </c>
      <c r="B794" s="21" t="s">
        <v>3721</v>
      </c>
      <c r="C794" s="22" t="s">
        <v>3722</v>
      </c>
      <c r="D794" s="21" t="s">
        <v>3723</v>
      </c>
      <c r="E794" s="23" t="s">
        <v>13</v>
      </c>
    </row>
    <row r="795" hidden="1">
      <c r="A795" s="56" t="s">
        <v>3724</v>
      </c>
      <c r="B795" s="25">
        <v>23519.0</v>
      </c>
      <c r="C795" s="26">
        <v>23519.0</v>
      </c>
      <c r="D795" s="27">
        <v>0.0</v>
      </c>
      <c r="E795" s="41"/>
    </row>
    <row r="796" hidden="1">
      <c r="A796" s="56" t="s">
        <v>3725</v>
      </c>
      <c r="B796" s="29">
        <v>12180.0</v>
      </c>
      <c r="C796" s="26">
        <v>12180.0</v>
      </c>
      <c r="D796" s="27">
        <v>0.0</v>
      </c>
      <c r="E796" s="40"/>
    </row>
    <row r="797" hidden="1">
      <c r="A797" s="56" t="s">
        <v>3726</v>
      </c>
      <c r="B797" s="29">
        <v>840.0</v>
      </c>
      <c r="C797" s="26">
        <v>840.0</v>
      </c>
      <c r="D797" s="27">
        <v>0.0</v>
      </c>
      <c r="E797" s="41"/>
    </row>
    <row r="798" hidden="1">
      <c r="A798" s="56" t="s">
        <v>3727</v>
      </c>
      <c r="B798" s="29">
        <v>0.0</v>
      </c>
      <c r="C798" s="26"/>
      <c r="D798" s="27">
        <v>0.0</v>
      </c>
      <c r="E798" s="41"/>
    </row>
    <row r="799" hidden="1">
      <c r="A799" s="31" t="s">
        <v>3729</v>
      </c>
      <c r="B799" s="29">
        <v>0.0</v>
      </c>
      <c r="C799" s="26"/>
      <c r="D799" s="27">
        <v>0.0</v>
      </c>
      <c r="E799" s="28"/>
    </row>
    <row r="800" hidden="1">
      <c r="A800" s="31" t="s">
        <v>3730</v>
      </c>
      <c r="B800" s="29">
        <v>0.0</v>
      </c>
      <c r="C800" s="26"/>
      <c r="D800" s="27">
        <v>0.0</v>
      </c>
      <c r="E800" s="41"/>
    </row>
    <row r="801" hidden="1">
      <c r="A801" s="31" t="s">
        <v>3732</v>
      </c>
      <c r="B801" s="29">
        <v>45.0</v>
      </c>
      <c r="C801" s="26">
        <v>45.0</v>
      </c>
      <c r="D801" s="27">
        <v>0.0</v>
      </c>
      <c r="E801" s="28"/>
    </row>
    <row r="802" hidden="1">
      <c r="A802" s="31" t="s">
        <v>3734</v>
      </c>
      <c r="B802" s="29">
        <v>2200.0</v>
      </c>
      <c r="C802" s="26">
        <v>2200.0</v>
      </c>
      <c r="D802" s="27">
        <v>0.0</v>
      </c>
      <c r="E802" s="41"/>
    </row>
    <row r="803" hidden="1">
      <c r="A803" s="57" t="s">
        <v>3735</v>
      </c>
      <c r="B803" s="29">
        <v>66187.0</v>
      </c>
      <c r="C803" s="29">
        <v>66187.0</v>
      </c>
      <c r="D803" s="27">
        <v>0.0</v>
      </c>
      <c r="E803" s="41"/>
    </row>
    <row r="804" hidden="1">
      <c r="A804" s="57" t="s">
        <v>3736</v>
      </c>
      <c r="B804" s="29">
        <v>17229.0</v>
      </c>
      <c r="C804" s="58">
        <v>17229.0</v>
      </c>
      <c r="D804" s="27">
        <v>0.0</v>
      </c>
      <c r="E804" s="41"/>
    </row>
    <row r="805" hidden="1">
      <c r="A805" s="57" t="s">
        <v>3737</v>
      </c>
      <c r="B805" s="29">
        <v>44820.0</v>
      </c>
      <c r="C805" s="58">
        <v>44820.0</v>
      </c>
      <c r="D805" s="27">
        <v>0.0</v>
      </c>
      <c r="E805" s="41"/>
    </row>
    <row r="806" hidden="1">
      <c r="A806" s="57" t="s">
        <v>3738</v>
      </c>
      <c r="B806" s="29">
        <v>42880.0</v>
      </c>
      <c r="C806" s="58">
        <v>42880.0</v>
      </c>
      <c r="D806" s="27">
        <v>0.0</v>
      </c>
      <c r="E806" s="41"/>
    </row>
    <row r="807" hidden="1">
      <c r="A807" s="57" t="s">
        <v>3740</v>
      </c>
      <c r="B807" s="29">
        <v>2522.0</v>
      </c>
      <c r="C807" s="58">
        <v>2522.0</v>
      </c>
      <c r="D807" s="27">
        <v>0.0</v>
      </c>
      <c r="E807" s="41"/>
    </row>
    <row r="808" hidden="1">
      <c r="A808" s="57" t="s">
        <v>3741</v>
      </c>
      <c r="B808" s="29">
        <v>8953.0</v>
      </c>
      <c r="C808" s="58">
        <v>8953.0</v>
      </c>
      <c r="D808" s="27">
        <v>0.0</v>
      </c>
      <c r="E808" s="41"/>
    </row>
    <row r="809" hidden="1">
      <c r="A809" s="35" t="s">
        <v>3742</v>
      </c>
      <c r="B809" s="29">
        <v>212421.2</v>
      </c>
      <c r="C809" s="58">
        <v>212421.2</v>
      </c>
      <c r="D809" s="27">
        <v>0.0</v>
      </c>
      <c r="E809" s="41"/>
    </row>
    <row r="810" hidden="1">
      <c r="A810" s="36" t="s">
        <v>3743</v>
      </c>
      <c r="B810" s="42">
        <v>0.8000000000029104</v>
      </c>
      <c r="C810" s="64">
        <v>0.7999999999883585</v>
      </c>
      <c r="D810" s="65">
        <v>-1.4551915228366852E-11</v>
      </c>
      <c r="E810" s="45"/>
    </row>
    <row r="811" hidden="1"/>
    <row r="812" hidden="1"/>
    <row r="813" hidden="1">
      <c r="A813" s="5" t="s">
        <v>4846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3717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45689.0</v>
      </c>
      <c r="B817" s="6"/>
      <c r="C817" s="53" t="s">
        <v>3718</v>
      </c>
      <c r="D817" s="15">
        <v>45690.0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4" t="s">
        <v>4859</v>
      </c>
      <c r="B819" s="7"/>
      <c r="C819" s="16"/>
      <c r="D819" s="55" t="s">
        <v>4851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3719</v>
      </c>
      <c r="B821" s="6"/>
      <c r="C821" s="6"/>
      <c r="D821" s="6"/>
      <c r="E821" s="7"/>
    </row>
    <row r="822" hidden="1">
      <c r="A822" s="20" t="s">
        <v>3720</v>
      </c>
      <c r="B822" s="21" t="s">
        <v>3721</v>
      </c>
      <c r="C822" s="22" t="s">
        <v>3722</v>
      </c>
      <c r="D822" s="21" t="s">
        <v>3723</v>
      </c>
      <c r="E822" s="23" t="s">
        <v>13</v>
      </c>
    </row>
    <row r="823" hidden="1">
      <c r="A823" s="56" t="s">
        <v>3724</v>
      </c>
      <c r="B823" s="25">
        <v>16539.0</v>
      </c>
      <c r="C823" s="26">
        <v>16540.0</v>
      </c>
      <c r="D823" s="27">
        <v>1.0</v>
      </c>
      <c r="E823" s="41"/>
    </row>
    <row r="824" hidden="1">
      <c r="A824" s="56" t="s">
        <v>3725</v>
      </c>
      <c r="B824" s="29">
        <v>5029.0</v>
      </c>
      <c r="C824" s="26">
        <v>5029.0</v>
      </c>
      <c r="D824" s="27">
        <v>0.0</v>
      </c>
      <c r="E824" s="40"/>
    </row>
    <row r="825" hidden="1">
      <c r="A825" s="56" t="s">
        <v>3726</v>
      </c>
      <c r="B825" s="29">
        <v>0.0</v>
      </c>
      <c r="C825" s="26"/>
      <c r="D825" s="27">
        <v>0.0</v>
      </c>
      <c r="E825" s="41"/>
    </row>
    <row r="826" hidden="1">
      <c r="A826" s="56" t="s">
        <v>3727</v>
      </c>
      <c r="B826" s="29">
        <v>500.0</v>
      </c>
      <c r="C826" s="26">
        <v>500.0</v>
      </c>
      <c r="D826" s="27">
        <v>0.0</v>
      </c>
      <c r="E826" s="41"/>
    </row>
    <row r="827" hidden="1">
      <c r="A827" s="31" t="s">
        <v>3729</v>
      </c>
      <c r="B827" s="29">
        <v>0.0</v>
      </c>
      <c r="C827" s="26"/>
      <c r="D827" s="27">
        <v>0.0</v>
      </c>
      <c r="E827" s="28"/>
    </row>
    <row r="828" hidden="1">
      <c r="A828" s="31" t="s">
        <v>3730</v>
      </c>
      <c r="B828" s="29">
        <v>0.0</v>
      </c>
      <c r="C828" s="26"/>
      <c r="D828" s="27">
        <v>0.0</v>
      </c>
      <c r="E828" s="41"/>
    </row>
    <row r="829" hidden="1">
      <c r="A829" s="31" t="s">
        <v>3732</v>
      </c>
      <c r="B829" s="29">
        <v>0.0</v>
      </c>
      <c r="C829" s="26"/>
      <c r="D829" s="27">
        <v>0.0</v>
      </c>
      <c r="E829" s="28"/>
    </row>
    <row r="830" hidden="1">
      <c r="A830" s="31" t="s">
        <v>3734</v>
      </c>
      <c r="B830" s="29">
        <v>1080.0</v>
      </c>
      <c r="C830" s="26">
        <v>1170.0</v>
      </c>
      <c r="D830" s="27">
        <v>90.0</v>
      </c>
      <c r="E830" s="41"/>
    </row>
    <row r="831" hidden="1">
      <c r="A831" s="57" t="s">
        <v>3735</v>
      </c>
      <c r="B831" s="29">
        <v>34396.0</v>
      </c>
      <c r="C831" s="29">
        <v>34396.0</v>
      </c>
      <c r="D831" s="27">
        <v>0.0</v>
      </c>
      <c r="E831" s="41"/>
    </row>
    <row r="832" hidden="1">
      <c r="A832" s="57" t="s">
        <v>3736</v>
      </c>
      <c r="B832" s="29">
        <v>8031.0</v>
      </c>
      <c r="C832" s="58">
        <v>8031.0</v>
      </c>
      <c r="D832" s="27">
        <v>0.0</v>
      </c>
      <c r="E832" s="41"/>
    </row>
    <row r="833" hidden="1">
      <c r="A833" s="57" t="s">
        <v>3737</v>
      </c>
      <c r="B833" s="29">
        <v>24781.0</v>
      </c>
      <c r="C833" s="58">
        <v>24781.0</v>
      </c>
      <c r="D833" s="27">
        <v>0.0</v>
      </c>
      <c r="E833" s="41"/>
    </row>
    <row r="834" hidden="1">
      <c r="A834" s="57" t="s">
        <v>3738</v>
      </c>
      <c r="B834" s="29">
        <v>24369.0</v>
      </c>
      <c r="C834" s="58">
        <v>24369.0</v>
      </c>
      <c r="D834" s="27">
        <v>0.0</v>
      </c>
      <c r="E834" s="41"/>
    </row>
    <row r="835" hidden="1">
      <c r="A835" s="57" t="s">
        <v>3740</v>
      </c>
      <c r="B835" s="29">
        <v>1286.0</v>
      </c>
      <c r="C835" s="58">
        <v>1286.0</v>
      </c>
      <c r="D835" s="27">
        <v>0.0</v>
      </c>
      <c r="E835" s="41"/>
    </row>
    <row r="836" hidden="1">
      <c r="A836" s="57" t="s">
        <v>3741</v>
      </c>
      <c r="B836" s="29">
        <v>6467.0</v>
      </c>
      <c r="C836" s="58">
        <v>6467.0</v>
      </c>
      <c r="D836" s="27">
        <v>0.0</v>
      </c>
      <c r="E836" s="41"/>
    </row>
    <row r="837" hidden="1">
      <c r="A837" s="35" t="s">
        <v>3742</v>
      </c>
      <c r="B837" s="29">
        <v>116011.0</v>
      </c>
      <c r="C837" s="58">
        <v>116011.0</v>
      </c>
      <c r="D837" s="27">
        <v>0.0</v>
      </c>
      <c r="E837" s="41"/>
    </row>
    <row r="838" hidden="1">
      <c r="A838" s="36" t="s">
        <v>3743</v>
      </c>
      <c r="B838" s="42">
        <v>0.0</v>
      </c>
      <c r="C838" s="64">
        <v>91.0</v>
      </c>
      <c r="D838" s="65">
        <v>91.0</v>
      </c>
      <c r="E838" s="45"/>
    </row>
    <row r="839" hidden="1"/>
    <row r="840" hidden="1"/>
    <row r="841" hidden="1">
      <c r="A841" s="5" t="s">
        <v>4846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3717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45691.0</v>
      </c>
      <c r="B845" s="6"/>
      <c r="C845" s="53" t="s">
        <v>3718</v>
      </c>
      <c r="D845" s="15">
        <v>45697.0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4" t="s">
        <v>4850</v>
      </c>
      <c r="B847" s="7"/>
      <c r="C847" s="16"/>
      <c r="D847" s="55" t="s">
        <v>4851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3719</v>
      </c>
      <c r="B849" s="6"/>
      <c r="C849" s="6"/>
      <c r="D849" s="6"/>
      <c r="E849" s="7"/>
    </row>
    <row r="850" hidden="1">
      <c r="A850" s="20" t="s">
        <v>3720</v>
      </c>
      <c r="B850" s="21" t="s">
        <v>3721</v>
      </c>
      <c r="C850" s="22" t="s">
        <v>3722</v>
      </c>
      <c r="D850" s="21" t="s">
        <v>3723</v>
      </c>
      <c r="E850" s="23" t="s">
        <v>13</v>
      </c>
    </row>
    <row r="851" hidden="1">
      <c r="A851" s="56" t="s">
        <v>3724</v>
      </c>
      <c r="B851" s="25">
        <v>30688.0</v>
      </c>
      <c r="C851" s="26">
        <v>30700.0</v>
      </c>
      <c r="D851" s="27">
        <v>12.0</v>
      </c>
      <c r="E851" s="40" t="s">
        <v>8657</v>
      </c>
    </row>
    <row r="852" hidden="1">
      <c r="A852" s="56" t="s">
        <v>3725</v>
      </c>
      <c r="B852" s="29">
        <v>23963.0</v>
      </c>
      <c r="C852" s="26">
        <v>23963.0</v>
      </c>
      <c r="D852" s="27">
        <v>0.0</v>
      </c>
      <c r="E852" s="40"/>
    </row>
    <row r="853" hidden="1">
      <c r="A853" s="56" t="s">
        <v>3726</v>
      </c>
      <c r="B853" s="29">
        <v>0.0</v>
      </c>
      <c r="C853" s="26"/>
      <c r="D853" s="27">
        <v>0.0</v>
      </c>
      <c r="E853" s="41"/>
    </row>
    <row r="854" hidden="1">
      <c r="A854" s="56" t="s">
        <v>3727</v>
      </c>
      <c r="B854" s="29">
        <v>999.0</v>
      </c>
      <c r="C854" s="26">
        <v>999.0</v>
      </c>
      <c r="D854" s="27">
        <v>0.0</v>
      </c>
      <c r="E854" s="41"/>
    </row>
    <row r="855" hidden="1">
      <c r="A855" s="31" t="s">
        <v>3729</v>
      </c>
      <c r="B855" s="29">
        <v>0.0</v>
      </c>
      <c r="C855" s="26"/>
      <c r="D855" s="27">
        <v>0.0</v>
      </c>
      <c r="E855" s="28"/>
    </row>
    <row r="856" hidden="1">
      <c r="A856" s="31" t="s">
        <v>3730</v>
      </c>
      <c r="B856" s="29">
        <v>0.0</v>
      </c>
      <c r="C856" s="26"/>
      <c r="D856" s="27">
        <v>0.0</v>
      </c>
      <c r="E856" s="41"/>
    </row>
    <row r="857" hidden="1">
      <c r="A857" s="31" t="s">
        <v>3732</v>
      </c>
      <c r="B857" s="29">
        <v>255.0</v>
      </c>
      <c r="C857" s="26">
        <v>135.0</v>
      </c>
      <c r="D857" s="27">
        <v>-120.0</v>
      </c>
      <c r="E857" s="28"/>
    </row>
    <row r="858" hidden="1">
      <c r="A858" s="31" t="s">
        <v>3734</v>
      </c>
      <c r="B858" s="29">
        <v>2600.0</v>
      </c>
      <c r="C858" s="26">
        <v>2720.0</v>
      </c>
      <c r="D858" s="27">
        <v>120.0</v>
      </c>
      <c r="E858" s="41"/>
    </row>
    <row r="859" hidden="1">
      <c r="A859" s="57" t="s">
        <v>3735</v>
      </c>
      <c r="B859" s="29">
        <v>101453.0</v>
      </c>
      <c r="C859" s="29">
        <v>101453.0</v>
      </c>
      <c r="D859" s="27">
        <v>0.0</v>
      </c>
      <c r="E859" s="41"/>
    </row>
    <row r="860" hidden="1">
      <c r="A860" s="57" t="s">
        <v>3736</v>
      </c>
      <c r="B860" s="29">
        <v>46960.799999999996</v>
      </c>
      <c r="C860" s="58">
        <v>46960.80000000008</v>
      </c>
      <c r="D860" s="27">
        <v>8.731149137020111E-11</v>
      </c>
      <c r="E860" s="41"/>
    </row>
    <row r="861" hidden="1">
      <c r="A861" s="57" t="s">
        <v>3737</v>
      </c>
      <c r="B861" s="29">
        <v>59294.0</v>
      </c>
      <c r="C861" s="58">
        <v>59294.0</v>
      </c>
      <c r="D861" s="27">
        <v>0.0</v>
      </c>
      <c r="E861" s="41"/>
    </row>
    <row r="862" hidden="1">
      <c r="A862" s="57" t="s">
        <v>3738</v>
      </c>
      <c r="B862" s="29">
        <v>66914.5</v>
      </c>
      <c r="C862" s="58">
        <v>66914.5</v>
      </c>
      <c r="D862" s="27">
        <v>0.0</v>
      </c>
      <c r="E862" s="41"/>
    </row>
    <row r="863" hidden="1">
      <c r="A863" s="57" t="s">
        <v>3740</v>
      </c>
      <c r="B863" s="29">
        <v>5934.0</v>
      </c>
      <c r="C863" s="58">
        <v>5934.0</v>
      </c>
      <c r="D863" s="27">
        <v>0.0</v>
      </c>
      <c r="E863" s="41"/>
    </row>
    <row r="864" hidden="1">
      <c r="A864" s="57" t="s">
        <v>3741</v>
      </c>
      <c r="B864" s="29">
        <v>13533.0</v>
      </c>
      <c r="C864" s="58">
        <v>13533.0</v>
      </c>
      <c r="D864" s="27">
        <v>0.0</v>
      </c>
      <c r="E864" s="41"/>
    </row>
    <row r="865" hidden="1">
      <c r="A865" s="35" t="s">
        <v>3742</v>
      </c>
      <c r="B865" s="29">
        <v>339057.30000000005</v>
      </c>
      <c r="C865" s="58">
        <v>339057.3000000004</v>
      </c>
      <c r="D865" s="27">
        <v>3.4924596548080444E-10</v>
      </c>
      <c r="E865" s="41"/>
    </row>
    <row r="866" hidden="1">
      <c r="A866" s="36" t="s">
        <v>3743</v>
      </c>
      <c r="B866" s="42">
        <v>3.9999999999417923</v>
      </c>
      <c r="C866" s="64">
        <v>15.999999999650754</v>
      </c>
      <c r="D866" s="65">
        <v>11.999999999708962</v>
      </c>
      <c r="E866" s="45"/>
    </row>
    <row r="867" hidden="1"/>
    <row r="868" hidden="1"/>
    <row r="869" hidden="1">
      <c r="A869" s="5" t="s">
        <v>4846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3717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45698.0</v>
      </c>
      <c r="B873" s="6"/>
      <c r="C873" s="53" t="s">
        <v>3718</v>
      </c>
      <c r="D873" s="15">
        <v>45704.0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4" t="s">
        <v>4850</v>
      </c>
      <c r="B875" s="7"/>
      <c r="C875" s="16"/>
      <c r="D875" s="55" t="s">
        <v>4851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3719</v>
      </c>
      <c r="B877" s="6"/>
      <c r="C877" s="6"/>
      <c r="D877" s="6"/>
      <c r="E877" s="7"/>
    </row>
    <row r="878" hidden="1">
      <c r="A878" s="20" t="s">
        <v>3720</v>
      </c>
      <c r="B878" s="21" t="s">
        <v>3721</v>
      </c>
      <c r="C878" s="22" t="s">
        <v>3722</v>
      </c>
      <c r="D878" s="21" t="s">
        <v>3723</v>
      </c>
      <c r="E878" s="23" t="s">
        <v>13</v>
      </c>
    </row>
    <row r="879" hidden="1">
      <c r="A879" s="56" t="s">
        <v>3724</v>
      </c>
      <c r="B879" s="25">
        <v>25957.0</v>
      </c>
      <c r="C879" s="26">
        <v>25960.0</v>
      </c>
      <c r="D879" s="27">
        <v>3.0</v>
      </c>
      <c r="E879" s="28" t="s">
        <v>8658</v>
      </c>
    </row>
    <row r="880" hidden="1">
      <c r="A880" s="56" t="s">
        <v>3725</v>
      </c>
      <c r="B880" s="29">
        <v>22058.0</v>
      </c>
      <c r="C880" s="26">
        <v>22058.0</v>
      </c>
      <c r="D880" s="27">
        <v>0.0</v>
      </c>
      <c r="E880" s="40"/>
    </row>
    <row r="881" hidden="1">
      <c r="A881" s="56" t="s">
        <v>3726</v>
      </c>
      <c r="B881" s="29">
        <v>0.0</v>
      </c>
      <c r="C881" s="26"/>
      <c r="D881" s="27">
        <v>0.0</v>
      </c>
      <c r="E881" s="41"/>
    </row>
    <row r="882" hidden="1">
      <c r="A882" s="56" t="s">
        <v>3727</v>
      </c>
      <c r="B882" s="29">
        <v>501.0</v>
      </c>
      <c r="C882" s="26">
        <v>501.0</v>
      </c>
      <c r="D882" s="27">
        <v>0.0</v>
      </c>
      <c r="E882" s="41"/>
    </row>
    <row r="883" hidden="1">
      <c r="A883" s="31" t="s">
        <v>3729</v>
      </c>
      <c r="B883" s="29">
        <v>0.0</v>
      </c>
      <c r="C883" s="26"/>
      <c r="D883" s="27">
        <v>0.0</v>
      </c>
      <c r="E883" s="28"/>
    </row>
    <row r="884" hidden="1">
      <c r="A884" s="31" t="s">
        <v>3730</v>
      </c>
      <c r="B884" s="29">
        <v>0.0</v>
      </c>
      <c r="C884" s="26"/>
      <c r="D884" s="27">
        <v>0.0</v>
      </c>
      <c r="E884" s="41"/>
    </row>
    <row r="885" hidden="1">
      <c r="A885" s="31" t="s">
        <v>3732</v>
      </c>
      <c r="B885" s="29">
        <v>386.0</v>
      </c>
      <c r="C885" s="26">
        <v>386.0</v>
      </c>
      <c r="D885" s="27">
        <v>0.0</v>
      </c>
      <c r="E885" s="28" t="s">
        <v>8659</v>
      </c>
    </row>
    <row r="886" hidden="1">
      <c r="A886" s="31" t="s">
        <v>3734</v>
      </c>
      <c r="B886" s="29">
        <v>2880.0</v>
      </c>
      <c r="C886" s="26">
        <v>2880.0</v>
      </c>
      <c r="D886" s="27">
        <v>0.0</v>
      </c>
      <c r="E886" s="41"/>
    </row>
    <row r="887" hidden="1">
      <c r="A887" s="57" t="s">
        <v>3735</v>
      </c>
      <c r="B887" s="29">
        <v>117034.0</v>
      </c>
      <c r="C887" s="29">
        <v>117034.0</v>
      </c>
      <c r="D887" s="27">
        <v>0.0</v>
      </c>
      <c r="E887" s="41"/>
    </row>
    <row r="888" hidden="1">
      <c r="A888" s="57" t="s">
        <v>3736</v>
      </c>
      <c r="B888" s="29">
        <v>44833.0</v>
      </c>
      <c r="C888" s="58">
        <v>44569.0</v>
      </c>
      <c r="D888" s="27">
        <v>-264.0</v>
      </c>
      <c r="E888" s="41"/>
    </row>
    <row r="889" hidden="1">
      <c r="A889" s="57" t="s">
        <v>3737</v>
      </c>
      <c r="B889" s="29">
        <v>59035.0</v>
      </c>
      <c r="C889" s="58">
        <v>59035.0</v>
      </c>
      <c r="D889" s="27">
        <v>0.0</v>
      </c>
      <c r="E889" s="41"/>
    </row>
    <row r="890" hidden="1">
      <c r="A890" s="57" t="s">
        <v>3738</v>
      </c>
      <c r="B890" s="29">
        <v>70121.5</v>
      </c>
      <c r="C890" s="58">
        <v>70121.5</v>
      </c>
      <c r="D890" s="27">
        <v>0.0</v>
      </c>
      <c r="E890" s="41"/>
    </row>
    <row r="891" hidden="1">
      <c r="A891" s="57" t="s">
        <v>3740</v>
      </c>
      <c r="B891" s="29">
        <v>4776.0</v>
      </c>
      <c r="C891" s="58">
        <v>4776.0</v>
      </c>
      <c r="D891" s="27">
        <v>0.0</v>
      </c>
      <c r="E891" s="41"/>
    </row>
    <row r="892" hidden="1">
      <c r="A892" s="57" t="s">
        <v>3741</v>
      </c>
      <c r="B892" s="29">
        <v>9055.0</v>
      </c>
      <c r="C892" s="58">
        <v>9055.0</v>
      </c>
      <c r="D892" s="27">
        <v>0.0</v>
      </c>
      <c r="E892" s="41"/>
    </row>
    <row r="893" hidden="1">
      <c r="A893" s="35" t="s">
        <v>3742</v>
      </c>
      <c r="B893" s="29">
        <v>347576.5</v>
      </c>
      <c r="C893" s="58">
        <v>347312.5</v>
      </c>
      <c r="D893" s="27">
        <v>-264.0</v>
      </c>
      <c r="E893" s="41"/>
    </row>
    <row r="894" hidden="1">
      <c r="A894" s="36" t="s">
        <v>3743</v>
      </c>
      <c r="B894" s="42">
        <v>5.0</v>
      </c>
      <c r="C894" s="64">
        <v>8.0</v>
      </c>
      <c r="D894" s="65">
        <v>3.0</v>
      </c>
      <c r="E894" s="45"/>
    </row>
    <row r="895" hidden="1"/>
    <row r="896" hidden="1"/>
    <row r="897" hidden="1">
      <c r="A897" s="5" t="s">
        <v>4846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3717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45705.0</v>
      </c>
      <c r="B901" s="6"/>
      <c r="C901" s="53" t="s">
        <v>3718</v>
      </c>
      <c r="D901" s="15">
        <v>45711.0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4" t="s">
        <v>4850</v>
      </c>
      <c r="B903" s="7"/>
      <c r="C903" s="16"/>
      <c r="D903" s="55" t="s">
        <v>4851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3719</v>
      </c>
      <c r="B905" s="6"/>
      <c r="C905" s="6"/>
      <c r="D905" s="6"/>
      <c r="E905" s="7"/>
    </row>
    <row r="906" hidden="1">
      <c r="A906" s="20" t="s">
        <v>3720</v>
      </c>
      <c r="B906" s="21" t="s">
        <v>3721</v>
      </c>
      <c r="C906" s="22" t="s">
        <v>3722</v>
      </c>
      <c r="D906" s="21" t="s">
        <v>3723</v>
      </c>
      <c r="E906" s="23" t="s">
        <v>13</v>
      </c>
    </row>
    <row r="907" hidden="1">
      <c r="A907" s="56" t="s">
        <v>3724</v>
      </c>
      <c r="B907" s="25">
        <v>37584.0</v>
      </c>
      <c r="C907" s="26">
        <v>37600.0</v>
      </c>
      <c r="D907" s="27">
        <v>16.0</v>
      </c>
      <c r="E907" s="28"/>
    </row>
    <row r="908" hidden="1">
      <c r="A908" s="56" t="s">
        <v>3725</v>
      </c>
      <c r="B908" s="29">
        <v>4391.0</v>
      </c>
      <c r="C908" s="26">
        <v>4391.0</v>
      </c>
      <c r="D908" s="27">
        <v>0.0</v>
      </c>
      <c r="E908" s="40"/>
    </row>
    <row r="909" hidden="1">
      <c r="A909" s="56" t="s">
        <v>3726</v>
      </c>
      <c r="B909" s="29">
        <v>110.0</v>
      </c>
      <c r="C909" s="26">
        <v>110.0</v>
      </c>
      <c r="D909" s="27">
        <v>0.0</v>
      </c>
      <c r="E909" s="41"/>
    </row>
    <row r="910" hidden="1">
      <c r="A910" s="56" t="s">
        <v>3727</v>
      </c>
      <c r="B910" s="29">
        <v>999.0</v>
      </c>
      <c r="C910" s="26">
        <v>999.0</v>
      </c>
      <c r="D910" s="27">
        <v>0.0</v>
      </c>
      <c r="E910" s="41"/>
    </row>
    <row r="911" hidden="1">
      <c r="A911" s="31" t="s">
        <v>3729</v>
      </c>
      <c r="B911" s="29">
        <v>0.0</v>
      </c>
      <c r="C911" s="26"/>
      <c r="D911" s="27">
        <v>0.0</v>
      </c>
      <c r="E911" s="28"/>
    </row>
    <row r="912" hidden="1">
      <c r="A912" s="31" t="s">
        <v>3730</v>
      </c>
      <c r="B912" s="29">
        <v>0.0</v>
      </c>
      <c r="C912" s="26"/>
      <c r="D912" s="27">
        <v>0.0</v>
      </c>
      <c r="E912" s="41"/>
    </row>
    <row r="913" hidden="1">
      <c r="A913" s="31" t="s">
        <v>3732</v>
      </c>
      <c r="B913" s="29">
        <v>295.0</v>
      </c>
      <c r="C913" s="26">
        <v>115.0</v>
      </c>
      <c r="D913" s="27">
        <v>-180.0</v>
      </c>
      <c r="E913" s="28"/>
    </row>
    <row r="914" hidden="1">
      <c r="A914" s="31" t="s">
        <v>3734</v>
      </c>
      <c r="B914" s="29">
        <v>2520.0</v>
      </c>
      <c r="C914" s="26">
        <v>2700.0</v>
      </c>
      <c r="D914" s="27">
        <v>180.0</v>
      </c>
      <c r="E914" s="41"/>
    </row>
    <row r="915" hidden="1">
      <c r="A915" s="57" t="s">
        <v>3735</v>
      </c>
      <c r="B915" s="29">
        <v>112388.0</v>
      </c>
      <c r="C915" s="29">
        <v>112388.0</v>
      </c>
      <c r="D915" s="27">
        <v>0.0</v>
      </c>
      <c r="E915" s="41"/>
    </row>
    <row r="916" hidden="1">
      <c r="A916" s="57" t="s">
        <v>3736</v>
      </c>
      <c r="B916" s="29">
        <v>45885.0</v>
      </c>
      <c r="C916" s="58">
        <v>45885.0</v>
      </c>
      <c r="D916" s="27">
        <v>0.0</v>
      </c>
      <c r="E916" s="41"/>
    </row>
    <row r="917" hidden="1">
      <c r="A917" s="57" t="s">
        <v>3737</v>
      </c>
      <c r="B917" s="29">
        <v>55726.0</v>
      </c>
      <c r="C917" s="58">
        <v>54804.0</v>
      </c>
      <c r="D917" s="27">
        <v>-922.0</v>
      </c>
      <c r="E917" s="41"/>
    </row>
    <row r="918" hidden="1">
      <c r="A918" s="57" t="s">
        <v>3738</v>
      </c>
      <c r="B918" s="29">
        <v>63547.0</v>
      </c>
      <c r="C918" s="58">
        <v>63547.0</v>
      </c>
      <c r="D918" s="27">
        <v>0.0</v>
      </c>
      <c r="E918" s="41"/>
    </row>
    <row r="919" hidden="1">
      <c r="A919" s="57" t="s">
        <v>3740</v>
      </c>
      <c r="B919" s="29">
        <v>6111.0</v>
      </c>
      <c r="C919" s="58">
        <v>6111.0</v>
      </c>
      <c r="D919" s="27">
        <v>0.0</v>
      </c>
      <c r="E919" s="41"/>
    </row>
    <row r="920" hidden="1">
      <c r="A920" s="57" t="s">
        <v>3741</v>
      </c>
      <c r="B920" s="29">
        <v>15004.0</v>
      </c>
      <c r="C920" s="58">
        <v>14740.0</v>
      </c>
      <c r="D920" s="27">
        <v>-264.0</v>
      </c>
      <c r="E920" s="41"/>
    </row>
    <row r="921" hidden="1">
      <c r="A921" s="35" t="s">
        <v>3742</v>
      </c>
      <c r="B921" s="29">
        <v>329554.5</v>
      </c>
      <c r="C921" s="58">
        <v>328368.5</v>
      </c>
      <c r="D921" s="27">
        <v>-1186.0</v>
      </c>
      <c r="E921" s="41"/>
    </row>
    <row r="922" hidden="1">
      <c r="A922" s="36" t="s">
        <v>3743</v>
      </c>
      <c r="B922" s="42">
        <v>1.5</v>
      </c>
      <c r="C922" s="64">
        <v>281.5</v>
      </c>
      <c r="D922" s="65">
        <v>280.0</v>
      </c>
      <c r="E922" s="45"/>
    </row>
    <row r="923" hidden="1"/>
    <row r="924" hidden="1"/>
    <row r="925" hidden="1">
      <c r="A925" s="5" t="s">
        <v>4846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3717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45705.0</v>
      </c>
      <c r="B929" s="6"/>
      <c r="C929" s="53" t="s">
        <v>3718</v>
      </c>
      <c r="D929" s="15">
        <v>45711.0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4" t="s">
        <v>4850</v>
      </c>
      <c r="B931" s="7"/>
      <c r="C931" s="16"/>
      <c r="D931" s="55" t="s">
        <v>4851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3719</v>
      </c>
      <c r="B933" s="6"/>
      <c r="C933" s="6"/>
      <c r="D933" s="6"/>
      <c r="E933" s="7"/>
    </row>
    <row r="934" hidden="1">
      <c r="A934" s="20" t="s">
        <v>3720</v>
      </c>
      <c r="B934" s="21" t="s">
        <v>3721</v>
      </c>
      <c r="C934" s="22" t="s">
        <v>3722</v>
      </c>
      <c r="D934" s="21" t="s">
        <v>3723</v>
      </c>
      <c r="E934" s="23" t="s">
        <v>13</v>
      </c>
    </row>
    <row r="935" hidden="1">
      <c r="A935" s="56" t="s">
        <v>3724</v>
      </c>
      <c r="B935" s="25">
        <v>37584.0</v>
      </c>
      <c r="C935" s="26">
        <v>37600.0</v>
      </c>
      <c r="D935" s="27">
        <v>16.0</v>
      </c>
      <c r="E935" s="28"/>
    </row>
    <row r="936" hidden="1">
      <c r="A936" s="56" t="s">
        <v>3725</v>
      </c>
      <c r="B936" s="29">
        <v>4391.0</v>
      </c>
      <c r="C936" s="26">
        <v>4391.0</v>
      </c>
      <c r="D936" s="27">
        <v>0.0</v>
      </c>
      <c r="E936" s="40"/>
    </row>
    <row r="937" hidden="1">
      <c r="A937" s="56" t="s">
        <v>3726</v>
      </c>
      <c r="B937" s="29">
        <v>110.0</v>
      </c>
      <c r="C937" s="26">
        <v>110.0</v>
      </c>
      <c r="D937" s="27">
        <v>0.0</v>
      </c>
      <c r="E937" s="41"/>
    </row>
    <row r="938" hidden="1">
      <c r="A938" s="56" t="s">
        <v>3727</v>
      </c>
      <c r="B938" s="29">
        <v>999.0</v>
      </c>
      <c r="C938" s="26">
        <v>999.0</v>
      </c>
      <c r="D938" s="27">
        <v>0.0</v>
      </c>
      <c r="E938" s="41"/>
    </row>
    <row r="939" hidden="1">
      <c r="A939" s="31" t="s">
        <v>3729</v>
      </c>
      <c r="B939" s="29">
        <v>0.0</v>
      </c>
      <c r="C939" s="26"/>
      <c r="D939" s="27">
        <v>0.0</v>
      </c>
      <c r="E939" s="28"/>
    </row>
    <row r="940" hidden="1">
      <c r="A940" s="31" t="s">
        <v>3730</v>
      </c>
      <c r="B940" s="29">
        <v>0.0</v>
      </c>
      <c r="C940" s="26"/>
      <c r="D940" s="27">
        <v>0.0</v>
      </c>
      <c r="E940" s="41"/>
    </row>
    <row r="941" hidden="1">
      <c r="A941" s="31" t="s">
        <v>3732</v>
      </c>
      <c r="B941" s="29">
        <v>295.0</v>
      </c>
      <c r="C941" s="26">
        <v>115.0</v>
      </c>
      <c r="D941" s="27">
        <v>-180.0</v>
      </c>
      <c r="E941" s="28"/>
    </row>
    <row r="942" hidden="1">
      <c r="A942" s="31" t="s">
        <v>3734</v>
      </c>
      <c r="B942" s="29">
        <v>2520.0</v>
      </c>
      <c r="C942" s="26">
        <v>2700.0</v>
      </c>
      <c r="D942" s="27">
        <v>180.0</v>
      </c>
      <c r="E942" s="41"/>
    </row>
    <row r="943" hidden="1">
      <c r="A943" s="57" t="s">
        <v>3735</v>
      </c>
      <c r="B943" s="29">
        <v>112388.0</v>
      </c>
      <c r="C943" s="29">
        <v>112388.0</v>
      </c>
      <c r="D943" s="27">
        <v>0.0</v>
      </c>
      <c r="E943" s="41"/>
    </row>
    <row r="944" hidden="1">
      <c r="A944" s="57" t="s">
        <v>3736</v>
      </c>
      <c r="B944" s="29">
        <v>45885.0</v>
      </c>
      <c r="C944" s="58">
        <v>45885.0</v>
      </c>
      <c r="D944" s="27">
        <v>0.0</v>
      </c>
      <c r="E944" s="41"/>
    </row>
    <row r="945" hidden="1">
      <c r="A945" s="57" t="s">
        <v>3737</v>
      </c>
      <c r="B945" s="29">
        <v>55726.0</v>
      </c>
      <c r="C945" s="58">
        <v>54804.0</v>
      </c>
      <c r="D945" s="27">
        <v>-922.0</v>
      </c>
      <c r="E945" s="41"/>
    </row>
    <row r="946" hidden="1">
      <c r="A946" s="57" t="s">
        <v>3738</v>
      </c>
      <c r="B946" s="29">
        <v>63547.0</v>
      </c>
      <c r="C946" s="58">
        <v>63547.0</v>
      </c>
      <c r="D946" s="27">
        <v>0.0</v>
      </c>
      <c r="E946" s="41"/>
    </row>
    <row r="947" hidden="1">
      <c r="A947" s="57" t="s">
        <v>3740</v>
      </c>
      <c r="B947" s="29">
        <v>6111.0</v>
      </c>
      <c r="C947" s="58">
        <v>6111.0</v>
      </c>
      <c r="D947" s="27">
        <v>0.0</v>
      </c>
      <c r="E947" s="41"/>
    </row>
    <row r="948" hidden="1">
      <c r="A948" s="57" t="s">
        <v>3741</v>
      </c>
      <c r="B948" s="29">
        <v>15004.0</v>
      </c>
      <c r="C948" s="58">
        <v>14740.0</v>
      </c>
      <c r="D948" s="27">
        <v>-264.0</v>
      </c>
      <c r="E948" s="41"/>
    </row>
    <row r="949" hidden="1">
      <c r="A949" s="35" t="s">
        <v>3742</v>
      </c>
      <c r="B949" s="29">
        <v>329554.5</v>
      </c>
      <c r="C949" s="58">
        <v>328368.5</v>
      </c>
      <c r="D949" s="27">
        <v>-1186.0</v>
      </c>
      <c r="E949" s="41"/>
    </row>
    <row r="950" hidden="1">
      <c r="A950" s="36" t="s">
        <v>3743</v>
      </c>
      <c r="B950" s="42">
        <v>1.5</v>
      </c>
      <c r="C950" s="64">
        <v>281.5</v>
      </c>
      <c r="D950" s="65">
        <v>280.0</v>
      </c>
      <c r="E950" s="45"/>
    </row>
    <row r="951" hidden="1"/>
    <row r="952" hidden="1"/>
    <row r="953" hidden="1">
      <c r="A953" s="5" t="s">
        <v>4846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3717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45717.0</v>
      </c>
      <c r="B957" s="6"/>
      <c r="C957" s="53" t="s">
        <v>3718</v>
      </c>
      <c r="D957" s="15">
        <v>45718.0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4" t="s">
        <v>4859</v>
      </c>
      <c r="B959" s="7"/>
      <c r="C959" s="16"/>
      <c r="D959" s="55" t="s">
        <v>4851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3719</v>
      </c>
      <c r="B961" s="6"/>
      <c r="C961" s="6"/>
      <c r="D961" s="6"/>
      <c r="E961" s="7"/>
    </row>
    <row r="962" hidden="1">
      <c r="A962" s="20" t="s">
        <v>3720</v>
      </c>
      <c r="B962" s="21" t="s">
        <v>3721</v>
      </c>
      <c r="C962" s="22" t="s">
        <v>3722</v>
      </c>
      <c r="D962" s="21" t="s">
        <v>3723</v>
      </c>
      <c r="E962" s="23" t="s">
        <v>13</v>
      </c>
    </row>
    <row r="963" hidden="1">
      <c r="A963" s="56" t="s">
        <v>3724</v>
      </c>
      <c r="B963" s="25">
        <v>13148.0</v>
      </c>
      <c r="C963" s="26">
        <v>13150.0</v>
      </c>
      <c r="D963" s="27">
        <v>2.0</v>
      </c>
      <c r="E963" s="28"/>
    </row>
    <row r="964" hidden="1">
      <c r="A964" s="56" t="s">
        <v>3725</v>
      </c>
      <c r="B964" s="29">
        <v>6767.0</v>
      </c>
      <c r="C964" s="26">
        <v>6767.0</v>
      </c>
      <c r="D964" s="27">
        <v>0.0</v>
      </c>
      <c r="E964" s="40"/>
    </row>
    <row r="965" hidden="1">
      <c r="A965" s="56" t="s">
        <v>3726</v>
      </c>
      <c r="B965" s="29">
        <v>0.0</v>
      </c>
      <c r="C965" s="26"/>
      <c r="D965" s="27">
        <v>0.0</v>
      </c>
      <c r="E965" s="41"/>
    </row>
    <row r="966" hidden="1">
      <c r="A966" s="56" t="s">
        <v>3727</v>
      </c>
      <c r="B966" s="29">
        <v>500.0</v>
      </c>
      <c r="C966" s="26">
        <v>500.0</v>
      </c>
      <c r="D966" s="27">
        <v>0.0</v>
      </c>
      <c r="E966" s="41"/>
    </row>
    <row r="967" hidden="1">
      <c r="A967" s="31" t="s">
        <v>3729</v>
      </c>
      <c r="B967" s="29">
        <v>0.0</v>
      </c>
      <c r="C967" s="26"/>
      <c r="D967" s="27">
        <v>0.0</v>
      </c>
      <c r="E967" s="28"/>
    </row>
    <row r="968" hidden="1">
      <c r="A968" s="31" t="s">
        <v>3730</v>
      </c>
      <c r="B968" s="29">
        <v>0.0</v>
      </c>
      <c r="C968" s="26"/>
      <c r="D968" s="27">
        <v>0.0</v>
      </c>
      <c r="E968" s="41"/>
    </row>
    <row r="969" hidden="1">
      <c r="A969" s="31" t="s">
        <v>3732</v>
      </c>
      <c r="B969" s="29">
        <v>520.0</v>
      </c>
      <c r="C969" s="26">
        <v>520.0</v>
      </c>
      <c r="D969" s="27">
        <v>0.0</v>
      </c>
      <c r="E969" s="28"/>
    </row>
    <row r="970" hidden="1">
      <c r="A970" s="31" t="s">
        <v>3734</v>
      </c>
      <c r="B970" s="29">
        <v>0.0</v>
      </c>
      <c r="C970" s="26"/>
      <c r="D970" s="27">
        <v>0.0</v>
      </c>
      <c r="E970" s="41"/>
    </row>
    <row r="971" hidden="1">
      <c r="A971" s="57" t="s">
        <v>3735</v>
      </c>
      <c r="B971" s="29">
        <v>29126.0</v>
      </c>
      <c r="C971" s="29">
        <v>29126.0</v>
      </c>
      <c r="D971" s="27">
        <v>0.0</v>
      </c>
      <c r="E971" s="41"/>
    </row>
    <row r="972" hidden="1">
      <c r="A972" s="57" t="s">
        <v>3736</v>
      </c>
      <c r="B972" s="29">
        <v>20408.0</v>
      </c>
      <c r="C972" s="58">
        <v>20408.0</v>
      </c>
      <c r="D972" s="27">
        <v>0.0</v>
      </c>
      <c r="E972" s="41"/>
    </row>
    <row r="973" hidden="1">
      <c r="A973" s="57" t="s">
        <v>3737</v>
      </c>
      <c r="B973" s="29">
        <v>28784.0</v>
      </c>
      <c r="C973" s="58">
        <v>28784.0</v>
      </c>
      <c r="D973" s="27">
        <v>0.0</v>
      </c>
      <c r="E973" s="41"/>
    </row>
    <row r="974" hidden="1">
      <c r="A974" s="57" t="s">
        <v>3738</v>
      </c>
      <c r="B974" s="29">
        <v>22476.0</v>
      </c>
      <c r="C974" s="58">
        <v>22476.0</v>
      </c>
      <c r="D974" s="27">
        <v>0.0</v>
      </c>
      <c r="E974" s="41"/>
    </row>
    <row r="975" hidden="1">
      <c r="A975" s="57" t="s">
        <v>3740</v>
      </c>
      <c r="B975" s="29">
        <v>1068.0</v>
      </c>
      <c r="C975" s="58">
        <v>1068.0</v>
      </c>
      <c r="D975" s="27">
        <v>0.0</v>
      </c>
      <c r="E975" s="41"/>
    </row>
    <row r="976" hidden="1">
      <c r="A976" s="57" t="s">
        <v>3741</v>
      </c>
      <c r="B976" s="29">
        <v>6186.0</v>
      </c>
      <c r="C976" s="58">
        <v>6186.0</v>
      </c>
      <c r="D976" s="27">
        <v>0.0</v>
      </c>
      <c r="E976" s="41"/>
    </row>
    <row r="977" hidden="1">
      <c r="A977" s="35" t="s">
        <v>3742</v>
      </c>
      <c r="B977" s="29">
        <v>122796.0</v>
      </c>
      <c r="C977" s="58">
        <v>122796.0</v>
      </c>
      <c r="D977" s="27">
        <v>0.0</v>
      </c>
      <c r="E977" s="41"/>
    </row>
    <row r="978" hidden="1">
      <c r="A978" s="36" t="s">
        <v>3743</v>
      </c>
      <c r="B978" s="42">
        <v>1.0</v>
      </c>
      <c r="C978" s="64">
        <v>3.0</v>
      </c>
      <c r="D978" s="65">
        <v>2.0</v>
      </c>
      <c r="E978" s="45"/>
    </row>
    <row r="979" hidden="1"/>
    <row r="980" hidden="1"/>
    <row r="981" hidden="1">
      <c r="A981" s="5" t="s">
        <v>4846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3717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3" t="s">
        <v>3718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4" t="s">
        <v>4850</v>
      </c>
      <c r="B987" s="7"/>
      <c r="C987" s="16"/>
      <c r="D987" s="55" t="s">
        <v>4851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3719</v>
      </c>
      <c r="B989" s="6"/>
      <c r="C989" s="6"/>
      <c r="D989" s="6"/>
      <c r="E989" s="7"/>
    </row>
    <row r="990" hidden="1">
      <c r="A990" s="20" t="s">
        <v>3720</v>
      </c>
      <c r="B990" s="21" t="s">
        <v>3721</v>
      </c>
      <c r="C990" s="22" t="s">
        <v>3722</v>
      </c>
      <c r="D990" s="21" t="s">
        <v>3723</v>
      </c>
      <c r="E990" s="23" t="s">
        <v>13</v>
      </c>
    </row>
    <row r="991" hidden="1">
      <c r="A991" s="56" t="s">
        <v>3724</v>
      </c>
      <c r="B991" s="25">
        <v>23484.0</v>
      </c>
      <c r="C991" s="26">
        <v>23485.0</v>
      </c>
      <c r="D991" s="27">
        <v>1.0</v>
      </c>
      <c r="E991" s="28"/>
    </row>
    <row r="992" hidden="1">
      <c r="A992" s="56" t="s">
        <v>3725</v>
      </c>
      <c r="B992" s="29">
        <v>17129.0</v>
      </c>
      <c r="C992" s="26">
        <v>17129.0</v>
      </c>
      <c r="D992" s="27">
        <v>0.0</v>
      </c>
      <c r="E992" s="40"/>
    </row>
    <row r="993" hidden="1">
      <c r="A993" s="56" t="s">
        <v>3726</v>
      </c>
      <c r="B993" s="29">
        <v>225.0</v>
      </c>
      <c r="C993" s="26">
        <v>225.0</v>
      </c>
      <c r="D993" s="27">
        <v>0.0</v>
      </c>
      <c r="E993" s="41"/>
    </row>
    <row r="994" hidden="1">
      <c r="A994" s="56" t="s">
        <v>3727</v>
      </c>
      <c r="B994" s="29">
        <v>500.0</v>
      </c>
      <c r="C994" s="26">
        <v>500.0</v>
      </c>
      <c r="D994" s="27">
        <v>0.0</v>
      </c>
      <c r="E994" s="41"/>
    </row>
    <row r="995" hidden="1">
      <c r="A995" s="31" t="s">
        <v>3729</v>
      </c>
      <c r="B995" s="29">
        <v>0.0</v>
      </c>
      <c r="C995" s="26"/>
      <c r="D995" s="27">
        <v>0.0</v>
      </c>
      <c r="E995" s="28"/>
    </row>
    <row r="996" hidden="1">
      <c r="A996" s="31" t="s">
        <v>3730</v>
      </c>
      <c r="B996" s="29">
        <v>0.0</v>
      </c>
      <c r="C996" s="26"/>
      <c r="D996" s="27">
        <v>0.0</v>
      </c>
      <c r="E996" s="41"/>
    </row>
    <row r="997" hidden="1">
      <c r="A997" s="31" t="s">
        <v>3732</v>
      </c>
      <c r="B997" s="29">
        <v>1960.0</v>
      </c>
      <c r="C997" s="26"/>
      <c r="D997" s="27">
        <v>-1960.0</v>
      </c>
      <c r="E997" s="28"/>
    </row>
    <row r="998" hidden="1">
      <c r="A998" s="31" t="s">
        <v>3734</v>
      </c>
      <c r="B998" s="29">
        <v>1960.0</v>
      </c>
      <c r="C998" s="26">
        <v>3920.0</v>
      </c>
      <c r="D998" s="27">
        <v>1960.0</v>
      </c>
      <c r="E998" s="41"/>
    </row>
    <row r="999" hidden="1">
      <c r="A999" s="57" t="s">
        <v>3735</v>
      </c>
      <c r="B999" s="29">
        <v>79161.0</v>
      </c>
      <c r="C999" s="29">
        <v>79161.0</v>
      </c>
      <c r="D999" s="27">
        <v>0.0</v>
      </c>
      <c r="E999" s="41"/>
    </row>
    <row r="1000" hidden="1">
      <c r="A1000" s="57" t="s">
        <v>3736</v>
      </c>
      <c r="B1000" s="29">
        <v>36190.0</v>
      </c>
      <c r="C1000" s="58">
        <v>36190.0</v>
      </c>
      <c r="D1000" s="27">
        <v>0.0</v>
      </c>
      <c r="E1000" s="41"/>
    </row>
    <row r="1001" hidden="1">
      <c r="A1001" s="57" t="s">
        <v>3737</v>
      </c>
      <c r="B1001" s="29">
        <v>49168.0</v>
      </c>
      <c r="C1001" s="58">
        <v>49168.0</v>
      </c>
      <c r="D1001" s="27">
        <v>0.0</v>
      </c>
      <c r="E1001" s="41"/>
    </row>
    <row r="1002" hidden="1">
      <c r="A1002" s="57" t="s">
        <v>3738</v>
      </c>
      <c r="B1002" s="29">
        <v>60887.5</v>
      </c>
      <c r="C1002" s="58">
        <v>60887.5</v>
      </c>
      <c r="D1002" s="27">
        <v>0.0</v>
      </c>
      <c r="E1002" s="41"/>
    </row>
    <row r="1003" hidden="1">
      <c r="A1003" s="57" t="s">
        <v>3740</v>
      </c>
      <c r="B1003" s="29">
        <v>3579.0</v>
      </c>
      <c r="C1003" s="58">
        <v>3579.0</v>
      </c>
      <c r="D1003" s="27">
        <v>0.0</v>
      </c>
      <c r="E1003" s="41"/>
    </row>
    <row r="1004" hidden="1">
      <c r="A1004" s="57" t="s">
        <v>3741</v>
      </c>
      <c r="B1004" s="29">
        <v>7961.0</v>
      </c>
      <c r="C1004" s="58">
        <v>7961.0</v>
      </c>
      <c r="D1004" s="27">
        <v>0.0</v>
      </c>
      <c r="E1004" s="41"/>
    </row>
    <row r="1005" hidden="1">
      <c r="A1005" s="35" t="s">
        <v>3742</v>
      </c>
      <c r="B1005" s="29">
        <v>274242.5</v>
      </c>
      <c r="C1005" s="58">
        <v>274242.5</v>
      </c>
      <c r="D1005" s="27">
        <v>0.0</v>
      </c>
      <c r="E1005" s="41"/>
    </row>
    <row r="1006" hidden="1">
      <c r="A1006" s="36" t="s">
        <v>3743</v>
      </c>
      <c r="B1006" s="42">
        <v>1.0</v>
      </c>
      <c r="C1006" s="64">
        <v>2.0</v>
      </c>
      <c r="D1006" s="65">
        <v>1.0</v>
      </c>
      <c r="E1006" s="45"/>
    </row>
    <row r="1007" hidden="1"/>
    <row r="1008" hidden="1"/>
    <row r="1009" hidden="1">
      <c r="A1009" s="5" t="s">
        <v>4846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3717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45719.0</v>
      </c>
      <c r="B1013" s="6"/>
      <c r="C1013" s="53" t="s">
        <v>3718</v>
      </c>
      <c r="D1013" s="15">
        <v>45725.0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4" t="s">
        <v>4850</v>
      </c>
      <c r="B1015" s="7"/>
      <c r="C1015" s="16"/>
      <c r="D1015" s="55" t="s">
        <v>4851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3719</v>
      </c>
      <c r="B1017" s="6"/>
      <c r="C1017" s="6"/>
      <c r="D1017" s="6"/>
      <c r="E1017" s="7"/>
    </row>
    <row r="1018" hidden="1">
      <c r="A1018" s="20" t="s">
        <v>3720</v>
      </c>
      <c r="B1018" s="21" t="s">
        <v>3721</v>
      </c>
      <c r="C1018" s="22" t="s">
        <v>3722</v>
      </c>
      <c r="D1018" s="21" t="s">
        <v>3723</v>
      </c>
      <c r="E1018" s="23" t="s">
        <v>13</v>
      </c>
    </row>
    <row r="1019" hidden="1">
      <c r="A1019" s="56" t="s">
        <v>3724</v>
      </c>
      <c r="B1019" s="25">
        <v>23484.0</v>
      </c>
      <c r="C1019" s="26">
        <v>23485.0</v>
      </c>
      <c r="D1019" s="27">
        <v>1.0</v>
      </c>
      <c r="E1019" s="28"/>
    </row>
    <row r="1020" hidden="1">
      <c r="A1020" s="56" t="s">
        <v>3725</v>
      </c>
      <c r="B1020" s="29">
        <v>17129.0</v>
      </c>
      <c r="C1020" s="26">
        <v>17129.0</v>
      </c>
      <c r="D1020" s="27">
        <v>0.0</v>
      </c>
      <c r="E1020" s="40"/>
    </row>
    <row r="1021" hidden="1">
      <c r="A1021" s="56" t="s">
        <v>3726</v>
      </c>
      <c r="B1021" s="29">
        <v>225.0</v>
      </c>
      <c r="C1021" s="26">
        <v>225.0</v>
      </c>
      <c r="D1021" s="27">
        <v>0.0</v>
      </c>
      <c r="E1021" s="41"/>
    </row>
    <row r="1022" hidden="1">
      <c r="A1022" s="56" t="s">
        <v>3727</v>
      </c>
      <c r="B1022" s="29">
        <v>500.0</v>
      </c>
      <c r="C1022" s="26">
        <v>500.0</v>
      </c>
      <c r="D1022" s="27">
        <v>0.0</v>
      </c>
      <c r="E1022" s="41"/>
    </row>
    <row r="1023" hidden="1">
      <c r="A1023" s="31" t="s">
        <v>3729</v>
      </c>
      <c r="B1023" s="29">
        <v>0.0</v>
      </c>
      <c r="C1023" s="26"/>
      <c r="D1023" s="27">
        <v>0.0</v>
      </c>
      <c r="E1023" s="28"/>
    </row>
    <row r="1024" hidden="1">
      <c r="A1024" s="31" t="s">
        <v>3730</v>
      </c>
      <c r="B1024" s="29">
        <v>0.0</v>
      </c>
      <c r="C1024" s="26"/>
      <c r="D1024" s="27">
        <v>0.0</v>
      </c>
      <c r="E1024" s="41"/>
    </row>
    <row r="1025" hidden="1">
      <c r="A1025" s="31" t="s">
        <v>3732</v>
      </c>
      <c r="B1025" s="29">
        <v>1960.0</v>
      </c>
      <c r="C1025" s="26"/>
      <c r="D1025" s="27">
        <v>-1960.0</v>
      </c>
      <c r="E1025" s="28"/>
    </row>
    <row r="1026" hidden="1">
      <c r="A1026" s="31" t="s">
        <v>3734</v>
      </c>
      <c r="B1026" s="29">
        <v>1960.0</v>
      </c>
      <c r="C1026" s="26">
        <v>3920.0</v>
      </c>
      <c r="D1026" s="27">
        <v>1960.0</v>
      </c>
      <c r="E1026" s="41"/>
    </row>
    <row r="1027" hidden="1">
      <c r="A1027" s="57" t="s">
        <v>3735</v>
      </c>
      <c r="B1027" s="29">
        <v>79161.0</v>
      </c>
      <c r="C1027" s="29">
        <v>79161.0</v>
      </c>
      <c r="D1027" s="27">
        <v>0.0</v>
      </c>
      <c r="E1027" s="41"/>
    </row>
    <row r="1028" hidden="1">
      <c r="A1028" s="57" t="s">
        <v>3736</v>
      </c>
      <c r="B1028" s="29">
        <v>36190.0</v>
      </c>
      <c r="C1028" s="58">
        <v>36190.0</v>
      </c>
      <c r="D1028" s="27">
        <v>0.0</v>
      </c>
      <c r="E1028" s="41"/>
    </row>
    <row r="1029" hidden="1">
      <c r="A1029" s="57" t="s">
        <v>3737</v>
      </c>
      <c r="B1029" s="29">
        <v>49168.0</v>
      </c>
      <c r="C1029" s="58">
        <v>49168.0</v>
      </c>
      <c r="D1029" s="27">
        <v>0.0</v>
      </c>
      <c r="E1029" s="41"/>
    </row>
    <row r="1030" hidden="1">
      <c r="A1030" s="57" t="s">
        <v>3738</v>
      </c>
      <c r="B1030" s="29">
        <v>60887.5</v>
      </c>
      <c r="C1030" s="58">
        <v>60887.5</v>
      </c>
      <c r="D1030" s="27">
        <v>0.0</v>
      </c>
      <c r="E1030" s="41"/>
    </row>
    <row r="1031" hidden="1">
      <c r="A1031" s="57" t="s">
        <v>3740</v>
      </c>
      <c r="B1031" s="29">
        <v>3579.0</v>
      </c>
      <c r="C1031" s="58">
        <v>3579.0</v>
      </c>
      <c r="D1031" s="27">
        <v>0.0</v>
      </c>
      <c r="E1031" s="41"/>
    </row>
    <row r="1032" hidden="1">
      <c r="A1032" s="57" t="s">
        <v>3741</v>
      </c>
      <c r="B1032" s="29">
        <v>7961.0</v>
      </c>
      <c r="C1032" s="58">
        <v>7961.0</v>
      </c>
      <c r="D1032" s="27">
        <v>0.0</v>
      </c>
      <c r="E1032" s="41"/>
    </row>
    <row r="1033" hidden="1">
      <c r="A1033" s="35" t="s">
        <v>3742</v>
      </c>
      <c r="B1033" s="29">
        <v>274242.5</v>
      </c>
      <c r="C1033" s="58">
        <v>274242.5</v>
      </c>
      <c r="D1033" s="27">
        <v>0.0</v>
      </c>
      <c r="E1033" s="41"/>
    </row>
    <row r="1034" hidden="1">
      <c r="A1034" s="36" t="s">
        <v>3743</v>
      </c>
      <c r="B1034" s="42">
        <v>1.0</v>
      </c>
      <c r="C1034" s="64">
        <v>2.0</v>
      </c>
      <c r="D1034" s="65">
        <v>1.0</v>
      </c>
      <c r="E1034" s="45"/>
    </row>
    <row r="1035" hidden="1"/>
    <row r="1036" hidden="1"/>
    <row r="1037" hidden="1">
      <c r="A1037" s="5" t="s">
        <v>4846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3717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45726.0</v>
      </c>
      <c r="B1041" s="6"/>
      <c r="C1041" s="53" t="s">
        <v>3718</v>
      </c>
      <c r="D1041" s="15">
        <v>45732.0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4" t="s">
        <v>4850</v>
      </c>
      <c r="B1043" s="7"/>
      <c r="C1043" s="16"/>
      <c r="D1043" s="55" t="s">
        <v>4851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3719</v>
      </c>
      <c r="B1045" s="6"/>
      <c r="C1045" s="6"/>
      <c r="D1045" s="6"/>
      <c r="E1045" s="7"/>
    </row>
    <row r="1046" hidden="1">
      <c r="A1046" s="20" t="s">
        <v>3720</v>
      </c>
      <c r="B1046" s="21" t="s">
        <v>3721</v>
      </c>
      <c r="C1046" s="22" t="s">
        <v>3722</v>
      </c>
      <c r="D1046" s="21" t="s">
        <v>3723</v>
      </c>
      <c r="E1046" s="23" t="s">
        <v>13</v>
      </c>
    </row>
    <row r="1047" hidden="1">
      <c r="A1047" s="56" t="s">
        <v>3724</v>
      </c>
      <c r="B1047" s="25">
        <v>25850.0</v>
      </c>
      <c r="C1047" s="26">
        <v>15852.0</v>
      </c>
      <c r="D1047" s="27">
        <v>-9998.0</v>
      </c>
    </row>
    <row r="1048" hidden="1">
      <c r="A1048" s="56" t="s">
        <v>3725</v>
      </c>
      <c r="B1048" s="29">
        <v>20510.0</v>
      </c>
      <c r="C1048" s="26">
        <v>20510.0</v>
      </c>
      <c r="D1048" s="27">
        <v>0.0</v>
      </c>
      <c r="E1048" s="40"/>
    </row>
    <row r="1049" hidden="1">
      <c r="A1049" s="56" t="s">
        <v>3726</v>
      </c>
      <c r="B1049" s="29">
        <v>0.0</v>
      </c>
      <c r="C1049" s="26"/>
      <c r="D1049" s="27">
        <v>0.0</v>
      </c>
      <c r="E1049" s="41"/>
    </row>
    <row r="1050" hidden="1">
      <c r="A1050" s="56" t="s">
        <v>3727</v>
      </c>
      <c r="B1050" s="29">
        <v>400.0</v>
      </c>
      <c r="C1050" s="26"/>
      <c r="D1050" s="27">
        <v>-400.0</v>
      </c>
      <c r="E1050" s="41"/>
    </row>
    <row r="1051" hidden="1">
      <c r="A1051" s="31" t="s">
        <v>3729</v>
      </c>
      <c r="B1051" s="29">
        <v>0.0</v>
      </c>
      <c r="C1051" s="26"/>
      <c r="D1051" s="27">
        <v>0.0</v>
      </c>
      <c r="E1051" s="28"/>
    </row>
    <row r="1052" hidden="1">
      <c r="A1052" s="31" t="s">
        <v>3730</v>
      </c>
      <c r="B1052" s="29">
        <v>112.0</v>
      </c>
      <c r="C1052" s="26">
        <v>164.0</v>
      </c>
      <c r="D1052" s="27">
        <v>52.0</v>
      </c>
      <c r="E1052" s="41"/>
    </row>
    <row r="1053" hidden="1">
      <c r="A1053" s="31" t="s">
        <v>3732</v>
      </c>
      <c r="B1053" s="29">
        <v>1090.0</v>
      </c>
      <c r="C1053" s="26">
        <v>10000.0</v>
      </c>
      <c r="D1053" s="27">
        <v>8910.0</v>
      </c>
      <c r="E1053" s="28" t="s">
        <v>8660</v>
      </c>
    </row>
    <row r="1054" hidden="1">
      <c r="A1054" s="31" t="s">
        <v>3734</v>
      </c>
      <c r="B1054" s="29">
        <v>3600.0</v>
      </c>
      <c r="C1054" s="26">
        <v>5000.0</v>
      </c>
      <c r="D1054" s="27">
        <v>1400.0</v>
      </c>
      <c r="E1054" s="41"/>
    </row>
    <row r="1055" hidden="1">
      <c r="A1055" s="57" t="s">
        <v>3735</v>
      </c>
      <c r="B1055" s="29">
        <v>100974.0</v>
      </c>
      <c r="C1055" s="29">
        <v>100974.0</v>
      </c>
      <c r="D1055" s="27">
        <v>0.0</v>
      </c>
      <c r="E1055" s="41"/>
    </row>
    <row r="1056" hidden="1">
      <c r="A1056" s="57" t="s">
        <v>3736</v>
      </c>
      <c r="B1056" s="29">
        <v>37226.0</v>
      </c>
      <c r="C1056" s="58">
        <v>37226.0</v>
      </c>
      <c r="D1056" s="27">
        <v>0.0</v>
      </c>
      <c r="E1056" s="41"/>
    </row>
    <row r="1057" hidden="1">
      <c r="A1057" s="57" t="s">
        <v>3737</v>
      </c>
      <c r="B1057" s="29">
        <v>68878.0</v>
      </c>
      <c r="C1057" s="58">
        <v>68878.0</v>
      </c>
      <c r="D1057" s="27">
        <v>0.0</v>
      </c>
      <c r="E1057" s="41"/>
    </row>
    <row r="1058" hidden="1">
      <c r="A1058" s="57" t="s">
        <v>3738</v>
      </c>
      <c r="B1058" s="29">
        <v>65777.0</v>
      </c>
      <c r="C1058" s="58">
        <v>65777.0</v>
      </c>
      <c r="D1058" s="27">
        <v>0.0</v>
      </c>
      <c r="E1058" s="41"/>
    </row>
    <row r="1059" hidden="1">
      <c r="A1059" s="57" t="s">
        <v>3740</v>
      </c>
      <c r="B1059" s="29">
        <v>3524.0</v>
      </c>
      <c r="C1059" s="58">
        <v>3524.0</v>
      </c>
      <c r="D1059" s="27">
        <v>0.0</v>
      </c>
      <c r="E1059" s="41"/>
    </row>
    <row r="1060" hidden="1">
      <c r="A1060" s="57" t="s">
        <v>3741</v>
      </c>
      <c r="B1060" s="29">
        <v>8891.0</v>
      </c>
      <c r="C1060" s="58">
        <v>8891.0</v>
      </c>
      <c r="D1060" s="27">
        <v>0.0</v>
      </c>
      <c r="E1060" s="41"/>
    </row>
    <row r="1061" hidden="1">
      <c r="A1061" s="35" t="s">
        <v>3742</v>
      </c>
      <c r="B1061" s="29">
        <v>327940.2</v>
      </c>
      <c r="C1061" s="58">
        <v>327940.2</v>
      </c>
      <c r="D1061" s="27">
        <v>0.0</v>
      </c>
      <c r="E1061" s="41"/>
    </row>
    <row r="1062" hidden="1">
      <c r="A1062" s="36" t="s">
        <v>3743</v>
      </c>
      <c r="B1062" s="42">
        <v>0.8000000000029104</v>
      </c>
      <c r="C1062" s="64">
        <v>-35.20000000001164</v>
      </c>
      <c r="D1062" s="65">
        <v>-36.00000000001455</v>
      </c>
      <c r="E1062" s="45"/>
    </row>
    <row r="1063" hidden="1"/>
    <row r="1064" hidden="1"/>
    <row r="1065" hidden="1">
      <c r="A1065" s="5" t="s">
        <v>4846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3717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45733.0</v>
      </c>
      <c r="B1069" s="6"/>
      <c r="C1069" s="53" t="s">
        <v>3718</v>
      </c>
      <c r="D1069" s="15">
        <v>45739.0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4" t="s">
        <v>4850</v>
      </c>
      <c r="B1071" s="7"/>
      <c r="C1071" s="16"/>
      <c r="D1071" s="55" t="s">
        <v>4851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3719</v>
      </c>
      <c r="B1073" s="6"/>
      <c r="C1073" s="6"/>
      <c r="D1073" s="6"/>
      <c r="E1073" s="7"/>
    </row>
    <row r="1074" hidden="1">
      <c r="A1074" s="20" t="s">
        <v>3720</v>
      </c>
      <c r="B1074" s="21" t="s">
        <v>3721</v>
      </c>
      <c r="C1074" s="22" t="s">
        <v>3722</v>
      </c>
      <c r="D1074" s="21" t="s">
        <v>3723</v>
      </c>
      <c r="E1074" s="23" t="s">
        <v>13</v>
      </c>
    </row>
    <row r="1075" hidden="1">
      <c r="A1075" s="56" t="s">
        <v>3724</v>
      </c>
      <c r="B1075" s="25">
        <v>32335.0</v>
      </c>
      <c r="C1075" s="26">
        <v>32335.0</v>
      </c>
      <c r="D1075" s="27">
        <v>0.0</v>
      </c>
    </row>
    <row r="1076" hidden="1">
      <c r="A1076" s="56" t="s">
        <v>3725</v>
      </c>
      <c r="B1076" s="29">
        <v>23954.0</v>
      </c>
      <c r="C1076" s="26">
        <v>23954.0</v>
      </c>
      <c r="D1076" s="27">
        <v>0.0</v>
      </c>
      <c r="E1076" s="40" t="s">
        <v>8661</v>
      </c>
    </row>
    <row r="1077" hidden="1">
      <c r="A1077" s="56" t="s">
        <v>3726</v>
      </c>
      <c r="B1077" s="29">
        <v>0.0</v>
      </c>
      <c r="C1077" s="26"/>
      <c r="D1077" s="27">
        <v>0.0</v>
      </c>
      <c r="E1077" s="41"/>
    </row>
    <row r="1078" hidden="1">
      <c r="A1078" s="56" t="s">
        <v>3727</v>
      </c>
      <c r="B1078" s="29">
        <v>0.0</v>
      </c>
      <c r="C1078" s="26"/>
      <c r="D1078" s="27">
        <v>0.0</v>
      </c>
      <c r="E1078" s="41"/>
    </row>
    <row r="1079" hidden="1">
      <c r="A1079" s="31" t="s">
        <v>3729</v>
      </c>
      <c r="B1079" s="29">
        <v>0.0</v>
      </c>
      <c r="C1079" s="26"/>
      <c r="D1079" s="27">
        <v>0.0</v>
      </c>
      <c r="E1079" s="28"/>
    </row>
    <row r="1080" hidden="1">
      <c r="A1080" s="31" t="s">
        <v>3730</v>
      </c>
      <c r="B1080" s="29">
        <v>0.0</v>
      </c>
      <c r="C1080" s="26"/>
      <c r="D1080" s="27">
        <v>0.0</v>
      </c>
      <c r="E1080" s="41"/>
    </row>
    <row r="1081" hidden="1">
      <c r="A1081" s="31" t="s">
        <v>3732</v>
      </c>
      <c r="B1081" s="29">
        <v>1694.0</v>
      </c>
      <c r="C1081" s="26">
        <v>800.0</v>
      </c>
      <c r="D1081" s="27">
        <v>-894.0</v>
      </c>
      <c r="E1081" s="28" t="s">
        <v>8662</v>
      </c>
    </row>
    <row r="1082" hidden="1">
      <c r="A1082" s="31" t="s">
        <v>3734</v>
      </c>
      <c r="B1082" s="29">
        <v>5560.0</v>
      </c>
      <c r="C1082" s="26">
        <v>6120.0</v>
      </c>
      <c r="D1082" s="27">
        <v>560.0</v>
      </c>
      <c r="E1082" s="41"/>
    </row>
    <row r="1083" hidden="1">
      <c r="A1083" s="57" t="s">
        <v>3735</v>
      </c>
      <c r="B1083" s="29">
        <v>126297.0</v>
      </c>
      <c r="C1083" s="29">
        <v>126297.0</v>
      </c>
      <c r="D1083" s="27">
        <v>0.0</v>
      </c>
      <c r="E1083" s="41"/>
    </row>
    <row r="1084" hidden="1">
      <c r="A1084" s="57" t="s">
        <v>3736</v>
      </c>
      <c r="B1084" s="29">
        <v>34267.0</v>
      </c>
      <c r="C1084" s="58">
        <v>34267.0</v>
      </c>
      <c r="D1084" s="27">
        <v>0.0</v>
      </c>
      <c r="E1084" s="41"/>
    </row>
    <row r="1085" hidden="1">
      <c r="A1085" s="57" t="s">
        <v>3737</v>
      </c>
      <c r="B1085" s="29">
        <v>68680.0</v>
      </c>
      <c r="C1085" s="58">
        <v>68680.0</v>
      </c>
      <c r="D1085" s="27">
        <v>0.0</v>
      </c>
      <c r="E1085" s="41"/>
    </row>
    <row r="1086" hidden="1">
      <c r="A1086" s="57" t="s">
        <v>3738</v>
      </c>
      <c r="B1086" s="29">
        <v>66045.0</v>
      </c>
      <c r="C1086" s="58">
        <v>66045.0</v>
      </c>
      <c r="D1086" s="27">
        <v>0.0</v>
      </c>
      <c r="E1086" s="41"/>
    </row>
    <row r="1087" hidden="1">
      <c r="A1087" s="57" t="s">
        <v>3740</v>
      </c>
      <c r="B1087" s="29">
        <v>437.0</v>
      </c>
      <c r="C1087" s="58">
        <v>437.0</v>
      </c>
      <c r="D1087" s="27">
        <v>0.0</v>
      </c>
      <c r="E1087" s="41"/>
    </row>
    <row r="1088" hidden="1">
      <c r="A1088" s="57" t="s">
        <v>3741</v>
      </c>
      <c r="B1088" s="29">
        <v>10436.0</v>
      </c>
      <c r="C1088" s="58">
        <v>10042.0</v>
      </c>
      <c r="D1088" s="27">
        <v>-394.0</v>
      </c>
      <c r="E1088" s="41"/>
    </row>
    <row r="1089" hidden="1">
      <c r="A1089" s="35" t="s">
        <v>3742</v>
      </c>
      <c r="B1089" s="29">
        <v>359268.5</v>
      </c>
      <c r="C1089" s="58">
        <v>358874.5</v>
      </c>
      <c r="D1089" s="27">
        <v>-394.0</v>
      </c>
      <c r="E1089" s="41"/>
    </row>
    <row r="1090" hidden="1">
      <c r="A1090" s="36" t="s">
        <v>3743</v>
      </c>
      <c r="B1090" s="42">
        <v>0.5</v>
      </c>
      <c r="C1090" s="64">
        <v>60.5</v>
      </c>
      <c r="D1090" s="65">
        <v>60.0</v>
      </c>
      <c r="E1090" s="45"/>
    </row>
    <row r="1091" hidden="1"/>
    <row r="1092" hidden="1"/>
    <row r="1093" hidden="1">
      <c r="A1093" s="5" t="s">
        <v>4846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3717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45740.0</v>
      </c>
      <c r="B1097" s="6"/>
      <c r="C1097" s="53" t="s">
        <v>3718</v>
      </c>
      <c r="D1097" s="15">
        <v>45746.0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4" t="s">
        <v>4850</v>
      </c>
      <c r="B1099" s="7"/>
      <c r="C1099" s="16"/>
      <c r="D1099" s="55" t="s">
        <v>4851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3719</v>
      </c>
      <c r="B1101" s="6"/>
      <c r="C1101" s="6"/>
      <c r="D1101" s="6"/>
      <c r="E1101" s="7"/>
    </row>
    <row r="1102" hidden="1">
      <c r="A1102" s="20" t="s">
        <v>3720</v>
      </c>
      <c r="B1102" s="21" t="s">
        <v>3721</v>
      </c>
      <c r="C1102" s="22" t="s">
        <v>3722</v>
      </c>
      <c r="D1102" s="21" t="s">
        <v>3723</v>
      </c>
      <c r="E1102" s="23" t="s">
        <v>13</v>
      </c>
    </row>
    <row r="1103" hidden="1">
      <c r="A1103" s="56" t="s">
        <v>3724</v>
      </c>
      <c r="B1103" s="25">
        <v>27725.0</v>
      </c>
      <c r="C1103" s="26">
        <v>27725.0</v>
      </c>
      <c r="D1103" s="27">
        <v>0.0</v>
      </c>
    </row>
    <row r="1104" hidden="1">
      <c r="A1104" s="56" t="s">
        <v>3725</v>
      </c>
      <c r="B1104" s="29">
        <v>22551.0</v>
      </c>
      <c r="C1104" s="26">
        <v>22551.0</v>
      </c>
      <c r="D1104" s="27">
        <v>0.0</v>
      </c>
      <c r="E1104" s="28"/>
    </row>
    <row r="1105" hidden="1">
      <c r="A1105" s="56" t="s">
        <v>3726</v>
      </c>
      <c r="B1105" s="29">
        <v>0.0</v>
      </c>
      <c r="C1105" s="26"/>
      <c r="D1105" s="27">
        <v>0.0</v>
      </c>
      <c r="E1105" s="41"/>
    </row>
    <row r="1106" hidden="1">
      <c r="A1106" s="56" t="s">
        <v>3727</v>
      </c>
      <c r="B1106" s="29">
        <v>0.0</v>
      </c>
      <c r="C1106" s="26"/>
      <c r="D1106" s="27">
        <v>0.0</v>
      </c>
      <c r="E1106" s="41"/>
    </row>
    <row r="1107" hidden="1">
      <c r="A1107" s="31" t="s">
        <v>3729</v>
      </c>
      <c r="B1107" s="29">
        <v>0.0</v>
      </c>
      <c r="C1107" s="26"/>
      <c r="D1107" s="27">
        <v>0.0</v>
      </c>
      <c r="E1107" s="28"/>
    </row>
    <row r="1108" hidden="1">
      <c r="A1108" s="31" t="s">
        <v>3730</v>
      </c>
      <c r="B1108" s="29">
        <v>80.0</v>
      </c>
      <c r="C1108" s="26">
        <v>80.0</v>
      </c>
      <c r="D1108" s="27">
        <v>0.0</v>
      </c>
      <c r="E1108" s="41"/>
    </row>
    <row r="1109" hidden="1">
      <c r="A1109" s="31" t="s">
        <v>3732</v>
      </c>
      <c r="B1109" s="29">
        <v>1800.0</v>
      </c>
      <c r="C1109" s="26"/>
      <c r="D1109" s="27">
        <v>-1800.0</v>
      </c>
      <c r="E1109" s="28"/>
    </row>
    <row r="1110" hidden="1">
      <c r="A1110" s="31" t="s">
        <v>3734</v>
      </c>
      <c r="B1110" s="29">
        <v>3800.0</v>
      </c>
      <c r="C1110" s="26">
        <v>5600.0</v>
      </c>
      <c r="D1110" s="27">
        <v>1800.0</v>
      </c>
      <c r="E1110" s="41"/>
    </row>
    <row r="1111" hidden="1">
      <c r="A1111" s="57" t="s">
        <v>3735</v>
      </c>
      <c r="B1111" s="29">
        <v>132161.47999999998</v>
      </c>
      <c r="C1111" s="29">
        <v>132161.47999999975</v>
      </c>
      <c r="D1111" s="27">
        <v>-2.3283064365386963E-10</v>
      </c>
      <c r="E1111" s="41"/>
    </row>
    <row r="1112" hidden="1">
      <c r="A1112" s="57" t="s">
        <v>3736</v>
      </c>
      <c r="B1112" s="29">
        <v>27222.0</v>
      </c>
      <c r="C1112" s="58">
        <v>27222.0</v>
      </c>
      <c r="D1112" s="27">
        <v>0.0</v>
      </c>
      <c r="E1112" s="41"/>
    </row>
    <row r="1113" hidden="1">
      <c r="A1113" s="57" t="s">
        <v>3737</v>
      </c>
      <c r="B1113" s="29">
        <v>48257.0</v>
      </c>
      <c r="C1113" s="58">
        <v>48257.0</v>
      </c>
      <c r="D1113" s="27">
        <v>0.0</v>
      </c>
      <c r="E1113" s="41"/>
    </row>
    <row r="1114" hidden="1">
      <c r="A1114" s="57" t="s">
        <v>3738</v>
      </c>
      <c r="B1114" s="29">
        <v>60598.5</v>
      </c>
      <c r="C1114" s="58">
        <v>60598.5</v>
      </c>
      <c r="D1114" s="27">
        <v>0.0</v>
      </c>
      <c r="E1114" s="41"/>
    </row>
    <row r="1115" hidden="1">
      <c r="A1115" s="57" t="s">
        <v>3740</v>
      </c>
      <c r="B1115" s="29">
        <v>1300.0</v>
      </c>
      <c r="C1115" s="58">
        <v>1300.0</v>
      </c>
      <c r="D1115" s="27">
        <v>0.0</v>
      </c>
      <c r="E1115" s="41"/>
    </row>
    <row r="1116" hidden="1">
      <c r="A1116" s="57" t="s">
        <v>3741</v>
      </c>
      <c r="B1116" s="29">
        <v>8844.0</v>
      </c>
      <c r="C1116" s="58">
        <v>8465.0</v>
      </c>
      <c r="D1116" s="27">
        <v>-379.0</v>
      </c>
      <c r="E1116" s="41"/>
    </row>
    <row r="1117" hidden="1">
      <c r="A1117" s="35" t="s">
        <v>3742</v>
      </c>
      <c r="B1117" s="29">
        <v>325873.98000000004</v>
      </c>
      <c r="C1117" s="58">
        <v>325494.98000000033</v>
      </c>
      <c r="D1117" s="27">
        <v>-378.99999999970896</v>
      </c>
      <c r="E1117" s="41"/>
    </row>
    <row r="1118" hidden="1">
      <c r="A1118" s="36" t="s">
        <v>3743</v>
      </c>
      <c r="B1118" s="42">
        <v>-379.0000000000291</v>
      </c>
      <c r="C1118" s="64">
        <v>-5.820766091346741E-10</v>
      </c>
      <c r="D1118" s="65">
        <v>378.999999999447</v>
      </c>
      <c r="E1118" s="45"/>
    </row>
    <row r="1119" hidden="1"/>
    <row r="1120" hidden="1"/>
    <row r="1121" hidden="1">
      <c r="A1121" s="5" t="s">
        <v>4846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3717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45747.0</v>
      </c>
      <c r="B1125" s="6"/>
      <c r="C1125" s="53" t="s">
        <v>3718</v>
      </c>
      <c r="D1125" s="15">
        <v>45747.0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4" t="s">
        <v>4850</v>
      </c>
      <c r="B1127" s="7"/>
      <c r="C1127" s="16"/>
      <c r="D1127" s="55" t="s">
        <v>4850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3719</v>
      </c>
      <c r="B1129" s="6"/>
      <c r="C1129" s="6"/>
      <c r="D1129" s="6"/>
      <c r="E1129" s="7"/>
    </row>
    <row r="1130" hidden="1">
      <c r="A1130" s="20" t="s">
        <v>3720</v>
      </c>
      <c r="B1130" s="21" t="s">
        <v>3721</v>
      </c>
      <c r="C1130" s="22" t="s">
        <v>3722</v>
      </c>
      <c r="D1130" s="21" t="s">
        <v>3723</v>
      </c>
      <c r="E1130" s="23" t="s">
        <v>13</v>
      </c>
    </row>
    <row r="1131" hidden="1">
      <c r="A1131" s="56" t="s">
        <v>3724</v>
      </c>
      <c r="B1131" s="25">
        <v>2232.0</v>
      </c>
      <c r="C1131" s="26">
        <v>2232.0</v>
      </c>
      <c r="D1131" s="27">
        <v>0.0</v>
      </c>
    </row>
    <row r="1132" hidden="1">
      <c r="A1132" s="56" t="s">
        <v>3725</v>
      </c>
      <c r="B1132" s="29">
        <v>1698.0</v>
      </c>
      <c r="C1132" s="26">
        <v>1698.0</v>
      </c>
      <c r="D1132" s="27">
        <v>0.0</v>
      </c>
      <c r="E1132" s="28"/>
    </row>
    <row r="1133" hidden="1">
      <c r="A1133" s="56" t="s">
        <v>3726</v>
      </c>
      <c r="B1133" s="29">
        <v>0.0</v>
      </c>
      <c r="C1133" s="26"/>
      <c r="D1133" s="27">
        <v>0.0</v>
      </c>
      <c r="E1133" s="41"/>
    </row>
    <row r="1134" hidden="1">
      <c r="A1134" s="56" t="s">
        <v>3727</v>
      </c>
      <c r="B1134" s="29">
        <v>0.0</v>
      </c>
      <c r="C1134" s="26"/>
      <c r="D1134" s="27">
        <v>0.0</v>
      </c>
      <c r="E1134" s="41"/>
    </row>
    <row r="1135" hidden="1">
      <c r="A1135" s="31" t="s">
        <v>3729</v>
      </c>
      <c r="B1135" s="29">
        <v>0.0</v>
      </c>
      <c r="C1135" s="26"/>
      <c r="D1135" s="27">
        <v>0.0</v>
      </c>
      <c r="E1135" s="28"/>
    </row>
    <row r="1136" hidden="1">
      <c r="A1136" s="31" t="s">
        <v>3730</v>
      </c>
      <c r="B1136" s="29">
        <v>0.0</v>
      </c>
      <c r="C1136" s="26"/>
      <c r="D1136" s="27">
        <v>0.0</v>
      </c>
      <c r="E1136" s="41"/>
    </row>
    <row r="1137" hidden="1">
      <c r="A1137" s="31" t="s">
        <v>3732</v>
      </c>
      <c r="B1137" s="29">
        <v>280.0</v>
      </c>
      <c r="C1137" s="26">
        <v>280.0</v>
      </c>
      <c r="D1137" s="27">
        <v>0.0</v>
      </c>
      <c r="E1137" s="28"/>
    </row>
    <row r="1138" hidden="1">
      <c r="A1138" s="31" t="s">
        <v>3734</v>
      </c>
      <c r="B1138" s="29">
        <v>280.0</v>
      </c>
      <c r="C1138" s="26">
        <v>280.0</v>
      </c>
      <c r="D1138" s="27">
        <v>0.0</v>
      </c>
      <c r="E1138" s="41"/>
    </row>
    <row r="1139" hidden="1">
      <c r="A1139" s="57" t="s">
        <v>3735</v>
      </c>
      <c r="B1139" s="29">
        <v>13792.74</v>
      </c>
      <c r="C1139" s="29">
        <v>13792.74</v>
      </c>
      <c r="D1139" s="27">
        <v>0.0</v>
      </c>
      <c r="E1139" s="41"/>
    </row>
    <row r="1140" hidden="1">
      <c r="A1140" s="57" t="s">
        <v>3736</v>
      </c>
      <c r="B1140" s="29">
        <v>4749.0</v>
      </c>
      <c r="C1140" s="58">
        <v>4485.0</v>
      </c>
      <c r="D1140" s="27">
        <v>-264.0</v>
      </c>
      <c r="E1140" s="41"/>
    </row>
    <row r="1141" hidden="1">
      <c r="A1141" s="57" t="s">
        <v>3737</v>
      </c>
      <c r="B1141" s="29">
        <v>4260.0</v>
      </c>
      <c r="C1141" s="58">
        <v>4036.0</v>
      </c>
      <c r="D1141" s="27">
        <v>-224.0</v>
      </c>
      <c r="E1141" s="41"/>
    </row>
    <row r="1142" hidden="1">
      <c r="A1142" s="57" t="s">
        <v>3738</v>
      </c>
      <c r="B1142" s="29">
        <v>3972.5</v>
      </c>
      <c r="C1142" s="58">
        <v>3972.5</v>
      </c>
      <c r="D1142" s="27">
        <v>0.0</v>
      </c>
      <c r="E1142" s="41"/>
    </row>
    <row r="1143" hidden="1">
      <c r="A1143" s="57" t="s">
        <v>3740</v>
      </c>
      <c r="B1143" s="29">
        <v>0.0</v>
      </c>
      <c r="C1143" s="58">
        <v>0.0</v>
      </c>
      <c r="D1143" s="27">
        <v>0.0</v>
      </c>
      <c r="E1143" s="41"/>
    </row>
    <row r="1144" hidden="1">
      <c r="A1144" s="57" t="s">
        <v>3741</v>
      </c>
      <c r="B1144" s="29">
        <v>1111.0</v>
      </c>
      <c r="C1144" s="58">
        <v>847.0</v>
      </c>
      <c r="D1144" s="27">
        <v>-264.0</v>
      </c>
      <c r="E1144" s="41"/>
    </row>
    <row r="1145" hidden="1">
      <c r="A1145" s="35" t="s">
        <v>3742</v>
      </c>
      <c r="B1145" s="29">
        <v>31528.24</v>
      </c>
      <c r="C1145" s="58">
        <v>30776.24</v>
      </c>
      <c r="D1145" s="27">
        <v>-752.0</v>
      </c>
      <c r="E1145" s="41"/>
    </row>
    <row r="1146" hidden="1">
      <c r="A1146" s="36" t="s">
        <v>3743</v>
      </c>
      <c r="B1146" s="42">
        <v>-264.00000000000364</v>
      </c>
      <c r="C1146" s="64">
        <v>-3.637978807091713E-12</v>
      </c>
      <c r="D1146" s="65">
        <v>264.0</v>
      </c>
      <c r="E1146" s="45"/>
    </row>
    <row r="1147" hidden="1"/>
    <row r="1148" hidden="1"/>
    <row r="1149" hidden="1">
      <c r="A1149" s="5" t="s">
        <v>4846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3717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45748.0</v>
      </c>
      <c r="B1153" s="6"/>
      <c r="C1153" s="53" t="s">
        <v>3718</v>
      </c>
      <c r="D1153" s="15">
        <v>45753.0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4" t="s">
        <v>4852</v>
      </c>
      <c r="B1155" s="7"/>
      <c r="C1155" s="16"/>
      <c r="D1155" s="55" t="s">
        <v>4851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3719</v>
      </c>
      <c r="B1157" s="6"/>
      <c r="C1157" s="6"/>
      <c r="D1157" s="6"/>
      <c r="E1157" s="7"/>
    </row>
    <row r="1158" hidden="1">
      <c r="A1158" s="20" t="s">
        <v>3720</v>
      </c>
      <c r="B1158" s="21" t="s">
        <v>3721</v>
      </c>
      <c r="C1158" s="22" t="s">
        <v>3722</v>
      </c>
      <c r="D1158" s="21" t="s">
        <v>3723</v>
      </c>
      <c r="E1158" s="23" t="s">
        <v>13</v>
      </c>
    </row>
    <row r="1159" hidden="1">
      <c r="A1159" s="56" t="s">
        <v>3724</v>
      </c>
      <c r="B1159" s="25">
        <v>22311.0</v>
      </c>
      <c r="C1159" s="26">
        <v>22312.0</v>
      </c>
      <c r="D1159" s="27">
        <v>1.0</v>
      </c>
    </row>
    <row r="1160" hidden="1">
      <c r="A1160" s="56" t="s">
        <v>3725</v>
      </c>
      <c r="B1160" s="29">
        <v>20227.0</v>
      </c>
      <c r="C1160" s="26">
        <v>20227.0</v>
      </c>
      <c r="D1160" s="27">
        <v>0.0</v>
      </c>
      <c r="E1160" s="28" t="s">
        <v>8663</v>
      </c>
    </row>
    <row r="1161" hidden="1">
      <c r="A1161" s="56" t="s">
        <v>3726</v>
      </c>
      <c r="B1161" s="29">
        <v>0.0</v>
      </c>
      <c r="C1161" s="26"/>
      <c r="D1161" s="27">
        <v>0.0</v>
      </c>
      <c r="E1161" s="41"/>
    </row>
    <row r="1162" hidden="1">
      <c r="A1162" s="56" t="s">
        <v>3727</v>
      </c>
      <c r="B1162" s="29">
        <v>0.0</v>
      </c>
      <c r="C1162" s="26"/>
      <c r="D1162" s="27">
        <v>0.0</v>
      </c>
      <c r="E1162" s="41"/>
    </row>
    <row r="1163" hidden="1">
      <c r="A1163" s="31" t="s">
        <v>3729</v>
      </c>
      <c r="B1163" s="29">
        <v>0.0</v>
      </c>
      <c r="C1163" s="26"/>
      <c r="D1163" s="27">
        <v>0.0</v>
      </c>
      <c r="E1163" s="28"/>
    </row>
    <row r="1164" hidden="1">
      <c r="A1164" s="31" t="s">
        <v>3730</v>
      </c>
      <c r="B1164" s="29">
        <v>447.0</v>
      </c>
      <c r="C1164" s="26"/>
      <c r="D1164" s="27">
        <v>-447.0</v>
      </c>
      <c r="E1164" s="41"/>
    </row>
    <row r="1165" hidden="1">
      <c r="A1165" s="31" t="s">
        <v>3732</v>
      </c>
      <c r="B1165" s="29">
        <v>1534.0</v>
      </c>
      <c r="C1165" s="26">
        <v>860.0</v>
      </c>
      <c r="D1165" s="27">
        <v>-674.0</v>
      </c>
      <c r="E1165" s="28"/>
    </row>
    <row r="1166" hidden="1">
      <c r="A1166" s="31" t="s">
        <v>3734</v>
      </c>
      <c r="B1166" s="29">
        <v>4120.0</v>
      </c>
      <c r="C1166" s="26">
        <v>5240.0</v>
      </c>
      <c r="D1166" s="27">
        <v>1120.0</v>
      </c>
      <c r="E1166" s="41"/>
    </row>
    <row r="1167" hidden="1">
      <c r="A1167" s="57" t="s">
        <v>3735</v>
      </c>
      <c r="B1167" s="29">
        <v>100024.0</v>
      </c>
      <c r="C1167" s="29">
        <v>99705.0</v>
      </c>
      <c r="D1167" s="27">
        <v>-319.0</v>
      </c>
      <c r="E1167" s="41"/>
    </row>
    <row r="1168" hidden="1">
      <c r="A1168" s="57" t="s">
        <v>3736</v>
      </c>
      <c r="B1168" s="29">
        <v>27988.0</v>
      </c>
      <c r="C1168" s="58">
        <v>27988.0</v>
      </c>
      <c r="D1168" s="27">
        <v>0.0</v>
      </c>
      <c r="E1168" s="41"/>
    </row>
    <row r="1169" hidden="1">
      <c r="A1169" s="57" t="s">
        <v>3737</v>
      </c>
      <c r="B1169" s="29">
        <v>43219.0</v>
      </c>
      <c r="C1169" s="58">
        <v>43219.0</v>
      </c>
      <c r="D1169" s="27">
        <v>0.0</v>
      </c>
      <c r="E1169" s="41"/>
    </row>
    <row r="1170" hidden="1">
      <c r="A1170" s="57" t="s">
        <v>3738</v>
      </c>
      <c r="B1170" s="29">
        <v>60104.0</v>
      </c>
      <c r="C1170" s="58">
        <v>60104.0</v>
      </c>
      <c r="D1170" s="27">
        <v>0.0</v>
      </c>
      <c r="E1170" s="41"/>
    </row>
    <row r="1171" hidden="1">
      <c r="A1171" s="57" t="s">
        <v>3740</v>
      </c>
      <c r="B1171" s="29">
        <v>2160.0</v>
      </c>
      <c r="C1171" s="58">
        <v>2160.0</v>
      </c>
      <c r="D1171" s="27">
        <v>0.0</v>
      </c>
      <c r="E1171" s="41"/>
    </row>
    <row r="1172" hidden="1">
      <c r="A1172" s="57" t="s">
        <v>3741</v>
      </c>
      <c r="B1172" s="29">
        <v>5648.0</v>
      </c>
      <c r="C1172" s="58">
        <v>5648.0</v>
      </c>
      <c r="D1172" s="27">
        <v>0.0</v>
      </c>
      <c r="E1172" s="41"/>
    </row>
    <row r="1173" hidden="1">
      <c r="A1173" s="35" t="s">
        <v>3742</v>
      </c>
      <c r="B1173" s="29">
        <v>282134.0</v>
      </c>
      <c r="C1173" s="58">
        <v>281815.0</v>
      </c>
      <c r="D1173" s="27">
        <v>-319.0</v>
      </c>
      <c r="E1173" s="41"/>
    </row>
    <row r="1174" hidden="1">
      <c r="A1174" s="36" t="s">
        <v>3743</v>
      </c>
      <c r="B1174" s="42">
        <v>0.0</v>
      </c>
      <c r="C1174" s="64">
        <v>0.0</v>
      </c>
      <c r="D1174" s="65">
        <v>0.0</v>
      </c>
      <c r="E1174" s="45"/>
    </row>
    <row r="1175" hidden="1"/>
    <row r="1176" hidden="1"/>
    <row r="1177" hidden="1">
      <c r="A1177" s="5" t="s">
        <v>4846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3717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45754.0</v>
      </c>
      <c r="B1181" s="6"/>
      <c r="C1181" s="53" t="s">
        <v>3718</v>
      </c>
      <c r="D1181" s="15">
        <v>45760.0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4" t="s">
        <v>4850</v>
      </c>
      <c r="B1183" s="7"/>
      <c r="C1183" s="16"/>
      <c r="D1183" s="55" t="s">
        <v>4851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3719</v>
      </c>
      <c r="B1185" s="6"/>
      <c r="C1185" s="6"/>
      <c r="D1185" s="6"/>
      <c r="E1185" s="7"/>
    </row>
    <row r="1186" hidden="1">
      <c r="A1186" s="20" t="s">
        <v>3720</v>
      </c>
      <c r="B1186" s="21" t="s">
        <v>3721</v>
      </c>
      <c r="C1186" s="22" t="s">
        <v>3722</v>
      </c>
      <c r="D1186" s="21" t="s">
        <v>3723</v>
      </c>
      <c r="E1186" s="23" t="s">
        <v>13</v>
      </c>
    </row>
    <row r="1187" hidden="1">
      <c r="A1187" s="56" t="s">
        <v>3724</v>
      </c>
      <c r="B1187" s="25">
        <v>17206.0</v>
      </c>
      <c r="C1187" s="26">
        <v>17207.0</v>
      </c>
      <c r="D1187" s="27">
        <v>1.0</v>
      </c>
    </row>
    <row r="1188" hidden="1">
      <c r="A1188" s="56" t="s">
        <v>3725</v>
      </c>
      <c r="B1188" s="29">
        <v>29819.0</v>
      </c>
      <c r="C1188" s="26">
        <v>29820.0</v>
      </c>
      <c r="D1188" s="27">
        <v>1.0</v>
      </c>
      <c r="E1188" s="28"/>
    </row>
    <row r="1189" hidden="1">
      <c r="A1189" s="56" t="s">
        <v>3726</v>
      </c>
      <c r="B1189" s="29">
        <v>320.0</v>
      </c>
      <c r="C1189" s="26">
        <v>320.0</v>
      </c>
      <c r="D1189" s="27">
        <v>0.0</v>
      </c>
      <c r="E1189" s="41"/>
    </row>
    <row r="1190" hidden="1">
      <c r="A1190" s="56" t="s">
        <v>3727</v>
      </c>
      <c r="B1190" s="29">
        <v>800.0</v>
      </c>
      <c r="C1190" s="26">
        <v>800.0</v>
      </c>
      <c r="D1190" s="27">
        <v>0.0</v>
      </c>
      <c r="E1190" s="41"/>
    </row>
    <row r="1191" hidden="1">
      <c r="A1191" s="31" t="s">
        <v>3729</v>
      </c>
      <c r="B1191" s="29">
        <v>0.0</v>
      </c>
      <c r="C1191" s="26"/>
      <c r="D1191" s="27">
        <v>0.0</v>
      </c>
      <c r="E1191" s="28"/>
    </row>
    <row r="1192" hidden="1">
      <c r="A1192" s="31" t="s">
        <v>3730</v>
      </c>
      <c r="B1192" s="29">
        <v>29.0</v>
      </c>
      <c r="C1192" s="26">
        <v>29.0</v>
      </c>
      <c r="D1192" s="27">
        <v>0.0</v>
      </c>
      <c r="E1192" s="41"/>
    </row>
    <row r="1193" hidden="1">
      <c r="A1193" s="31" t="s">
        <v>3732</v>
      </c>
      <c r="B1193" s="29">
        <v>2040.0</v>
      </c>
      <c r="C1193" s="26">
        <v>2000.0</v>
      </c>
      <c r="D1193" s="27">
        <v>-40.0</v>
      </c>
      <c r="E1193" s="28" t="s">
        <v>8664</v>
      </c>
    </row>
    <row r="1194" hidden="1">
      <c r="A1194" s="31" t="s">
        <v>3734</v>
      </c>
      <c r="B1194" s="29">
        <v>4800.0</v>
      </c>
      <c r="C1194" s="26">
        <v>4800.0</v>
      </c>
      <c r="D1194" s="27">
        <v>0.0</v>
      </c>
      <c r="E1194" s="41"/>
    </row>
    <row r="1195" hidden="1">
      <c r="A1195" s="57" t="s">
        <v>3735</v>
      </c>
      <c r="B1195" s="29">
        <v>115897.0</v>
      </c>
      <c r="C1195" s="29">
        <v>116420.0</v>
      </c>
      <c r="D1195" s="27">
        <v>523.0</v>
      </c>
      <c r="E1195" s="41"/>
    </row>
    <row r="1196" hidden="1">
      <c r="A1196" s="57" t="s">
        <v>3736</v>
      </c>
      <c r="B1196" s="29">
        <v>34146.0</v>
      </c>
      <c r="C1196" s="58">
        <v>34146.0</v>
      </c>
      <c r="D1196" s="27">
        <v>0.0</v>
      </c>
      <c r="E1196" s="41"/>
    </row>
    <row r="1197" hidden="1">
      <c r="A1197" s="57" t="s">
        <v>3737</v>
      </c>
      <c r="B1197" s="29">
        <v>60099.0</v>
      </c>
      <c r="C1197" s="58">
        <v>59780.0</v>
      </c>
      <c r="D1197" s="27">
        <v>-319.0</v>
      </c>
      <c r="E1197" s="41"/>
    </row>
    <row r="1198" hidden="1">
      <c r="A1198" s="57" t="s">
        <v>3738</v>
      </c>
      <c r="B1198" s="29">
        <v>67531.0</v>
      </c>
      <c r="C1198" s="58">
        <v>67531.0</v>
      </c>
      <c r="D1198" s="27">
        <v>0.0</v>
      </c>
      <c r="E1198" s="41"/>
    </row>
    <row r="1199" hidden="1">
      <c r="A1199" s="57" t="s">
        <v>3740</v>
      </c>
      <c r="B1199" s="29">
        <v>866.0</v>
      </c>
      <c r="C1199" s="58">
        <v>866.0</v>
      </c>
      <c r="D1199" s="27">
        <v>0.0</v>
      </c>
      <c r="E1199" s="41"/>
    </row>
    <row r="1200" hidden="1">
      <c r="A1200" s="57" t="s">
        <v>3741</v>
      </c>
      <c r="B1200" s="29">
        <v>9029.0</v>
      </c>
      <c r="C1200" s="58">
        <v>8630.0</v>
      </c>
      <c r="D1200" s="27">
        <v>-399.0</v>
      </c>
      <c r="E1200" s="41"/>
    </row>
    <row r="1201" hidden="1">
      <c r="A1201" s="35" t="s">
        <v>3742</v>
      </c>
      <c r="B1201" s="29">
        <v>333545.0</v>
      </c>
      <c r="C1201" s="58">
        <v>333350.0</v>
      </c>
      <c r="D1201" s="27">
        <v>-195.0</v>
      </c>
      <c r="E1201" s="41"/>
    </row>
    <row r="1202" hidden="1">
      <c r="A1202" s="36" t="s">
        <v>3743</v>
      </c>
      <c r="B1202" s="42">
        <v>8.0</v>
      </c>
      <c r="C1202" s="64">
        <v>369.0</v>
      </c>
      <c r="D1202" s="65">
        <v>361.0</v>
      </c>
      <c r="E1202" s="45"/>
    </row>
    <row r="1203" hidden="1"/>
    <row r="1204" hidden="1"/>
    <row r="1205" hidden="1">
      <c r="A1205" s="5" t="s">
        <v>4846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3717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45761.0</v>
      </c>
      <c r="B1209" s="6"/>
      <c r="C1209" s="53" t="s">
        <v>3718</v>
      </c>
      <c r="D1209" s="15">
        <v>45767.0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4" t="s">
        <v>4850</v>
      </c>
      <c r="B1211" s="7"/>
      <c r="C1211" s="16"/>
      <c r="D1211" s="55" t="s">
        <v>4851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3719</v>
      </c>
      <c r="B1213" s="6"/>
      <c r="C1213" s="6"/>
      <c r="D1213" s="6"/>
      <c r="E1213" s="7"/>
    </row>
    <row r="1214" hidden="1">
      <c r="A1214" s="20" t="s">
        <v>3720</v>
      </c>
      <c r="B1214" s="21" t="s">
        <v>3721</v>
      </c>
      <c r="C1214" s="22" t="s">
        <v>3722</v>
      </c>
      <c r="D1214" s="21" t="s">
        <v>3723</v>
      </c>
      <c r="E1214" s="23" t="s">
        <v>13</v>
      </c>
    </row>
    <row r="1215" hidden="1">
      <c r="A1215" s="56" t="s">
        <v>3724</v>
      </c>
      <c r="B1215" s="25">
        <v>19603.0</v>
      </c>
      <c r="C1215" s="26">
        <v>19604.0</v>
      </c>
      <c r="D1215" s="27">
        <v>1.0</v>
      </c>
    </row>
    <row r="1216" hidden="1">
      <c r="A1216" s="56" t="s">
        <v>3725</v>
      </c>
      <c r="B1216" s="29">
        <v>20389.0</v>
      </c>
      <c r="C1216" s="26">
        <v>20389.0</v>
      </c>
      <c r="D1216" s="27">
        <v>0.0</v>
      </c>
      <c r="E1216" s="28"/>
    </row>
    <row r="1217" hidden="1">
      <c r="A1217" s="56" t="s">
        <v>3726</v>
      </c>
      <c r="B1217" s="29">
        <v>510.0</v>
      </c>
      <c r="C1217" s="26">
        <v>510.0</v>
      </c>
      <c r="D1217" s="27">
        <v>0.0</v>
      </c>
      <c r="E1217" s="41"/>
    </row>
    <row r="1218" hidden="1">
      <c r="A1218" s="56" t="s">
        <v>3727</v>
      </c>
      <c r="B1218" s="29">
        <v>0.0</v>
      </c>
      <c r="C1218" s="26"/>
      <c r="D1218" s="27">
        <v>0.0</v>
      </c>
      <c r="E1218" s="41"/>
    </row>
    <row r="1219" hidden="1">
      <c r="A1219" s="31" t="s">
        <v>3729</v>
      </c>
      <c r="B1219" s="29">
        <v>0.0</v>
      </c>
      <c r="C1219" s="26"/>
      <c r="D1219" s="27">
        <v>0.0</v>
      </c>
      <c r="E1219" s="28"/>
    </row>
    <row r="1220" hidden="1">
      <c r="A1220" s="31" t="s">
        <v>3730</v>
      </c>
      <c r="B1220" s="29">
        <v>0.0</v>
      </c>
      <c r="C1220" s="26"/>
      <c r="D1220" s="27">
        <v>0.0</v>
      </c>
      <c r="E1220" s="41"/>
    </row>
    <row r="1221" hidden="1">
      <c r="A1221" s="31" t="s">
        <v>3732</v>
      </c>
      <c r="B1221" s="29">
        <v>5650.0</v>
      </c>
      <c r="C1221" s="26">
        <v>5410.0</v>
      </c>
      <c r="D1221" s="27">
        <v>-240.0</v>
      </c>
      <c r="E1221" s="28" t="s">
        <v>8665</v>
      </c>
    </row>
    <row r="1222" hidden="1">
      <c r="A1222" s="31" t="s">
        <v>3734</v>
      </c>
      <c r="B1222" s="29">
        <v>4960.0</v>
      </c>
      <c r="C1222" s="26">
        <v>5120.0</v>
      </c>
      <c r="D1222" s="27">
        <v>160.0</v>
      </c>
      <c r="E1222" s="41"/>
    </row>
    <row r="1223" hidden="1">
      <c r="A1223" s="57" t="s">
        <v>3735</v>
      </c>
      <c r="B1223" s="29">
        <v>123215.0</v>
      </c>
      <c r="C1223" s="29">
        <v>123215.0</v>
      </c>
      <c r="D1223" s="27">
        <v>0.0</v>
      </c>
      <c r="E1223" s="41"/>
    </row>
    <row r="1224" hidden="1">
      <c r="A1224" s="57" t="s">
        <v>3736</v>
      </c>
      <c r="B1224" s="29">
        <v>35139.0</v>
      </c>
      <c r="C1224" s="58">
        <v>35139.0</v>
      </c>
      <c r="D1224" s="27">
        <v>0.0</v>
      </c>
      <c r="E1224" s="41"/>
    </row>
    <row r="1225" hidden="1">
      <c r="A1225" s="57" t="s">
        <v>3737</v>
      </c>
      <c r="B1225" s="29">
        <v>53127.0</v>
      </c>
      <c r="C1225" s="58">
        <v>53127.0</v>
      </c>
      <c r="D1225" s="27">
        <v>0.0</v>
      </c>
      <c r="E1225" s="41"/>
    </row>
    <row r="1226" hidden="1">
      <c r="A1226" s="57" t="s">
        <v>3738</v>
      </c>
      <c r="B1226" s="29">
        <v>70437.0</v>
      </c>
      <c r="C1226" s="58">
        <v>70437.0</v>
      </c>
      <c r="D1226" s="27">
        <v>0.0</v>
      </c>
      <c r="E1226" s="41"/>
    </row>
    <row r="1227" hidden="1">
      <c r="A1227" s="57" t="s">
        <v>3740</v>
      </c>
      <c r="B1227" s="29">
        <v>1847.0</v>
      </c>
      <c r="C1227" s="58">
        <v>1847.0</v>
      </c>
      <c r="D1227" s="27">
        <v>0.0</v>
      </c>
      <c r="E1227" s="41"/>
    </row>
    <row r="1228" hidden="1">
      <c r="A1228" s="57" t="s">
        <v>3741</v>
      </c>
      <c r="B1228" s="29">
        <v>9749.0</v>
      </c>
      <c r="C1228" s="58">
        <v>9749.0</v>
      </c>
      <c r="D1228" s="27">
        <v>0.0</v>
      </c>
      <c r="E1228" s="41"/>
    </row>
    <row r="1229" hidden="1">
      <c r="A1229" s="35" t="s">
        <v>3742</v>
      </c>
      <c r="B1229" s="29">
        <v>334876.7</v>
      </c>
      <c r="C1229" s="58">
        <v>334876.7</v>
      </c>
      <c r="D1229" s="27">
        <v>0.0</v>
      </c>
      <c r="E1229" s="41"/>
    </row>
    <row r="1230" hidden="1">
      <c r="A1230" s="36" t="s">
        <v>3743</v>
      </c>
      <c r="B1230" s="42">
        <v>0.3000000000029104</v>
      </c>
      <c r="C1230" s="64">
        <v>-78.70000000001164</v>
      </c>
      <c r="D1230" s="65">
        <v>-79.00000000001455</v>
      </c>
      <c r="E1230" s="45"/>
    </row>
    <row r="1231" hidden="1"/>
    <row r="1232" hidden="1"/>
    <row r="1233" hidden="1">
      <c r="A1233" s="5" t="s">
        <v>4846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3717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45768.0</v>
      </c>
      <c r="B1237" s="6"/>
      <c r="C1237" s="53" t="s">
        <v>3718</v>
      </c>
      <c r="D1237" s="15">
        <v>45774.0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4" t="s">
        <v>4850</v>
      </c>
      <c r="B1239" s="7"/>
      <c r="C1239" s="16"/>
      <c r="D1239" s="55" t="s">
        <v>4851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3719</v>
      </c>
      <c r="B1241" s="6"/>
      <c r="C1241" s="6"/>
      <c r="D1241" s="6"/>
      <c r="E1241" s="7"/>
    </row>
    <row r="1242" hidden="1">
      <c r="A1242" s="20" t="s">
        <v>3720</v>
      </c>
      <c r="B1242" s="21" t="s">
        <v>3721</v>
      </c>
      <c r="C1242" s="22" t="s">
        <v>3722</v>
      </c>
      <c r="D1242" s="21" t="s">
        <v>3723</v>
      </c>
      <c r="E1242" s="23" t="s">
        <v>13</v>
      </c>
    </row>
    <row r="1243" hidden="1">
      <c r="A1243" s="56" t="s">
        <v>3724</v>
      </c>
      <c r="B1243" s="25">
        <v>31989.0</v>
      </c>
      <c r="C1243" s="26">
        <v>32000.0</v>
      </c>
      <c r="D1243" s="27">
        <v>11.0</v>
      </c>
    </row>
    <row r="1244" hidden="1">
      <c r="A1244" s="56" t="s">
        <v>3725</v>
      </c>
      <c r="B1244" s="29">
        <v>20574.0</v>
      </c>
      <c r="C1244" s="26">
        <v>20574.0</v>
      </c>
      <c r="D1244" s="27">
        <v>0.0</v>
      </c>
      <c r="E1244" s="28"/>
    </row>
    <row r="1245" hidden="1">
      <c r="A1245" s="56" t="s">
        <v>3726</v>
      </c>
      <c r="B1245" s="29">
        <v>0.0</v>
      </c>
      <c r="C1245" s="26"/>
      <c r="D1245" s="27">
        <v>0.0</v>
      </c>
      <c r="E1245" s="41"/>
    </row>
    <row r="1246" hidden="1">
      <c r="A1246" s="56" t="s">
        <v>3727</v>
      </c>
      <c r="B1246" s="29">
        <v>0.0</v>
      </c>
      <c r="C1246" s="26"/>
      <c r="D1246" s="27">
        <v>0.0</v>
      </c>
      <c r="E1246" s="41"/>
    </row>
    <row r="1247" hidden="1">
      <c r="A1247" s="31" t="s">
        <v>3729</v>
      </c>
      <c r="B1247" s="29">
        <v>0.0</v>
      </c>
      <c r="C1247" s="26"/>
      <c r="D1247" s="27">
        <v>0.0</v>
      </c>
      <c r="E1247" s="28"/>
    </row>
    <row r="1248" hidden="1">
      <c r="A1248" s="31" t="s">
        <v>3730</v>
      </c>
      <c r="B1248" s="29">
        <v>60.0</v>
      </c>
      <c r="C1248" s="26">
        <v>60.0</v>
      </c>
      <c r="D1248" s="27">
        <v>0.0</v>
      </c>
      <c r="E1248" s="41"/>
    </row>
    <row r="1249" hidden="1">
      <c r="A1249" s="31" t="s">
        <v>3732</v>
      </c>
      <c r="B1249" s="29">
        <v>360.0</v>
      </c>
      <c r="C1249" s="26"/>
      <c r="D1249" s="27">
        <v>-360.0</v>
      </c>
      <c r="E1249" s="28"/>
    </row>
    <row r="1250" hidden="1">
      <c r="A1250" s="31" t="s">
        <v>3734</v>
      </c>
      <c r="B1250" s="29">
        <v>4280.0</v>
      </c>
      <c r="C1250" s="26">
        <v>4680.0</v>
      </c>
      <c r="D1250" s="27">
        <v>400.0</v>
      </c>
      <c r="E1250" s="41"/>
    </row>
    <row r="1251" hidden="1">
      <c r="A1251" s="57" t="s">
        <v>3735</v>
      </c>
      <c r="B1251" s="29">
        <v>148297.55</v>
      </c>
      <c r="C1251" s="29">
        <v>148297.5499999998</v>
      </c>
      <c r="D1251" s="27">
        <v>-1.7462298274040222E-10</v>
      </c>
      <c r="E1251" s="41"/>
    </row>
    <row r="1252" hidden="1">
      <c r="A1252" s="57" t="s">
        <v>3736</v>
      </c>
      <c r="B1252" s="29">
        <v>37520.0</v>
      </c>
      <c r="C1252" s="58">
        <v>37520.0</v>
      </c>
      <c r="D1252" s="27">
        <v>0.0</v>
      </c>
      <c r="E1252" s="41"/>
    </row>
    <row r="1253" hidden="1">
      <c r="A1253" s="57" t="s">
        <v>3737</v>
      </c>
      <c r="B1253" s="29">
        <v>49899.0</v>
      </c>
      <c r="C1253" s="58">
        <v>49635.0</v>
      </c>
      <c r="D1253" s="27">
        <v>-264.0</v>
      </c>
      <c r="E1253" s="41"/>
    </row>
    <row r="1254" hidden="1">
      <c r="A1254" s="57" t="s">
        <v>3738</v>
      </c>
      <c r="B1254" s="29">
        <v>64292.5</v>
      </c>
      <c r="C1254" s="58">
        <v>64292.5</v>
      </c>
      <c r="D1254" s="27">
        <v>0.0</v>
      </c>
      <c r="E1254" s="41"/>
    </row>
    <row r="1255" hidden="1">
      <c r="A1255" s="57" t="s">
        <v>3740</v>
      </c>
      <c r="B1255" s="29">
        <v>4442.0</v>
      </c>
      <c r="C1255" s="58">
        <v>4442.0</v>
      </c>
      <c r="D1255" s="27">
        <v>0.0</v>
      </c>
      <c r="E1255" s="41"/>
    </row>
    <row r="1256" hidden="1">
      <c r="A1256" s="57" t="s">
        <v>3741</v>
      </c>
      <c r="B1256" s="29">
        <v>8260.0</v>
      </c>
      <c r="C1256" s="58">
        <v>8260.0</v>
      </c>
      <c r="D1256" s="27">
        <v>0.0</v>
      </c>
      <c r="E1256" s="41"/>
    </row>
    <row r="1257" hidden="1">
      <c r="A1257" s="35" t="s">
        <v>3742</v>
      </c>
      <c r="B1257" s="29">
        <v>361713.05000000005</v>
      </c>
      <c r="C1257" s="58">
        <v>361449.0500000002</v>
      </c>
      <c r="D1257" s="27">
        <v>-263.9999999998254</v>
      </c>
      <c r="E1257" s="41"/>
    </row>
    <row r="1258" hidden="1">
      <c r="A1258" s="36" t="s">
        <v>3743</v>
      </c>
      <c r="B1258" s="42">
        <v>0.9999999999636202</v>
      </c>
      <c r="C1258" s="64">
        <v>51.999999999592546</v>
      </c>
      <c r="D1258" s="65">
        <v>50.999999999628926</v>
      </c>
      <c r="E1258" s="45"/>
    </row>
    <row r="1259" hidden="1"/>
    <row r="1260" hidden="1"/>
    <row r="1261" hidden="1">
      <c r="A1261" s="5" t="s">
        <v>4846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3717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45775.0</v>
      </c>
      <c r="B1265" s="6"/>
      <c r="C1265" s="53" t="s">
        <v>3718</v>
      </c>
      <c r="D1265" s="15">
        <v>45777.0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4" t="s">
        <v>4850</v>
      </c>
      <c r="B1267" s="7"/>
      <c r="C1267" s="16"/>
      <c r="D1267" s="55" t="s">
        <v>4853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3719</v>
      </c>
      <c r="B1269" s="6"/>
      <c r="C1269" s="6"/>
      <c r="D1269" s="6"/>
      <c r="E1269" s="7"/>
    </row>
    <row r="1270" hidden="1">
      <c r="A1270" s="20" t="s">
        <v>3720</v>
      </c>
      <c r="B1270" s="21" t="s">
        <v>3721</v>
      </c>
      <c r="C1270" s="22" t="s">
        <v>3722</v>
      </c>
      <c r="D1270" s="21" t="s">
        <v>3723</v>
      </c>
      <c r="E1270" s="23" t="s">
        <v>13</v>
      </c>
    </row>
    <row r="1271" hidden="1">
      <c r="A1271" s="56" t="s">
        <v>3724</v>
      </c>
      <c r="B1271" s="25">
        <v>5532.0</v>
      </c>
      <c r="C1271" s="26">
        <v>4532.0</v>
      </c>
      <c r="D1271" s="27">
        <v>-1000.0</v>
      </c>
    </row>
    <row r="1272" hidden="1">
      <c r="A1272" s="56" t="s">
        <v>3725</v>
      </c>
      <c r="B1272" s="29">
        <v>8724.0</v>
      </c>
      <c r="C1272" s="26">
        <v>8724.0</v>
      </c>
      <c r="D1272" s="27">
        <v>0.0</v>
      </c>
      <c r="E1272" s="28"/>
    </row>
    <row r="1273" hidden="1">
      <c r="A1273" s="56" t="s">
        <v>3726</v>
      </c>
      <c r="B1273" s="29">
        <v>140.0</v>
      </c>
      <c r="C1273" s="26">
        <v>140.0</v>
      </c>
      <c r="D1273" s="27">
        <v>0.0</v>
      </c>
      <c r="E1273" s="41"/>
    </row>
    <row r="1274" hidden="1">
      <c r="A1274" s="56" t="s">
        <v>3727</v>
      </c>
      <c r="B1274" s="29">
        <v>0.0</v>
      </c>
      <c r="C1274" s="26"/>
      <c r="D1274" s="27">
        <v>0.0</v>
      </c>
      <c r="E1274" s="41"/>
    </row>
    <row r="1275" hidden="1">
      <c r="A1275" s="31" t="s">
        <v>3729</v>
      </c>
      <c r="B1275" s="29">
        <v>0.0</v>
      </c>
      <c r="C1275" s="26"/>
      <c r="D1275" s="27">
        <v>0.0</v>
      </c>
      <c r="E1275" s="28"/>
    </row>
    <row r="1276" hidden="1">
      <c r="A1276" s="31" t="s">
        <v>3730</v>
      </c>
      <c r="B1276" s="29">
        <v>0.0</v>
      </c>
      <c r="C1276" s="26"/>
      <c r="D1276" s="27">
        <v>0.0</v>
      </c>
      <c r="E1276" s="41"/>
    </row>
    <row r="1277" hidden="1">
      <c r="A1277" s="31" t="s">
        <v>3732</v>
      </c>
      <c r="B1277" s="29">
        <v>7540.0</v>
      </c>
      <c r="C1277" s="26">
        <v>8420.0</v>
      </c>
      <c r="D1277" s="27">
        <v>880.0</v>
      </c>
      <c r="E1277" s="28" t="s">
        <v>8666</v>
      </c>
    </row>
    <row r="1278" hidden="1">
      <c r="A1278" s="31" t="s">
        <v>3734</v>
      </c>
      <c r="B1278" s="29">
        <v>1640.0</v>
      </c>
      <c r="C1278" s="26">
        <v>1760.0</v>
      </c>
      <c r="D1278" s="27">
        <v>120.0</v>
      </c>
      <c r="E1278" s="41"/>
    </row>
    <row r="1279" hidden="1">
      <c r="A1279" s="57" t="s">
        <v>3735</v>
      </c>
      <c r="B1279" s="29">
        <v>49498.0</v>
      </c>
      <c r="C1279" s="29">
        <v>49498.0</v>
      </c>
      <c r="D1279" s="27">
        <v>0.0</v>
      </c>
      <c r="E1279" s="41"/>
    </row>
    <row r="1280" hidden="1">
      <c r="A1280" s="57" t="s">
        <v>3736</v>
      </c>
      <c r="B1280" s="29">
        <v>9018.0</v>
      </c>
      <c r="C1280" s="58">
        <v>9018.0</v>
      </c>
      <c r="D1280" s="27">
        <v>0.0</v>
      </c>
      <c r="E1280" s="41"/>
    </row>
    <row r="1281" hidden="1">
      <c r="A1281" s="57" t="s">
        <v>3737</v>
      </c>
      <c r="B1281" s="29">
        <v>14849.0</v>
      </c>
      <c r="C1281" s="58">
        <v>14849.0</v>
      </c>
      <c r="D1281" s="27">
        <v>0.0</v>
      </c>
      <c r="E1281" s="41"/>
    </row>
    <row r="1282" hidden="1">
      <c r="A1282" s="57" t="s">
        <v>3738</v>
      </c>
      <c r="B1282" s="29">
        <v>17711.0</v>
      </c>
      <c r="C1282" s="58">
        <v>17711.0</v>
      </c>
      <c r="D1282" s="27">
        <v>0.0</v>
      </c>
      <c r="E1282" s="41"/>
    </row>
    <row r="1283" hidden="1">
      <c r="A1283" s="57" t="s">
        <v>3740</v>
      </c>
      <c r="B1283" s="29">
        <v>1239.0</v>
      </c>
      <c r="C1283" s="58">
        <v>1239.0</v>
      </c>
      <c r="D1283" s="27">
        <v>0.0</v>
      </c>
      <c r="E1283" s="41"/>
    </row>
    <row r="1284" hidden="1">
      <c r="A1284" s="57" t="s">
        <v>3741</v>
      </c>
      <c r="B1284" s="29">
        <v>3439.0</v>
      </c>
      <c r="C1284" s="58">
        <v>3439.0</v>
      </c>
      <c r="D1284" s="27">
        <v>0.0</v>
      </c>
      <c r="E1284" s="41"/>
    </row>
    <row r="1285" hidden="1">
      <c r="A1285" s="35" t="s">
        <v>3742</v>
      </c>
      <c r="B1285" s="29">
        <v>115891.0</v>
      </c>
      <c r="C1285" s="58">
        <v>115891.0</v>
      </c>
      <c r="D1285" s="27">
        <v>0.0</v>
      </c>
      <c r="E1285" s="41"/>
    </row>
    <row r="1286" hidden="1">
      <c r="A1286" s="36" t="s">
        <v>3743</v>
      </c>
      <c r="B1286" s="42">
        <v>0.0</v>
      </c>
      <c r="C1286" s="64">
        <v>0.0</v>
      </c>
      <c r="D1286" s="65">
        <v>0.0</v>
      </c>
      <c r="E1286" s="45"/>
    </row>
    <row r="1287" hidden="1"/>
    <row r="1288" hidden="1"/>
    <row r="1289" hidden="1">
      <c r="A1289" s="5" t="s">
        <v>4846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3717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45778.0</v>
      </c>
      <c r="B1293" s="6"/>
      <c r="C1293" s="53" t="s">
        <v>3718</v>
      </c>
      <c r="D1293" s="15">
        <v>45781.0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4" t="s">
        <v>4865</v>
      </c>
      <c r="B1295" s="7"/>
      <c r="C1295" s="16"/>
      <c r="D1295" s="55" t="s">
        <v>4851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3719</v>
      </c>
      <c r="B1297" s="6"/>
      <c r="C1297" s="6"/>
      <c r="D1297" s="6"/>
      <c r="E1297" s="7"/>
    </row>
    <row r="1298" hidden="1">
      <c r="A1298" s="20" t="s">
        <v>3720</v>
      </c>
      <c r="B1298" s="21" t="s">
        <v>3721</v>
      </c>
      <c r="C1298" s="22" t="s">
        <v>3722</v>
      </c>
      <c r="D1298" s="21" t="s">
        <v>3723</v>
      </c>
      <c r="E1298" s="23" t="s">
        <v>13</v>
      </c>
    </row>
    <row r="1299" hidden="1">
      <c r="A1299" s="56" t="s">
        <v>3724</v>
      </c>
      <c r="B1299" s="25">
        <v>20080.0</v>
      </c>
      <c r="C1299" s="26">
        <v>20080.0</v>
      </c>
      <c r="D1299" s="27">
        <v>0.0</v>
      </c>
    </row>
    <row r="1300" hidden="1">
      <c r="A1300" s="56" t="s">
        <v>3725</v>
      </c>
      <c r="B1300" s="29">
        <v>18342.0</v>
      </c>
      <c r="C1300" s="26">
        <v>18342.0</v>
      </c>
      <c r="D1300" s="27">
        <v>0.0</v>
      </c>
      <c r="E1300" s="28"/>
    </row>
    <row r="1301" hidden="1">
      <c r="A1301" s="56" t="s">
        <v>3726</v>
      </c>
      <c r="B1301" s="29">
        <v>0.0</v>
      </c>
      <c r="C1301" s="26"/>
      <c r="D1301" s="27">
        <v>0.0</v>
      </c>
      <c r="E1301" s="41"/>
    </row>
    <row r="1302" hidden="1">
      <c r="A1302" s="56" t="s">
        <v>3727</v>
      </c>
      <c r="B1302" s="29">
        <v>0.0</v>
      </c>
      <c r="C1302" s="26"/>
      <c r="D1302" s="27">
        <v>0.0</v>
      </c>
      <c r="E1302" s="41"/>
    </row>
    <row r="1303" hidden="1">
      <c r="A1303" s="31" t="s">
        <v>3729</v>
      </c>
      <c r="B1303" s="29">
        <v>0.0</v>
      </c>
      <c r="C1303" s="26"/>
      <c r="D1303" s="27">
        <v>0.0</v>
      </c>
      <c r="E1303" s="28"/>
    </row>
    <row r="1304" hidden="1">
      <c r="A1304" s="31" t="s">
        <v>3730</v>
      </c>
      <c r="B1304" s="29">
        <v>0.0</v>
      </c>
      <c r="C1304" s="26"/>
      <c r="D1304" s="27">
        <v>0.0</v>
      </c>
      <c r="E1304" s="41"/>
    </row>
    <row r="1305" hidden="1">
      <c r="A1305" s="31" t="s">
        <v>3732</v>
      </c>
      <c r="B1305" s="29">
        <v>40.0</v>
      </c>
      <c r="C1305" s="26"/>
      <c r="D1305" s="27">
        <v>-40.0</v>
      </c>
      <c r="E1305" s="28"/>
    </row>
    <row r="1306" hidden="1">
      <c r="A1306" s="31" t="s">
        <v>3734</v>
      </c>
      <c r="B1306" s="29">
        <v>3040.0</v>
      </c>
      <c r="C1306" s="26">
        <v>3080.0</v>
      </c>
      <c r="D1306" s="27">
        <v>40.0</v>
      </c>
      <c r="E1306" s="41"/>
    </row>
    <row r="1307" hidden="1">
      <c r="A1307" s="57" t="s">
        <v>3735</v>
      </c>
      <c r="B1307" s="29">
        <v>79058.0</v>
      </c>
      <c r="C1307" s="29">
        <v>79058.0</v>
      </c>
      <c r="D1307" s="27">
        <v>0.0</v>
      </c>
      <c r="E1307" s="41"/>
    </row>
    <row r="1308" hidden="1">
      <c r="A1308" s="57" t="s">
        <v>3736</v>
      </c>
      <c r="B1308" s="29">
        <v>23043.0</v>
      </c>
      <c r="C1308" s="58">
        <v>23043.0</v>
      </c>
      <c r="D1308" s="27">
        <v>0.0</v>
      </c>
      <c r="E1308" s="41"/>
    </row>
    <row r="1309" hidden="1">
      <c r="A1309" s="57" t="s">
        <v>3737</v>
      </c>
      <c r="B1309" s="29">
        <v>27429.0</v>
      </c>
      <c r="C1309" s="58">
        <v>27110.0</v>
      </c>
      <c r="D1309" s="27">
        <v>-319.0</v>
      </c>
      <c r="E1309" s="41"/>
    </row>
    <row r="1310" hidden="1">
      <c r="A1310" s="57" t="s">
        <v>3738</v>
      </c>
      <c r="B1310" s="29">
        <v>43833.0</v>
      </c>
      <c r="C1310" s="58">
        <v>43833.0</v>
      </c>
      <c r="D1310" s="27">
        <v>0.0</v>
      </c>
      <c r="E1310" s="41"/>
    </row>
    <row r="1311" hidden="1">
      <c r="A1311" s="57" t="s">
        <v>3740</v>
      </c>
      <c r="B1311" s="29">
        <v>4326.0</v>
      </c>
      <c r="C1311" s="58">
        <v>4326.0</v>
      </c>
      <c r="D1311" s="27">
        <v>0.0</v>
      </c>
      <c r="E1311" s="41"/>
    </row>
    <row r="1312" hidden="1">
      <c r="A1312" s="57" t="s">
        <v>3741</v>
      </c>
      <c r="B1312" s="29">
        <v>6020.0</v>
      </c>
      <c r="C1312" s="58">
        <v>6020.0</v>
      </c>
      <c r="D1312" s="27">
        <v>0.0</v>
      </c>
      <c r="E1312" s="41"/>
    </row>
    <row r="1313" hidden="1">
      <c r="A1313" s="35" t="s">
        <v>3742</v>
      </c>
      <c r="B1313" s="29">
        <v>219191.2</v>
      </c>
      <c r="C1313" s="58">
        <v>218872.2</v>
      </c>
      <c r="D1313" s="27">
        <v>-319.0</v>
      </c>
      <c r="E1313" s="41"/>
    </row>
    <row r="1314" hidden="1">
      <c r="A1314" s="36" t="s">
        <v>3743</v>
      </c>
      <c r="B1314" s="42">
        <v>-0.19999999999708962</v>
      </c>
      <c r="C1314" s="64">
        <v>-0.20000000001164153</v>
      </c>
      <c r="D1314" s="65">
        <v>-1.4551915228366852E-11</v>
      </c>
      <c r="E1314" s="45"/>
    </row>
    <row r="1315" hidden="1"/>
    <row r="1316" hidden="1"/>
    <row r="1317" hidden="1">
      <c r="A1317" s="5" t="s">
        <v>4846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3717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45782.0</v>
      </c>
      <c r="B1321" s="6"/>
      <c r="C1321" s="53" t="s">
        <v>3718</v>
      </c>
      <c r="D1321" s="15">
        <v>45788.0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4" t="s">
        <v>4850</v>
      </c>
      <c r="B1323" s="7"/>
      <c r="C1323" s="16"/>
      <c r="D1323" s="55" t="s">
        <v>4851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3719</v>
      </c>
      <c r="B1325" s="6"/>
      <c r="C1325" s="6"/>
      <c r="D1325" s="6"/>
      <c r="E1325" s="7"/>
    </row>
    <row r="1326" hidden="1">
      <c r="A1326" s="20" t="s">
        <v>3720</v>
      </c>
      <c r="B1326" s="21" t="s">
        <v>3721</v>
      </c>
      <c r="C1326" s="22" t="s">
        <v>3722</v>
      </c>
      <c r="D1326" s="21" t="s">
        <v>3723</v>
      </c>
      <c r="E1326" s="23" t="s">
        <v>13</v>
      </c>
    </row>
    <row r="1327" hidden="1">
      <c r="A1327" s="56" t="s">
        <v>3724</v>
      </c>
      <c r="B1327" s="25">
        <v>36610.0</v>
      </c>
      <c r="C1327" s="26">
        <v>35300.0</v>
      </c>
      <c r="D1327" s="27">
        <v>-1310.0</v>
      </c>
    </row>
    <row r="1328" hidden="1">
      <c r="A1328" s="56" t="s">
        <v>3725</v>
      </c>
      <c r="B1328" s="29">
        <v>24073.0</v>
      </c>
      <c r="C1328" s="26">
        <v>24073.0</v>
      </c>
      <c r="D1328" s="27">
        <v>0.0</v>
      </c>
      <c r="E1328" s="28"/>
    </row>
    <row r="1329" hidden="1">
      <c r="A1329" s="56" t="s">
        <v>3726</v>
      </c>
      <c r="B1329" s="29">
        <v>0.0</v>
      </c>
      <c r="C1329" s="26"/>
      <c r="D1329" s="27">
        <v>0.0</v>
      </c>
      <c r="E1329" s="41"/>
    </row>
    <row r="1330" hidden="1">
      <c r="A1330" s="56" t="s">
        <v>3727</v>
      </c>
      <c r="B1330" s="29">
        <v>0.0</v>
      </c>
      <c r="C1330" s="26"/>
      <c r="D1330" s="27">
        <v>0.0</v>
      </c>
      <c r="E1330" s="41"/>
    </row>
    <row r="1331" hidden="1">
      <c r="A1331" s="31" t="s">
        <v>3729</v>
      </c>
      <c r="B1331" s="29">
        <v>0.0</v>
      </c>
      <c r="C1331" s="26"/>
      <c r="D1331" s="27">
        <v>0.0</v>
      </c>
      <c r="E1331" s="28"/>
    </row>
    <row r="1332" hidden="1">
      <c r="A1332" s="31" t="s">
        <v>3730</v>
      </c>
      <c r="B1332" s="29">
        <v>40.0</v>
      </c>
      <c r="C1332" s="26"/>
      <c r="D1332" s="27">
        <v>-40.0</v>
      </c>
      <c r="E1332" s="41"/>
    </row>
    <row r="1333" hidden="1">
      <c r="A1333" s="31" t="s">
        <v>3732</v>
      </c>
      <c r="B1333" s="29">
        <v>765.0</v>
      </c>
      <c r="C1333" s="26">
        <v>284.0</v>
      </c>
      <c r="D1333" s="27">
        <v>-481.0</v>
      </c>
      <c r="E1333" s="28"/>
    </row>
    <row r="1334" hidden="1">
      <c r="A1334" s="31" t="s">
        <v>3734</v>
      </c>
      <c r="B1334" s="29">
        <v>4920.0</v>
      </c>
      <c r="C1334" s="26">
        <v>5440.0</v>
      </c>
      <c r="D1334" s="27">
        <v>520.0</v>
      </c>
      <c r="E1334" s="41"/>
    </row>
    <row r="1335" hidden="1">
      <c r="A1335" s="57" t="s">
        <v>3735</v>
      </c>
      <c r="B1335" s="29">
        <v>122877.0</v>
      </c>
      <c r="C1335" s="29">
        <v>122877.0</v>
      </c>
      <c r="D1335" s="27">
        <v>0.0</v>
      </c>
      <c r="E1335" s="41"/>
    </row>
    <row r="1336" hidden="1">
      <c r="A1336" s="57" t="s">
        <v>3736</v>
      </c>
      <c r="B1336" s="29">
        <v>38723.0</v>
      </c>
      <c r="C1336" s="58">
        <v>38723.0</v>
      </c>
      <c r="D1336" s="27">
        <v>0.0</v>
      </c>
      <c r="E1336" s="41"/>
    </row>
    <row r="1337" hidden="1">
      <c r="A1337" s="57" t="s">
        <v>3737</v>
      </c>
      <c r="B1337" s="29">
        <v>42595.0</v>
      </c>
      <c r="C1337" s="58">
        <v>42595.0</v>
      </c>
      <c r="D1337" s="27">
        <v>0.0</v>
      </c>
      <c r="E1337" s="41"/>
    </row>
    <row r="1338" hidden="1">
      <c r="A1338" s="57" t="s">
        <v>3738</v>
      </c>
      <c r="B1338" s="29">
        <v>63576.0</v>
      </c>
      <c r="C1338" s="58">
        <v>63576.0</v>
      </c>
      <c r="D1338" s="27">
        <v>0.0</v>
      </c>
      <c r="E1338" s="41"/>
    </row>
    <row r="1339" hidden="1">
      <c r="A1339" s="57" t="s">
        <v>3740</v>
      </c>
      <c r="B1339" s="29">
        <v>4607.0</v>
      </c>
      <c r="C1339" s="58">
        <v>4607.0</v>
      </c>
      <c r="D1339" s="27">
        <v>0.0</v>
      </c>
      <c r="E1339" s="41"/>
    </row>
    <row r="1340" hidden="1">
      <c r="A1340" s="57" t="s">
        <v>3741</v>
      </c>
      <c r="B1340" s="29">
        <v>12916.0</v>
      </c>
      <c r="C1340" s="58">
        <v>12916.0</v>
      </c>
      <c r="D1340" s="27">
        <v>0.0</v>
      </c>
      <c r="E1340" s="41"/>
    </row>
    <row r="1341" hidden="1">
      <c r="A1341" s="35" t="s">
        <v>3742</v>
      </c>
      <c r="B1341" s="29">
        <v>338785.5</v>
      </c>
      <c r="C1341" s="58">
        <v>338785.5</v>
      </c>
      <c r="D1341" s="27">
        <v>0.0</v>
      </c>
      <c r="E1341" s="41"/>
    </row>
    <row r="1342" hidden="1">
      <c r="A1342" s="36" t="s">
        <v>3743</v>
      </c>
      <c r="B1342" s="42">
        <v>0.5</v>
      </c>
      <c r="C1342" s="64">
        <v>-1310.5</v>
      </c>
      <c r="D1342" s="65">
        <v>-1311.0</v>
      </c>
      <c r="E1342" s="45"/>
    </row>
    <row r="1343" hidden="1"/>
    <row r="1344" hidden="1"/>
    <row r="1345" hidden="1">
      <c r="A1345" s="5" t="s">
        <v>4846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3717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45789.0</v>
      </c>
      <c r="B1349" s="6"/>
      <c r="C1349" s="53" t="s">
        <v>3718</v>
      </c>
      <c r="D1349" s="15">
        <v>45795.0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4" t="s">
        <v>4850</v>
      </c>
      <c r="B1351" s="7"/>
      <c r="C1351" s="16"/>
      <c r="D1351" s="55" t="s">
        <v>4851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3719</v>
      </c>
      <c r="B1353" s="6"/>
      <c r="C1353" s="6"/>
      <c r="D1353" s="6"/>
      <c r="E1353" s="7"/>
    </row>
    <row r="1354" hidden="1">
      <c r="A1354" s="20" t="s">
        <v>3720</v>
      </c>
      <c r="B1354" s="21" t="s">
        <v>3721</v>
      </c>
      <c r="C1354" s="22" t="s">
        <v>3722</v>
      </c>
      <c r="D1354" s="21" t="s">
        <v>3723</v>
      </c>
      <c r="E1354" s="23" t="s">
        <v>13</v>
      </c>
    </row>
    <row r="1355" hidden="1">
      <c r="A1355" s="56" t="s">
        <v>3724</v>
      </c>
      <c r="B1355" s="25">
        <v>33925.0</v>
      </c>
      <c r="C1355" s="26">
        <v>33925.0</v>
      </c>
      <c r="D1355" s="27">
        <v>0.0</v>
      </c>
    </row>
    <row r="1356" hidden="1">
      <c r="A1356" s="56" t="s">
        <v>3725</v>
      </c>
      <c r="B1356" s="29">
        <v>26070.0</v>
      </c>
      <c r="C1356" s="26">
        <v>26070.0</v>
      </c>
      <c r="D1356" s="27">
        <v>0.0</v>
      </c>
      <c r="E1356" s="28"/>
    </row>
    <row r="1357" hidden="1">
      <c r="A1357" s="56" t="s">
        <v>3726</v>
      </c>
      <c r="B1357" s="29">
        <v>0.0</v>
      </c>
      <c r="C1357" s="26"/>
      <c r="D1357" s="27">
        <v>0.0</v>
      </c>
      <c r="E1357" s="41"/>
    </row>
    <row r="1358" hidden="1">
      <c r="A1358" s="56" t="s">
        <v>3727</v>
      </c>
      <c r="B1358" s="29">
        <v>500.0</v>
      </c>
      <c r="C1358" s="26">
        <v>500.0</v>
      </c>
      <c r="D1358" s="27">
        <v>0.0</v>
      </c>
      <c r="E1358" s="41"/>
    </row>
    <row r="1359" hidden="1">
      <c r="A1359" s="31" t="s">
        <v>3729</v>
      </c>
      <c r="B1359" s="29">
        <v>0.0</v>
      </c>
      <c r="C1359" s="26"/>
      <c r="D1359" s="27">
        <v>0.0</v>
      </c>
      <c r="E1359" s="28"/>
    </row>
    <row r="1360" hidden="1">
      <c r="A1360" s="31" t="s">
        <v>3730</v>
      </c>
      <c r="B1360" s="29">
        <v>0.0</v>
      </c>
      <c r="C1360" s="26"/>
      <c r="D1360" s="27">
        <v>0.0</v>
      </c>
      <c r="E1360" s="41"/>
    </row>
    <row r="1361" hidden="1">
      <c r="A1361" s="31" t="s">
        <v>3732</v>
      </c>
      <c r="B1361" s="29">
        <v>427.0</v>
      </c>
      <c r="C1361" s="26">
        <v>427.0</v>
      </c>
      <c r="D1361" s="27">
        <v>0.0</v>
      </c>
      <c r="E1361" s="28" t="s">
        <v>8667</v>
      </c>
    </row>
    <row r="1362" hidden="1">
      <c r="A1362" s="31" t="s">
        <v>3734</v>
      </c>
      <c r="B1362" s="29">
        <v>3960.0</v>
      </c>
      <c r="C1362" s="26">
        <v>3920.0</v>
      </c>
      <c r="D1362" s="27">
        <v>-40.0</v>
      </c>
      <c r="E1362" s="41"/>
    </row>
    <row r="1363" hidden="1">
      <c r="A1363" s="57" t="s">
        <v>3735</v>
      </c>
      <c r="B1363" s="29">
        <v>137534.0</v>
      </c>
      <c r="C1363" s="29">
        <v>137534.0</v>
      </c>
      <c r="D1363" s="27">
        <v>0.0</v>
      </c>
      <c r="E1363" s="41"/>
    </row>
    <row r="1364" hidden="1">
      <c r="A1364" s="57" t="s">
        <v>3736</v>
      </c>
      <c r="B1364" s="29">
        <v>27780.0</v>
      </c>
      <c r="C1364" s="58">
        <v>27780.0</v>
      </c>
      <c r="D1364" s="27">
        <v>0.0</v>
      </c>
      <c r="E1364" s="41"/>
    </row>
    <row r="1365" hidden="1">
      <c r="A1365" s="57" t="s">
        <v>3737</v>
      </c>
      <c r="B1365" s="29">
        <v>57769.0</v>
      </c>
      <c r="C1365" s="58">
        <v>57769.0</v>
      </c>
      <c r="D1365" s="27">
        <v>0.0</v>
      </c>
      <c r="E1365" s="41"/>
    </row>
    <row r="1366" hidden="1">
      <c r="A1366" s="57" t="s">
        <v>3738</v>
      </c>
      <c r="B1366" s="29">
        <v>69564.0</v>
      </c>
      <c r="C1366" s="58">
        <v>69564.0</v>
      </c>
      <c r="D1366" s="27">
        <v>0.0</v>
      </c>
      <c r="E1366" s="41"/>
    </row>
    <row r="1367" hidden="1">
      <c r="A1367" s="57" t="s">
        <v>3740</v>
      </c>
      <c r="B1367" s="29">
        <v>5727.0</v>
      </c>
      <c r="C1367" s="58">
        <v>5727.0</v>
      </c>
      <c r="D1367" s="27">
        <v>0.0</v>
      </c>
      <c r="E1367" s="41"/>
    </row>
    <row r="1368" hidden="1">
      <c r="A1368" s="57" t="s">
        <v>3741</v>
      </c>
      <c r="B1368" s="29">
        <v>9479.0</v>
      </c>
      <c r="C1368" s="58">
        <v>9479.0</v>
      </c>
      <c r="D1368" s="27">
        <v>0.0</v>
      </c>
      <c r="E1368" s="41"/>
    </row>
    <row r="1369" hidden="1">
      <c r="A1369" s="35" t="s">
        <v>3742</v>
      </c>
      <c r="B1369" s="29">
        <v>363254.7</v>
      </c>
      <c r="C1369" s="58">
        <v>363254.7</v>
      </c>
      <c r="D1369" s="27">
        <v>0.0</v>
      </c>
      <c r="E1369" s="41"/>
    </row>
    <row r="1370" hidden="1">
      <c r="A1370" s="36" t="s">
        <v>3743</v>
      </c>
      <c r="B1370" s="42">
        <v>1.3000000000029104</v>
      </c>
      <c r="C1370" s="64">
        <v>-38.70000000001164</v>
      </c>
      <c r="D1370" s="65">
        <v>-40.00000000001455</v>
      </c>
      <c r="E1370" s="45"/>
    </row>
    <row r="1371" hidden="1"/>
    <row r="1372" hidden="1"/>
    <row r="1373" hidden="1">
      <c r="A1373" s="5" t="s">
        <v>4846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3717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45796.0</v>
      </c>
      <c r="B1377" s="6"/>
      <c r="C1377" s="53" t="s">
        <v>3718</v>
      </c>
      <c r="D1377" s="15">
        <v>45802.0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4" t="s">
        <v>4850</v>
      </c>
      <c r="B1379" s="7"/>
      <c r="C1379" s="16"/>
      <c r="D1379" s="55" t="s">
        <v>4851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3719</v>
      </c>
      <c r="B1381" s="6"/>
      <c r="C1381" s="6"/>
      <c r="D1381" s="6"/>
      <c r="E1381" s="7"/>
    </row>
    <row r="1382" hidden="1">
      <c r="A1382" s="20" t="s">
        <v>3720</v>
      </c>
      <c r="B1382" s="21" t="s">
        <v>3721</v>
      </c>
      <c r="C1382" s="22" t="s">
        <v>3722</v>
      </c>
      <c r="D1382" s="21" t="s">
        <v>3723</v>
      </c>
      <c r="E1382" s="23" t="s">
        <v>13</v>
      </c>
    </row>
    <row r="1383" hidden="1">
      <c r="A1383" s="56" t="s">
        <v>3724</v>
      </c>
      <c r="B1383" s="25">
        <v>42536.0</v>
      </c>
      <c r="C1383" s="26">
        <v>42540.0</v>
      </c>
      <c r="D1383" s="27">
        <v>4.0</v>
      </c>
      <c r="E1383" s="28"/>
    </row>
    <row r="1384" hidden="1">
      <c r="A1384" s="56" t="s">
        <v>3725</v>
      </c>
      <c r="B1384" s="29">
        <v>21490.0</v>
      </c>
      <c r="C1384" s="26">
        <v>21490.0</v>
      </c>
      <c r="D1384" s="27">
        <v>0.0</v>
      </c>
      <c r="E1384" s="28" t="s">
        <v>8668</v>
      </c>
    </row>
    <row r="1385" hidden="1">
      <c r="A1385" s="56" t="s">
        <v>3726</v>
      </c>
      <c r="B1385" s="29">
        <v>140.0</v>
      </c>
      <c r="C1385" s="26">
        <v>140.0</v>
      </c>
      <c r="D1385" s="27">
        <v>0.0</v>
      </c>
      <c r="E1385" s="41"/>
    </row>
    <row r="1386" hidden="1">
      <c r="A1386" s="56" t="s">
        <v>3727</v>
      </c>
      <c r="B1386" s="29">
        <v>0.0</v>
      </c>
      <c r="C1386" s="26"/>
      <c r="D1386" s="27">
        <v>0.0</v>
      </c>
      <c r="E1386" s="41"/>
    </row>
    <row r="1387" hidden="1">
      <c r="A1387" s="31" t="s">
        <v>3729</v>
      </c>
      <c r="B1387" s="29">
        <v>0.0</v>
      </c>
      <c r="C1387" s="26"/>
      <c r="D1387" s="27">
        <v>0.0</v>
      </c>
      <c r="E1387" s="28"/>
    </row>
    <row r="1388" hidden="1">
      <c r="A1388" s="31" t="s">
        <v>3730</v>
      </c>
      <c r="B1388" s="29">
        <v>0.0</v>
      </c>
      <c r="C1388" s="26"/>
      <c r="D1388" s="27">
        <v>0.0</v>
      </c>
      <c r="E1388" s="41"/>
    </row>
    <row r="1389" hidden="1">
      <c r="A1389" s="31" t="s">
        <v>3732</v>
      </c>
      <c r="B1389" s="29">
        <v>0.0</v>
      </c>
      <c r="C1389" s="26"/>
      <c r="D1389" s="27">
        <v>0.0</v>
      </c>
      <c r="E1389" s="28"/>
    </row>
    <row r="1390" hidden="1">
      <c r="A1390" s="31" t="s">
        <v>3734</v>
      </c>
      <c r="B1390" s="29">
        <v>5280.0</v>
      </c>
      <c r="C1390" s="26">
        <v>5200.0</v>
      </c>
      <c r="D1390" s="27">
        <v>-80.0</v>
      </c>
      <c r="E1390" s="41"/>
    </row>
    <row r="1391" hidden="1">
      <c r="A1391" s="57" t="s">
        <v>3735</v>
      </c>
      <c r="B1391" s="29">
        <v>110274.0</v>
      </c>
      <c r="C1391" s="29">
        <v>110274.0</v>
      </c>
      <c r="D1391" s="27">
        <v>0.0</v>
      </c>
      <c r="E1391" s="41"/>
    </row>
    <row r="1392" hidden="1">
      <c r="A1392" s="57" t="s">
        <v>3736</v>
      </c>
      <c r="B1392" s="29">
        <v>47698.0</v>
      </c>
      <c r="C1392" s="58">
        <v>47698.0</v>
      </c>
      <c r="D1392" s="27">
        <v>0.0</v>
      </c>
      <c r="E1392" s="41"/>
    </row>
    <row r="1393" hidden="1">
      <c r="A1393" s="57" t="s">
        <v>3737</v>
      </c>
      <c r="B1393" s="29">
        <v>59133.0</v>
      </c>
      <c r="C1393" s="58">
        <v>59133.0</v>
      </c>
      <c r="D1393" s="27">
        <v>0.0</v>
      </c>
      <c r="E1393" s="41"/>
    </row>
    <row r="1394" hidden="1">
      <c r="A1394" s="57" t="s">
        <v>3738</v>
      </c>
      <c r="B1394" s="29">
        <v>77304.0</v>
      </c>
      <c r="C1394" s="58">
        <v>77304.0</v>
      </c>
      <c r="D1394" s="27">
        <v>0.0</v>
      </c>
      <c r="E1394" s="41"/>
    </row>
    <row r="1395" hidden="1">
      <c r="A1395" s="57" t="s">
        <v>3740</v>
      </c>
      <c r="B1395" s="29">
        <v>11410.0</v>
      </c>
      <c r="C1395" s="58">
        <v>11410.0</v>
      </c>
      <c r="D1395" s="27">
        <v>0.0</v>
      </c>
      <c r="E1395" s="41"/>
    </row>
    <row r="1396" hidden="1">
      <c r="A1396" s="57" t="s">
        <v>3741</v>
      </c>
      <c r="B1396" s="29">
        <v>13016.0</v>
      </c>
      <c r="C1396" s="58">
        <v>12687.0</v>
      </c>
      <c r="D1396" s="27">
        <v>-329.0</v>
      </c>
      <c r="E1396" s="41"/>
    </row>
    <row r="1397" hidden="1">
      <c r="A1397" s="35" t="s">
        <v>3742</v>
      </c>
      <c r="B1397" s="29">
        <v>375264.2</v>
      </c>
      <c r="C1397" s="58">
        <v>374935.2</v>
      </c>
      <c r="D1397" s="27">
        <v>-329.0</v>
      </c>
      <c r="E1397" s="41"/>
    </row>
    <row r="1398" hidden="1">
      <c r="A1398" s="36" t="s">
        <v>3743</v>
      </c>
      <c r="B1398" s="42">
        <v>0.8000000000029104</v>
      </c>
      <c r="C1398" s="64">
        <v>253.79999999998836</v>
      </c>
      <c r="D1398" s="65">
        <v>252.99999999998545</v>
      </c>
      <c r="E1398" s="45"/>
    </row>
    <row r="1399" hidden="1"/>
    <row r="1400" hidden="1"/>
    <row r="1401" hidden="1">
      <c r="A1401" s="5" t="s">
        <v>4846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3717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45803.0</v>
      </c>
      <c r="B1405" s="6"/>
      <c r="C1405" s="53" t="s">
        <v>3718</v>
      </c>
      <c r="D1405" s="15">
        <v>45808.0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4" t="s">
        <v>4850</v>
      </c>
      <c r="B1407" s="7"/>
      <c r="C1407" s="16"/>
      <c r="D1407" s="55" t="s">
        <v>4859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3719</v>
      </c>
      <c r="B1409" s="6"/>
      <c r="C1409" s="6"/>
      <c r="D1409" s="6"/>
      <c r="E1409" s="7"/>
    </row>
    <row r="1410" hidden="1">
      <c r="A1410" s="20" t="s">
        <v>3720</v>
      </c>
      <c r="B1410" s="21" t="s">
        <v>3721</v>
      </c>
      <c r="C1410" s="22" t="s">
        <v>3722</v>
      </c>
      <c r="D1410" s="21" t="s">
        <v>3723</v>
      </c>
      <c r="E1410" s="23" t="s">
        <v>13</v>
      </c>
    </row>
    <row r="1411" hidden="1">
      <c r="A1411" s="56" t="s">
        <v>3724</v>
      </c>
      <c r="B1411" s="25">
        <v>29410.0</v>
      </c>
      <c r="C1411" s="26">
        <v>29415.0</v>
      </c>
      <c r="D1411" s="27">
        <v>5.0</v>
      </c>
      <c r="E1411" s="28"/>
    </row>
    <row r="1412" hidden="1">
      <c r="A1412" s="56" t="s">
        <v>3725</v>
      </c>
      <c r="B1412" s="29">
        <v>12234.0</v>
      </c>
      <c r="C1412" s="26">
        <v>12234.0</v>
      </c>
      <c r="D1412" s="27">
        <v>0.0</v>
      </c>
      <c r="E1412" s="28"/>
    </row>
    <row r="1413" hidden="1">
      <c r="A1413" s="56" t="s">
        <v>3726</v>
      </c>
      <c r="B1413" s="29">
        <v>280.0</v>
      </c>
      <c r="C1413" s="26">
        <v>280.0</v>
      </c>
      <c r="D1413" s="27">
        <v>0.0</v>
      </c>
      <c r="E1413" s="41"/>
    </row>
    <row r="1414" hidden="1">
      <c r="A1414" s="56" t="s">
        <v>3727</v>
      </c>
      <c r="B1414" s="29">
        <v>500.0</v>
      </c>
      <c r="C1414" s="26">
        <v>500.0</v>
      </c>
      <c r="D1414" s="27">
        <v>0.0</v>
      </c>
      <c r="E1414" s="41"/>
    </row>
    <row r="1415" hidden="1">
      <c r="A1415" s="31" t="s">
        <v>3729</v>
      </c>
      <c r="B1415" s="29">
        <v>0.0</v>
      </c>
      <c r="C1415" s="26"/>
      <c r="D1415" s="27">
        <v>0.0</v>
      </c>
      <c r="E1415" s="28"/>
    </row>
    <row r="1416" hidden="1">
      <c r="A1416" s="31" t="s">
        <v>3730</v>
      </c>
      <c r="B1416" s="29">
        <v>0.0</v>
      </c>
      <c r="C1416" s="26"/>
      <c r="D1416" s="27">
        <v>0.0</v>
      </c>
      <c r="E1416" s="41"/>
    </row>
    <row r="1417" hidden="1">
      <c r="A1417" s="31" t="s">
        <v>3732</v>
      </c>
      <c r="B1417" s="29">
        <v>0.0</v>
      </c>
      <c r="C1417" s="26">
        <v>15000.0</v>
      </c>
      <c r="D1417" s="27">
        <v>15000.0</v>
      </c>
      <c r="E1417" s="28" t="s">
        <v>8669</v>
      </c>
    </row>
    <row r="1418" hidden="1">
      <c r="A1418" s="31" t="s">
        <v>3734</v>
      </c>
      <c r="B1418" s="29">
        <v>1480.0</v>
      </c>
      <c r="C1418" s="26">
        <v>1480.0</v>
      </c>
      <c r="D1418" s="27">
        <v>0.0</v>
      </c>
      <c r="E1418" s="41"/>
    </row>
    <row r="1419" hidden="1">
      <c r="A1419" s="57" t="s">
        <v>3735</v>
      </c>
      <c r="B1419" s="29">
        <v>105611.0</v>
      </c>
      <c r="C1419" s="29">
        <v>105611.0</v>
      </c>
      <c r="D1419" s="27">
        <v>0.0</v>
      </c>
      <c r="E1419" s="41"/>
    </row>
    <row r="1420" hidden="1">
      <c r="A1420" s="57" t="s">
        <v>3736</v>
      </c>
      <c r="B1420" s="29">
        <v>25888.0</v>
      </c>
      <c r="C1420" s="58">
        <v>25888.0</v>
      </c>
      <c r="D1420" s="27">
        <v>0.0</v>
      </c>
      <c r="E1420" s="41"/>
    </row>
    <row r="1421" hidden="1">
      <c r="A1421" s="57" t="s">
        <v>3737</v>
      </c>
      <c r="B1421" s="29">
        <v>44596.0</v>
      </c>
      <c r="C1421" s="58">
        <v>43938.0</v>
      </c>
      <c r="D1421" s="27">
        <v>-658.0</v>
      </c>
      <c r="E1421" s="41"/>
    </row>
    <row r="1422" hidden="1">
      <c r="A1422" s="57" t="s">
        <v>3738</v>
      </c>
      <c r="B1422" s="29">
        <v>45785.0</v>
      </c>
      <c r="C1422" s="58">
        <v>45785.0</v>
      </c>
      <c r="D1422" s="27">
        <v>0.0</v>
      </c>
      <c r="E1422" s="41"/>
    </row>
    <row r="1423" hidden="1">
      <c r="A1423" s="57" t="s">
        <v>3740</v>
      </c>
      <c r="B1423" s="29">
        <v>3384.0</v>
      </c>
      <c r="C1423" s="58">
        <v>3903.0</v>
      </c>
      <c r="D1423" s="27">
        <v>519.0</v>
      </c>
      <c r="E1423" s="41"/>
    </row>
    <row r="1424" hidden="1">
      <c r="A1424" s="57" t="s">
        <v>3741</v>
      </c>
      <c r="B1424" s="29">
        <v>10430.0</v>
      </c>
      <c r="C1424" s="58">
        <v>10430.0</v>
      </c>
      <c r="D1424" s="27">
        <v>0.0</v>
      </c>
      <c r="E1424" s="41"/>
    </row>
    <row r="1425" hidden="1">
      <c r="A1425" s="35" t="s">
        <v>3742</v>
      </c>
      <c r="B1425" s="29">
        <v>269166.5</v>
      </c>
      <c r="C1425" s="58">
        <v>268508.5</v>
      </c>
      <c r="D1425" s="27">
        <v>-658.0</v>
      </c>
      <c r="E1425" s="41"/>
    </row>
    <row r="1426" hidden="1">
      <c r="A1426" s="36" t="s">
        <v>3743</v>
      </c>
      <c r="B1426" s="42">
        <v>1.5</v>
      </c>
      <c r="C1426" s="64">
        <v>15525.5</v>
      </c>
      <c r="D1426" s="65">
        <v>15524.0</v>
      </c>
      <c r="E1426" s="45"/>
    </row>
    <row r="1427" hidden="1"/>
    <row r="1428" hidden="1"/>
    <row r="1429" hidden="1">
      <c r="A1429" s="5" t="s">
        <v>4846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3717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45809.0</v>
      </c>
      <c r="B1433" s="6"/>
      <c r="C1433" s="53" t="s">
        <v>3718</v>
      </c>
      <c r="D1433" s="15">
        <v>45809.0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4" t="s">
        <v>4851</v>
      </c>
      <c r="B1435" s="7"/>
      <c r="C1435" s="16"/>
      <c r="D1435" s="55" t="s">
        <v>4851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3719</v>
      </c>
      <c r="B1437" s="6"/>
      <c r="C1437" s="6"/>
      <c r="D1437" s="6"/>
      <c r="E1437" s="7"/>
    </row>
    <row r="1438" hidden="1">
      <c r="A1438" s="20" t="s">
        <v>3720</v>
      </c>
      <c r="B1438" s="21" t="s">
        <v>3721</v>
      </c>
      <c r="C1438" s="22" t="s">
        <v>3722</v>
      </c>
      <c r="D1438" s="21" t="s">
        <v>3723</v>
      </c>
      <c r="E1438" s="23" t="s">
        <v>13</v>
      </c>
    </row>
    <row r="1439" hidden="1">
      <c r="A1439" s="56" t="s">
        <v>3724</v>
      </c>
      <c r="B1439" s="25">
        <v>3790.0</v>
      </c>
      <c r="C1439" s="26">
        <v>3790.0</v>
      </c>
      <c r="D1439" s="27">
        <v>0.0</v>
      </c>
      <c r="E1439" s="28"/>
    </row>
    <row r="1440" hidden="1">
      <c r="A1440" s="56" t="s">
        <v>3725</v>
      </c>
      <c r="B1440" s="29">
        <v>3743.0</v>
      </c>
      <c r="C1440" s="26">
        <v>3743.0</v>
      </c>
      <c r="D1440" s="27">
        <v>0.0</v>
      </c>
      <c r="E1440" s="28"/>
    </row>
    <row r="1441" hidden="1">
      <c r="A1441" s="56" t="s">
        <v>3726</v>
      </c>
      <c r="B1441" s="29">
        <v>0.0</v>
      </c>
      <c r="C1441" s="26"/>
      <c r="D1441" s="27">
        <v>0.0</v>
      </c>
      <c r="E1441" s="41"/>
    </row>
    <row r="1442" hidden="1">
      <c r="A1442" s="56" t="s">
        <v>3727</v>
      </c>
      <c r="B1442" s="29">
        <v>0.0</v>
      </c>
      <c r="C1442" s="26"/>
      <c r="D1442" s="27">
        <v>0.0</v>
      </c>
      <c r="E1442" s="41"/>
    </row>
    <row r="1443" hidden="1">
      <c r="A1443" s="31" t="s">
        <v>3729</v>
      </c>
      <c r="B1443" s="29">
        <v>0.0</v>
      </c>
      <c r="C1443" s="26"/>
      <c r="D1443" s="27">
        <v>0.0</v>
      </c>
      <c r="E1443" s="28"/>
    </row>
    <row r="1444" hidden="1">
      <c r="A1444" s="31" t="s">
        <v>3730</v>
      </c>
      <c r="B1444" s="29">
        <v>0.0</v>
      </c>
      <c r="C1444" s="26"/>
      <c r="D1444" s="27">
        <v>0.0</v>
      </c>
      <c r="E1444" s="41"/>
    </row>
    <row r="1445" hidden="1">
      <c r="A1445" s="31" t="s">
        <v>3732</v>
      </c>
      <c r="B1445" s="29">
        <v>0.0</v>
      </c>
      <c r="C1445" s="26"/>
      <c r="D1445" s="27">
        <v>0.0</v>
      </c>
      <c r="E1445" s="28"/>
    </row>
    <row r="1446" hidden="1">
      <c r="A1446" s="31" t="s">
        <v>3734</v>
      </c>
      <c r="B1446" s="29">
        <v>640.0</v>
      </c>
      <c r="C1446" s="26">
        <v>640.0</v>
      </c>
      <c r="D1446" s="27">
        <v>0.0</v>
      </c>
      <c r="E1446" s="41"/>
    </row>
    <row r="1447" hidden="1">
      <c r="A1447" s="57" t="s">
        <v>3735</v>
      </c>
      <c r="B1447" s="29">
        <v>17222.0</v>
      </c>
      <c r="C1447" s="29">
        <v>17222.0</v>
      </c>
      <c r="D1447" s="27">
        <v>0.0</v>
      </c>
      <c r="E1447" s="41"/>
    </row>
    <row r="1448" hidden="1">
      <c r="A1448" s="57" t="s">
        <v>3736</v>
      </c>
      <c r="B1448" s="29">
        <v>6535.0</v>
      </c>
      <c r="C1448" s="58">
        <v>6535.0</v>
      </c>
      <c r="D1448" s="27">
        <v>0.0</v>
      </c>
      <c r="E1448" s="41"/>
    </row>
    <row r="1449" hidden="1">
      <c r="A1449" s="57" t="s">
        <v>3737</v>
      </c>
      <c r="B1449" s="29">
        <v>8134.0</v>
      </c>
      <c r="C1449" s="58">
        <v>8134.0</v>
      </c>
      <c r="D1449" s="27">
        <v>0.0</v>
      </c>
      <c r="E1449" s="41"/>
    </row>
    <row r="1450" hidden="1">
      <c r="A1450" s="57" t="s">
        <v>3738</v>
      </c>
      <c r="B1450" s="29">
        <v>12939.0</v>
      </c>
      <c r="C1450" s="58">
        <v>12939.0</v>
      </c>
      <c r="D1450" s="27">
        <v>0.0</v>
      </c>
      <c r="E1450" s="41"/>
    </row>
    <row r="1451" hidden="1">
      <c r="A1451" s="57" t="s">
        <v>3740</v>
      </c>
      <c r="B1451" s="29">
        <v>2031.0</v>
      </c>
      <c r="C1451" s="58">
        <v>2031.0</v>
      </c>
      <c r="D1451" s="27">
        <v>0.0</v>
      </c>
      <c r="E1451" s="41"/>
    </row>
    <row r="1452" hidden="1">
      <c r="A1452" s="57" t="s">
        <v>3741</v>
      </c>
      <c r="B1452" s="29">
        <v>907.0</v>
      </c>
      <c r="C1452" s="58">
        <v>907.0</v>
      </c>
      <c r="D1452" s="27">
        <v>0.0</v>
      </c>
      <c r="E1452" s="41"/>
    </row>
    <row r="1453" hidden="1">
      <c r="A1453" s="35" t="s">
        <v>3742</v>
      </c>
      <c r="B1453" s="29">
        <v>55034.0</v>
      </c>
      <c r="C1453" s="58">
        <v>55034.0</v>
      </c>
      <c r="D1453" s="27">
        <v>0.0</v>
      </c>
      <c r="E1453" s="41"/>
    </row>
    <row r="1454" hidden="1">
      <c r="A1454" s="36" t="s">
        <v>3743</v>
      </c>
      <c r="B1454" s="42">
        <v>0.0</v>
      </c>
      <c r="C1454" s="64">
        <v>0.0</v>
      </c>
      <c r="D1454" s="65">
        <v>0.0</v>
      </c>
      <c r="E1454" s="45"/>
    </row>
    <row r="1455" hidden="1"/>
    <row r="1456" hidden="1"/>
    <row r="1457" hidden="1">
      <c r="A1457" s="5" t="s">
        <v>4846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3717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45810.0</v>
      </c>
      <c r="B1461" s="6"/>
      <c r="C1461" s="53" t="s">
        <v>3718</v>
      </c>
      <c r="D1461" s="15">
        <v>45816.0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4" t="s">
        <v>4850</v>
      </c>
      <c r="B1463" s="7"/>
      <c r="C1463" s="16"/>
      <c r="D1463" s="55" t="s">
        <v>4851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3719</v>
      </c>
      <c r="B1465" s="6"/>
      <c r="C1465" s="6"/>
      <c r="D1465" s="6"/>
      <c r="E1465" s="7"/>
    </row>
    <row r="1466" hidden="1">
      <c r="A1466" s="20" t="s">
        <v>3720</v>
      </c>
      <c r="B1466" s="21" t="s">
        <v>3721</v>
      </c>
      <c r="C1466" s="22" t="s">
        <v>3722</v>
      </c>
      <c r="D1466" s="21" t="s">
        <v>3723</v>
      </c>
      <c r="E1466" s="23" t="s">
        <v>13</v>
      </c>
    </row>
    <row r="1467" hidden="1">
      <c r="A1467" s="56" t="s">
        <v>3724</v>
      </c>
      <c r="B1467" s="25">
        <v>26438.0</v>
      </c>
      <c r="C1467" s="26">
        <v>26440.0</v>
      </c>
      <c r="D1467" s="27">
        <v>2.0</v>
      </c>
      <c r="E1467" s="28"/>
    </row>
    <row r="1468" hidden="1">
      <c r="A1468" s="56" t="s">
        <v>3725</v>
      </c>
      <c r="B1468" s="29">
        <v>27914.0</v>
      </c>
      <c r="C1468" s="26">
        <v>27914.0</v>
      </c>
      <c r="D1468" s="27">
        <v>0.0</v>
      </c>
      <c r="E1468" s="28"/>
    </row>
    <row r="1469" hidden="1">
      <c r="A1469" s="56" t="s">
        <v>3726</v>
      </c>
      <c r="B1469" s="29">
        <v>0.0</v>
      </c>
      <c r="C1469" s="26"/>
      <c r="D1469" s="27">
        <v>0.0</v>
      </c>
      <c r="E1469" s="41"/>
    </row>
    <row r="1470" hidden="1">
      <c r="A1470" s="56" t="s">
        <v>3727</v>
      </c>
      <c r="B1470" s="29">
        <v>700.0</v>
      </c>
      <c r="C1470" s="26">
        <v>700.0</v>
      </c>
      <c r="D1470" s="27">
        <v>0.0</v>
      </c>
      <c r="E1470" s="41"/>
    </row>
    <row r="1471" hidden="1">
      <c r="A1471" s="31" t="s">
        <v>3729</v>
      </c>
      <c r="B1471" s="29">
        <v>0.0</v>
      </c>
      <c r="C1471" s="26"/>
      <c r="D1471" s="27">
        <v>0.0</v>
      </c>
      <c r="E1471" s="28"/>
    </row>
    <row r="1472" hidden="1">
      <c r="A1472" s="31" t="s">
        <v>3730</v>
      </c>
      <c r="B1472" s="29">
        <v>0.0</v>
      </c>
      <c r="C1472" s="26"/>
      <c r="D1472" s="27">
        <v>0.0</v>
      </c>
      <c r="E1472" s="41"/>
    </row>
    <row r="1473" hidden="1">
      <c r="A1473" s="31" t="s">
        <v>3732</v>
      </c>
      <c r="B1473" s="29">
        <v>2000.0</v>
      </c>
      <c r="C1473" s="26">
        <v>2000.0</v>
      </c>
      <c r="D1473" s="27">
        <v>0.0</v>
      </c>
      <c r="E1473" s="28" t="s">
        <v>8670</v>
      </c>
    </row>
    <row r="1474" hidden="1">
      <c r="A1474" s="31" t="s">
        <v>3734</v>
      </c>
      <c r="B1474" s="29">
        <v>2840.0</v>
      </c>
      <c r="C1474" s="26">
        <v>2880.0</v>
      </c>
      <c r="D1474" s="27">
        <v>40.0</v>
      </c>
      <c r="E1474" s="41"/>
    </row>
    <row r="1475" hidden="1">
      <c r="A1475" s="57" t="s">
        <v>3735</v>
      </c>
      <c r="B1475" s="29">
        <v>111872.0</v>
      </c>
      <c r="C1475" s="29">
        <v>111872.0</v>
      </c>
      <c r="D1475" s="27">
        <v>0.0</v>
      </c>
      <c r="E1475" s="41"/>
    </row>
    <row r="1476" hidden="1">
      <c r="A1476" s="57" t="s">
        <v>3736</v>
      </c>
      <c r="B1476" s="29">
        <v>54220.0</v>
      </c>
      <c r="C1476" s="58">
        <v>54220.0</v>
      </c>
      <c r="D1476" s="27">
        <v>0.0</v>
      </c>
      <c r="E1476" s="41"/>
    </row>
    <row r="1477" hidden="1">
      <c r="A1477" s="57" t="s">
        <v>3737</v>
      </c>
      <c r="B1477" s="29">
        <v>56677.0</v>
      </c>
      <c r="C1477" s="58">
        <v>56677.0</v>
      </c>
      <c r="D1477" s="27">
        <v>0.0</v>
      </c>
      <c r="E1477" s="41"/>
    </row>
    <row r="1478" hidden="1">
      <c r="A1478" s="57" t="s">
        <v>3738</v>
      </c>
      <c r="B1478" s="29">
        <v>77199.5</v>
      </c>
      <c r="C1478" s="58">
        <v>77199.5</v>
      </c>
      <c r="D1478" s="27">
        <v>0.0</v>
      </c>
      <c r="E1478" s="41"/>
    </row>
    <row r="1479" hidden="1">
      <c r="A1479" s="57" t="s">
        <v>3740</v>
      </c>
      <c r="B1479" s="29">
        <v>6330.0</v>
      </c>
      <c r="C1479" s="58">
        <v>6330.0</v>
      </c>
      <c r="D1479" s="27">
        <v>0.0</v>
      </c>
      <c r="E1479" s="41"/>
    </row>
    <row r="1480" hidden="1">
      <c r="A1480" s="57" t="s">
        <v>3741</v>
      </c>
      <c r="B1480" s="29">
        <v>10194.0</v>
      </c>
      <c r="C1480" s="58">
        <v>10194.0</v>
      </c>
      <c r="D1480" s="27">
        <v>0.0</v>
      </c>
      <c r="E1480" s="41"/>
    </row>
    <row r="1481" hidden="1">
      <c r="A1481" s="35" t="s">
        <v>3742</v>
      </c>
      <c r="B1481" s="29">
        <v>366190.0</v>
      </c>
      <c r="C1481" s="58">
        <v>366190.0</v>
      </c>
      <c r="D1481" s="27">
        <v>0.0</v>
      </c>
      <c r="E1481" s="41"/>
    </row>
    <row r="1482" hidden="1">
      <c r="A1482" s="36" t="s">
        <v>3743</v>
      </c>
      <c r="B1482" s="42">
        <v>0.5</v>
      </c>
      <c r="C1482" s="64">
        <v>42.5</v>
      </c>
      <c r="D1482" s="65">
        <v>42.0</v>
      </c>
      <c r="E1482" s="45"/>
    </row>
    <row r="1483" hidden="1"/>
    <row r="1484" hidden="1"/>
    <row r="1485" hidden="1">
      <c r="A1485" s="5" t="s">
        <v>4846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3717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45824.0</v>
      </c>
      <c r="B1489" s="6"/>
      <c r="C1489" s="53" t="s">
        <v>3718</v>
      </c>
      <c r="D1489" s="15">
        <v>45830.0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4" t="s">
        <v>4850</v>
      </c>
      <c r="B1491" s="7"/>
      <c r="C1491" s="16"/>
      <c r="D1491" s="55" t="s">
        <v>4851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3719</v>
      </c>
      <c r="B1493" s="6"/>
      <c r="C1493" s="6"/>
      <c r="D1493" s="6"/>
      <c r="E1493" s="7"/>
    </row>
    <row r="1494" hidden="1">
      <c r="A1494" s="20" t="s">
        <v>3720</v>
      </c>
      <c r="B1494" s="21" t="s">
        <v>3721</v>
      </c>
      <c r="C1494" s="22" t="s">
        <v>3722</v>
      </c>
      <c r="D1494" s="21" t="s">
        <v>3723</v>
      </c>
      <c r="E1494" s="23" t="s">
        <v>13</v>
      </c>
    </row>
    <row r="1495" hidden="1">
      <c r="A1495" s="56" t="s">
        <v>3724</v>
      </c>
      <c r="B1495" s="25">
        <v>33508.0</v>
      </c>
      <c r="C1495" s="26">
        <v>33510.0</v>
      </c>
      <c r="D1495" s="27">
        <v>2.0</v>
      </c>
      <c r="E1495" s="28"/>
    </row>
    <row r="1496" hidden="1">
      <c r="A1496" s="56" t="s">
        <v>3725</v>
      </c>
      <c r="B1496" s="29">
        <v>29599.0</v>
      </c>
      <c r="C1496" s="26">
        <v>29599.0</v>
      </c>
      <c r="D1496" s="27">
        <v>0.0</v>
      </c>
      <c r="E1496" s="28" t="s">
        <v>8671</v>
      </c>
    </row>
    <row r="1497" hidden="1">
      <c r="A1497" s="56" t="s">
        <v>3726</v>
      </c>
      <c r="B1497" s="29">
        <v>0.0</v>
      </c>
      <c r="C1497" s="26"/>
      <c r="D1497" s="27">
        <v>0.0</v>
      </c>
      <c r="E1497" s="41"/>
    </row>
    <row r="1498" hidden="1">
      <c r="A1498" s="56" t="s">
        <v>3727</v>
      </c>
      <c r="B1498" s="29">
        <v>1000.0</v>
      </c>
      <c r="C1498" s="26">
        <v>1000.0</v>
      </c>
      <c r="D1498" s="27">
        <v>0.0</v>
      </c>
      <c r="E1498" s="41"/>
    </row>
    <row r="1499" hidden="1">
      <c r="A1499" s="31" t="s">
        <v>3729</v>
      </c>
      <c r="B1499" s="29">
        <v>0.0</v>
      </c>
      <c r="C1499" s="26"/>
      <c r="D1499" s="27">
        <v>0.0</v>
      </c>
      <c r="E1499" s="28"/>
    </row>
    <row r="1500" hidden="1">
      <c r="A1500" s="31" t="s">
        <v>3730</v>
      </c>
      <c r="B1500" s="29">
        <v>0.0</v>
      </c>
      <c r="C1500" s="26"/>
      <c r="D1500" s="27">
        <v>0.0</v>
      </c>
      <c r="E1500" s="41"/>
    </row>
    <row r="1501" hidden="1">
      <c r="A1501" s="31" t="s">
        <v>3732</v>
      </c>
      <c r="B1501" s="29">
        <v>5040.0</v>
      </c>
      <c r="C1501" s="26">
        <v>5000.0</v>
      </c>
      <c r="D1501" s="27">
        <v>-40.0</v>
      </c>
      <c r="E1501" s="28" t="s">
        <v>8672</v>
      </c>
    </row>
    <row r="1502" hidden="1">
      <c r="A1502" s="31" t="s">
        <v>3734</v>
      </c>
      <c r="B1502" s="29">
        <v>2120.0</v>
      </c>
      <c r="C1502" s="26">
        <v>2160.0</v>
      </c>
      <c r="D1502" s="27">
        <v>40.0</v>
      </c>
      <c r="E1502" s="41"/>
    </row>
    <row r="1503" hidden="1">
      <c r="A1503" s="57" t="s">
        <v>3735</v>
      </c>
      <c r="B1503" s="29">
        <v>114072.0</v>
      </c>
      <c r="C1503" s="29">
        <v>116838.0</v>
      </c>
      <c r="D1503" s="27">
        <v>2766.0</v>
      </c>
      <c r="E1503" s="41"/>
    </row>
    <row r="1504" hidden="1">
      <c r="A1504" s="57" t="s">
        <v>3736</v>
      </c>
      <c r="B1504" s="29">
        <v>44927.0</v>
      </c>
      <c r="C1504" s="58">
        <v>45466.0</v>
      </c>
      <c r="D1504" s="27">
        <v>539.0</v>
      </c>
      <c r="E1504" s="41"/>
    </row>
    <row r="1505" hidden="1">
      <c r="A1505" s="57" t="s">
        <v>3737</v>
      </c>
      <c r="B1505" s="29">
        <v>64818.0</v>
      </c>
      <c r="C1505" s="58">
        <v>65069.0</v>
      </c>
      <c r="D1505" s="27">
        <v>251.0</v>
      </c>
      <c r="E1505" s="41"/>
    </row>
    <row r="1506" hidden="1">
      <c r="A1506" s="57" t="s">
        <v>3738</v>
      </c>
      <c r="B1506" s="29">
        <v>54602.0</v>
      </c>
      <c r="C1506" s="58">
        <v>54989.0</v>
      </c>
      <c r="D1506" s="27">
        <v>387.0</v>
      </c>
      <c r="E1506" s="41"/>
    </row>
    <row r="1507" hidden="1">
      <c r="A1507" s="57" t="s">
        <v>3740</v>
      </c>
      <c r="B1507" s="29">
        <v>5175.0</v>
      </c>
      <c r="C1507" s="58">
        <v>5175.0</v>
      </c>
      <c r="D1507" s="27">
        <v>0.0</v>
      </c>
      <c r="E1507" s="41"/>
    </row>
    <row r="1508" hidden="1">
      <c r="A1508" s="57" t="s">
        <v>3741</v>
      </c>
      <c r="B1508" s="29">
        <v>10645.0</v>
      </c>
      <c r="C1508" s="58">
        <v>10775.0</v>
      </c>
      <c r="D1508" s="27">
        <v>130.0</v>
      </c>
      <c r="E1508" s="41"/>
    </row>
    <row r="1509" hidden="1">
      <c r="A1509" s="35" t="s">
        <v>3742</v>
      </c>
      <c r="B1509" s="29">
        <v>354860.5</v>
      </c>
      <c r="C1509" s="58">
        <v>359858.5</v>
      </c>
      <c r="D1509" s="27">
        <v>4998.0</v>
      </c>
      <c r="E1509" s="41"/>
    </row>
    <row r="1510" hidden="1">
      <c r="A1510" s="36" t="s">
        <v>3743</v>
      </c>
      <c r="B1510" s="42">
        <v>0.5</v>
      </c>
      <c r="C1510" s="64">
        <v>-1052.5</v>
      </c>
      <c r="D1510" s="65">
        <v>-1053.0</v>
      </c>
      <c r="E1510" s="45"/>
    </row>
    <row r="1511" hidden="1"/>
    <row r="1512" hidden="1"/>
    <row r="1513" hidden="1">
      <c r="A1513" s="5" t="s">
        <v>4846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3717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45831.0</v>
      </c>
      <c r="B1517" s="6"/>
      <c r="C1517" s="53" t="s">
        <v>3718</v>
      </c>
      <c r="D1517" s="15">
        <v>45838.0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4" t="s">
        <v>4850</v>
      </c>
      <c r="B1519" s="7"/>
      <c r="C1519" s="16"/>
      <c r="D1519" s="55" t="s">
        <v>4850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3719</v>
      </c>
      <c r="B1521" s="6"/>
      <c r="C1521" s="6"/>
      <c r="D1521" s="6"/>
      <c r="E1521" s="7"/>
    </row>
    <row r="1522" hidden="1">
      <c r="A1522" s="20" t="s">
        <v>3720</v>
      </c>
      <c r="B1522" s="21" t="s">
        <v>3721</v>
      </c>
      <c r="C1522" s="22" t="s">
        <v>3722</v>
      </c>
      <c r="D1522" s="21" t="s">
        <v>3723</v>
      </c>
      <c r="E1522" s="23" t="s">
        <v>13</v>
      </c>
    </row>
    <row r="1523" hidden="1">
      <c r="A1523" s="56" t="s">
        <v>3724</v>
      </c>
      <c r="B1523" s="25">
        <v>52386.0</v>
      </c>
      <c r="C1523" s="26">
        <v>52386.0</v>
      </c>
      <c r="D1523" s="27">
        <v>0.0</v>
      </c>
      <c r="E1523" s="28"/>
    </row>
    <row r="1524" hidden="1">
      <c r="A1524" s="56" t="s">
        <v>3725</v>
      </c>
      <c r="B1524" s="29">
        <v>28234.0</v>
      </c>
      <c r="C1524" s="26">
        <v>28234.0</v>
      </c>
      <c r="D1524" s="27">
        <v>0.0</v>
      </c>
      <c r="E1524" s="28"/>
    </row>
    <row r="1525" hidden="1">
      <c r="A1525" s="56" t="s">
        <v>3726</v>
      </c>
      <c r="B1525" s="29">
        <v>200.0</v>
      </c>
      <c r="C1525" s="26">
        <v>200.0</v>
      </c>
      <c r="D1525" s="27">
        <v>0.0</v>
      </c>
      <c r="E1525" s="41"/>
    </row>
    <row r="1526" hidden="1">
      <c r="A1526" s="56" t="s">
        <v>3727</v>
      </c>
      <c r="B1526" s="29">
        <v>1000.0</v>
      </c>
      <c r="C1526" s="26">
        <v>1000.0</v>
      </c>
      <c r="D1526" s="27">
        <v>0.0</v>
      </c>
      <c r="E1526" s="41"/>
    </row>
    <row r="1527" hidden="1">
      <c r="A1527" s="31" t="s">
        <v>3729</v>
      </c>
      <c r="B1527" s="29">
        <v>0.0</v>
      </c>
      <c r="C1527" s="26"/>
      <c r="D1527" s="27">
        <v>0.0</v>
      </c>
      <c r="E1527" s="28"/>
    </row>
    <row r="1528" hidden="1">
      <c r="A1528" s="31" t="s">
        <v>3730</v>
      </c>
      <c r="B1528" s="29">
        <v>0.0</v>
      </c>
      <c r="C1528" s="26"/>
      <c r="D1528" s="27">
        <v>0.0</v>
      </c>
      <c r="E1528" s="41"/>
    </row>
    <row r="1529" hidden="1">
      <c r="A1529" s="31" t="s">
        <v>3732</v>
      </c>
      <c r="B1529" s="29">
        <v>2460.0</v>
      </c>
      <c r="C1529" s="26">
        <v>1900.0</v>
      </c>
      <c r="D1529" s="27">
        <v>-560.0</v>
      </c>
      <c r="E1529" s="28" t="s">
        <v>8673</v>
      </c>
    </row>
    <row r="1530" hidden="1">
      <c r="A1530" s="31" t="s">
        <v>3734</v>
      </c>
      <c r="B1530" s="29">
        <v>3160.0</v>
      </c>
      <c r="C1530" s="26">
        <v>3720.0</v>
      </c>
      <c r="D1530" s="27">
        <v>560.0</v>
      </c>
      <c r="E1530" s="41"/>
    </row>
    <row r="1531" hidden="1">
      <c r="A1531" s="57" t="s">
        <v>3735</v>
      </c>
      <c r="B1531" s="29">
        <v>127578.0</v>
      </c>
      <c r="C1531" s="29">
        <v>128061.0</v>
      </c>
      <c r="D1531" s="27">
        <v>483.0</v>
      </c>
      <c r="E1531" s="41"/>
    </row>
    <row r="1532" hidden="1">
      <c r="A1532" s="57" t="s">
        <v>3736</v>
      </c>
      <c r="B1532" s="29">
        <v>52420.0</v>
      </c>
      <c r="C1532" s="58">
        <v>53150.0</v>
      </c>
      <c r="D1532" s="27">
        <v>730.0</v>
      </c>
      <c r="E1532" s="41"/>
    </row>
    <row r="1533" hidden="1">
      <c r="A1533" s="57" t="s">
        <v>3737</v>
      </c>
      <c r="B1533" s="29">
        <v>65752.0</v>
      </c>
      <c r="C1533" s="58">
        <v>66280.0</v>
      </c>
      <c r="D1533" s="27">
        <v>528.0</v>
      </c>
      <c r="E1533" s="41"/>
    </row>
    <row r="1534" hidden="1">
      <c r="A1534" s="57" t="s">
        <v>3738</v>
      </c>
      <c r="B1534" s="29">
        <v>81908.0</v>
      </c>
      <c r="C1534" s="58">
        <v>81908.0</v>
      </c>
      <c r="D1534" s="27">
        <v>0.0</v>
      </c>
      <c r="E1534" s="41"/>
    </row>
    <row r="1535" hidden="1">
      <c r="A1535" s="57" t="s">
        <v>3740</v>
      </c>
      <c r="B1535" s="29">
        <v>5560.0</v>
      </c>
      <c r="C1535" s="58">
        <v>5560.0</v>
      </c>
      <c r="D1535" s="27">
        <v>0.0</v>
      </c>
      <c r="E1535" s="41"/>
    </row>
    <row r="1536" hidden="1">
      <c r="A1536" s="57" t="s">
        <v>3741</v>
      </c>
      <c r="B1536" s="29">
        <v>16848.0</v>
      </c>
      <c r="C1536" s="58">
        <v>16051.0</v>
      </c>
      <c r="D1536" s="27">
        <v>-797.0</v>
      </c>
      <c r="E1536" s="41"/>
    </row>
    <row r="1537" hidden="1">
      <c r="A1537" s="35" t="s">
        <v>3742</v>
      </c>
      <c r="B1537" s="29">
        <v>420649.3</v>
      </c>
      <c r="C1537" s="58">
        <v>422038.3</v>
      </c>
      <c r="D1537" s="27">
        <v>1389.0</v>
      </c>
      <c r="E1537" s="41"/>
    </row>
    <row r="1538" hidden="1">
      <c r="A1538" s="36" t="s">
        <v>3743</v>
      </c>
      <c r="B1538" s="42">
        <v>8.700000000004366</v>
      </c>
      <c r="C1538" s="64">
        <v>360.70000000001164</v>
      </c>
      <c r="D1538" s="65">
        <v>352.0000000000073</v>
      </c>
      <c r="E1538" s="45"/>
    </row>
    <row r="1539" hidden="1"/>
    <row r="1540" hidden="1"/>
    <row r="1541" hidden="1">
      <c r="A1541" s="5" t="s">
        <v>4846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3717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45839.0</v>
      </c>
      <c r="B1545" s="6"/>
      <c r="C1545" s="53" t="s">
        <v>3718</v>
      </c>
      <c r="D1545" s="15">
        <v>45844.0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4" t="s">
        <v>4852</v>
      </c>
      <c r="B1547" s="7"/>
      <c r="C1547" s="16"/>
      <c r="D1547" s="55" t="s">
        <v>4851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3719</v>
      </c>
      <c r="B1549" s="6"/>
      <c r="C1549" s="6"/>
      <c r="D1549" s="6"/>
      <c r="E1549" s="7"/>
    </row>
    <row r="1550" hidden="1">
      <c r="A1550" s="20" t="s">
        <v>3720</v>
      </c>
      <c r="B1550" s="21" t="s">
        <v>3721</v>
      </c>
      <c r="C1550" s="22" t="s">
        <v>3722</v>
      </c>
      <c r="D1550" s="21" t="s">
        <v>3723</v>
      </c>
      <c r="E1550" s="23" t="s">
        <v>13</v>
      </c>
    </row>
    <row r="1551" hidden="1">
      <c r="A1551" s="56" t="s">
        <v>3724</v>
      </c>
      <c r="B1551" s="25">
        <v>26309.0</v>
      </c>
      <c r="C1551" s="26">
        <v>26310.0</v>
      </c>
      <c r="D1551" s="27">
        <v>1.0</v>
      </c>
      <c r="E1551" s="28"/>
    </row>
    <row r="1552" hidden="1">
      <c r="A1552" s="56" t="s">
        <v>3725</v>
      </c>
      <c r="B1552" s="29">
        <v>17502.0</v>
      </c>
      <c r="C1552" s="26">
        <v>17502.0</v>
      </c>
      <c r="D1552" s="27">
        <v>0.0</v>
      </c>
      <c r="E1552" s="28"/>
    </row>
    <row r="1553" hidden="1">
      <c r="A1553" s="56" t="s">
        <v>3726</v>
      </c>
      <c r="B1553" s="29">
        <v>0.0</v>
      </c>
      <c r="C1553" s="26"/>
      <c r="D1553" s="27">
        <v>0.0</v>
      </c>
      <c r="E1553" s="41"/>
    </row>
    <row r="1554" hidden="1">
      <c r="A1554" s="56" t="s">
        <v>3727</v>
      </c>
      <c r="B1554" s="29">
        <v>0.0</v>
      </c>
      <c r="C1554" s="26"/>
      <c r="D1554" s="27">
        <v>0.0</v>
      </c>
      <c r="E1554" s="41"/>
    </row>
    <row r="1555" hidden="1">
      <c r="A1555" s="31" t="s">
        <v>3729</v>
      </c>
      <c r="B1555" s="29">
        <v>0.0</v>
      </c>
      <c r="C1555" s="26"/>
      <c r="D1555" s="27">
        <v>0.0</v>
      </c>
      <c r="E1555" s="28"/>
    </row>
    <row r="1556" hidden="1">
      <c r="A1556" s="31" t="s">
        <v>3730</v>
      </c>
      <c r="B1556" s="29">
        <v>0.0</v>
      </c>
      <c r="C1556" s="26"/>
      <c r="D1556" s="27">
        <v>0.0</v>
      </c>
      <c r="E1556" s="41"/>
    </row>
    <row r="1557" hidden="1">
      <c r="A1557" s="31" t="s">
        <v>3732</v>
      </c>
      <c r="B1557" s="29">
        <v>175.0</v>
      </c>
      <c r="C1557" s="26">
        <v>135.0</v>
      </c>
      <c r="D1557" s="27">
        <v>-40.0</v>
      </c>
      <c r="E1557" s="28" t="s">
        <v>8674</v>
      </c>
    </row>
    <row r="1558" hidden="1">
      <c r="A1558" s="31" t="s">
        <v>3734</v>
      </c>
      <c r="B1558" s="29">
        <v>1280.0</v>
      </c>
      <c r="C1558" s="26">
        <v>1160.0</v>
      </c>
      <c r="D1558" s="27">
        <v>-120.0</v>
      </c>
      <c r="E1558" s="41"/>
    </row>
    <row r="1559" hidden="1">
      <c r="A1559" s="57" t="s">
        <v>3735</v>
      </c>
      <c r="B1559" s="29">
        <v>80588.0</v>
      </c>
      <c r="C1559" s="29">
        <v>80588.0</v>
      </c>
      <c r="D1559" s="27">
        <v>0.0</v>
      </c>
      <c r="E1559" s="41"/>
    </row>
    <row r="1560" hidden="1">
      <c r="A1560" s="57" t="s">
        <v>3736</v>
      </c>
      <c r="B1560" s="29">
        <v>36571.0</v>
      </c>
      <c r="C1560" s="58">
        <v>36571.0</v>
      </c>
      <c r="D1560" s="27">
        <v>0.0</v>
      </c>
      <c r="E1560" s="41"/>
    </row>
    <row r="1561" hidden="1">
      <c r="A1561" s="57" t="s">
        <v>3737</v>
      </c>
      <c r="B1561" s="29">
        <v>47594.0</v>
      </c>
      <c r="C1561" s="58">
        <v>47594.0</v>
      </c>
      <c r="D1561" s="27">
        <v>0.0</v>
      </c>
      <c r="E1561" s="41"/>
    </row>
    <row r="1562" hidden="1">
      <c r="A1562" s="57" t="s">
        <v>3738</v>
      </c>
      <c r="B1562" s="29">
        <v>44006.0</v>
      </c>
      <c r="C1562" s="58">
        <v>44006.0</v>
      </c>
      <c r="D1562" s="27">
        <v>0.0</v>
      </c>
      <c r="E1562" s="41"/>
    </row>
    <row r="1563" hidden="1">
      <c r="A1563" s="57" t="s">
        <v>3740</v>
      </c>
      <c r="B1563" s="29">
        <v>9781.0</v>
      </c>
      <c r="C1563" s="58">
        <v>9781.0</v>
      </c>
      <c r="D1563" s="27">
        <v>0.0</v>
      </c>
      <c r="E1563" s="41"/>
    </row>
    <row r="1564" hidden="1">
      <c r="A1564" s="57" t="s">
        <v>3741</v>
      </c>
      <c r="B1564" s="29">
        <v>13605.0</v>
      </c>
      <c r="C1564" s="58">
        <v>13605.0</v>
      </c>
      <c r="D1564" s="27">
        <v>0.0</v>
      </c>
      <c r="E1564" s="41"/>
    </row>
    <row r="1565" hidden="1">
      <c r="A1565" s="35" t="s">
        <v>3742</v>
      </c>
      <c r="B1565" s="29">
        <v>263805.5</v>
      </c>
      <c r="C1565" s="58">
        <v>263805.5</v>
      </c>
      <c r="D1565" s="27">
        <v>0.0</v>
      </c>
      <c r="E1565" s="41"/>
    </row>
    <row r="1566" hidden="1">
      <c r="A1566" s="36" t="s">
        <v>3743</v>
      </c>
      <c r="B1566" s="42">
        <v>0.5</v>
      </c>
      <c r="C1566" s="64">
        <v>-158.5</v>
      </c>
      <c r="D1566" s="65">
        <v>-159.0</v>
      </c>
      <c r="E1566" s="45"/>
    </row>
    <row r="1567" hidden="1"/>
    <row r="1568" hidden="1"/>
    <row r="1569" hidden="1">
      <c r="A1569" s="5" t="s">
        <v>4846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3717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45845.0</v>
      </c>
      <c r="B1573" s="6"/>
      <c r="C1573" s="53" t="s">
        <v>3718</v>
      </c>
      <c r="D1573" s="15">
        <v>45851.0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4" t="s">
        <v>4850</v>
      </c>
      <c r="B1575" s="7"/>
      <c r="C1575" s="16"/>
      <c r="D1575" s="55" t="s">
        <v>4851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3719</v>
      </c>
      <c r="B1577" s="6"/>
      <c r="C1577" s="6"/>
      <c r="D1577" s="6"/>
      <c r="E1577" s="7"/>
    </row>
    <row r="1578" hidden="1">
      <c r="A1578" s="20" t="s">
        <v>3720</v>
      </c>
      <c r="B1578" s="21" t="s">
        <v>3721</v>
      </c>
      <c r="C1578" s="22" t="s">
        <v>3722</v>
      </c>
      <c r="D1578" s="21" t="s">
        <v>3723</v>
      </c>
      <c r="E1578" s="23" t="s">
        <v>13</v>
      </c>
    </row>
    <row r="1579" hidden="1">
      <c r="A1579" s="56" t="s">
        <v>3724</v>
      </c>
      <c r="B1579" s="25">
        <v>31380.0</v>
      </c>
      <c r="C1579" s="26">
        <v>31380.0</v>
      </c>
      <c r="D1579" s="27">
        <v>0.0</v>
      </c>
      <c r="E1579" s="28"/>
    </row>
    <row r="1580" hidden="1">
      <c r="A1580" s="56" t="s">
        <v>3725</v>
      </c>
      <c r="B1580" s="29">
        <v>21696.0</v>
      </c>
      <c r="C1580" s="26">
        <v>21696.0</v>
      </c>
      <c r="D1580" s="27">
        <v>0.0</v>
      </c>
      <c r="E1580" s="28"/>
    </row>
    <row r="1581" hidden="1">
      <c r="A1581" s="56" t="s">
        <v>3726</v>
      </c>
      <c r="B1581" s="29">
        <v>100.0</v>
      </c>
      <c r="C1581" s="26">
        <v>100.0</v>
      </c>
      <c r="D1581" s="27">
        <v>0.0</v>
      </c>
      <c r="E1581" s="41"/>
    </row>
    <row r="1582" hidden="1">
      <c r="A1582" s="56" t="s">
        <v>3727</v>
      </c>
      <c r="B1582" s="29">
        <v>1000.0</v>
      </c>
      <c r="C1582" s="26">
        <v>1000.0</v>
      </c>
      <c r="D1582" s="27">
        <v>0.0</v>
      </c>
      <c r="E1582" s="41"/>
    </row>
    <row r="1583" hidden="1">
      <c r="A1583" s="31" t="s">
        <v>3729</v>
      </c>
      <c r="B1583" s="29">
        <v>0.0</v>
      </c>
      <c r="C1583" s="26"/>
      <c r="D1583" s="27">
        <v>0.0</v>
      </c>
      <c r="E1583" s="28"/>
    </row>
    <row r="1584" hidden="1">
      <c r="A1584" s="31" t="s">
        <v>3730</v>
      </c>
      <c r="B1584" s="29">
        <v>0.0</v>
      </c>
      <c r="C1584" s="26"/>
      <c r="D1584" s="27">
        <v>0.0</v>
      </c>
      <c r="E1584" s="41"/>
    </row>
    <row r="1585" hidden="1">
      <c r="A1585" s="31" t="s">
        <v>3732</v>
      </c>
      <c r="B1585" s="29">
        <v>160.0</v>
      </c>
      <c r="C1585" s="26"/>
      <c r="D1585" s="27">
        <v>-160.0</v>
      </c>
      <c r="E1585" s="28"/>
    </row>
    <row r="1586" hidden="1">
      <c r="A1586" s="31" t="s">
        <v>3734</v>
      </c>
      <c r="B1586" s="29">
        <v>2000.0</v>
      </c>
      <c r="C1586" s="26">
        <v>2200.0</v>
      </c>
      <c r="D1586" s="27">
        <v>200.0</v>
      </c>
      <c r="E1586" s="41"/>
    </row>
    <row r="1587" hidden="1">
      <c r="A1587" s="57" t="s">
        <v>3735</v>
      </c>
      <c r="B1587" s="29">
        <v>112630.0</v>
      </c>
      <c r="C1587" s="29">
        <v>112630.0</v>
      </c>
      <c r="D1587" s="27">
        <v>0.0</v>
      </c>
      <c r="E1587" s="41"/>
    </row>
    <row r="1588" hidden="1">
      <c r="A1588" s="57" t="s">
        <v>3736</v>
      </c>
      <c r="B1588" s="29">
        <v>49190.0</v>
      </c>
      <c r="C1588" s="58">
        <v>49190.0</v>
      </c>
      <c r="D1588" s="27">
        <v>0.0</v>
      </c>
      <c r="E1588" s="41"/>
    </row>
    <row r="1589" hidden="1">
      <c r="A1589" s="57" t="s">
        <v>3737</v>
      </c>
      <c r="B1589" s="29">
        <v>52607.0</v>
      </c>
      <c r="C1589" s="58">
        <v>52607.0</v>
      </c>
      <c r="D1589" s="27">
        <v>0.0</v>
      </c>
      <c r="E1589" s="41"/>
    </row>
    <row r="1590" hidden="1">
      <c r="A1590" s="57" t="s">
        <v>3738</v>
      </c>
      <c r="B1590" s="29">
        <v>70056.0</v>
      </c>
      <c r="C1590" s="58">
        <v>70306.0</v>
      </c>
      <c r="D1590" s="27">
        <v>250.0</v>
      </c>
      <c r="E1590" s="41"/>
    </row>
    <row r="1591" hidden="1">
      <c r="A1591" s="57" t="s">
        <v>3740</v>
      </c>
      <c r="B1591" s="29">
        <v>11311.0</v>
      </c>
      <c r="C1591" s="58">
        <v>11311.0</v>
      </c>
      <c r="D1591" s="27">
        <v>0.0</v>
      </c>
      <c r="E1591" s="41"/>
    </row>
    <row r="1592" hidden="1">
      <c r="A1592" s="57" t="s">
        <v>3741</v>
      </c>
      <c r="B1592" s="29">
        <v>14062.0</v>
      </c>
      <c r="C1592" s="58">
        <v>14062.0</v>
      </c>
      <c r="D1592" s="27">
        <v>0.0</v>
      </c>
      <c r="E1592" s="41"/>
    </row>
    <row r="1593" hidden="1">
      <c r="A1593" s="35" t="s">
        <v>3742</v>
      </c>
      <c r="B1593" s="29">
        <v>352129.0</v>
      </c>
      <c r="C1593" s="58">
        <v>352379.0</v>
      </c>
      <c r="D1593" s="27">
        <v>250.0</v>
      </c>
      <c r="E1593" s="41"/>
    </row>
    <row r="1594" hidden="1">
      <c r="A1594" s="36" t="s">
        <v>3743</v>
      </c>
      <c r="B1594" s="42">
        <v>1.0</v>
      </c>
      <c r="C1594" s="64">
        <v>41.0</v>
      </c>
      <c r="D1594" s="65">
        <v>40.0</v>
      </c>
      <c r="E1594" s="45"/>
    </row>
    <row r="1595" hidden="1"/>
    <row r="1596" hidden="1"/>
    <row r="1597" hidden="1">
      <c r="A1597" s="5" t="s">
        <v>4846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3717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45852.0</v>
      </c>
      <c r="B1601" s="6"/>
      <c r="C1601" s="53" t="s">
        <v>3718</v>
      </c>
      <c r="D1601" s="15">
        <v>45858.0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4" t="s">
        <v>4850</v>
      </c>
      <c r="B1603" s="7"/>
      <c r="C1603" s="16"/>
      <c r="D1603" s="55" t="s">
        <v>4851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3719</v>
      </c>
      <c r="B1605" s="6"/>
      <c r="C1605" s="6"/>
      <c r="D1605" s="6"/>
      <c r="E1605" s="7"/>
    </row>
    <row r="1606" hidden="1">
      <c r="A1606" s="20" t="s">
        <v>3720</v>
      </c>
      <c r="B1606" s="21" t="s">
        <v>3721</v>
      </c>
      <c r="C1606" s="22" t="s">
        <v>3722</v>
      </c>
      <c r="D1606" s="21" t="s">
        <v>3723</v>
      </c>
      <c r="E1606" s="23" t="s">
        <v>13</v>
      </c>
    </row>
    <row r="1607" hidden="1">
      <c r="A1607" s="56" t="s">
        <v>3724</v>
      </c>
      <c r="B1607" s="25">
        <v>42944.0</v>
      </c>
      <c r="C1607" s="26">
        <v>42945.0</v>
      </c>
      <c r="D1607" s="27">
        <v>1.0</v>
      </c>
      <c r="E1607" s="28"/>
    </row>
    <row r="1608" hidden="1">
      <c r="A1608" s="56" t="s">
        <v>3725</v>
      </c>
      <c r="B1608" s="29">
        <v>29792.0</v>
      </c>
      <c r="C1608" s="26">
        <v>29792.0</v>
      </c>
      <c r="D1608" s="27">
        <v>0.0</v>
      </c>
      <c r="E1608" s="28"/>
    </row>
    <row r="1609" hidden="1">
      <c r="A1609" s="56" t="s">
        <v>3726</v>
      </c>
      <c r="B1609" s="29">
        <v>140.0</v>
      </c>
      <c r="C1609" s="26">
        <v>140.0</v>
      </c>
      <c r="D1609" s="27">
        <v>0.0</v>
      </c>
      <c r="E1609" s="41"/>
    </row>
    <row r="1610" hidden="1">
      <c r="A1610" s="56" t="s">
        <v>3727</v>
      </c>
      <c r="B1610" s="29">
        <v>0.0</v>
      </c>
      <c r="C1610" s="26"/>
      <c r="D1610" s="27">
        <v>0.0</v>
      </c>
      <c r="E1610" s="41"/>
    </row>
    <row r="1611" hidden="1">
      <c r="A1611" s="31" t="s">
        <v>3729</v>
      </c>
      <c r="B1611" s="29">
        <v>0.0</v>
      </c>
      <c r="C1611" s="26"/>
      <c r="D1611" s="27">
        <v>0.0</v>
      </c>
      <c r="E1611" s="28"/>
    </row>
    <row r="1612" hidden="1">
      <c r="A1612" s="31" t="s">
        <v>3730</v>
      </c>
      <c r="B1612" s="29">
        <v>0.0</v>
      </c>
      <c r="C1612" s="26"/>
      <c r="D1612" s="27">
        <v>0.0</v>
      </c>
      <c r="E1612" s="41"/>
    </row>
    <row r="1613" hidden="1">
      <c r="A1613" s="31" t="s">
        <v>3732</v>
      </c>
      <c r="B1613" s="29">
        <v>0.0</v>
      </c>
      <c r="C1613" s="26"/>
      <c r="D1613" s="27">
        <v>0.0</v>
      </c>
      <c r="E1613" s="28"/>
    </row>
    <row r="1614" hidden="1">
      <c r="A1614" s="31" t="s">
        <v>3734</v>
      </c>
      <c r="B1614" s="29">
        <v>2160.0</v>
      </c>
      <c r="C1614" s="26">
        <v>2160.0</v>
      </c>
      <c r="D1614" s="27">
        <v>0.0</v>
      </c>
      <c r="E1614" s="41"/>
    </row>
    <row r="1615" hidden="1">
      <c r="A1615" s="57" t="s">
        <v>3735</v>
      </c>
      <c r="B1615" s="29">
        <v>114858.0</v>
      </c>
      <c r="C1615" s="29">
        <v>114858.0</v>
      </c>
      <c r="D1615" s="27">
        <v>0.0</v>
      </c>
      <c r="E1615" s="41"/>
    </row>
    <row r="1616" hidden="1">
      <c r="A1616" s="57" t="s">
        <v>3736</v>
      </c>
      <c r="B1616" s="29">
        <v>55964.0</v>
      </c>
      <c r="C1616" s="58">
        <v>55964.0</v>
      </c>
      <c r="D1616" s="27">
        <v>0.0</v>
      </c>
      <c r="E1616" s="41"/>
    </row>
    <row r="1617" hidden="1">
      <c r="A1617" s="57" t="s">
        <v>3737</v>
      </c>
      <c r="B1617" s="29">
        <v>63161.0</v>
      </c>
      <c r="C1617" s="58">
        <v>63161.0</v>
      </c>
      <c r="D1617" s="27">
        <v>0.0</v>
      </c>
      <c r="E1617" s="41"/>
    </row>
    <row r="1618" hidden="1">
      <c r="A1618" s="57" t="s">
        <v>3738</v>
      </c>
      <c r="B1618" s="29">
        <v>57796.0</v>
      </c>
      <c r="C1618" s="58">
        <v>57796.0</v>
      </c>
      <c r="D1618" s="27">
        <v>0.0</v>
      </c>
      <c r="E1618" s="41"/>
    </row>
    <row r="1619" hidden="1">
      <c r="A1619" s="57" t="s">
        <v>3740</v>
      </c>
      <c r="B1619" s="29">
        <v>8585.0</v>
      </c>
      <c r="C1619" s="58">
        <v>8585.0</v>
      </c>
      <c r="D1619" s="27">
        <v>0.0</v>
      </c>
      <c r="E1619" s="41"/>
    </row>
    <row r="1620" hidden="1">
      <c r="A1620" s="57" t="s">
        <v>3741</v>
      </c>
      <c r="B1620" s="29">
        <v>14338.0</v>
      </c>
      <c r="C1620" s="58">
        <v>14009.0</v>
      </c>
      <c r="D1620" s="27">
        <v>-329.0</v>
      </c>
      <c r="E1620" s="41"/>
    </row>
    <row r="1621" hidden="1">
      <c r="A1621" s="35" t="s">
        <v>3742</v>
      </c>
      <c r="B1621" s="29">
        <v>375399.0</v>
      </c>
      <c r="C1621" s="58">
        <v>375070.0</v>
      </c>
      <c r="D1621" s="27">
        <v>-329.0</v>
      </c>
      <c r="E1621" s="41"/>
    </row>
    <row r="1622" hidden="1">
      <c r="A1622" s="36" t="s">
        <v>3743</v>
      </c>
      <c r="B1622" s="42">
        <v>1.0</v>
      </c>
      <c r="C1622" s="64">
        <v>331.0</v>
      </c>
      <c r="D1622" s="65">
        <v>330.0</v>
      </c>
      <c r="E1622" s="45"/>
    </row>
    <row r="1623" hidden="1"/>
    <row r="1624" hidden="1"/>
    <row r="1625" hidden="1">
      <c r="A1625" s="5" t="s">
        <v>4846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3717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45866.0</v>
      </c>
      <c r="B1629" s="6"/>
      <c r="C1629" s="53" t="s">
        <v>3718</v>
      </c>
      <c r="D1629" s="15">
        <v>45869.0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4" t="s">
        <v>4850</v>
      </c>
      <c r="B1631" s="7"/>
      <c r="C1631" s="16"/>
      <c r="D1631" s="55" t="s">
        <v>4865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3719</v>
      </c>
      <c r="B1633" s="6"/>
      <c r="C1633" s="6"/>
      <c r="D1633" s="6"/>
      <c r="E1633" s="7"/>
    </row>
    <row r="1634" hidden="1">
      <c r="A1634" s="20" t="s">
        <v>3720</v>
      </c>
      <c r="B1634" s="21" t="s">
        <v>3721</v>
      </c>
      <c r="C1634" s="22" t="s">
        <v>3722</v>
      </c>
      <c r="D1634" s="21" t="s">
        <v>3723</v>
      </c>
      <c r="E1634" s="23" t="s">
        <v>13</v>
      </c>
    </row>
    <row r="1635" hidden="1">
      <c r="A1635" s="56" t="s">
        <v>3724</v>
      </c>
      <c r="B1635" s="25">
        <v>24008.0</v>
      </c>
      <c r="C1635" s="26">
        <v>24100.0</v>
      </c>
      <c r="D1635" s="27">
        <v>92.0</v>
      </c>
      <c r="E1635" s="28"/>
    </row>
    <row r="1636" hidden="1">
      <c r="A1636" s="56" t="s">
        <v>3725</v>
      </c>
      <c r="B1636" s="29">
        <v>9488.0</v>
      </c>
      <c r="C1636" s="26">
        <v>9488.0</v>
      </c>
      <c r="D1636" s="27">
        <v>0.0</v>
      </c>
      <c r="E1636" s="28"/>
    </row>
    <row r="1637" hidden="1">
      <c r="A1637" s="56" t="s">
        <v>3726</v>
      </c>
      <c r="B1637" s="29">
        <v>0.0</v>
      </c>
      <c r="C1637" s="26"/>
      <c r="D1637" s="27">
        <v>0.0</v>
      </c>
      <c r="E1637" s="41"/>
    </row>
    <row r="1638" hidden="1">
      <c r="A1638" s="56" t="s">
        <v>3727</v>
      </c>
      <c r="B1638" s="29">
        <v>0.0</v>
      </c>
      <c r="C1638" s="26"/>
      <c r="D1638" s="27">
        <v>0.0</v>
      </c>
      <c r="E1638" s="41"/>
    </row>
    <row r="1639" hidden="1">
      <c r="A1639" s="31" t="s">
        <v>3729</v>
      </c>
      <c r="B1639" s="29">
        <v>0.0</v>
      </c>
      <c r="C1639" s="26"/>
      <c r="D1639" s="27">
        <v>0.0</v>
      </c>
      <c r="E1639" s="28"/>
    </row>
    <row r="1640" hidden="1">
      <c r="A1640" s="31" t="s">
        <v>3730</v>
      </c>
      <c r="B1640" s="29">
        <v>0.0</v>
      </c>
      <c r="C1640" s="26"/>
      <c r="D1640" s="27">
        <v>0.0</v>
      </c>
      <c r="E1640" s="41"/>
    </row>
    <row r="1641" hidden="1">
      <c r="A1641" s="31" t="s">
        <v>3732</v>
      </c>
      <c r="B1641" s="29">
        <v>4040.0</v>
      </c>
      <c r="C1641" s="26">
        <v>4000.0</v>
      </c>
      <c r="D1641" s="27">
        <v>-40.0</v>
      </c>
      <c r="E1641" s="28" t="s">
        <v>8675</v>
      </c>
    </row>
    <row r="1642" hidden="1">
      <c r="A1642" s="31" t="s">
        <v>3734</v>
      </c>
      <c r="B1642" s="29">
        <v>2560.0</v>
      </c>
      <c r="C1642" s="26">
        <v>2600.0</v>
      </c>
      <c r="D1642" s="27">
        <v>40.0</v>
      </c>
      <c r="E1642" s="41"/>
    </row>
    <row r="1643" hidden="1">
      <c r="A1643" s="57" t="s">
        <v>3735</v>
      </c>
      <c r="B1643" s="29">
        <v>56448.0</v>
      </c>
      <c r="C1643" s="29">
        <v>55775.0</v>
      </c>
      <c r="D1643" s="27">
        <v>-673.0</v>
      </c>
      <c r="E1643" s="41"/>
    </row>
    <row r="1644" hidden="1">
      <c r="A1644" s="57" t="s">
        <v>3736</v>
      </c>
      <c r="B1644" s="29">
        <v>19591.0</v>
      </c>
      <c r="C1644" s="58">
        <v>19591.0</v>
      </c>
      <c r="D1644" s="27">
        <v>0.0</v>
      </c>
      <c r="E1644" s="41"/>
    </row>
    <row r="1645" hidden="1">
      <c r="A1645" s="57" t="s">
        <v>3737</v>
      </c>
      <c r="B1645" s="29">
        <v>35087.0</v>
      </c>
      <c r="C1645" s="58">
        <v>35087.0</v>
      </c>
      <c r="D1645" s="27">
        <v>0.0</v>
      </c>
      <c r="E1645" s="41"/>
    </row>
    <row r="1646" hidden="1">
      <c r="A1646" s="57" t="s">
        <v>3738</v>
      </c>
      <c r="B1646" s="29">
        <v>26596.0</v>
      </c>
      <c r="C1646" s="58">
        <v>26596.0</v>
      </c>
      <c r="D1646" s="27">
        <v>0.0</v>
      </c>
      <c r="E1646" s="41"/>
    </row>
    <row r="1647" hidden="1">
      <c r="A1647" s="57" t="s">
        <v>3740</v>
      </c>
      <c r="B1647" s="29">
        <v>1418.0</v>
      </c>
      <c r="C1647" s="58">
        <v>1418.0</v>
      </c>
      <c r="D1647" s="27">
        <v>0.0</v>
      </c>
      <c r="E1647" s="41"/>
    </row>
    <row r="1648" hidden="1">
      <c r="A1648" s="57" t="s">
        <v>3741</v>
      </c>
      <c r="B1648" s="29">
        <v>10590.0</v>
      </c>
      <c r="C1648" s="58">
        <v>10590.0</v>
      </c>
      <c r="D1648" s="27">
        <v>0.0</v>
      </c>
      <c r="E1648" s="41"/>
    </row>
    <row r="1649" hidden="1">
      <c r="A1649" s="35" t="s">
        <v>3742</v>
      </c>
      <c r="B1649" s="29">
        <v>179226.5</v>
      </c>
      <c r="C1649" s="58">
        <v>178553.5</v>
      </c>
      <c r="D1649" s="27">
        <v>-673.0</v>
      </c>
      <c r="E1649" s="41"/>
    </row>
    <row r="1650" hidden="1">
      <c r="A1650" s="36" t="s">
        <v>3743</v>
      </c>
      <c r="B1650" s="42">
        <v>9.5</v>
      </c>
      <c r="C1650" s="64">
        <v>101.5</v>
      </c>
      <c r="D1650" s="65">
        <v>92.0</v>
      </c>
      <c r="E1650" s="45"/>
    </row>
    <row r="1651" hidden="1"/>
    <row r="1652" hidden="1"/>
    <row r="1653" hidden="1">
      <c r="A1653" s="5" t="s">
        <v>4846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3717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45870.0</v>
      </c>
      <c r="B1657" s="6"/>
      <c r="C1657" s="53" t="s">
        <v>3718</v>
      </c>
      <c r="D1657" s="15">
        <v>45872.0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4" t="s">
        <v>4857</v>
      </c>
      <c r="B1659" s="7"/>
      <c r="C1659" s="16"/>
      <c r="D1659" s="55" t="s">
        <v>4851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3719</v>
      </c>
      <c r="B1661" s="6"/>
      <c r="C1661" s="6"/>
      <c r="D1661" s="6"/>
      <c r="E1661" s="7"/>
    </row>
    <row r="1662" hidden="1">
      <c r="A1662" s="20" t="s">
        <v>3720</v>
      </c>
      <c r="B1662" s="21" t="s">
        <v>3721</v>
      </c>
      <c r="C1662" s="22" t="s">
        <v>3722</v>
      </c>
      <c r="D1662" s="21" t="s">
        <v>3723</v>
      </c>
      <c r="E1662" s="23" t="s">
        <v>13</v>
      </c>
    </row>
    <row r="1663" hidden="1">
      <c r="A1663" s="56" t="s">
        <v>3724</v>
      </c>
      <c r="B1663" s="25">
        <v>14009.0</v>
      </c>
      <c r="C1663" s="26">
        <v>14010.0</v>
      </c>
      <c r="D1663" s="27">
        <v>1.0</v>
      </c>
      <c r="E1663" s="28"/>
    </row>
    <row r="1664" hidden="1">
      <c r="A1664" s="56" t="s">
        <v>3725</v>
      </c>
      <c r="B1664" s="29">
        <v>9029.0</v>
      </c>
      <c r="C1664" s="26">
        <v>9029.0</v>
      </c>
      <c r="D1664" s="27">
        <v>0.0</v>
      </c>
      <c r="E1664" s="28"/>
    </row>
    <row r="1665" hidden="1">
      <c r="A1665" s="56" t="s">
        <v>3726</v>
      </c>
      <c r="B1665" s="29">
        <v>0.0</v>
      </c>
      <c r="C1665" s="26"/>
      <c r="D1665" s="27">
        <v>0.0</v>
      </c>
      <c r="E1665" s="41"/>
    </row>
    <row r="1666" hidden="1">
      <c r="A1666" s="56" t="s">
        <v>3727</v>
      </c>
      <c r="B1666" s="29">
        <v>1000.0</v>
      </c>
      <c r="C1666" s="26">
        <v>1000.0</v>
      </c>
      <c r="D1666" s="27">
        <v>0.0</v>
      </c>
      <c r="E1666" s="41"/>
    </row>
    <row r="1667" hidden="1">
      <c r="A1667" s="31" t="s">
        <v>3729</v>
      </c>
      <c r="B1667" s="29">
        <v>0.0</v>
      </c>
      <c r="C1667" s="26"/>
      <c r="D1667" s="27">
        <v>0.0</v>
      </c>
      <c r="E1667" s="28"/>
    </row>
    <row r="1668" hidden="1">
      <c r="A1668" s="31" t="s">
        <v>3730</v>
      </c>
      <c r="B1668" s="29">
        <v>0.0</v>
      </c>
      <c r="C1668" s="26"/>
      <c r="D1668" s="27">
        <v>0.0</v>
      </c>
      <c r="E1668" s="41"/>
    </row>
    <row r="1669" hidden="1">
      <c r="A1669" s="31" t="s">
        <v>3732</v>
      </c>
      <c r="B1669" s="29">
        <v>0.0</v>
      </c>
      <c r="C1669" s="26"/>
      <c r="D1669" s="27">
        <v>0.0</v>
      </c>
      <c r="E1669" s="28"/>
    </row>
    <row r="1670" hidden="1">
      <c r="A1670" s="31" t="s">
        <v>3734</v>
      </c>
      <c r="B1670" s="29">
        <v>1680.0</v>
      </c>
      <c r="C1670" s="26">
        <v>1640.0</v>
      </c>
      <c r="D1670" s="27">
        <v>-40.0</v>
      </c>
      <c r="E1670" s="41"/>
    </row>
    <row r="1671" hidden="1">
      <c r="A1671" s="57" t="s">
        <v>3735</v>
      </c>
      <c r="B1671" s="29">
        <v>58934.0</v>
      </c>
      <c r="C1671" s="29">
        <v>58934.0</v>
      </c>
      <c r="D1671" s="27">
        <v>0.0</v>
      </c>
      <c r="E1671" s="41"/>
    </row>
    <row r="1672" hidden="1">
      <c r="A1672" s="57" t="s">
        <v>3736</v>
      </c>
      <c r="B1672" s="29">
        <v>29600.0</v>
      </c>
      <c r="C1672" s="58">
        <v>29600.0</v>
      </c>
      <c r="D1672" s="27">
        <v>0.0</v>
      </c>
      <c r="E1672" s="41"/>
    </row>
    <row r="1673" hidden="1">
      <c r="A1673" s="57" t="s">
        <v>3737</v>
      </c>
      <c r="B1673" s="29">
        <v>27278.0</v>
      </c>
      <c r="C1673" s="58">
        <v>26536.0</v>
      </c>
      <c r="D1673" s="27">
        <v>-742.0</v>
      </c>
      <c r="E1673" s="41"/>
    </row>
    <row r="1674" hidden="1">
      <c r="A1674" s="57" t="s">
        <v>3738</v>
      </c>
      <c r="B1674" s="29">
        <v>24616.0</v>
      </c>
      <c r="C1674" s="58">
        <v>24616.0</v>
      </c>
      <c r="D1674" s="27">
        <v>0.0</v>
      </c>
      <c r="E1674" s="41"/>
    </row>
    <row r="1675" hidden="1">
      <c r="A1675" s="57" t="s">
        <v>3740</v>
      </c>
      <c r="B1675" s="29">
        <v>1840.0</v>
      </c>
      <c r="C1675" s="58">
        <v>1840.0</v>
      </c>
      <c r="D1675" s="27">
        <v>0.0</v>
      </c>
      <c r="E1675" s="41"/>
    </row>
    <row r="1676" hidden="1">
      <c r="A1676" s="57" t="s">
        <v>3741</v>
      </c>
      <c r="B1676" s="29">
        <v>3240.0</v>
      </c>
      <c r="C1676" s="58">
        <v>3240.0</v>
      </c>
      <c r="D1676" s="27">
        <v>0.0</v>
      </c>
      <c r="E1676" s="41"/>
    </row>
    <row r="1677" hidden="1">
      <c r="A1677" s="35" t="s">
        <v>3742</v>
      </c>
      <c r="B1677" s="29">
        <v>167982.7</v>
      </c>
      <c r="C1677" s="58">
        <v>167240.7</v>
      </c>
      <c r="D1677" s="27">
        <v>-742.0</v>
      </c>
      <c r="E1677" s="41"/>
    </row>
    <row r="1678" hidden="1">
      <c r="A1678" s="36" t="s">
        <v>3743</v>
      </c>
      <c r="B1678" s="42">
        <v>3.3000000000029104</v>
      </c>
      <c r="C1678" s="64">
        <v>-35.70000000001164</v>
      </c>
      <c r="D1678" s="65">
        <v>-39.00000000001455</v>
      </c>
      <c r="E1678" s="45"/>
    </row>
    <row r="1679" hidden="1"/>
    <row r="1680" hidden="1"/>
    <row r="1681" hidden="1">
      <c r="A1681" s="5" t="s">
        <v>4846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3717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45873.0</v>
      </c>
      <c r="B1685" s="6"/>
      <c r="C1685" s="53" t="s">
        <v>3718</v>
      </c>
      <c r="D1685" s="15">
        <v>45879.0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4" t="s">
        <v>4850</v>
      </c>
      <c r="B1687" s="7"/>
      <c r="C1687" s="16"/>
      <c r="D1687" s="55" t="s">
        <v>4851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3719</v>
      </c>
      <c r="B1689" s="6"/>
      <c r="C1689" s="6"/>
      <c r="D1689" s="6"/>
      <c r="E1689" s="7"/>
    </row>
    <row r="1690" hidden="1">
      <c r="A1690" s="20" t="s">
        <v>3720</v>
      </c>
      <c r="B1690" s="21" t="s">
        <v>3721</v>
      </c>
      <c r="C1690" s="22" t="s">
        <v>3722</v>
      </c>
      <c r="D1690" s="21" t="s">
        <v>3723</v>
      </c>
      <c r="E1690" s="23" t="s">
        <v>13</v>
      </c>
    </row>
    <row r="1691" hidden="1">
      <c r="A1691" s="56" t="s">
        <v>3724</v>
      </c>
      <c r="B1691" s="25">
        <v>25170.0</v>
      </c>
      <c r="C1691" s="26">
        <v>25170.0</v>
      </c>
      <c r="D1691" s="27">
        <v>0.0</v>
      </c>
      <c r="E1691" s="28"/>
    </row>
    <row r="1692" hidden="1">
      <c r="A1692" s="56" t="s">
        <v>3725</v>
      </c>
      <c r="B1692" s="29">
        <v>28496.0</v>
      </c>
      <c r="C1692" s="26">
        <v>28496.0</v>
      </c>
      <c r="D1692" s="27">
        <v>0.0</v>
      </c>
      <c r="E1692" s="28"/>
    </row>
    <row r="1693" hidden="1">
      <c r="A1693" s="56" t="s">
        <v>3726</v>
      </c>
      <c r="B1693" s="29">
        <v>0.0</v>
      </c>
      <c r="C1693" s="26"/>
      <c r="D1693" s="27">
        <v>0.0</v>
      </c>
      <c r="E1693" s="41"/>
    </row>
    <row r="1694" hidden="1">
      <c r="A1694" s="56" t="s">
        <v>3727</v>
      </c>
      <c r="B1694" s="29">
        <v>2000.0</v>
      </c>
      <c r="C1694" s="26">
        <v>2000.0</v>
      </c>
      <c r="D1694" s="27">
        <v>0.0</v>
      </c>
      <c r="E1694" s="41"/>
    </row>
    <row r="1695" hidden="1">
      <c r="A1695" s="31" t="s">
        <v>3729</v>
      </c>
      <c r="B1695" s="29">
        <v>0.0</v>
      </c>
      <c r="C1695" s="26"/>
      <c r="D1695" s="27">
        <v>0.0</v>
      </c>
      <c r="E1695" s="28"/>
    </row>
    <row r="1696" hidden="1">
      <c r="A1696" s="31" t="s">
        <v>3730</v>
      </c>
      <c r="B1696" s="29">
        <v>216.0</v>
      </c>
      <c r="C1696" s="26">
        <v>216.0</v>
      </c>
      <c r="D1696" s="27">
        <v>0.0</v>
      </c>
      <c r="E1696" s="41"/>
    </row>
    <row r="1697" hidden="1">
      <c r="A1697" s="31" t="s">
        <v>3732</v>
      </c>
      <c r="B1697" s="29">
        <v>200.0</v>
      </c>
      <c r="C1697" s="26"/>
      <c r="D1697" s="27">
        <v>-200.0</v>
      </c>
      <c r="E1697" s="28"/>
    </row>
    <row r="1698" hidden="1">
      <c r="A1698" s="31" t="s">
        <v>3734</v>
      </c>
      <c r="B1698" s="29">
        <v>3760.0</v>
      </c>
      <c r="C1698" s="26">
        <v>3880.0</v>
      </c>
      <c r="D1698" s="27">
        <v>120.0</v>
      </c>
      <c r="E1698" s="40" t="s">
        <v>8676</v>
      </c>
    </row>
    <row r="1699" hidden="1">
      <c r="A1699" s="57" t="s">
        <v>3735</v>
      </c>
      <c r="B1699" s="29">
        <v>102719.0</v>
      </c>
      <c r="C1699" s="29">
        <v>102719.0</v>
      </c>
      <c r="D1699" s="27">
        <v>0.0</v>
      </c>
      <c r="E1699" s="41"/>
    </row>
    <row r="1700" hidden="1">
      <c r="A1700" s="57" t="s">
        <v>3736</v>
      </c>
      <c r="B1700" s="29">
        <v>55280.0</v>
      </c>
      <c r="C1700" s="58">
        <v>55280.0</v>
      </c>
      <c r="D1700" s="27">
        <v>0.0</v>
      </c>
      <c r="E1700" s="41"/>
    </row>
    <row r="1701" hidden="1">
      <c r="A1701" s="57" t="s">
        <v>3737</v>
      </c>
      <c r="B1701" s="29">
        <v>57147.0</v>
      </c>
      <c r="C1701" s="58">
        <v>56723.0</v>
      </c>
      <c r="D1701" s="27">
        <v>-424.0</v>
      </c>
      <c r="E1701" s="41"/>
    </row>
    <row r="1702" hidden="1">
      <c r="A1702" s="57" t="s">
        <v>3738</v>
      </c>
      <c r="B1702" s="29">
        <v>64750.5</v>
      </c>
      <c r="C1702" s="58">
        <v>64750.5</v>
      </c>
      <c r="D1702" s="27">
        <v>0.0</v>
      </c>
      <c r="E1702" s="41"/>
    </row>
    <row r="1703" hidden="1">
      <c r="A1703" s="57" t="s">
        <v>3740</v>
      </c>
      <c r="B1703" s="29">
        <v>8721.0</v>
      </c>
      <c r="C1703" s="58">
        <v>8721.0</v>
      </c>
      <c r="D1703" s="27">
        <v>0.0</v>
      </c>
      <c r="E1703" s="41"/>
    </row>
    <row r="1704" hidden="1">
      <c r="A1704" s="57" t="s">
        <v>3741</v>
      </c>
      <c r="B1704" s="29">
        <v>9471.0</v>
      </c>
      <c r="C1704" s="58">
        <v>9471.0</v>
      </c>
      <c r="D1704" s="27">
        <v>0.0</v>
      </c>
      <c r="E1704" s="41"/>
    </row>
    <row r="1705" hidden="1">
      <c r="A1705" s="35" t="s">
        <v>3742</v>
      </c>
      <c r="B1705" s="29">
        <v>348926.5</v>
      </c>
      <c r="C1705" s="58">
        <v>348502.5</v>
      </c>
      <c r="D1705" s="27">
        <v>-424.0</v>
      </c>
      <c r="E1705" s="41"/>
    </row>
    <row r="1706" hidden="1">
      <c r="A1706" s="36" t="s">
        <v>3743</v>
      </c>
      <c r="B1706" s="42">
        <v>-467.0</v>
      </c>
      <c r="C1706" s="64">
        <v>-547.0</v>
      </c>
      <c r="D1706" s="65">
        <v>-80.0</v>
      </c>
      <c r="E1706" s="45"/>
    </row>
    <row r="1707" hidden="1"/>
    <row r="1708" hidden="1"/>
    <row r="1709" hidden="1">
      <c r="A1709" s="5" t="s">
        <v>4846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3717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45880.0</v>
      </c>
      <c r="B1713" s="6"/>
      <c r="C1713" s="53" t="s">
        <v>3718</v>
      </c>
      <c r="D1713" s="15">
        <v>45886.0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4" t="s">
        <v>4850</v>
      </c>
      <c r="B1715" s="7"/>
      <c r="C1715" s="16"/>
      <c r="D1715" s="55" t="s">
        <v>4851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3719</v>
      </c>
      <c r="B1717" s="6"/>
      <c r="C1717" s="6"/>
      <c r="D1717" s="6"/>
      <c r="E1717" s="7"/>
    </row>
    <row r="1718" hidden="1">
      <c r="A1718" s="20" t="s">
        <v>3720</v>
      </c>
      <c r="B1718" s="21" t="s">
        <v>3721</v>
      </c>
      <c r="C1718" s="22" t="s">
        <v>3722</v>
      </c>
      <c r="D1718" s="21" t="s">
        <v>3723</v>
      </c>
      <c r="E1718" s="23" t="s">
        <v>13</v>
      </c>
    </row>
    <row r="1719" hidden="1">
      <c r="A1719" s="56" t="s">
        <v>3724</v>
      </c>
      <c r="B1719" s="25">
        <v>33654.0</v>
      </c>
      <c r="C1719" s="26">
        <v>35425.0</v>
      </c>
      <c r="D1719" s="27">
        <v>1771.0</v>
      </c>
      <c r="E1719" s="28"/>
    </row>
    <row r="1720" hidden="1">
      <c r="A1720" s="56" t="s">
        <v>3725</v>
      </c>
      <c r="B1720" s="29">
        <v>26305.0</v>
      </c>
      <c r="C1720" s="26">
        <v>26305.0</v>
      </c>
      <c r="D1720" s="27">
        <v>0.0</v>
      </c>
      <c r="E1720" s="28" t="s">
        <v>8677</v>
      </c>
    </row>
    <row r="1721" hidden="1">
      <c r="A1721" s="56" t="s">
        <v>3726</v>
      </c>
      <c r="B1721" s="29">
        <v>1171.0</v>
      </c>
      <c r="C1721" s="26"/>
      <c r="D1721" s="27">
        <v>-1171.0</v>
      </c>
      <c r="E1721" s="41"/>
    </row>
    <row r="1722" hidden="1">
      <c r="A1722" s="56" t="s">
        <v>3727</v>
      </c>
      <c r="B1722" s="29">
        <v>1000.0</v>
      </c>
      <c r="C1722" s="26">
        <v>1000.0</v>
      </c>
      <c r="D1722" s="27">
        <v>0.0</v>
      </c>
      <c r="E1722" s="41"/>
    </row>
    <row r="1723" hidden="1">
      <c r="A1723" s="31" t="s">
        <v>3729</v>
      </c>
      <c r="B1723" s="29">
        <v>269.0</v>
      </c>
      <c r="C1723" s="26">
        <v>269.0</v>
      </c>
      <c r="D1723" s="27">
        <v>0.0</v>
      </c>
      <c r="E1723" s="28" t="s">
        <v>8678</v>
      </c>
    </row>
    <row r="1724" hidden="1">
      <c r="A1724" s="31" t="s">
        <v>3730</v>
      </c>
      <c r="B1724" s="29">
        <v>0.0</v>
      </c>
      <c r="C1724" s="26"/>
      <c r="D1724" s="27">
        <v>0.0</v>
      </c>
      <c r="E1724" s="41"/>
    </row>
    <row r="1725" hidden="1">
      <c r="A1725" s="31" t="s">
        <v>3732</v>
      </c>
      <c r="B1725" s="29">
        <v>0.0</v>
      </c>
      <c r="C1725" s="26"/>
      <c r="D1725" s="27">
        <v>0.0</v>
      </c>
      <c r="E1725" s="28"/>
    </row>
    <row r="1726" hidden="1">
      <c r="A1726" s="31" t="s">
        <v>3734</v>
      </c>
      <c r="B1726" s="29">
        <v>4280.0</v>
      </c>
      <c r="C1726" s="26">
        <v>4280.0</v>
      </c>
      <c r="D1726" s="27">
        <v>0.0</v>
      </c>
      <c r="E1726" s="40"/>
    </row>
    <row r="1727" hidden="1">
      <c r="A1727" s="57" t="s">
        <v>3735</v>
      </c>
      <c r="B1727" s="29">
        <v>91456.0</v>
      </c>
      <c r="C1727" s="29">
        <v>91456.0</v>
      </c>
      <c r="D1727" s="27">
        <v>0.0</v>
      </c>
      <c r="E1727" s="41"/>
    </row>
    <row r="1728" hidden="1">
      <c r="A1728" s="57" t="s">
        <v>3736</v>
      </c>
      <c r="B1728" s="29">
        <v>69699.0</v>
      </c>
      <c r="C1728" s="58">
        <v>70357.0</v>
      </c>
      <c r="D1728" s="27">
        <v>658.0</v>
      </c>
      <c r="E1728" s="41"/>
    </row>
    <row r="1729" hidden="1">
      <c r="A1729" s="57" t="s">
        <v>3737</v>
      </c>
      <c r="B1729" s="29">
        <v>64629.0</v>
      </c>
      <c r="C1729" s="58">
        <v>65646.0</v>
      </c>
      <c r="D1729" s="27">
        <v>1017.0</v>
      </c>
      <c r="E1729" s="41"/>
    </row>
    <row r="1730" hidden="1">
      <c r="A1730" s="57" t="s">
        <v>3738</v>
      </c>
      <c r="B1730" s="29">
        <v>48545.0</v>
      </c>
      <c r="C1730" s="58">
        <v>48854.0</v>
      </c>
      <c r="D1730" s="27">
        <v>309.0</v>
      </c>
      <c r="E1730" s="41"/>
    </row>
    <row r="1731" hidden="1">
      <c r="A1731" s="57" t="s">
        <v>3740</v>
      </c>
      <c r="B1731" s="29">
        <v>705.0</v>
      </c>
      <c r="C1731" s="58">
        <v>705.0</v>
      </c>
      <c r="D1731" s="27">
        <v>0.0</v>
      </c>
      <c r="E1731" s="41"/>
    </row>
    <row r="1732" hidden="1">
      <c r="A1732" s="57" t="s">
        <v>3741</v>
      </c>
      <c r="B1732" s="29">
        <v>10262.0</v>
      </c>
      <c r="C1732" s="58">
        <v>10262.0</v>
      </c>
      <c r="D1732" s="27">
        <v>0.0</v>
      </c>
      <c r="E1732" s="41"/>
    </row>
    <row r="1733" hidden="1">
      <c r="A1733" s="35" t="s">
        <v>3742</v>
      </c>
      <c r="B1733" s="29">
        <v>341226.5</v>
      </c>
      <c r="C1733" s="58">
        <v>343464.5</v>
      </c>
      <c r="D1733" s="27">
        <v>2238.0</v>
      </c>
      <c r="E1733" s="41"/>
    </row>
    <row r="1734" hidden="1">
      <c r="A1734" s="36" t="s">
        <v>3743</v>
      </c>
      <c r="B1734" s="42">
        <v>486.5</v>
      </c>
      <c r="C1734" s="64">
        <v>832.5</v>
      </c>
      <c r="D1734" s="65">
        <v>346.0</v>
      </c>
      <c r="E1734" s="45"/>
    </row>
    <row r="1735" hidden="1"/>
    <row r="1736" hidden="1"/>
    <row r="1737" hidden="1">
      <c r="A1737" s="5" t="s">
        <v>4846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3717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45887.0</v>
      </c>
      <c r="B1741" s="6"/>
      <c r="C1741" s="53" t="s">
        <v>3718</v>
      </c>
      <c r="D1741" s="15">
        <v>45893.0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4" t="s">
        <v>4850</v>
      </c>
      <c r="B1743" s="7"/>
      <c r="C1743" s="16"/>
      <c r="D1743" s="55" t="s">
        <v>4851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3719</v>
      </c>
      <c r="B1745" s="6"/>
      <c r="C1745" s="6"/>
      <c r="D1745" s="6"/>
      <c r="E1745" s="7"/>
    </row>
    <row r="1746" hidden="1">
      <c r="A1746" s="20" t="s">
        <v>3720</v>
      </c>
      <c r="B1746" s="21" t="s">
        <v>3721</v>
      </c>
      <c r="C1746" s="22" t="s">
        <v>3722</v>
      </c>
      <c r="D1746" s="21" t="s">
        <v>3723</v>
      </c>
      <c r="E1746" s="23" t="s">
        <v>13</v>
      </c>
    </row>
    <row r="1747" hidden="1">
      <c r="A1747" s="56" t="s">
        <v>3724</v>
      </c>
      <c r="B1747" s="25">
        <v>33948.0</v>
      </c>
      <c r="C1747" s="26">
        <v>40914.0</v>
      </c>
      <c r="D1747" s="27">
        <v>6966.0</v>
      </c>
      <c r="E1747" s="28"/>
    </row>
    <row r="1748" hidden="1">
      <c r="A1748" s="56" t="s">
        <v>3725</v>
      </c>
      <c r="B1748" s="29">
        <v>25990.0</v>
      </c>
      <c r="C1748" s="26">
        <v>25990.0</v>
      </c>
      <c r="D1748" s="27">
        <v>0.0</v>
      </c>
      <c r="E1748" s="28"/>
    </row>
    <row r="1749" hidden="1">
      <c r="A1749" s="56" t="s">
        <v>3726</v>
      </c>
      <c r="B1749" s="29">
        <v>7237.0</v>
      </c>
      <c r="C1749" s="26">
        <v>280.0</v>
      </c>
      <c r="D1749" s="27">
        <v>-6957.0</v>
      </c>
      <c r="E1749" s="41"/>
    </row>
    <row r="1750" hidden="1">
      <c r="A1750" s="56" t="s">
        <v>3727</v>
      </c>
      <c r="B1750" s="29">
        <v>1000.0</v>
      </c>
      <c r="C1750" s="26">
        <v>1000.0</v>
      </c>
      <c r="D1750" s="27">
        <v>0.0</v>
      </c>
      <c r="E1750" s="41"/>
    </row>
    <row r="1751" hidden="1">
      <c r="A1751" s="31" t="s">
        <v>3729</v>
      </c>
      <c r="B1751" s="29">
        <v>0.0</v>
      </c>
      <c r="C1751" s="26"/>
      <c r="D1751" s="27">
        <v>0.0</v>
      </c>
      <c r="E1751" s="28"/>
    </row>
    <row r="1752" hidden="1">
      <c r="A1752" s="31" t="s">
        <v>3730</v>
      </c>
      <c r="B1752" s="29">
        <v>0.0</v>
      </c>
      <c r="C1752" s="26"/>
      <c r="D1752" s="27">
        <v>0.0</v>
      </c>
      <c r="E1752" s="41"/>
    </row>
    <row r="1753" hidden="1">
      <c r="A1753" s="31" t="s">
        <v>3732</v>
      </c>
      <c r="B1753" s="29">
        <v>0.0</v>
      </c>
      <c r="C1753" s="26"/>
      <c r="D1753" s="27">
        <v>0.0</v>
      </c>
      <c r="E1753" s="28"/>
    </row>
    <row r="1754" hidden="1">
      <c r="A1754" s="31" t="s">
        <v>3734</v>
      </c>
      <c r="B1754" s="29">
        <v>3200.0</v>
      </c>
      <c r="C1754" s="26">
        <v>3200.0</v>
      </c>
      <c r="D1754" s="27">
        <v>0.0</v>
      </c>
      <c r="E1754" s="40"/>
    </row>
    <row r="1755" hidden="1">
      <c r="A1755" s="57" t="s">
        <v>3735</v>
      </c>
      <c r="B1755" s="29">
        <v>101264.0</v>
      </c>
      <c r="C1755" s="29">
        <v>101264.0</v>
      </c>
      <c r="D1755" s="27">
        <v>0.0</v>
      </c>
      <c r="E1755" s="41"/>
    </row>
    <row r="1756" hidden="1">
      <c r="A1756" s="57" t="s">
        <v>3736</v>
      </c>
      <c r="B1756" s="29">
        <v>64713.0</v>
      </c>
      <c r="C1756" s="58">
        <v>64713.0</v>
      </c>
      <c r="D1756" s="27">
        <v>0.0</v>
      </c>
      <c r="E1756" s="41"/>
    </row>
    <row r="1757" hidden="1">
      <c r="A1757" s="57" t="s">
        <v>3737</v>
      </c>
      <c r="B1757" s="29">
        <v>63942.0</v>
      </c>
      <c r="C1757" s="58">
        <v>62963.0</v>
      </c>
      <c r="D1757" s="27">
        <v>-979.0</v>
      </c>
      <c r="E1757" s="41"/>
    </row>
    <row r="1758" hidden="1">
      <c r="A1758" s="57" t="s">
        <v>3738</v>
      </c>
      <c r="B1758" s="29">
        <v>49865.5</v>
      </c>
      <c r="C1758" s="58">
        <v>49865.5</v>
      </c>
      <c r="D1758" s="27">
        <v>0.0</v>
      </c>
      <c r="E1758" s="41"/>
    </row>
    <row r="1759" hidden="1">
      <c r="A1759" s="57" t="s">
        <v>3740</v>
      </c>
      <c r="B1759" s="29">
        <v>1157.0</v>
      </c>
      <c r="C1759" s="58">
        <v>1157.0</v>
      </c>
      <c r="D1759" s="27">
        <v>0.0</v>
      </c>
      <c r="E1759" s="41"/>
    </row>
    <row r="1760" hidden="1">
      <c r="A1760" s="57" t="s">
        <v>3741</v>
      </c>
      <c r="B1760" s="29">
        <v>12857.0</v>
      </c>
      <c r="C1760" s="58">
        <v>12857.0</v>
      </c>
      <c r="D1760" s="27">
        <v>0.0</v>
      </c>
      <c r="E1760" s="41"/>
    </row>
    <row r="1761" hidden="1">
      <c r="A1761" s="35" t="s">
        <v>3742</v>
      </c>
      <c r="B1761" s="29">
        <v>352315.0</v>
      </c>
      <c r="C1761" s="58">
        <v>351336.0</v>
      </c>
      <c r="D1761" s="27">
        <v>-979.0</v>
      </c>
      <c r="E1761" s="41"/>
    </row>
    <row r="1762" hidden="1">
      <c r="A1762" s="36" t="s">
        <v>3743</v>
      </c>
      <c r="B1762" s="42">
        <v>1.5</v>
      </c>
      <c r="C1762" s="64">
        <v>10.5</v>
      </c>
      <c r="D1762" s="65">
        <v>9.0</v>
      </c>
      <c r="E1762" s="45"/>
    </row>
    <row r="1763" hidden="1"/>
    <row r="1764" hidden="1"/>
    <row r="1765" hidden="1">
      <c r="A1765" s="5" t="s">
        <v>4846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3717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45894.0</v>
      </c>
      <c r="B1769" s="6"/>
      <c r="C1769" s="53" t="s">
        <v>3718</v>
      </c>
      <c r="D1769" s="15">
        <v>45900.0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4" t="s">
        <v>4850</v>
      </c>
      <c r="B1771" s="7"/>
      <c r="C1771" s="16"/>
      <c r="D1771" s="55" t="s">
        <v>4851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3719</v>
      </c>
      <c r="B1773" s="6"/>
      <c r="C1773" s="6"/>
      <c r="D1773" s="6"/>
      <c r="E1773" s="7"/>
    </row>
    <row r="1774" hidden="1">
      <c r="A1774" s="20" t="s">
        <v>3720</v>
      </c>
      <c r="B1774" s="21" t="s">
        <v>3721</v>
      </c>
      <c r="C1774" s="22" t="s">
        <v>3722</v>
      </c>
      <c r="D1774" s="21" t="s">
        <v>3723</v>
      </c>
      <c r="E1774" s="23" t="s">
        <v>13</v>
      </c>
    </row>
    <row r="1775" hidden="1">
      <c r="A1775" s="56" t="s">
        <v>3724</v>
      </c>
      <c r="B1775" s="25">
        <v>37623.0</v>
      </c>
      <c r="C1775" s="26">
        <v>38000.0</v>
      </c>
      <c r="D1775" s="27">
        <v>377.0</v>
      </c>
      <c r="E1775" s="28"/>
    </row>
    <row r="1776" hidden="1">
      <c r="A1776" s="56" t="s">
        <v>3725</v>
      </c>
      <c r="B1776" s="29">
        <v>26733.0</v>
      </c>
      <c r="C1776" s="26">
        <v>26733.0</v>
      </c>
      <c r="D1776" s="27">
        <v>0.0</v>
      </c>
      <c r="E1776" s="28"/>
    </row>
    <row r="1777" hidden="1">
      <c r="A1777" s="56" t="s">
        <v>3726</v>
      </c>
      <c r="B1777" s="29">
        <v>980.0</v>
      </c>
      <c r="C1777" s="26">
        <v>980.0</v>
      </c>
      <c r="D1777" s="27">
        <v>0.0</v>
      </c>
      <c r="E1777" s="41"/>
    </row>
    <row r="1778" hidden="1">
      <c r="A1778" s="56" t="s">
        <v>3727</v>
      </c>
      <c r="B1778" s="29">
        <v>390.0</v>
      </c>
      <c r="C1778" s="26">
        <v>1000.0</v>
      </c>
      <c r="D1778" s="27">
        <v>610.0</v>
      </c>
      <c r="E1778" s="41"/>
    </row>
    <row r="1779" hidden="1">
      <c r="A1779" s="31" t="s">
        <v>3729</v>
      </c>
      <c r="B1779" s="29">
        <v>980.0</v>
      </c>
      <c r="C1779" s="26"/>
      <c r="D1779" s="27">
        <v>-980.0</v>
      </c>
      <c r="E1779" s="28"/>
    </row>
    <row r="1780" hidden="1">
      <c r="A1780" s="31" t="s">
        <v>3730</v>
      </c>
      <c r="B1780" s="29">
        <v>0.0</v>
      </c>
      <c r="C1780" s="26"/>
      <c r="D1780" s="27">
        <v>0.0</v>
      </c>
      <c r="E1780" s="41"/>
    </row>
    <row r="1781" hidden="1">
      <c r="A1781" s="31" t="s">
        <v>3732</v>
      </c>
      <c r="B1781" s="29">
        <v>290.0</v>
      </c>
      <c r="C1781" s="26">
        <v>130.0</v>
      </c>
      <c r="D1781" s="27">
        <v>-160.0</v>
      </c>
      <c r="E1781" s="28"/>
    </row>
    <row r="1782" hidden="1">
      <c r="A1782" s="31" t="s">
        <v>3734</v>
      </c>
      <c r="B1782" s="29">
        <v>2840.0</v>
      </c>
      <c r="C1782" s="26">
        <v>3000.0</v>
      </c>
      <c r="D1782" s="27">
        <v>160.0</v>
      </c>
      <c r="E1782" s="40"/>
    </row>
    <row r="1783" hidden="1">
      <c r="A1783" s="57" t="s">
        <v>3735</v>
      </c>
      <c r="B1783" s="29">
        <v>108107.0</v>
      </c>
      <c r="C1783" s="29">
        <v>108107.0</v>
      </c>
      <c r="D1783" s="27">
        <v>0.0</v>
      </c>
      <c r="E1783" s="41"/>
    </row>
    <row r="1784" hidden="1">
      <c r="A1784" s="57" t="s">
        <v>3736</v>
      </c>
      <c r="B1784" s="29">
        <v>64125.0</v>
      </c>
      <c r="C1784" s="58">
        <v>64125.0</v>
      </c>
      <c r="D1784" s="27">
        <v>0.0</v>
      </c>
      <c r="E1784" s="41"/>
    </row>
    <row r="1785" hidden="1">
      <c r="A1785" s="57" t="s">
        <v>3737</v>
      </c>
      <c r="B1785" s="29">
        <v>72883.0</v>
      </c>
      <c r="C1785" s="58">
        <v>72186.0</v>
      </c>
      <c r="D1785" s="27">
        <v>-697.0</v>
      </c>
      <c r="E1785" s="41"/>
    </row>
    <row r="1786" hidden="1">
      <c r="A1786" s="57" t="s">
        <v>3738</v>
      </c>
      <c r="B1786" s="29">
        <v>59214.5</v>
      </c>
      <c r="C1786" s="58">
        <v>59214.5</v>
      </c>
      <c r="D1786" s="27">
        <v>0.0</v>
      </c>
      <c r="E1786" s="41"/>
    </row>
    <row r="1787" hidden="1">
      <c r="A1787" s="57" t="s">
        <v>3740</v>
      </c>
      <c r="B1787" s="29">
        <v>3122.0</v>
      </c>
      <c r="C1787" s="58">
        <v>3122.0</v>
      </c>
      <c r="D1787" s="27">
        <v>0.0</v>
      </c>
      <c r="E1787" s="41"/>
    </row>
    <row r="1788" hidden="1">
      <c r="A1788" s="57" t="s">
        <v>3741</v>
      </c>
      <c r="B1788" s="29">
        <v>14348.0</v>
      </c>
      <c r="C1788" s="58">
        <v>14348.0</v>
      </c>
      <c r="D1788" s="27">
        <v>0.0</v>
      </c>
      <c r="E1788" s="41"/>
    </row>
    <row r="1789" hidden="1">
      <c r="A1789" s="35" t="s">
        <v>3742</v>
      </c>
      <c r="B1789" s="29">
        <v>377287.0</v>
      </c>
      <c r="C1789" s="58">
        <v>376590.0</v>
      </c>
      <c r="D1789" s="27">
        <v>-697.0</v>
      </c>
      <c r="E1789" s="41"/>
    </row>
    <row r="1790" hidden="1">
      <c r="A1790" s="36" t="s">
        <v>3743</v>
      </c>
      <c r="B1790" s="42">
        <v>0.5</v>
      </c>
      <c r="C1790" s="64">
        <v>7.5</v>
      </c>
      <c r="D1790" s="65">
        <v>7.0</v>
      </c>
      <c r="E1790" s="45"/>
    </row>
    <row r="1791" hidden="1"/>
    <row r="1792" hidden="1"/>
    <row r="1793" hidden="1">
      <c r="A1793" s="5" t="s">
        <v>4846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3717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45908.0</v>
      </c>
      <c r="B1797" s="6"/>
      <c r="C1797" s="53" t="s">
        <v>3718</v>
      </c>
      <c r="D1797" s="15">
        <v>45914.0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4" t="s">
        <v>4850</v>
      </c>
      <c r="B1799" s="7"/>
      <c r="C1799" s="16"/>
      <c r="D1799" s="55" t="s">
        <v>4851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3719</v>
      </c>
      <c r="B1801" s="6"/>
      <c r="C1801" s="6"/>
      <c r="D1801" s="6"/>
      <c r="E1801" s="7"/>
    </row>
    <row r="1802" hidden="1">
      <c r="A1802" s="20" t="s">
        <v>3720</v>
      </c>
      <c r="B1802" s="21" t="s">
        <v>3721</v>
      </c>
      <c r="C1802" s="22" t="s">
        <v>3722</v>
      </c>
      <c r="D1802" s="21" t="s">
        <v>3723</v>
      </c>
      <c r="E1802" s="23" t="s">
        <v>13</v>
      </c>
    </row>
    <row r="1803" hidden="1">
      <c r="A1803" s="56" t="s">
        <v>3724</v>
      </c>
      <c r="B1803" s="25">
        <v>29429.0</v>
      </c>
      <c r="C1803" s="26">
        <v>29400.0</v>
      </c>
      <c r="D1803" s="27">
        <v>-29.0</v>
      </c>
      <c r="E1803" s="28"/>
    </row>
    <row r="1804" hidden="1">
      <c r="A1804" s="56" t="s">
        <v>3725</v>
      </c>
      <c r="B1804" s="29">
        <v>29034.0</v>
      </c>
      <c r="C1804" s="26">
        <v>29034.0</v>
      </c>
      <c r="D1804" s="27">
        <v>0.0</v>
      </c>
      <c r="E1804" s="28"/>
    </row>
    <row r="1805" hidden="1">
      <c r="A1805" s="56" t="s">
        <v>3726</v>
      </c>
      <c r="B1805" s="29">
        <v>0.0</v>
      </c>
      <c r="C1805" s="26"/>
      <c r="D1805" s="27">
        <v>0.0</v>
      </c>
      <c r="E1805" s="41"/>
    </row>
    <row r="1806" hidden="1">
      <c r="A1806" s="56" t="s">
        <v>3727</v>
      </c>
      <c r="B1806" s="29">
        <v>1000.0</v>
      </c>
      <c r="C1806" s="26">
        <v>1000.0</v>
      </c>
      <c r="D1806" s="27">
        <v>0.0</v>
      </c>
      <c r="E1806" s="41"/>
    </row>
    <row r="1807" hidden="1">
      <c r="A1807" s="31" t="s">
        <v>3729</v>
      </c>
      <c r="B1807" s="29">
        <v>0.0</v>
      </c>
      <c r="C1807" s="26"/>
      <c r="D1807" s="27">
        <v>0.0</v>
      </c>
      <c r="E1807" s="28"/>
    </row>
    <row r="1808" hidden="1">
      <c r="A1808" s="31" t="s">
        <v>3730</v>
      </c>
      <c r="B1808" s="29">
        <v>635.0</v>
      </c>
      <c r="C1808" s="26">
        <v>635.0</v>
      </c>
      <c r="D1808" s="27">
        <v>0.0</v>
      </c>
      <c r="E1808" s="41"/>
    </row>
    <row r="1809" hidden="1">
      <c r="A1809" s="31" t="s">
        <v>3732</v>
      </c>
      <c r="B1809" s="29">
        <v>0.0</v>
      </c>
      <c r="C1809" s="26"/>
      <c r="D1809" s="27">
        <v>0.0</v>
      </c>
      <c r="E1809" s="28"/>
    </row>
    <row r="1810" hidden="1">
      <c r="A1810" s="31" t="s">
        <v>3734</v>
      </c>
      <c r="B1810" s="29">
        <v>2640.0</v>
      </c>
      <c r="C1810" s="26">
        <v>2680.0</v>
      </c>
      <c r="D1810" s="27">
        <v>40.0</v>
      </c>
      <c r="E1810" s="40"/>
    </row>
    <row r="1811" hidden="1">
      <c r="A1811" s="57" t="s">
        <v>3735</v>
      </c>
      <c r="B1811" s="29">
        <v>93080.0</v>
      </c>
      <c r="C1811" s="29">
        <v>93080.0</v>
      </c>
      <c r="D1811" s="27">
        <v>0.0</v>
      </c>
      <c r="E1811" s="41"/>
    </row>
    <row r="1812" hidden="1">
      <c r="A1812" s="57" t="s">
        <v>3736</v>
      </c>
      <c r="B1812" s="29">
        <v>52711.0</v>
      </c>
      <c r="C1812" s="58">
        <v>52711.0</v>
      </c>
      <c r="D1812" s="27">
        <v>0.0</v>
      </c>
      <c r="E1812" s="41"/>
    </row>
    <row r="1813" hidden="1">
      <c r="A1813" s="57" t="s">
        <v>3737</v>
      </c>
      <c r="B1813" s="29">
        <v>71848.0</v>
      </c>
      <c r="C1813" s="58">
        <v>71584.0</v>
      </c>
      <c r="D1813" s="27">
        <v>-264.0</v>
      </c>
      <c r="E1813" s="41"/>
    </row>
    <row r="1814" hidden="1">
      <c r="A1814" s="57" t="s">
        <v>3738</v>
      </c>
      <c r="B1814" s="29">
        <v>62619.0</v>
      </c>
      <c r="C1814" s="58">
        <v>62619.0</v>
      </c>
      <c r="D1814" s="27">
        <v>0.0</v>
      </c>
      <c r="E1814" s="41"/>
    </row>
    <row r="1815" hidden="1">
      <c r="A1815" s="57" t="s">
        <v>3740</v>
      </c>
      <c r="B1815" s="29">
        <v>3308.0</v>
      </c>
      <c r="C1815" s="58">
        <v>3308.0</v>
      </c>
      <c r="D1815" s="27">
        <v>0.0</v>
      </c>
      <c r="E1815" s="41"/>
    </row>
    <row r="1816" hidden="1">
      <c r="A1816" s="57" t="s">
        <v>3741</v>
      </c>
      <c r="B1816" s="29">
        <v>10890.0</v>
      </c>
      <c r="C1816" s="58">
        <v>10516.0</v>
      </c>
      <c r="D1816" s="27">
        <v>-374.0</v>
      </c>
      <c r="E1816" s="41"/>
    </row>
    <row r="1817" hidden="1">
      <c r="A1817" s="35" t="s">
        <v>3742</v>
      </c>
      <c r="B1817" s="29">
        <v>346295.0</v>
      </c>
      <c r="C1817" s="58">
        <v>345657.0</v>
      </c>
      <c r="D1817" s="27">
        <v>-638.0</v>
      </c>
      <c r="E1817" s="41"/>
    </row>
    <row r="1818" hidden="1">
      <c r="A1818" s="36" t="s">
        <v>3743</v>
      </c>
      <c r="B1818" s="42">
        <v>9.0</v>
      </c>
      <c r="C1818" s="64">
        <v>394.0</v>
      </c>
      <c r="D1818" s="65">
        <v>385.0</v>
      </c>
      <c r="E1818" s="45"/>
    </row>
    <row r="1819" hidden="1"/>
    <row r="1820" hidden="1"/>
    <row r="1821" hidden="1">
      <c r="A1821" s="5" t="s">
        <v>4846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3717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45915.0</v>
      </c>
      <c r="B1825" s="6"/>
      <c r="C1825" s="53" t="s">
        <v>3718</v>
      </c>
      <c r="D1825" s="15">
        <v>45921.0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4" t="s">
        <v>4850</v>
      </c>
      <c r="B1827" s="7"/>
      <c r="C1827" s="16"/>
      <c r="D1827" s="55" t="s">
        <v>4851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3719</v>
      </c>
      <c r="B1829" s="6"/>
      <c r="C1829" s="6"/>
      <c r="D1829" s="6"/>
      <c r="E1829" s="7"/>
    </row>
    <row r="1830" hidden="1">
      <c r="A1830" s="20" t="s">
        <v>3720</v>
      </c>
      <c r="B1830" s="21" t="s">
        <v>3721</v>
      </c>
      <c r="C1830" s="22" t="s">
        <v>3722</v>
      </c>
      <c r="D1830" s="21" t="s">
        <v>3723</v>
      </c>
      <c r="E1830" s="23" t="s">
        <v>13</v>
      </c>
    </row>
    <row r="1831" hidden="1">
      <c r="A1831" s="56" t="s">
        <v>3724</v>
      </c>
      <c r="B1831" s="25">
        <v>33784.0</v>
      </c>
      <c r="C1831" s="26">
        <v>33785.0</v>
      </c>
      <c r="D1831" s="27">
        <v>1.0</v>
      </c>
      <c r="E1831" s="28"/>
    </row>
    <row r="1832" hidden="1">
      <c r="A1832" s="56" t="s">
        <v>3725</v>
      </c>
      <c r="B1832" s="29">
        <v>19276.0</v>
      </c>
      <c r="C1832" s="26">
        <v>19276.0</v>
      </c>
      <c r="D1832" s="27">
        <v>0.0</v>
      </c>
      <c r="E1832" s="28"/>
    </row>
    <row r="1833" hidden="1">
      <c r="A1833" s="56" t="s">
        <v>3726</v>
      </c>
      <c r="B1833" s="29">
        <v>400.0</v>
      </c>
      <c r="C1833" s="26">
        <v>400.0</v>
      </c>
      <c r="D1833" s="27">
        <v>0.0</v>
      </c>
      <c r="E1833" s="41"/>
    </row>
    <row r="1834" hidden="1">
      <c r="A1834" s="56" t="s">
        <v>3727</v>
      </c>
      <c r="B1834" s="29">
        <v>1000.0</v>
      </c>
      <c r="C1834" s="26">
        <v>1000.0</v>
      </c>
      <c r="D1834" s="27">
        <v>0.0</v>
      </c>
      <c r="E1834" s="41"/>
    </row>
    <row r="1835" hidden="1">
      <c r="A1835" s="31" t="s">
        <v>3729</v>
      </c>
      <c r="B1835" s="29">
        <v>0.0</v>
      </c>
      <c r="C1835" s="26"/>
      <c r="D1835" s="27">
        <v>0.0</v>
      </c>
      <c r="E1835" s="28"/>
    </row>
    <row r="1836" hidden="1">
      <c r="A1836" s="31" t="s">
        <v>3730</v>
      </c>
      <c r="B1836" s="29">
        <v>35.0</v>
      </c>
      <c r="C1836" s="26">
        <v>35.0</v>
      </c>
      <c r="D1836" s="27">
        <v>0.0</v>
      </c>
      <c r="E1836" s="41"/>
    </row>
    <row r="1837" hidden="1">
      <c r="A1837" s="31" t="s">
        <v>3732</v>
      </c>
      <c r="B1837" s="29">
        <v>40.0</v>
      </c>
      <c r="C1837" s="26"/>
      <c r="D1837" s="27">
        <v>-40.0</v>
      </c>
      <c r="E1837" s="28"/>
    </row>
    <row r="1838" hidden="1">
      <c r="A1838" s="31" t="s">
        <v>3734</v>
      </c>
      <c r="B1838" s="29">
        <v>2640.0</v>
      </c>
      <c r="C1838" s="26">
        <v>2640.0</v>
      </c>
      <c r="D1838" s="27">
        <v>0.0</v>
      </c>
      <c r="E1838" s="40"/>
    </row>
    <row r="1839" hidden="1">
      <c r="A1839" s="57" t="s">
        <v>3735</v>
      </c>
      <c r="B1839" s="29">
        <v>98909.0</v>
      </c>
      <c r="C1839" s="29">
        <v>98909.0</v>
      </c>
      <c r="D1839" s="27">
        <v>0.0</v>
      </c>
      <c r="E1839" s="41"/>
    </row>
    <row r="1840" hidden="1">
      <c r="A1840" s="57" t="s">
        <v>3736</v>
      </c>
      <c r="B1840" s="29">
        <v>78822.0</v>
      </c>
      <c r="C1840" s="58">
        <v>78822.0</v>
      </c>
      <c r="D1840" s="27">
        <v>0.0</v>
      </c>
      <c r="E1840" s="41"/>
    </row>
    <row r="1841" hidden="1">
      <c r="A1841" s="57" t="s">
        <v>3737</v>
      </c>
      <c r="B1841" s="29">
        <v>72024.0</v>
      </c>
      <c r="C1841" s="58">
        <v>72024.0</v>
      </c>
      <c r="D1841" s="27">
        <v>0.0</v>
      </c>
      <c r="E1841" s="41"/>
    </row>
    <row r="1842" hidden="1">
      <c r="A1842" s="57" t="s">
        <v>3738</v>
      </c>
      <c r="B1842" s="29">
        <v>49346.0</v>
      </c>
      <c r="C1842" s="58">
        <v>49939.0</v>
      </c>
      <c r="D1842" s="27">
        <v>593.0</v>
      </c>
      <c r="E1842" s="41"/>
    </row>
    <row r="1843" hidden="1">
      <c r="A1843" s="57" t="s">
        <v>3740</v>
      </c>
      <c r="B1843" s="29">
        <v>2018.0</v>
      </c>
      <c r="C1843" s="58">
        <v>2018.0</v>
      </c>
      <c r="D1843" s="27">
        <v>0.0</v>
      </c>
      <c r="E1843" s="41"/>
    </row>
    <row r="1844" hidden="1">
      <c r="A1844" s="57" t="s">
        <v>3741</v>
      </c>
      <c r="B1844" s="29">
        <v>7500.0</v>
      </c>
      <c r="C1844" s="58">
        <v>7500.0</v>
      </c>
      <c r="D1844" s="27">
        <v>0.0</v>
      </c>
      <c r="E1844" s="41"/>
    </row>
    <row r="1845" hidden="1">
      <c r="A1845" s="35" t="s">
        <v>3742</v>
      </c>
      <c r="B1845" s="29">
        <v>358293.5</v>
      </c>
      <c r="C1845" s="58">
        <v>358886.5</v>
      </c>
      <c r="D1845" s="27">
        <v>593.0</v>
      </c>
      <c r="E1845" s="41"/>
    </row>
    <row r="1846" hidden="1">
      <c r="A1846" s="36" t="s">
        <v>3743</v>
      </c>
      <c r="B1846" s="42">
        <v>0.5</v>
      </c>
      <c r="C1846" s="64">
        <v>-38.5</v>
      </c>
      <c r="D1846" s="65">
        <v>-39.0</v>
      </c>
      <c r="E1846" s="45"/>
    </row>
    <row r="1847" hidden="1"/>
    <row r="1848" hidden="1"/>
    <row r="1849" hidden="1">
      <c r="A1849" s="5" t="s">
        <v>4846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3717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45922.0</v>
      </c>
      <c r="B1853" s="6"/>
      <c r="C1853" s="53" t="s">
        <v>3718</v>
      </c>
      <c r="D1853" s="15">
        <v>45928.0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4" t="s">
        <v>4850</v>
      </c>
      <c r="B1855" s="7"/>
      <c r="C1855" s="16"/>
      <c r="D1855" s="55" t="s">
        <v>4851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3719</v>
      </c>
      <c r="B1857" s="6"/>
      <c r="C1857" s="6"/>
      <c r="D1857" s="6"/>
      <c r="E1857" s="7"/>
    </row>
    <row r="1858" hidden="1">
      <c r="A1858" s="20" t="s">
        <v>3720</v>
      </c>
      <c r="B1858" s="21" t="s">
        <v>3721</v>
      </c>
      <c r="C1858" s="22" t="s">
        <v>3722</v>
      </c>
      <c r="D1858" s="21" t="s">
        <v>3723</v>
      </c>
      <c r="E1858" s="23" t="s">
        <v>13</v>
      </c>
    </row>
    <row r="1859" hidden="1">
      <c r="A1859" s="56" t="s">
        <v>3724</v>
      </c>
      <c r="B1859" s="25">
        <v>17486.0</v>
      </c>
      <c r="C1859" s="26">
        <v>17486.0</v>
      </c>
      <c r="D1859" s="27">
        <v>0.0</v>
      </c>
      <c r="E1859" s="28"/>
    </row>
    <row r="1860" hidden="1">
      <c r="A1860" s="56" t="s">
        <v>3725</v>
      </c>
      <c r="B1860" s="29">
        <v>17599.0</v>
      </c>
      <c r="C1860" s="26">
        <v>17599.0</v>
      </c>
      <c r="D1860" s="27">
        <v>0.0</v>
      </c>
      <c r="E1860" s="28"/>
    </row>
    <row r="1861" hidden="1">
      <c r="A1861" s="56" t="s">
        <v>3726</v>
      </c>
      <c r="B1861" s="29">
        <v>0.0</v>
      </c>
      <c r="C1861" s="26"/>
      <c r="D1861" s="27">
        <v>0.0</v>
      </c>
      <c r="E1861" s="41"/>
    </row>
    <row r="1862" hidden="1">
      <c r="A1862" s="56" t="s">
        <v>3727</v>
      </c>
      <c r="B1862" s="29">
        <v>800.0</v>
      </c>
      <c r="C1862" s="26">
        <v>800.0</v>
      </c>
      <c r="D1862" s="27">
        <v>0.0</v>
      </c>
      <c r="E1862" s="41"/>
    </row>
    <row r="1863" hidden="1">
      <c r="A1863" s="31" t="s">
        <v>3729</v>
      </c>
      <c r="B1863" s="29">
        <v>0.0</v>
      </c>
      <c r="C1863" s="26"/>
      <c r="D1863" s="27">
        <v>0.0</v>
      </c>
      <c r="E1863" s="28"/>
    </row>
    <row r="1864" hidden="1">
      <c r="A1864" s="31" t="s">
        <v>3730</v>
      </c>
      <c r="B1864" s="29">
        <v>0.0</v>
      </c>
      <c r="C1864" s="26"/>
      <c r="D1864" s="27">
        <v>0.0</v>
      </c>
      <c r="E1864" s="41"/>
    </row>
    <row r="1865" hidden="1">
      <c r="A1865" s="31" t="s">
        <v>3732</v>
      </c>
      <c r="B1865" s="29">
        <v>13776.0</v>
      </c>
      <c r="C1865" s="26">
        <v>13776.0</v>
      </c>
      <c r="D1865" s="27">
        <v>0.0</v>
      </c>
      <c r="E1865" s="28" t="s">
        <v>8679</v>
      </c>
    </row>
    <row r="1866" hidden="1">
      <c r="A1866" s="31" t="s">
        <v>3734</v>
      </c>
      <c r="B1866" s="29">
        <v>2840.0</v>
      </c>
      <c r="C1866" s="26">
        <v>2840.0</v>
      </c>
      <c r="D1866" s="27">
        <v>0.0</v>
      </c>
      <c r="E1866" s="40"/>
    </row>
    <row r="1867" hidden="1">
      <c r="A1867" s="57" t="s">
        <v>3735</v>
      </c>
      <c r="B1867" s="29">
        <v>123735.0</v>
      </c>
      <c r="C1867" s="29">
        <v>123735.0</v>
      </c>
      <c r="D1867" s="27">
        <v>0.0</v>
      </c>
      <c r="E1867" s="41"/>
    </row>
    <row r="1868" hidden="1">
      <c r="A1868" s="57" t="s">
        <v>3736</v>
      </c>
      <c r="B1868" s="29">
        <v>72222.0</v>
      </c>
      <c r="C1868" s="58">
        <v>72222.0</v>
      </c>
      <c r="D1868" s="27">
        <v>0.0</v>
      </c>
      <c r="E1868" s="41"/>
    </row>
    <row r="1869" hidden="1">
      <c r="A1869" s="57" t="s">
        <v>3737</v>
      </c>
      <c r="B1869" s="29">
        <v>76480.0</v>
      </c>
      <c r="C1869" s="58">
        <v>75912.0</v>
      </c>
      <c r="D1869" s="27">
        <v>-568.0</v>
      </c>
      <c r="E1869" s="41"/>
    </row>
    <row r="1870" hidden="1">
      <c r="A1870" s="57" t="s">
        <v>3738</v>
      </c>
      <c r="B1870" s="29">
        <v>61621.0</v>
      </c>
      <c r="C1870" s="58">
        <v>61621.0</v>
      </c>
      <c r="D1870" s="27">
        <v>0.0</v>
      </c>
      <c r="E1870" s="41"/>
    </row>
    <row r="1871" hidden="1">
      <c r="A1871" s="57" t="s">
        <v>3740</v>
      </c>
      <c r="B1871" s="29">
        <v>3866.0</v>
      </c>
      <c r="C1871" s="58">
        <v>3866.0</v>
      </c>
      <c r="D1871" s="27">
        <v>0.0</v>
      </c>
      <c r="E1871" s="41"/>
    </row>
    <row r="1872" hidden="1">
      <c r="A1872" s="57" t="s">
        <v>3741</v>
      </c>
      <c r="B1872" s="29">
        <v>9557.0</v>
      </c>
      <c r="C1872" s="58">
        <v>9557.0</v>
      </c>
      <c r="D1872" s="27">
        <v>0.0</v>
      </c>
      <c r="E1872" s="41"/>
    </row>
    <row r="1873" hidden="1">
      <c r="A1873" s="35" t="s">
        <v>3742</v>
      </c>
      <c r="B1873" s="29">
        <v>390423.5</v>
      </c>
      <c r="C1873" s="58">
        <v>389855.5</v>
      </c>
      <c r="D1873" s="27">
        <v>-568.0</v>
      </c>
      <c r="E1873" s="41"/>
    </row>
    <row r="1874" hidden="1">
      <c r="A1874" s="36" t="s">
        <v>3743</v>
      </c>
      <c r="B1874" s="42">
        <v>1.5</v>
      </c>
      <c r="C1874" s="64">
        <v>1.5</v>
      </c>
      <c r="D1874" s="65">
        <v>0.0</v>
      </c>
      <c r="E1874" s="45"/>
    </row>
    <row r="1875" hidden="1"/>
    <row r="1876" hidden="1"/>
    <row r="1877" hidden="1">
      <c r="A1877" s="5" t="s">
        <v>4846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3717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45931.0</v>
      </c>
      <c r="B1881" s="6"/>
      <c r="C1881" s="53" t="s">
        <v>3718</v>
      </c>
      <c r="D1881" s="15">
        <v>45935.0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4" t="s">
        <v>4853</v>
      </c>
      <c r="B1883" s="7"/>
      <c r="C1883" s="16"/>
      <c r="D1883" s="55" t="s">
        <v>4851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3719</v>
      </c>
      <c r="B1885" s="6"/>
      <c r="C1885" s="6"/>
      <c r="D1885" s="6"/>
      <c r="E1885" s="7"/>
    </row>
    <row r="1886" hidden="1">
      <c r="A1886" s="20" t="s">
        <v>3720</v>
      </c>
      <c r="B1886" s="21" t="s">
        <v>3721</v>
      </c>
      <c r="C1886" s="22" t="s">
        <v>3722</v>
      </c>
      <c r="D1886" s="21" t="s">
        <v>3723</v>
      </c>
      <c r="E1886" s="23" t="s">
        <v>13</v>
      </c>
    </row>
    <row r="1887" hidden="1">
      <c r="A1887" s="56" t="s">
        <v>3724</v>
      </c>
      <c r="B1887" s="25">
        <v>21719.0</v>
      </c>
      <c r="C1887" s="26">
        <v>21720.0</v>
      </c>
      <c r="D1887" s="27">
        <v>1.0</v>
      </c>
      <c r="E1887" s="28"/>
    </row>
    <row r="1888" hidden="1">
      <c r="A1888" s="56" t="s">
        <v>3725</v>
      </c>
      <c r="B1888" s="29">
        <v>20581.0</v>
      </c>
      <c r="C1888" s="26">
        <v>20581.0</v>
      </c>
      <c r="D1888" s="27">
        <v>0.0</v>
      </c>
      <c r="E1888" s="28"/>
    </row>
    <row r="1889" hidden="1">
      <c r="A1889" s="56" t="s">
        <v>3726</v>
      </c>
      <c r="B1889" s="29">
        <v>984.0</v>
      </c>
      <c r="C1889" s="26">
        <v>984.0</v>
      </c>
      <c r="D1889" s="27">
        <v>0.0</v>
      </c>
      <c r="E1889" s="41"/>
    </row>
    <row r="1890" hidden="1">
      <c r="A1890" s="56" t="s">
        <v>3727</v>
      </c>
      <c r="B1890" s="29">
        <v>1000.0</v>
      </c>
      <c r="C1890" s="26">
        <v>1000.0</v>
      </c>
      <c r="D1890" s="27">
        <v>0.0</v>
      </c>
      <c r="E1890" s="41"/>
    </row>
    <row r="1891" hidden="1">
      <c r="A1891" s="31" t="s">
        <v>3729</v>
      </c>
      <c r="B1891" s="29">
        <v>0.0</v>
      </c>
      <c r="C1891" s="26"/>
      <c r="D1891" s="27">
        <v>0.0</v>
      </c>
      <c r="E1891" s="28"/>
    </row>
    <row r="1892" hidden="1">
      <c r="A1892" s="31" t="s">
        <v>3730</v>
      </c>
      <c r="B1892" s="29">
        <v>0.0</v>
      </c>
      <c r="C1892" s="26"/>
      <c r="D1892" s="27">
        <v>0.0</v>
      </c>
      <c r="E1892" s="41"/>
    </row>
    <row r="1893" hidden="1">
      <c r="A1893" s="31" t="s">
        <v>3732</v>
      </c>
      <c r="B1893" s="29">
        <v>218.0</v>
      </c>
      <c r="C1893" s="26">
        <v>218.0</v>
      </c>
      <c r="D1893" s="27">
        <v>0.0</v>
      </c>
      <c r="E1893" s="28" t="s">
        <v>8680</v>
      </c>
    </row>
    <row r="1894" hidden="1">
      <c r="A1894" s="31" t="s">
        <v>3734</v>
      </c>
      <c r="B1894" s="29">
        <v>3280.0</v>
      </c>
      <c r="C1894" s="26">
        <v>3280.0</v>
      </c>
      <c r="D1894" s="27">
        <v>0.0</v>
      </c>
      <c r="E1894" s="40"/>
    </row>
    <row r="1895" hidden="1">
      <c r="A1895" s="57" t="s">
        <v>3735</v>
      </c>
      <c r="B1895" s="29">
        <v>93284.0</v>
      </c>
      <c r="C1895" s="29">
        <v>93284.0</v>
      </c>
      <c r="D1895" s="27">
        <v>0.0</v>
      </c>
      <c r="E1895" s="41"/>
    </row>
    <row r="1896" hidden="1">
      <c r="A1896" s="57" t="s">
        <v>3736</v>
      </c>
      <c r="B1896" s="29">
        <v>39065.0</v>
      </c>
      <c r="C1896" s="58">
        <v>39065.0</v>
      </c>
      <c r="D1896" s="27">
        <v>0.0</v>
      </c>
      <c r="E1896" s="41"/>
    </row>
    <row r="1897" hidden="1">
      <c r="A1897" s="57" t="s">
        <v>3737</v>
      </c>
      <c r="B1897" s="29">
        <v>62699.0</v>
      </c>
      <c r="C1897" s="58">
        <v>62699.0</v>
      </c>
      <c r="D1897" s="27">
        <v>0.0</v>
      </c>
      <c r="E1897" s="41"/>
    </row>
    <row r="1898" hidden="1">
      <c r="A1898" s="57" t="s">
        <v>3738</v>
      </c>
      <c r="B1898" s="29">
        <v>47095.5</v>
      </c>
      <c r="C1898" s="58">
        <v>47095.5</v>
      </c>
      <c r="D1898" s="27">
        <v>0.0</v>
      </c>
      <c r="E1898" s="41"/>
    </row>
    <row r="1899" hidden="1">
      <c r="A1899" s="57" t="s">
        <v>3740</v>
      </c>
      <c r="B1899" s="29">
        <v>674.0</v>
      </c>
      <c r="C1899" s="58">
        <v>674.0</v>
      </c>
      <c r="D1899" s="27">
        <v>0.0</v>
      </c>
      <c r="E1899" s="41"/>
    </row>
    <row r="1900" hidden="1">
      <c r="A1900" s="57" t="s">
        <v>3741</v>
      </c>
      <c r="B1900" s="29">
        <v>7340.0</v>
      </c>
      <c r="C1900" s="58">
        <v>7340.0</v>
      </c>
      <c r="D1900" s="27">
        <v>0.0</v>
      </c>
      <c r="E1900" s="41"/>
    </row>
    <row r="1901" hidden="1">
      <c r="A1901" s="35" t="s">
        <v>3742</v>
      </c>
      <c r="B1901" s="29">
        <v>290598.5</v>
      </c>
      <c r="C1901" s="58">
        <v>290598.5</v>
      </c>
      <c r="D1901" s="27">
        <v>0.0</v>
      </c>
      <c r="E1901" s="41"/>
    </row>
    <row r="1902" hidden="1">
      <c r="A1902" s="36" t="s">
        <v>3743</v>
      </c>
      <c r="B1902" s="42">
        <v>1.0</v>
      </c>
      <c r="C1902" s="64">
        <v>2.0</v>
      </c>
      <c r="D1902" s="65">
        <v>1.0</v>
      </c>
      <c r="E1902" s="45"/>
    </row>
    <row r="1903" hidden="1"/>
    <row r="1904" hidden="1"/>
    <row r="1905" hidden="1">
      <c r="A1905" s="5" t="s">
        <v>4846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3717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45936.0</v>
      </c>
      <c r="B1909" s="6"/>
      <c r="C1909" s="53" t="s">
        <v>3718</v>
      </c>
      <c r="D1909" s="15">
        <v>45942.0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4" t="s">
        <v>4850</v>
      </c>
      <c r="B1911" s="7"/>
      <c r="C1911" s="16"/>
      <c r="D1911" s="55" t="s">
        <v>4851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3719</v>
      </c>
      <c r="B1913" s="6"/>
      <c r="C1913" s="6"/>
      <c r="D1913" s="6"/>
      <c r="E1913" s="7"/>
    </row>
    <row r="1914" hidden="1">
      <c r="A1914" s="20" t="s">
        <v>3720</v>
      </c>
      <c r="B1914" s="21" t="s">
        <v>3721</v>
      </c>
      <c r="C1914" s="22" t="s">
        <v>3722</v>
      </c>
      <c r="D1914" s="21" t="s">
        <v>3723</v>
      </c>
      <c r="E1914" s="23" t="s">
        <v>13</v>
      </c>
    </row>
    <row r="1915" hidden="1">
      <c r="A1915" s="56" t="s">
        <v>3724</v>
      </c>
      <c r="B1915" s="25">
        <v>13171.0</v>
      </c>
      <c r="C1915" s="26">
        <v>15840.0</v>
      </c>
      <c r="D1915" s="27">
        <v>2669.0</v>
      </c>
      <c r="E1915" s="28"/>
    </row>
    <row r="1916" hidden="1">
      <c r="A1916" s="56" t="s">
        <v>3725</v>
      </c>
      <c r="B1916" s="29">
        <v>24903.0</v>
      </c>
      <c r="C1916" s="26">
        <v>24903.0</v>
      </c>
      <c r="D1916" s="27">
        <v>0.0</v>
      </c>
      <c r="E1916" s="28"/>
    </row>
    <row r="1917" hidden="1">
      <c r="A1917" s="56" t="s">
        <v>3726</v>
      </c>
      <c r="B1917" s="29">
        <v>2907.0</v>
      </c>
      <c r="C1917" s="26">
        <v>240.0</v>
      </c>
      <c r="D1917" s="27">
        <v>-2667.0</v>
      </c>
      <c r="E1917" s="41"/>
    </row>
    <row r="1918" hidden="1">
      <c r="A1918" s="56" t="s">
        <v>3727</v>
      </c>
      <c r="B1918" s="29">
        <v>0.0</v>
      </c>
      <c r="C1918" s="26"/>
      <c r="D1918" s="27">
        <v>0.0</v>
      </c>
      <c r="E1918" s="41"/>
    </row>
    <row r="1919" hidden="1">
      <c r="A1919" s="31" t="s">
        <v>3729</v>
      </c>
      <c r="B1919" s="29">
        <v>0.0</v>
      </c>
      <c r="C1919" s="26"/>
      <c r="D1919" s="27">
        <v>0.0</v>
      </c>
      <c r="E1919" s="28"/>
    </row>
    <row r="1920" hidden="1">
      <c r="A1920" s="31" t="s">
        <v>3730</v>
      </c>
      <c r="B1920" s="29">
        <v>246.0</v>
      </c>
      <c r="C1920" s="26">
        <v>246.0</v>
      </c>
      <c r="D1920" s="27">
        <v>0.0</v>
      </c>
      <c r="E1920" s="41"/>
    </row>
    <row r="1921" hidden="1">
      <c r="A1921" s="31" t="s">
        <v>3732</v>
      </c>
      <c r="B1921" s="29">
        <v>2635.0</v>
      </c>
      <c r="C1921" s="26">
        <v>2475.0</v>
      </c>
      <c r="D1921" s="27">
        <v>-160.0</v>
      </c>
      <c r="E1921" s="28" t="s">
        <v>8681</v>
      </c>
    </row>
    <row r="1922" hidden="1">
      <c r="A1922" s="31" t="s">
        <v>3734</v>
      </c>
      <c r="B1922" s="29">
        <v>3760.0</v>
      </c>
      <c r="C1922" s="26">
        <v>4000.0</v>
      </c>
      <c r="D1922" s="27">
        <v>240.0</v>
      </c>
      <c r="E1922" s="40"/>
    </row>
    <row r="1923" hidden="1">
      <c r="A1923" s="57" t="s">
        <v>3735</v>
      </c>
      <c r="B1923" s="29">
        <v>108457.0</v>
      </c>
      <c r="C1923" s="29">
        <v>108457.0</v>
      </c>
      <c r="D1923" s="27">
        <v>0.0</v>
      </c>
      <c r="E1923" s="41"/>
    </row>
    <row r="1924" hidden="1">
      <c r="A1924" s="57" t="s">
        <v>3736</v>
      </c>
      <c r="B1924" s="29">
        <v>61969.0</v>
      </c>
      <c r="C1924" s="58">
        <v>61969.0</v>
      </c>
      <c r="D1924" s="27">
        <v>0.0</v>
      </c>
      <c r="E1924" s="41"/>
    </row>
    <row r="1925" hidden="1">
      <c r="A1925" s="57" t="s">
        <v>3737</v>
      </c>
      <c r="B1925" s="29">
        <v>82140.0</v>
      </c>
      <c r="C1925" s="58">
        <v>82140.0</v>
      </c>
      <c r="D1925" s="27">
        <v>0.0</v>
      </c>
      <c r="E1925" s="41"/>
    </row>
    <row r="1926" hidden="1">
      <c r="A1926" s="57" t="s">
        <v>3738</v>
      </c>
      <c r="B1926" s="29">
        <v>64561.5</v>
      </c>
      <c r="C1926" s="58">
        <v>64561.5</v>
      </c>
      <c r="D1926" s="27">
        <v>0.0</v>
      </c>
      <c r="E1926" s="41"/>
    </row>
    <row r="1927" hidden="1">
      <c r="A1927" s="57" t="s">
        <v>3740</v>
      </c>
      <c r="B1927" s="29">
        <v>2338.0</v>
      </c>
      <c r="C1927" s="58">
        <v>2338.0</v>
      </c>
      <c r="D1927" s="27">
        <v>0.0</v>
      </c>
      <c r="E1927" s="41"/>
    </row>
    <row r="1928" hidden="1">
      <c r="A1928" s="57" t="s">
        <v>3741</v>
      </c>
      <c r="B1928" s="29">
        <v>4293.0</v>
      </c>
      <c r="C1928" s="58">
        <v>4293.0</v>
      </c>
      <c r="D1928" s="27">
        <v>0.0</v>
      </c>
      <c r="E1928" s="41"/>
    </row>
    <row r="1929" hidden="1">
      <c r="A1929" s="35" t="s">
        <v>3742</v>
      </c>
      <c r="B1929" s="29">
        <v>367087.0</v>
      </c>
      <c r="C1929" s="58">
        <v>367087.0</v>
      </c>
      <c r="D1929" s="27">
        <v>0.0</v>
      </c>
      <c r="E1929" s="41"/>
    </row>
    <row r="1930" hidden="1">
      <c r="A1930" s="36" t="s">
        <v>3743</v>
      </c>
      <c r="B1930" s="42">
        <v>0.5</v>
      </c>
      <c r="C1930" s="64">
        <v>82.5</v>
      </c>
      <c r="D1930" s="65">
        <v>82.0</v>
      </c>
      <c r="E1930" s="45"/>
    </row>
    <row r="1931" hidden="1"/>
    <row r="1932" hidden="1"/>
    <row r="1933" hidden="1">
      <c r="A1933" s="5" t="s">
        <v>4846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3717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45950.0</v>
      </c>
      <c r="B1937" s="6"/>
      <c r="C1937" s="53" t="s">
        <v>3718</v>
      </c>
      <c r="D1937" s="15">
        <v>45956.0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4" t="s">
        <v>4850</v>
      </c>
      <c r="B1939" s="7"/>
      <c r="C1939" s="16"/>
      <c r="D1939" s="55" t="s">
        <v>4851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3719</v>
      </c>
      <c r="B1941" s="6"/>
      <c r="C1941" s="6"/>
      <c r="D1941" s="6"/>
      <c r="E1941" s="7"/>
    </row>
    <row r="1942" hidden="1">
      <c r="A1942" s="20" t="s">
        <v>3720</v>
      </c>
      <c r="B1942" s="21" t="s">
        <v>3721</v>
      </c>
      <c r="C1942" s="22" t="s">
        <v>3722</v>
      </c>
      <c r="D1942" s="21" t="s">
        <v>3723</v>
      </c>
      <c r="E1942" s="23" t="s">
        <v>13</v>
      </c>
    </row>
    <row r="1943" hidden="1">
      <c r="A1943" s="56" t="s">
        <v>3724</v>
      </c>
      <c r="B1943" s="25">
        <v>36762.0</v>
      </c>
      <c r="C1943" s="26">
        <v>36762.0</v>
      </c>
      <c r="D1943" s="27">
        <v>0.0</v>
      </c>
      <c r="E1943" s="28"/>
    </row>
    <row r="1944" hidden="1">
      <c r="A1944" s="56" t="s">
        <v>3725</v>
      </c>
      <c r="B1944" s="29">
        <v>22710.0</v>
      </c>
      <c r="C1944" s="26">
        <v>22710.0</v>
      </c>
      <c r="D1944" s="27">
        <v>0.0</v>
      </c>
      <c r="E1944" s="28"/>
    </row>
    <row r="1945" hidden="1">
      <c r="A1945" s="56" t="s">
        <v>3726</v>
      </c>
      <c r="B1945" s="29">
        <v>200.0</v>
      </c>
      <c r="C1945" s="26">
        <v>200.0</v>
      </c>
      <c r="D1945" s="27">
        <v>0.0</v>
      </c>
      <c r="E1945" s="41"/>
    </row>
    <row r="1946" hidden="1">
      <c r="A1946" s="56" t="s">
        <v>3727</v>
      </c>
      <c r="B1946" s="29">
        <v>1000.0</v>
      </c>
      <c r="C1946" s="26">
        <v>1000.0</v>
      </c>
      <c r="D1946" s="27">
        <v>0.0</v>
      </c>
      <c r="E1946" s="41"/>
    </row>
    <row r="1947" hidden="1">
      <c r="A1947" s="31" t="s">
        <v>3729</v>
      </c>
      <c r="B1947" s="29">
        <v>0.0</v>
      </c>
      <c r="C1947" s="26"/>
      <c r="D1947" s="27">
        <v>0.0</v>
      </c>
      <c r="E1947" s="28"/>
    </row>
    <row r="1948" hidden="1">
      <c r="A1948" s="31" t="s">
        <v>3730</v>
      </c>
      <c r="B1948" s="29">
        <v>30.0</v>
      </c>
      <c r="C1948" s="26"/>
      <c r="D1948" s="27">
        <v>-30.0</v>
      </c>
      <c r="E1948" s="41"/>
    </row>
    <row r="1949" hidden="1">
      <c r="A1949" s="31" t="s">
        <v>3732</v>
      </c>
      <c r="B1949" s="29">
        <v>0.0</v>
      </c>
      <c r="C1949" s="26"/>
      <c r="D1949" s="27">
        <v>0.0</v>
      </c>
      <c r="E1949" s="28"/>
    </row>
    <row r="1950" hidden="1">
      <c r="A1950" s="31" t="s">
        <v>3734</v>
      </c>
      <c r="B1950" s="29">
        <v>2440.0</v>
      </c>
      <c r="C1950" s="26">
        <v>2440.0</v>
      </c>
      <c r="D1950" s="27">
        <v>0.0</v>
      </c>
      <c r="E1950" s="40"/>
    </row>
    <row r="1951" hidden="1">
      <c r="A1951" s="57" t="s">
        <v>3735</v>
      </c>
      <c r="B1951" s="29">
        <v>105445.0</v>
      </c>
      <c r="C1951" s="29">
        <v>105445.0</v>
      </c>
      <c r="D1951" s="27">
        <v>0.0</v>
      </c>
      <c r="E1951" s="41"/>
    </row>
    <row r="1952" hidden="1">
      <c r="A1952" s="57" t="s">
        <v>3736</v>
      </c>
      <c r="B1952" s="29">
        <v>51354.0</v>
      </c>
      <c r="C1952" s="58">
        <v>51354.0</v>
      </c>
      <c r="D1952" s="27">
        <v>0.0</v>
      </c>
      <c r="E1952" s="41"/>
    </row>
    <row r="1953" hidden="1">
      <c r="A1953" s="57" t="s">
        <v>3737</v>
      </c>
      <c r="B1953" s="29">
        <v>72099.0</v>
      </c>
      <c r="C1953" s="58">
        <v>71670.0</v>
      </c>
      <c r="D1953" s="27">
        <v>-429.0</v>
      </c>
      <c r="E1953" s="41"/>
    </row>
    <row r="1954" hidden="1">
      <c r="A1954" s="57" t="s">
        <v>3738</v>
      </c>
      <c r="B1954" s="29">
        <v>51773.5</v>
      </c>
      <c r="C1954" s="58">
        <v>51773.5</v>
      </c>
      <c r="D1954" s="27">
        <v>0.0</v>
      </c>
      <c r="E1954" s="41"/>
    </row>
    <row r="1955" hidden="1">
      <c r="A1955" s="57" t="s">
        <v>3740</v>
      </c>
      <c r="B1955" s="29">
        <v>4384.0</v>
      </c>
      <c r="C1955" s="58">
        <v>4384.0</v>
      </c>
      <c r="D1955" s="27">
        <v>0.0</v>
      </c>
      <c r="E1955" s="41"/>
    </row>
    <row r="1956" hidden="1">
      <c r="A1956" s="57" t="s">
        <v>3741</v>
      </c>
      <c r="B1956" s="29">
        <v>15598.0</v>
      </c>
      <c r="C1956" s="58">
        <v>15598.0</v>
      </c>
      <c r="D1956" s="27">
        <v>0.0</v>
      </c>
      <c r="E1956" s="41"/>
    </row>
    <row r="1957" hidden="1">
      <c r="A1957" s="35" t="s">
        <v>3742</v>
      </c>
      <c r="B1957" s="29">
        <v>348197.5</v>
      </c>
      <c r="C1957" s="58">
        <v>347768.5</v>
      </c>
      <c r="D1957" s="27">
        <v>-429.0</v>
      </c>
      <c r="E1957" s="41"/>
    </row>
    <row r="1958" hidden="1">
      <c r="A1958" s="36" t="s">
        <v>3743</v>
      </c>
      <c r="B1958" s="42">
        <v>0.0</v>
      </c>
      <c r="C1958" s="64">
        <v>-30.0</v>
      </c>
      <c r="D1958" s="65">
        <v>-30.0</v>
      </c>
      <c r="E1958" s="45"/>
    </row>
    <row r="1959" hidden="1"/>
    <row r="1960" hidden="1"/>
    <row r="1961" hidden="1">
      <c r="A1961" s="5" t="s">
        <v>4846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3717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45957.0</v>
      </c>
      <c r="B1965" s="6"/>
      <c r="C1965" s="53" t="s">
        <v>3718</v>
      </c>
      <c r="D1965" s="15">
        <v>45961.0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4" t="s">
        <v>4850</v>
      </c>
      <c r="B1967" s="7"/>
      <c r="C1967" s="16"/>
      <c r="D1967" s="55" t="s">
        <v>4857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3719</v>
      </c>
      <c r="B1969" s="6"/>
      <c r="C1969" s="6"/>
      <c r="D1969" s="6"/>
      <c r="E1969" s="7"/>
    </row>
    <row r="1970" hidden="1">
      <c r="A1970" s="20" t="s">
        <v>3720</v>
      </c>
      <c r="B1970" s="21" t="s">
        <v>3721</v>
      </c>
      <c r="C1970" s="22" t="s">
        <v>3722</v>
      </c>
      <c r="D1970" s="21" t="s">
        <v>3723</v>
      </c>
      <c r="E1970" s="23" t="s">
        <v>13</v>
      </c>
    </row>
    <row r="1971" hidden="1">
      <c r="A1971" s="56" t="s">
        <v>3724</v>
      </c>
      <c r="B1971" s="25">
        <v>25738.0</v>
      </c>
      <c r="C1971" s="26">
        <v>25740.0</v>
      </c>
      <c r="D1971" s="27">
        <v>2.0</v>
      </c>
      <c r="E1971" s="28"/>
    </row>
    <row r="1972" hidden="1">
      <c r="A1972" s="56" t="s">
        <v>3725</v>
      </c>
      <c r="B1972" s="29">
        <v>14008.0</v>
      </c>
      <c r="C1972" s="26">
        <v>14008.0</v>
      </c>
      <c r="D1972" s="27">
        <v>0.0</v>
      </c>
      <c r="E1972" s="28"/>
    </row>
    <row r="1973" hidden="1">
      <c r="A1973" s="56" t="s">
        <v>3726</v>
      </c>
      <c r="B1973" s="29">
        <v>0.0</v>
      </c>
      <c r="C1973" s="26"/>
      <c r="D1973" s="27">
        <v>0.0</v>
      </c>
      <c r="E1973" s="41"/>
    </row>
    <row r="1974" hidden="1">
      <c r="A1974" s="56" t="s">
        <v>3727</v>
      </c>
      <c r="B1974" s="29">
        <v>1000.0</v>
      </c>
      <c r="C1974" s="26">
        <v>1000.0</v>
      </c>
      <c r="D1974" s="27">
        <v>0.0</v>
      </c>
      <c r="E1974" s="41"/>
    </row>
    <row r="1975" hidden="1">
      <c r="A1975" s="31" t="s">
        <v>3729</v>
      </c>
      <c r="B1975" s="29">
        <v>0.0</v>
      </c>
      <c r="C1975" s="26"/>
      <c r="D1975" s="27">
        <v>0.0</v>
      </c>
      <c r="E1975" s="28"/>
    </row>
    <row r="1976" hidden="1">
      <c r="A1976" s="31" t="s">
        <v>3730</v>
      </c>
      <c r="B1976" s="29">
        <v>0.0</v>
      </c>
      <c r="C1976" s="26"/>
      <c r="D1976" s="27">
        <v>0.0</v>
      </c>
      <c r="E1976" s="41"/>
    </row>
    <row r="1977" hidden="1">
      <c r="A1977" s="31" t="s">
        <v>3732</v>
      </c>
      <c r="B1977" s="29">
        <v>2000.0</v>
      </c>
      <c r="C1977" s="26">
        <v>2000.0</v>
      </c>
      <c r="D1977" s="27">
        <v>0.0</v>
      </c>
      <c r="E1977" s="28"/>
    </row>
    <row r="1978" hidden="1">
      <c r="A1978" s="31" t="s">
        <v>3734</v>
      </c>
      <c r="B1978" s="29">
        <v>760.0</v>
      </c>
      <c r="C1978" s="26">
        <v>760.0</v>
      </c>
      <c r="D1978" s="27">
        <v>0.0</v>
      </c>
      <c r="E1978" s="40"/>
    </row>
    <row r="1979" hidden="1">
      <c r="A1979" s="57" t="s">
        <v>3735</v>
      </c>
      <c r="B1979" s="29">
        <v>82386.0</v>
      </c>
      <c r="C1979" s="29">
        <v>82386.0</v>
      </c>
      <c r="D1979" s="27">
        <v>0.0</v>
      </c>
      <c r="E1979" s="41"/>
    </row>
    <row r="1980" hidden="1">
      <c r="A1980" s="57" t="s">
        <v>3736</v>
      </c>
      <c r="B1980" s="29">
        <v>42664.0</v>
      </c>
      <c r="C1980" s="58">
        <v>42664.0</v>
      </c>
      <c r="D1980" s="27">
        <v>0.0</v>
      </c>
      <c r="E1980" s="41"/>
    </row>
    <row r="1981" hidden="1">
      <c r="A1981" s="57" t="s">
        <v>3737</v>
      </c>
      <c r="B1981" s="29">
        <v>51107.0</v>
      </c>
      <c r="C1981" s="58">
        <v>50713.0</v>
      </c>
      <c r="D1981" s="27">
        <v>-394.0</v>
      </c>
      <c r="E1981" s="41"/>
    </row>
    <row r="1982" hidden="1">
      <c r="A1982" s="57" t="s">
        <v>3738</v>
      </c>
      <c r="B1982" s="29">
        <v>45958.0</v>
      </c>
      <c r="C1982" s="58">
        <v>45958.0</v>
      </c>
      <c r="D1982" s="27">
        <v>0.0</v>
      </c>
      <c r="E1982" s="41"/>
    </row>
    <row r="1983" hidden="1">
      <c r="A1983" s="57" t="s">
        <v>3740</v>
      </c>
      <c r="B1983" s="29">
        <v>1577.0</v>
      </c>
      <c r="C1983" s="58">
        <v>3507.0</v>
      </c>
      <c r="D1983" s="27">
        <v>1930.0</v>
      </c>
      <c r="E1983" s="41"/>
    </row>
    <row r="1984" hidden="1">
      <c r="A1984" s="57" t="s">
        <v>3741</v>
      </c>
      <c r="B1984" s="29">
        <v>10375.0</v>
      </c>
      <c r="C1984" s="58">
        <v>10375.0</v>
      </c>
      <c r="D1984" s="27">
        <v>0.0</v>
      </c>
      <c r="E1984" s="41"/>
    </row>
    <row r="1985" hidden="1">
      <c r="A1985" s="35" t="s">
        <v>3742</v>
      </c>
      <c r="B1985" s="29">
        <v>267198.0</v>
      </c>
      <c r="C1985" s="58">
        <v>266804.0</v>
      </c>
      <c r="D1985" s="27">
        <v>-394.0</v>
      </c>
      <c r="E1985" s="41"/>
    </row>
    <row r="1986" hidden="1">
      <c r="A1986" s="36" t="s">
        <v>3743</v>
      </c>
      <c r="B1986" s="42">
        <v>0.0</v>
      </c>
      <c r="C1986" s="64">
        <v>1932.0</v>
      </c>
      <c r="D1986" s="65">
        <v>1932.0</v>
      </c>
      <c r="E1986" s="45"/>
    </row>
    <row r="1987" hidden="1"/>
    <row r="1988" hidden="1"/>
    <row r="1989" hidden="1">
      <c r="A1989" s="5" t="s">
        <v>4846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3717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45962.0</v>
      </c>
      <c r="B1993" s="6"/>
      <c r="C1993" s="53" t="s">
        <v>3718</v>
      </c>
      <c r="D1993" s="15">
        <v>45963.0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4" t="s">
        <v>4859</v>
      </c>
      <c r="B1995" s="7"/>
      <c r="C1995" s="16"/>
      <c r="D1995" s="55" t="s">
        <v>4851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3719</v>
      </c>
      <c r="B1997" s="6"/>
      <c r="C1997" s="6"/>
      <c r="D1997" s="6"/>
      <c r="E1997" s="7"/>
    </row>
    <row r="1998" hidden="1">
      <c r="A1998" s="20" t="s">
        <v>3720</v>
      </c>
      <c r="B1998" s="21" t="s">
        <v>3721</v>
      </c>
      <c r="C1998" s="22" t="s">
        <v>3722</v>
      </c>
      <c r="D1998" s="21" t="s">
        <v>3723</v>
      </c>
      <c r="E1998" s="23" t="s">
        <v>13</v>
      </c>
    </row>
    <row r="1999" hidden="1">
      <c r="A1999" s="56" t="s">
        <v>3724</v>
      </c>
      <c r="B1999" s="25">
        <v>13079.0</v>
      </c>
      <c r="C1999" s="26">
        <v>13080.0</v>
      </c>
      <c r="D1999" s="27">
        <v>1.0</v>
      </c>
      <c r="E1999" s="28"/>
    </row>
    <row r="2000" hidden="1">
      <c r="A2000" s="56" t="s">
        <v>3725</v>
      </c>
      <c r="B2000" s="29">
        <v>6768.0</v>
      </c>
      <c r="C2000" s="26">
        <v>6768.0</v>
      </c>
      <c r="D2000" s="27">
        <v>0.0</v>
      </c>
      <c r="E2000" s="28"/>
    </row>
    <row r="2001" hidden="1">
      <c r="A2001" s="56" t="s">
        <v>3726</v>
      </c>
      <c r="B2001" s="29">
        <v>0.0</v>
      </c>
      <c r="C2001" s="26"/>
      <c r="D2001" s="27">
        <v>0.0</v>
      </c>
      <c r="E2001" s="41"/>
    </row>
    <row r="2002" hidden="1">
      <c r="A2002" s="56" t="s">
        <v>3727</v>
      </c>
      <c r="B2002" s="29">
        <v>0.0</v>
      </c>
      <c r="C2002" s="26"/>
      <c r="D2002" s="27">
        <v>0.0</v>
      </c>
      <c r="E2002" s="41"/>
    </row>
    <row r="2003" hidden="1">
      <c r="A2003" s="31" t="s">
        <v>3729</v>
      </c>
      <c r="B2003" s="29">
        <v>0.0</v>
      </c>
      <c r="C2003" s="26"/>
      <c r="D2003" s="27">
        <v>0.0</v>
      </c>
      <c r="E2003" s="28"/>
    </row>
    <row r="2004" hidden="1">
      <c r="A2004" s="31" t="s">
        <v>3730</v>
      </c>
      <c r="B2004" s="29">
        <v>0.0</v>
      </c>
      <c r="C2004" s="26"/>
      <c r="D2004" s="27">
        <v>0.0</v>
      </c>
      <c r="E2004" s="41"/>
    </row>
    <row r="2005" hidden="1">
      <c r="A2005" s="31" t="s">
        <v>3732</v>
      </c>
      <c r="B2005" s="29">
        <v>0.0</v>
      </c>
      <c r="C2005" s="26"/>
      <c r="D2005" s="27">
        <v>0.0</v>
      </c>
      <c r="E2005" s="28"/>
    </row>
    <row r="2006" hidden="1">
      <c r="A2006" s="31" t="s">
        <v>3734</v>
      </c>
      <c r="B2006" s="29">
        <v>1120.0</v>
      </c>
      <c r="C2006" s="26">
        <v>1120.0</v>
      </c>
      <c r="D2006" s="27">
        <v>0.0</v>
      </c>
      <c r="E2006" s="40"/>
    </row>
    <row r="2007" hidden="1">
      <c r="A2007" s="57" t="s">
        <v>3735</v>
      </c>
      <c r="B2007" s="29">
        <v>32569.0</v>
      </c>
      <c r="C2007" s="29">
        <v>32569.0</v>
      </c>
      <c r="D2007" s="27">
        <v>0.0</v>
      </c>
      <c r="E2007" s="41"/>
    </row>
    <row r="2008" hidden="1">
      <c r="A2008" s="57" t="s">
        <v>3736</v>
      </c>
      <c r="B2008" s="29">
        <v>14303.0</v>
      </c>
      <c r="C2008" s="58">
        <v>14303.0</v>
      </c>
      <c r="D2008" s="27">
        <v>0.0</v>
      </c>
      <c r="E2008" s="41"/>
    </row>
    <row r="2009" hidden="1">
      <c r="A2009" s="57" t="s">
        <v>3737</v>
      </c>
      <c r="B2009" s="29">
        <v>28802.0</v>
      </c>
      <c r="C2009" s="58">
        <v>28307.0</v>
      </c>
      <c r="D2009" s="27">
        <v>-495.0</v>
      </c>
      <c r="E2009" s="41"/>
    </row>
    <row r="2010" hidden="1">
      <c r="A2010" s="57" t="s">
        <v>3738</v>
      </c>
      <c r="B2010" s="29">
        <v>22774.0</v>
      </c>
      <c r="C2010" s="58">
        <v>22774.0</v>
      </c>
      <c r="D2010" s="27">
        <v>0.0</v>
      </c>
      <c r="E2010" s="41"/>
    </row>
    <row r="2011" hidden="1">
      <c r="A2011" s="57" t="s">
        <v>3740</v>
      </c>
      <c r="B2011" s="29">
        <v>2561.0</v>
      </c>
      <c r="C2011" s="58">
        <v>2561.0</v>
      </c>
      <c r="D2011" s="27">
        <v>0.0</v>
      </c>
      <c r="E2011" s="41"/>
    </row>
    <row r="2012" hidden="1">
      <c r="A2012" s="57" t="s">
        <v>3741</v>
      </c>
      <c r="B2012" s="29">
        <v>6060.0</v>
      </c>
      <c r="C2012" s="58">
        <v>6060.0</v>
      </c>
      <c r="D2012" s="27">
        <v>0.0</v>
      </c>
      <c r="E2012" s="41"/>
    </row>
    <row r="2013" hidden="1">
      <c r="A2013" s="35" t="s">
        <v>3742</v>
      </c>
      <c r="B2013" s="29">
        <v>121976.0</v>
      </c>
      <c r="C2013" s="58">
        <v>121481.0</v>
      </c>
      <c r="D2013" s="27">
        <v>-495.0</v>
      </c>
      <c r="E2013" s="41"/>
    </row>
    <row r="2014" hidden="1">
      <c r="A2014" s="36" t="s">
        <v>3743</v>
      </c>
      <c r="B2014" s="42">
        <v>0.0</v>
      </c>
      <c r="C2014" s="64">
        <v>1.0</v>
      </c>
      <c r="D2014" s="65">
        <v>1.0</v>
      </c>
      <c r="E2014" s="45"/>
    </row>
    <row r="2015" hidden="1">
      <c r="A2015" s="39"/>
      <c r="B2015" s="59"/>
      <c r="C2015" s="66"/>
      <c r="D2015" s="60"/>
      <c r="E2015" s="67"/>
    </row>
    <row r="2016" hidden="1">
      <c r="A2016" s="39"/>
      <c r="B2016" s="59"/>
      <c r="C2016" s="66"/>
      <c r="D2016" s="60"/>
      <c r="E2016" s="67"/>
    </row>
    <row r="2017" hidden="1">
      <c r="A2017" s="5" t="s">
        <v>4846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3717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45964.0</v>
      </c>
      <c r="B2021" s="6"/>
      <c r="C2021" s="53" t="s">
        <v>3718</v>
      </c>
      <c r="D2021" s="15">
        <v>45970.0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4" t="s">
        <v>4850</v>
      </c>
      <c r="B2023" s="7"/>
      <c r="C2023" s="16"/>
      <c r="D2023" s="55" t="s">
        <v>4851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3719</v>
      </c>
      <c r="B2025" s="6"/>
      <c r="C2025" s="6"/>
      <c r="D2025" s="6"/>
      <c r="E2025" s="7"/>
    </row>
    <row r="2026" hidden="1">
      <c r="A2026" s="20" t="s">
        <v>3720</v>
      </c>
      <c r="B2026" s="21" t="s">
        <v>3721</v>
      </c>
      <c r="C2026" s="22" t="s">
        <v>3722</v>
      </c>
      <c r="D2026" s="21" t="s">
        <v>3723</v>
      </c>
      <c r="E2026" s="23" t="s">
        <v>13</v>
      </c>
    </row>
    <row r="2027" hidden="1">
      <c r="A2027" s="56" t="s">
        <v>3724</v>
      </c>
      <c r="B2027" s="25">
        <v>37585.0</v>
      </c>
      <c r="C2027" s="26">
        <v>37585.0</v>
      </c>
      <c r="D2027" s="27">
        <v>0.0</v>
      </c>
      <c r="E2027" s="28"/>
    </row>
    <row r="2028" hidden="1">
      <c r="A2028" s="56" t="s">
        <v>3725</v>
      </c>
      <c r="B2028" s="29">
        <v>24613.0</v>
      </c>
      <c r="C2028" s="26">
        <v>24613.0</v>
      </c>
      <c r="D2028" s="27">
        <v>0.0</v>
      </c>
      <c r="E2028" s="28"/>
    </row>
    <row r="2029" hidden="1">
      <c r="A2029" s="56" t="s">
        <v>3726</v>
      </c>
      <c r="B2029" s="29">
        <v>0.0</v>
      </c>
      <c r="C2029" s="26"/>
      <c r="D2029" s="27">
        <v>0.0</v>
      </c>
      <c r="E2029" s="41"/>
    </row>
    <row r="2030" hidden="1">
      <c r="A2030" s="56" t="s">
        <v>3727</v>
      </c>
      <c r="B2030" s="29">
        <v>2000.0</v>
      </c>
      <c r="C2030" s="26">
        <v>2000.0</v>
      </c>
      <c r="D2030" s="27">
        <v>0.0</v>
      </c>
      <c r="E2030" s="41"/>
    </row>
    <row r="2031" hidden="1">
      <c r="A2031" s="31" t="s">
        <v>3729</v>
      </c>
      <c r="B2031" s="29">
        <v>0.0</v>
      </c>
      <c r="C2031" s="26"/>
      <c r="D2031" s="27">
        <v>0.0</v>
      </c>
      <c r="E2031" s="28"/>
    </row>
    <row r="2032" hidden="1">
      <c r="A2032" s="31" t="s">
        <v>3730</v>
      </c>
      <c r="B2032" s="29">
        <v>136.0</v>
      </c>
      <c r="C2032" s="26"/>
      <c r="D2032" s="27">
        <v>-136.0</v>
      </c>
      <c r="E2032" s="40" t="s">
        <v>8682</v>
      </c>
    </row>
    <row r="2033" hidden="1">
      <c r="A2033" s="31" t="s">
        <v>3732</v>
      </c>
      <c r="B2033" s="29">
        <v>40.0</v>
      </c>
      <c r="C2033" s="26"/>
      <c r="D2033" s="27">
        <v>-40.0</v>
      </c>
      <c r="E2033" s="28"/>
    </row>
    <row r="2034" hidden="1">
      <c r="A2034" s="31" t="s">
        <v>3734</v>
      </c>
      <c r="B2034" s="29">
        <v>960.0</v>
      </c>
      <c r="C2034" s="26">
        <v>1000.0</v>
      </c>
      <c r="D2034" s="27">
        <v>40.0</v>
      </c>
      <c r="E2034" s="40"/>
    </row>
    <row r="2035" hidden="1">
      <c r="A2035" s="57" t="s">
        <v>3735</v>
      </c>
      <c r="B2035" s="29">
        <v>114051.0</v>
      </c>
      <c r="C2035" s="29">
        <v>114051.0</v>
      </c>
      <c r="D2035" s="27">
        <v>0.0</v>
      </c>
      <c r="E2035" s="41"/>
    </row>
    <row r="2036" hidden="1">
      <c r="A2036" s="57" t="s">
        <v>3736</v>
      </c>
      <c r="B2036" s="29">
        <v>56271.0</v>
      </c>
      <c r="C2036" s="58">
        <v>56271.0</v>
      </c>
      <c r="D2036" s="27">
        <v>0.0</v>
      </c>
      <c r="E2036" s="41"/>
    </row>
    <row r="2037" hidden="1">
      <c r="A2037" s="57" t="s">
        <v>3737</v>
      </c>
      <c r="B2037" s="29">
        <v>65628.0</v>
      </c>
      <c r="C2037" s="58">
        <v>65628.0</v>
      </c>
      <c r="D2037" s="27">
        <v>0.0</v>
      </c>
      <c r="E2037" s="41"/>
    </row>
    <row r="2038" hidden="1">
      <c r="A2038" s="57" t="s">
        <v>3738</v>
      </c>
      <c r="B2038" s="29">
        <v>55803.0</v>
      </c>
      <c r="C2038" s="58">
        <v>55803.0</v>
      </c>
      <c r="D2038" s="27">
        <v>0.0</v>
      </c>
      <c r="E2038" s="41"/>
    </row>
    <row r="2039" hidden="1">
      <c r="A2039" s="57" t="s">
        <v>3740</v>
      </c>
      <c r="B2039" s="29">
        <v>2861.0</v>
      </c>
      <c r="C2039" s="58">
        <v>2861.0</v>
      </c>
      <c r="D2039" s="27">
        <v>0.0</v>
      </c>
      <c r="E2039" s="41"/>
    </row>
    <row r="2040" hidden="1">
      <c r="A2040" s="57" t="s">
        <v>3741</v>
      </c>
      <c r="B2040" s="29">
        <v>12873.0</v>
      </c>
      <c r="C2040" s="58">
        <v>12873.0</v>
      </c>
      <c r="D2040" s="27">
        <v>0.0</v>
      </c>
      <c r="E2040" s="41"/>
    </row>
    <row r="2041" hidden="1">
      <c r="A2041" s="35" t="s">
        <v>3742</v>
      </c>
      <c r="B2041" s="29">
        <v>359947.0</v>
      </c>
      <c r="C2041" s="58">
        <v>359947.0</v>
      </c>
      <c r="D2041" s="27">
        <v>0.0</v>
      </c>
      <c r="E2041" s="41"/>
    </row>
    <row r="2042" hidden="1">
      <c r="A2042" s="36" t="s">
        <v>3743</v>
      </c>
      <c r="B2042" s="42">
        <v>1.0</v>
      </c>
      <c r="C2042" s="64">
        <v>-135.0</v>
      </c>
      <c r="D2042" s="65">
        <v>-136.0</v>
      </c>
      <c r="E2042" s="45"/>
    </row>
    <row r="2043" hidden="1">
      <c r="A2043" s="39"/>
      <c r="B2043" s="59"/>
      <c r="C2043" s="66"/>
      <c r="D2043" s="60"/>
      <c r="E2043" s="67"/>
    </row>
    <row r="2044" hidden="1">
      <c r="A2044" s="39"/>
      <c r="B2044" s="59"/>
      <c r="C2044" s="66"/>
      <c r="D2044" s="60"/>
      <c r="E2044" s="67"/>
    </row>
    <row r="2045" hidden="1">
      <c r="A2045" s="5" t="s">
        <v>4846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3717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45964.0</v>
      </c>
      <c r="B2049" s="6"/>
      <c r="C2049" s="53" t="s">
        <v>3718</v>
      </c>
      <c r="D2049" s="15">
        <v>45970.0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4" t="s">
        <v>4850</v>
      </c>
      <c r="B2051" s="7"/>
      <c r="C2051" s="16"/>
      <c r="D2051" s="55" t="s">
        <v>4851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3719</v>
      </c>
      <c r="B2053" s="6"/>
      <c r="C2053" s="6"/>
      <c r="D2053" s="6"/>
      <c r="E2053" s="7"/>
    </row>
    <row r="2054" hidden="1">
      <c r="A2054" s="20" t="s">
        <v>3720</v>
      </c>
      <c r="B2054" s="21" t="s">
        <v>3721</v>
      </c>
      <c r="C2054" s="22" t="s">
        <v>3722</v>
      </c>
      <c r="D2054" s="21" t="s">
        <v>3723</v>
      </c>
      <c r="E2054" s="23" t="s">
        <v>13</v>
      </c>
    </row>
    <row r="2055" hidden="1">
      <c r="A2055" s="56" t="s">
        <v>3724</v>
      </c>
      <c r="B2055" s="25">
        <v>37585.0</v>
      </c>
      <c r="C2055" s="26">
        <v>37585.0</v>
      </c>
      <c r="D2055" s="27">
        <v>0.0</v>
      </c>
      <c r="E2055" s="28"/>
    </row>
    <row r="2056" hidden="1">
      <c r="A2056" s="56" t="s">
        <v>3725</v>
      </c>
      <c r="B2056" s="29">
        <v>24613.0</v>
      </c>
      <c r="C2056" s="26">
        <v>24613.0</v>
      </c>
      <c r="D2056" s="27">
        <v>0.0</v>
      </c>
      <c r="E2056" s="28"/>
    </row>
    <row r="2057" hidden="1">
      <c r="A2057" s="56" t="s">
        <v>3726</v>
      </c>
      <c r="B2057" s="29">
        <v>0.0</v>
      </c>
      <c r="C2057" s="26"/>
      <c r="D2057" s="27">
        <v>0.0</v>
      </c>
      <c r="E2057" s="41"/>
    </row>
    <row r="2058" hidden="1">
      <c r="A2058" s="56" t="s">
        <v>3727</v>
      </c>
      <c r="B2058" s="29">
        <v>2000.0</v>
      </c>
      <c r="C2058" s="26">
        <v>2000.0</v>
      </c>
      <c r="D2058" s="27">
        <v>0.0</v>
      </c>
      <c r="E2058" s="41"/>
    </row>
    <row r="2059" hidden="1">
      <c r="A2059" s="31" t="s">
        <v>3729</v>
      </c>
      <c r="B2059" s="29">
        <v>0.0</v>
      </c>
      <c r="C2059" s="26"/>
      <c r="D2059" s="27">
        <v>0.0</v>
      </c>
      <c r="E2059" s="28"/>
    </row>
    <row r="2060" hidden="1">
      <c r="A2060" s="31" t="s">
        <v>3730</v>
      </c>
      <c r="B2060" s="29">
        <v>136.0</v>
      </c>
      <c r="C2060" s="26">
        <v>136.0</v>
      </c>
      <c r="D2060" s="27">
        <v>0.0</v>
      </c>
      <c r="E2060" s="40"/>
    </row>
    <row r="2061" hidden="1">
      <c r="A2061" s="31" t="s">
        <v>3732</v>
      </c>
      <c r="B2061" s="29">
        <v>40.0</v>
      </c>
      <c r="C2061" s="26"/>
      <c r="D2061" s="27">
        <v>-40.0</v>
      </c>
      <c r="E2061" s="28"/>
    </row>
    <row r="2062" hidden="1">
      <c r="A2062" s="31" t="s">
        <v>3734</v>
      </c>
      <c r="B2062" s="29">
        <v>960.0</v>
      </c>
      <c r="C2062" s="26">
        <v>1000.0</v>
      </c>
      <c r="D2062" s="27">
        <v>40.0</v>
      </c>
      <c r="E2062" s="40"/>
    </row>
    <row r="2063" hidden="1">
      <c r="A2063" s="57" t="s">
        <v>3735</v>
      </c>
      <c r="B2063" s="29">
        <v>114051.0</v>
      </c>
      <c r="C2063" s="29">
        <v>114051.0</v>
      </c>
      <c r="D2063" s="27">
        <v>0.0</v>
      </c>
      <c r="E2063" s="41"/>
    </row>
    <row r="2064" hidden="1">
      <c r="A2064" s="57" t="s">
        <v>3736</v>
      </c>
      <c r="B2064" s="29">
        <v>56271.0</v>
      </c>
      <c r="C2064" s="58">
        <v>56271.0</v>
      </c>
      <c r="D2064" s="27">
        <v>0.0</v>
      </c>
      <c r="E2064" s="41"/>
    </row>
    <row r="2065" hidden="1">
      <c r="A2065" s="57" t="s">
        <v>3737</v>
      </c>
      <c r="B2065" s="29">
        <v>65628.0</v>
      </c>
      <c r="C2065" s="58">
        <v>65628.0</v>
      </c>
      <c r="D2065" s="27">
        <v>0.0</v>
      </c>
      <c r="E2065" s="41"/>
    </row>
    <row r="2066" hidden="1">
      <c r="A2066" s="57" t="s">
        <v>3738</v>
      </c>
      <c r="B2066" s="29">
        <v>55803.0</v>
      </c>
      <c r="C2066" s="58">
        <v>55803.0</v>
      </c>
      <c r="D2066" s="27">
        <v>0.0</v>
      </c>
      <c r="E2066" s="41"/>
    </row>
    <row r="2067" hidden="1">
      <c r="A2067" s="57" t="s">
        <v>3740</v>
      </c>
      <c r="B2067" s="29">
        <v>2861.0</v>
      </c>
      <c r="C2067" s="58">
        <v>2861.0</v>
      </c>
      <c r="D2067" s="27">
        <v>0.0</v>
      </c>
      <c r="E2067" s="41"/>
    </row>
    <row r="2068" hidden="1">
      <c r="A2068" s="57" t="s">
        <v>3741</v>
      </c>
      <c r="B2068" s="29">
        <v>12873.0</v>
      </c>
      <c r="C2068" s="58">
        <v>12873.0</v>
      </c>
      <c r="D2068" s="27">
        <v>0.0</v>
      </c>
      <c r="E2068" s="41"/>
    </row>
    <row r="2069" hidden="1">
      <c r="A2069" s="35" t="s">
        <v>3742</v>
      </c>
      <c r="B2069" s="29">
        <v>359947.0</v>
      </c>
      <c r="C2069" s="58">
        <v>359947.0</v>
      </c>
      <c r="D2069" s="27">
        <v>0.0</v>
      </c>
      <c r="E2069" s="41"/>
    </row>
    <row r="2070" hidden="1">
      <c r="A2070" s="36" t="s">
        <v>3743</v>
      </c>
      <c r="B2070" s="42">
        <v>1.0</v>
      </c>
      <c r="C2070" s="64">
        <v>1.0</v>
      </c>
      <c r="D2070" s="65">
        <v>0.0</v>
      </c>
      <c r="E2070" s="45"/>
    </row>
    <row r="2071" hidden="1">
      <c r="A2071" s="39"/>
      <c r="B2071" s="59"/>
      <c r="C2071" s="66"/>
      <c r="D2071" s="60"/>
      <c r="E2071" s="67"/>
    </row>
    <row r="2072" hidden="1">
      <c r="A2072" s="39"/>
      <c r="B2072" s="59"/>
      <c r="C2072" s="66"/>
      <c r="D2072" s="60"/>
      <c r="E2072" s="67"/>
    </row>
    <row r="2073" hidden="1">
      <c r="A2073" s="5" t="s">
        <v>4846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3717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45971.0</v>
      </c>
      <c r="B2077" s="6"/>
      <c r="C2077" s="53" t="s">
        <v>3718</v>
      </c>
      <c r="D2077" s="15">
        <v>45977.0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4" t="s">
        <v>4850</v>
      </c>
      <c r="B2079" s="7"/>
      <c r="C2079" s="16"/>
      <c r="D2079" s="55" t="s">
        <v>4851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3719</v>
      </c>
      <c r="B2081" s="6"/>
      <c r="C2081" s="6"/>
      <c r="D2081" s="6"/>
      <c r="E2081" s="7"/>
    </row>
    <row r="2082" hidden="1">
      <c r="A2082" s="20" t="s">
        <v>3720</v>
      </c>
      <c r="B2082" s="21" t="s">
        <v>3721</v>
      </c>
      <c r="C2082" s="22" t="s">
        <v>3722</v>
      </c>
      <c r="D2082" s="21" t="s">
        <v>3723</v>
      </c>
      <c r="E2082" s="23" t="s">
        <v>13</v>
      </c>
    </row>
    <row r="2083" hidden="1">
      <c r="A2083" s="56" t="s">
        <v>3724</v>
      </c>
      <c r="B2083" s="25">
        <v>26565.0</v>
      </c>
      <c r="C2083" s="26">
        <v>26565.0</v>
      </c>
      <c r="D2083" s="27">
        <v>0.0</v>
      </c>
      <c r="E2083" s="28"/>
    </row>
    <row r="2084" hidden="1">
      <c r="A2084" s="56" t="s">
        <v>3725</v>
      </c>
      <c r="B2084" s="29">
        <v>24822.0</v>
      </c>
      <c r="C2084" s="26">
        <v>24823.0</v>
      </c>
      <c r="D2084" s="27">
        <v>1.0</v>
      </c>
      <c r="E2084" s="28"/>
    </row>
    <row r="2085" hidden="1">
      <c r="A2085" s="56" t="s">
        <v>3726</v>
      </c>
      <c r="B2085" s="29">
        <v>210.0</v>
      </c>
      <c r="C2085" s="26">
        <v>210.0</v>
      </c>
      <c r="D2085" s="27">
        <v>0.0</v>
      </c>
      <c r="E2085" s="41"/>
    </row>
    <row r="2086" hidden="1">
      <c r="A2086" s="56" t="s">
        <v>3727</v>
      </c>
      <c r="B2086" s="29">
        <v>500.0</v>
      </c>
      <c r="C2086" s="26">
        <v>500.0</v>
      </c>
      <c r="D2086" s="27">
        <v>0.0</v>
      </c>
      <c r="E2086" s="41"/>
    </row>
    <row r="2087" hidden="1">
      <c r="A2087" s="31" t="s">
        <v>3729</v>
      </c>
      <c r="B2087" s="29">
        <v>0.0</v>
      </c>
      <c r="C2087" s="26"/>
      <c r="D2087" s="27">
        <v>0.0</v>
      </c>
      <c r="E2087" s="28"/>
    </row>
    <row r="2088" hidden="1">
      <c r="A2088" s="31" t="s">
        <v>3730</v>
      </c>
      <c r="B2088" s="29">
        <v>0.0</v>
      </c>
      <c r="C2088" s="26"/>
      <c r="D2088" s="27">
        <v>0.0</v>
      </c>
      <c r="E2088" s="40"/>
    </row>
    <row r="2089" hidden="1">
      <c r="A2089" s="31" t="s">
        <v>3732</v>
      </c>
      <c r="B2089" s="29">
        <v>119.0</v>
      </c>
      <c r="C2089" s="26">
        <v>119.0</v>
      </c>
      <c r="D2089" s="27">
        <v>0.0</v>
      </c>
      <c r="E2089" s="28"/>
    </row>
    <row r="2090" hidden="1">
      <c r="A2090" s="31" t="s">
        <v>3734</v>
      </c>
      <c r="B2090" s="29">
        <v>880.0</v>
      </c>
      <c r="C2090" s="26">
        <v>880.0</v>
      </c>
      <c r="D2090" s="27">
        <v>0.0</v>
      </c>
      <c r="E2090" s="40"/>
    </row>
    <row r="2091" hidden="1">
      <c r="A2091" s="57" t="s">
        <v>3735</v>
      </c>
      <c r="B2091" s="29">
        <v>106553.0</v>
      </c>
      <c r="C2091" s="29">
        <v>106553.0</v>
      </c>
      <c r="D2091" s="27">
        <v>0.0</v>
      </c>
      <c r="E2091" s="41"/>
    </row>
    <row r="2092" hidden="1">
      <c r="A2092" s="57" t="s">
        <v>3736</v>
      </c>
      <c r="B2092" s="29">
        <v>65013.0</v>
      </c>
      <c r="C2092" s="58">
        <v>65013.0</v>
      </c>
      <c r="D2092" s="27">
        <v>0.0</v>
      </c>
      <c r="E2092" s="41"/>
    </row>
    <row r="2093" hidden="1">
      <c r="A2093" s="57" t="s">
        <v>3737</v>
      </c>
      <c r="B2093" s="29">
        <v>56968.0</v>
      </c>
      <c r="C2093" s="58">
        <v>56968.0</v>
      </c>
      <c r="D2093" s="27">
        <v>0.0</v>
      </c>
      <c r="E2093" s="41"/>
    </row>
    <row r="2094" hidden="1">
      <c r="A2094" s="57" t="s">
        <v>3738</v>
      </c>
      <c r="B2094" s="29">
        <v>61011.0</v>
      </c>
      <c r="C2094" s="58">
        <v>61011.0</v>
      </c>
      <c r="D2094" s="27">
        <v>0.0</v>
      </c>
      <c r="E2094" s="41"/>
    </row>
    <row r="2095" hidden="1">
      <c r="A2095" s="57" t="s">
        <v>3740</v>
      </c>
      <c r="B2095" s="29">
        <v>6430.0</v>
      </c>
      <c r="C2095" s="58">
        <v>6430.0</v>
      </c>
      <c r="D2095" s="27">
        <v>0.0</v>
      </c>
      <c r="E2095" s="41"/>
    </row>
    <row r="2096" hidden="1">
      <c r="A2096" s="57" t="s">
        <v>3741</v>
      </c>
      <c r="B2096" s="29">
        <v>7840.0</v>
      </c>
      <c r="C2096" s="58">
        <v>7840.0</v>
      </c>
      <c r="D2096" s="27">
        <v>0.0</v>
      </c>
      <c r="E2096" s="41"/>
    </row>
    <row r="2097" hidden="1">
      <c r="A2097" s="35" t="s">
        <v>3742</v>
      </c>
      <c r="B2097" s="29">
        <v>349070.5</v>
      </c>
      <c r="C2097" s="58">
        <v>349070.5</v>
      </c>
      <c r="D2097" s="27">
        <v>0.0</v>
      </c>
      <c r="E2097" s="41"/>
    </row>
    <row r="2098" hidden="1">
      <c r="A2098" s="36" t="s">
        <v>3743</v>
      </c>
      <c r="B2098" s="42">
        <v>0.5</v>
      </c>
      <c r="C2098" s="64">
        <v>1.5</v>
      </c>
      <c r="D2098" s="65">
        <v>1.0</v>
      </c>
      <c r="E2098" s="45"/>
    </row>
    <row r="2099" hidden="1">
      <c r="A2099" s="39"/>
      <c r="B2099" s="59"/>
      <c r="C2099" s="66"/>
      <c r="D2099" s="60"/>
      <c r="E2099" s="67"/>
    </row>
    <row r="2100" hidden="1">
      <c r="A2100" s="39"/>
      <c r="B2100" s="59"/>
      <c r="C2100" s="66"/>
      <c r="D2100" s="60"/>
      <c r="E2100" s="67"/>
    </row>
    <row r="2101" hidden="1">
      <c r="A2101" s="5" t="s">
        <v>4846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3717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45978.0</v>
      </c>
      <c r="B2105" s="6"/>
      <c r="C2105" s="53" t="s">
        <v>3718</v>
      </c>
      <c r="D2105" s="15">
        <v>45984.0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4" t="s">
        <v>4850</v>
      </c>
      <c r="B2107" s="7"/>
      <c r="C2107" s="16"/>
      <c r="D2107" s="55" t="s">
        <v>4851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3719</v>
      </c>
      <c r="B2109" s="6"/>
      <c r="C2109" s="6"/>
      <c r="D2109" s="6"/>
      <c r="E2109" s="7"/>
    </row>
    <row r="2110" hidden="1">
      <c r="A2110" s="20" t="s">
        <v>3720</v>
      </c>
      <c r="B2110" s="21" t="s">
        <v>3721</v>
      </c>
      <c r="C2110" s="22" t="s">
        <v>3722</v>
      </c>
      <c r="D2110" s="21" t="s">
        <v>3723</v>
      </c>
      <c r="E2110" s="23" t="s">
        <v>13</v>
      </c>
    </row>
    <row r="2111" hidden="1">
      <c r="A2111" s="56" t="s">
        <v>3724</v>
      </c>
      <c r="B2111" s="25">
        <v>31023.0</v>
      </c>
      <c r="C2111" s="26">
        <v>31023.0</v>
      </c>
      <c r="D2111" s="27">
        <v>0.0</v>
      </c>
      <c r="E2111" s="28"/>
    </row>
    <row r="2112" hidden="1">
      <c r="A2112" s="56" t="s">
        <v>3725</v>
      </c>
      <c r="B2112" s="29">
        <v>23205.0</v>
      </c>
      <c r="C2112" s="26">
        <v>23205.0</v>
      </c>
      <c r="D2112" s="27">
        <v>0.0</v>
      </c>
      <c r="E2112" s="28"/>
    </row>
    <row r="2113" hidden="1">
      <c r="A2113" s="56" t="s">
        <v>3726</v>
      </c>
      <c r="B2113" s="29">
        <v>0.0</v>
      </c>
      <c r="C2113" s="26"/>
      <c r="D2113" s="27">
        <v>0.0</v>
      </c>
      <c r="E2113" s="41"/>
    </row>
    <row r="2114" hidden="1">
      <c r="A2114" s="56" t="s">
        <v>3727</v>
      </c>
      <c r="B2114" s="29">
        <v>1500.0</v>
      </c>
      <c r="C2114" s="26">
        <v>1500.0</v>
      </c>
      <c r="D2114" s="27">
        <v>0.0</v>
      </c>
      <c r="E2114" s="41"/>
    </row>
    <row r="2115" hidden="1">
      <c r="A2115" s="31" t="s">
        <v>3729</v>
      </c>
      <c r="B2115" s="29">
        <v>0.0</v>
      </c>
      <c r="C2115" s="26"/>
      <c r="D2115" s="27">
        <v>0.0</v>
      </c>
      <c r="E2115" s="28"/>
    </row>
    <row r="2116" hidden="1">
      <c r="A2116" s="31" t="s">
        <v>3730</v>
      </c>
      <c r="B2116" s="29">
        <v>0.0</v>
      </c>
      <c r="C2116" s="26"/>
      <c r="D2116" s="27">
        <v>0.0</v>
      </c>
      <c r="E2116" s="40"/>
    </row>
    <row r="2117" hidden="1">
      <c r="A2117" s="31" t="s">
        <v>3732</v>
      </c>
      <c r="B2117" s="29">
        <v>459.0</v>
      </c>
      <c r="C2117" s="26">
        <v>459.0</v>
      </c>
      <c r="D2117" s="27">
        <v>0.0</v>
      </c>
      <c r="E2117" s="28"/>
    </row>
    <row r="2118" hidden="1">
      <c r="A2118" s="31" t="s">
        <v>3734</v>
      </c>
      <c r="B2118" s="29">
        <v>1040.0</v>
      </c>
      <c r="C2118" s="26">
        <v>1040.0</v>
      </c>
      <c r="D2118" s="27">
        <v>0.0</v>
      </c>
      <c r="E2118" s="40"/>
    </row>
    <row r="2119" hidden="1">
      <c r="A2119" s="57" t="s">
        <v>3735</v>
      </c>
      <c r="B2119" s="29">
        <v>111551.0</v>
      </c>
      <c r="C2119" s="29">
        <v>111551.0</v>
      </c>
      <c r="D2119" s="27">
        <v>0.0</v>
      </c>
      <c r="E2119" s="41"/>
    </row>
    <row r="2120" hidden="1">
      <c r="A2120" s="57" t="s">
        <v>3736</v>
      </c>
      <c r="B2120" s="29">
        <v>58685.0</v>
      </c>
      <c r="C2120" s="58">
        <v>58685.0</v>
      </c>
      <c r="D2120" s="27">
        <v>0.0</v>
      </c>
      <c r="E2120" s="41"/>
    </row>
    <row r="2121" hidden="1">
      <c r="A2121" s="57" t="s">
        <v>3737</v>
      </c>
      <c r="B2121" s="29">
        <v>82211.0</v>
      </c>
      <c r="C2121" s="58">
        <v>82211.0</v>
      </c>
      <c r="D2121" s="27">
        <v>0.0</v>
      </c>
      <c r="E2121" s="41"/>
    </row>
    <row r="2122" hidden="1">
      <c r="A2122" s="57" t="s">
        <v>3738</v>
      </c>
      <c r="B2122" s="29">
        <v>66696.0</v>
      </c>
      <c r="C2122" s="58">
        <v>66696.0</v>
      </c>
      <c r="D2122" s="27">
        <v>0.0</v>
      </c>
      <c r="E2122" s="41"/>
    </row>
    <row r="2123" hidden="1">
      <c r="A2123" s="57" t="s">
        <v>3740</v>
      </c>
      <c r="B2123" s="29">
        <v>3886.0</v>
      </c>
      <c r="C2123" s="58">
        <v>3886.0</v>
      </c>
      <c r="D2123" s="27">
        <v>0.0</v>
      </c>
      <c r="E2123" s="41"/>
    </row>
    <row r="2124" hidden="1">
      <c r="A2124" s="57" t="s">
        <v>3741</v>
      </c>
      <c r="B2124" s="29">
        <v>7952.0</v>
      </c>
      <c r="C2124" s="58">
        <v>7952.0</v>
      </c>
      <c r="D2124" s="27">
        <v>0.0</v>
      </c>
      <c r="E2124" s="41"/>
    </row>
    <row r="2125" hidden="1">
      <c r="A2125" s="35" t="s">
        <v>3742</v>
      </c>
      <c r="B2125" s="29">
        <v>380254.5</v>
      </c>
      <c r="C2125" s="58">
        <v>380254.5</v>
      </c>
      <c r="D2125" s="27">
        <v>0.0</v>
      </c>
      <c r="E2125" s="41"/>
    </row>
    <row r="2126" hidden="1">
      <c r="A2126" s="36" t="s">
        <v>3743</v>
      </c>
      <c r="B2126" s="42">
        <v>1.5</v>
      </c>
      <c r="C2126" s="64">
        <v>1.5</v>
      </c>
      <c r="D2126" s="65">
        <v>0.0</v>
      </c>
      <c r="E2126" s="45"/>
    </row>
    <row r="2127" hidden="1">
      <c r="A2127" s="39"/>
      <c r="B2127" s="59"/>
      <c r="C2127" s="66"/>
      <c r="D2127" s="60"/>
      <c r="E2127" s="67"/>
    </row>
    <row r="2128" hidden="1">
      <c r="A2128" s="39"/>
      <c r="B2128" s="59"/>
      <c r="C2128" s="66"/>
      <c r="D2128" s="60"/>
      <c r="E2128" s="67"/>
    </row>
    <row r="2129" hidden="1">
      <c r="A2129" s="5" t="s">
        <v>4846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3717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45985.0</v>
      </c>
      <c r="B2133" s="6"/>
      <c r="C2133" s="53" t="s">
        <v>3718</v>
      </c>
      <c r="D2133" s="15">
        <v>45991.0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4" t="s">
        <v>4850</v>
      </c>
      <c r="B2135" s="7"/>
      <c r="C2135" s="16"/>
      <c r="D2135" s="55" t="s">
        <v>4851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3719</v>
      </c>
      <c r="B2137" s="6"/>
      <c r="C2137" s="6"/>
      <c r="D2137" s="6"/>
      <c r="E2137" s="7"/>
    </row>
    <row r="2138" hidden="1">
      <c r="A2138" s="20" t="s">
        <v>3720</v>
      </c>
      <c r="B2138" s="21" t="s">
        <v>3721</v>
      </c>
      <c r="C2138" s="22" t="s">
        <v>3722</v>
      </c>
      <c r="D2138" s="21" t="s">
        <v>3723</v>
      </c>
      <c r="E2138" s="23" t="s">
        <v>13</v>
      </c>
    </row>
    <row r="2139" hidden="1">
      <c r="A2139" s="56" t="s">
        <v>3724</v>
      </c>
      <c r="B2139" s="25">
        <v>33277.0</v>
      </c>
      <c r="C2139" s="26">
        <v>33280.0</v>
      </c>
      <c r="D2139" s="27">
        <v>3.0</v>
      </c>
      <c r="E2139" s="28"/>
    </row>
    <row r="2140" hidden="1">
      <c r="A2140" s="56" t="s">
        <v>3725</v>
      </c>
      <c r="B2140" s="29">
        <v>19527.0</v>
      </c>
      <c r="C2140" s="26">
        <v>19527.0</v>
      </c>
      <c r="D2140" s="27">
        <v>0.0</v>
      </c>
      <c r="E2140" s="28"/>
    </row>
    <row r="2141" hidden="1">
      <c r="A2141" s="56" t="s">
        <v>3726</v>
      </c>
      <c r="B2141" s="29">
        <v>0.0</v>
      </c>
      <c r="C2141" s="26"/>
      <c r="D2141" s="27">
        <v>0.0</v>
      </c>
      <c r="E2141" s="41"/>
    </row>
    <row r="2142" hidden="1">
      <c r="A2142" s="56" t="s">
        <v>3727</v>
      </c>
      <c r="B2142" s="29">
        <v>2829.0</v>
      </c>
      <c r="C2142" s="26">
        <v>2829.0</v>
      </c>
      <c r="D2142" s="27">
        <v>0.0</v>
      </c>
      <c r="E2142" s="41"/>
    </row>
    <row r="2143" hidden="1">
      <c r="A2143" s="31" t="s">
        <v>3729</v>
      </c>
      <c r="B2143" s="29">
        <v>0.0</v>
      </c>
      <c r="C2143" s="26"/>
      <c r="D2143" s="27">
        <v>0.0</v>
      </c>
      <c r="E2143" s="28"/>
    </row>
    <row r="2144" hidden="1">
      <c r="A2144" s="31" t="s">
        <v>3730</v>
      </c>
      <c r="B2144" s="29">
        <v>0.0</v>
      </c>
      <c r="C2144" s="26"/>
      <c r="D2144" s="27">
        <v>0.0</v>
      </c>
      <c r="E2144" s="40"/>
    </row>
    <row r="2145" hidden="1">
      <c r="A2145" s="31" t="s">
        <v>3732</v>
      </c>
      <c r="B2145" s="29">
        <v>401.0</v>
      </c>
      <c r="C2145" s="26">
        <v>401.0</v>
      </c>
      <c r="D2145" s="27">
        <v>0.0</v>
      </c>
      <c r="E2145" s="28" t="s">
        <v>8683</v>
      </c>
    </row>
    <row r="2146" hidden="1">
      <c r="A2146" s="31" t="s">
        <v>3734</v>
      </c>
      <c r="B2146" s="29">
        <v>600.0</v>
      </c>
      <c r="C2146" s="26">
        <v>600.0</v>
      </c>
      <c r="D2146" s="27">
        <v>0.0</v>
      </c>
      <c r="E2146" s="40"/>
    </row>
    <row r="2147" hidden="1">
      <c r="A2147" s="57" t="s">
        <v>3735</v>
      </c>
      <c r="B2147" s="29">
        <v>118509.0</v>
      </c>
      <c r="C2147" s="29">
        <v>118509.0</v>
      </c>
      <c r="D2147" s="27">
        <v>0.0</v>
      </c>
      <c r="E2147" s="41"/>
    </row>
    <row r="2148" hidden="1">
      <c r="A2148" s="57" t="s">
        <v>3736</v>
      </c>
      <c r="B2148" s="29">
        <v>29487.0</v>
      </c>
      <c r="C2148" s="58">
        <v>29487.0</v>
      </c>
      <c r="D2148" s="27">
        <v>0.0</v>
      </c>
      <c r="E2148" s="41"/>
    </row>
    <row r="2149" hidden="1">
      <c r="A2149" s="57" t="s">
        <v>3737</v>
      </c>
      <c r="B2149" s="29">
        <v>83272.0</v>
      </c>
      <c r="C2149" s="58">
        <v>83008.0</v>
      </c>
      <c r="D2149" s="27">
        <v>-264.0</v>
      </c>
      <c r="E2149" s="41"/>
    </row>
    <row r="2150" hidden="1">
      <c r="A2150" s="57" t="s">
        <v>3738</v>
      </c>
      <c r="B2150" s="29">
        <v>59965.0</v>
      </c>
      <c r="C2150" s="58">
        <v>59965.0</v>
      </c>
      <c r="D2150" s="27">
        <v>0.0</v>
      </c>
      <c r="E2150" s="41"/>
    </row>
    <row r="2151" hidden="1">
      <c r="A2151" s="57" t="s">
        <v>3740</v>
      </c>
      <c r="B2151" s="29">
        <v>2638.0</v>
      </c>
      <c r="C2151" s="58">
        <v>2638.0</v>
      </c>
      <c r="D2151" s="27">
        <v>0.0</v>
      </c>
      <c r="E2151" s="41"/>
    </row>
    <row r="2152" hidden="1">
      <c r="A2152" s="57" t="s">
        <v>3741</v>
      </c>
      <c r="B2152" s="29">
        <v>13863.0</v>
      </c>
      <c r="C2152" s="58">
        <v>13863.0</v>
      </c>
      <c r="D2152" s="27">
        <v>0.0</v>
      </c>
      <c r="E2152" s="41"/>
    </row>
    <row r="2153" hidden="1">
      <c r="A2153" s="35" t="s">
        <v>3742</v>
      </c>
      <c r="B2153" s="29">
        <v>350504.5</v>
      </c>
      <c r="C2153" s="58">
        <v>350240.5</v>
      </c>
      <c r="D2153" s="27">
        <v>-264.0</v>
      </c>
      <c r="E2153" s="41"/>
    </row>
    <row r="2154" hidden="1">
      <c r="A2154" s="36" t="s">
        <v>3743</v>
      </c>
      <c r="B2154" s="42">
        <v>0.5</v>
      </c>
      <c r="C2154" s="64">
        <v>3.5</v>
      </c>
      <c r="D2154" s="65">
        <v>3.0</v>
      </c>
      <c r="E2154" s="45"/>
    </row>
    <row r="2155" hidden="1">
      <c r="A2155" s="39"/>
      <c r="B2155" s="59"/>
      <c r="C2155" s="66"/>
      <c r="D2155" s="60"/>
      <c r="E2155" s="67"/>
    </row>
    <row r="2156" hidden="1">
      <c r="A2156" s="39"/>
      <c r="B2156" s="59"/>
      <c r="C2156" s="66"/>
      <c r="D2156" s="60"/>
      <c r="E2156" s="67"/>
    </row>
    <row r="2157" hidden="1">
      <c r="A2157" s="5" t="s">
        <v>4846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3717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45992.0</v>
      </c>
      <c r="B2161" s="6"/>
      <c r="C2161" s="53" t="s">
        <v>3718</v>
      </c>
      <c r="D2161" s="15">
        <v>45998.0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4" t="s">
        <v>4850</v>
      </c>
      <c r="B2163" s="7"/>
      <c r="C2163" s="16"/>
      <c r="D2163" s="55" t="s">
        <v>4851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3719</v>
      </c>
      <c r="B2165" s="6"/>
      <c r="C2165" s="6"/>
      <c r="D2165" s="6"/>
      <c r="E2165" s="7"/>
    </row>
    <row r="2166" hidden="1">
      <c r="A2166" s="20" t="s">
        <v>3720</v>
      </c>
      <c r="B2166" s="21" t="s">
        <v>3721</v>
      </c>
      <c r="C2166" s="22" t="s">
        <v>3722</v>
      </c>
      <c r="D2166" s="21" t="s">
        <v>3723</v>
      </c>
      <c r="E2166" s="23" t="s">
        <v>13</v>
      </c>
    </row>
    <row r="2167" hidden="1">
      <c r="A2167" s="56" t="s">
        <v>3724</v>
      </c>
      <c r="B2167" s="25">
        <v>33831.0</v>
      </c>
      <c r="C2167" s="26">
        <v>33831.0</v>
      </c>
      <c r="D2167" s="27">
        <v>0.0</v>
      </c>
      <c r="E2167" s="28"/>
    </row>
    <row r="2168" hidden="1">
      <c r="A2168" s="56" t="s">
        <v>3725</v>
      </c>
      <c r="B2168" s="29">
        <v>25796.0</v>
      </c>
      <c r="C2168" s="26">
        <v>25796.0</v>
      </c>
      <c r="D2168" s="27">
        <v>0.0</v>
      </c>
      <c r="E2168" s="28"/>
    </row>
    <row r="2169" hidden="1">
      <c r="A2169" s="56" t="s">
        <v>3726</v>
      </c>
      <c r="B2169" s="29">
        <v>0.0</v>
      </c>
      <c r="C2169" s="26"/>
      <c r="D2169" s="27">
        <v>0.0</v>
      </c>
      <c r="E2169" s="41"/>
    </row>
    <row r="2170" hidden="1">
      <c r="A2170" s="56" t="s">
        <v>3727</v>
      </c>
      <c r="B2170" s="29">
        <v>2337.0</v>
      </c>
      <c r="C2170" s="26">
        <v>2500.0</v>
      </c>
      <c r="D2170" s="27">
        <v>163.0</v>
      </c>
      <c r="E2170" s="41"/>
    </row>
    <row r="2171" hidden="1">
      <c r="A2171" s="31" t="s">
        <v>3729</v>
      </c>
      <c r="B2171" s="29">
        <v>0.0</v>
      </c>
      <c r="C2171" s="26"/>
      <c r="D2171" s="27">
        <v>0.0</v>
      </c>
      <c r="E2171" s="28"/>
    </row>
    <row r="2172" hidden="1">
      <c r="A2172" s="31" t="s">
        <v>3730</v>
      </c>
      <c r="B2172" s="29">
        <v>0.0</v>
      </c>
      <c r="C2172" s="26"/>
      <c r="D2172" s="27">
        <v>0.0</v>
      </c>
      <c r="E2172" s="40"/>
    </row>
    <row r="2173" hidden="1">
      <c r="A2173" s="31" t="s">
        <v>3732</v>
      </c>
      <c r="B2173" s="29">
        <v>2753.0</v>
      </c>
      <c r="C2173" s="26">
        <v>2753.0</v>
      </c>
      <c r="D2173" s="27">
        <v>0.0</v>
      </c>
      <c r="E2173" s="28" t="s">
        <v>8684</v>
      </c>
    </row>
    <row r="2174" hidden="1">
      <c r="A2174" s="31" t="s">
        <v>3734</v>
      </c>
      <c r="B2174" s="29">
        <v>1760.0</v>
      </c>
      <c r="C2174" s="26">
        <v>2080.0</v>
      </c>
      <c r="D2174" s="27">
        <v>320.0</v>
      </c>
      <c r="E2174" s="40"/>
    </row>
    <row r="2175" hidden="1">
      <c r="A2175" s="57" t="s">
        <v>3735</v>
      </c>
      <c r="B2175" s="29">
        <v>87812.0</v>
      </c>
      <c r="C2175" s="29">
        <v>0.0</v>
      </c>
      <c r="D2175" s="27">
        <v>-87812.0</v>
      </c>
      <c r="E2175" s="41"/>
    </row>
    <row r="2176" hidden="1">
      <c r="A2176" s="57" t="s">
        <v>3736</v>
      </c>
      <c r="B2176" s="29">
        <v>36863.0</v>
      </c>
      <c r="C2176" s="58">
        <v>0.0</v>
      </c>
      <c r="D2176" s="27">
        <v>-36863.0</v>
      </c>
      <c r="E2176" s="41"/>
    </row>
    <row r="2177" hidden="1">
      <c r="A2177" s="57" t="s">
        <v>3737</v>
      </c>
      <c r="B2177" s="29">
        <v>69202.0</v>
      </c>
      <c r="C2177" s="58">
        <v>0.0</v>
      </c>
      <c r="D2177" s="27">
        <v>-69202.0</v>
      </c>
      <c r="E2177" s="41"/>
    </row>
    <row r="2178" hidden="1">
      <c r="A2178" s="57" t="s">
        <v>3738</v>
      </c>
      <c r="B2178" s="29">
        <v>61954.0</v>
      </c>
      <c r="C2178" s="58">
        <v>0.0</v>
      </c>
      <c r="D2178" s="27">
        <v>-61954.0</v>
      </c>
      <c r="E2178" s="41"/>
    </row>
    <row r="2179" hidden="1">
      <c r="A2179" s="57" t="s">
        <v>3740</v>
      </c>
      <c r="B2179" s="29">
        <v>651.0</v>
      </c>
      <c r="C2179" s="58">
        <v>0.0</v>
      </c>
      <c r="D2179" s="27">
        <v>-651.0</v>
      </c>
      <c r="E2179" s="41"/>
    </row>
    <row r="2180" hidden="1">
      <c r="A2180" s="57" t="s">
        <v>3741</v>
      </c>
      <c r="B2180" s="29">
        <v>9292.0</v>
      </c>
      <c r="C2180" s="58">
        <v>0.0</v>
      </c>
      <c r="D2180" s="27">
        <v>-9292.0</v>
      </c>
      <c r="E2180" s="41"/>
    </row>
    <row r="2181" hidden="1">
      <c r="A2181" s="35" t="s">
        <v>3742</v>
      </c>
      <c r="B2181" s="29">
        <v>323158.5</v>
      </c>
      <c r="C2181" s="58">
        <v>0.0</v>
      </c>
      <c r="D2181" s="27">
        <v>-323158.5</v>
      </c>
      <c r="E2181" s="41"/>
    </row>
    <row r="2182" hidden="1">
      <c r="A2182" s="36" t="s">
        <v>3743</v>
      </c>
      <c r="B2182" s="42">
        <v>-199.5</v>
      </c>
      <c r="C2182" s="64">
        <v>66960.0</v>
      </c>
      <c r="D2182" s="65">
        <v>67159.5</v>
      </c>
      <c r="E2182" s="45"/>
    </row>
    <row r="2183" hidden="1">
      <c r="A2183" s="39"/>
      <c r="B2183" s="59"/>
      <c r="C2183" s="66"/>
      <c r="D2183" s="60"/>
      <c r="E2183" s="67"/>
    </row>
    <row r="2184" hidden="1">
      <c r="A2184" s="39"/>
      <c r="B2184" s="59"/>
      <c r="C2184" s="66"/>
      <c r="D2184" s="60"/>
      <c r="E2184" s="67"/>
    </row>
    <row r="2185" hidden="1">
      <c r="A2185" s="5" t="s">
        <v>4846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3717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45992.0</v>
      </c>
      <c r="B2189" s="6"/>
      <c r="C2189" s="53" t="s">
        <v>3718</v>
      </c>
      <c r="D2189" s="15">
        <v>45998.0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4" t="s">
        <v>4850</v>
      </c>
      <c r="B2191" s="7"/>
      <c r="C2191" s="16"/>
      <c r="D2191" s="55" t="s">
        <v>4851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3719</v>
      </c>
      <c r="B2193" s="6"/>
      <c r="C2193" s="6"/>
      <c r="D2193" s="6"/>
      <c r="E2193" s="7"/>
    </row>
    <row r="2194" hidden="1">
      <c r="A2194" s="20" t="s">
        <v>3720</v>
      </c>
      <c r="B2194" s="21" t="s">
        <v>3721</v>
      </c>
      <c r="C2194" s="22" t="s">
        <v>3722</v>
      </c>
      <c r="D2194" s="21" t="s">
        <v>3723</v>
      </c>
      <c r="E2194" s="23" t="s">
        <v>13</v>
      </c>
    </row>
    <row r="2195" hidden="1">
      <c r="A2195" s="56" t="s">
        <v>3724</v>
      </c>
      <c r="B2195" s="25">
        <v>33831.0</v>
      </c>
      <c r="C2195" s="26">
        <v>33831.0</v>
      </c>
      <c r="D2195" s="27">
        <v>0.0</v>
      </c>
      <c r="E2195" s="28"/>
    </row>
    <row r="2196" hidden="1">
      <c r="A2196" s="56" t="s">
        <v>3725</v>
      </c>
      <c r="B2196" s="29">
        <v>25796.0</v>
      </c>
      <c r="C2196" s="26">
        <v>25796.0</v>
      </c>
      <c r="D2196" s="27">
        <v>0.0</v>
      </c>
      <c r="E2196" s="28"/>
    </row>
    <row r="2197" hidden="1">
      <c r="A2197" s="56" t="s">
        <v>3726</v>
      </c>
      <c r="B2197" s="29">
        <v>0.0</v>
      </c>
      <c r="C2197" s="26"/>
      <c r="D2197" s="27">
        <v>0.0</v>
      </c>
      <c r="E2197" s="41"/>
    </row>
    <row r="2198" hidden="1">
      <c r="A2198" s="56" t="s">
        <v>3727</v>
      </c>
      <c r="B2198" s="29">
        <v>2337.0</v>
      </c>
      <c r="C2198" s="26">
        <v>2500.0</v>
      </c>
      <c r="D2198" s="27">
        <v>163.0</v>
      </c>
      <c r="E2198" s="41"/>
    </row>
    <row r="2199" hidden="1">
      <c r="A2199" s="31" t="s">
        <v>3729</v>
      </c>
      <c r="B2199" s="29">
        <v>0.0</v>
      </c>
      <c r="C2199" s="26"/>
      <c r="D2199" s="27">
        <v>0.0</v>
      </c>
      <c r="E2199" s="28"/>
    </row>
    <row r="2200" hidden="1">
      <c r="A2200" s="31" t="s">
        <v>3730</v>
      </c>
      <c r="B2200" s="29">
        <v>0.0</v>
      </c>
      <c r="C2200" s="26"/>
      <c r="D2200" s="27">
        <v>0.0</v>
      </c>
      <c r="E2200" s="40"/>
    </row>
    <row r="2201" hidden="1">
      <c r="A2201" s="31" t="s">
        <v>3732</v>
      </c>
      <c r="B2201" s="29">
        <v>2753.0</v>
      </c>
      <c r="C2201" s="26">
        <v>2753.0</v>
      </c>
      <c r="D2201" s="27">
        <v>0.0</v>
      </c>
      <c r="E2201" s="28" t="s">
        <v>8684</v>
      </c>
    </row>
    <row r="2202" hidden="1">
      <c r="A2202" s="31" t="s">
        <v>3734</v>
      </c>
      <c r="B2202" s="29">
        <v>1760.0</v>
      </c>
      <c r="C2202" s="26">
        <v>2080.0</v>
      </c>
      <c r="D2202" s="27">
        <v>320.0</v>
      </c>
      <c r="E2202" s="40"/>
    </row>
    <row r="2203" hidden="1">
      <c r="A2203" s="57" t="s">
        <v>3735</v>
      </c>
      <c r="B2203" s="29">
        <v>87812.0</v>
      </c>
      <c r="C2203" s="29">
        <v>87812.0</v>
      </c>
      <c r="D2203" s="27">
        <v>0.0</v>
      </c>
      <c r="E2203" s="41"/>
    </row>
    <row r="2204" hidden="1">
      <c r="A2204" s="57" t="s">
        <v>3736</v>
      </c>
      <c r="B2204" s="29">
        <v>36863.0</v>
      </c>
      <c r="C2204" s="58">
        <v>36863.0</v>
      </c>
      <c r="D2204" s="27">
        <v>0.0</v>
      </c>
      <c r="E2204" s="41"/>
    </row>
    <row r="2205" hidden="1">
      <c r="A2205" s="57" t="s">
        <v>3737</v>
      </c>
      <c r="B2205" s="29">
        <v>69202.0</v>
      </c>
      <c r="C2205" s="58">
        <v>68560.0</v>
      </c>
      <c r="D2205" s="27">
        <v>-642.0</v>
      </c>
      <c r="E2205" s="41"/>
    </row>
    <row r="2206" hidden="1">
      <c r="A2206" s="57" t="s">
        <v>3738</v>
      </c>
      <c r="B2206" s="29">
        <v>61954.0</v>
      </c>
      <c r="C2206" s="58">
        <v>61954.0</v>
      </c>
      <c r="D2206" s="27">
        <v>0.0</v>
      </c>
      <c r="E2206" s="41"/>
    </row>
    <row r="2207" hidden="1">
      <c r="A2207" s="57" t="s">
        <v>3740</v>
      </c>
      <c r="B2207" s="29">
        <v>651.0</v>
      </c>
      <c r="C2207" s="58">
        <v>651.0</v>
      </c>
      <c r="D2207" s="27">
        <v>0.0</v>
      </c>
      <c r="E2207" s="41"/>
    </row>
    <row r="2208" hidden="1">
      <c r="A2208" s="57" t="s">
        <v>3741</v>
      </c>
      <c r="B2208" s="29">
        <v>9292.0</v>
      </c>
      <c r="C2208" s="58">
        <v>9292.0</v>
      </c>
      <c r="D2208" s="27">
        <v>0.0</v>
      </c>
      <c r="E2208" s="41"/>
    </row>
    <row r="2209" hidden="1">
      <c r="A2209" s="35" t="s">
        <v>3742</v>
      </c>
      <c r="B2209" s="29">
        <v>323158.5</v>
      </c>
      <c r="C2209" s="58">
        <v>322516.5</v>
      </c>
      <c r="D2209" s="27">
        <v>-642.0</v>
      </c>
      <c r="E2209" s="41"/>
    </row>
    <row r="2210" hidden="1">
      <c r="A2210" s="36" t="s">
        <v>3743</v>
      </c>
      <c r="B2210" s="42">
        <v>-199.5</v>
      </c>
      <c r="C2210" s="64">
        <v>283.5</v>
      </c>
      <c r="D2210" s="65">
        <v>483.0</v>
      </c>
      <c r="E2210" s="45"/>
    </row>
    <row r="2211" hidden="1">
      <c r="A2211" s="39"/>
      <c r="B2211" s="59"/>
      <c r="C2211" s="66"/>
      <c r="D2211" s="60"/>
      <c r="E2211" s="67"/>
    </row>
    <row r="2212" hidden="1">
      <c r="A2212" s="39"/>
      <c r="B2212" s="59"/>
      <c r="C2212" s="66"/>
      <c r="D2212" s="60"/>
      <c r="E2212" s="67"/>
    </row>
    <row r="2213" hidden="1">
      <c r="A2213" s="5" t="s">
        <v>4846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3717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45999.0</v>
      </c>
      <c r="B2217" s="6"/>
      <c r="C2217" s="53" t="s">
        <v>3718</v>
      </c>
      <c r="D2217" s="15">
        <v>46005.0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4" t="s">
        <v>4850</v>
      </c>
      <c r="B2219" s="7"/>
      <c r="C2219" s="16"/>
      <c r="D2219" s="55" t="s">
        <v>4851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3719</v>
      </c>
      <c r="B2221" s="6"/>
      <c r="C2221" s="6"/>
      <c r="D2221" s="6"/>
      <c r="E2221" s="7"/>
    </row>
    <row r="2222" hidden="1">
      <c r="A2222" s="20" t="s">
        <v>3720</v>
      </c>
      <c r="B2222" s="21" t="s">
        <v>3721</v>
      </c>
      <c r="C2222" s="22" t="s">
        <v>3722</v>
      </c>
      <c r="D2222" s="21" t="s">
        <v>3723</v>
      </c>
      <c r="E2222" s="23" t="s">
        <v>13</v>
      </c>
    </row>
    <row r="2223" hidden="1">
      <c r="A2223" s="56" t="s">
        <v>3724</v>
      </c>
      <c r="B2223" s="25">
        <v>35222.0</v>
      </c>
      <c r="C2223" s="26">
        <v>35222.0</v>
      </c>
      <c r="D2223" s="27">
        <v>0.0</v>
      </c>
      <c r="E2223" s="28"/>
    </row>
    <row r="2224" hidden="1">
      <c r="A2224" s="56" t="s">
        <v>3725</v>
      </c>
      <c r="B2224" s="29">
        <v>24472.0</v>
      </c>
      <c r="C2224" s="26">
        <v>24472.0</v>
      </c>
      <c r="D2224" s="27">
        <v>0.0</v>
      </c>
      <c r="E2224" s="28"/>
    </row>
    <row r="2225" hidden="1">
      <c r="A2225" s="56" t="s">
        <v>3726</v>
      </c>
      <c r="B2225" s="29">
        <v>0.0</v>
      </c>
      <c r="C2225" s="26"/>
      <c r="D2225" s="27">
        <v>0.0</v>
      </c>
      <c r="E2225" s="41"/>
    </row>
    <row r="2226" hidden="1">
      <c r="A2226" s="56" t="s">
        <v>3727</v>
      </c>
      <c r="B2226" s="29">
        <v>2399.0</v>
      </c>
      <c r="C2226" s="26">
        <v>2399.0</v>
      </c>
      <c r="D2226" s="27">
        <v>0.0</v>
      </c>
      <c r="E2226" s="41"/>
    </row>
    <row r="2227" hidden="1">
      <c r="A2227" s="31" t="s">
        <v>3729</v>
      </c>
      <c r="B2227" s="29">
        <v>0.0</v>
      </c>
      <c r="C2227" s="26"/>
      <c r="D2227" s="27">
        <v>0.0</v>
      </c>
      <c r="E2227" s="28"/>
    </row>
    <row r="2228" hidden="1">
      <c r="A2228" s="31" t="s">
        <v>3730</v>
      </c>
      <c r="B2228" s="29">
        <v>0.0</v>
      </c>
      <c r="C2228" s="26"/>
      <c r="D2228" s="27">
        <v>0.0</v>
      </c>
      <c r="E2228" s="40"/>
    </row>
    <row r="2229" hidden="1">
      <c r="A2229" s="31" t="s">
        <v>3732</v>
      </c>
      <c r="B2229" s="29">
        <v>1000.0</v>
      </c>
      <c r="C2229" s="26">
        <v>1000.0</v>
      </c>
      <c r="D2229" s="27">
        <v>0.0</v>
      </c>
      <c r="E2229" s="28" t="s">
        <v>6037</v>
      </c>
    </row>
    <row r="2230" hidden="1">
      <c r="A2230" s="31" t="s">
        <v>3734</v>
      </c>
      <c r="B2230" s="29">
        <v>1920.0</v>
      </c>
      <c r="C2230" s="26">
        <v>1920.0</v>
      </c>
      <c r="D2230" s="27">
        <v>0.0</v>
      </c>
      <c r="E2230" s="40"/>
    </row>
    <row r="2231" hidden="1">
      <c r="A2231" s="57" t="s">
        <v>3735</v>
      </c>
      <c r="B2231" s="29">
        <v>122793.0</v>
      </c>
      <c r="C2231" s="29">
        <v>122793.0</v>
      </c>
      <c r="D2231" s="27">
        <v>0.0</v>
      </c>
      <c r="E2231" s="41"/>
    </row>
    <row r="2232" hidden="1">
      <c r="A2232" s="57" t="s">
        <v>3736</v>
      </c>
      <c r="B2232" s="29">
        <v>33566.0</v>
      </c>
      <c r="C2232" s="58">
        <v>33566.0</v>
      </c>
      <c r="D2232" s="27">
        <v>0.0</v>
      </c>
      <c r="E2232" s="41"/>
    </row>
    <row r="2233" hidden="1">
      <c r="A2233" s="57" t="s">
        <v>3737</v>
      </c>
      <c r="B2233" s="29">
        <v>73790.0</v>
      </c>
      <c r="C2233" s="58">
        <v>73167.0</v>
      </c>
      <c r="D2233" s="27">
        <v>-623.0</v>
      </c>
      <c r="E2233" s="41"/>
    </row>
    <row r="2234" hidden="1">
      <c r="A2234" s="57" t="s">
        <v>3738</v>
      </c>
      <c r="B2234" s="29">
        <v>66767.0</v>
      </c>
      <c r="C2234" s="58">
        <v>66767.0</v>
      </c>
      <c r="D2234" s="27">
        <v>0.0</v>
      </c>
      <c r="E2234" s="41"/>
    </row>
    <row r="2235" hidden="1">
      <c r="A2235" s="57" t="s">
        <v>3740</v>
      </c>
      <c r="B2235" s="29">
        <v>5579.0</v>
      </c>
      <c r="C2235" s="58">
        <v>5579.0</v>
      </c>
      <c r="D2235" s="27">
        <v>0.0</v>
      </c>
      <c r="E2235" s="41"/>
    </row>
    <row r="2236" hidden="1">
      <c r="A2236" s="57" t="s">
        <v>3741</v>
      </c>
      <c r="B2236" s="29">
        <v>14161.0</v>
      </c>
      <c r="C2236" s="58">
        <v>13832.0</v>
      </c>
      <c r="D2236" s="27">
        <v>-329.0</v>
      </c>
      <c r="E2236" s="41"/>
    </row>
    <row r="2237" hidden="1">
      <c r="A2237" s="35" t="s">
        <v>3742</v>
      </c>
      <c r="B2237" s="29">
        <v>367507.0</v>
      </c>
      <c r="C2237" s="58">
        <v>366610.0</v>
      </c>
      <c r="D2237" s="27">
        <v>-897.0</v>
      </c>
      <c r="E2237" s="41"/>
    </row>
    <row r="2238" hidden="1">
      <c r="A2238" s="36" t="s">
        <v>3743</v>
      </c>
      <c r="B2238" s="42">
        <v>1.0</v>
      </c>
      <c r="C2238" s="64">
        <v>275.0</v>
      </c>
      <c r="D2238" s="65">
        <v>274.0</v>
      </c>
      <c r="E2238" s="45"/>
    </row>
    <row r="2239" hidden="1">
      <c r="A2239" s="39"/>
      <c r="B2239" s="59"/>
      <c r="C2239" s="66"/>
      <c r="D2239" s="60"/>
      <c r="E2239" s="67"/>
    </row>
    <row r="2240" hidden="1">
      <c r="A2240" s="39"/>
      <c r="B2240" s="59"/>
      <c r="C2240" s="66"/>
      <c r="D2240" s="60"/>
      <c r="E2240" s="67"/>
    </row>
    <row r="2241" hidden="1">
      <c r="A2241" s="5" t="s">
        <v>4846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3717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45999.0</v>
      </c>
      <c r="B2245" s="6"/>
      <c r="C2245" s="53" t="s">
        <v>3718</v>
      </c>
      <c r="D2245" s="15">
        <v>46005.0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4" t="s">
        <v>4850</v>
      </c>
      <c r="B2247" s="7"/>
      <c r="C2247" s="16"/>
      <c r="D2247" s="55" t="s">
        <v>4851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3719</v>
      </c>
      <c r="B2249" s="6"/>
      <c r="C2249" s="6"/>
      <c r="D2249" s="6"/>
      <c r="E2249" s="7"/>
    </row>
    <row r="2250" hidden="1">
      <c r="A2250" s="20" t="s">
        <v>3720</v>
      </c>
      <c r="B2250" s="21" t="s">
        <v>3721</v>
      </c>
      <c r="C2250" s="22" t="s">
        <v>3722</v>
      </c>
      <c r="D2250" s="21" t="s">
        <v>3723</v>
      </c>
      <c r="E2250" s="23" t="s">
        <v>13</v>
      </c>
    </row>
    <row r="2251" hidden="1">
      <c r="A2251" s="56" t="s">
        <v>3724</v>
      </c>
      <c r="B2251" s="25">
        <v>35222.0</v>
      </c>
      <c r="C2251" s="26">
        <v>35222.0</v>
      </c>
      <c r="D2251" s="27">
        <v>0.0</v>
      </c>
      <c r="E2251" s="28"/>
    </row>
    <row r="2252" hidden="1">
      <c r="A2252" s="56" t="s">
        <v>3725</v>
      </c>
      <c r="B2252" s="29">
        <v>24472.0</v>
      </c>
      <c r="C2252" s="26">
        <v>24472.0</v>
      </c>
      <c r="D2252" s="27">
        <v>0.0</v>
      </c>
      <c r="E2252" s="28"/>
    </row>
    <row r="2253" hidden="1">
      <c r="A2253" s="56" t="s">
        <v>3726</v>
      </c>
      <c r="B2253" s="29">
        <v>0.0</v>
      </c>
      <c r="C2253" s="26"/>
      <c r="D2253" s="27">
        <v>0.0</v>
      </c>
      <c r="E2253" s="41"/>
    </row>
    <row r="2254" hidden="1">
      <c r="A2254" s="56" t="s">
        <v>3727</v>
      </c>
      <c r="B2254" s="29">
        <v>2399.0</v>
      </c>
      <c r="C2254" s="26">
        <v>2399.0</v>
      </c>
      <c r="D2254" s="27">
        <v>0.0</v>
      </c>
      <c r="E2254" s="41"/>
    </row>
    <row r="2255" hidden="1">
      <c r="A2255" s="31" t="s">
        <v>3729</v>
      </c>
      <c r="B2255" s="29">
        <v>0.0</v>
      </c>
      <c r="C2255" s="26"/>
      <c r="D2255" s="27">
        <v>0.0</v>
      </c>
      <c r="E2255" s="28"/>
    </row>
    <row r="2256" hidden="1">
      <c r="A2256" s="31" t="s">
        <v>3730</v>
      </c>
      <c r="B2256" s="29">
        <v>0.0</v>
      </c>
      <c r="C2256" s="26"/>
      <c r="D2256" s="27">
        <v>0.0</v>
      </c>
      <c r="E2256" s="40"/>
    </row>
    <row r="2257" hidden="1">
      <c r="A2257" s="31" t="s">
        <v>3732</v>
      </c>
      <c r="B2257" s="29">
        <v>1000.0</v>
      </c>
      <c r="C2257" s="26">
        <v>1000.0</v>
      </c>
      <c r="D2257" s="27">
        <v>0.0</v>
      </c>
      <c r="E2257" s="28" t="s">
        <v>6037</v>
      </c>
    </row>
    <row r="2258" hidden="1">
      <c r="A2258" s="31" t="s">
        <v>3734</v>
      </c>
      <c r="B2258" s="29">
        <v>1920.0</v>
      </c>
      <c r="C2258" s="26">
        <v>1920.0</v>
      </c>
      <c r="D2258" s="27">
        <v>0.0</v>
      </c>
      <c r="E2258" s="40"/>
    </row>
    <row r="2259" hidden="1">
      <c r="A2259" s="57" t="s">
        <v>3735</v>
      </c>
      <c r="B2259" s="29">
        <v>122793.0</v>
      </c>
      <c r="C2259" s="29">
        <v>122793.0</v>
      </c>
      <c r="D2259" s="27">
        <v>0.0</v>
      </c>
      <c r="E2259" s="41"/>
    </row>
    <row r="2260" hidden="1">
      <c r="A2260" s="57" t="s">
        <v>3736</v>
      </c>
      <c r="B2260" s="29">
        <v>33566.0</v>
      </c>
      <c r="C2260" s="58">
        <v>33566.0</v>
      </c>
      <c r="D2260" s="27">
        <v>0.0</v>
      </c>
      <c r="E2260" s="41"/>
    </row>
    <row r="2261" hidden="1">
      <c r="A2261" s="57" t="s">
        <v>3737</v>
      </c>
      <c r="B2261" s="29">
        <v>73790.0</v>
      </c>
      <c r="C2261" s="58">
        <v>73167.0</v>
      </c>
      <c r="D2261" s="27">
        <v>-623.0</v>
      </c>
      <c r="E2261" s="41"/>
    </row>
    <row r="2262" hidden="1">
      <c r="A2262" s="57" t="s">
        <v>3738</v>
      </c>
      <c r="B2262" s="29">
        <v>66767.0</v>
      </c>
      <c r="C2262" s="58">
        <v>66767.0</v>
      </c>
      <c r="D2262" s="27">
        <v>0.0</v>
      </c>
      <c r="E2262" s="41"/>
    </row>
    <row r="2263" hidden="1">
      <c r="A2263" s="57" t="s">
        <v>3740</v>
      </c>
      <c r="B2263" s="29">
        <v>5579.0</v>
      </c>
      <c r="C2263" s="58">
        <v>5579.0</v>
      </c>
      <c r="D2263" s="27">
        <v>0.0</v>
      </c>
      <c r="E2263" s="41"/>
    </row>
    <row r="2264" hidden="1">
      <c r="A2264" s="57" t="s">
        <v>3741</v>
      </c>
      <c r="B2264" s="29">
        <v>14161.0</v>
      </c>
      <c r="C2264" s="58">
        <v>13832.0</v>
      </c>
      <c r="D2264" s="27">
        <v>-329.0</v>
      </c>
      <c r="E2264" s="41"/>
    </row>
    <row r="2265" hidden="1">
      <c r="A2265" s="35" t="s">
        <v>3742</v>
      </c>
      <c r="B2265" s="29">
        <v>367507.0</v>
      </c>
      <c r="C2265" s="58">
        <v>366610.0</v>
      </c>
      <c r="D2265" s="27">
        <v>-897.0</v>
      </c>
      <c r="E2265" s="41"/>
    </row>
    <row r="2266" hidden="1">
      <c r="A2266" s="36" t="s">
        <v>3743</v>
      </c>
      <c r="B2266" s="42">
        <v>1.0</v>
      </c>
      <c r="C2266" s="64">
        <v>275.0</v>
      </c>
      <c r="D2266" s="65">
        <v>274.0</v>
      </c>
      <c r="E2266" s="45"/>
    </row>
    <row r="2267" hidden="1">
      <c r="A2267" s="39"/>
      <c r="B2267" s="59"/>
      <c r="C2267" s="66"/>
      <c r="D2267" s="60"/>
      <c r="E2267" s="67"/>
    </row>
    <row r="2268" hidden="1">
      <c r="A2268" s="39"/>
      <c r="B2268" s="59"/>
      <c r="C2268" s="66"/>
      <c r="D2268" s="60"/>
      <c r="E2268" s="67"/>
    </row>
    <row r="2269" hidden="1">
      <c r="A2269" s="5" t="s">
        <v>4846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3717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46006.0</v>
      </c>
      <c r="B2273" s="6"/>
      <c r="C2273" s="53" t="s">
        <v>3718</v>
      </c>
      <c r="D2273" s="15">
        <v>46012.0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4" t="s">
        <v>4850</v>
      </c>
      <c r="B2275" s="7"/>
      <c r="C2275" s="16"/>
      <c r="D2275" s="55" t="s">
        <v>4851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3719</v>
      </c>
      <c r="B2277" s="6"/>
      <c r="C2277" s="6"/>
      <c r="D2277" s="6"/>
      <c r="E2277" s="7"/>
    </row>
    <row r="2278" hidden="1">
      <c r="A2278" s="20" t="s">
        <v>3720</v>
      </c>
      <c r="B2278" s="21" t="s">
        <v>3721</v>
      </c>
      <c r="C2278" s="22" t="s">
        <v>3722</v>
      </c>
      <c r="D2278" s="21" t="s">
        <v>3723</v>
      </c>
      <c r="E2278" s="23" t="s">
        <v>13</v>
      </c>
    </row>
    <row r="2279" hidden="1">
      <c r="A2279" s="56" t="s">
        <v>3724</v>
      </c>
      <c r="B2279" s="25">
        <v>34313.0</v>
      </c>
      <c r="C2279" s="26">
        <v>34313.0</v>
      </c>
      <c r="D2279" s="27">
        <v>0.0</v>
      </c>
      <c r="E2279" s="28"/>
    </row>
    <row r="2280" hidden="1">
      <c r="A2280" s="56" t="s">
        <v>3725</v>
      </c>
      <c r="B2280" s="29">
        <v>25827.0</v>
      </c>
      <c r="C2280" s="26">
        <v>25827.0</v>
      </c>
      <c r="D2280" s="27">
        <v>0.0</v>
      </c>
      <c r="E2280" s="28"/>
    </row>
    <row r="2281" hidden="1">
      <c r="A2281" s="56" t="s">
        <v>3726</v>
      </c>
      <c r="B2281" s="29">
        <v>0.0</v>
      </c>
      <c r="C2281" s="26"/>
      <c r="D2281" s="27">
        <v>0.0</v>
      </c>
      <c r="E2281" s="41"/>
    </row>
    <row r="2282" hidden="1">
      <c r="A2282" s="56" t="s">
        <v>3727</v>
      </c>
      <c r="B2282" s="29">
        <v>3000.0</v>
      </c>
      <c r="C2282" s="26">
        <v>3000.0</v>
      </c>
      <c r="D2282" s="27">
        <v>0.0</v>
      </c>
      <c r="E2282" s="41"/>
    </row>
    <row r="2283" hidden="1">
      <c r="A2283" s="31" t="s">
        <v>3729</v>
      </c>
      <c r="B2283" s="29">
        <v>0.0</v>
      </c>
      <c r="C2283" s="26"/>
      <c r="D2283" s="27">
        <v>0.0</v>
      </c>
      <c r="E2283" s="28"/>
    </row>
    <row r="2284" hidden="1">
      <c r="A2284" s="31" t="s">
        <v>3730</v>
      </c>
      <c r="B2284" s="29">
        <v>0.0</v>
      </c>
      <c r="C2284" s="26"/>
      <c r="D2284" s="27">
        <v>0.0</v>
      </c>
      <c r="E2284" s="40"/>
    </row>
    <row r="2285" hidden="1">
      <c r="A2285" s="31" t="s">
        <v>3732</v>
      </c>
      <c r="B2285" s="29">
        <v>11155.0</v>
      </c>
      <c r="C2285" s="26">
        <v>11156.0</v>
      </c>
      <c r="D2285" s="27">
        <v>1.0</v>
      </c>
      <c r="E2285" s="28" t="s">
        <v>8685</v>
      </c>
    </row>
    <row r="2286" hidden="1">
      <c r="A2286" s="31" t="s">
        <v>3734</v>
      </c>
      <c r="B2286" s="29">
        <v>2080.0</v>
      </c>
      <c r="C2286" s="26">
        <v>2080.0</v>
      </c>
      <c r="D2286" s="27">
        <v>0.0</v>
      </c>
      <c r="E2286" s="40"/>
    </row>
    <row r="2287" hidden="1">
      <c r="A2287" s="57" t="s">
        <v>3735</v>
      </c>
      <c r="B2287" s="29">
        <v>108721.0</v>
      </c>
      <c r="C2287" s="29">
        <v>108721.0</v>
      </c>
      <c r="D2287" s="27">
        <v>0.0</v>
      </c>
      <c r="E2287" s="41"/>
    </row>
    <row r="2288" hidden="1">
      <c r="A2288" s="57" t="s">
        <v>3736</v>
      </c>
      <c r="B2288" s="29">
        <v>41898.0</v>
      </c>
      <c r="C2288" s="58">
        <v>41898.0</v>
      </c>
      <c r="D2288" s="27">
        <v>0.0</v>
      </c>
      <c r="E2288" s="41"/>
    </row>
    <row r="2289" hidden="1">
      <c r="A2289" s="57" t="s">
        <v>3737</v>
      </c>
      <c r="B2289" s="29">
        <v>102168.0</v>
      </c>
      <c r="C2289" s="58">
        <v>101380.0</v>
      </c>
      <c r="D2289" s="27">
        <v>-788.0</v>
      </c>
      <c r="E2289" s="41"/>
    </row>
    <row r="2290" hidden="1">
      <c r="A2290" s="57" t="s">
        <v>3738</v>
      </c>
      <c r="B2290" s="29">
        <v>68667.2</v>
      </c>
      <c r="C2290" s="58">
        <v>68667.2</v>
      </c>
      <c r="D2290" s="27">
        <v>0.0</v>
      </c>
      <c r="E2290" s="41"/>
    </row>
    <row r="2291" hidden="1">
      <c r="A2291" s="57" t="s">
        <v>3740</v>
      </c>
      <c r="B2291" s="29">
        <v>1905.0</v>
      </c>
      <c r="C2291" s="58">
        <v>1905.0</v>
      </c>
      <c r="D2291" s="27">
        <v>0.0</v>
      </c>
      <c r="E2291" s="41"/>
    </row>
    <row r="2292" hidden="1">
      <c r="A2292" s="57" t="s">
        <v>3741</v>
      </c>
      <c r="B2292" s="29">
        <v>17893.0</v>
      </c>
      <c r="C2292" s="58">
        <v>17629.0</v>
      </c>
      <c r="D2292" s="27">
        <v>-264.0</v>
      </c>
      <c r="E2292" s="41"/>
    </row>
    <row r="2293" hidden="1">
      <c r="A2293" s="35" t="s">
        <v>3742</v>
      </c>
      <c r="B2293" s="29">
        <v>399731.7</v>
      </c>
      <c r="C2293" s="58">
        <v>398679.7</v>
      </c>
      <c r="D2293" s="27">
        <v>-1052.0</v>
      </c>
      <c r="E2293" s="41"/>
    </row>
    <row r="2294" hidden="1">
      <c r="A2294" s="36" t="s">
        <v>3743</v>
      </c>
      <c r="B2294" s="42">
        <v>2.5</v>
      </c>
      <c r="C2294" s="64">
        <v>267.5</v>
      </c>
      <c r="D2294" s="65">
        <v>265.0</v>
      </c>
      <c r="E2294" s="45"/>
    </row>
    <row r="2295" hidden="1">
      <c r="A2295" s="39"/>
      <c r="B2295" s="59"/>
      <c r="C2295" s="66"/>
      <c r="D2295" s="60"/>
      <c r="E2295" s="67"/>
    </row>
    <row r="2296" hidden="1">
      <c r="A2296" s="39"/>
      <c r="B2296" s="59"/>
      <c r="C2296" s="66"/>
      <c r="D2296" s="60"/>
      <c r="E2296" s="67"/>
    </row>
    <row r="2297" hidden="1">
      <c r="A2297" s="5" t="s">
        <v>4846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3717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46013.0</v>
      </c>
      <c r="B2301" s="6"/>
      <c r="C2301" s="53" t="s">
        <v>3718</v>
      </c>
      <c r="D2301" s="15">
        <v>46019.0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4" t="s">
        <v>4850</v>
      </c>
      <c r="B2303" s="7"/>
      <c r="C2303" s="16"/>
      <c r="D2303" s="55" t="s">
        <v>4851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3719</v>
      </c>
      <c r="B2305" s="6"/>
      <c r="C2305" s="6"/>
      <c r="D2305" s="6"/>
      <c r="E2305" s="7"/>
    </row>
    <row r="2306" hidden="1">
      <c r="A2306" s="20" t="s">
        <v>3720</v>
      </c>
      <c r="B2306" s="21" t="s">
        <v>3721</v>
      </c>
      <c r="C2306" s="22" t="s">
        <v>3722</v>
      </c>
      <c r="D2306" s="21" t="s">
        <v>3723</v>
      </c>
      <c r="E2306" s="23" t="s">
        <v>13</v>
      </c>
    </row>
    <row r="2307" hidden="1">
      <c r="A2307" s="56" t="s">
        <v>3724</v>
      </c>
      <c r="B2307" s="25">
        <v>24381.0</v>
      </c>
      <c r="C2307" s="26">
        <v>24381.0</v>
      </c>
      <c r="D2307" s="27">
        <v>0.0</v>
      </c>
      <c r="E2307" s="28"/>
    </row>
    <row r="2308" hidden="1">
      <c r="A2308" s="56" t="s">
        <v>3725</v>
      </c>
      <c r="B2308" s="29">
        <v>12294.0</v>
      </c>
      <c r="C2308" s="26">
        <v>12294.0</v>
      </c>
      <c r="D2308" s="27">
        <v>0.0</v>
      </c>
      <c r="E2308" s="28"/>
    </row>
    <row r="2309" hidden="1">
      <c r="A2309" s="56" t="s">
        <v>3726</v>
      </c>
      <c r="B2309" s="29">
        <v>0.0</v>
      </c>
      <c r="C2309" s="26"/>
      <c r="D2309" s="27">
        <v>0.0</v>
      </c>
      <c r="E2309" s="41"/>
    </row>
    <row r="2310" hidden="1">
      <c r="A2310" s="56" t="s">
        <v>3727</v>
      </c>
      <c r="B2310" s="29">
        <v>2000.0</v>
      </c>
      <c r="C2310" s="26">
        <v>2000.0</v>
      </c>
      <c r="D2310" s="27">
        <v>0.0</v>
      </c>
      <c r="E2310" s="41"/>
    </row>
    <row r="2311" hidden="1">
      <c r="A2311" s="31" t="s">
        <v>3729</v>
      </c>
      <c r="B2311" s="29">
        <v>0.0</v>
      </c>
      <c r="C2311" s="26"/>
      <c r="D2311" s="27">
        <v>0.0</v>
      </c>
      <c r="E2311" s="28"/>
    </row>
    <row r="2312" hidden="1">
      <c r="A2312" s="31" t="s">
        <v>3730</v>
      </c>
      <c r="B2312" s="29">
        <v>0.0</v>
      </c>
      <c r="C2312" s="26"/>
      <c r="D2312" s="27">
        <v>0.0</v>
      </c>
      <c r="E2312" s="40"/>
    </row>
    <row r="2313" hidden="1">
      <c r="A2313" s="31" t="s">
        <v>3732</v>
      </c>
      <c r="B2313" s="29">
        <v>1635.0</v>
      </c>
      <c r="C2313" s="26">
        <v>1635.0</v>
      </c>
      <c r="D2313" s="27">
        <v>0.0</v>
      </c>
      <c r="E2313" s="28" t="s">
        <v>8686</v>
      </c>
    </row>
    <row r="2314" hidden="1">
      <c r="A2314" s="31" t="s">
        <v>3734</v>
      </c>
      <c r="B2314" s="29">
        <v>480.0</v>
      </c>
      <c r="C2314" s="26">
        <v>480.0</v>
      </c>
      <c r="D2314" s="27">
        <v>0.0</v>
      </c>
      <c r="E2314" s="40"/>
    </row>
    <row r="2315" hidden="1">
      <c r="A2315" s="57" t="s">
        <v>3735</v>
      </c>
      <c r="B2315" s="29">
        <v>63848.0</v>
      </c>
      <c r="C2315" s="29">
        <v>63848.0</v>
      </c>
      <c r="D2315" s="27">
        <v>0.0</v>
      </c>
      <c r="E2315" s="41"/>
    </row>
    <row r="2316" hidden="1">
      <c r="A2316" s="57" t="s">
        <v>3736</v>
      </c>
      <c r="B2316" s="29">
        <v>25575.0</v>
      </c>
      <c r="C2316" s="58">
        <v>25575.0</v>
      </c>
      <c r="D2316" s="27">
        <v>0.0</v>
      </c>
      <c r="E2316" s="41"/>
    </row>
    <row r="2317" hidden="1">
      <c r="A2317" s="57" t="s">
        <v>3737</v>
      </c>
      <c r="B2317" s="29">
        <v>56624.0</v>
      </c>
      <c r="C2317" s="58">
        <v>55931.0</v>
      </c>
      <c r="D2317" s="27">
        <v>-693.0</v>
      </c>
      <c r="E2317" s="41"/>
    </row>
    <row r="2318" hidden="1">
      <c r="A2318" s="57" t="s">
        <v>3738</v>
      </c>
      <c r="B2318" s="29">
        <v>39736.0</v>
      </c>
      <c r="C2318" s="58">
        <v>39736.0</v>
      </c>
      <c r="D2318" s="27">
        <v>0.0</v>
      </c>
      <c r="E2318" s="41"/>
    </row>
    <row r="2319" hidden="1">
      <c r="A2319" s="57" t="s">
        <v>3740</v>
      </c>
      <c r="B2319" s="29">
        <v>250.0</v>
      </c>
      <c r="C2319" s="58">
        <v>250.0</v>
      </c>
      <c r="D2319" s="27">
        <v>0.0</v>
      </c>
      <c r="E2319" s="41"/>
    </row>
    <row r="2320" hidden="1">
      <c r="A2320" s="57" t="s">
        <v>3741</v>
      </c>
      <c r="B2320" s="29">
        <v>7959.0</v>
      </c>
      <c r="C2320" s="58">
        <v>7959.0</v>
      </c>
      <c r="D2320" s="27">
        <v>0.0</v>
      </c>
      <c r="E2320" s="41"/>
    </row>
    <row r="2321" hidden="1">
      <c r="A2321" s="35" t="s">
        <v>3742</v>
      </c>
      <c r="B2321" s="29">
        <v>226698.0</v>
      </c>
      <c r="C2321" s="58">
        <v>226005.0</v>
      </c>
      <c r="D2321" s="27">
        <v>-693.0</v>
      </c>
      <c r="E2321" s="41"/>
    </row>
    <row r="2322" hidden="1">
      <c r="A2322" s="36" t="s">
        <v>3743</v>
      </c>
      <c r="B2322" s="42">
        <v>125.0</v>
      </c>
      <c r="C2322" s="64">
        <v>125.0</v>
      </c>
      <c r="D2322" s="65">
        <v>0.0</v>
      </c>
      <c r="E2322" s="45"/>
    </row>
    <row r="2323" hidden="1">
      <c r="A2323" s="39"/>
      <c r="B2323" s="59"/>
      <c r="C2323" s="66"/>
      <c r="D2323" s="60"/>
      <c r="E2323" s="67"/>
    </row>
    <row r="2324" hidden="1">
      <c r="A2324" s="39"/>
      <c r="B2324" s="59"/>
      <c r="C2324" s="66"/>
      <c r="D2324" s="60"/>
      <c r="E2324" s="67"/>
    </row>
    <row r="2325" hidden="1">
      <c r="A2325" s="5" t="s">
        <v>4846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3717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46020.0</v>
      </c>
      <c r="B2329" s="6"/>
      <c r="C2329" s="53" t="s">
        <v>3718</v>
      </c>
      <c r="D2329" s="15">
        <v>46022.0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4" t="s">
        <v>4850</v>
      </c>
      <c r="B2331" s="7"/>
      <c r="C2331" s="16"/>
      <c r="D2331" s="55" t="s">
        <v>4853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3719</v>
      </c>
      <c r="B2333" s="6"/>
      <c r="C2333" s="6"/>
      <c r="D2333" s="6"/>
      <c r="E2333" s="7"/>
    </row>
    <row r="2334" hidden="1">
      <c r="A2334" s="20" t="s">
        <v>3720</v>
      </c>
      <c r="B2334" s="21" t="s">
        <v>3721</v>
      </c>
      <c r="C2334" s="22" t="s">
        <v>3722</v>
      </c>
      <c r="D2334" s="21" t="s">
        <v>3723</v>
      </c>
      <c r="E2334" s="23" t="s">
        <v>13</v>
      </c>
    </row>
    <row r="2335" hidden="1">
      <c r="A2335" s="56" t="s">
        <v>3724</v>
      </c>
      <c r="B2335" s="25">
        <v>11259.0</v>
      </c>
      <c r="C2335" s="26">
        <v>11259.0</v>
      </c>
      <c r="D2335" s="27">
        <v>0.0</v>
      </c>
      <c r="E2335" s="28"/>
    </row>
    <row r="2336" hidden="1">
      <c r="A2336" s="56" t="s">
        <v>3725</v>
      </c>
      <c r="B2336" s="29">
        <v>8531.0</v>
      </c>
      <c r="C2336" s="26">
        <v>8531.0</v>
      </c>
      <c r="D2336" s="27">
        <v>0.0</v>
      </c>
      <c r="E2336" s="28"/>
    </row>
    <row r="2337" hidden="1">
      <c r="A2337" s="56" t="s">
        <v>3726</v>
      </c>
      <c r="B2337" s="29">
        <v>0.0</v>
      </c>
      <c r="C2337" s="26"/>
      <c r="D2337" s="27">
        <v>0.0</v>
      </c>
      <c r="E2337" s="41"/>
    </row>
    <row r="2338" hidden="1">
      <c r="A2338" s="56" t="s">
        <v>3727</v>
      </c>
      <c r="B2338" s="29">
        <v>0.0</v>
      </c>
      <c r="C2338" s="26"/>
      <c r="D2338" s="27">
        <v>0.0</v>
      </c>
      <c r="E2338" s="41"/>
    </row>
    <row r="2339" hidden="1">
      <c r="A2339" s="31" t="s">
        <v>3729</v>
      </c>
      <c r="B2339" s="29">
        <v>0.0</v>
      </c>
      <c r="C2339" s="26"/>
      <c r="D2339" s="27">
        <v>0.0</v>
      </c>
      <c r="E2339" s="28"/>
    </row>
    <row r="2340" hidden="1">
      <c r="A2340" s="31" t="s">
        <v>3730</v>
      </c>
      <c r="B2340" s="29">
        <v>0.0</v>
      </c>
      <c r="C2340" s="26"/>
      <c r="D2340" s="27">
        <v>0.0</v>
      </c>
      <c r="E2340" s="40"/>
    </row>
    <row r="2341" hidden="1">
      <c r="A2341" s="31" t="s">
        <v>3732</v>
      </c>
      <c r="B2341" s="29">
        <v>6769.0</v>
      </c>
      <c r="C2341" s="26">
        <v>6769.0</v>
      </c>
      <c r="D2341" s="27">
        <v>0.0</v>
      </c>
      <c r="E2341" s="28"/>
    </row>
    <row r="2342" hidden="1">
      <c r="A2342" s="31" t="s">
        <v>3734</v>
      </c>
      <c r="B2342" s="29">
        <v>1000.0</v>
      </c>
      <c r="C2342" s="26">
        <v>1000.0</v>
      </c>
      <c r="D2342" s="27">
        <v>0.0</v>
      </c>
      <c r="E2342" s="40"/>
    </row>
    <row r="2343" hidden="1">
      <c r="A2343" s="57" t="s">
        <v>3735</v>
      </c>
      <c r="B2343" s="29">
        <v>41744.0</v>
      </c>
      <c r="C2343" s="29">
        <v>41744.0</v>
      </c>
      <c r="D2343" s="27">
        <v>0.0</v>
      </c>
      <c r="E2343" s="41"/>
    </row>
    <row r="2344" hidden="1">
      <c r="A2344" s="57" t="s">
        <v>3736</v>
      </c>
      <c r="B2344" s="29">
        <v>13504.0</v>
      </c>
      <c r="C2344" s="58">
        <v>13504.0</v>
      </c>
      <c r="D2344" s="27">
        <v>0.0</v>
      </c>
      <c r="E2344" s="41"/>
    </row>
    <row r="2345" hidden="1">
      <c r="A2345" s="57" t="s">
        <v>3737</v>
      </c>
      <c r="B2345" s="29">
        <v>40763.0</v>
      </c>
      <c r="C2345" s="58">
        <v>40763.0</v>
      </c>
      <c r="D2345" s="27">
        <v>0.0</v>
      </c>
      <c r="E2345" s="41"/>
    </row>
    <row r="2346" hidden="1">
      <c r="A2346" s="57" t="s">
        <v>3738</v>
      </c>
      <c r="B2346" s="29">
        <v>26686.0</v>
      </c>
      <c r="C2346" s="58">
        <v>27129.0</v>
      </c>
      <c r="D2346" s="27">
        <v>443.0</v>
      </c>
      <c r="E2346" s="41"/>
    </row>
    <row r="2347" hidden="1">
      <c r="A2347" s="57" t="s">
        <v>3740</v>
      </c>
      <c r="B2347" s="29">
        <v>655.0</v>
      </c>
      <c r="C2347" s="58">
        <v>655.0</v>
      </c>
      <c r="D2347" s="27">
        <v>0.0</v>
      </c>
      <c r="E2347" s="41"/>
    </row>
    <row r="2348" hidden="1">
      <c r="A2348" s="57" t="s">
        <v>3741</v>
      </c>
      <c r="B2348" s="29">
        <v>8300.0</v>
      </c>
      <c r="C2348" s="58">
        <v>8300.0</v>
      </c>
      <c r="D2348" s="27">
        <v>0.0</v>
      </c>
      <c r="E2348" s="41"/>
    </row>
    <row r="2349" hidden="1">
      <c r="A2349" s="35" t="s">
        <v>3742</v>
      </c>
      <c r="B2349" s="29">
        <v>150839.5</v>
      </c>
      <c r="C2349" s="58">
        <v>151282.5</v>
      </c>
      <c r="D2349" s="27">
        <v>443.0</v>
      </c>
      <c r="E2349" s="41"/>
    </row>
    <row r="2350" hidden="1">
      <c r="A2350" s="36" t="s">
        <v>3743</v>
      </c>
      <c r="B2350" s="42">
        <v>71.5</v>
      </c>
      <c r="C2350" s="64">
        <v>71.5</v>
      </c>
      <c r="D2350" s="65">
        <v>0.0</v>
      </c>
      <c r="E2350" s="45"/>
    </row>
    <row r="2351" hidden="1">
      <c r="A2351" s="39"/>
      <c r="B2351" s="59"/>
      <c r="C2351" s="66"/>
      <c r="D2351" s="60"/>
      <c r="E2351" s="67"/>
    </row>
    <row r="2352" hidden="1">
      <c r="A2352" s="39"/>
      <c r="B2352" s="59"/>
      <c r="C2352" s="66"/>
      <c r="D2352" s="60"/>
      <c r="E2352" s="67"/>
    </row>
    <row r="2353" hidden="1">
      <c r="A2353" s="5" t="s">
        <v>4846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3717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46023.0</v>
      </c>
      <c r="B2357" s="6"/>
      <c r="C2357" s="53" t="s">
        <v>3718</v>
      </c>
      <c r="D2357" s="15">
        <v>46026.0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4" t="s">
        <v>4865</v>
      </c>
      <c r="B2359" s="7"/>
      <c r="C2359" s="16"/>
      <c r="D2359" s="55" t="s">
        <v>4851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3719</v>
      </c>
      <c r="B2361" s="6"/>
      <c r="C2361" s="6"/>
      <c r="D2361" s="6"/>
      <c r="E2361" s="7"/>
    </row>
    <row r="2362" hidden="1">
      <c r="A2362" s="20" t="s">
        <v>3720</v>
      </c>
      <c r="B2362" s="21" t="s">
        <v>3721</v>
      </c>
      <c r="C2362" s="22" t="s">
        <v>3722</v>
      </c>
      <c r="D2362" s="21" t="s">
        <v>3723</v>
      </c>
      <c r="E2362" s="23" t="s">
        <v>13</v>
      </c>
    </row>
    <row r="2363" hidden="1">
      <c r="A2363" s="56" t="s">
        <v>3724</v>
      </c>
      <c r="B2363" s="25">
        <v>26758.0</v>
      </c>
      <c r="C2363" s="26">
        <v>26760.0</v>
      </c>
      <c r="D2363" s="27">
        <v>2.0</v>
      </c>
      <c r="E2363" s="28"/>
    </row>
    <row r="2364" hidden="1">
      <c r="A2364" s="56" t="s">
        <v>3725</v>
      </c>
      <c r="B2364" s="29">
        <v>10323.0</v>
      </c>
      <c r="C2364" s="26">
        <v>10323.0</v>
      </c>
      <c r="D2364" s="27">
        <v>0.0</v>
      </c>
      <c r="E2364" s="28"/>
    </row>
    <row r="2365" hidden="1">
      <c r="A2365" s="56" t="s">
        <v>3726</v>
      </c>
      <c r="B2365" s="29">
        <v>0.0</v>
      </c>
      <c r="C2365" s="26"/>
      <c r="D2365" s="27">
        <v>0.0</v>
      </c>
      <c r="E2365" s="41"/>
    </row>
    <row r="2366" hidden="1">
      <c r="A2366" s="56" t="s">
        <v>3727</v>
      </c>
      <c r="B2366" s="29">
        <v>2500.0</v>
      </c>
      <c r="C2366" s="26">
        <v>2500.0</v>
      </c>
      <c r="D2366" s="27">
        <v>0.0</v>
      </c>
      <c r="E2366" s="41"/>
    </row>
    <row r="2367" hidden="1">
      <c r="A2367" s="31" t="s">
        <v>3729</v>
      </c>
      <c r="B2367" s="29">
        <v>0.0</v>
      </c>
      <c r="C2367" s="26">
        <v>299.0</v>
      </c>
      <c r="D2367" s="27">
        <v>299.0</v>
      </c>
      <c r="E2367" s="28" t="s">
        <v>8687</v>
      </c>
    </row>
    <row r="2368" hidden="1">
      <c r="A2368" s="31" t="s">
        <v>3730</v>
      </c>
      <c r="B2368" s="29">
        <v>0.0</v>
      </c>
      <c r="C2368" s="26"/>
      <c r="D2368" s="27">
        <v>0.0</v>
      </c>
      <c r="E2368" s="40"/>
    </row>
    <row r="2369" hidden="1">
      <c r="A2369" s="31" t="s">
        <v>3732</v>
      </c>
      <c r="B2369" s="29">
        <v>2158.0</v>
      </c>
      <c r="C2369" s="26">
        <v>1859.0</v>
      </c>
      <c r="D2369" s="27">
        <v>-299.0</v>
      </c>
      <c r="E2369" s="28" t="s">
        <v>8688</v>
      </c>
    </row>
    <row r="2370" hidden="1">
      <c r="A2370" s="31" t="s">
        <v>3734</v>
      </c>
      <c r="B2370" s="29">
        <v>280.0</v>
      </c>
      <c r="C2370" s="26">
        <v>280.0</v>
      </c>
      <c r="D2370" s="27">
        <v>0.0</v>
      </c>
      <c r="E2370" s="40"/>
    </row>
    <row r="2371" hidden="1">
      <c r="A2371" s="57" t="s">
        <v>3735</v>
      </c>
      <c r="B2371" s="29">
        <v>82138.0</v>
      </c>
      <c r="C2371" s="29">
        <v>82138.0</v>
      </c>
      <c r="D2371" s="27">
        <v>0.0</v>
      </c>
      <c r="E2371" s="41"/>
    </row>
    <row r="2372" hidden="1">
      <c r="A2372" s="57" t="s">
        <v>3736</v>
      </c>
      <c r="B2372" s="29">
        <v>25397.0</v>
      </c>
      <c r="C2372" s="58">
        <v>25397.0</v>
      </c>
      <c r="D2372" s="27">
        <v>0.0</v>
      </c>
      <c r="E2372" s="41"/>
    </row>
    <row r="2373" hidden="1">
      <c r="A2373" s="57" t="s">
        <v>3737</v>
      </c>
      <c r="B2373" s="29">
        <v>60931.0</v>
      </c>
      <c r="C2373" s="58">
        <v>60931.0</v>
      </c>
      <c r="D2373" s="27">
        <v>0.0</v>
      </c>
      <c r="E2373" s="41"/>
    </row>
    <row r="2374" hidden="1">
      <c r="A2374" s="57" t="s">
        <v>3738</v>
      </c>
      <c r="B2374" s="29">
        <v>45241.1</v>
      </c>
      <c r="C2374" s="58">
        <v>45241.1</v>
      </c>
      <c r="D2374" s="27">
        <v>0.0</v>
      </c>
      <c r="E2374" s="41"/>
    </row>
    <row r="2375" hidden="1">
      <c r="A2375" s="57" t="s">
        <v>3740</v>
      </c>
      <c r="B2375" s="29">
        <v>1759.0</v>
      </c>
      <c r="C2375" s="58">
        <v>1759.0</v>
      </c>
      <c r="D2375" s="27">
        <v>0.0</v>
      </c>
      <c r="E2375" s="41"/>
    </row>
    <row r="2376" hidden="1">
      <c r="A2376" s="57" t="s">
        <v>3741</v>
      </c>
      <c r="B2376" s="29">
        <v>13340.0</v>
      </c>
      <c r="C2376" s="58">
        <v>13340.0</v>
      </c>
      <c r="D2376" s="27">
        <v>0.0</v>
      </c>
      <c r="E2376" s="41"/>
    </row>
    <row r="2377" hidden="1">
      <c r="A2377" s="35" t="s">
        <v>3742</v>
      </c>
      <c r="B2377" s="29">
        <v>257484.6</v>
      </c>
      <c r="C2377" s="58">
        <v>257484.6</v>
      </c>
      <c r="D2377" s="27">
        <v>0.0</v>
      </c>
      <c r="E2377" s="41"/>
    </row>
    <row r="2378" hidden="1">
      <c r="A2378" s="36" t="s">
        <v>3743</v>
      </c>
      <c r="B2378" s="42">
        <v>0.5</v>
      </c>
      <c r="C2378" s="64">
        <v>2.5</v>
      </c>
      <c r="D2378" s="65">
        <v>2.0</v>
      </c>
      <c r="E2378" s="45"/>
    </row>
    <row r="2379" hidden="1">
      <c r="A2379" s="39"/>
      <c r="B2379" s="59"/>
      <c r="C2379" s="66"/>
      <c r="D2379" s="60"/>
      <c r="E2379" s="67"/>
    </row>
    <row r="2380" hidden="1">
      <c r="A2380" s="39"/>
      <c r="B2380" s="59"/>
      <c r="C2380" s="66"/>
      <c r="D2380" s="60"/>
      <c r="E2380" s="67"/>
    </row>
    <row r="2381" hidden="1">
      <c r="A2381" s="5" t="s">
        <v>4846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3717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46027.0</v>
      </c>
      <c r="B2385" s="6"/>
      <c r="C2385" s="53" t="s">
        <v>3718</v>
      </c>
      <c r="D2385" s="15">
        <v>46033.0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4" t="s">
        <v>4850</v>
      </c>
      <c r="B2387" s="7"/>
      <c r="C2387" s="16"/>
      <c r="D2387" s="55" t="s">
        <v>4851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3719</v>
      </c>
      <c r="B2389" s="6"/>
      <c r="C2389" s="6"/>
      <c r="D2389" s="6"/>
      <c r="E2389" s="7"/>
    </row>
    <row r="2390" hidden="1">
      <c r="A2390" s="20" t="s">
        <v>3720</v>
      </c>
      <c r="B2390" s="21" t="s">
        <v>3721</v>
      </c>
      <c r="C2390" s="22" t="s">
        <v>3722</v>
      </c>
      <c r="D2390" s="21" t="s">
        <v>3723</v>
      </c>
      <c r="E2390" s="23" t="s">
        <v>13</v>
      </c>
    </row>
    <row r="2391" hidden="1">
      <c r="A2391" s="56" t="s">
        <v>3724</v>
      </c>
      <c r="B2391" s="25">
        <v>26988.0</v>
      </c>
      <c r="C2391" s="26">
        <v>26988.0</v>
      </c>
      <c r="D2391" s="27">
        <v>0.0</v>
      </c>
      <c r="E2391" s="28"/>
    </row>
    <row r="2392" hidden="1">
      <c r="A2392" s="56" t="s">
        <v>3725</v>
      </c>
      <c r="B2392" s="29">
        <v>24468.0</v>
      </c>
      <c r="C2392" s="26">
        <v>24468.0</v>
      </c>
      <c r="D2392" s="27">
        <v>0.0</v>
      </c>
      <c r="E2392" s="28"/>
    </row>
    <row r="2393" hidden="1">
      <c r="A2393" s="56" t="s">
        <v>3726</v>
      </c>
      <c r="B2393" s="29">
        <v>0.0</v>
      </c>
      <c r="C2393" s="26"/>
      <c r="D2393" s="27">
        <v>0.0</v>
      </c>
      <c r="E2393" s="41"/>
    </row>
    <row r="2394" hidden="1">
      <c r="A2394" s="56" t="s">
        <v>3727</v>
      </c>
      <c r="B2394" s="29">
        <v>3000.0</v>
      </c>
      <c r="C2394" s="26">
        <v>3000.0</v>
      </c>
      <c r="D2394" s="27">
        <v>0.0</v>
      </c>
      <c r="E2394" s="41"/>
    </row>
    <row r="2395" hidden="1">
      <c r="A2395" s="31" t="s">
        <v>3729</v>
      </c>
      <c r="B2395" s="29">
        <v>489.0</v>
      </c>
      <c r="C2395" s="26">
        <v>589.0</v>
      </c>
      <c r="D2395" s="27">
        <v>100.0</v>
      </c>
      <c r="E2395" s="28" t="s">
        <v>8689</v>
      </c>
    </row>
    <row r="2396" hidden="1">
      <c r="A2396" s="31" t="s">
        <v>3730</v>
      </c>
      <c r="B2396" s="29">
        <v>0.0</v>
      </c>
      <c r="C2396" s="26"/>
      <c r="D2396" s="27">
        <v>0.0</v>
      </c>
      <c r="E2396" s="40"/>
    </row>
    <row r="2397" hidden="1">
      <c r="A2397" s="31" t="s">
        <v>3732</v>
      </c>
      <c r="B2397" s="29">
        <v>8149.0</v>
      </c>
      <c r="C2397" s="26">
        <v>8050.0</v>
      </c>
      <c r="D2397" s="27">
        <v>-99.0</v>
      </c>
      <c r="E2397" s="28" t="s">
        <v>8690</v>
      </c>
    </row>
    <row r="2398" hidden="1">
      <c r="A2398" s="31" t="s">
        <v>3734</v>
      </c>
      <c r="B2398" s="29">
        <v>2160.0</v>
      </c>
      <c r="C2398" s="26">
        <v>2200.0</v>
      </c>
      <c r="D2398" s="27">
        <v>40.0</v>
      </c>
      <c r="E2398" s="40"/>
    </row>
    <row r="2399" hidden="1">
      <c r="A2399" s="57" t="s">
        <v>3735</v>
      </c>
      <c r="B2399" s="29">
        <v>107766.0</v>
      </c>
      <c r="C2399" s="29">
        <v>107766.0</v>
      </c>
      <c r="D2399" s="27">
        <v>0.0</v>
      </c>
      <c r="E2399" s="41"/>
    </row>
    <row r="2400" hidden="1">
      <c r="A2400" s="57" t="s">
        <v>3736</v>
      </c>
      <c r="B2400" s="29">
        <v>24963.0</v>
      </c>
      <c r="C2400" s="58">
        <v>24963.0</v>
      </c>
      <c r="D2400" s="27">
        <v>0.0</v>
      </c>
      <c r="E2400" s="41"/>
    </row>
    <row r="2401" hidden="1">
      <c r="A2401" s="57" t="s">
        <v>3737</v>
      </c>
      <c r="B2401" s="29">
        <v>74700.0</v>
      </c>
      <c r="C2401" s="58">
        <v>73699.0</v>
      </c>
      <c r="D2401" s="27">
        <v>-1001.0</v>
      </c>
      <c r="E2401" s="41"/>
    </row>
    <row r="2402" hidden="1">
      <c r="A2402" s="57" t="s">
        <v>3738</v>
      </c>
      <c r="B2402" s="29">
        <v>71612.0</v>
      </c>
      <c r="C2402" s="58">
        <v>72110.0</v>
      </c>
      <c r="D2402" s="27">
        <v>498.0</v>
      </c>
      <c r="E2402" s="41"/>
    </row>
    <row r="2403" hidden="1">
      <c r="A2403" s="57" t="s">
        <v>3740</v>
      </c>
      <c r="B2403" s="29">
        <v>3372.0</v>
      </c>
      <c r="C2403" s="58">
        <v>3372.0</v>
      </c>
      <c r="D2403" s="27">
        <v>0.0</v>
      </c>
      <c r="E2403" s="41"/>
    </row>
    <row r="2404" hidden="1">
      <c r="A2404" s="57" t="s">
        <v>3741</v>
      </c>
      <c r="B2404" s="29">
        <v>13172.0</v>
      </c>
      <c r="C2404" s="58">
        <v>13172.0</v>
      </c>
      <c r="D2404" s="27">
        <v>0.0</v>
      </c>
      <c r="E2404" s="41"/>
    </row>
    <row r="2405" hidden="1">
      <c r="A2405" s="35" t="s">
        <v>3742</v>
      </c>
      <c r="B2405" s="29">
        <v>347666.0</v>
      </c>
      <c r="C2405" s="58">
        <v>347163.0</v>
      </c>
      <c r="D2405" s="27">
        <v>-503.0</v>
      </c>
      <c r="E2405" s="41"/>
    </row>
    <row r="2406" hidden="1">
      <c r="A2406" s="36" t="s">
        <v>3743</v>
      </c>
      <c r="B2406" s="42">
        <v>1.0</v>
      </c>
      <c r="C2406" s="64">
        <v>42.0</v>
      </c>
      <c r="D2406" s="65">
        <v>41.0</v>
      </c>
      <c r="E2406" s="45"/>
    </row>
    <row r="2407" hidden="1">
      <c r="A2407" s="39"/>
      <c r="B2407" s="59"/>
      <c r="C2407" s="66"/>
      <c r="D2407" s="60"/>
      <c r="E2407" s="67"/>
    </row>
    <row r="2408" hidden="1">
      <c r="A2408" s="39"/>
      <c r="B2408" s="59"/>
      <c r="C2408" s="66"/>
      <c r="D2408" s="60"/>
      <c r="E2408" s="67"/>
    </row>
    <row r="2409" hidden="1">
      <c r="A2409" s="5" t="s">
        <v>4846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3717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46034.0</v>
      </c>
      <c r="B2413" s="6"/>
      <c r="C2413" s="53" t="s">
        <v>3718</v>
      </c>
      <c r="D2413" s="15">
        <v>46040.0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4" t="s">
        <v>4850</v>
      </c>
      <c r="B2415" s="7"/>
      <c r="C2415" s="16"/>
      <c r="D2415" s="55" t="s">
        <v>4851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3719</v>
      </c>
      <c r="B2417" s="6"/>
      <c r="C2417" s="6"/>
      <c r="D2417" s="6"/>
      <c r="E2417" s="7"/>
    </row>
    <row r="2418" hidden="1">
      <c r="A2418" s="20" t="s">
        <v>3720</v>
      </c>
      <c r="B2418" s="21" t="s">
        <v>3721</v>
      </c>
      <c r="C2418" s="22" t="s">
        <v>3722</v>
      </c>
      <c r="D2418" s="21" t="s">
        <v>3723</v>
      </c>
      <c r="E2418" s="23" t="s">
        <v>13</v>
      </c>
    </row>
    <row r="2419" hidden="1">
      <c r="A2419" s="56" t="s">
        <v>3724</v>
      </c>
      <c r="B2419" s="25">
        <v>23829.0</v>
      </c>
      <c r="C2419" s="26">
        <v>23830.0</v>
      </c>
      <c r="D2419" s="27">
        <v>1.0</v>
      </c>
      <c r="E2419" s="28"/>
    </row>
    <row r="2420" hidden="1">
      <c r="A2420" s="56" t="s">
        <v>3725</v>
      </c>
      <c r="B2420" s="29">
        <v>22666.0</v>
      </c>
      <c r="C2420" s="26">
        <v>22666.0</v>
      </c>
      <c r="D2420" s="27">
        <v>0.0</v>
      </c>
      <c r="E2420" s="28"/>
    </row>
    <row r="2421" hidden="1">
      <c r="A2421" s="56" t="s">
        <v>3726</v>
      </c>
      <c r="B2421" s="29">
        <v>480.0</v>
      </c>
      <c r="C2421" s="26">
        <v>480.0</v>
      </c>
      <c r="D2421" s="27">
        <v>0.0</v>
      </c>
      <c r="E2421" s="41"/>
    </row>
    <row r="2422" hidden="1">
      <c r="A2422" s="56" t="s">
        <v>3727</v>
      </c>
      <c r="B2422" s="29">
        <v>1500.0</v>
      </c>
      <c r="C2422" s="26">
        <v>1500.0</v>
      </c>
      <c r="D2422" s="27">
        <v>0.0</v>
      </c>
      <c r="E2422" s="41"/>
    </row>
    <row r="2423" hidden="1">
      <c r="A2423" s="31" t="s">
        <v>3729</v>
      </c>
      <c r="B2423" s="29">
        <v>0.0</v>
      </c>
      <c r="C2423" s="26"/>
      <c r="D2423" s="27">
        <v>0.0</v>
      </c>
      <c r="E2423" s="28"/>
    </row>
    <row r="2424" hidden="1">
      <c r="A2424" s="31" t="s">
        <v>3730</v>
      </c>
      <c r="B2424" s="29">
        <v>0.0</v>
      </c>
      <c r="C2424" s="26">
        <v>38.0</v>
      </c>
      <c r="D2424" s="27">
        <v>38.0</v>
      </c>
      <c r="E2424" s="40"/>
    </row>
    <row r="2425" hidden="1">
      <c r="A2425" s="31" t="s">
        <v>3732</v>
      </c>
      <c r="B2425" s="29">
        <v>3391.0</v>
      </c>
      <c r="C2425" s="26">
        <v>2911.0</v>
      </c>
      <c r="D2425" s="27">
        <v>-480.0</v>
      </c>
      <c r="E2425" s="28" t="s">
        <v>8691</v>
      </c>
    </row>
    <row r="2426" hidden="1">
      <c r="A2426" s="31" t="s">
        <v>3734</v>
      </c>
      <c r="B2426" s="29">
        <v>1720.0</v>
      </c>
      <c r="C2426" s="26">
        <v>2240.0</v>
      </c>
      <c r="D2426" s="27">
        <v>520.0</v>
      </c>
      <c r="E2426" s="40" t="s">
        <v>8692</v>
      </c>
    </row>
    <row r="2427" hidden="1">
      <c r="A2427" s="57" t="s">
        <v>3735</v>
      </c>
      <c r="B2427" s="29">
        <v>103875.0</v>
      </c>
      <c r="C2427" s="29">
        <v>103282.0</v>
      </c>
      <c r="D2427" s="27">
        <v>-593.0</v>
      </c>
      <c r="E2427" s="41"/>
    </row>
    <row r="2428" hidden="1">
      <c r="A2428" s="57" t="s">
        <v>3736</v>
      </c>
      <c r="B2428" s="29">
        <v>36951.0</v>
      </c>
      <c r="C2428" s="58">
        <v>36951.0</v>
      </c>
      <c r="D2428" s="27">
        <v>0.0</v>
      </c>
      <c r="E2428" s="41"/>
    </row>
    <row r="2429" hidden="1">
      <c r="A2429" s="57" t="s">
        <v>3737</v>
      </c>
      <c r="B2429" s="29">
        <v>88643.0</v>
      </c>
      <c r="C2429" s="58">
        <v>88643.0</v>
      </c>
      <c r="D2429" s="27">
        <v>0.0</v>
      </c>
      <c r="E2429" s="41"/>
    </row>
    <row r="2430" hidden="1">
      <c r="A2430" s="57" t="s">
        <v>3738</v>
      </c>
      <c r="B2430" s="29">
        <v>75543.6</v>
      </c>
      <c r="C2430" s="58">
        <v>75543.6</v>
      </c>
      <c r="D2430" s="27">
        <v>0.0</v>
      </c>
      <c r="E2430" s="41"/>
    </row>
    <row r="2431" hidden="1">
      <c r="A2431" s="57" t="s">
        <v>3740</v>
      </c>
      <c r="B2431" s="29">
        <v>358.0</v>
      </c>
      <c r="C2431" s="58">
        <v>358.0</v>
      </c>
      <c r="D2431" s="27">
        <v>0.0</v>
      </c>
      <c r="E2431" s="41"/>
    </row>
    <row r="2432" hidden="1">
      <c r="A2432" s="57" t="s">
        <v>3741</v>
      </c>
      <c r="B2432" s="29">
        <v>7689.0</v>
      </c>
      <c r="C2432" s="58">
        <v>7689.0</v>
      </c>
      <c r="D2432" s="27">
        <v>0.0</v>
      </c>
      <c r="E2432" s="41"/>
    </row>
    <row r="2433" hidden="1">
      <c r="A2433" s="35" t="s">
        <v>3742</v>
      </c>
      <c r="B2433" s="29">
        <v>358955.1</v>
      </c>
      <c r="C2433" s="58">
        <v>358362.1</v>
      </c>
      <c r="D2433" s="27">
        <v>-593.0</v>
      </c>
      <c r="E2433" s="41"/>
    </row>
    <row r="2434" hidden="1">
      <c r="A2434" s="36" t="s">
        <v>3743</v>
      </c>
      <c r="B2434" s="42">
        <v>1.5</v>
      </c>
      <c r="C2434" s="64">
        <v>80.5</v>
      </c>
      <c r="D2434" s="65">
        <v>79.0</v>
      </c>
      <c r="E2434" s="45"/>
    </row>
    <row r="2435" hidden="1">
      <c r="A2435" s="39"/>
      <c r="B2435" s="59"/>
      <c r="C2435" s="66"/>
      <c r="D2435" s="60"/>
      <c r="E2435" s="67"/>
    </row>
    <row r="2436" hidden="1">
      <c r="A2436" s="39"/>
      <c r="B2436" s="59"/>
      <c r="C2436" s="66"/>
      <c r="D2436" s="60"/>
      <c r="E2436" s="67"/>
    </row>
    <row r="2437" hidden="1">
      <c r="A2437" s="5" t="s">
        <v>4846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3717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46041.0</v>
      </c>
      <c r="B2441" s="6"/>
      <c r="C2441" s="53" t="s">
        <v>3718</v>
      </c>
      <c r="D2441" s="15">
        <v>46047.0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4" t="s">
        <v>4850</v>
      </c>
      <c r="B2443" s="7"/>
      <c r="C2443" s="16"/>
      <c r="D2443" s="55" t="s">
        <v>4851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3719</v>
      </c>
      <c r="B2445" s="6"/>
      <c r="C2445" s="6"/>
      <c r="D2445" s="6"/>
      <c r="E2445" s="7"/>
    </row>
    <row r="2446" hidden="1">
      <c r="A2446" s="20" t="s">
        <v>3720</v>
      </c>
      <c r="B2446" s="21" t="s">
        <v>3721</v>
      </c>
      <c r="C2446" s="22" t="s">
        <v>3722</v>
      </c>
      <c r="D2446" s="21" t="s">
        <v>3723</v>
      </c>
      <c r="E2446" s="23" t="s">
        <v>13</v>
      </c>
    </row>
    <row r="2447" hidden="1">
      <c r="A2447" s="56" t="s">
        <v>3724</v>
      </c>
      <c r="B2447" s="25">
        <v>14396.0</v>
      </c>
      <c r="C2447" s="26">
        <v>14396.0</v>
      </c>
      <c r="D2447" s="27">
        <v>0.0</v>
      </c>
      <c r="E2447" s="28"/>
    </row>
    <row r="2448" hidden="1">
      <c r="A2448" s="56" t="s">
        <v>3725</v>
      </c>
      <c r="B2448" s="29">
        <v>19564.0</v>
      </c>
      <c r="C2448" s="26">
        <v>19564.0</v>
      </c>
      <c r="D2448" s="27">
        <v>0.0</v>
      </c>
      <c r="E2448" s="28"/>
    </row>
    <row r="2449" hidden="1">
      <c r="A2449" s="56" t="s">
        <v>3726</v>
      </c>
      <c r="B2449" s="29">
        <v>0.0</v>
      </c>
      <c r="C2449" s="26"/>
      <c r="D2449" s="27">
        <v>0.0</v>
      </c>
      <c r="E2449" s="41"/>
    </row>
    <row r="2450" hidden="1">
      <c r="A2450" s="56" t="s">
        <v>3727</v>
      </c>
      <c r="B2450" s="29">
        <v>3500.0</v>
      </c>
      <c r="C2450" s="26">
        <v>3500.0</v>
      </c>
      <c r="D2450" s="27">
        <v>0.0</v>
      </c>
      <c r="E2450" s="41"/>
    </row>
    <row r="2451" hidden="1">
      <c r="A2451" s="31" t="s">
        <v>3729</v>
      </c>
      <c r="B2451" s="29">
        <v>0.0</v>
      </c>
      <c r="C2451" s="26"/>
      <c r="D2451" s="27">
        <v>0.0</v>
      </c>
      <c r="E2451" s="28"/>
    </row>
    <row r="2452" hidden="1">
      <c r="A2452" s="31" t="s">
        <v>3730</v>
      </c>
      <c r="B2452" s="29">
        <v>0.0</v>
      </c>
      <c r="C2452" s="26"/>
      <c r="D2452" s="27">
        <v>0.0</v>
      </c>
      <c r="E2452" s="40"/>
    </row>
    <row r="2453" hidden="1">
      <c r="A2453" s="31" t="s">
        <v>3732</v>
      </c>
      <c r="B2453" s="29">
        <v>8655.0</v>
      </c>
      <c r="C2453" s="26">
        <v>8547.0</v>
      </c>
      <c r="D2453" s="27">
        <v>-108.0</v>
      </c>
      <c r="E2453" s="28" t="s">
        <v>8693</v>
      </c>
    </row>
    <row r="2454" hidden="1">
      <c r="A2454" s="31" t="s">
        <v>3734</v>
      </c>
      <c r="B2454" s="29">
        <v>1440.0</v>
      </c>
      <c r="C2454" s="26">
        <v>1520.0</v>
      </c>
      <c r="D2454" s="27">
        <v>80.0</v>
      </c>
      <c r="E2454" s="40" t="s">
        <v>8694</v>
      </c>
    </row>
    <row r="2455" hidden="1">
      <c r="A2455" s="57" t="s">
        <v>3735</v>
      </c>
      <c r="B2455" s="29">
        <v>85241.0</v>
      </c>
      <c r="C2455" s="29">
        <v>85241.0</v>
      </c>
      <c r="D2455" s="27">
        <v>0.0</v>
      </c>
      <c r="E2455" s="41"/>
    </row>
    <row r="2456" hidden="1">
      <c r="A2456" s="57" t="s">
        <v>3736</v>
      </c>
      <c r="B2456" s="29">
        <v>51353.0</v>
      </c>
      <c r="C2456" s="58">
        <v>51353.0</v>
      </c>
      <c r="D2456" s="27">
        <v>0.0</v>
      </c>
      <c r="E2456" s="41"/>
    </row>
    <row r="2457" hidden="1">
      <c r="A2457" s="57" t="s">
        <v>3737</v>
      </c>
      <c r="B2457" s="29">
        <v>87097.0</v>
      </c>
      <c r="C2457" s="58">
        <v>86166.0</v>
      </c>
      <c r="D2457" s="27">
        <v>-931.0</v>
      </c>
      <c r="E2457" s="41"/>
    </row>
    <row r="2458" hidden="1">
      <c r="A2458" s="57" t="s">
        <v>3738</v>
      </c>
      <c r="B2458" s="29">
        <v>68417.0</v>
      </c>
      <c r="C2458" s="58">
        <v>68792.0</v>
      </c>
      <c r="D2458" s="27">
        <v>375.0</v>
      </c>
      <c r="E2458" s="41"/>
    </row>
    <row r="2459" hidden="1">
      <c r="A2459" s="57" t="s">
        <v>3740</v>
      </c>
      <c r="B2459" s="29">
        <v>3940.0</v>
      </c>
      <c r="C2459" s="58">
        <v>3940.0</v>
      </c>
      <c r="D2459" s="27">
        <v>0.0</v>
      </c>
      <c r="E2459" s="41"/>
    </row>
    <row r="2460" hidden="1">
      <c r="A2460" s="57" t="s">
        <v>3741</v>
      </c>
      <c r="B2460" s="29">
        <v>6634.0</v>
      </c>
      <c r="C2460" s="58">
        <v>6634.0</v>
      </c>
      <c r="D2460" s="27">
        <v>0.0</v>
      </c>
      <c r="E2460" s="41"/>
    </row>
    <row r="2461" hidden="1">
      <c r="A2461" s="35" t="s">
        <v>3742</v>
      </c>
      <c r="B2461" s="29">
        <v>343602.0</v>
      </c>
      <c r="C2461" s="58">
        <v>342761.0</v>
      </c>
      <c r="D2461" s="27">
        <v>-841.0</v>
      </c>
      <c r="E2461" s="41"/>
    </row>
    <row r="2462" hidden="1">
      <c r="A2462" s="36" t="s">
        <v>3743</v>
      </c>
      <c r="B2462" s="42">
        <v>1.0</v>
      </c>
      <c r="C2462" s="64">
        <v>258.0</v>
      </c>
      <c r="D2462" s="65">
        <v>257.0</v>
      </c>
      <c r="E2462" s="45"/>
    </row>
    <row r="2463" hidden="1">
      <c r="A2463" s="39"/>
      <c r="B2463" s="59"/>
      <c r="C2463" s="66"/>
      <c r="D2463" s="60"/>
      <c r="E2463" s="67"/>
    </row>
    <row r="2464" hidden="1">
      <c r="A2464" s="39"/>
      <c r="B2464" s="59"/>
      <c r="C2464" s="66"/>
      <c r="D2464" s="60"/>
      <c r="E2464" s="67"/>
    </row>
    <row r="2465" hidden="1">
      <c r="A2465" s="5" t="s">
        <v>4846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3717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46048.0</v>
      </c>
      <c r="B2469" s="6"/>
      <c r="C2469" s="53" t="s">
        <v>3718</v>
      </c>
      <c r="D2469" s="15">
        <v>46053.0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4" t="s">
        <v>4850</v>
      </c>
      <c r="B2471" s="7"/>
      <c r="C2471" s="16"/>
      <c r="D2471" s="55" t="s">
        <v>4859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3719</v>
      </c>
      <c r="B2473" s="6"/>
      <c r="C2473" s="6"/>
      <c r="D2473" s="6"/>
      <c r="E2473" s="7"/>
    </row>
    <row r="2474" hidden="1">
      <c r="A2474" s="20" t="s">
        <v>3720</v>
      </c>
      <c r="B2474" s="21" t="s">
        <v>3721</v>
      </c>
      <c r="C2474" s="22" t="s">
        <v>3722</v>
      </c>
      <c r="D2474" s="21" t="s">
        <v>3723</v>
      </c>
      <c r="E2474" s="23" t="s">
        <v>13</v>
      </c>
    </row>
    <row r="2475" hidden="1">
      <c r="A2475" s="56" t="s">
        <v>3724</v>
      </c>
      <c r="B2475" s="25">
        <v>18069.0</v>
      </c>
      <c r="C2475" s="26">
        <v>9262.0</v>
      </c>
      <c r="D2475" s="27">
        <v>-8807.0</v>
      </c>
      <c r="E2475" s="28"/>
    </row>
    <row r="2476" hidden="1">
      <c r="A2476" s="56" t="s">
        <v>3725</v>
      </c>
      <c r="B2476" s="29">
        <v>13911.0</v>
      </c>
      <c r="C2476" s="26">
        <v>13911.0</v>
      </c>
      <c r="D2476" s="27">
        <v>0.0</v>
      </c>
      <c r="E2476" s="28"/>
    </row>
    <row r="2477" hidden="1">
      <c r="A2477" s="56" t="s">
        <v>3726</v>
      </c>
      <c r="B2477" s="29">
        <v>140.0</v>
      </c>
      <c r="C2477" s="26">
        <v>140.0</v>
      </c>
      <c r="D2477" s="27">
        <v>0.0</v>
      </c>
      <c r="E2477" s="41"/>
    </row>
    <row r="2478" hidden="1">
      <c r="A2478" s="56" t="s">
        <v>3727</v>
      </c>
      <c r="B2478" s="29">
        <v>2500.0</v>
      </c>
      <c r="C2478" s="26">
        <v>4000.0</v>
      </c>
      <c r="D2478" s="27">
        <v>1500.0</v>
      </c>
      <c r="E2478" s="41"/>
    </row>
    <row r="2479" hidden="1">
      <c r="A2479" s="31" t="s">
        <v>3729</v>
      </c>
      <c r="B2479" s="29">
        <v>539.0</v>
      </c>
      <c r="C2479" s="26">
        <v>400.0</v>
      </c>
      <c r="D2479" s="27">
        <v>-139.0</v>
      </c>
      <c r="E2479" s="28" t="s">
        <v>8695</v>
      </c>
    </row>
    <row r="2480" hidden="1">
      <c r="A2480" s="31" t="s">
        <v>3730</v>
      </c>
      <c r="B2480" s="29">
        <v>0.0</v>
      </c>
      <c r="C2480" s="26"/>
      <c r="D2480" s="27">
        <v>0.0</v>
      </c>
      <c r="E2480" s="40"/>
    </row>
    <row r="2481" hidden="1">
      <c r="A2481" s="31" t="s">
        <v>3732</v>
      </c>
      <c r="B2481" s="29">
        <v>3909.0</v>
      </c>
      <c r="C2481" s="26">
        <v>7665.0</v>
      </c>
      <c r="D2481" s="27">
        <v>3756.0</v>
      </c>
      <c r="E2481" s="28" t="s">
        <v>8696</v>
      </c>
    </row>
    <row r="2482" hidden="1">
      <c r="A2482" s="31" t="s">
        <v>3734</v>
      </c>
      <c r="B2482" s="29">
        <v>1360.0</v>
      </c>
      <c r="C2482" s="26">
        <v>1960.0</v>
      </c>
      <c r="D2482" s="27">
        <v>600.0</v>
      </c>
      <c r="E2482" s="40" t="s">
        <v>8697</v>
      </c>
    </row>
    <row r="2483" hidden="1">
      <c r="A2483" s="57" t="s">
        <v>3735</v>
      </c>
      <c r="B2483" s="29">
        <v>83598.0</v>
      </c>
      <c r="C2483" s="29">
        <v>83598.0</v>
      </c>
      <c r="D2483" s="27">
        <v>0.0</v>
      </c>
      <c r="E2483" s="41"/>
    </row>
    <row r="2484" hidden="1">
      <c r="A2484" s="57" t="s">
        <v>3736</v>
      </c>
      <c r="B2484" s="29">
        <v>32190.0</v>
      </c>
      <c r="C2484" s="58">
        <v>32190.0</v>
      </c>
      <c r="D2484" s="27">
        <v>0.0</v>
      </c>
      <c r="E2484" s="41"/>
    </row>
    <row r="2485" hidden="1">
      <c r="A2485" s="57" t="s">
        <v>3737</v>
      </c>
      <c r="B2485" s="29">
        <v>71288.0</v>
      </c>
      <c r="C2485" s="58">
        <v>70959.0</v>
      </c>
      <c r="D2485" s="27">
        <v>-329.0</v>
      </c>
      <c r="E2485" s="41"/>
    </row>
    <row r="2486" hidden="1">
      <c r="A2486" s="57" t="s">
        <v>3738</v>
      </c>
      <c r="B2486" s="29">
        <v>44978.0</v>
      </c>
      <c r="C2486" s="58">
        <v>44978.0</v>
      </c>
      <c r="D2486" s="27">
        <v>0.0</v>
      </c>
      <c r="E2486" s="41"/>
    </row>
    <row r="2487" hidden="1">
      <c r="A2487" s="57" t="s">
        <v>3740</v>
      </c>
      <c r="B2487" s="29">
        <v>355.0</v>
      </c>
      <c r="C2487" s="58">
        <v>355.0</v>
      </c>
      <c r="D2487" s="27">
        <v>0.0</v>
      </c>
      <c r="E2487" s="41"/>
    </row>
    <row r="2488" hidden="1">
      <c r="A2488" s="57" t="s">
        <v>3741</v>
      </c>
      <c r="B2488" s="29">
        <v>10570.0</v>
      </c>
      <c r="C2488" s="58">
        <v>10570.0</v>
      </c>
      <c r="D2488" s="27">
        <v>0.0</v>
      </c>
      <c r="E2488" s="41"/>
    </row>
    <row r="2489" hidden="1">
      <c r="A2489" s="35" t="s">
        <v>3742</v>
      </c>
      <c r="B2489" s="29">
        <v>272836.0</v>
      </c>
      <c r="C2489" s="58">
        <v>272507.0</v>
      </c>
      <c r="D2489" s="27">
        <v>-329.0</v>
      </c>
      <c r="E2489" s="41"/>
    </row>
    <row r="2490" hidden="1">
      <c r="A2490" s="36" t="s">
        <v>3743</v>
      </c>
      <c r="B2490" s="42">
        <v>1.0</v>
      </c>
      <c r="C2490" s="64">
        <v>-3089.0</v>
      </c>
      <c r="D2490" s="65">
        <v>-3090.0</v>
      </c>
      <c r="E2490" s="45"/>
    </row>
    <row r="2491" hidden="1">
      <c r="A2491" s="39"/>
      <c r="B2491" s="59"/>
      <c r="C2491" s="66"/>
      <c r="D2491" s="60"/>
      <c r="E2491" s="67"/>
    </row>
    <row r="2492" hidden="1">
      <c r="A2492" s="39"/>
      <c r="B2492" s="59"/>
      <c r="C2492" s="66"/>
      <c r="D2492" s="60"/>
      <c r="E2492" s="67"/>
    </row>
    <row r="2493" hidden="1">
      <c r="A2493" s="5" t="s">
        <v>4846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3717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46054.0</v>
      </c>
      <c r="B2497" s="6"/>
      <c r="C2497" s="53" t="s">
        <v>3718</v>
      </c>
      <c r="D2497" s="15">
        <v>46054.0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4" t="s">
        <v>4851</v>
      </c>
      <c r="B2499" s="7"/>
      <c r="C2499" s="16"/>
      <c r="D2499" s="55" t="s">
        <v>4851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3719</v>
      </c>
      <c r="B2501" s="6"/>
      <c r="C2501" s="6"/>
      <c r="D2501" s="6"/>
      <c r="E2501" s="7"/>
    </row>
    <row r="2502" hidden="1">
      <c r="A2502" s="20" t="s">
        <v>3720</v>
      </c>
      <c r="B2502" s="21" t="s">
        <v>3721</v>
      </c>
      <c r="C2502" s="22" t="s">
        <v>3722</v>
      </c>
      <c r="D2502" s="21" t="s">
        <v>3723</v>
      </c>
      <c r="E2502" s="23" t="s">
        <v>13</v>
      </c>
    </row>
    <row r="2503" hidden="1">
      <c r="A2503" s="56" t="s">
        <v>3724</v>
      </c>
      <c r="B2503" s="25">
        <v>1751.0</v>
      </c>
      <c r="C2503" s="26">
        <v>1751.0</v>
      </c>
      <c r="D2503" s="27">
        <v>0.0</v>
      </c>
      <c r="E2503" s="28"/>
    </row>
    <row r="2504" hidden="1">
      <c r="A2504" s="56" t="s">
        <v>3725</v>
      </c>
      <c r="B2504" s="29">
        <v>1658.0</v>
      </c>
      <c r="C2504" s="26">
        <v>1658.0</v>
      </c>
      <c r="D2504" s="27">
        <v>0.0</v>
      </c>
      <c r="E2504" s="28"/>
    </row>
    <row r="2505" hidden="1">
      <c r="A2505" s="56" t="s">
        <v>3726</v>
      </c>
      <c r="B2505" s="29">
        <v>0.0</v>
      </c>
      <c r="C2505" s="26"/>
      <c r="D2505" s="27">
        <v>0.0</v>
      </c>
      <c r="E2505" s="41"/>
    </row>
    <row r="2506" hidden="1">
      <c r="A2506" s="56" t="s">
        <v>3727</v>
      </c>
      <c r="B2506" s="29">
        <v>1000.0</v>
      </c>
      <c r="C2506" s="26">
        <v>1000.0</v>
      </c>
      <c r="D2506" s="27">
        <v>0.0</v>
      </c>
      <c r="E2506" s="41"/>
    </row>
    <row r="2507" hidden="1">
      <c r="A2507" s="31" t="s">
        <v>3729</v>
      </c>
      <c r="B2507" s="29">
        <v>0.0</v>
      </c>
      <c r="C2507" s="26"/>
      <c r="D2507" s="27">
        <v>0.0</v>
      </c>
      <c r="E2507" s="28"/>
    </row>
    <row r="2508" hidden="1">
      <c r="A2508" s="31" t="s">
        <v>3730</v>
      </c>
      <c r="B2508" s="29">
        <v>0.0</v>
      </c>
      <c r="C2508" s="26"/>
      <c r="D2508" s="27">
        <v>0.0</v>
      </c>
      <c r="E2508" s="40"/>
    </row>
    <row r="2509" hidden="1">
      <c r="A2509" s="31" t="s">
        <v>3732</v>
      </c>
      <c r="B2509" s="29">
        <v>300.0</v>
      </c>
      <c r="C2509" s="26">
        <v>300.0</v>
      </c>
      <c r="D2509" s="27">
        <v>0.0</v>
      </c>
      <c r="E2509" s="28" t="s">
        <v>8698</v>
      </c>
    </row>
    <row r="2510" hidden="1">
      <c r="A2510" s="31" t="s">
        <v>3734</v>
      </c>
      <c r="B2510" s="29">
        <v>240.0</v>
      </c>
      <c r="C2510" s="26">
        <v>240.0</v>
      </c>
      <c r="D2510" s="27">
        <v>0.0</v>
      </c>
      <c r="E2510" s="40"/>
    </row>
    <row r="2511" hidden="1">
      <c r="A2511" s="57" t="s">
        <v>3735</v>
      </c>
      <c r="B2511" s="29">
        <v>11797.0</v>
      </c>
      <c r="C2511" s="29">
        <v>11797.0</v>
      </c>
      <c r="D2511" s="27">
        <v>0.0</v>
      </c>
      <c r="E2511" s="41"/>
    </row>
    <row r="2512" hidden="1">
      <c r="A2512" s="57" t="s">
        <v>3736</v>
      </c>
      <c r="B2512" s="29">
        <v>6561.0</v>
      </c>
      <c r="C2512" s="58">
        <v>6561.0</v>
      </c>
      <c r="D2512" s="27">
        <v>0.0</v>
      </c>
      <c r="E2512" s="41"/>
    </row>
    <row r="2513" hidden="1">
      <c r="A2513" s="57" t="s">
        <v>3737</v>
      </c>
      <c r="B2513" s="29">
        <v>8663.0</v>
      </c>
      <c r="C2513" s="58">
        <v>8663.0</v>
      </c>
      <c r="D2513" s="27">
        <v>0.0</v>
      </c>
      <c r="E2513" s="41"/>
    </row>
    <row r="2514" hidden="1">
      <c r="A2514" s="57" t="s">
        <v>3738</v>
      </c>
      <c r="B2514" s="29">
        <v>6086.0</v>
      </c>
      <c r="C2514" s="58">
        <v>6086.0</v>
      </c>
      <c r="D2514" s="27">
        <v>0.0</v>
      </c>
      <c r="E2514" s="41"/>
    </row>
    <row r="2515" hidden="1">
      <c r="A2515" s="57" t="s">
        <v>3740</v>
      </c>
      <c r="B2515" s="29">
        <v>0.0</v>
      </c>
      <c r="C2515" s="58">
        <v>0.0</v>
      </c>
      <c r="D2515" s="27">
        <v>0.0</v>
      </c>
      <c r="E2515" s="41"/>
    </row>
    <row r="2516" hidden="1">
      <c r="A2516" s="57" t="s">
        <v>3741</v>
      </c>
      <c r="B2516" s="29">
        <v>0.0</v>
      </c>
      <c r="C2516" s="58">
        <v>0.0</v>
      </c>
      <c r="D2516" s="27">
        <v>0.0</v>
      </c>
      <c r="E2516" s="41"/>
    </row>
    <row r="2517" hidden="1">
      <c r="A2517" s="35" t="s">
        <v>3742</v>
      </c>
      <c r="B2517" s="29">
        <v>38056.0</v>
      </c>
      <c r="C2517" s="58">
        <v>38056.0</v>
      </c>
      <c r="D2517" s="27">
        <v>0.0</v>
      </c>
      <c r="E2517" s="41"/>
    </row>
    <row r="2518" hidden="1">
      <c r="A2518" s="36" t="s">
        <v>3743</v>
      </c>
      <c r="B2518" s="42">
        <v>0.0</v>
      </c>
      <c r="C2518" s="64">
        <v>0.0</v>
      </c>
      <c r="D2518" s="65">
        <v>0.0</v>
      </c>
      <c r="E2518" s="45"/>
    </row>
    <row r="2519" hidden="1">
      <c r="A2519" s="39"/>
      <c r="B2519" s="59"/>
      <c r="C2519" s="66"/>
      <c r="D2519" s="60"/>
      <c r="E2519" s="67"/>
    </row>
    <row r="2520" hidden="1">
      <c r="A2520" s="39"/>
      <c r="B2520" s="59"/>
      <c r="C2520" s="66"/>
      <c r="D2520" s="60"/>
      <c r="E2520" s="67"/>
    </row>
    <row r="2521" hidden="1">
      <c r="A2521" s="5" t="s">
        <v>4846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3717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46055.0</v>
      </c>
      <c r="B2525" s="6"/>
      <c r="C2525" s="53" t="s">
        <v>3718</v>
      </c>
      <c r="D2525" s="15">
        <v>46061.0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4" t="s">
        <v>4850</v>
      </c>
      <c r="B2527" s="7"/>
      <c r="C2527" s="16"/>
      <c r="D2527" s="55" t="s">
        <v>4851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3719</v>
      </c>
      <c r="B2529" s="6"/>
      <c r="C2529" s="6"/>
      <c r="D2529" s="6"/>
      <c r="E2529" s="7"/>
    </row>
    <row r="2530" hidden="1">
      <c r="A2530" s="20" t="s">
        <v>3720</v>
      </c>
      <c r="B2530" s="21" t="s">
        <v>3721</v>
      </c>
      <c r="C2530" s="22" t="s">
        <v>3722</v>
      </c>
      <c r="D2530" s="21" t="s">
        <v>3723</v>
      </c>
      <c r="E2530" s="23" t="s">
        <v>13</v>
      </c>
    </row>
    <row r="2531" hidden="1">
      <c r="A2531" s="56" t="s">
        <v>3724</v>
      </c>
      <c r="B2531" s="25">
        <v>24750.0</v>
      </c>
      <c r="C2531" s="26">
        <v>24750.0</v>
      </c>
      <c r="D2531" s="27">
        <v>0.0</v>
      </c>
      <c r="E2531" s="28"/>
    </row>
    <row r="2532" hidden="1">
      <c r="A2532" s="56" t="s">
        <v>3725</v>
      </c>
      <c r="B2532" s="29">
        <v>23497.0</v>
      </c>
      <c r="C2532" s="26">
        <v>23497.0</v>
      </c>
      <c r="D2532" s="27">
        <v>0.0</v>
      </c>
      <c r="E2532" s="28"/>
    </row>
    <row r="2533" hidden="1">
      <c r="A2533" s="56" t="s">
        <v>3726</v>
      </c>
      <c r="B2533" s="29">
        <v>0.0</v>
      </c>
      <c r="C2533" s="26"/>
      <c r="D2533" s="27">
        <v>0.0</v>
      </c>
      <c r="E2533" s="41"/>
    </row>
    <row r="2534" hidden="1">
      <c r="A2534" s="56" t="s">
        <v>3727</v>
      </c>
      <c r="B2534" s="29">
        <v>4000.0</v>
      </c>
      <c r="C2534" s="26">
        <v>4000.0</v>
      </c>
      <c r="D2534" s="27">
        <v>0.0</v>
      </c>
      <c r="E2534" s="41"/>
    </row>
    <row r="2535" hidden="1">
      <c r="A2535" s="31" t="s">
        <v>3729</v>
      </c>
      <c r="B2535" s="29">
        <v>0.0</v>
      </c>
      <c r="C2535" s="26"/>
      <c r="D2535" s="27">
        <v>0.0</v>
      </c>
      <c r="E2535" s="28"/>
    </row>
    <row r="2536" hidden="1">
      <c r="A2536" s="31" t="s">
        <v>3730</v>
      </c>
      <c r="B2536" s="29">
        <v>0.0</v>
      </c>
      <c r="C2536" s="26"/>
      <c r="D2536" s="27">
        <v>0.0</v>
      </c>
      <c r="E2536" s="40"/>
    </row>
    <row r="2537" hidden="1">
      <c r="A2537" s="31" t="s">
        <v>3732</v>
      </c>
      <c r="B2537" s="29">
        <v>700.0</v>
      </c>
      <c r="C2537" s="26">
        <v>700.0</v>
      </c>
      <c r="D2537" s="27">
        <v>0.0</v>
      </c>
      <c r="E2537" s="28" t="s">
        <v>8699</v>
      </c>
    </row>
    <row r="2538" hidden="1">
      <c r="A2538" s="31" t="s">
        <v>3734</v>
      </c>
      <c r="B2538" s="29">
        <v>800.0</v>
      </c>
      <c r="C2538" s="26">
        <v>800.0</v>
      </c>
      <c r="D2538" s="27">
        <v>0.0</v>
      </c>
      <c r="E2538" s="40"/>
    </row>
    <row r="2539" hidden="1">
      <c r="A2539" s="57" t="s">
        <v>3735</v>
      </c>
      <c r="B2539" s="29">
        <v>101785.0</v>
      </c>
      <c r="C2539" s="29">
        <v>101785.0</v>
      </c>
      <c r="D2539" s="27">
        <v>0.0</v>
      </c>
      <c r="E2539" s="41"/>
    </row>
    <row r="2540" hidden="1">
      <c r="A2540" s="57" t="s">
        <v>3736</v>
      </c>
      <c r="B2540" s="29">
        <v>40574.0</v>
      </c>
      <c r="C2540" s="58">
        <v>40574.0</v>
      </c>
      <c r="D2540" s="27">
        <v>0.0</v>
      </c>
      <c r="E2540" s="41"/>
    </row>
    <row r="2541" hidden="1">
      <c r="A2541" s="57" t="s">
        <v>3737</v>
      </c>
      <c r="B2541" s="29">
        <v>73477.0</v>
      </c>
      <c r="C2541" s="58">
        <v>72299.0</v>
      </c>
      <c r="D2541" s="27">
        <v>-1178.0</v>
      </c>
      <c r="E2541" s="41"/>
    </row>
    <row r="2542" hidden="1">
      <c r="A2542" s="57" t="s">
        <v>3738</v>
      </c>
      <c r="B2542" s="29">
        <v>59825.0</v>
      </c>
      <c r="C2542" s="58">
        <v>59825.0</v>
      </c>
      <c r="D2542" s="27">
        <v>0.0</v>
      </c>
      <c r="E2542" s="41"/>
    </row>
    <row r="2543" hidden="1">
      <c r="A2543" s="57" t="s">
        <v>3740</v>
      </c>
      <c r="B2543" s="29">
        <v>0.0</v>
      </c>
      <c r="C2543" s="58">
        <v>0.0</v>
      </c>
      <c r="D2543" s="27">
        <v>0.0</v>
      </c>
      <c r="E2543" s="41"/>
    </row>
    <row r="2544" hidden="1">
      <c r="A2544" s="57" t="s">
        <v>3741</v>
      </c>
      <c r="B2544" s="29">
        <v>12261.0</v>
      </c>
      <c r="C2544" s="58">
        <v>12261.0</v>
      </c>
      <c r="D2544" s="27">
        <v>0.0</v>
      </c>
      <c r="E2544" s="41"/>
    </row>
    <row r="2545" hidden="1">
      <c r="A2545" s="35" t="s">
        <v>3742</v>
      </c>
      <c r="B2545" s="29">
        <v>329407.4</v>
      </c>
      <c r="C2545" s="58">
        <v>328229.4</v>
      </c>
      <c r="D2545" s="27">
        <v>-1178.0</v>
      </c>
      <c r="E2545" s="41"/>
    </row>
    <row r="2546" hidden="1">
      <c r="A2546" s="36" t="s">
        <v>3743</v>
      </c>
      <c r="B2546" s="42">
        <v>0.6000000000058208</v>
      </c>
      <c r="C2546" s="64">
        <v>0.5999999999767169</v>
      </c>
      <c r="D2546" s="65">
        <v>-2.9103830456733704E-11</v>
      </c>
      <c r="E2546" s="45"/>
    </row>
    <row r="2547" hidden="1">
      <c r="A2547" s="39"/>
      <c r="B2547" s="59"/>
      <c r="C2547" s="66"/>
      <c r="D2547" s="60"/>
      <c r="E2547" s="67"/>
    </row>
    <row r="2548" hidden="1">
      <c r="A2548" s="39"/>
      <c r="B2548" s="59"/>
      <c r="C2548" s="66"/>
      <c r="D2548" s="60"/>
      <c r="E2548" s="67"/>
    </row>
    <row r="2549" hidden="1">
      <c r="A2549" s="5" t="s">
        <v>4846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3717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46062.0</v>
      </c>
      <c r="B2553" s="6"/>
      <c r="C2553" s="53" t="s">
        <v>3718</v>
      </c>
      <c r="D2553" s="15">
        <v>46068.0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4" t="s">
        <v>4850</v>
      </c>
      <c r="B2555" s="7"/>
      <c r="C2555" s="16"/>
      <c r="D2555" s="55" t="s">
        <v>4851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3719</v>
      </c>
      <c r="B2557" s="6"/>
      <c r="C2557" s="6"/>
      <c r="D2557" s="6"/>
      <c r="E2557" s="7"/>
    </row>
    <row r="2558" hidden="1">
      <c r="A2558" s="20" t="s">
        <v>3720</v>
      </c>
      <c r="B2558" s="21" t="s">
        <v>3721</v>
      </c>
      <c r="C2558" s="22" t="s">
        <v>3722</v>
      </c>
      <c r="D2558" s="21" t="s">
        <v>3723</v>
      </c>
      <c r="E2558" s="23" t="s">
        <v>13</v>
      </c>
    </row>
    <row r="2559" hidden="1">
      <c r="A2559" s="56" t="s">
        <v>3724</v>
      </c>
      <c r="B2559" s="25">
        <v>29426.0</v>
      </c>
      <c r="C2559" s="26">
        <v>29426.0</v>
      </c>
      <c r="D2559" s="27">
        <v>0.0</v>
      </c>
      <c r="E2559" s="28"/>
    </row>
    <row r="2560" hidden="1">
      <c r="A2560" s="56" t="s">
        <v>3725</v>
      </c>
      <c r="B2560" s="29">
        <v>23604.0</v>
      </c>
      <c r="C2560" s="26">
        <v>23604.0</v>
      </c>
      <c r="D2560" s="27">
        <v>0.0</v>
      </c>
      <c r="E2560" s="28"/>
    </row>
    <row r="2561" hidden="1">
      <c r="A2561" s="56" t="s">
        <v>3726</v>
      </c>
      <c r="B2561" s="29">
        <v>0.0</v>
      </c>
      <c r="C2561" s="26"/>
      <c r="D2561" s="27">
        <v>0.0</v>
      </c>
      <c r="E2561" s="41"/>
    </row>
    <row r="2562" hidden="1">
      <c r="A2562" s="56" t="s">
        <v>3727</v>
      </c>
      <c r="B2562" s="29">
        <v>3500.0</v>
      </c>
      <c r="C2562" s="26">
        <v>3500.0</v>
      </c>
      <c r="D2562" s="27">
        <v>0.0</v>
      </c>
      <c r="E2562" s="41"/>
    </row>
    <row r="2563" hidden="1">
      <c r="A2563" s="31" t="s">
        <v>3729</v>
      </c>
      <c r="B2563" s="29">
        <v>0.0</v>
      </c>
      <c r="C2563" s="26">
        <v>449.0</v>
      </c>
      <c r="D2563" s="27">
        <v>449.0</v>
      </c>
      <c r="E2563" s="28" t="s">
        <v>8700</v>
      </c>
    </row>
    <row r="2564" hidden="1">
      <c r="A2564" s="31" t="s">
        <v>3730</v>
      </c>
      <c r="B2564" s="29">
        <v>0.0</v>
      </c>
      <c r="C2564" s="26"/>
      <c r="D2564" s="27">
        <v>0.0</v>
      </c>
      <c r="E2564" s="40"/>
    </row>
    <row r="2565" hidden="1">
      <c r="A2565" s="31" t="s">
        <v>3732</v>
      </c>
      <c r="B2565" s="29">
        <v>727.0</v>
      </c>
      <c r="C2565" s="26">
        <v>228.0</v>
      </c>
      <c r="D2565" s="27">
        <v>-499.0</v>
      </c>
      <c r="E2565" s="28" t="s">
        <v>8701</v>
      </c>
    </row>
    <row r="2566" hidden="1">
      <c r="A2566" s="31" t="s">
        <v>3734</v>
      </c>
      <c r="B2566" s="29">
        <v>1360.0</v>
      </c>
      <c r="C2566" s="26">
        <v>1360.0</v>
      </c>
      <c r="D2566" s="27">
        <v>0.0</v>
      </c>
      <c r="E2566" s="40"/>
    </row>
    <row r="2567" hidden="1">
      <c r="A2567" s="57" t="s">
        <v>3735</v>
      </c>
      <c r="B2567" s="29">
        <v>119021.0</v>
      </c>
      <c r="C2567" s="29">
        <v>119021.0</v>
      </c>
      <c r="D2567" s="27">
        <v>0.0</v>
      </c>
      <c r="E2567" s="41"/>
    </row>
    <row r="2568" hidden="1">
      <c r="A2568" s="57" t="s">
        <v>3736</v>
      </c>
      <c r="B2568" s="29">
        <v>56930.0</v>
      </c>
      <c r="C2568" s="58">
        <v>56930.0</v>
      </c>
      <c r="D2568" s="27">
        <v>0.0</v>
      </c>
      <c r="E2568" s="41"/>
    </row>
    <row r="2569" hidden="1">
      <c r="A2569" s="57" t="s">
        <v>3737</v>
      </c>
      <c r="B2569" s="29">
        <v>72090.0</v>
      </c>
      <c r="C2569" s="58">
        <v>72090.0</v>
      </c>
      <c r="D2569" s="27">
        <v>0.0</v>
      </c>
      <c r="E2569" s="41"/>
    </row>
    <row r="2570" hidden="1">
      <c r="A2570" s="57" t="s">
        <v>3738</v>
      </c>
      <c r="B2570" s="29">
        <v>62866.0</v>
      </c>
      <c r="C2570" s="58">
        <v>62866.0</v>
      </c>
      <c r="D2570" s="27">
        <v>0.0</v>
      </c>
      <c r="E2570" s="41"/>
    </row>
    <row r="2571" hidden="1">
      <c r="A2571" s="57" t="s">
        <v>3740</v>
      </c>
      <c r="B2571" s="29">
        <v>628.0</v>
      </c>
      <c r="C2571" s="58">
        <v>628.0</v>
      </c>
      <c r="D2571" s="27">
        <v>0.0</v>
      </c>
      <c r="E2571" s="41"/>
    </row>
    <row r="2572" hidden="1">
      <c r="A2572" s="57" t="s">
        <v>3741</v>
      </c>
      <c r="B2572" s="29">
        <v>10629.0</v>
      </c>
      <c r="C2572" s="58">
        <v>10629.0</v>
      </c>
      <c r="D2572" s="27">
        <v>0.0</v>
      </c>
      <c r="E2572" s="41"/>
    </row>
    <row r="2573" hidden="1">
      <c r="A2573" s="35" t="s">
        <v>3742</v>
      </c>
      <c r="B2573" s="29">
        <v>370152.0</v>
      </c>
      <c r="C2573" s="58">
        <v>370172.0</v>
      </c>
      <c r="D2573" s="27">
        <v>20.0</v>
      </c>
      <c r="E2573" s="41"/>
    </row>
    <row r="2574" hidden="1">
      <c r="A2574" s="36" t="s">
        <v>3743</v>
      </c>
      <c r="B2574" s="42">
        <v>0.0</v>
      </c>
      <c r="C2574" s="64">
        <v>-70.0</v>
      </c>
      <c r="D2574" s="65">
        <v>-70.0</v>
      </c>
      <c r="E2574" s="45"/>
    </row>
    <row r="2575" hidden="1">
      <c r="A2575" s="39"/>
      <c r="B2575" s="59"/>
      <c r="C2575" s="66"/>
      <c r="D2575" s="60"/>
      <c r="E2575" s="67"/>
    </row>
    <row r="2576" hidden="1">
      <c r="A2576" s="39"/>
      <c r="B2576" s="59"/>
      <c r="C2576" s="66"/>
      <c r="D2576" s="60"/>
      <c r="E2576" s="67"/>
    </row>
    <row r="2577" hidden="1">
      <c r="A2577" s="5" t="s">
        <v>4846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3717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46069.0</v>
      </c>
      <c r="B2581" s="6"/>
      <c r="C2581" s="53" t="s">
        <v>3718</v>
      </c>
      <c r="D2581" s="15">
        <v>46075.0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4" t="s">
        <v>4850</v>
      </c>
      <c r="B2583" s="7"/>
      <c r="C2583" s="16"/>
      <c r="D2583" s="55" t="s">
        <v>4851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3719</v>
      </c>
      <c r="B2585" s="6"/>
      <c r="C2585" s="6"/>
      <c r="D2585" s="6"/>
      <c r="E2585" s="7"/>
    </row>
    <row r="2586" hidden="1">
      <c r="A2586" s="20" t="s">
        <v>3720</v>
      </c>
      <c r="B2586" s="21" t="s">
        <v>3721</v>
      </c>
      <c r="C2586" s="22" t="s">
        <v>3722</v>
      </c>
      <c r="D2586" s="21" t="s">
        <v>3723</v>
      </c>
      <c r="E2586" s="23" t="s">
        <v>13</v>
      </c>
    </row>
    <row r="2587" hidden="1">
      <c r="A2587" s="56" t="s">
        <v>3724</v>
      </c>
      <c r="B2587" s="25">
        <v>21347.0</v>
      </c>
      <c r="C2587" s="26">
        <v>21350.0</v>
      </c>
      <c r="D2587" s="27">
        <v>3.0</v>
      </c>
      <c r="E2587" s="28"/>
    </row>
    <row r="2588" hidden="1">
      <c r="A2588" s="56" t="s">
        <v>3725</v>
      </c>
      <c r="B2588" s="29">
        <v>24747.0</v>
      </c>
      <c r="C2588" s="26">
        <v>24747.0</v>
      </c>
      <c r="D2588" s="27">
        <v>0.0</v>
      </c>
      <c r="E2588" s="28"/>
    </row>
    <row r="2589" hidden="1">
      <c r="A2589" s="56" t="s">
        <v>3726</v>
      </c>
      <c r="B2589" s="29">
        <v>0.0</v>
      </c>
      <c r="C2589" s="26"/>
      <c r="D2589" s="27">
        <v>0.0</v>
      </c>
      <c r="E2589" s="41"/>
    </row>
    <row r="2590" hidden="1">
      <c r="A2590" s="56" t="s">
        <v>3727</v>
      </c>
      <c r="B2590" s="29">
        <v>2000.0</v>
      </c>
      <c r="C2590" s="26">
        <v>2000.0</v>
      </c>
      <c r="D2590" s="27">
        <v>0.0</v>
      </c>
      <c r="E2590" s="41"/>
    </row>
    <row r="2591" hidden="1">
      <c r="A2591" s="31" t="s">
        <v>3729</v>
      </c>
      <c r="B2591" s="29">
        <v>0.0</v>
      </c>
      <c r="C2591" s="26"/>
      <c r="D2591" s="27">
        <v>0.0</v>
      </c>
      <c r="E2591" s="28"/>
    </row>
    <row r="2592" hidden="1">
      <c r="A2592" s="31" t="s">
        <v>3730</v>
      </c>
      <c r="B2592" s="29">
        <v>0.0</v>
      </c>
      <c r="C2592" s="26"/>
      <c r="D2592" s="27">
        <v>0.0</v>
      </c>
      <c r="E2592" s="40"/>
    </row>
    <row r="2593" hidden="1">
      <c r="A2593" s="31" t="s">
        <v>3732</v>
      </c>
      <c r="B2593" s="29">
        <v>3016.0</v>
      </c>
      <c r="C2593" s="26">
        <v>2976.0</v>
      </c>
      <c r="D2593" s="27">
        <v>-40.0</v>
      </c>
      <c r="E2593" s="28" t="s">
        <v>8702</v>
      </c>
    </row>
    <row r="2594" hidden="1">
      <c r="A2594" s="31" t="s">
        <v>3734</v>
      </c>
      <c r="B2594" s="29">
        <v>1480.0</v>
      </c>
      <c r="C2594" s="26">
        <v>1560.0</v>
      </c>
      <c r="D2594" s="27">
        <v>80.0</v>
      </c>
      <c r="E2594" s="40"/>
    </row>
    <row r="2595" hidden="1">
      <c r="A2595" s="57" t="s">
        <v>3735</v>
      </c>
      <c r="B2595" s="29">
        <v>110395.0</v>
      </c>
      <c r="C2595" s="29">
        <v>110395.0</v>
      </c>
      <c r="D2595" s="27">
        <v>0.0</v>
      </c>
      <c r="E2595" s="41"/>
    </row>
    <row r="2596" hidden="1">
      <c r="A2596" s="57" t="s">
        <v>3736</v>
      </c>
      <c r="B2596" s="29">
        <v>41168.0</v>
      </c>
      <c r="C2596" s="58">
        <v>41168.0</v>
      </c>
      <c r="D2596" s="27">
        <v>0.0</v>
      </c>
      <c r="E2596" s="41"/>
    </row>
    <row r="2597" hidden="1">
      <c r="A2597" s="57" t="s">
        <v>3737</v>
      </c>
      <c r="B2597" s="29">
        <v>71888.0</v>
      </c>
      <c r="C2597" s="58">
        <v>71888.0</v>
      </c>
      <c r="D2597" s="27">
        <v>0.0</v>
      </c>
      <c r="E2597" s="41"/>
    </row>
    <row r="2598" hidden="1">
      <c r="A2598" s="57" t="s">
        <v>3738</v>
      </c>
      <c r="B2598" s="29">
        <v>69766.5</v>
      </c>
      <c r="C2598" s="58">
        <v>69766.5</v>
      </c>
      <c r="D2598" s="27">
        <v>0.0</v>
      </c>
      <c r="E2598" s="41"/>
    </row>
    <row r="2599" hidden="1">
      <c r="A2599" s="57" t="s">
        <v>3740</v>
      </c>
      <c r="B2599" s="29">
        <v>1788.0</v>
      </c>
      <c r="C2599" s="58">
        <v>1788.0</v>
      </c>
      <c r="D2599" s="27">
        <v>0.0</v>
      </c>
      <c r="E2599" s="41"/>
    </row>
    <row r="2600" hidden="1">
      <c r="A2600" s="57" t="s">
        <v>3741</v>
      </c>
      <c r="B2600" s="29">
        <v>8023.0</v>
      </c>
      <c r="C2600" s="58">
        <v>8023.0</v>
      </c>
      <c r="D2600" s="27">
        <v>0.0</v>
      </c>
      <c r="E2600" s="41"/>
    </row>
    <row r="2601" hidden="1">
      <c r="A2601" s="35" t="s">
        <v>3742</v>
      </c>
      <c r="B2601" s="29">
        <v>347593.5</v>
      </c>
      <c r="C2601" s="58">
        <v>347593.5</v>
      </c>
      <c r="D2601" s="27">
        <v>0.0</v>
      </c>
      <c r="E2601" s="41"/>
    </row>
    <row r="2602" hidden="1">
      <c r="A2602" s="36" t="s">
        <v>3743</v>
      </c>
      <c r="B2602" s="42">
        <v>2.0</v>
      </c>
      <c r="C2602" s="64">
        <v>45.0</v>
      </c>
      <c r="D2602" s="65">
        <v>43.0</v>
      </c>
      <c r="E2602" s="45"/>
    </row>
    <row r="2603" hidden="1">
      <c r="A2603" s="39"/>
      <c r="B2603" s="59"/>
      <c r="C2603" s="66"/>
      <c r="D2603" s="60"/>
      <c r="E2603" s="67"/>
    </row>
    <row r="2604" hidden="1">
      <c r="A2604" s="39"/>
      <c r="B2604" s="59"/>
      <c r="C2604" s="66"/>
      <c r="D2604" s="60"/>
      <c r="E2604" s="67"/>
    </row>
    <row r="2605" hidden="1">
      <c r="A2605" s="5" t="s">
        <v>4846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3717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46076.0</v>
      </c>
      <c r="B2609" s="6"/>
      <c r="C2609" s="53" t="s">
        <v>3718</v>
      </c>
      <c r="D2609" s="47">
        <v>46081.0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4" t="s">
        <v>4850</v>
      </c>
      <c r="B2611" s="7"/>
      <c r="C2611" s="16"/>
      <c r="D2611" s="55" t="s">
        <v>4859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3719</v>
      </c>
      <c r="B2613" s="6"/>
      <c r="C2613" s="6"/>
      <c r="D2613" s="6"/>
      <c r="E2613" s="7"/>
    </row>
    <row r="2614" hidden="1">
      <c r="A2614" s="20" t="s">
        <v>3720</v>
      </c>
      <c r="B2614" s="21" t="s">
        <v>3721</v>
      </c>
      <c r="C2614" s="22" t="s">
        <v>3722</v>
      </c>
      <c r="D2614" s="21" t="s">
        <v>3723</v>
      </c>
      <c r="E2614" s="23" t="s">
        <v>13</v>
      </c>
    </row>
    <row r="2615" hidden="1">
      <c r="A2615" s="56" t="s">
        <v>3724</v>
      </c>
      <c r="B2615" s="25">
        <v>14092.0</v>
      </c>
      <c r="C2615" s="26">
        <v>14092.0</v>
      </c>
      <c r="D2615" s="27">
        <v>0.0</v>
      </c>
      <c r="E2615" s="28"/>
    </row>
    <row r="2616" hidden="1">
      <c r="A2616" s="56" t="s">
        <v>3725</v>
      </c>
      <c r="B2616" s="29">
        <v>21989.0</v>
      </c>
      <c r="C2616" s="26">
        <v>21989.0</v>
      </c>
      <c r="D2616" s="27">
        <v>0.0</v>
      </c>
      <c r="E2616" s="28"/>
    </row>
    <row r="2617" hidden="1">
      <c r="A2617" s="56" t="s">
        <v>3726</v>
      </c>
      <c r="B2617" s="29">
        <v>0.0</v>
      </c>
      <c r="C2617" s="26"/>
      <c r="D2617" s="27">
        <v>0.0</v>
      </c>
      <c r="E2617" s="41"/>
    </row>
    <row r="2618" hidden="1">
      <c r="A2618" s="56" t="s">
        <v>3727</v>
      </c>
      <c r="B2618" s="29">
        <v>3000.0</v>
      </c>
      <c r="C2618" s="26">
        <v>3000.0</v>
      </c>
      <c r="D2618" s="27">
        <v>0.0</v>
      </c>
      <c r="E2618" s="41"/>
    </row>
    <row r="2619" hidden="1">
      <c r="A2619" s="31" t="s">
        <v>3729</v>
      </c>
      <c r="B2619" s="29">
        <v>0.0</v>
      </c>
      <c r="C2619" s="26"/>
      <c r="D2619" s="27">
        <v>0.0</v>
      </c>
      <c r="E2619" s="28"/>
    </row>
    <row r="2620" hidden="1">
      <c r="A2620" s="31" t="s">
        <v>3730</v>
      </c>
      <c r="B2620" s="29">
        <v>0.0</v>
      </c>
      <c r="C2620" s="26"/>
      <c r="D2620" s="27">
        <v>0.0</v>
      </c>
      <c r="E2620" s="40"/>
    </row>
    <row r="2621" hidden="1">
      <c r="A2621" s="31" t="s">
        <v>3732</v>
      </c>
      <c r="B2621" s="29">
        <v>5450.0</v>
      </c>
      <c r="C2621" s="26">
        <v>5450.0</v>
      </c>
      <c r="D2621" s="27">
        <v>0.0</v>
      </c>
      <c r="E2621" s="28" t="s">
        <v>8703</v>
      </c>
    </row>
    <row r="2622" hidden="1">
      <c r="A2622" s="31" t="s">
        <v>3734</v>
      </c>
      <c r="B2622" s="29">
        <v>1600.0</v>
      </c>
      <c r="C2622" s="26">
        <v>1600.0</v>
      </c>
      <c r="D2622" s="27">
        <v>0.0</v>
      </c>
      <c r="E2622" s="40"/>
    </row>
    <row r="2623" hidden="1">
      <c r="A2623" s="57" t="s">
        <v>3735</v>
      </c>
      <c r="B2623" s="29">
        <v>98214.0</v>
      </c>
      <c r="C2623" s="29">
        <v>98214.0</v>
      </c>
      <c r="D2623" s="27">
        <v>0.0</v>
      </c>
      <c r="E2623" s="41"/>
    </row>
    <row r="2624" hidden="1">
      <c r="A2624" s="57" t="s">
        <v>3736</v>
      </c>
      <c r="B2624" s="29">
        <v>22329.0</v>
      </c>
      <c r="C2624" s="58">
        <v>22329.0</v>
      </c>
      <c r="D2624" s="27">
        <v>0.0</v>
      </c>
      <c r="E2624" s="41"/>
    </row>
    <row r="2625" hidden="1">
      <c r="A2625" s="57" t="s">
        <v>3737</v>
      </c>
      <c r="B2625" s="29">
        <v>63234.0</v>
      </c>
      <c r="C2625" s="58">
        <v>63234.0</v>
      </c>
      <c r="D2625" s="27">
        <v>0.0</v>
      </c>
      <c r="E2625" s="41"/>
    </row>
    <row r="2626" hidden="1">
      <c r="A2626" s="57" t="s">
        <v>3738</v>
      </c>
      <c r="B2626" s="29">
        <v>51301.0</v>
      </c>
      <c r="C2626" s="58">
        <v>51301.0</v>
      </c>
      <c r="D2626" s="27">
        <v>0.0</v>
      </c>
      <c r="E2626" s="41"/>
    </row>
    <row r="2627" hidden="1">
      <c r="A2627" s="57" t="s">
        <v>3740</v>
      </c>
      <c r="B2627" s="29">
        <v>537.0</v>
      </c>
      <c r="C2627" s="58">
        <v>537.0</v>
      </c>
      <c r="D2627" s="27">
        <v>0.0</v>
      </c>
      <c r="E2627" s="41"/>
    </row>
    <row r="2628" hidden="1">
      <c r="A2628" s="57" t="s">
        <v>3741</v>
      </c>
      <c r="B2628" s="29">
        <v>8655.0</v>
      </c>
      <c r="C2628" s="58">
        <v>8655.0</v>
      </c>
      <c r="D2628" s="27">
        <v>0.0</v>
      </c>
      <c r="E2628" s="41"/>
    </row>
    <row r="2629" hidden="1">
      <c r="A2629" s="35" t="s">
        <v>3742</v>
      </c>
      <c r="B2629" s="29">
        <v>281745.6</v>
      </c>
      <c r="C2629" s="58">
        <v>281745.6</v>
      </c>
      <c r="D2629" s="27">
        <v>0.0</v>
      </c>
      <c r="E2629" s="41"/>
    </row>
    <row r="2630" hidden="1">
      <c r="A2630" s="36" t="s">
        <v>3743</v>
      </c>
      <c r="B2630" s="42">
        <v>0.39999999999417923</v>
      </c>
      <c r="C2630" s="64">
        <v>0.40000000002328306</v>
      </c>
      <c r="D2630" s="65">
        <v>2.9103830456733704E-11</v>
      </c>
      <c r="E2630" s="45"/>
    </row>
    <row r="2631" hidden="1">
      <c r="A2631" s="39"/>
      <c r="B2631" s="59"/>
      <c r="C2631" s="66"/>
      <c r="D2631" s="60"/>
      <c r="E2631" s="67"/>
    </row>
    <row r="2632" hidden="1">
      <c r="A2632" s="39"/>
      <c r="B2632" s="59"/>
      <c r="C2632" s="66"/>
      <c r="D2632" s="60"/>
      <c r="E2632" s="67"/>
    </row>
    <row r="2633" hidden="1">
      <c r="A2633" s="5" t="s">
        <v>4846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3717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46082.0</v>
      </c>
      <c r="B2637" s="6"/>
      <c r="C2637" s="53" t="s">
        <v>3718</v>
      </c>
      <c r="D2637" s="47">
        <v>46082.0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4" t="s">
        <v>4851</v>
      </c>
      <c r="B2639" s="7"/>
      <c r="C2639" s="16"/>
      <c r="D2639" s="55" t="s">
        <v>4851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3719</v>
      </c>
      <c r="B2641" s="6"/>
      <c r="C2641" s="6"/>
      <c r="D2641" s="6"/>
      <c r="E2641" s="7"/>
    </row>
    <row r="2642" hidden="1">
      <c r="A2642" s="20" t="s">
        <v>3720</v>
      </c>
      <c r="B2642" s="21" t="s">
        <v>3721</v>
      </c>
      <c r="C2642" s="22" t="s">
        <v>3722</v>
      </c>
      <c r="D2642" s="21" t="s">
        <v>3723</v>
      </c>
      <c r="E2642" s="23" t="s">
        <v>13</v>
      </c>
    </row>
    <row r="2643" hidden="1">
      <c r="A2643" s="56" t="s">
        <v>3724</v>
      </c>
      <c r="B2643" s="25">
        <v>3866.0</v>
      </c>
      <c r="C2643" s="26">
        <v>3866.0</v>
      </c>
      <c r="D2643" s="27">
        <v>0.0</v>
      </c>
      <c r="E2643" s="28"/>
    </row>
    <row r="2644" hidden="1">
      <c r="A2644" s="56" t="s">
        <v>3725</v>
      </c>
      <c r="B2644" s="29">
        <v>1922.0</v>
      </c>
      <c r="C2644" s="26">
        <v>1922.0</v>
      </c>
      <c r="D2644" s="27">
        <v>0.0</v>
      </c>
      <c r="E2644" s="28"/>
    </row>
    <row r="2645" hidden="1">
      <c r="A2645" s="56" t="s">
        <v>3726</v>
      </c>
      <c r="B2645" s="29">
        <v>0.0</v>
      </c>
      <c r="C2645" s="26"/>
      <c r="D2645" s="27">
        <v>0.0</v>
      </c>
      <c r="E2645" s="41"/>
    </row>
    <row r="2646" hidden="1">
      <c r="A2646" s="56" t="s">
        <v>3727</v>
      </c>
      <c r="B2646" s="29">
        <v>500.0</v>
      </c>
      <c r="C2646" s="26">
        <v>500.0</v>
      </c>
      <c r="D2646" s="27">
        <v>0.0</v>
      </c>
      <c r="E2646" s="41"/>
    </row>
    <row r="2647" hidden="1">
      <c r="A2647" s="31" t="s">
        <v>3729</v>
      </c>
      <c r="B2647" s="29">
        <v>0.0</v>
      </c>
      <c r="C2647" s="26"/>
      <c r="D2647" s="27">
        <v>0.0</v>
      </c>
      <c r="E2647" s="28"/>
    </row>
    <row r="2648" hidden="1">
      <c r="A2648" s="31" t="s">
        <v>3730</v>
      </c>
      <c r="B2648" s="29">
        <v>0.0</v>
      </c>
      <c r="C2648" s="26"/>
      <c r="D2648" s="27">
        <v>0.0</v>
      </c>
      <c r="E2648" s="40"/>
    </row>
    <row r="2649" hidden="1">
      <c r="A2649" s="31" t="s">
        <v>3732</v>
      </c>
      <c r="B2649" s="29">
        <v>0.0</v>
      </c>
      <c r="C2649" s="26"/>
      <c r="D2649" s="27">
        <v>0.0</v>
      </c>
      <c r="E2649" s="28"/>
    </row>
    <row r="2650" hidden="1">
      <c r="A2650" s="31" t="s">
        <v>3734</v>
      </c>
      <c r="B2650" s="29">
        <v>480.0</v>
      </c>
      <c r="C2650" s="26">
        <v>480.0</v>
      </c>
      <c r="D2650" s="27">
        <v>0.0</v>
      </c>
      <c r="E2650" s="40"/>
    </row>
    <row r="2651" hidden="1">
      <c r="A2651" s="57" t="s">
        <v>3735</v>
      </c>
      <c r="B2651" s="29">
        <v>9650.0</v>
      </c>
      <c r="C2651" s="29">
        <v>9650.0</v>
      </c>
      <c r="D2651" s="27">
        <v>0.0</v>
      </c>
      <c r="E2651" s="41"/>
    </row>
    <row r="2652" hidden="1">
      <c r="A2652" s="57" t="s">
        <v>3736</v>
      </c>
      <c r="B2652" s="29">
        <v>6908.0</v>
      </c>
      <c r="C2652" s="58">
        <v>6908.0</v>
      </c>
      <c r="D2652" s="27">
        <v>0.0</v>
      </c>
      <c r="E2652" s="41"/>
    </row>
    <row r="2653" hidden="1">
      <c r="A2653" s="57" t="s">
        <v>3737</v>
      </c>
      <c r="B2653" s="29">
        <v>13384.0</v>
      </c>
      <c r="C2653" s="58">
        <v>13384.0</v>
      </c>
      <c r="D2653" s="27">
        <v>0.0</v>
      </c>
      <c r="E2653" s="41"/>
    </row>
    <row r="2654" hidden="1">
      <c r="A2654" s="57" t="s">
        <v>3738</v>
      </c>
      <c r="B2654" s="29">
        <v>11890.0</v>
      </c>
      <c r="C2654" s="58">
        <v>11890.0</v>
      </c>
      <c r="D2654" s="27">
        <v>0.0</v>
      </c>
      <c r="E2654" s="41"/>
    </row>
    <row r="2655" hidden="1">
      <c r="A2655" s="57" t="s">
        <v>3740</v>
      </c>
      <c r="B2655" s="29">
        <v>0.0</v>
      </c>
      <c r="C2655" s="58">
        <v>0.0</v>
      </c>
      <c r="D2655" s="27">
        <v>0.0</v>
      </c>
      <c r="E2655" s="41"/>
    </row>
    <row r="2656" hidden="1">
      <c r="A2656" s="57" t="s">
        <v>3741</v>
      </c>
      <c r="B2656" s="29">
        <v>920.0</v>
      </c>
      <c r="C2656" s="58">
        <v>920.0</v>
      </c>
      <c r="D2656" s="27">
        <v>0.0</v>
      </c>
      <c r="E2656" s="41"/>
    </row>
    <row r="2657" hidden="1">
      <c r="A2657" s="35" t="s">
        <v>3742</v>
      </c>
      <c r="B2657" s="29">
        <v>48600.0</v>
      </c>
      <c r="C2657" s="58">
        <v>48600.0</v>
      </c>
      <c r="D2657" s="27">
        <v>0.0</v>
      </c>
      <c r="E2657" s="41"/>
    </row>
    <row r="2658" hidden="1">
      <c r="A2658" s="36" t="s">
        <v>3743</v>
      </c>
      <c r="B2658" s="42">
        <v>0.0</v>
      </c>
      <c r="C2658" s="64">
        <v>0.0</v>
      </c>
      <c r="D2658" s="65">
        <v>0.0</v>
      </c>
      <c r="E2658" s="45"/>
    </row>
    <row r="2659" hidden="1">
      <c r="A2659" s="39"/>
      <c r="B2659" s="59"/>
      <c r="C2659" s="66"/>
      <c r="D2659" s="60"/>
      <c r="E2659" s="67"/>
    </row>
    <row r="2660" hidden="1">
      <c r="A2660" s="39"/>
      <c r="B2660" s="59"/>
      <c r="C2660" s="66"/>
      <c r="D2660" s="60"/>
      <c r="E2660" s="67"/>
    </row>
    <row r="2661" hidden="1">
      <c r="A2661" s="5" t="s">
        <v>4846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3717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46083.0</v>
      </c>
      <c r="B2665" s="6"/>
      <c r="C2665" s="53" t="s">
        <v>3718</v>
      </c>
      <c r="D2665" s="47">
        <v>46089.0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4" t="s">
        <v>4850</v>
      </c>
      <c r="B2667" s="7"/>
      <c r="C2667" s="16"/>
      <c r="D2667" s="55" t="s">
        <v>4851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3719</v>
      </c>
      <c r="B2669" s="6"/>
      <c r="C2669" s="6"/>
      <c r="D2669" s="6"/>
      <c r="E2669" s="7"/>
    </row>
    <row r="2670" hidden="1">
      <c r="A2670" s="20" t="s">
        <v>3720</v>
      </c>
      <c r="B2670" s="21" t="s">
        <v>3721</v>
      </c>
      <c r="C2670" s="22" t="s">
        <v>3722</v>
      </c>
      <c r="D2670" s="21" t="s">
        <v>3723</v>
      </c>
      <c r="E2670" s="23" t="s">
        <v>13</v>
      </c>
    </row>
    <row r="2671" hidden="1">
      <c r="A2671" s="56" t="s">
        <v>3724</v>
      </c>
      <c r="B2671" s="25">
        <v>30333.0</v>
      </c>
      <c r="C2671" s="26">
        <v>30333.0</v>
      </c>
      <c r="D2671" s="27">
        <v>0.0</v>
      </c>
      <c r="E2671" s="28"/>
    </row>
    <row r="2672" hidden="1">
      <c r="A2672" s="56" t="s">
        <v>3725</v>
      </c>
      <c r="B2672" s="29">
        <v>22054.0</v>
      </c>
      <c r="C2672" s="26">
        <v>22054.0</v>
      </c>
      <c r="D2672" s="27">
        <v>0.0</v>
      </c>
      <c r="E2672" s="28"/>
    </row>
    <row r="2673" hidden="1">
      <c r="A2673" s="56" t="s">
        <v>3726</v>
      </c>
      <c r="B2673" s="29">
        <v>0.0</v>
      </c>
      <c r="C2673" s="26"/>
      <c r="D2673" s="27">
        <v>0.0</v>
      </c>
      <c r="E2673" s="41"/>
    </row>
    <row r="2674" hidden="1">
      <c r="A2674" s="56" t="s">
        <v>3727</v>
      </c>
      <c r="B2674" s="29">
        <v>2000.0</v>
      </c>
      <c r="C2674" s="26">
        <v>2000.0</v>
      </c>
      <c r="D2674" s="27">
        <v>0.0</v>
      </c>
      <c r="E2674" s="41"/>
    </row>
    <row r="2675" hidden="1">
      <c r="A2675" s="31" t="s">
        <v>3729</v>
      </c>
      <c r="B2675" s="29">
        <v>0.0</v>
      </c>
      <c r="C2675" s="26"/>
      <c r="D2675" s="27">
        <v>0.0</v>
      </c>
      <c r="E2675" s="28"/>
    </row>
    <row r="2676" hidden="1">
      <c r="A2676" s="31" t="s">
        <v>3730</v>
      </c>
      <c r="B2676" s="29">
        <v>0.0</v>
      </c>
      <c r="C2676" s="26">
        <v>120.0</v>
      </c>
      <c r="D2676" s="27">
        <v>120.0</v>
      </c>
      <c r="E2676" s="40" t="s">
        <v>5129</v>
      </c>
    </row>
    <row r="2677" hidden="1">
      <c r="A2677" s="31" t="s">
        <v>3732</v>
      </c>
      <c r="B2677" s="29">
        <v>2943.0</v>
      </c>
      <c r="C2677" s="26">
        <v>2943.0</v>
      </c>
      <c r="D2677" s="27">
        <v>0.0</v>
      </c>
      <c r="E2677" s="28" t="s">
        <v>8704</v>
      </c>
    </row>
    <row r="2678" hidden="1">
      <c r="A2678" s="31" t="s">
        <v>3734</v>
      </c>
      <c r="B2678" s="29">
        <v>2160.0</v>
      </c>
      <c r="C2678" s="26">
        <v>2120.0</v>
      </c>
      <c r="D2678" s="27">
        <v>-40.0</v>
      </c>
      <c r="E2678" s="40"/>
    </row>
    <row r="2679" hidden="1">
      <c r="A2679" s="57" t="s">
        <v>3735</v>
      </c>
      <c r="B2679" s="29">
        <v>99263.0</v>
      </c>
      <c r="C2679" s="29">
        <v>99263.0</v>
      </c>
      <c r="D2679" s="27">
        <v>0.0</v>
      </c>
      <c r="E2679" s="41"/>
    </row>
    <row r="2680" hidden="1">
      <c r="A2680" s="57" t="s">
        <v>3736</v>
      </c>
      <c r="B2680" s="29">
        <v>42338.0</v>
      </c>
      <c r="C2680" s="58">
        <v>42338.0</v>
      </c>
      <c r="D2680" s="27">
        <v>0.0</v>
      </c>
      <c r="E2680" s="41"/>
    </row>
    <row r="2681" hidden="1">
      <c r="A2681" s="57" t="s">
        <v>3737</v>
      </c>
      <c r="B2681" s="29">
        <v>67666.0</v>
      </c>
      <c r="C2681" s="58">
        <v>67345.0</v>
      </c>
      <c r="D2681" s="27">
        <v>-321.0</v>
      </c>
      <c r="E2681" s="41"/>
    </row>
    <row r="2682" hidden="1">
      <c r="A2682" s="57" t="s">
        <v>3738</v>
      </c>
      <c r="B2682" s="29">
        <v>59610.0</v>
      </c>
      <c r="C2682" s="58">
        <v>59610.0</v>
      </c>
      <c r="D2682" s="27">
        <v>0.0</v>
      </c>
      <c r="E2682" s="41"/>
    </row>
    <row r="2683" hidden="1">
      <c r="A2683" s="57" t="s">
        <v>3740</v>
      </c>
      <c r="B2683" s="29">
        <v>583.0</v>
      </c>
      <c r="C2683" s="58">
        <v>583.0</v>
      </c>
      <c r="D2683" s="27">
        <v>0.0</v>
      </c>
      <c r="E2683" s="41"/>
    </row>
    <row r="2684" hidden="1">
      <c r="A2684" s="57" t="s">
        <v>3741</v>
      </c>
      <c r="B2684" s="29">
        <v>9414.0</v>
      </c>
      <c r="C2684" s="58">
        <v>9414.0</v>
      </c>
      <c r="D2684" s="27">
        <v>0.0</v>
      </c>
      <c r="E2684" s="41"/>
    </row>
    <row r="2685" hidden="1">
      <c r="A2685" s="35" t="s">
        <v>3742</v>
      </c>
      <c r="B2685" s="29">
        <v>328949.0</v>
      </c>
      <c r="C2685" s="58">
        <v>328628.0</v>
      </c>
      <c r="D2685" s="27">
        <v>-321.0</v>
      </c>
      <c r="E2685" s="41"/>
    </row>
    <row r="2686" hidden="1">
      <c r="A2686" s="36" t="s">
        <v>3743</v>
      </c>
      <c r="B2686" s="42">
        <v>1.0</v>
      </c>
      <c r="C2686" s="64">
        <v>81.0</v>
      </c>
      <c r="D2686" s="65">
        <v>80.0</v>
      </c>
      <c r="E2686" s="45"/>
    </row>
    <row r="2687" hidden="1">
      <c r="A2687" s="39"/>
      <c r="B2687" s="59"/>
      <c r="C2687" s="66"/>
      <c r="D2687" s="60"/>
      <c r="E2687" s="67"/>
    </row>
    <row r="2688" hidden="1">
      <c r="A2688" s="39"/>
      <c r="B2688" s="59"/>
      <c r="C2688" s="66"/>
      <c r="D2688" s="60"/>
      <c r="E2688" s="67"/>
    </row>
    <row r="2689" hidden="1">
      <c r="A2689" s="5" t="s">
        <v>4846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3717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46090.0</v>
      </c>
      <c r="B2693" s="6"/>
      <c r="C2693" s="53" t="s">
        <v>3718</v>
      </c>
      <c r="D2693" s="47">
        <v>46096.0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4" t="s">
        <v>4850</v>
      </c>
      <c r="B2695" s="7"/>
      <c r="C2695" s="16"/>
      <c r="D2695" s="55" t="s">
        <v>4851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3719</v>
      </c>
      <c r="B2697" s="6"/>
      <c r="C2697" s="6"/>
      <c r="D2697" s="6"/>
      <c r="E2697" s="7"/>
    </row>
    <row r="2698" hidden="1">
      <c r="A2698" s="20" t="s">
        <v>3720</v>
      </c>
      <c r="B2698" s="21" t="s">
        <v>3721</v>
      </c>
      <c r="C2698" s="22" t="s">
        <v>3722</v>
      </c>
      <c r="D2698" s="21" t="s">
        <v>3723</v>
      </c>
      <c r="E2698" s="23" t="s">
        <v>13</v>
      </c>
    </row>
    <row r="2699" hidden="1">
      <c r="A2699" s="56" t="s">
        <v>3724</v>
      </c>
      <c r="B2699" s="25">
        <v>31133.0</v>
      </c>
      <c r="C2699" s="26">
        <v>31133.0</v>
      </c>
      <c r="D2699" s="27">
        <v>0.0</v>
      </c>
      <c r="E2699" s="28"/>
    </row>
    <row r="2700" hidden="1">
      <c r="A2700" s="56" t="s">
        <v>3725</v>
      </c>
      <c r="B2700" s="29">
        <v>25258.0</v>
      </c>
      <c r="C2700" s="26">
        <v>25258.0</v>
      </c>
      <c r="D2700" s="27">
        <v>0.0</v>
      </c>
      <c r="E2700" s="28"/>
    </row>
    <row r="2701" hidden="1">
      <c r="A2701" s="56" t="s">
        <v>3726</v>
      </c>
      <c r="B2701" s="29">
        <v>0.0</v>
      </c>
      <c r="C2701" s="26"/>
      <c r="D2701" s="27">
        <v>0.0</v>
      </c>
      <c r="E2701" s="41"/>
    </row>
    <row r="2702" hidden="1">
      <c r="A2702" s="56" t="s">
        <v>3727</v>
      </c>
      <c r="B2702" s="29">
        <v>3000.0</v>
      </c>
      <c r="C2702" s="26">
        <v>3000.0</v>
      </c>
      <c r="D2702" s="27">
        <v>0.0</v>
      </c>
      <c r="E2702" s="41"/>
    </row>
    <row r="2703" hidden="1">
      <c r="A2703" s="31" t="s">
        <v>3729</v>
      </c>
      <c r="B2703" s="29">
        <v>0.0</v>
      </c>
      <c r="C2703" s="26"/>
      <c r="D2703" s="27">
        <v>0.0</v>
      </c>
      <c r="E2703" s="28"/>
    </row>
    <row r="2704" hidden="1">
      <c r="A2704" s="31" t="s">
        <v>3730</v>
      </c>
      <c r="B2704" s="29">
        <v>0.0</v>
      </c>
      <c r="C2704" s="26"/>
      <c r="D2704" s="27">
        <v>0.0</v>
      </c>
      <c r="E2704" s="40"/>
    </row>
    <row r="2705" hidden="1">
      <c r="A2705" s="31" t="s">
        <v>3732</v>
      </c>
      <c r="B2705" s="29">
        <v>0.0</v>
      </c>
      <c r="C2705" s="26"/>
      <c r="D2705" s="27">
        <v>0.0</v>
      </c>
      <c r="E2705" s="28"/>
    </row>
    <row r="2706" hidden="1">
      <c r="A2706" s="31" t="s">
        <v>3734</v>
      </c>
      <c r="B2706" s="29">
        <v>1280.0</v>
      </c>
      <c r="C2706" s="26">
        <v>1280.0</v>
      </c>
      <c r="D2706" s="27">
        <v>0.0</v>
      </c>
      <c r="E2706" s="40"/>
    </row>
    <row r="2707" hidden="1">
      <c r="A2707" s="57" t="s">
        <v>3735</v>
      </c>
      <c r="B2707" s="29">
        <v>107535.0</v>
      </c>
      <c r="C2707" s="29">
        <v>107535.0</v>
      </c>
      <c r="D2707" s="27">
        <v>0.0</v>
      </c>
      <c r="E2707" s="41"/>
    </row>
    <row r="2708" hidden="1">
      <c r="A2708" s="57" t="s">
        <v>3736</v>
      </c>
      <c r="B2708" s="29">
        <v>52485.0</v>
      </c>
      <c r="C2708" s="58">
        <v>52485.0</v>
      </c>
      <c r="D2708" s="27">
        <v>0.0</v>
      </c>
      <c r="E2708" s="41"/>
    </row>
    <row r="2709" hidden="1">
      <c r="A2709" s="57" t="s">
        <v>3737</v>
      </c>
      <c r="B2709" s="29">
        <v>57640.0</v>
      </c>
      <c r="C2709" s="58">
        <v>57640.0</v>
      </c>
      <c r="D2709" s="27">
        <v>0.0</v>
      </c>
      <c r="E2709" s="41"/>
    </row>
    <row r="2710" hidden="1">
      <c r="A2710" s="57" t="s">
        <v>3738</v>
      </c>
      <c r="B2710" s="29">
        <v>70206.0</v>
      </c>
      <c r="C2710" s="58">
        <v>70206.0</v>
      </c>
      <c r="D2710" s="27">
        <v>0.0</v>
      </c>
      <c r="E2710" s="41"/>
    </row>
    <row r="2711" hidden="1">
      <c r="A2711" s="57" t="s">
        <v>3740</v>
      </c>
      <c r="B2711" s="29">
        <v>875.0</v>
      </c>
      <c r="C2711" s="58">
        <v>875.0</v>
      </c>
      <c r="D2711" s="27">
        <v>0.0</v>
      </c>
      <c r="E2711" s="41"/>
    </row>
    <row r="2712" hidden="1">
      <c r="A2712" s="57" t="s">
        <v>3741</v>
      </c>
      <c r="B2712" s="29">
        <v>8408.0</v>
      </c>
      <c r="C2712" s="58">
        <v>8408.0</v>
      </c>
      <c r="D2712" s="27">
        <v>0.0</v>
      </c>
      <c r="E2712" s="41"/>
    </row>
    <row r="2713" hidden="1">
      <c r="A2713" s="35" t="s">
        <v>3742</v>
      </c>
      <c r="B2713" s="29">
        <v>349411.0</v>
      </c>
      <c r="C2713" s="58">
        <v>349411.0</v>
      </c>
      <c r="D2713" s="27">
        <v>0.0</v>
      </c>
      <c r="E2713" s="41"/>
    </row>
    <row r="2714" hidden="1">
      <c r="A2714" s="36" t="s">
        <v>3743</v>
      </c>
      <c r="B2714" s="42">
        <v>1.0</v>
      </c>
      <c r="C2714" s="64">
        <v>1.0</v>
      </c>
      <c r="D2714" s="65">
        <v>0.0</v>
      </c>
      <c r="E2714" s="45"/>
    </row>
    <row r="2715" hidden="1">
      <c r="A2715" s="39"/>
      <c r="B2715" s="59"/>
      <c r="C2715" s="66"/>
      <c r="D2715" s="60"/>
      <c r="E2715" s="67"/>
    </row>
    <row r="2716" hidden="1">
      <c r="A2716" s="39"/>
      <c r="B2716" s="59"/>
      <c r="C2716" s="66"/>
      <c r="D2716" s="60"/>
      <c r="E2716" s="67"/>
    </row>
    <row r="2717" hidden="1">
      <c r="A2717" s="5" t="s">
        <v>4846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3717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46097.0</v>
      </c>
      <c r="B2721" s="6"/>
      <c r="C2721" s="53" t="s">
        <v>3718</v>
      </c>
      <c r="D2721" s="47">
        <v>46103.0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4" t="s">
        <v>4850</v>
      </c>
      <c r="B2723" s="7"/>
      <c r="C2723" s="16"/>
      <c r="D2723" s="55" t="s">
        <v>4851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3719</v>
      </c>
      <c r="B2725" s="6"/>
      <c r="C2725" s="6"/>
      <c r="D2725" s="6"/>
      <c r="E2725" s="7"/>
    </row>
    <row r="2726" hidden="1">
      <c r="A2726" s="20" t="s">
        <v>3720</v>
      </c>
      <c r="B2726" s="21" t="s">
        <v>3721</v>
      </c>
      <c r="C2726" s="22" t="s">
        <v>3722</v>
      </c>
      <c r="D2726" s="21" t="s">
        <v>3723</v>
      </c>
      <c r="E2726" s="23" t="s">
        <v>13</v>
      </c>
    </row>
    <row r="2727" hidden="1">
      <c r="A2727" s="56" t="s">
        <v>3724</v>
      </c>
      <c r="B2727" s="25">
        <v>23798.0</v>
      </c>
      <c r="C2727" s="26">
        <v>23798.0</v>
      </c>
      <c r="D2727" s="27">
        <v>0.0</v>
      </c>
      <c r="E2727" s="28"/>
    </row>
    <row r="2728" hidden="1">
      <c r="A2728" s="56" t="s">
        <v>3725</v>
      </c>
      <c r="B2728" s="29">
        <v>17065.0</v>
      </c>
      <c r="C2728" s="26">
        <v>17065.0</v>
      </c>
      <c r="D2728" s="27">
        <v>0.0</v>
      </c>
      <c r="E2728" s="28"/>
    </row>
    <row r="2729" hidden="1">
      <c r="A2729" s="56" t="s">
        <v>3726</v>
      </c>
      <c r="B2729" s="29">
        <v>0.0</v>
      </c>
      <c r="C2729" s="26"/>
      <c r="D2729" s="27">
        <v>0.0</v>
      </c>
      <c r="E2729" s="41"/>
    </row>
    <row r="2730" hidden="1">
      <c r="A2730" s="56" t="s">
        <v>3727</v>
      </c>
      <c r="B2730" s="29">
        <v>4500.0</v>
      </c>
      <c r="C2730" s="26">
        <v>4500.0</v>
      </c>
      <c r="D2730" s="27">
        <v>0.0</v>
      </c>
      <c r="E2730" s="41"/>
    </row>
    <row r="2731" hidden="1">
      <c r="A2731" s="31" t="s">
        <v>3729</v>
      </c>
      <c r="B2731" s="29">
        <v>0.0</v>
      </c>
      <c r="C2731" s="26"/>
      <c r="D2731" s="27">
        <v>0.0</v>
      </c>
      <c r="E2731" s="28"/>
    </row>
    <row r="2732" hidden="1">
      <c r="A2732" s="31" t="s">
        <v>3730</v>
      </c>
      <c r="B2732" s="29">
        <v>0.0</v>
      </c>
      <c r="C2732" s="26"/>
      <c r="D2732" s="27">
        <v>0.0</v>
      </c>
      <c r="E2732" s="40"/>
    </row>
    <row r="2733" hidden="1">
      <c r="A2733" s="31" t="s">
        <v>3732</v>
      </c>
      <c r="B2733" s="29">
        <v>3861.0</v>
      </c>
      <c r="C2733" s="26">
        <v>3861.0</v>
      </c>
      <c r="D2733" s="27">
        <v>0.0</v>
      </c>
      <c r="E2733" s="28" t="s">
        <v>8705</v>
      </c>
    </row>
    <row r="2734" hidden="1">
      <c r="A2734" s="31" t="s">
        <v>3734</v>
      </c>
      <c r="B2734" s="29">
        <v>520.0</v>
      </c>
      <c r="C2734" s="26">
        <v>520.0</v>
      </c>
      <c r="D2734" s="27">
        <v>0.0</v>
      </c>
      <c r="E2734" s="40"/>
    </row>
    <row r="2735" hidden="1">
      <c r="A2735" s="57" t="s">
        <v>3735</v>
      </c>
      <c r="B2735" s="29">
        <v>102767.0</v>
      </c>
      <c r="C2735" s="29">
        <v>102767.0</v>
      </c>
      <c r="D2735" s="27">
        <v>0.0</v>
      </c>
      <c r="E2735" s="41"/>
    </row>
    <row r="2736" hidden="1">
      <c r="A2736" s="57" t="s">
        <v>3736</v>
      </c>
      <c r="B2736" s="29">
        <v>41355.0</v>
      </c>
      <c r="C2736" s="58">
        <v>41355.0</v>
      </c>
      <c r="D2736" s="27">
        <v>0.0</v>
      </c>
      <c r="E2736" s="41"/>
    </row>
    <row r="2737" hidden="1">
      <c r="A2737" s="57" t="s">
        <v>3737</v>
      </c>
      <c r="B2737" s="29">
        <v>59325.0</v>
      </c>
      <c r="C2737" s="58">
        <v>59325.0</v>
      </c>
      <c r="D2737" s="27">
        <v>0.0</v>
      </c>
      <c r="E2737" s="41"/>
    </row>
    <row r="2738" hidden="1">
      <c r="A2738" s="57" t="s">
        <v>3738</v>
      </c>
      <c r="B2738" s="29">
        <v>63237.0</v>
      </c>
      <c r="C2738" s="58">
        <v>63237.0</v>
      </c>
      <c r="D2738" s="27">
        <v>0.0</v>
      </c>
      <c r="E2738" s="41"/>
    </row>
    <row r="2739" hidden="1">
      <c r="A2739" s="57" t="s">
        <v>3740</v>
      </c>
      <c r="B2739" s="29">
        <v>1128.0</v>
      </c>
      <c r="C2739" s="58">
        <v>1128.0</v>
      </c>
      <c r="D2739" s="27">
        <v>0.0</v>
      </c>
      <c r="E2739" s="41"/>
    </row>
    <row r="2740" hidden="1">
      <c r="A2740" s="57" t="s">
        <v>3741</v>
      </c>
      <c r="B2740" s="29">
        <v>8229.0</v>
      </c>
      <c r="C2740" s="58">
        <v>8229.0</v>
      </c>
      <c r="D2740" s="27">
        <v>0.0</v>
      </c>
      <c r="E2740" s="41"/>
    </row>
    <row r="2741" hidden="1">
      <c r="A2741" s="35" t="s">
        <v>3742</v>
      </c>
      <c r="B2741" s="29">
        <v>317543.5</v>
      </c>
      <c r="C2741" s="58">
        <v>317543.5</v>
      </c>
      <c r="D2741" s="27">
        <v>0.0</v>
      </c>
      <c r="E2741" s="41"/>
    </row>
    <row r="2742" hidden="1">
      <c r="A2742" s="36" t="s">
        <v>3743</v>
      </c>
      <c r="B2742" s="42">
        <v>12.5</v>
      </c>
      <c r="C2742" s="64">
        <v>12.5</v>
      </c>
      <c r="D2742" s="65">
        <v>0.0</v>
      </c>
      <c r="E2742" s="45"/>
    </row>
    <row r="2743" hidden="1">
      <c r="A2743" s="39"/>
      <c r="B2743" s="59"/>
      <c r="C2743" s="66"/>
      <c r="D2743" s="60"/>
      <c r="E2743" s="67"/>
    </row>
    <row r="2744" hidden="1">
      <c r="A2744" s="39"/>
      <c r="B2744" s="59"/>
      <c r="C2744" s="66"/>
      <c r="D2744" s="60"/>
      <c r="E2744" s="67"/>
    </row>
    <row r="2745" hidden="1">
      <c r="A2745" s="5" t="s">
        <v>4846</v>
      </c>
      <c r="B2745" s="6"/>
      <c r="C2745" s="6"/>
      <c r="D2745" s="6"/>
      <c r="E2745" s="7"/>
    </row>
    <row r="2746" hidden="1">
      <c r="A2746" s="10"/>
      <c r="B2746" s="11"/>
      <c r="C2746" s="11"/>
      <c r="D2746" s="11"/>
      <c r="E2746" s="12"/>
    </row>
    <row r="2747" hidden="1">
      <c r="A2747" s="5" t="s">
        <v>3717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13">
        <v>46104.0</v>
      </c>
      <c r="B2749" s="6"/>
      <c r="C2749" s="53" t="s">
        <v>3718</v>
      </c>
      <c r="D2749" s="47">
        <v>46110.0</v>
      </c>
      <c r="E2749" s="7"/>
    </row>
    <row r="2750" hidden="1">
      <c r="A2750" s="10"/>
      <c r="B2750" s="11"/>
      <c r="C2750" s="16"/>
      <c r="D2750" s="11"/>
      <c r="E2750" s="12"/>
    </row>
    <row r="2751" hidden="1">
      <c r="A2751" s="54" t="s">
        <v>4850</v>
      </c>
      <c r="B2751" s="7"/>
      <c r="C2751" s="16"/>
      <c r="D2751" s="55" t="s">
        <v>4851</v>
      </c>
      <c r="E2751" s="7"/>
    </row>
    <row r="2752" hidden="1">
      <c r="A2752" s="10"/>
      <c r="B2752" s="12"/>
      <c r="C2752" s="16"/>
      <c r="D2752" s="11"/>
      <c r="E2752" s="12"/>
    </row>
    <row r="2753" hidden="1">
      <c r="A2753" s="19" t="s">
        <v>3719</v>
      </c>
      <c r="B2753" s="6"/>
      <c r="C2753" s="6"/>
      <c r="D2753" s="6"/>
      <c r="E2753" s="7"/>
    </row>
    <row r="2754" hidden="1">
      <c r="A2754" s="20" t="s">
        <v>3720</v>
      </c>
      <c r="B2754" s="21" t="s">
        <v>3721</v>
      </c>
      <c r="C2754" s="22" t="s">
        <v>3722</v>
      </c>
      <c r="D2754" s="21" t="s">
        <v>3723</v>
      </c>
      <c r="E2754" s="23" t="s">
        <v>13</v>
      </c>
    </row>
    <row r="2755" hidden="1">
      <c r="A2755" s="56" t="s">
        <v>3724</v>
      </c>
      <c r="B2755" s="25">
        <v>32751.0</v>
      </c>
      <c r="C2755" s="26">
        <v>32751.0</v>
      </c>
      <c r="D2755" s="27">
        <v>0.0</v>
      </c>
      <c r="E2755" s="28"/>
    </row>
    <row r="2756" hidden="1">
      <c r="A2756" s="56" t="s">
        <v>3725</v>
      </c>
      <c r="B2756" s="29">
        <v>20279.0</v>
      </c>
      <c r="C2756" s="26">
        <v>20279.0</v>
      </c>
      <c r="D2756" s="27">
        <v>0.0</v>
      </c>
      <c r="E2756" s="28"/>
    </row>
    <row r="2757" hidden="1">
      <c r="A2757" s="56" t="s">
        <v>3726</v>
      </c>
      <c r="B2757" s="29">
        <v>0.0</v>
      </c>
      <c r="C2757" s="26"/>
      <c r="D2757" s="27">
        <v>0.0</v>
      </c>
      <c r="E2757" s="41"/>
    </row>
    <row r="2758" hidden="1">
      <c r="A2758" s="56" t="s">
        <v>3727</v>
      </c>
      <c r="B2758" s="29">
        <v>4000.0</v>
      </c>
      <c r="C2758" s="26">
        <v>4000.0</v>
      </c>
      <c r="D2758" s="27">
        <v>0.0</v>
      </c>
      <c r="E2758" s="41"/>
    </row>
    <row r="2759" hidden="1">
      <c r="A2759" s="31" t="s">
        <v>3729</v>
      </c>
      <c r="B2759" s="29">
        <v>0.0</v>
      </c>
      <c r="C2759" s="26"/>
      <c r="D2759" s="27">
        <v>0.0</v>
      </c>
      <c r="E2759" s="28"/>
    </row>
    <row r="2760" hidden="1">
      <c r="A2760" s="31" t="s">
        <v>3730</v>
      </c>
      <c r="B2760" s="29">
        <v>0.0</v>
      </c>
      <c r="C2760" s="26"/>
      <c r="D2760" s="27">
        <v>0.0</v>
      </c>
      <c r="E2760" s="40"/>
    </row>
    <row r="2761" hidden="1">
      <c r="A2761" s="31" t="s">
        <v>3732</v>
      </c>
      <c r="B2761" s="29">
        <v>2529.0</v>
      </c>
      <c r="C2761" s="26">
        <v>2529.0</v>
      </c>
      <c r="D2761" s="27">
        <v>0.0</v>
      </c>
      <c r="E2761" s="28" t="s">
        <v>8706</v>
      </c>
    </row>
    <row r="2762" hidden="1">
      <c r="A2762" s="31" t="s">
        <v>3734</v>
      </c>
      <c r="B2762" s="29">
        <v>920.0</v>
      </c>
      <c r="C2762" s="26">
        <v>920.0</v>
      </c>
      <c r="D2762" s="27">
        <v>0.0</v>
      </c>
      <c r="E2762" s="40"/>
    </row>
    <row r="2763" hidden="1">
      <c r="A2763" s="57" t="s">
        <v>3735</v>
      </c>
      <c r="B2763" s="29">
        <v>100318.0</v>
      </c>
      <c r="C2763" s="29">
        <v>100054.0</v>
      </c>
      <c r="D2763" s="27">
        <v>-264.0</v>
      </c>
      <c r="E2763" s="41"/>
    </row>
    <row r="2764" hidden="1">
      <c r="A2764" s="57" t="s">
        <v>3736</v>
      </c>
      <c r="B2764" s="29">
        <v>39568.0</v>
      </c>
      <c r="C2764" s="58">
        <v>39568.0</v>
      </c>
      <c r="D2764" s="27">
        <v>0.0</v>
      </c>
      <c r="E2764" s="41"/>
    </row>
    <row r="2765" hidden="1">
      <c r="A2765" s="57" t="s">
        <v>3737</v>
      </c>
      <c r="B2765" s="29">
        <v>70686.23999999999</v>
      </c>
      <c r="C2765" s="58">
        <v>70686.24000000003</v>
      </c>
      <c r="D2765" s="27">
        <v>4.3655745685100555E-11</v>
      </c>
      <c r="E2765" s="41"/>
    </row>
    <row r="2766" hidden="1">
      <c r="A2766" s="57" t="s">
        <v>3738</v>
      </c>
      <c r="B2766" s="29">
        <v>64910.0</v>
      </c>
      <c r="C2766" s="58">
        <v>64509.0</v>
      </c>
      <c r="D2766" s="27">
        <v>-401.0</v>
      </c>
      <c r="E2766" s="41"/>
    </row>
    <row r="2767" hidden="1">
      <c r="A2767" s="57" t="s">
        <v>3740</v>
      </c>
      <c r="B2767" s="29">
        <v>2405.0</v>
      </c>
      <c r="C2767" s="58">
        <v>2405.0</v>
      </c>
      <c r="D2767" s="27">
        <v>0.0</v>
      </c>
      <c r="E2767" s="41"/>
    </row>
    <row r="2768" hidden="1">
      <c r="A2768" s="57" t="s">
        <v>3741</v>
      </c>
      <c r="B2768" s="29">
        <v>10035.010000000002</v>
      </c>
      <c r="C2768" s="58">
        <v>9641.01</v>
      </c>
      <c r="D2768" s="27">
        <v>-394.0000000000018</v>
      </c>
      <c r="E2768" s="41"/>
    </row>
    <row r="2769" hidden="1">
      <c r="A2769" s="35" t="s">
        <v>3742</v>
      </c>
      <c r="B2769" s="29">
        <v>338366.45</v>
      </c>
      <c r="C2769" s="58">
        <v>336196.45</v>
      </c>
      <c r="D2769" s="27">
        <v>-2170.0</v>
      </c>
      <c r="E2769" s="41"/>
    </row>
    <row r="2770" hidden="1">
      <c r="A2770" s="36" t="s">
        <v>3743</v>
      </c>
      <c r="B2770" s="42">
        <v>-0.21000000002095476</v>
      </c>
      <c r="C2770" s="64">
        <v>1504.7900000000373</v>
      </c>
      <c r="D2770" s="65">
        <v>1505.0000000000582</v>
      </c>
      <c r="E2770" s="45"/>
    </row>
    <row r="2771" hidden="1">
      <c r="A2771" s="39"/>
      <c r="B2771" s="59"/>
      <c r="C2771" s="66"/>
      <c r="D2771" s="60"/>
      <c r="E2771" s="67"/>
    </row>
    <row r="2772" hidden="1">
      <c r="A2772" s="39"/>
      <c r="B2772" s="59"/>
      <c r="C2772" s="66"/>
      <c r="D2772" s="60"/>
      <c r="E2772" s="67"/>
    </row>
    <row r="2773" hidden="1">
      <c r="A2773" s="5" t="s">
        <v>4846</v>
      </c>
      <c r="B2773" s="6"/>
      <c r="C2773" s="6"/>
      <c r="D2773" s="6"/>
      <c r="E2773" s="7"/>
    </row>
    <row r="2774" hidden="1">
      <c r="A2774" s="10"/>
      <c r="B2774" s="11"/>
      <c r="C2774" s="11"/>
      <c r="D2774" s="11"/>
      <c r="E2774" s="12"/>
    </row>
    <row r="2775" hidden="1">
      <c r="A2775" s="5" t="s">
        <v>3717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13">
        <v>46104.0</v>
      </c>
      <c r="B2777" s="6"/>
      <c r="C2777" s="53" t="s">
        <v>3718</v>
      </c>
      <c r="D2777" s="47">
        <v>46110.0</v>
      </c>
      <c r="E2777" s="7"/>
    </row>
    <row r="2778" hidden="1">
      <c r="A2778" s="10"/>
      <c r="B2778" s="11"/>
      <c r="C2778" s="16"/>
      <c r="D2778" s="11"/>
      <c r="E2778" s="12"/>
    </row>
    <row r="2779" hidden="1">
      <c r="A2779" s="54" t="s">
        <v>4850</v>
      </c>
      <c r="B2779" s="7"/>
      <c r="C2779" s="16"/>
      <c r="D2779" s="55" t="s">
        <v>4851</v>
      </c>
      <c r="E2779" s="7"/>
    </row>
    <row r="2780" hidden="1">
      <c r="A2780" s="10"/>
      <c r="B2780" s="12"/>
      <c r="C2780" s="16"/>
      <c r="D2780" s="11"/>
      <c r="E2780" s="12"/>
    </row>
    <row r="2781" hidden="1">
      <c r="A2781" s="19" t="s">
        <v>3719</v>
      </c>
      <c r="B2781" s="6"/>
      <c r="C2781" s="6"/>
      <c r="D2781" s="6"/>
      <c r="E2781" s="7"/>
    </row>
    <row r="2782" hidden="1">
      <c r="A2782" s="20" t="s">
        <v>3720</v>
      </c>
      <c r="B2782" s="21" t="s">
        <v>3721</v>
      </c>
      <c r="C2782" s="22" t="s">
        <v>3722</v>
      </c>
      <c r="D2782" s="21" t="s">
        <v>3723</v>
      </c>
      <c r="E2782" s="23" t="s">
        <v>13</v>
      </c>
    </row>
    <row r="2783" hidden="1">
      <c r="A2783" s="56" t="s">
        <v>3724</v>
      </c>
      <c r="B2783" s="25">
        <v>32751.0</v>
      </c>
      <c r="C2783" s="26">
        <v>32751.0</v>
      </c>
      <c r="D2783" s="27">
        <v>0.0</v>
      </c>
      <c r="E2783" s="28"/>
    </row>
    <row r="2784" hidden="1">
      <c r="A2784" s="56" t="s">
        <v>3725</v>
      </c>
      <c r="B2784" s="29">
        <v>20279.0</v>
      </c>
      <c r="C2784" s="26">
        <v>20279.0</v>
      </c>
      <c r="D2784" s="27">
        <v>0.0</v>
      </c>
      <c r="E2784" s="28"/>
    </row>
    <row r="2785" hidden="1">
      <c r="A2785" s="56" t="s">
        <v>3726</v>
      </c>
      <c r="B2785" s="29">
        <v>0.0</v>
      </c>
      <c r="C2785" s="26"/>
      <c r="D2785" s="27">
        <v>0.0</v>
      </c>
      <c r="E2785" s="41"/>
    </row>
    <row r="2786" hidden="1">
      <c r="A2786" s="56" t="s">
        <v>3727</v>
      </c>
      <c r="B2786" s="29">
        <v>4000.0</v>
      </c>
      <c r="C2786" s="26">
        <v>4000.0</v>
      </c>
      <c r="D2786" s="27">
        <v>0.0</v>
      </c>
      <c r="E2786" s="41"/>
    </row>
    <row r="2787" hidden="1">
      <c r="A2787" s="31" t="s">
        <v>3729</v>
      </c>
      <c r="B2787" s="29">
        <v>0.0</v>
      </c>
      <c r="C2787" s="26"/>
      <c r="D2787" s="27">
        <v>0.0</v>
      </c>
      <c r="E2787" s="28"/>
    </row>
    <row r="2788" hidden="1">
      <c r="A2788" s="31" t="s">
        <v>3730</v>
      </c>
      <c r="B2788" s="29">
        <v>0.0</v>
      </c>
      <c r="C2788" s="26"/>
      <c r="D2788" s="27">
        <v>0.0</v>
      </c>
      <c r="E2788" s="40"/>
    </row>
    <row r="2789" hidden="1">
      <c r="A2789" s="31" t="s">
        <v>3732</v>
      </c>
      <c r="B2789" s="29">
        <v>2529.0</v>
      </c>
      <c r="C2789" s="26">
        <v>2529.0</v>
      </c>
      <c r="D2789" s="27">
        <v>0.0</v>
      </c>
      <c r="E2789" s="28" t="s">
        <v>8706</v>
      </c>
    </row>
    <row r="2790" hidden="1">
      <c r="A2790" s="31" t="s">
        <v>3734</v>
      </c>
      <c r="B2790" s="29">
        <v>920.0</v>
      </c>
      <c r="C2790" s="26">
        <v>920.0</v>
      </c>
      <c r="D2790" s="27">
        <v>0.0</v>
      </c>
      <c r="E2790" s="40"/>
    </row>
    <row r="2791" hidden="1">
      <c r="A2791" s="57" t="s">
        <v>3735</v>
      </c>
      <c r="B2791" s="29">
        <v>100318.0</v>
      </c>
      <c r="C2791" s="29">
        <v>100054.0</v>
      </c>
      <c r="D2791" s="27">
        <v>-264.0</v>
      </c>
      <c r="E2791" s="41"/>
    </row>
    <row r="2792" hidden="1">
      <c r="A2792" s="57" t="s">
        <v>3736</v>
      </c>
      <c r="B2792" s="29">
        <v>39568.0</v>
      </c>
      <c r="C2792" s="58">
        <v>39568.0</v>
      </c>
      <c r="D2792" s="27">
        <v>0.0</v>
      </c>
      <c r="E2792" s="41"/>
    </row>
    <row r="2793" hidden="1">
      <c r="A2793" s="57" t="s">
        <v>3737</v>
      </c>
      <c r="B2793" s="29">
        <v>70686.23999999999</v>
      </c>
      <c r="C2793" s="58">
        <v>70686.24000000003</v>
      </c>
      <c r="D2793" s="27">
        <v>4.3655745685100555E-11</v>
      </c>
      <c r="E2793" s="41"/>
    </row>
    <row r="2794" hidden="1">
      <c r="A2794" s="57" t="s">
        <v>3738</v>
      </c>
      <c r="B2794" s="29">
        <v>64910.0</v>
      </c>
      <c r="C2794" s="58">
        <v>64509.0</v>
      </c>
      <c r="D2794" s="27">
        <v>-401.0</v>
      </c>
      <c r="E2794" s="41"/>
    </row>
    <row r="2795" hidden="1">
      <c r="A2795" s="57" t="s">
        <v>3740</v>
      </c>
      <c r="B2795" s="29">
        <v>2405.0</v>
      </c>
      <c r="C2795" s="58">
        <v>2405.0</v>
      </c>
      <c r="D2795" s="27">
        <v>0.0</v>
      </c>
      <c r="E2795" s="41"/>
    </row>
    <row r="2796" hidden="1">
      <c r="A2796" s="57" t="s">
        <v>3741</v>
      </c>
      <c r="B2796" s="29">
        <v>10035.010000000002</v>
      </c>
      <c r="C2796" s="58">
        <v>9641.01</v>
      </c>
      <c r="D2796" s="27">
        <v>-394.0000000000018</v>
      </c>
      <c r="E2796" s="41"/>
    </row>
    <row r="2797" hidden="1">
      <c r="A2797" s="35" t="s">
        <v>3742</v>
      </c>
      <c r="B2797" s="29">
        <v>338366.45</v>
      </c>
      <c r="C2797" s="58">
        <v>336196.45</v>
      </c>
      <c r="D2797" s="27">
        <v>-2170.0</v>
      </c>
      <c r="E2797" s="41"/>
    </row>
    <row r="2798" hidden="1">
      <c r="A2798" s="36" t="s">
        <v>3743</v>
      </c>
      <c r="B2798" s="42">
        <v>-0.21000000002095476</v>
      </c>
      <c r="C2798" s="64">
        <v>1504.7900000000373</v>
      </c>
      <c r="D2798" s="65">
        <v>1505.0000000000582</v>
      </c>
      <c r="E2798" s="45"/>
    </row>
    <row r="2799" hidden="1">
      <c r="A2799" s="39"/>
      <c r="B2799" s="59"/>
      <c r="C2799" s="66"/>
      <c r="D2799" s="60"/>
      <c r="E2799" s="67"/>
    </row>
    <row r="2800" hidden="1">
      <c r="A2800" s="39"/>
      <c r="B2800" s="59"/>
      <c r="C2800" s="66"/>
      <c r="D2800" s="60"/>
      <c r="E2800" s="67"/>
    </row>
    <row r="2801" hidden="1">
      <c r="A2801" s="5" t="s">
        <v>4846</v>
      </c>
      <c r="B2801" s="6"/>
      <c r="C2801" s="6"/>
      <c r="D2801" s="6"/>
      <c r="E2801" s="7"/>
    </row>
    <row r="2802" hidden="1">
      <c r="A2802" s="10"/>
      <c r="B2802" s="11"/>
      <c r="C2802" s="11"/>
      <c r="D2802" s="11"/>
      <c r="E2802" s="12"/>
    </row>
    <row r="2803" hidden="1">
      <c r="A2803" s="5" t="s">
        <v>3717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13">
        <v>46111.0</v>
      </c>
      <c r="B2805" s="6"/>
      <c r="C2805" s="53" t="s">
        <v>3718</v>
      </c>
      <c r="D2805" s="47">
        <v>46112.0</v>
      </c>
      <c r="E2805" s="7"/>
    </row>
    <row r="2806" hidden="1">
      <c r="A2806" s="10"/>
      <c r="B2806" s="11"/>
      <c r="C2806" s="16"/>
      <c r="D2806" s="11"/>
      <c r="E2806" s="12"/>
    </row>
    <row r="2807" hidden="1">
      <c r="A2807" s="54" t="s">
        <v>4850</v>
      </c>
      <c r="B2807" s="7"/>
      <c r="C2807" s="16"/>
      <c r="D2807" s="55" t="s">
        <v>4852</v>
      </c>
      <c r="E2807" s="7"/>
    </row>
    <row r="2808" hidden="1">
      <c r="A2808" s="10"/>
      <c r="B2808" s="12"/>
      <c r="C2808" s="16"/>
      <c r="D2808" s="11"/>
      <c r="E2808" s="12"/>
    </row>
    <row r="2809" hidden="1">
      <c r="A2809" s="19" t="s">
        <v>3719</v>
      </c>
      <c r="B2809" s="6"/>
      <c r="C2809" s="6"/>
      <c r="D2809" s="6"/>
      <c r="E2809" s="7"/>
    </row>
    <row r="2810" hidden="1">
      <c r="A2810" s="20" t="s">
        <v>3720</v>
      </c>
      <c r="B2810" s="21" t="s">
        <v>3721</v>
      </c>
      <c r="C2810" s="22" t="s">
        <v>3722</v>
      </c>
      <c r="D2810" s="21" t="s">
        <v>3723</v>
      </c>
      <c r="E2810" s="23" t="s">
        <v>13</v>
      </c>
    </row>
    <row r="2811" hidden="1">
      <c r="A2811" s="56" t="s">
        <v>3724</v>
      </c>
      <c r="B2811" s="25">
        <v>5272.0</v>
      </c>
      <c r="C2811" s="26">
        <v>5275.0</v>
      </c>
      <c r="D2811" s="27">
        <v>3.0</v>
      </c>
      <c r="E2811" s="28"/>
    </row>
    <row r="2812" hidden="1">
      <c r="A2812" s="56" t="s">
        <v>3725</v>
      </c>
      <c r="B2812" s="29">
        <v>3593.0</v>
      </c>
      <c r="C2812" s="26">
        <v>3593.0</v>
      </c>
      <c r="D2812" s="27">
        <v>0.0</v>
      </c>
      <c r="E2812" s="28"/>
    </row>
    <row r="2813" hidden="1">
      <c r="A2813" s="56" t="s">
        <v>3726</v>
      </c>
      <c r="B2813" s="29">
        <v>0.0</v>
      </c>
      <c r="C2813" s="26"/>
      <c r="D2813" s="27">
        <v>0.0</v>
      </c>
      <c r="E2813" s="41"/>
    </row>
    <row r="2814" hidden="1">
      <c r="A2814" s="56" t="s">
        <v>3727</v>
      </c>
      <c r="B2814" s="29">
        <v>0.0</v>
      </c>
      <c r="C2814" s="26"/>
      <c r="D2814" s="27">
        <v>0.0</v>
      </c>
      <c r="E2814" s="41"/>
    </row>
    <row r="2815" hidden="1">
      <c r="A2815" s="31" t="s">
        <v>3729</v>
      </c>
      <c r="B2815" s="29">
        <v>0.0</v>
      </c>
      <c r="C2815" s="26"/>
      <c r="D2815" s="27">
        <v>0.0</v>
      </c>
      <c r="E2815" s="28"/>
    </row>
    <row r="2816" hidden="1">
      <c r="A2816" s="31" t="s">
        <v>3730</v>
      </c>
      <c r="B2816" s="29">
        <v>0.0</v>
      </c>
      <c r="C2816" s="26"/>
      <c r="D2816" s="27">
        <v>0.0</v>
      </c>
      <c r="E2816" s="40"/>
    </row>
    <row r="2817" hidden="1">
      <c r="A2817" s="31" t="s">
        <v>3732</v>
      </c>
      <c r="B2817" s="29">
        <v>114.0</v>
      </c>
      <c r="C2817" s="26">
        <v>114.0</v>
      </c>
      <c r="D2817" s="27">
        <v>0.0</v>
      </c>
      <c r="E2817" s="28" t="s">
        <v>8707</v>
      </c>
    </row>
    <row r="2818" hidden="1">
      <c r="A2818" s="31" t="s">
        <v>3734</v>
      </c>
      <c r="B2818" s="29">
        <v>810.0</v>
      </c>
      <c r="C2818" s="26">
        <v>810.0</v>
      </c>
      <c r="D2818" s="27">
        <v>0.0</v>
      </c>
      <c r="E2818" s="40"/>
    </row>
    <row r="2819" hidden="1">
      <c r="A2819" s="57" t="s">
        <v>3735</v>
      </c>
      <c r="B2819" s="29">
        <v>30657.0</v>
      </c>
      <c r="C2819" s="29">
        <v>30657.0</v>
      </c>
      <c r="D2819" s="27">
        <v>0.0</v>
      </c>
      <c r="E2819" s="41"/>
    </row>
    <row r="2820" hidden="1">
      <c r="A2820" s="57" t="s">
        <v>3736</v>
      </c>
      <c r="B2820" s="29">
        <v>11356.0</v>
      </c>
      <c r="C2820" s="58">
        <v>11356.0</v>
      </c>
      <c r="D2820" s="27">
        <v>0.0</v>
      </c>
      <c r="E2820" s="41"/>
    </row>
    <row r="2821" hidden="1">
      <c r="A2821" s="57" t="s">
        <v>3737</v>
      </c>
      <c r="B2821" s="29">
        <v>17684.599999999995</v>
      </c>
      <c r="C2821" s="58">
        <v>17684.6</v>
      </c>
      <c r="D2821" s="27">
        <v>3.637978807091713E-12</v>
      </c>
      <c r="E2821" s="41"/>
    </row>
    <row r="2822" hidden="1">
      <c r="A2822" s="57" t="s">
        <v>3738</v>
      </c>
      <c r="B2822" s="29">
        <v>11660.0</v>
      </c>
      <c r="C2822" s="58">
        <v>11660.0</v>
      </c>
      <c r="D2822" s="27">
        <v>0.0</v>
      </c>
      <c r="E2822" s="41"/>
    </row>
    <row r="2823" hidden="1">
      <c r="A2823" s="57" t="s">
        <v>3740</v>
      </c>
      <c r="B2823" s="29">
        <v>588.0</v>
      </c>
      <c r="C2823" s="58">
        <v>588.0</v>
      </c>
      <c r="D2823" s="27">
        <v>0.0</v>
      </c>
      <c r="E2823" s="41"/>
    </row>
    <row r="2824" hidden="1">
      <c r="A2824" s="57" t="s">
        <v>3741</v>
      </c>
      <c r="B2824" s="29">
        <v>3150.8</v>
      </c>
      <c r="C2824" s="58">
        <v>3150.7999999999997</v>
      </c>
      <c r="D2824" s="27">
        <v>-4.547473508864641E-13</v>
      </c>
      <c r="E2824" s="41"/>
    </row>
    <row r="2825" hidden="1">
      <c r="A2825" s="35" t="s">
        <v>3742</v>
      </c>
      <c r="B2825" s="29">
        <v>81734.90000000002</v>
      </c>
      <c r="C2825" s="58">
        <v>81734.9</v>
      </c>
      <c r="D2825" s="27">
        <v>-2.9103830456733704E-11</v>
      </c>
      <c r="E2825" s="41"/>
    </row>
    <row r="2826" hidden="1">
      <c r="A2826" s="36" t="s">
        <v>3743</v>
      </c>
      <c r="B2826" s="42">
        <v>-0.3000000000174623</v>
      </c>
      <c r="C2826" s="64">
        <v>2.7000000000116415</v>
      </c>
      <c r="D2826" s="65">
        <v>3.000000000029104</v>
      </c>
      <c r="E2826" s="45"/>
    </row>
    <row r="2827" hidden="1">
      <c r="A2827" s="39"/>
      <c r="B2827" s="59"/>
      <c r="C2827" s="69"/>
      <c r="D2827" s="60"/>
      <c r="E2827" s="67"/>
    </row>
    <row r="2828" hidden="1">
      <c r="A2828" s="39"/>
      <c r="B2828" s="59"/>
      <c r="C2828" s="69"/>
      <c r="D2828" s="60"/>
      <c r="E2828" s="67"/>
    </row>
    <row r="2829" hidden="1">
      <c r="A2829" s="5" t="s">
        <v>4846</v>
      </c>
      <c r="B2829" s="6"/>
      <c r="C2829" s="6"/>
      <c r="D2829" s="6"/>
      <c r="E2829" s="7"/>
    </row>
    <row r="2830" hidden="1">
      <c r="A2830" s="10"/>
      <c r="B2830" s="11"/>
      <c r="C2830" s="11"/>
      <c r="D2830" s="11"/>
      <c r="E2830" s="12"/>
    </row>
    <row r="2831" hidden="1">
      <c r="A2831" s="5" t="s">
        <v>3717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13">
        <v>46167.0</v>
      </c>
      <c r="B2833" s="6"/>
      <c r="C2833" s="53" t="s">
        <v>3718</v>
      </c>
      <c r="D2833" s="70">
        <v>46173.0</v>
      </c>
      <c r="E2833" s="7"/>
    </row>
    <row r="2834" hidden="1">
      <c r="A2834" s="10"/>
      <c r="B2834" s="11"/>
      <c r="C2834" s="16"/>
      <c r="D2834" s="11"/>
      <c r="E2834" s="12"/>
    </row>
    <row r="2835" hidden="1">
      <c r="A2835" s="54" t="s">
        <v>4850</v>
      </c>
      <c r="B2835" s="7"/>
      <c r="C2835" s="16"/>
      <c r="D2835" s="55" t="s">
        <v>4851</v>
      </c>
      <c r="E2835" s="7"/>
    </row>
    <row r="2836" hidden="1">
      <c r="A2836" s="10"/>
      <c r="B2836" s="12"/>
      <c r="C2836" s="16"/>
      <c r="D2836" s="11"/>
      <c r="E2836" s="12"/>
    </row>
    <row r="2837" hidden="1">
      <c r="A2837" s="19" t="s">
        <v>3719</v>
      </c>
      <c r="B2837" s="6"/>
      <c r="C2837" s="6"/>
      <c r="D2837" s="6"/>
      <c r="E2837" s="7"/>
    </row>
    <row r="2838" hidden="1">
      <c r="A2838" s="20" t="s">
        <v>3720</v>
      </c>
      <c r="B2838" s="21" t="s">
        <v>3721</v>
      </c>
      <c r="C2838" s="22" t="s">
        <v>3722</v>
      </c>
      <c r="D2838" s="21" t="s">
        <v>3723</v>
      </c>
      <c r="E2838" s="23" t="s">
        <v>13</v>
      </c>
    </row>
    <row r="2839" hidden="1">
      <c r="A2839" s="56" t="s">
        <v>3724</v>
      </c>
      <c r="B2839" s="25">
        <v>35133.0</v>
      </c>
      <c r="C2839" s="26">
        <v>35235.0</v>
      </c>
      <c r="D2839" s="27">
        <v>102.0</v>
      </c>
      <c r="E2839" s="28"/>
    </row>
    <row r="2840" hidden="1">
      <c r="A2840" s="56" t="s">
        <v>3725</v>
      </c>
      <c r="B2840" s="29">
        <v>28474.0</v>
      </c>
      <c r="C2840" s="26">
        <v>28474.0</v>
      </c>
      <c r="D2840" s="27">
        <v>0.0</v>
      </c>
      <c r="E2840" s="28"/>
    </row>
    <row r="2841" hidden="1">
      <c r="A2841" s="56" t="s">
        <v>3726</v>
      </c>
      <c r="B2841" s="29">
        <v>0.0</v>
      </c>
      <c r="C2841" s="26"/>
      <c r="D2841" s="27">
        <v>0.0</v>
      </c>
      <c r="E2841" s="41"/>
    </row>
    <row r="2842" hidden="1">
      <c r="A2842" s="56" t="s">
        <v>3727</v>
      </c>
      <c r="B2842" s="29">
        <v>4000.0</v>
      </c>
      <c r="C2842" s="26">
        <v>4000.0</v>
      </c>
      <c r="D2842" s="27">
        <v>0.0</v>
      </c>
      <c r="E2842" s="41"/>
    </row>
    <row r="2843" hidden="1">
      <c r="A2843" s="31" t="s">
        <v>3729</v>
      </c>
      <c r="B2843" s="29">
        <v>0.0</v>
      </c>
      <c r="C2843" s="26"/>
      <c r="D2843" s="27">
        <v>0.0</v>
      </c>
      <c r="E2843" s="28"/>
    </row>
    <row r="2844" hidden="1">
      <c r="A2844" s="31" t="s">
        <v>3730</v>
      </c>
      <c r="B2844" s="25">
        <v>0.0</v>
      </c>
      <c r="C2844" s="26"/>
      <c r="D2844" s="27">
        <v>0.0</v>
      </c>
      <c r="E2844" s="40"/>
    </row>
    <row r="2845" hidden="1">
      <c r="A2845" s="31" t="s">
        <v>3732</v>
      </c>
      <c r="B2845" s="29">
        <v>894.0</v>
      </c>
      <c r="C2845" s="26">
        <v>800.0</v>
      </c>
      <c r="D2845" s="27">
        <v>-94.0</v>
      </c>
      <c r="E2845" s="28" t="s">
        <v>8708</v>
      </c>
    </row>
    <row r="2846" hidden="1">
      <c r="A2846" s="31" t="s">
        <v>3734</v>
      </c>
      <c r="B2846" s="29">
        <v>1080.0</v>
      </c>
      <c r="C2846" s="26">
        <v>1080.0</v>
      </c>
      <c r="D2846" s="27">
        <v>0.0</v>
      </c>
      <c r="E2846" s="40"/>
    </row>
    <row r="2847" hidden="1">
      <c r="A2847" s="57" t="s">
        <v>3735</v>
      </c>
      <c r="B2847" s="29">
        <v>97874.9</v>
      </c>
      <c r="C2847" s="29">
        <v>97545.9</v>
      </c>
      <c r="D2847" s="27">
        <v>-329.0</v>
      </c>
      <c r="E2847" s="41"/>
    </row>
    <row r="2848" hidden="1">
      <c r="A2848" s="57" t="s">
        <v>3736</v>
      </c>
      <c r="B2848" s="29">
        <v>39192.0</v>
      </c>
      <c r="C2848" s="58">
        <v>39192.0</v>
      </c>
      <c r="D2848" s="27">
        <v>0.0</v>
      </c>
      <c r="E2848" s="41"/>
    </row>
    <row r="2849" hidden="1">
      <c r="A2849" s="57" t="s">
        <v>3737</v>
      </c>
      <c r="B2849" s="29">
        <v>71814.0</v>
      </c>
      <c r="C2849" s="58">
        <v>69861.0</v>
      </c>
      <c r="D2849" s="27">
        <v>-1953.0</v>
      </c>
      <c r="E2849" s="41"/>
    </row>
    <row r="2850" hidden="1">
      <c r="A2850" s="57" t="s">
        <v>3738</v>
      </c>
      <c r="B2850" s="29">
        <v>68808.4</v>
      </c>
      <c r="C2850" s="58">
        <v>68808.4</v>
      </c>
      <c r="D2850" s="27">
        <v>0.0</v>
      </c>
      <c r="E2850" s="41"/>
    </row>
    <row r="2851" hidden="1">
      <c r="A2851" s="57" t="s">
        <v>3740</v>
      </c>
      <c r="B2851" s="29">
        <v>1603.0</v>
      </c>
      <c r="C2851" s="58">
        <v>1603.0</v>
      </c>
      <c r="D2851" s="27">
        <v>0.0</v>
      </c>
      <c r="E2851" s="41"/>
    </row>
    <row r="2852" hidden="1">
      <c r="A2852" s="57" t="s">
        <v>3741</v>
      </c>
      <c r="B2852" s="29">
        <v>10538.0</v>
      </c>
      <c r="C2852" s="58">
        <v>10538.0</v>
      </c>
      <c r="D2852" s="27">
        <v>0.0</v>
      </c>
      <c r="E2852" s="41"/>
    </row>
    <row r="2853" hidden="1">
      <c r="A2853" s="35" t="s">
        <v>3742</v>
      </c>
      <c r="B2853" s="29">
        <v>348872.5</v>
      </c>
      <c r="C2853" s="58">
        <v>346590.50000000006</v>
      </c>
      <c r="D2853" s="27">
        <v>-2281.999999999942</v>
      </c>
      <c r="E2853" s="41"/>
    </row>
    <row r="2854" hidden="1">
      <c r="A2854" s="36" t="s">
        <v>3743</v>
      </c>
      <c r="B2854" s="42">
        <v>0.7999999999956344</v>
      </c>
      <c r="C2854" s="64">
        <v>8.799999999988358</v>
      </c>
      <c r="D2854" s="65">
        <v>7.999999999992724</v>
      </c>
      <c r="E2854" s="45"/>
    </row>
    <row r="2855" hidden="1">
      <c r="A2855" s="39"/>
      <c r="B2855" s="59"/>
      <c r="C2855" s="69"/>
      <c r="D2855" s="60"/>
      <c r="E2855" s="67"/>
    </row>
    <row r="2856" hidden="1">
      <c r="A2856" s="39"/>
      <c r="B2856" s="59"/>
      <c r="C2856" s="69"/>
      <c r="D2856" s="60"/>
      <c r="E2856" s="67"/>
    </row>
    <row r="2857" hidden="1">
      <c r="A2857" s="5" t="s">
        <v>4846</v>
      </c>
      <c r="B2857" s="6"/>
      <c r="C2857" s="6"/>
      <c r="D2857" s="6"/>
      <c r="E2857" s="7"/>
    </row>
    <row r="2858" hidden="1">
      <c r="A2858" s="10"/>
      <c r="B2858" s="11"/>
      <c r="C2858" s="11"/>
      <c r="D2858" s="11"/>
      <c r="E2858" s="12"/>
    </row>
    <row r="2859" hidden="1">
      <c r="A2859" s="5" t="s">
        <v>3717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13">
        <v>46167.0</v>
      </c>
      <c r="B2861" s="6"/>
      <c r="C2861" s="53" t="s">
        <v>3718</v>
      </c>
      <c r="D2861" s="47">
        <v>46173.0</v>
      </c>
      <c r="E2861" s="7"/>
    </row>
    <row r="2862" hidden="1">
      <c r="A2862" s="10"/>
      <c r="B2862" s="11"/>
      <c r="C2862" s="16"/>
      <c r="D2862" s="11"/>
      <c r="E2862" s="12"/>
    </row>
    <row r="2863" hidden="1">
      <c r="A2863" s="54" t="s">
        <v>4850</v>
      </c>
      <c r="B2863" s="7"/>
      <c r="C2863" s="16"/>
      <c r="D2863" s="55" t="s">
        <v>4851</v>
      </c>
      <c r="E2863" s="7"/>
    </row>
    <row r="2864" hidden="1">
      <c r="A2864" s="10"/>
      <c r="B2864" s="12"/>
      <c r="C2864" s="16"/>
      <c r="D2864" s="11"/>
      <c r="E2864" s="12"/>
    </row>
    <row r="2865" hidden="1">
      <c r="A2865" s="19" t="s">
        <v>3719</v>
      </c>
      <c r="B2865" s="6"/>
      <c r="C2865" s="6"/>
      <c r="D2865" s="6"/>
      <c r="E2865" s="7"/>
    </row>
    <row r="2866" hidden="1">
      <c r="A2866" s="20" t="s">
        <v>3720</v>
      </c>
      <c r="B2866" s="21" t="s">
        <v>3721</v>
      </c>
      <c r="C2866" s="22" t="s">
        <v>3722</v>
      </c>
      <c r="D2866" s="21" t="s">
        <v>3723</v>
      </c>
      <c r="E2866" s="23" t="s">
        <v>13</v>
      </c>
    </row>
    <row r="2867" hidden="1">
      <c r="A2867" s="56" t="s">
        <v>3724</v>
      </c>
      <c r="B2867" s="25">
        <v>35133.0</v>
      </c>
      <c r="C2867" s="26">
        <v>35235.0</v>
      </c>
      <c r="D2867" s="27">
        <v>102.0</v>
      </c>
      <c r="E2867" s="28"/>
    </row>
    <row r="2868" hidden="1">
      <c r="A2868" s="56" t="s">
        <v>3725</v>
      </c>
      <c r="B2868" s="29">
        <v>28474.0</v>
      </c>
      <c r="C2868" s="26">
        <v>28474.0</v>
      </c>
      <c r="D2868" s="27">
        <v>0.0</v>
      </c>
      <c r="E2868" s="28"/>
    </row>
    <row r="2869" hidden="1">
      <c r="A2869" s="56" t="s">
        <v>3726</v>
      </c>
      <c r="B2869" s="29">
        <v>0.0</v>
      </c>
      <c r="C2869" s="26"/>
      <c r="D2869" s="27">
        <v>0.0</v>
      </c>
      <c r="E2869" s="41"/>
    </row>
    <row r="2870" hidden="1">
      <c r="A2870" s="56" t="s">
        <v>3727</v>
      </c>
      <c r="B2870" s="29">
        <v>4000.0</v>
      </c>
      <c r="C2870" s="26">
        <v>4000.0</v>
      </c>
      <c r="D2870" s="27">
        <v>0.0</v>
      </c>
      <c r="E2870" s="41"/>
    </row>
    <row r="2871" hidden="1">
      <c r="A2871" s="31" t="s">
        <v>3729</v>
      </c>
      <c r="B2871" s="29">
        <v>0.0</v>
      </c>
      <c r="C2871" s="26"/>
      <c r="D2871" s="27">
        <v>0.0</v>
      </c>
      <c r="E2871" s="28"/>
    </row>
    <row r="2872" hidden="1">
      <c r="A2872" s="31" t="s">
        <v>3730</v>
      </c>
      <c r="B2872" s="25">
        <v>0.0</v>
      </c>
      <c r="C2872" s="26"/>
      <c r="D2872" s="27">
        <v>0.0</v>
      </c>
      <c r="E2872" s="40"/>
    </row>
    <row r="2873" hidden="1">
      <c r="A2873" s="31" t="s">
        <v>3732</v>
      </c>
      <c r="B2873" s="29">
        <v>894.0</v>
      </c>
      <c r="C2873" s="26">
        <v>800.0</v>
      </c>
      <c r="D2873" s="27">
        <v>-94.0</v>
      </c>
      <c r="E2873" s="28" t="s">
        <v>8708</v>
      </c>
    </row>
    <row r="2874" hidden="1">
      <c r="A2874" s="31" t="s">
        <v>3734</v>
      </c>
      <c r="B2874" s="29">
        <v>1080.0</v>
      </c>
      <c r="C2874" s="26">
        <v>1080.0</v>
      </c>
      <c r="D2874" s="27">
        <v>0.0</v>
      </c>
      <c r="E2874" s="40"/>
    </row>
    <row r="2875" hidden="1">
      <c r="A2875" s="57" t="s">
        <v>3735</v>
      </c>
      <c r="B2875" s="29">
        <v>97874.9</v>
      </c>
      <c r="C2875" s="29">
        <v>97545.9</v>
      </c>
      <c r="D2875" s="27">
        <v>-329.0</v>
      </c>
      <c r="E2875" s="41"/>
    </row>
    <row r="2876" hidden="1">
      <c r="A2876" s="57" t="s">
        <v>3736</v>
      </c>
      <c r="B2876" s="29">
        <v>39192.0</v>
      </c>
      <c r="C2876" s="58">
        <v>39192.0</v>
      </c>
      <c r="D2876" s="27">
        <v>0.0</v>
      </c>
      <c r="E2876" s="41"/>
    </row>
    <row r="2877" hidden="1">
      <c r="A2877" s="57" t="s">
        <v>3737</v>
      </c>
      <c r="B2877" s="29">
        <v>71814.0</v>
      </c>
      <c r="C2877" s="58">
        <v>69861.0</v>
      </c>
      <c r="D2877" s="27">
        <v>-1953.0</v>
      </c>
      <c r="E2877" s="41"/>
    </row>
    <row r="2878" hidden="1">
      <c r="A2878" s="57" t="s">
        <v>3738</v>
      </c>
      <c r="B2878" s="29">
        <v>68808.4</v>
      </c>
      <c r="C2878" s="58">
        <v>68808.4</v>
      </c>
      <c r="D2878" s="27">
        <v>0.0</v>
      </c>
      <c r="E2878" s="41"/>
    </row>
    <row r="2879" hidden="1">
      <c r="A2879" s="57" t="s">
        <v>3740</v>
      </c>
      <c r="B2879" s="29">
        <v>1603.0</v>
      </c>
      <c r="C2879" s="58">
        <v>1603.0</v>
      </c>
      <c r="D2879" s="27">
        <v>0.0</v>
      </c>
      <c r="E2879" s="41"/>
    </row>
    <row r="2880" hidden="1">
      <c r="A2880" s="57" t="s">
        <v>3741</v>
      </c>
      <c r="B2880" s="29">
        <v>10538.0</v>
      </c>
      <c r="C2880" s="58">
        <v>10538.0</v>
      </c>
      <c r="D2880" s="27">
        <v>0.0</v>
      </c>
      <c r="E2880" s="41"/>
    </row>
    <row r="2881" hidden="1">
      <c r="A2881" s="35" t="s">
        <v>3742</v>
      </c>
      <c r="B2881" s="29">
        <v>348872.5</v>
      </c>
      <c r="C2881" s="58">
        <v>346590.50000000006</v>
      </c>
      <c r="D2881" s="27">
        <v>-2281.999999999942</v>
      </c>
      <c r="E2881" s="41"/>
    </row>
    <row r="2882" hidden="1">
      <c r="A2882" s="36" t="s">
        <v>3743</v>
      </c>
      <c r="B2882" s="42">
        <v>0.7999999999956344</v>
      </c>
      <c r="C2882" s="64">
        <v>8.799999999988358</v>
      </c>
      <c r="D2882" s="65">
        <v>7.999999999992724</v>
      </c>
      <c r="E2882" s="45"/>
    </row>
    <row r="2883" hidden="1">
      <c r="A2883" s="39"/>
      <c r="B2883" s="59"/>
      <c r="C2883" s="69"/>
      <c r="D2883" s="60"/>
      <c r="E2883" s="67"/>
    </row>
    <row r="2884" hidden="1">
      <c r="A2884" s="39"/>
      <c r="B2884" s="59"/>
      <c r="C2884" s="69"/>
      <c r="D2884" s="60"/>
      <c r="E2884" s="67"/>
    </row>
    <row r="2885">
      <c r="A2885" s="5" t="s">
        <v>4846</v>
      </c>
      <c r="B2885" s="6"/>
      <c r="C2885" s="6"/>
      <c r="D2885" s="6"/>
      <c r="E2885" s="7"/>
    </row>
    <row r="2886">
      <c r="A2886" s="10"/>
      <c r="B2886" s="11"/>
      <c r="C2886" s="11"/>
      <c r="D2886" s="11"/>
      <c r="E2886" s="12"/>
    </row>
    <row r="2887">
      <c r="A2887" s="5" t="s">
        <v>3717</v>
      </c>
      <c r="B2887" s="6"/>
      <c r="C2887" s="6"/>
      <c r="D2887" s="6"/>
      <c r="E2887" s="7"/>
    </row>
    <row r="2888">
      <c r="A2888" s="10"/>
      <c r="B2888" s="11"/>
      <c r="C2888" s="11"/>
      <c r="D2888" s="11"/>
      <c r="E2888" s="12"/>
    </row>
    <row r="2889">
      <c r="A2889" s="13">
        <v>46174.0</v>
      </c>
      <c r="B2889" s="6"/>
      <c r="C2889" s="53" t="s">
        <v>3718</v>
      </c>
      <c r="D2889" s="47">
        <v>46180.0</v>
      </c>
      <c r="E2889" s="7"/>
    </row>
    <row r="2890">
      <c r="A2890" s="10"/>
      <c r="B2890" s="11"/>
      <c r="C2890" s="16"/>
      <c r="D2890" s="11"/>
      <c r="E2890" s="12"/>
    </row>
    <row r="2891">
      <c r="A2891" s="54" t="s">
        <v>4850</v>
      </c>
      <c r="B2891" s="7"/>
      <c r="C2891" s="16"/>
      <c r="D2891" s="55" t="s">
        <v>4851</v>
      </c>
      <c r="E2891" s="7"/>
    </row>
    <row r="2892">
      <c r="A2892" s="10"/>
      <c r="B2892" s="12"/>
      <c r="C2892" s="16"/>
      <c r="D2892" s="11"/>
      <c r="E2892" s="12"/>
    </row>
    <row r="2893">
      <c r="A2893" s="19" t="s">
        <v>3719</v>
      </c>
      <c r="B2893" s="6"/>
      <c r="C2893" s="6"/>
      <c r="D2893" s="6"/>
      <c r="E2893" s="7"/>
    </row>
    <row r="2894">
      <c r="A2894" s="20" t="s">
        <v>3720</v>
      </c>
      <c r="B2894" s="21" t="s">
        <v>3721</v>
      </c>
      <c r="C2894" s="22" t="s">
        <v>3722</v>
      </c>
      <c r="D2894" s="21" t="s">
        <v>3723</v>
      </c>
      <c r="E2894" s="23" t="s">
        <v>13</v>
      </c>
    </row>
    <row r="2895">
      <c r="A2895" s="56" t="s">
        <v>3724</v>
      </c>
      <c r="B2895" s="25">
        <v>26659.0</v>
      </c>
      <c r="C2895" s="26">
        <v>26659.0</v>
      </c>
      <c r="D2895" s="27">
        <v>0.0</v>
      </c>
      <c r="E2895" s="28"/>
    </row>
    <row r="2896">
      <c r="A2896" s="56" t="s">
        <v>3725</v>
      </c>
      <c r="B2896" s="29">
        <v>36459.0</v>
      </c>
      <c r="C2896" s="26">
        <v>36459.0</v>
      </c>
      <c r="D2896" s="27">
        <v>0.0</v>
      </c>
      <c r="E2896" s="28"/>
    </row>
    <row r="2897">
      <c r="A2897" s="56" t="s">
        <v>3726</v>
      </c>
      <c r="B2897" s="29">
        <v>0.0</v>
      </c>
      <c r="C2897" s="26"/>
      <c r="D2897" s="27">
        <v>0.0</v>
      </c>
      <c r="E2897" s="41"/>
    </row>
    <row r="2898">
      <c r="A2898" s="56" t="s">
        <v>3727</v>
      </c>
      <c r="B2898" s="29">
        <v>3000.0</v>
      </c>
      <c r="C2898" s="26">
        <v>3000.0</v>
      </c>
      <c r="D2898" s="27">
        <v>0.0</v>
      </c>
      <c r="E2898" s="41"/>
    </row>
    <row r="2899">
      <c r="A2899" s="31" t="s">
        <v>3729</v>
      </c>
      <c r="B2899" s="29">
        <v>0.0</v>
      </c>
      <c r="C2899" s="26"/>
      <c r="D2899" s="27">
        <v>0.0</v>
      </c>
      <c r="E2899" s="28"/>
    </row>
    <row r="2900">
      <c r="A2900" s="31" t="s">
        <v>3730</v>
      </c>
      <c r="B2900" s="25">
        <v>0.0</v>
      </c>
      <c r="C2900" s="26"/>
      <c r="D2900" s="27">
        <v>0.0</v>
      </c>
      <c r="E2900" s="40"/>
    </row>
    <row r="2901">
      <c r="A2901" s="31" t="s">
        <v>3732</v>
      </c>
      <c r="B2901" s="29">
        <v>692.0</v>
      </c>
      <c r="C2901" s="26">
        <v>692.0</v>
      </c>
      <c r="D2901" s="27">
        <v>0.0</v>
      </c>
      <c r="E2901" s="28" t="s">
        <v>5051</v>
      </c>
    </row>
    <row r="2902">
      <c r="A2902" s="31" t="s">
        <v>3734</v>
      </c>
      <c r="B2902" s="29">
        <v>2295.0</v>
      </c>
      <c r="C2902" s="26">
        <v>2295.0</v>
      </c>
      <c r="D2902" s="27">
        <v>0.0</v>
      </c>
      <c r="E2902" s="40"/>
    </row>
    <row r="2903">
      <c r="A2903" s="57" t="s">
        <v>3735</v>
      </c>
      <c r="B2903" s="29">
        <v>98847.70000000001</v>
      </c>
      <c r="C2903" s="29">
        <v>98847.7</v>
      </c>
      <c r="D2903" s="27">
        <v>-1.4551915228366852E-11</v>
      </c>
      <c r="E2903" s="41"/>
    </row>
    <row r="2904">
      <c r="A2904" s="57" t="s">
        <v>3736</v>
      </c>
      <c r="B2904" s="29">
        <v>41554.0</v>
      </c>
      <c r="C2904" s="58">
        <v>41554.0</v>
      </c>
      <c r="D2904" s="27">
        <v>0.0</v>
      </c>
      <c r="E2904" s="41"/>
    </row>
    <row r="2905">
      <c r="A2905" s="57" t="s">
        <v>3737</v>
      </c>
      <c r="B2905" s="29">
        <v>83586.42000000001</v>
      </c>
      <c r="C2905" s="58">
        <v>83586.41999999997</v>
      </c>
      <c r="D2905" s="27">
        <v>-4.3655745685100555E-11</v>
      </c>
      <c r="E2905" s="41"/>
    </row>
    <row r="2906">
      <c r="A2906" s="57" t="s">
        <v>3738</v>
      </c>
      <c r="B2906" s="29">
        <v>66514.0</v>
      </c>
      <c r="C2906" s="58">
        <v>66514.0</v>
      </c>
      <c r="D2906" s="27">
        <v>0.0</v>
      </c>
      <c r="E2906" s="41"/>
    </row>
    <row r="2907">
      <c r="A2907" s="57" t="s">
        <v>3740</v>
      </c>
      <c r="B2907" s="29">
        <v>2510.0</v>
      </c>
      <c r="C2907" s="58">
        <v>2510.0</v>
      </c>
      <c r="D2907" s="27">
        <v>0.0</v>
      </c>
      <c r="E2907" s="41"/>
    </row>
    <row r="2908">
      <c r="A2908" s="57" t="s">
        <v>3741</v>
      </c>
      <c r="B2908" s="29">
        <v>8844.38</v>
      </c>
      <c r="C2908" s="58">
        <v>8844.380000000001</v>
      </c>
      <c r="D2908" s="27">
        <v>1.8189894035458565E-12</v>
      </c>
      <c r="E2908" s="41"/>
    </row>
    <row r="2909">
      <c r="A2909" s="35" t="s">
        <v>3742</v>
      </c>
      <c r="B2909" s="29">
        <v>362116.5</v>
      </c>
      <c r="C2909" s="58">
        <v>362116.5</v>
      </c>
      <c r="D2909" s="27">
        <v>0.0</v>
      </c>
      <c r="E2909" s="41"/>
    </row>
    <row r="2910">
      <c r="A2910" s="36" t="s">
        <v>3743</v>
      </c>
      <c r="B2910" s="42">
        <v>0.6200000000317232</v>
      </c>
      <c r="C2910" s="64">
        <v>0.6199999999953434</v>
      </c>
      <c r="D2910" s="65">
        <v>-3.637978807091713E-11</v>
      </c>
      <c r="E2910" s="45"/>
    </row>
    <row r="2911">
      <c r="A2911" s="39"/>
      <c r="B2911" s="59"/>
      <c r="C2911" s="69"/>
      <c r="D2911" s="60"/>
      <c r="E2911" s="67"/>
    </row>
    <row r="2912">
      <c r="A2912" s="39"/>
      <c r="B2912" s="59"/>
      <c r="C2912" s="69"/>
      <c r="D2912" s="60"/>
      <c r="E2912" s="67"/>
    </row>
    <row r="2913">
      <c r="A2913" s="5" t="s">
        <v>4846</v>
      </c>
      <c r="B2913" s="6"/>
      <c r="C2913" s="6"/>
      <c r="D2913" s="6"/>
      <c r="E2913" s="7"/>
    </row>
    <row r="2914">
      <c r="A2914" s="10"/>
      <c r="B2914" s="11"/>
      <c r="C2914" s="11"/>
      <c r="D2914" s="11"/>
      <c r="E2914" s="12"/>
    </row>
    <row r="2915">
      <c r="A2915" s="5" t="s">
        <v>3717</v>
      </c>
      <c r="B2915" s="6"/>
      <c r="C2915" s="6"/>
      <c r="D2915" s="6"/>
      <c r="E2915" s="7"/>
    </row>
    <row r="2916">
      <c r="A2916" s="10"/>
      <c r="B2916" s="11"/>
      <c r="C2916" s="11"/>
      <c r="D2916" s="11"/>
      <c r="E2916" s="12"/>
    </row>
    <row r="2917">
      <c r="A2917" s="13">
        <v>46181.0</v>
      </c>
      <c r="B2917" s="6"/>
      <c r="C2917" s="53" t="s">
        <v>3718</v>
      </c>
      <c r="D2917" s="47">
        <v>46187.0</v>
      </c>
      <c r="E2917" s="7"/>
    </row>
    <row r="2918">
      <c r="A2918" s="10"/>
      <c r="B2918" s="11"/>
      <c r="C2918" s="16"/>
      <c r="D2918" s="11"/>
      <c r="E2918" s="12"/>
    </row>
    <row r="2919">
      <c r="A2919" s="54" t="s">
        <v>4850</v>
      </c>
      <c r="B2919" s="7"/>
      <c r="C2919" s="16"/>
      <c r="D2919" s="55" t="s">
        <v>4851</v>
      </c>
      <c r="E2919" s="7"/>
    </row>
    <row r="2920">
      <c r="A2920" s="10"/>
      <c r="B2920" s="12"/>
      <c r="C2920" s="16"/>
      <c r="D2920" s="11"/>
      <c r="E2920" s="12"/>
    </row>
    <row r="2921">
      <c r="A2921" s="19" t="s">
        <v>3719</v>
      </c>
      <c r="B2921" s="6"/>
      <c r="C2921" s="6"/>
      <c r="D2921" s="6"/>
      <c r="E2921" s="7"/>
    </row>
    <row r="2922">
      <c r="A2922" s="20" t="s">
        <v>3720</v>
      </c>
      <c r="B2922" s="21" t="s">
        <v>3721</v>
      </c>
      <c r="C2922" s="22" t="s">
        <v>3722</v>
      </c>
      <c r="D2922" s="21" t="s">
        <v>3723</v>
      </c>
      <c r="E2922" s="23" t="s">
        <v>13</v>
      </c>
    </row>
    <row r="2923">
      <c r="A2923" s="56" t="s">
        <v>3724</v>
      </c>
      <c r="B2923" s="25">
        <v>29047.0</v>
      </c>
      <c r="C2923" s="26">
        <v>29047.0</v>
      </c>
      <c r="D2923" s="27">
        <v>0.0</v>
      </c>
      <c r="E2923" s="28"/>
    </row>
    <row r="2924">
      <c r="A2924" s="56" t="s">
        <v>3725</v>
      </c>
      <c r="B2924" s="29">
        <v>26346.0</v>
      </c>
      <c r="C2924" s="26">
        <v>26346.0</v>
      </c>
      <c r="D2924" s="27">
        <v>0.0</v>
      </c>
      <c r="E2924" s="28"/>
    </row>
    <row r="2925">
      <c r="A2925" s="56" t="s">
        <v>3726</v>
      </c>
      <c r="B2925" s="29">
        <v>300.0</v>
      </c>
      <c r="C2925" s="26">
        <v>300.0</v>
      </c>
      <c r="D2925" s="27">
        <v>0.0</v>
      </c>
      <c r="E2925" s="41"/>
    </row>
    <row r="2926">
      <c r="A2926" s="56" t="s">
        <v>3727</v>
      </c>
      <c r="B2926" s="29">
        <v>1003.0</v>
      </c>
      <c r="C2926" s="26">
        <v>1003.0</v>
      </c>
      <c r="D2926" s="27">
        <v>0.0</v>
      </c>
      <c r="E2926" s="41"/>
    </row>
    <row r="2927">
      <c r="A2927" s="31" t="s">
        <v>3729</v>
      </c>
      <c r="B2927" s="29">
        <v>0.0</v>
      </c>
      <c r="C2927" s="26"/>
      <c r="D2927" s="27">
        <v>0.0</v>
      </c>
      <c r="E2927" s="28" t="s">
        <v>4872</v>
      </c>
    </row>
    <row r="2928">
      <c r="A2928" s="31" t="s">
        <v>3730</v>
      </c>
      <c r="B2928" s="25">
        <v>0.0</v>
      </c>
      <c r="C2928" s="26">
        <v>140.0</v>
      </c>
      <c r="D2928" s="27">
        <v>140.0</v>
      </c>
      <c r="E2928" s="40"/>
    </row>
    <row r="2929">
      <c r="A2929" s="31" t="s">
        <v>3732</v>
      </c>
      <c r="B2929" s="29">
        <v>463.0</v>
      </c>
      <c r="C2929" s="26">
        <v>323.0</v>
      </c>
      <c r="D2929" s="27">
        <v>-140.0</v>
      </c>
      <c r="E2929" s="28" t="s">
        <v>8709</v>
      </c>
    </row>
    <row r="2930">
      <c r="A2930" s="31" t="s">
        <v>3734</v>
      </c>
      <c r="B2930" s="29">
        <v>2340.0</v>
      </c>
      <c r="C2930" s="26">
        <v>2340.0</v>
      </c>
      <c r="D2930" s="27">
        <v>0.0</v>
      </c>
      <c r="E2930" s="40"/>
    </row>
    <row r="2931">
      <c r="A2931" s="57" t="s">
        <v>3735</v>
      </c>
      <c r="B2931" s="29">
        <v>130793.86000000004</v>
      </c>
      <c r="C2931" s="29">
        <v>130793.85999999977</v>
      </c>
      <c r="D2931" s="27">
        <v>-2.764863893389702E-10</v>
      </c>
      <c r="E2931" s="41"/>
    </row>
    <row r="2932">
      <c r="A2932" s="57" t="s">
        <v>3736</v>
      </c>
      <c r="B2932" s="29">
        <v>45281.0</v>
      </c>
      <c r="C2932" s="58">
        <v>45281.0</v>
      </c>
      <c r="D2932" s="27">
        <v>0.0</v>
      </c>
      <c r="E2932" s="41"/>
    </row>
    <row r="2933">
      <c r="A2933" s="57" t="s">
        <v>3737</v>
      </c>
      <c r="B2933" s="29">
        <v>83110.0</v>
      </c>
      <c r="C2933" s="58">
        <v>83110.0</v>
      </c>
      <c r="D2933" s="27">
        <v>0.0</v>
      </c>
      <c r="E2933" s="41"/>
    </row>
    <row r="2934">
      <c r="A2934" s="57" t="s">
        <v>3738</v>
      </c>
      <c r="B2934" s="29">
        <v>69504.0</v>
      </c>
      <c r="C2934" s="58">
        <v>69504.0</v>
      </c>
      <c r="D2934" s="27">
        <v>0.0</v>
      </c>
      <c r="E2934" s="41"/>
    </row>
    <row r="2935">
      <c r="A2935" s="57" t="s">
        <v>3740</v>
      </c>
      <c r="B2935" s="29">
        <v>5735.0</v>
      </c>
      <c r="C2935" s="58">
        <v>5735.0</v>
      </c>
      <c r="D2935" s="27">
        <v>0.0</v>
      </c>
      <c r="E2935" s="41"/>
    </row>
    <row r="2936">
      <c r="A2936" s="57" t="s">
        <v>3741</v>
      </c>
      <c r="B2936" s="29">
        <v>11699.0</v>
      </c>
      <c r="C2936" s="58">
        <v>11699.0</v>
      </c>
      <c r="D2936" s="27">
        <v>0.0</v>
      </c>
      <c r="E2936" s="41"/>
    </row>
    <row r="2937" hidden="1">
      <c r="A2937" s="35" t="s">
        <v>3742</v>
      </c>
      <c r="B2937" s="29">
        <v>393921.85999999987</v>
      </c>
      <c r="C2937" s="58">
        <v>393921.86000000074</v>
      </c>
      <c r="D2937" s="27">
        <v>8.731149137020111E-10</v>
      </c>
      <c r="E2937" s="41"/>
    </row>
    <row r="2938" hidden="1">
      <c r="A2938" s="36" t="s">
        <v>3743</v>
      </c>
      <c r="B2938" s="42">
        <v>1.0000000002110028</v>
      </c>
      <c r="C2938" s="64">
        <v>0.9999999990104698</v>
      </c>
      <c r="D2938" s="65">
        <v>-1.2005330063402653E-9</v>
      </c>
      <c r="E2938" s="45"/>
    </row>
    <row r="2939" hidden="1">
      <c r="A2939" s="39"/>
      <c r="B2939" s="59"/>
      <c r="C2939" s="69"/>
      <c r="D2939" s="60"/>
      <c r="E2939" s="67"/>
    </row>
    <row r="2940" hidden="1">
      <c r="A2940" s="39"/>
      <c r="B2940" s="59"/>
      <c r="C2940" s="69"/>
      <c r="D2940" s="60"/>
      <c r="E2940" s="67"/>
    </row>
    <row r="2941" hidden="1">
      <c r="A2941" s="5" t="s">
        <v>4846</v>
      </c>
      <c r="B2941" s="6"/>
      <c r="C2941" s="6"/>
      <c r="D2941" s="6"/>
      <c r="E2941" s="7"/>
    </row>
    <row r="2942" hidden="1">
      <c r="A2942" s="10"/>
      <c r="B2942" s="11"/>
      <c r="C2942" s="11"/>
      <c r="D2942" s="11"/>
      <c r="E2942" s="12"/>
    </row>
    <row r="2943" hidden="1">
      <c r="A2943" s="5" t="s">
        <v>3717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13">
        <v>46188.0</v>
      </c>
      <c r="B2945" s="6"/>
      <c r="C2945" s="53" t="s">
        <v>3718</v>
      </c>
      <c r="D2945" s="47">
        <v>46194.0</v>
      </c>
      <c r="E2945" s="7"/>
    </row>
    <row r="2946" hidden="1">
      <c r="A2946" s="10"/>
      <c r="B2946" s="11"/>
      <c r="C2946" s="16"/>
      <c r="D2946" s="11"/>
      <c r="E2946" s="12"/>
    </row>
    <row r="2947" hidden="1">
      <c r="A2947" s="54" t="s">
        <v>4850</v>
      </c>
      <c r="B2947" s="7"/>
      <c r="C2947" s="16"/>
      <c r="D2947" s="55" t="s">
        <v>4851</v>
      </c>
      <c r="E2947" s="7"/>
    </row>
    <row r="2948" hidden="1">
      <c r="A2948" s="10"/>
      <c r="B2948" s="12"/>
      <c r="C2948" s="16"/>
      <c r="D2948" s="11"/>
      <c r="E2948" s="12"/>
    </row>
    <row r="2949" hidden="1">
      <c r="A2949" s="19" t="s">
        <v>3719</v>
      </c>
      <c r="B2949" s="6"/>
      <c r="C2949" s="6"/>
      <c r="D2949" s="6"/>
      <c r="E2949" s="7"/>
    </row>
    <row r="2950" hidden="1">
      <c r="A2950" s="20" t="s">
        <v>3720</v>
      </c>
      <c r="B2950" s="21" t="s">
        <v>3721</v>
      </c>
      <c r="C2950" s="22" t="s">
        <v>3722</v>
      </c>
      <c r="D2950" s="21" t="s">
        <v>3723</v>
      </c>
      <c r="E2950" s="23" t="s">
        <v>13</v>
      </c>
    </row>
    <row r="2951" hidden="1">
      <c r="A2951" s="56" t="s">
        <v>3724</v>
      </c>
      <c r="B2951" s="25">
        <v>29461.0</v>
      </c>
      <c r="C2951" s="26">
        <v>14481.0</v>
      </c>
      <c r="D2951" s="27">
        <v>-14980.0</v>
      </c>
      <c r="E2951" s="28"/>
    </row>
    <row r="2952" hidden="1">
      <c r="A2952" s="56" t="s">
        <v>3725</v>
      </c>
      <c r="B2952" s="29">
        <v>26723.0</v>
      </c>
      <c r="C2952" s="26">
        <v>26723.0</v>
      </c>
      <c r="D2952" s="27">
        <v>0.0</v>
      </c>
      <c r="E2952" s="28"/>
    </row>
    <row r="2953" hidden="1">
      <c r="A2953" s="56" t="s">
        <v>3726</v>
      </c>
      <c r="B2953" s="29">
        <v>0.0</v>
      </c>
      <c r="C2953" s="26"/>
      <c r="D2953" s="27">
        <v>0.0</v>
      </c>
      <c r="E2953" s="41"/>
    </row>
    <row r="2954" hidden="1">
      <c r="A2954" s="56" t="s">
        <v>3727</v>
      </c>
      <c r="B2954" s="29">
        <v>1500.0</v>
      </c>
      <c r="C2954" s="26">
        <v>1501.0</v>
      </c>
      <c r="D2954" s="27">
        <v>1.0</v>
      </c>
      <c r="E2954" s="41"/>
    </row>
    <row r="2955" hidden="1">
      <c r="A2955" s="31" t="s">
        <v>3729</v>
      </c>
      <c r="B2955" s="29">
        <v>0.0</v>
      </c>
      <c r="C2955" s="26"/>
      <c r="D2955" s="27">
        <v>0.0</v>
      </c>
      <c r="E2955" s="28"/>
    </row>
    <row r="2956" hidden="1">
      <c r="A2956" s="31" t="s">
        <v>3730</v>
      </c>
      <c r="B2956" s="25">
        <v>0.0</v>
      </c>
      <c r="C2956" s="26">
        <v>175.0</v>
      </c>
      <c r="D2956" s="27">
        <v>175.0</v>
      </c>
      <c r="E2956" s="40" t="s">
        <v>4872</v>
      </c>
    </row>
    <row r="2957" hidden="1">
      <c r="A2957" s="31" t="s">
        <v>3732</v>
      </c>
      <c r="B2957" s="29">
        <v>350.0</v>
      </c>
      <c r="C2957" s="26">
        <v>15110.0</v>
      </c>
      <c r="D2957" s="27">
        <v>14760.0</v>
      </c>
      <c r="E2957" s="28" t="s">
        <v>4847</v>
      </c>
    </row>
    <row r="2958" hidden="1">
      <c r="A2958" s="31" t="s">
        <v>3734</v>
      </c>
      <c r="B2958" s="29">
        <v>1485.0</v>
      </c>
      <c r="C2958" s="26">
        <v>1530.0</v>
      </c>
      <c r="D2958" s="27">
        <v>45.0</v>
      </c>
      <c r="E2958" s="40"/>
    </row>
    <row r="2959" hidden="1">
      <c r="A2959" s="57" t="s">
        <v>3735</v>
      </c>
      <c r="B2959" s="29">
        <v>148633.80000000008</v>
      </c>
      <c r="C2959" s="29">
        <v>148269.7999999999</v>
      </c>
      <c r="D2959" s="27">
        <v>-364.0000000001746</v>
      </c>
      <c r="E2959" s="41"/>
    </row>
    <row r="2960" hidden="1">
      <c r="A2960" s="57" t="s">
        <v>3736</v>
      </c>
      <c r="B2960" s="29">
        <v>43157.0</v>
      </c>
      <c r="C2960" s="58">
        <v>43157.0</v>
      </c>
      <c r="D2960" s="27">
        <v>0.0</v>
      </c>
      <c r="E2960" s="41"/>
    </row>
    <row r="2961" hidden="1">
      <c r="A2961" s="57" t="s">
        <v>3737</v>
      </c>
      <c r="B2961" s="29">
        <v>79477.0</v>
      </c>
      <c r="C2961" s="58">
        <v>78816.0</v>
      </c>
      <c r="D2961" s="27">
        <v>-661.0</v>
      </c>
      <c r="E2961" s="41"/>
    </row>
    <row r="2962" hidden="1">
      <c r="A2962" s="57" t="s">
        <v>3738</v>
      </c>
      <c r="B2962" s="29">
        <v>70894.0</v>
      </c>
      <c r="C2962" s="58">
        <v>70894.0</v>
      </c>
      <c r="D2962" s="27">
        <v>0.0</v>
      </c>
      <c r="E2962" s="41"/>
    </row>
    <row r="2963" hidden="1">
      <c r="A2963" s="57" t="s">
        <v>3740</v>
      </c>
      <c r="B2963" s="29">
        <v>5581.0</v>
      </c>
      <c r="C2963" s="58">
        <v>5581.0</v>
      </c>
      <c r="D2963" s="27">
        <v>0.0</v>
      </c>
      <c r="E2963" s="41"/>
    </row>
    <row r="2964" hidden="1">
      <c r="A2964" s="57" t="s">
        <v>3741</v>
      </c>
      <c r="B2964" s="29">
        <v>13687.0</v>
      </c>
      <c r="C2964" s="58">
        <v>13687.0</v>
      </c>
      <c r="D2964" s="27">
        <v>0.0</v>
      </c>
      <c r="E2964" s="41"/>
    </row>
    <row r="2965" hidden="1">
      <c r="A2965" s="35" t="s">
        <v>3742</v>
      </c>
      <c r="B2965" s="29">
        <v>407262.7999999999</v>
      </c>
      <c r="C2965" s="58">
        <v>406237.8000000014</v>
      </c>
      <c r="D2965" s="27">
        <v>-1024.9999999984866</v>
      </c>
      <c r="E2965" s="41"/>
    </row>
    <row r="2966" hidden="1">
      <c r="A2966" s="36" t="s">
        <v>3743</v>
      </c>
      <c r="B2966" s="42">
        <v>-0.9999999997744453</v>
      </c>
      <c r="C2966" s="64">
        <v>-1.4551915228366852E-9</v>
      </c>
      <c r="D2966" s="65">
        <v>0.9999999983192538</v>
      </c>
      <c r="E2966" s="45"/>
    </row>
    <row r="2967" hidden="1">
      <c r="A2967" s="39"/>
      <c r="B2967" s="59"/>
      <c r="C2967" s="69"/>
      <c r="D2967" s="60"/>
      <c r="E2967" s="67"/>
    </row>
    <row r="2968" hidden="1">
      <c r="A2968" s="39"/>
      <c r="B2968" s="59"/>
      <c r="C2968" s="69"/>
      <c r="D2968" s="60"/>
      <c r="E2968" s="67"/>
    </row>
    <row r="2969" hidden="1">
      <c r="A2969" s="39"/>
      <c r="B2969" s="59"/>
      <c r="C2969" s="69"/>
      <c r="D2969" s="60"/>
      <c r="E2969" s="67"/>
    </row>
    <row r="2970" hidden="1">
      <c r="A2970" s="39"/>
      <c r="B2970" s="59"/>
      <c r="C2970" s="69"/>
      <c r="D2970" s="60"/>
      <c r="E2970" s="67"/>
    </row>
    <row r="2971" hidden="1">
      <c r="A2971" s="39"/>
      <c r="B2971" s="59"/>
      <c r="C2971" s="69"/>
      <c r="D2971" s="60"/>
      <c r="E2971" s="67"/>
    </row>
    <row r="2972" hidden="1">
      <c r="A2972" s="39"/>
      <c r="B2972" s="59"/>
      <c r="C2972" s="69"/>
      <c r="D2972" s="60"/>
      <c r="E2972" s="67"/>
    </row>
    <row r="2973" hidden="1">
      <c r="A2973" s="39"/>
      <c r="B2973" s="59"/>
      <c r="C2973" s="69"/>
      <c r="D2973" s="60"/>
      <c r="E2973" s="67"/>
    </row>
    <row r="2974" hidden="1">
      <c r="A2974" s="39"/>
      <c r="B2974" s="59"/>
      <c r="C2974" s="69"/>
      <c r="D2974" s="60"/>
      <c r="E2974" s="67"/>
    </row>
    <row r="2975" hidden="1">
      <c r="A2975" s="39"/>
      <c r="B2975" s="59"/>
      <c r="C2975" s="69"/>
      <c r="D2975" s="60"/>
      <c r="E2975" s="67"/>
    </row>
    <row r="2976" hidden="1">
      <c r="A2976" s="39"/>
      <c r="B2976" s="59"/>
      <c r="C2976" s="69"/>
      <c r="D2976" s="60"/>
      <c r="E2976" s="67"/>
    </row>
    <row r="2977" hidden="1">
      <c r="A2977" s="39"/>
      <c r="B2977" s="59"/>
      <c r="C2977" s="69"/>
      <c r="D2977" s="60"/>
      <c r="E2977" s="67"/>
    </row>
    <row r="2978" hidden="1">
      <c r="A2978" s="39"/>
      <c r="B2978" s="59"/>
      <c r="C2978" s="69"/>
      <c r="D2978" s="60"/>
      <c r="E2978" s="67"/>
    </row>
    <row r="2979" hidden="1">
      <c r="A2979" s="39"/>
      <c r="B2979" s="59"/>
      <c r="C2979" s="69"/>
      <c r="D2979" s="60"/>
      <c r="E2979" s="67"/>
    </row>
    <row r="2980" hidden="1">
      <c r="A2980" s="39"/>
      <c r="B2980" s="59"/>
      <c r="C2980" s="69"/>
      <c r="D2980" s="60"/>
      <c r="E2980" s="67"/>
    </row>
    <row r="2981" hidden="1">
      <c r="A2981" s="39"/>
      <c r="B2981" s="59"/>
      <c r="C2981" s="69"/>
      <c r="D2981" s="60"/>
      <c r="E2981" s="67"/>
    </row>
    <row r="2982" hidden="1">
      <c r="A2982" s="39"/>
      <c r="B2982" s="59"/>
      <c r="C2982" s="69"/>
      <c r="D2982" s="60"/>
      <c r="E2982" s="67"/>
    </row>
    <row r="2983" hidden="1">
      <c r="A2983" s="39"/>
      <c r="B2983" s="59"/>
      <c r="C2983" s="69"/>
      <c r="D2983" s="60"/>
      <c r="E2983" s="67"/>
    </row>
    <row r="2984" hidden="1">
      <c r="A2984" s="39"/>
      <c r="B2984" s="59"/>
      <c r="C2984" s="69"/>
      <c r="D2984" s="60"/>
      <c r="E2984" s="67"/>
    </row>
    <row r="2985" hidden="1">
      <c r="A2985" s="39"/>
      <c r="B2985" s="59"/>
      <c r="C2985" s="69"/>
      <c r="D2985" s="60"/>
      <c r="E2985" s="67"/>
    </row>
    <row r="2986" hidden="1">
      <c r="A2986" s="39"/>
      <c r="B2986" s="59"/>
      <c r="C2986" s="69"/>
      <c r="D2986" s="60"/>
      <c r="E2986" s="67"/>
    </row>
    <row r="2987" hidden="1">
      <c r="A2987" s="39"/>
      <c r="B2987" s="59"/>
      <c r="C2987" s="69"/>
      <c r="D2987" s="60"/>
      <c r="E2987" s="67"/>
    </row>
    <row r="2988" hidden="1">
      <c r="A2988" s="39"/>
      <c r="B2988" s="59"/>
      <c r="C2988" s="69"/>
      <c r="D2988" s="60"/>
      <c r="E2988" s="67"/>
    </row>
    <row r="2989" hidden="1">
      <c r="A2989" s="39"/>
      <c r="B2989" s="59"/>
      <c r="C2989" s="69"/>
      <c r="D2989" s="60"/>
      <c r="E2989" s="67"/>
    </row>
    <row r="2990" hidden="1">
      <c r="A2990" s="39"/>
      <c r="B2990" s="59"/>
      <c r="C2990" s="69"/>
      <c r="D2990" s="60"/>
      <c r="E2990" s="67"/>
    </row>
    <row r="2991" hidden="1">
      <c r="A2991" s="39"/>
      <c r="B2991" s="59"/>
      <c r="C2991" s="69"/>
      <c r="D2991" s="60"/>
      <c r="E2991" s="67"/>
    </row>
    <row r="2992" hidden="1">
      <c r="A2992" s="39"/>
      <c r="B2992" s="59"/>
      <c r="C2992" s="69"/>
      <c r="D2992" s="60"/>
      <c r="E2992" s="67"/>
    </row>
    <row r="2993" hidden="1">
      <c r="A2993" s="39"/>
      <c r="B2993" s="59"/>
      <c r="C2993" s="69"/>
      <c r="D2993" s="60"/>
      <c r="E2993" s="67"/>
    </row>
    <row r="2994" hidden="1">
      <c r="A2994" s="39"/>
      <c r="B2994" s="59"/>
      <c r="C2994" s="69"/>
      <c r="D2994" s="60"/>
      <c r="E2994" s="67"/>
    </row>
    <row r="2995" hidden="1">
      <c r="A2995" s="39"/>
      <c r="B2995" s="59"/>
      <c r="C2995" s="69"/>
      <c r="D2995" s="60"/>
      <c r="E2995" s="67"/>
    </row>
    <row r="2996" hidden="1">
      <c r="A2996" s="39"/>
      <c r="B2996" s="59"/>
      <c r="C2996" s="69"/>
      <c r="D2996" s="60"/>
      <c r="E2996" s="67"/>
    </row>
    <row r="2997" hidden="1">
      <c r="A2997" s="39"/>
      <c r="B2997" s="59"/>
      <c r="C2997" s="69"/>
      <c r="D2997" s="60"/>
      <c r="E2997" s="67"/>
    </row>
    <row r="2998" hidden="1">
      <c r="A2998" s="39"/>
      <c r="B2998" s="59"/>
      <c r="C2998" s="69"/>
      <c r="D2998" s="60"/>
      <c r="E2998" s="67"/>
    </row>
    <row r="2999" hidden="1">
      <c r="A2999" s="39"/>
      <c r="B2999" s="59"/>
      <c r="C2999" s="69"/>
      <c r="D2999" s="60"/>
      <c r="E2999" s="67"/>
    </row>
    <row r="3000" hidden="1">
      <c r="A3000" s="39"/>
      <c r="B3000" s="59"/>
      <c r="C3000" s="69"/>
      <c r="D3000" s="60"/>
      <c r="E3000" s="67"/>
    </row>
    <row r="3001" hidden="1">
      <c r="A3001" s="39"/>
      <c r="B3001" s="59"/>
      <c r="C3001" s="69"/>
      <c r="D3001" s="60"/>
      <c r="E3001" s="67"/>
    </row>
    <row r="3002" hidden="1">
      <c r="A3002" s="39"/>
      <c r="B3002" s="59"/>
      <c r="C3002" s="69"/>
      <c r="D3002" s="60"/>
      <c r="E3002" s="67"/>
    </row>
    <row r="3003" hidden="1">
      <c r="A3003" s="39"/>
      <c r="B3003" s="59"/>
      <c r="C3003" s="69"/>
      <c r="D3003" s="60"/>
      <c r="E3003" s="67"/>
    </row>
    <row r="3004" hidden="1">
      <c r="A3004" s="39"/>
      <c r="B3004" s="59"/>
      <c r="C3004" s="69"/>
      <c r="D3004" s="60"/>
      <c r="E3004" s="67"/>
    </row>
    <row r="3005" hidden="1">
      <c r="A3005" s="39"/>
      <c r="B3005" s="59"/>
      <c r="C3005" s="69"/>
      <c r="D3005" s="60"/>
      <c r="E3005" s="67"/>
    </row>
    <row r="3006" hidden="1">
      <c r="A3006" s="39"/>
      <c r="B3006" s="59"/>
      <c r="C3006" s="69"/>
      <c r="D3006" s="60"/>
      <c r="E3006" s="67"/>
    </row>
    <row r="3007" hidden="1">
      <c r="A3007" s="39"/>
      <c r="B3007" s="59"/>
      <c r="C3007" s="69"/>
      <c r="D3007" s="60"/>
      <c r="E3007" s="67"/>
    </row>
    <row r="3008" hidden="1">
      <c r="A3008" s="39"/>
      <c r="B3008" s="59"/>
      <c r="C3008" s="69"/>
      <c r="D3008" s="60"/>
      <c r="E3008" s="67"/>
    </row>
    <row r="3009" hidden="1">
      <c r="A3009" s="39"/>
      <c r="B3009" s="59"/>
      <c r="C3009" s="69"/>
      <c r="D3009" s="60"/>
      <c r="E3009" s="67"/>
    </row>
    <row r="3010" hidden="1">
      <c r="A3010" s="39"/>
      <c r="B3010" s="59"/>
      <c r="C3010" s="69"/>
      <c r="D3010" s="60"/>
      <c r="E3010" s="67"/>
    </row>
    <row r="3011" hidden="1">
      <c r="A3011" s="39"/>
      <c r="B3011" s="59"/>
      <c r="C3011" s="69"/>
      <c r="D3011" s="60"/>
      <c r="E3011" s="67"/>
    </row>
    <row r="3012" hidden="1">
      <c r="A3012" s="39"/>
      <c r="B3012" s="59"/>
      <c r="C3012" s="69"/>
      <c r="D3012" s="60"/>
      <c r="E3012" s="67"/>
    </row>
    <row r="3013" hidden="1">
      <c r="A3013" s="39"/>
      <c r="B3013" s="59"/>
      <c r="C3013" s="69"/>
      <c r="D3013" s="60"/>
      <c r="E3013" s="67"/>
    </row>
    <row r="3014" hidden="1">
      <c r="A3014" s="39"/>
      <c r="B3014" s="59"/>
      <c r="C3014" s="69"/>
      <c r="D3014" s="60"/>
      <c r="E3014" s="67"/>
    </row>
    <row r="3015" hidden="1">
      <c r="A3015" s="39"/>
      <c r="B3015" s="59"/>
      <c r="C3015" s="69"/>
      <c r="D3015" s="60"/>
      <c r="E3015" s="67"/>
    </row>
    <row r="3016" hidden="1">
      <c r="A3016" s="39"/>
      <c r="B3016" s="59"/>
      <c r="C3016" s="69"/>
      <c r="D3016" s="60"/>
      <c r="E3016" s="67"/>
    </row>
    <row r="3017" hidden="1">
      <c r="A3017" s="39"/>
      <c r="B3017" s="59"/>
      <c r="C3017" s="69"/>
      <c r="D3017" s="60"/>
      <c r="E3017" s="67"/>
    </row>
    <row r="3018" hidden="1">
      <c r="A3018" s="39"/>
      <c r="B3018" s="59"/>
      <c r="C3018" s="69"/>
      <c r="D3018" s="60"/>
      <c r="E3018" s="67"/>
    </row>
    <row r="3019" hidden="1">
      <c r="A3019" s="39"/>
      <c r="B3019" s="59"/>
      <c r="C3019" s="69"/>
      <c r="D3019" s="60"/>
      <c r="E3019" s="67"/>
    </row>
    <row r="3020" hidden="1">
      <c r="A3020" s="39"/>
      <c r="B3020" s="59"/>
      <c r="C3020" s="69"/>
      <c r="D3020" s="60"/>
      <c r="E3020" s="67"/>
    </row>
    <row r="3021" hidden="1">
      <c r="A3021" s="39"/>
      <c r="B3021" s="59"/>
      <c r="C3021" s="69"/>
      <c r="D3021" s="60"/>
      <c r="E3021" s="67"/>
    </row>
    <row r="3022" hidden="1">
      <c r="A3022" s="39"/>
      <c r="B3022" s="59"/>
      <c r="C3022" s="69"/>
      <c r="D3022" s="60"/>
      <c r="E3022" s="67"/>
    </row>
    <row r="3023" hidden="1">
      <c r="A3023" s="39"/>
      <c r="B3023" s="59"/>
      <c r="C3023" s="69"/>
      <c r="D3023" s="60"/>
      <c r="E3023" s="67"/>
    </row>
    <row r="3024" hidden="1">
      <c r="A3024" s="39"/>
      <c r="B3024" s="59"/>
      <c r="C3024" s="69"/>
      <c r="D3024" s="60"/>
      <c r="E3024" s="67"/>
    </row>
    <row r="3025" hidden="1">
      <c r="A3025" s="39"/>
      <c r="B3025" s="59"/>
      <c r="C3025" s="69"/>
      <c r="D3025" s="60"/>
      <c r="E3025" s="67"/>
    </row>
    <row r="3026" hidden="1">
      <c r="A3026" s="39"/>
      <c r="B3026" s="59"/>
      <c r="C3026" s="69"/>
      <c r="D3026" s="60"/>
      <c r="E3026" s="67"/>
    </row>
    <row r="3027" hidden="1">
      <c r="A3027" s="39"/>
      <c r="B3027" s="59"/>
      <c r="C3027" s="69"/>
      <c r="D3027" s="60"/>
      <c r="E3027" s="67"/>
    </row>
    <row r="3028" hidden="1">
      <c r="A3028" s="39"/>
      <c r="B3028" s="59"/>
      <c r="C3028" s="69"/>
      <c r="D3028" s="60"/>
      <c r="E3028" s="67"/>
    </row>
    <row r="3029" hidden="1">
      <c r="A3029" s="39"/>
      <c r="B3029" s="59"/>
      <c r="C3029" s="69"/>
      <c r="D3029" s="60"/>
      <c r="E3029" s="67"/>
    </row>
    <row r="3030" hidden="1">
      <c r="A3030" s="39"/>
      <c r="B3030" s="59"/>
      <c r="C3030" s="69"/>
      <c r="D3030" s="60"/>
      <c r="E3030" s="67"/>
    </row>
    <row r="3031" hidden="1">
      <c r="A3031" s="39"/>
      <c r="B3031" s="59"/>
      <c r="C3031" s="69"/>
      <c r="D3031" s="60"/>
      <c r="E3031" s="67"/>
    </row>
    <row r="3032" hidden="1">
      <c r="A3032" s="39"/>
      <c r="B3032" s="59"/>
      <c r="C3032" s="69"/>
      <c r="D3032" s="60"/>
      <c r="E3032" s="67"/>
    </row>
    <row r="3033" hidden="1">
      <c r="A3033" s="39"/>
      <c r="B3033" s="59"/>
      <c r="C3033" s="69"/>
      <c r="D3033" s="60"/>
      <c r="E3033" s="67"/>
    </row>
    <row r="3034" hidden="1">
      <c r="A3034" s="39"/>
      <c r="B3034" s="59"/>
      <c r="C3034" s="69"/>
      <c r="D3034" s="60"/>
      <c r="E3034" s="67"/>
    </row>
    <row r="3035" hidden="1">
      <c r="A3035" s="39"/>
      <c r="B3035" s="59"/>
      <c r="C3035" s="69"/>
      <c r="D3035" s="60"/>
      <c r="E3035" s="67"/>
    </row>
    <row r="3036" hidden="1">
      <c r="A3036" s="39"/>
      <c r="B3036" s="59"/>
      <c r="C3036" s="69"/>
      <c r="D3036" s="60"/>
      <c r="E3036" s="67"/>
    </row>
    <row r="3037" hidden="1">
      <c r="A3037" s="39"/>
      <c r="B3037" s="59"/>
      <c r="C3037" s="69"/>
      <c r="D3037" s="60"/>
      <c r="E3037" s="67"/>
    </row>
    <row r="3038" hidden="1">
      <c r="A3038" s="39"/>
      <c r="B3038" s="59"/>
      <c r="C3038" s="69"/>
      <c r="D3038" s="60"/>
      <c r="E3038" s="67"/>
    </row>
    <row r="3039" hidden="1">
      <c r="A3039" s="39"/>
      <c r="B3039" s="59"/>
      <c r="C3039" s="69"/>
      <c r="D3039" s="60"/>
      <c r="E3039" s="67"/>
    </row>
    <row r="3040" hidden="1">
      <c r="A3040" s="39"/>
      <c r="B3040" s="59"/>
      <c r="C3040" s="69"/>
      <c r="D3040" s="60"/>
      <c r="E3040" s="67"/>
    </row>
    <row r="3041" hidden="1">
      <c r="A3041" s="39"/>
      <c r="B3041" s="59"/>
      <c r="C3041" s="69"/>
      <c r="D3041" s="60"/>
      <c r="E3041" s="67"/>
    </row>
    <row r="3042" hidden="1">
      <c r="A3042" s="39"/>
      <c r="B3042" s="59"/>
      <c r="C3042" s="69"/>
      <c r="D3042" s="60"/>
      <c r="E3042" s="67"/>
    </row>
    <row r="3043" hidden="1">
      <c r="A3043" s="39"/>
      <c r="B3043" s="59"/>
      <c r="C3043" s="69"/>
      <c r="D3043" s="60"/>
      <c r="E3043" s="67"/>
    </row>
    <row r="3044" hidden="1">
      <c r="A3044" s="39"/>
      <c r="B3044" s="59"/>
      <c r="C3044" s="69"/>
      <c r="D3044" s="60"/>
      <c r="E3044" s="67"/>
    </row>
    <row r="3045" hidden="1">
      <c r="A3045" s="39"/>
      <c r="B3045" s="59"/>
      <c r="C3045" s="69"/>
      <c r="D3045" s="60"/>
      <c r="E3045" s="67"/>
    </row>
    <row r="3046" hidden="1">
      <c r="A3046" s="39"/>
      <c r="B3046" s="59"/>
      <c r="C3046" s="69"/>
      <c r="D3046" s="60"/>
      <c r="E3046" s="67"/>
    </row>
    <row r="3047" hidden="1">
      <c r="A3047" s="39"/>
      <c r="B3047" s="59"/>
      <c r="C3047" s="69"/>
      <c r="D3047" s="60"/>
      <c r="E3047" s="67"/>
    </row>
    <row r="3048" hidden="1">
      <c r="A3048" s="39"/>
      <c r="B3048" s="59"/>
      <c r="C3048" s="69"/>
      <c r="D3048" s="60"/>
      <c r="E3048" s="67"/>
    </row>
    <row r="3049" hidden="1">
      <c r="A3049" s="39"/>
      <c r="B3049" s="59"/>
      <c r="C3049" s="69"/>
      <c r="D3049" s="60"/>
      <c r="E3049" s="67"/>
    </row>
    <row r="3050" hidden="1">
      <c r="A3050" s="39"/>
      <c r="B3050" s="59"/>
      <c r="C3050" s="69"/>
      <c r="D3050" s="60"/>
      <c r="E3050" s="67"/>
    </row>
    <row r="3051" hidden="1">
      <c r="A3051" s="39"/>
      <c r="B3051" s="59"/>
      <c r="C3051" s="69"/>
      <c r="D3051" s="60"/>
      <c r="E3051" s="67"/>
    </row>
    <row r="3052" hidden="1">
      <c r="A3052" s="39"/>
      <c r="B3052" s="59"/>
      <c r="C3052" s="69"/>
      <c r="D3052" s="60"/>
      <c r="E3052" s="67"/>
    </row>
    <row r="3053" hidden="1">
      <c r="A3053" s="39"/>
      <c r="B3053" s="59"/>
      <c r="C3053" s="69"/>
      <c r="D3053" s="60"/>
      <c r="E3053" s="67"/>
    </row>
    <row r="3054" hidden="1">
      <c r="A3054" s="39"/>
      <c r="B3054" s="59"/>
      <c r="C3054" s="69"/>
      <c r="D3054" s="60"/>
      <c r="E3054" s="67"/>
    </row>
    <row r="3055" hidden="1">
      <c r="A3055" s="39"/>
      <c r="B3055" s="59"/>
      <c r="C3055" s="69"/>
      <c r="D3055" s="60"/>
      <c r="E3055" s="67"/>
    </row>
    <row r="3056" hidden="1">
      <c r="A3056" s="39"/>
      <c r="B3056" s="59"/>
      <c r="C3056" s="69"/>
      <c r="D3056" s="60"/>
      <c r="E3056" s="67"/>
    </row>
    <row r="3057" hidden="1">
      <c r="A3057" s="39"/>
      <c r="B3057" s="59"/>
      <c r="C3057" s="69"/>
      <c r="D3057" s="60"/>
      <c r="E3057" s="67"/>
    </row>
    <row r="3058" hidden="1">
      <c r="A3058" s="39"/>
      <c r="B3058" s="59"/>
      <c r="C3058" s="69"/>
      <c r="D3058" s="60"/>
      <c r="E3058" s="67"/>
    </row>
    <row r="3059" hidden="1">
      <c r="A3059" s="39"/>
      <c r="B3059" s="59"/>
      <c r="C3059" s="69"/>
      <c r="D3059" s="60"/>
      <c r="E3059" s="67"/>
    </row>
    <row r="3060" hidden="1">
      <c r="A3060" s="39"/>
      <c r="B3060" s="59"/>
      <c r="C3060" s="69"/>
      <c r="D3060" s="60"/>
      <c r="E3060" s="67"/>
    </row>
    <row r="3061" hidden="1">
      <c r="A3061" s="39"/>
      <c r="B3061" s="59"/>
      <c r="C3061" s="69"/>
      <c r="D3061" s="60"/>
      <c r="E3061" s="67"/>
    </row>
    <row r="3062" hidden="1">
      <c r="A3062" s="39"/>
      <c r="B3062" s="59"/>
      <c r="C3062" s="69"/>
      <c r="D3062" s="60"/>
      <c r="E3062" s="67"/>
    </row>
    <row r="3063" hidden="1">
      <c r="A3063" s="39"/>
      <c r="B3063" s="59"/>
      <c r="C3063" s="69"/>
      <c r="D3063" s="60"/>
      <c r="E3063" s="67"/>
    </row>
    <row r="3064" hidden="1">
      <c r="A3064" s="39"/>
      <c r="B3064" s="59"/>
      <c r="C3064" s="69"/>
      <c r="D3064" s="60"/>
      <c r="E3064" s="67"/>
    </row>
    <row r="3065" hidden="1">
      <c r="A3065" s="39"/>
      <c r="B3065" s="59"/>
      <c r="C3065" s="69"/>
      <c r="D3065" s="60"/>
      <c r="E3065" s="67"/>
    </row>
    <row r="3066" hidden="1">
      <c r="A3066" s="39"/>
      <c r="B3066" s="59"/>
      <c r="C3066" s="69"/>
      <c r="D3066" s="60"/>
      <c r="E3066" s="67"/>
    </row>
    <row r="3067" hidden="1">
      <c r="A3067" s="39"/>
      <c r="B3067" s="59"/>
      <c r="C3067" s="69"/>
      <c r="D3067" s="60"/>
      <c r="E3067" s="67"/>
    </row>
    <row r="3068" hidden="1">
      <c r="A3068" s="39"/>
      <c r="B3068" s="59"/>
      <c r="C3068" s="69"/>
      <c r="D3068" s="60"/>
      <c r="E3068" s="67"/>
    </row>
    <row r="3069" hidden="1">
      <c r="A3069" s="39"/>
      <c r="B3069" s="59"/>
      <c r="C3069" s="69"/>
      <c r="D3069" s="60"/>
      <c r="E3069" s="67"/>
    </row>
    <row r="3070" hidden="1">
      <c r="A3070" s="39"/>
      <c r="B3070" s="59"/>
      <c r="C3070" s="69"/>
      <c r="D3070" s="60"/>
      <c r="E3070" s="67"/>
    </row>
    <row r="3071" hidden="1">
      <c r="A3071" s="39"/>
      <c r="B3071" s="59"/>
      <c r="C3071" s="69"/>
      <c r="D3071" s="60"/>
      <c r="E3071" s="67"/>
    </row>
    <row r="3072" hidden="1">
      <c r="A3072" s="39"/>
      <c r="B3072" s="59"/>
      <c r="C3072" s="69"/>
      <c r="D3072" s="60"/>
      <c r="E3072" s="67"/>
    </row>
    <row r="3073" hidden="1">
      <c r="A3073" s="39"/>
      <c r="B3073" s="59"/>
      <c r="C3073" s="69"/>
      <c r="D3073" s="60"/>
      <c r="E3073" s="67"/>
    </row>
    <row r="3074" hidden="1">
      <c r="A3074" s="39"/>
      <c r="B3074" s="59"/>
      <c r="C3074" s="69"/>
      <c r="D3074" s="60"/>
      <c r="E3074" s="67"/>
    </row>
    <row r="3075" hidden="1">
      <c r="A3075" s="39"/>
      <c r="B3075" s="59"/>
      <c r="C3075" s="69"/>
      <c r="D3075" s="60"/>
      <c r="E3075" s="67"/>
    </row>
    <row r="3076" hidden="1">
      <c r="A3076" s="39"/>
      <c r="B3076" s="59"/>
      <c r="C3076" s="69"/>
      <c r="D3076" s="60"/>
      <c r="E3076" s="67"/>
    </row>
    <row r="3077" hidden="1">
      <c r="A3077" s="39"/>
      <c r="B3077" s="59"/>
      <c r="C3077" s="69"/>
      <c r="D3077" s="60"/>
      <c r="E3077" s="67"/>
    </row>
    <row r="3078" hidden="1">
      <c r="A3078" s="39"/>
      <c r="B3078" s="59"/>
      <c r="C3078" s="69"/>
      <c r="D3078" s="60"/>
      <c r="E3078" s="67"/>
    </row>
    <row r="3079" hidden="1">
      <c r="A3079" s="39"/>
      <c r="B3079" s="59"/>
      <c r="C3079" s="69"/>
      <c r="D3079" s="60"/>
      <c r="E3079" s="67"/>
    </row>
    <row r="3080" hidden="1">
      <c r="A3080" s="39"/>
      <c r="B3080" s="59"/>
      <c r="C3080" s="69"/>
      <c r="D3080" s="60"/>
      <c r="E3080" s="67"/>
    </row>
    <row r="3081" hidden="1">
      <c r="A3081" s="39"/>
      <c r="B3081" s="59"/>
      <c r="C3081" s="69"/>
      <c r="D3081" s="60"/>
      <c r="E3081" s="67"/>
    </row>
    <row r="3082" hidden="1">
      <c r="A3082" s="39"/>
      <c r="B3082" s="59"/>
      <c r="C3082" s="69"/>
      <c r="D3082" s="60"/>
      <c r="E3082" s="67"/>
    </row>
    <row r="3083" hidden="1">
      <c r="A3083" s="39"/>
      <c r="B3083" s="59"/>
      <c r="C3083" s="69"/>
      <c r="D3083" s="60"/>
      <c r="E3083" s="67"/>
    </row>
    <row r="3084" hidden="1">
      <c r="A3084" s="39"/>
      <c r="B3084" s="59"/>
      <c r="C3084" s="69"/>
      <c r="D3084" s="60"/>
      <c r="E3084" s="67"/>
    </row>
    <row r="3085" hidden="1">
      <c r="A3085" s="39"/>
      <c r="B3085" s="59"/>
      <c r="C3085" s="69"/>
      <c r="D3085" s="60"/>
      <c r="E3085" s="67"/>
    </row>
    <row r="3086" hidden="1">
      <c r="A3086" s="39"/>
      <c r="B3086" s="59"/>
      <c r="C3086" s="69"/>
      <c r="D3086" s="60"/>
      <c r="E3086" s="67"/>
    </row>
    <row r="3087" hidden="1">
      <c r="A3087" s="39"/>
      <c r="B3087" s="59"/>
      <c r="C3087" s="69"/>
      <c r="D3087" s="60"/>
      <c r="E3087" s="67"/>
    </row>
    <row r="3088" hidden="1">
      <c r="A3088" s="39"/>
      <c r="B3088" s="59"/>
      <c r="C3088" s="69"/>
      <c r="D3088" s="60"/>
      <c r="E3088" s="67"/>
    </row>
    <row r="3089" hidden="1">
      <c r="A3089" s="39"/>
      <c r="B3089" s="59"/>
      <c r="C3089" s="69"/>
      <c r="D3089" s="60"/>
      <c r="E3089" s="67"/>
    </row>
    <row r="3090" hidden="1">
      <c r="A3090" s="39"/>
      <c r="B3090" s="59"/>
      <c r="C3090" s="69"/>
      <c r="D3090" s="60"/>
      <c r="E3090" s="67"/>
    </row>
    <row r="3091" hidden="1">
      <c r="A3091" s="39"/>
      <c r="B3091" s="59"/>
      <c r="C3091" s="69"/>
      <c r="D3091" s="60"/>
      <c r="E3091" s="67"/>
    </row>
    <row r="3092" hidden="1">
      <c r="A3092" s="39"/>
      <c r="B3092" s="59"/>
      <c r="C3092" s="69"/>
      <c r="D3092" s="60"/>
      <c r="E3092" s="67"/>
    </row>
    <row r="3093" hidden="1">
      <c r="A3093" s="39"/>
      <c r="B3093" s="59"/>
      <c r="C3093" s="69"/>
      <c r="D3093" s="60"/>
      <c r="E3093" s="67"/>
    </row>
    <row r="3094" hidden="1">
      <c r="A3094" s="39"/>
      <c r="B3094" s="59"/>
      <c r="C3094" s="69"/>
      <c r="D3094" s="60"/>
      <c r="E3094" s="67"/>
    </row>
    <row r="3095" hidden="1">
      <c r="A3095" s="39"/>
      <c r="B3095" s="59"/>
      <c r="C3095" s="69"/>
      <c r="D3095" s="60"/>
      <c r="E3095" s="67"/>
    </row>
    <row r="3096" hidden="1">
      <c r="A3096" s="39"/>
      <c r="B3096" s="59"/>
      <c r="C3096" s="69"/>
      <c r="D3096" s="60"/>
      <c r="E3096" s="67"/>
    </row>
    <row r="3097" hidden="1">
      <c r="A3097" s="39"/>
      <c r="B3097" s="59"/>
      <c r="C3097" s="69"/>
      <c r="D3097" s="60"/>
      <c r="E3097" s="67"/>
    </row>
    <row r="3098" hidden="1">
      <c r="A3098" s="39"/>
      <c r="B3098" s="59"/>
      <c r="C3098" s="69"/>
      <c r="D3098" s="60"/>
      <c r="E3098" s="67"/>
    </row>
    <row r="3099" hidden="1">
      <c r="A3099" s="39"/>
      <c r="B3099" s="59"/>
      <c r="C3099" s="69"/>
      <c r="D3099" s="60"/>
      <c r="E3099" s="67"/>
    </row>
    <row r="3100" hidden="1">
      <c r="A3100" s="39"/>
      <c r="B3100" s="59"/>
      <c r="C3100" s="69"/>
      <c r="D3100" s="60"/>
      <c r="E3100" s="67"/>
    </row>
    <row r="3101" hidden="1">
      <c r="A3101" s="39"/>
      <c r="B3101" s="59"/>
      <c r="C3101" s="69"/>
      <c r="D3101" s="60"/>
      <c r="E3101" s="67"/>
    </row>
    <row r="3102" hidden="1">
      <c r="A3102" s="39"/>
      <c r="B3102" s="59"/>
      <c r="C3102" s="69"/>
      <c r="D3102" s="60"/>
      <c r="E3102" s="67"/>
    </row>
    <row r="3103" hidden="1">
      <c r="A3103" s="39"/>
      <c r="B3103" s="59"/>
      <c r="C3103" s="69"/>
      <c r="D3103" s="60"/>
      <c r="E3103" s="67"/>
    </row>
    <row r="3104" hidden="1">
      <c r="A3104" s="39"/>
      <c r="B3104" s="59"/>
      <c r="C3104" s="69"/>
      <c r="D3104" s="60"/>
      <c r="E3104" s="67"/>
    </row>
    <row r="3105" hidden="1">
      <c r="A3105" s="39"/>
      <c r="B3105" s="59"/>
      <c r="C3105" s="69"/>
      <c r="D3105" s="60"/>
      <c r="E3105" s="67"/>
    </row>
    <row r="3106" hidden="1">
      <c r="A3106" s="39"/>
      <c r="B3106" s="59"/>
      <c r="C3106" s="69"/>
      <c r="D3106" s="60"/>
      <c r="E3106" s="67"/>
    </row>
    <row r="3107" hidden="1">
      <c r="A3107" s="39"/>
      <c r="B3107" s="59"/>
      <c r="C3107" s="69"/>
      <c r="D3107" s="60"/>
      <c r="E3107" s="67"/>
    </row>
    <row r="3108" hidden="1">
      <c r="A3108" s="39"/>
      <c r="B3108" s="59"/>
      <c r="C3108" s="69"/>
      <c r="D3108" s="60"/>
      <c r="E3108" s="67"/>
    </row>
    <row r="3109" hidden="1">
      <c r="A3109" s="39"/>
      <c r="B3109" s="59"/>
      <c r="C3109" s="69"/>
      <c r="D3109" s="60"/>
      <c r="E3109" s="67"/>
    </row>
    <row r="3110" hidden="1">
      <c r="A3110" s="39"/>
      <c r="B3110" s="59"/>
      <c r="C3110" s="69"/>
      <c r="D3110" s="60"/>
      <c r="E3110" s="67"/>
    </row>
    <row r="3111" hidden="1">
      <c r="A3111" s="39"/>
      <c r="B3111" s="59"/>
      <c r="C3111" s="69"/>
      <c r="D3111" s="60"/>
      <c r="E3111" s="67"/>
    </row>
    <row r="3112" hidden="1">
      <c r="A3112" s="39"/>
      <c r="B3112" s="59"/>
      <c r="C3112" s="69"/>
      <c r="D3112" s="60"/>
      <c r="E3112" s="67"/>
    </row>
    <row r="3113" hidden="1">
      <c r="A3113" s="39"/>
      <c r="B3113" s="59"/>
      <c r="C3113" s="69"/>
      <c r="D3113" s="60"/>
      <c r="E3113" s="67"/>
    </row>
    <row r="3114" hidden="1">
      <c r="A3114" s="39"/>
      <c r="B3114" s="59"/>
      <c r="C3114" s="69"/>
      <c r="D3114" s="60"/>
      <c r="E3114" s="67"/>
    </row>
    <row r="3115" hidden="1">
      <c r="A3115" s="39"/>
      <c r="B3115" s="59"/>
      <c r="C3115" s="69"/>
      <c r="D3115" s="60"/>
      <c r="E3115" s="67"/>
    </row>
    <row r="3116" hidden="1">
      <c r="A3116" s="39"/>
      <c r="B3116" s="59"/>
      <c r="C3116" s="69"/>
      <c r="D3116" s="60"/>
      <c r="E3116" s="67"/>
    </row>
    <row r="3117" hidden="1">
      <c r="A3117" s="39"/>
      <c r="B3117" s="59"/>
      <c r="C3117" s="69"/>
      <c r="D3117" s="60"/>
      <c r="E3117" s="67"/>
    </row>
    <row r="3118" hidden="1">
      <c r="A3118" s="39"/>
      <c r="B3118" s="59"/>
      <c r="C3118" s="69"/>
      <c r="D3118" s="60"/>
      <c r="E3118" s="67"/>
    </row>
    <row r="3119" hidden="1">
      <c r="A3119" s="39"/>
      <c r="B3119" s="59"/>
      <c r="C3119" s="69"/>
      <c r="D3119" s="60"/>
      <c r="E3119" s="67"/>
    </row>
    <row r="3120" hidden="1">
      <c r="A3120" s="39"/>
      <c r="B3120" s="59"/>
      <c r="C3120" s="69"/>
      <c r="D3120" s="60"/>
      <c r="E3120" s="67"/>
    </row>
    <row r="3121" hidden="1">
      <c r="A3121" s="39"/>
      <c r="B3121" s="59"/>
      <c r="C3121" s="69"/>
      <c r="D3121" s="60"/>
      <c r="E3121" s="67"/>
    </row>
    <row r="3122" hidden="1">
      <c r="A3122" s="39"/>
      <c r="B3122" s="59"/>
      <c r="C3122" s="69"/>
      <c r="D3122" s="60"/>
      <c r="E3122" s="67"/>
    </row>
    <row r="3123" hidden="1">
      <c r="A3123" s="39"/>
      <c r="B3123" s="59"/>
      <c r="C3123" s="69"/>
      <c r="D3123" s="60"/>
      <c r="E3123" s="67"/>
    </row>
    <row r="3124" hidden="1">
      <c r="A3124" s="39"/>
      <c r="B3124" s="59"/>
      <c r="C3124" s="69"/>
      <c r="D3124" s="60"/>
      <c r="E3124" s="67"/>
    </row>
    <row r="3125" hidden="1">
      <c r="A3125" s="39"/>
      <c r="B3125" s="59"/>
      <c r="C3125" s="69"/>
      <c r="D3125" s="60"/>
      <c r="E3125" s="67"/>
    </row>
    <row r="3126" hidden="1">
      <c r="A3126" s="39"/>
      <c r="B3126" s="59"/>
      <c r="C3126" s="69"/>
      <c r="D3126" s="60"/>
      <c r="E3126" s="67"/>
    </row>
    <row r="3127" hidden="1">
      <c r="A3127" s="39"/>
      <c r="B3127" s="59"/>
      <c r="C3127" s="69"/>
      <c r="D3127" s="60"/>
      <c r="E3127" s="67"/>
    </row>
    <row r="3128" hidden="1">
      <c r="A3128" s="39"/>
      <c r="B3128" s="59"/>
      <c r="C3128" s="69"/>
      <c r="D3128" s="60"/>
      <c r="E3128" s="67"/>
    </row>
    <row r="3129" hidden="1">
      <c r="A3129" s="39"/>
      <c r="B3129" s="59"/>
      <c r="C3129" s="69"/>
      <c r="D3129" s="60"/>
      <c r="E3129" s="67"/>
    </row>
    <row r="3130" hidden="1">
      <c r="A3130" s="39"/>
      <c r="B3130" s="59"/>
      <c r="C3130" s="69"/>
      <c r="D3130" s="60"/>
      <c r="E3130" s="67"/>
    </row>
    <row r="3131" hidden="1">
      <c r="A3131" s="39"/>
      <c r="B3131" s="59"/>
      <c r="C3131" s="69"/>
      <c r="D3131" s="60"/>
      <c r="E3131" s="67"/>
    </row>
    <row r="3132" hidden="1">
      <c r="A3132" s="39"/>
      <c r="B3132" s="59"/>
      <c r="C3132" s="69"/>
      <c r="D3132" s="60"/>
      <c r="E3132" s="67"/>
    </row>
    <row r="3133" hidden="1">
      <c r="A3133" s="39"/>
      <c r="B3133" s="59"/>
      <c r="C3133" s="69"/>
      <c r="D3133" s="60"/>
      <c r="E3133" s="67"/>
    </row>
    <row r="3134" hidden="1">
      <c r="A3134" s="39"/>
      <c r="B3134" s="59"/>
      <c r="C3134" s="69"/>
      <c r="D3134" s="60"/>
      <c r="E3134" s="67"/>
    </row>
    <row r="3135" hidden="1">
      <c r="A3135" s="39"/>
      <c r="B3135" s="59"/>
      <c r="C3135" s="69"/>
      <c r="D3135" s="60"/>
      <c r="E3135" s="67"/>
    </row>
    <row r="3136" hidden="1">
      <c r="A3136" s="39"/>
      <c r="B3136" s="59"/>
      <c r="C3136" s="69"/>
      <c r="D3136" s="60"/>
      <c r="E3136" s="67"/>
    </row>
    <row r="3137" hidden="1">
      <c r="A3137" s="39"/>
      <c r="B3137" s="59"/>
      <c r="C3137" s="69"/>
      <c r="D3137" s="60"/>
      <c r="E3137" s="67"/>
    </row>
    <row r="3138" hidden="1">
      <c r="A3138" s="39"/>
      <c r="B3138" s="59"/>
      <c r="C3138" s="69"/>
      <c r="D3138" s="60"/>
      <c r="E3138" s="67"/>
    </row>
    <row r="3139" hidden="1">
      <c r="A3139" s="39"/>
      <c r="B3139" s="59"/>
      <c r="C3139" s="69"/>
      <c r="D3139" s="60"/>
      <c r="E3139" s="67"/>
    </row>
    <row r="3140" hidden="1">
      <c r="A3140" s="39"/>
      <c r="B3140" s="59"/>
      <c r="C3140" s="69"/>
      <c r="D3140" s="60"/>
      <c r="E3140" s="67"/>
    </row>
    <row r="3141" hidden="1">
      <c r="A3141" s="39"/>
      <c r="B3141" s="59"/>
      <c r="C3141" s="69"/>
      <c r="D3141" s="60"/>
      <c r="E3141" s="67"/>
    </row>
    <row r="3142" hidden="1">
      <c r="A3142" s="39"/>
      <c r="B3142" s="59"/>
      <c r="C3142" s="69"/>
      <c r="D3142" s="60"/>
      <c r="E3142" s="67"/>
    </row>
    <row r="3143" hidden="1">
      <c r="A3143" s="39"/>
      <c r="B3143" s="59"/>
      <c r="C3143" s="69"/>
      <c r="D3143" s="60"/>
      <c r="E3143" s="67"/>
    </row>
    <row r="3144" hidden="1">
      <c r="A3144" s="39"/>
      <c r="B3144" s="59"/>
      <c r="C3144" s="69"/>
      <c r="D3144" s="60"/>
      <c r="E3144" s="67"/>
    </row>
    <row r="3145" hidden="1">
      <c r="A3145" s="39"/>
      <c r="B3145" s="59"/>
      <c r="C3145" s="69"/>
      <c r="D3145" s="60"/>
      <c r="E3145" s="67"/>
    </row>
    <row r="3146" hidden="1">
      <c r="A3146" s="39"/>
      <c r="B3146" s="59"/>
      <c r="C3146" s="69"/>
      <c r="D3146" s="60"/>
      <c r="E3146" s="67"/>
    </row>
    <row r="3147" hidden="1">
      <c r="A3147" s="39"/>
      <c r="B3147" s="59"/>
      <c r="C3147" s="69"/>
      <c r="D3147" s="60"/>
      <c r="E3147" s="67"/>
    </row>
    <row r="3148" hidden="1">
      <c r="A3148" s="39"/>
      <c r="B3148" s="59"/>
      <c r="C3148" s="69"/>
      <c r="D3148" s="60"/>
      <c r="E3148" s="67"/>
    </row>
    <row r="3149" hidden="1">
      <c r="A3149" s="39"/>
      <c r="B3149" s="59"/>
      <c r="C3149" s="69"/>
      <c r="D3149" s="60"/>
      <c r="E3149" s="67"/>
    </row>
    <row r="3150" hidden="1">
      <c r="A3150" s="39"/>
      <c r="B3150" s="59"/>
      <c r="C3150" s="69"/>
      <c r="D3150" s="60"/>
      <c r="E3150" s="67"/>
    </row>
    <row r="3151" hidden="1">
      <c r="A3151" s="39"/>
      <c r="B3151" s="59"/>
      <c r="C3151" s="69"/>
      <c r="D3151" s="60"/>
      <c r="E3151" s="67"/>
    </row>
    <row r="3152" hidden="1">
      <c r="A3152" s="39"/>
      <c r="B3152" s="59"/>
      <c r="C3152" s="69"/>
      <c r="D3152" s="60"/>
      <c r="E3152" s="67"/>
    </row>
    <row r="3153" hidden="1">
      <c r="A3153" s="39"/>
      <c r="B3153" s="59"/>
      <c r="C3153" s="69"/>
      <c r="D3153" s="60"/>
      <c r="E3153" s="67"/>
    </row>
    <row r="3154" hidden="1">
      <c r="A3154" s="39"/>
      <c r="B3154" s="59"/>
      <c r="C3154" s="69"/>
      <c r="D3154" s="60"/>
      <c r="E3154" s="67"/>
    </row>
    <row r="3155" hidden="1">
      <c r="A3155" s="39"/>
      <c r="B3155" s="59"/>
      <c r="C3155" s="69"/>
      <c r="D3155" s="60"/>
      <c r="E3155" s="67"/>
    </row>
    <row r="3156" hidden="1">
      <c r="A3156" s="39"/>
      <c r="B3156" s="59"/>
      <c r="C3156" s="69"/>
      <c r="D3156" s="60"/>
      <c r="E3156" s="67"/>
    </row>
    <row r="3157" hidden="1">
      <c r="A3157" s="39"/>
      <c r="B3157" s="59"/>
      <c r="C3157" s="69"/>
      <c r="D3157" s="60"/>
      <c r="E3157" s="67"/>
    </row>
    <row r="3158" hidden="1">
      <c r="A3158" s="39"/>
      <c r="B3158" s="59"/>
      <c r="C3158" s="69"/>
      <c r="D3158" s="60"/>
      <c r="E3158" s="67"/>
    </row>
    <row r="3159" hidden="1">
      <c r="A3159" s="39"/>
      <c r="B3159" s="59"/>
      <c r="C3159" s="69"/>
      <c r="D3159" s="60"/>
      <c r="E3159" s="67"/>
    </row>
    <row r="3160" hidden="1">
      <c r="A3160" s="39"/>
      <c r="B3160" s="59"/>
      <c r="C3160" s="69"/>
      <c r="D3160" s="60"/>
      <c r="E3160" s="67"/>
    </row>
    <row r="3161" hidden="1">
      <c r="A3161" s="39"/>
      <c r="B3161" s="59"/>
      <c r="C3161" s="69"/>
      <c r="D3161" s="60"/>
      <c r="E3161" s="67"/>
    </row>
    <row r="3162" hidden="1">
      <c r="A3162" s="39"/>
      <c r="B3162" s="59"/>
      <c r="C3162" s="69"/>
      <c r="D3162" s="60"/>
      <c r="E3162" s="67"/>
    </row>
    <row r="3163" hidden="1">
      <c r="A3163" s="39"/>
      <c r="B3163" s="59"/>
      <c r="C3163" s="69"/>
      <c r="D3163" s="60"/>
      <c r="E3163" s="67"/>
    </row>
    <row r="3164" hidden="1">
      <c r="A3164" s="39"/>
      <c r="B3164" s="59"/>
      <c r="C3164" s="69"/>
      <c r="D3164" s="60"/>
      <c r="E3164" s="67"/>
    </row>
    <row r="3165" hidden="1">
      <c r="A3165" s="39"/>
      <c r="B3165" s="59"/>
      <c r="C3165" s="69"/>
      <c r="D3165" s="60"/>
      <c r="E3165" s="67"/>
    </row>
    <row r="3166" hidden="1">
      <c r="A3166" s="39"/>
      <c r="B3166" s="59"/>
      <c r="C3166" s="69"/>
      <c r="D3166" s="60"/>
      <c r="E3166" s="67"/>
    </row>
    <row r="3167" hidden="1">
      <c r="A3167" s="39"/>
      <c r="B3167" s="59"/>
      <c r="C3167" s="69"/>
      <c r="D3167" s="60"/>
      <c r="E3167" s="67"/>
    </row>
    <row r="3168" hidden="1">
      <c r="A3168" s="39"/>
      <c r="B3168" s="59"/>
      <c r="C3168" s="69"/>
      <c r="D3168" s="60"/>
      <c r="E3168" s="67"/>
    </row>
    <row r="3169" hidden="1">
      <c r="A3169" s="39"/>
      <c r="B3169" s="59"/>
      <c r="C3169" s="69"/>
      <c r="D3169" s="60"/>
      <c r="E3169" s="67"/>
    </row>
    <row r="3170" hidden="1">
      <c r="A3170" s="39"/>
      <c r="B3170" s="59"/>
      <c r="C3170" s="69"/>
      <c r="D3170" s="60"/>
      <c r="E3170" s="67"/>
    </row>
    <row r="3171" hidden="1">
      <c r="A3171" s="39"/>
      <c r="B3171" s="59"/>
      <c r="C3171" s="69"/>
      <c r="D3171" s="60"/>
      <c r="E3171" s="67"/>
    </row>
    <row r="3172" hidden="1">
      <c r="A3172" s="39"/>
      <c r="B3172" s="59"/>
      <c r="C3172" s="69"/>
      <c r="D3172" s="60"/>
      <c r="E3172" s="67"/>
    </row>
    <row r="3173" hidden="1">
      <c r="A3173" s="39"/>
      <c r="B3173" s="59"/>
      <c r="C3173" s="69"/>
      <c r="D3173" s="60"/>
      <c r="E3173" s="67"/>
    </row>
    <row r="3174" hidden="1">
      <c r="A3174" s="39"/>
      <c r="B3174" s="59"/>
      <c r="C3174" s="69"/>
      <c r="D3174" s="60"/>
      <c r="E3174" s="67"/>
    </row>
    <row r="3175" hidden="1">
      <c r="A3175" s="39"/>
      <c r="B3175" s="59"/>
      <c r="C3175" s="69"/>
      <c r="D3175" s="60"/>
      <c r="E3175" s="67"/>
    </row>
    <row r="3176" hidden="1">
      <c r="A3176" s="39"/>
      <c r="B3176" s="59"/>
      <c r="C3176" s="69"/>
      <c r="D3176" s="60"/>
      <c r="E3176" s="67"/>
    </row>
    <row r="3177" hidden="1">
      <c r="A3177" s="39"/>
      <c r="B3177" s="59"/>
      <c r="C3177" s="69"/>
      <c r="D3177" s="60"/>
      <c r="E3177" s="67"/>
    </row>
    <row r="3178" hidden="1">
      <c r="A3178" s="39"/>
      <c r="B3178" s="59"/>
      <c r="C3178" s="69"/>
      <c r="D3178" s="60"/>
      <c r="E3178" s="67"/>
    </row>
    <row r="3179" hidden="1">
      <c r="A3179" s="39"/>
      <c r="B3179" s="59"/>
      <c r="C3179" s="69"/>
      <c r="D3179" s="60"/>
      <c r="E3179" s="67"/>
    </row>
    <row r="3180" hidden="1">
      <c r="A3180" s="39"/>
      <c r="B3180" s="59"/>
      <c r="C3180" s="69"/>
      <c r="D3180" s="60"/>
      <c r="E3180" s="67"/>
    </row>
    <row r="3181" hidden="1">
      <c r="A3181" s="39"/>
      <c r="B3181" s="59"/>
      <c r="C3181" s="69"/>
      <c r="D3181" s="60"/>
      <c r="E3181" s="67"/>
    </row>
    <row r="3182" hidden="1">
      <c r="A3182" s="39"/>
      <c r="B3182" s="59"/>
      <c r="C3182" s="69"/>
      <c r="D3182" s="60"/>
      <c r="E3182" s="67"/>
    </row>
    <row r="3183" hidden="1">
      <c r="A3183" s="39"/>
      <c r="B3183" s="59"/>
      <c r="C3183" s="69"/>
      <c r="D3183" s="60"/>
      <c r="E3183" s="67"/>
    </row>
    <row r="3184" hidden="1">
      <c r="A3184" s="39"/>
      <c r="B3184" s="59"/>
      <c r="C3184" s="69"/>
      <c r="D3184" s="60"/>
      <c r="E3184" s="67"/>
    </row>
    <row r="3185" hidden="1">
      <c r="A3185" s="39"/>
      <c r="B3185" s="59"/>
      <c r="C3185" s="69"/>
      <c r="D3185" s="60"/>
      <c r="E3185" s="67"/>
    </row>
    <row r="3186" hidden="1">
      <c r="A3186" s="39"/>
      <c r="B3186" s="59"/>
      <c r="C3186" s="69"/>
      <c r="D3186" s="60"/>
      <c r="E3186" s="67"/>
    </row>
    <row r="3187" hidden="1">
      <c r="A3187" s="39"/>
      <c r="B3187" s="59"/>
      <c r="C3187" s="69"/>
      <c r="D3187" s="60"/>
      <c r="E3187" s="67"/>
    </row>
    <row r="3188" hidden="1">
      <c r="A3188" s="39"/>
      <c r="B3188" s="59"/>
      <c r="C3188" s="69"/>
      <c r="D3188" s="60"/>
      <c r="E3188" s="67"/>
    </row>
    <row r="3189" hidden="1">
      <c r="A3189" s="39"/>
      <c r="B3189" s="59"/>
      <c r="C3189" s="69"/>
      <c r="D3189" s="60"/>
      <c r="E3189" s="67"/>
    </row>
    <row r="3190" hidden="1">
      <c r="A3190" s="39"/>
      <c r="B3190" s="59"/>
      <c r="C3190" s="69"/>
      <c r="D3190" s="60"/>
      <c r="E3190" s="67"/>
    </row>
    <row r="3191" hidden="1">
      <c r="A3191" s="39"/>
      <c r="B3191" s="59"/>
      <c r="C3191" s="69"/>
      <c r="D3191" s="60"/>
      <c r="E3191" s="67"/>
    </row>
    <row r="3192" hidden="1">
      <c r="A3192" s="39"/>
      <c r="B3192" s="59"/>
      <c r="C3192" s="69"/>
      <c r="D3192" s="60"/>
      <c r="E3192" s="67"/>
    </row>
    <row r="3193" hidden="1">
      <c r="A3193" s="39"/>
      <c r="B3193" s="59"/>
      <c r="C3193" s="69"/>
      <c r="D3193" s="60"/>
      <c r="E3193" s="67"/>
    </row>
    <row r="3194" hidden="1">
      <c r="A3194" s="39"/>
      <c r="B3194" s="59"/>
      <c r="C3194" s="69"/>
      <c r="D3194" s="60"/>
      <c r="E3194" s="67"/>
    </row>
    <row r="3195" hidden="1">
      <c r="A3195" s="39"/>
      <c r="B3195" s="59"/>
      <c r="C3195" s="69"/>
      <c r="D3195" s="60"/>
      <c r="E3195" s="67"/>
    </row>
    <row r="3196" hidden="1">
      <c r="A3196" s="39"/>
      <c r="B3196" s="59"/>
      <c r="C3196" s="69"/>
      <c r="D3196" s="60"/>
      <c r="E3196" s="67"/>
    </row>
    <row r="3197" hidden="1">
      <c r="A3197" s="39"/>
      <c r="B3197" s="59"/>
      <c r="C3197" s="69"/>
      <c r="D3197" s="60"/>
      <c r="E3197" s="67"/>
    </row>
    <row r="3198" hidden="1">
      <c r="A3198" s="39"/>
      <c r="B3198" s="59"/>
      <c r="C3198" s="69"/>
      <c r="D3198" s="60"/>
      <c r="E3198" s="67"/>
    </row>
    <row r="3199" hidden="1">
      <c r="A3199" s="39"/>
      <c r="B3199" s="59"/>
      <c r="C3199" s="69"/>
      <c r="D3199" s="60"/>
      <c r="E3199" s="67"/>
    </row>
    <row r="3200" hidden="1">
      <c r="A3200" s="39"/>
      <c r="B3200" s="59"/>
      <c r="C3200" s="69"/>
      <c r="D3200" s="60"/>
      <c r="E3200" s="67"/>
    </row>
    <row r="3201" hidden="1">
      <c r="A3201" s="39"/>
      <c r="B3201" s="59"/>
      <c r="C3201" s="69"/>
      <c r="D3201" s="60"/>
      <c r="E3201" s="67"/>
    </row>
    <row r="3202" hidden="1">
      <c r="A3202" s="39"/>
      <c r="B3202" s="59"/>
      <c r="C3202" s="69"/>
      <c r="D3202" s="60"/>
      <c r="E3202" s="67"/>
    </row>
    <row r="3203" hidden="1">
      <c r="A3203" s="39"/>
      <c r="B3203" s="59"/>
      <c r="C3203" s="69"/>
      <c r="D3203" s="60"/>
      <c r="E3203" s="67"/>
    </row>
    <row r="3204" hidden="1">
      <c r="A3204" s="39"/>
      <c r="B3204" s="59"/>
      <c r="C3204" s="69"/>
      <c r="D3204" s="60"/>
      <c r="E3204" s="67"/>
    </row>
    <row r="3205" hidden="1">
      <c r="A3205" s="39"/>
      <c r="B3205" s="59"/>
      <c r="C3205" s="69"/>
      <c r="D3205" s="60"/>
      <c r="E3205" s="67"/>
    </row>
    <row r="3206" hidden="1">
      <c r="A3206" s="39"/>
      <c r="B3206" s="59"/>
      <c r="C3206" s="69"/>
      <c r="D3206" s="60"/>
      <c r="E3206" s="67"/>
    </row>
    <row r="3207" hidden="1">
      <c r="A3207" s="39"/>
      <c r="B3207" s="59"/>
      <c r="C3207" s="69"/>
      <c r="D3207" s="60"/>
      <c r="E3207" s="67"/>
    </row>
    <row r="3208" hidden="1">
      <c r="A3208" s="39"/>
      <c r="B3208" s="59"/>
      <c r="C3208" s="69"/>
      <c r="D3208" s="60"/>
      <c r="E3208" s="67"/>
    </row>
    <row r="3209" hidden="1">
      <c r="A3209" s="39"/>
      <c r="B3209" s="59"/>
      <c r="C3209" s="69"/>
      <c r="D3209" s="60"/>
      <c r="E3209" s="67"/>
    </row>
    <row r="3210" hidden="1">
      <c r="A3210" s="39"/>
      <c r="B3210" s="59"/>
      <c r="C3210" s="69"/>
      <c r="D3210" s="60"/>
      <c r="E3210" s="67"/>
    </row>
    <row r="3211" hidden="1">
      <c r="A3211" s="39"/>
      <c r="B3211" s="59"/>
      <c r="C3211" s="69"/>
      <c r="D3211" s="60"/>
      <c r="E3211" s="67"/>
    </row>
    <row r="3212" hidden="1">
      <c r="A3212" s="39"/>
      <c r="B3212" s="59"/>
      <c r="C3212" s="69"/>
      <c r="D3212" s="60"/>
      <c r="E3212" s="67"/>
    </row>
    <row r="3213" hidden="1">
      <c r="A3213" s="39"/>
      <c r="B3213" s="59"/>
      <c r="C3213" s="69"/>
      <c r="D3213" s="60"/>
      <c r="E3213" s="67"/>
    </row>
    <row r="3214" hidden="1">
      <c r="A3214" s="39"/>
      <c r="B3214" s="59"/>
      <c r="C3214" s="69"/>
      <c r="D3214" s="60"/>
      <c r="E3214" s="67"/>
    </row>
    <row r="3215" hidden="1">
      <c r="A3215" s="39"/>
      <c r="B3215" s="59"/>
      <c r="C3215" s="69"/>
      <c r="D3215" s="60"/>
      <c r="E3215" s="67"/>
    </row>
    <row r="3216" hidden="1">
      <c r="A3216" s="39"/>
      <c r="B3216" s="59"/>
      <c r="C3216" s="69"/>
      <c r="D3216" s="60"/>
      <c r="E3216" s="67"/>
    </row>
    <row r="3217" hidden="1">
      <c r="A3217" s="39"/>
      <c r="B3217" s="59"/>
      <c r="C3217" s="69"/>
      <c r="D3217" s="60"/>
      <c r="E3217" s="67"/>
    </row>
    <row r="3218" hidden="1">
      <c r="A3218" s="39"/>
      <c r="B3218" s="59"/>
      <c r="C3218" s="69"/>
      <c r="D3218" s="60"/>
      <c r="E3218" s="67"/>
    </row>
    <row r="3219" hidden="1">
      <c r="A3219" s="39"/>
      <c r="B3219" s="59"/>
      <c r="C3219" s="69"/>
      <c r="D3219" s="60"/>
      <c r="E3219" s="67"/>
    </row>
    <row r="3220" hidden="1">
      <c r="A3220" s="39"/>
      <c r="B3220" s="59"/>
      <c r="C3220" s="69"/>
      <c r="D3220" s="60"/>
      <c r="E3220" s="67"/>
    </row>
    <row r="3221" hidden="1">
      <c r="A3221" s="39"/>
      <c r="B3221" s="59"/>
      <c r="C3221" s="69"/>
      <c r="D3221" s="60"/>
      <c r="E3221" s="67"/>
    </row>
    <row r="3222" hidden="1">
      <c r="A3222" s="39"/>
      <c r="B3222" s="59"/>
      <c r="C3222" s="69"/>
      <c r="D3222" s="60"/>
      <c r="E3222" s="67"/>
    </row>
    <row r="3223" hidden="1">
      <c r="A3223" s="39"/>
      <c r="B3223" s="59"/>
      <c r="C3223" s="69"/>
      <c r="D3223" s="60"/>
      <c r="E3223" s="67"/>
    </row>
    <row r="3224" hidden="1">
      <c r="A3224" s="39"/>
      <c r="B3224" s="59"/>
      <c r="C3224" s="69"/>
      <c r="D3224" s="60"/>
      <c r="E3224" s="67"/>
    </row>
    <row r="3225" hidden="1">
      <c r="A3225" s="39"/>
      <c r="B3225" s="59"/>
      <c r="C3225" s="69"/>
      <c r="D3225" s="60"/>
      <c r="E3225" s="67"/>
    </row>
    <row r="3226" hidden="1">
      <c r="A3226" s="39"/>
      <c r="B3226" s="59"/>
      <c r="C3226" s="69"/>
      <c r="D3226" s="60"/>
      <c r="E3226" s="67"/>
    </row>
    <row r="3227" hidden="1">
      <c r="A3227" s="39"/>
      <c r="B3227" s="59"/>
      <c r="C3227" s="69"/>
      <c r="D3227" s="60"/>
      <c r="E3227" s="67"/>
    </row>
    <row r="3228" hidden="1">
      <c r="A3228" s="39"/>
      <c r="B3228" s="59"/>
      <c r="C3228" s="69"/>
      <c r="D3228" s="60"/>
      <c r="E3228" s="67"/>
    </row>
    <row r="3229" hidden="1">
      <c r="A3229" s="39"/>
      <c r="B3229" s="59"/>
      <c r="C3229" s="69"/>
      <c r="D3229" s="60"/>
      <c r="E3229" s="67"/>
    </row>
    <row r="3230" hidden="1">
      <c r="A3230" s="39"/>
      <c r="B3230" s="59"/>
      <c r="C3230" s="69"/>
      <c r="D3230" s="60"/>
      <c r="E3230" s="67"/>
    </row>
    <row r="3231" hidden="1">
      <c r="A3231" s="39"/>
      <c r="B3231" s="59"/>
      <c r="C3231" s="69"/>
      <c r="D3231" s="60"/>
      <c r="E3231" s="67"/>
    </row>
    <row r="3232" hidden="1">
      <c r="A3232" s="39"/>
      <c r="B3232" s="59"/>
      <c r="C3232" s="69"/>
      <c r="D3232" s="60"/>
      <c r="E3232" s="67"/>
    </row>
    <row r="3233" hidden="1">
      <c r="A3233" s="39"/>
      <c r="B3233" s="59"/>
      <c r="C3233" s="69"/>
      <c r="D3233" s="60"/>
      <c r="E3233" s="67"/>
    </row>
    <row r="3234" hidden="1">
      <c r="A3234" s="39"/>
      <c r="B3234" s="59"/>
      <c r="C3234" s="69"/>
      <c r="D3234" s="60"/>
      <c r="E3234" s="67"/>
    </row>
    <row r="3235" hidden="1">
      <c r="A3235" s="39"/>
      <c r="B3235" s="59"/>
      <c r="C3235" s="69"/>
      <c r="D3235" s="60"/>
      <c r="E3235" s="67"/>
    </row>
    <row r="3236" hidden="1">
      <c r="A3236" s="39"/>
      <c r="B3236" s="59"/>
      <c r="C3236" s="69"/>
      <c r="D3236" s="60"/>
      <c r="E3236" s="67"/>
    </row>
    <row r="3237" hidden="1">
      <c r="A3237" s="39"/>
      <c r="B3237" s="59"/>
      <c r="C3237" s="69"/>
      <c r="D3237" s="60"/>
      <c r="E3237" s="67"/>
    </row>
    <row r="3238" hidden="1">
      <c r="A3238" s="39"/>
      <c r="B3238" s="59"/>
      <c r="C3238" s="69"/>
      <c r="D3238" s="60"/>
      <c r="E3238" s="67"/>
    </row>
    <row r="3239" hidden="1">
      <c r="A3239" s="39"/>
      <c r="B3239" s="59"/>
      <c r="C3239" s="69"/>
      <c r="D3239" s="60"/>
      <c r="E3239" s="67"/>
    </row>
    <row r="3240" hidden="1">
      <c r="A3240" s="39"/>
      <c r="B3240" s="59"/>
      <c r="C3240" s="69"/>
      <c r="D3240" s="60"/>
      <c r="E3240" s="67"/>
    </row>
    <row r="3241" hidden="1">
      <c r="A3241" s="39"/>
      <c r="B3241" s="59"/>
      <c r="C3241" s="69"/>
      <c r="D3241" s="60"/>
      <c r="E3241" s="67"/>
    </row>
    <row r="3242" hidden="1">
      <c r="A3242" s="39"/>
      <c r="B3242" s="59"/>
      <c r="C3242" s="69"/>
      <c r="D3242" s="60"/>
      <c r="E3242" s="67"/>
    </row>
    <row r="3243" hidden="1">
      <c r="A3243" s="39"/>
      <c r="B3243" s="59"/>
      <c r="C3243" s="69"/>
      <c r="D3243" s="60"/>
      <c r="E3243" s="67"/>
    </row>
    <row r="3244" hidden="1">
      <c r="A3244" s="39"/>
      <c r="B3244" s="59"/>
      <c r="C3244" s="69"/>
      <c r="D3244" s="60"/>
      <c r="E3244" s="67"/>
    </row>
    <row r="3245" hidden="1">
      <c r="A3245" s="39"/>
      <c r="B3245" s="59"/>
      <c r="C3245" s="69"/>
      <c r="D3245" s="60"/>
      <c r="E3245" s="67"/>
    </row>
    <row r="3246" hidden="1">
      <c r="A3246" s="39"/>
      <c r="B3246" s="59"/>
      <c r="C3246" s="69"/>
      <c r="D3246" s="60"/>
      <c r="E3246" s="67"/>
    </row>
    <row r="3247" hidden="1">
      <c r="A3247" s="39"/>
      <c r="B3247" s="59"/>
      <c r="C3247" s="69"/>
      <c r="D3247" s="60"/>
      <c r="E3247" s="67"/>
    </row>
    <row r="3248" hidden="1">
      <c r="A3248" s="39"/>
      <c r="B3248" s="59"/>
      <c r="C3248" s="69"/>
      <c r="D3248" s="60"/>
      <c r="E3248" s="67"/>
    </row>
    <row r="3249" hidden="1">
      <c r="A3249" s="39"/>
      <c r="B3249" s="59"/>
      <c r="C3249" s="69"/>
      <c r="D3249" s="60"/>
      <c r="E3249" s="67"/>
    </row>
    <row r="3250" hidden="1">
      <c r="A3250" s="39"/>
      <c r="B3250" s="59"/>
      <c r="C3250" s="69"/>
      <c r="D3250" s="60"/>
      <c r="E3250" s="67"/>
    </row>
    <row r="3251" hidden="1">
      <c r="A3251" s="39"/>
      <c r="B3251" s="59"/>
      <c r="C3251" s="69"/>
      <c r="D3251" s="60"/>
      <c r="E3251" s="67"/>
    </row>
    <row r="3252" hidden="1">
      <c r="A3252" s="39"/>
      <c r="B3252" s="59"/>
      <c r="C3252" s="69"/>
      <c r="D3252" s="60"/>
      <c r="E3252" s="67"/>
    </row>
    <row r="3253" hidden="1">
      <c r="A3253" s="39"/>
      <c r="B3253" s="59"/>
      <c r="C3253" s="69"/>
      <c r="D3253" s="60"/>
      <c r="E3253" s="67"/>
    </row>
    <row r="3254" hidden="1">
      <c r="A3254" s="39"/>
      <c r="B3254" s="59"/>
      <c r="C3254" s="69"/>
      <c r="D3254" s="60"/>
      <c r="E3254" s="67"/>
    </row>
    <row r="3255" hidden="1">
      <c r="A3255" s="39"/>
      <c r="B3255" s="59"/>
      <c r="C3255" s="69"/>
      <c r="D3255" s="60"/>
      <c r="E3255" s="67"/>
    </row>
    <row r="3256" hidden="1">
      <c r="A3256" s="39"/>
      <c r="B3256" s="59"/>
      <c r="C3256" s="69"/>
      <c r="D3256" s="60"/>
      <c r="E3256" s="67"/>
    </row>
    <row r="3257" hidden="1">
      <c r="A3257" s="39"/>
      <c r="B3257" s="59"/>
      <c r="C3257" s="69"/>
      <c r="D3257" s="60"/>
      <c r="E3257" s="67"/>
    </row>
    <row r="3258" hidden="1">
      <c r="A3258" s="39"/>
      <c r="B3258" s="59"/>
      <c r="C3258" s="69"/>
      <c r="D3258" s="60"/>
      <c r="E3258" s="67"/>
    </row>
    <row r="3259" hidden="1">
      <c r="A3259" s="39"/>
      <c r="B3259" s="59"/>
      <c r="C3259" s="69"/>
      <c r="D3259" s="60"/>
      <c r="E3259" s="67"/>
    </row>
    <row r="3260" hidden="1">
      <c r="A3260" s="39"/>
      <c r="B3260" s="59"/>
      <c r="C3260" s="69"/>
      <c r="D3260" s="60"/>
      <c r="E3260" s="67"/>
    </row>
    <row r="3261" hidden="1">
      <c r="A3261" s="39"/>
      <c r="B3261" s="59"/>
      <c r="C3261" s="69"/>
      <c r="D3261" s="60"/>
      <c r="E3261" s="67"/>
    </row>
    <row r="3262" hidden="1">
      <c r="A3262" s="39"/>
      <c r="B3262" s="59"/>
      <c r="C3262" s="69"/>
      <c r="D3262" s="60"/>
      <c r="E3262" s="67"/>
    </row>
    <row r="3263" hidden="1">
      <c r="A3263" s="39"/>
      <c r="B3263" s="59"/>
      <c r="C3263" s="69"/>
      <c r="D3263" s="60"/>
      <c r="E3263" s="67"/>
    </row>
    <row r="3264" hidden="1">
      <c r="A3264" s="39"/>
      <c r="B3264" s="59"/>
      <c r="C3264" s="69"/>
      <c r="D3264" s="60"/>
      <c r="E3264" s="67"/>
    </row>
    <row r="3265" hidden="1">
      <c r="A3265" s="39"/>
      <c r="B3265" s="59"/>
      <c r="C3265" s="69"/>
      <c r="D3265" s="60"/>
      <c r="E3265" s="67"/>
    </row>
    <row r="3266" hidden="1">
      <c r="A3266" s="39"/>
      <c r="B3266" s="59"/>
      <c r="C3266" s="69"/>
      <c r="D3266" s="60"/>
      <c r="E3266" s="67"/>
    </row>
    <row r="3267" hidden="1">
      <c r="A3267" s="39"/>
      <c r="B3267" s="59"/>
      <c r="C3267" s="69"/>
      <c r="D3267" s="60"/>
      <c r="E3267" s="67"/>
    </row>
    <row r="3268" hidden="1">
      <c r="A3268" s="39"/>
      <c r="B3268" s="59"/>
      <c r="C3268" s="69"/>
      <c r="D3268" s="60"/>
      <c r="E3268" s="67"/>
    </row>
    <row r="3269" hidden="1">
      <c r="A3269" s="39"/>
      <c r="B3269" s="59"/>
      <c r="C3269" s="69"/>
      <c r="D3269" s="60"/>
      <c r="E3269" s="67"/>
    </row>
    <row r="3270" hidden="1">
      <c r="A3270" s="39"/>
      <c r="B3270" s="59"/>
      <c r="C3270" s="69"/>
      <c r="D3270" s="60"/>
      <c r="E3270" s="67"/>
    </row>
    <row r="3271" hidden="1">
      <c r="A3271" s="39"/>
      <c r="B3271" s="59"/>
      <c r="C3271" s="69"/>
      <c r="D3271" s="60"/>
      <c r="E3271" s="67"/>
    </row>
    <row r="3272" hidden="1">
      <c r="A3272" s="39"/>
      <c r="B3272" s="59"/>
      <c r="C3272" s="69"/>
      <c r="D3272" s="60"/>
      <c r="E3272" s="67"/>
    </row>
    <row r="3273" hidden="1">
      <c r="A3273" s="39"/>
      <c r="B3273" s="59"/>
      <c r="C3273" s="69"/>
      <c r="D3273" s="60"/>
      <c r="E3273" s="67"/>
    </row>
    <row r="3274" hidden="1">
      <c r="A3274" s="39"/>
      <c r="B3274" s="59"/>
      <c r="C3274" s="69"/>
      <c r="D3274" s="60"/>
      <c r="E3274" s="67"/>
    </row>
    <row r="3275" hidden="1">
      <c r="A3275" s="39"/>
      <c r="B3275" s="59"/>
      <c r="C3275" s="69"/>
      <c r="D3275" s="60"/>
      <c r="E3275" s="67"/>
    </row>
    <row r="3276" hidden="1">
      <c r="A3276" s="39"/>
      <c r="B3276" s="59"/>
      <c r="C3276" s="69"/>
      <c r="D3276" s="60"/>
      <c r="E3276" s="67"/>
    </row>
    <row r="3277" hidden="1">
      <c r="A3277" s="39"/>
      <c r="B3277" s="59"/>
      <c r="C3277" s="69"/>
      <c r="D3277" s="60"/>
      <c r="E3277" s="67"/>
    </row>
    <row r="3278" hidden="1">
      <c r="A3278" s="39"/>
      <c r="B3278" s="59"/>
      <c r="C3278" s="69"/>
      <c r="D3278" s="60"/>
      <c r="E3278" s="67"/>
    </row>
    <row r="3279" hidden="1">
      <c r="A3279" s="39"/>
      <c r="B3279" s="59"/>
      <c r="C3279" s="69"/>
      <c r="D3279" s="60"/>
      <c r="E3279" s="67"/>
    </row>
    <row r="3280" hidden="1">
      <c r="A3280" s="39"/>
      <c r="B3280" s="59"/>
      <c r="C3280" s="69"/>
      <c r="D3280" s="60"/>
      <c r="E3280" s="67"/>
    </row>
    <row r="3281" hidden="1">
      <c r="A3281" s="39"/>
      <c r="B3281" s="59"/>
      <c r="C3281" s="69"/>
      <c r="D3281" s="60"/>
      <c r="E3281" s="67"/>
    </row>
    <row r="3282" hidden="1">
      <c r="A3282" s="39"/>
      <c r="B3282" s="59"/>
      <c r="C3282" s="69"/>
      <c r="D3282" s="60"/>
      <c r="E3282" s="67"/>
    </row>
    <row r="3283" hidden="1">
      <c r="A3283" s="39"/>
      <c r="B3283" s="59"/>
      <c r="C3283" s="69"/>
      <c r="D3283" s="60"/>
      <c r="E3283" s="67"/>
    </row>
    <row r="3284" hidden="1">
      <c r="A3284" s="39"/>
      <c r="B3284" s="59"/>
      <c r="C3284" s="69"/>
      <c r="D3284" s="60"/>
      <c r="E3284" s="67"/>
    </row>
    <row r="3285" hidden="1">
      <c r="A3285" s="39"/>
      <c r="B3285" s="59"/>
      <c r="C3285" s="69"/>
      <c r="D3285" s="60"/>
      <c r="E3285" s="67"/>
    </row>
    <row r="3286" hidden="1">
      <c r="A3286" s="39"/>
      <c r="B3286" s="59"/>
      <c r="C3286" s="69"/>
      <c r="D3286" s="60"/>
      <c r="E3286" s="67"/>
    </row>
    <row r="3287" hidden="1">
      <c r="A3287" s="39"/>
      <c r="B3287" s="59"/>
      <c r="C3287" s="69"/>
      <c r="D3287" s="60"/>
      <c r="E3287" s="67"/>
    </row>
    <row r="3288" hidden="1">
      <c r="A3288" s="39"/>
      <c r="B3288" s="59"/>
      <c r="C3288" s="69"/>
      <c r="D3288" s="60"/>
      <c r="E3288" s="67"/>
    </row>
    <row r="3289" hidden="1">
      <c r="A3289" s="39"/>
      <c r="B3289" s="59"/>
      <c r="C3289" s="69"/>
      <c r="D3289" s="60"/>
      <c r="E3289" s="67"/>
    </row>
    <row r="3290" hidden="1">
      <c r="A3290" s="39"/>
      <c r="B3290" s="59"/>
      <c r="C3290" s="69"/>
      <c r="D3290" s="60"/>
      <c r="E3290" s="67"/>
    </row>
    <row r="3291" hidden="1">
      <c r="A3291" s="39"/>
      <c r="B3291" s="59"/>
      <c r="C3291" s="69"/>
      <c r="D3291" s="60"/>
      <c r="E3291" s="67"/>
    </row>
    <row r="3292" hidden="1">
      <c r="A3292" s="39"/>
      <c r="B3292" s="59"/>
      <c r="C3292" s="69"/>
      <c r="D3292" s="60"/>
      <c r="E3292" s="67"/>
    </row>
    <row r="3293" hidden="1">
      <c r="A3293" s="39"/>
      <c r="B3293" s="59"/>
      <c r="C3293" s="69"/>
      <c r="D3293" s="60"/>
      <c r="E3293" s="67"/>
    </row>
    <row r="3294" hidden="1">
      <c r="A3294" s="39"/>
      <c r="B3294" s="59"/>
      <c r="C3294" s="69"/>
      <c r="D3294" s="60"/>
      <c r="E3294" s="67"/>
    </row>
    <row r="3295" hidden="1">
      <c r="A3295" s="39"/>
      <c r="B3295" s="59"/>
      <c r="C3295" s="69"/>
      <c r="D3295" s="60"/>
      <c r="E3295" s="67"/>
    </row>
    <row r="3296" hidden="1">
      <c r="A3296" s="39"/>
      <c r="B3296" s="59"/>
      <c r="C3296" s="69"/>
      <c r="D3296" s="60"/>
      <c r="E3296" s="67"/>
    </row>
    <row r="3297" hidden="1">
      <c r="A3297" s="39"/>
      <c r="B3297" s="59"/>
      <c r="C3297" s="69"/>
      <c r="D3297" s="60"/>
      <c r="E3297" s="67"/>
    </row>
    <row r="3298" hidden="1">
      <c r="A3298" s="39"/>
      <c r="B3298" s="59"/>
      <c r="C3298" s="69"/>
      <c r="D3298" s="60"/>
      <c r="E3298" s="67"/>
    </row>
    <row r="3299" hidden="1">
      <c r="A3299" s="39"/>
      <c r="B3299" s="59"/>
      <c r="C3299" s="69"/>
      <c r="D3299" s="60"/>
      <c r="E3299" s="67"/>
    </row>
    <row r="3300" hidden="1">
      <c r="A3300" s="39"/>
      <c r="B3300" s="59"/>
      <c r="C3300" s="69"/>
      <c r="D3300" s="60"/>
      <c r="E3300" s="67"/>
    </row>
    <row r="3301" hidden="1">
      <c r="A3301" s="39"/>
      <c r="B3301" s="59"/>
      <c r="C3301" s="69"/>
      <c r="D3301" s="60"/>
      <c r="E3301" s="67"/>
    </row>
    <row r="3302" hidden="1">
      <c r="A3302" s="39"/>
      <c r="B3302" s="59"/>
      <c r="C3302" s="69"/>
      <c r="D3302" s="60"/>
      <c r="E3302" s="67"/>
    </row>
    <row r="3303" hidden="1">
      <c r="A3303" s="39"/>
      <c r="B3303" s="59"/>
      <c r="C3303" s="69"/>
      <c r="D3303" s="60"/>
      <c r="E3303" s="67"/>
    </row>
    <row r="3304" hidden="1">
      <c r="A3304" s="39"/>
      <c r="B3304" s="59"/>
      <c r="C3304" s="69"/>
      <c r="D3304" s="60"/>
      <c r="E3304" s="67"/>
    </row>
    <row r="3305" hidden="1">
      <c r="A3305" s="39"/>
      <c r="B3305" s="59"/>
      <c r="C3305" s="69"/>
      <c r="D3305" s="60"/>
      <c r="E3305" s="67"/>
    </row>
    <row r="3306" hidden="1">
      <c r="A3306" s="39"/>
      <c r="B3306" s="59"/>
      <c r="C3306" s="69"/>
      <c r="D3306" s="60"/>
      <c r="E3306" s="67"/>
    </row>
    <row r="3307" hidden="1">
      <c r="A3307" s="39"/>
      <c r="B3307" s="59"/>
      <c r="C3307" s="69"/>
      <c r="D3307" s="60"/>
      <c r="E3307" s="67"/>
    </row>
    <row r="3308" hidden="1">
      <c r="A3308" s="39"/>
      <c r="B3308" s="59"/>
      <c r="C3308" s="69"/>
      <c r="D3308" s="60"/>
      <c r="E3308" s="67"/>
    </row>
    <row r="3309" hidden="1">
      <c r="A3309" s="39"/>
      <c r="B3309" s="59"/>
      <c r="C3309" s="69"/>
      <c r="D3309" s="60"/>
      <c r="E3309" s="67"/>
    </row>
    <row r="3310" hidden="1">
      <c r="A3310" s="39"/>
      <c r="B3310" s="59"/>
      <c r="C3310" s="69"/>
      <c r="D3310" s="60"/>
      <c r="E3310" s="67"/>
    </row>
    <row r="3311" hidden="1">
      <c r="A3311" s="39"/>
      <c r="B3311" s="59"/>
      <c r="C3311" s="69"/>
      <c r="D3311" s="60"/>
      <c r="E3311" s="67"/>
    </row>
    <row r="3312" hidden="1">
      <c r="A3312" s="39"/>
      <c r="B3312" s="59"/>
      <c r="C3312" s="69"/>
      <c r="D3312" s="60"/>
      <c r="E3312" s="67"/>
    </row>
    <row r="3313" hidden="1">
      <c r="A3313" s="39"/>
      <c r="B3313" s="59"/>
      <c r="C3313" s="69"/>
      <c r="D3313" s="60"/>
      <c r="E3313" s="67"/>
    </row>
    <row r="3314" hidden="1">
      <c r="A3314" s="39"/>
      <c r="B3314" s="59"/>
      <c r="C3314" s="69"/>
      <c r="D3314" s="60"/>
      <c r="E3314" s="67"/>
    </row>
    <row r="3315" hidden="1">
      <c r="A3315" s="39"/>
      <c r="B3315" s="59"/>
      <c r="C3315" s="69"/>
      <c r="D3315" s="60"/>
      <c r="E3315" s="67"/>
    </row>
    <row r="3316" hidden="1">
      <c r="A3316" s="39"/>
      <c r="B3316" s="59"/>
      <c r="C3316" s="69"/>
      <c r="D3316" s="60"/>
      <c r="E3316" s="67"/>
    </row>
    <row r="3317" hidden="1">
      <c r="A3317" s="39"/>
      <c r="B3317" s="59"/>
      <c r="C3317" s="69"/>
      <c r="D3317" s="60"/>
      <c r="E3317" s="67"/>
    </row>
    <row r="3318" hidden="1">
      <c r="A3318" s="39"/>
      <c r="B3318" s="59"/>
      <c r="C3318" s="69"/>
      <c r="D3318" s="60"/>
      <c r="E3318" s="67"/>
    </row>
    <row r="3319" hidden="1">
      <c r="A3319" s="39"/>
      <c r="B3319" s="59"/>
      <c r="C3319" s="69"/>
      <c r="D3319" s="60"/>
      <c r="E3319" s="67"/>
    </row>
    <row r="3320" hidden="1">
      <c r="A3320" s="39"/>
      <c r="B3320" s="59"/>
      <c r="C3320" s="69"/>
      <c r="D3320" s="60"/>
      <c r="E3320" s="67"/>
    </row>
    <row r="3321" hidden="1">
      <c r="A3321" s="39"/>
      <c r="B3321" s="59"/>
      <c r="C3321" s="69"/>
      <c r="D3321" s="60"/>
      <c r="E3321" s="67"/>
    </row>
    <row r="3322" hidden="1">
      <c r="A3322" s="39"/>
      <c r="B3322" s="59"/>
      <c r="C3322" s="69"/>
      <c r="D3322" s="60"/>
      <c r="E3322" s="67"/>
    </row>
    <row r="3323" hidden="1">
      <c r="A3323" s="39"/>
      <c r="B3323" s="59"/>
      <c r="C3323" s="69"/>
      <c r="D3323" s="60"/>
      <c r="E3323" s="67"/>
    </row>
    <row r="3324" hidden="1">
      <c r="A3324" s="39"/>
      <c r="B3324" s="59"/>
      <c r="C3324" s="69"/>
      <c r="D3324" s="60"/>
      <c r="E3324" s="67"/>
    </row>
    <row r="3325" hidden="1">
      <c r="A3325" s="39"/>
      <c r="B3325" s="59"/>
      <c r="C3325" s="69"/>
      <c r="D3325" s="60"/>
      <c r="E3325" s="67"/>
    </row>
    <row r="3326" hidden="1">
      <c r="A3326" s="39"/>
      <c r="B3326" s="59"/>
      <c r="C3326" s="69"/>
      <c r="D3326" s="60"/>
      <c r="E3326" s="67"/>
    </row>
    <row r="3327" hidden="1">
      <c r="A3327" s="39"/>
      <c r="B3327" s="59"/>
      <c r="C3327" s="69"/>
      <c r="D3327" s="60"/>
      <c r="E3327" s="67"/>
    </row>
    <row r="3328" hidden="1">
      <c r="A3328" s="39"/>
      <c r="B3328" s="59"/>
      <c r="C3328" s="69"/>
      <c r="D3328" s="60"/>
      <c r="E3328" s="67"/>
    </row>
    <row r="3329" hidden="1">
      <c r="A3329" s="39"/>
      <c r="B3329" s="59"/>
      <c r="C3329" s="69"/>
      <c r="D3329" s="60"/>
      <c r="E3329" s="67"/>
    </row>
    <row r="3330" hidden="1">
      <c r="A3330" s="39"/>
      <c r="B3330" s="59"/>
      <c r="C3330" s="69"/>
      <c r="D3330" s="60"/>
      <c r="E3330" s="67"/>
    </row>
    <row r="3331" hidden="1">
      <c r="A3331" s="39"/>
      <c r="B3331" s="59"/>
      <c r="C3331" s="69"/>
      <c r="D3331" s="60"/>
      <c r="E3331" s="67"/>
    </row>
    <row r="3332" hidden="1">
      <c r="A3332" s="39"/>
      <c r="B3332" s="59"/>
      <c r="C3332" s="69"/>
      <c r="D3332" s="60"/>
      <c r="E3332" s="67"/>
    </row>
    <row r="3333" hidden="1">
      <c r="A3333" s="39"/>
      <c r="B3333" s="59"/>
      <c r="C3333" s="69"/>
      <c r="D3333" s="60"/>
      <c r="E3333" s="67"/>
    </row>
    <row r="3334" hidden="1">
      <c r="A3334" s="39"/>
      <c r="B3334" s="59"/>
      <c r="C3334" s="69"/>
      <c r="D3334" s="60"/>
      <c r="E3334" s="67"/>
    </row>
    <row r="3335" hidden="1">
      <c r="A3335" s="39"/>
      <c r="B3335" s="59"/>
      <c r="C3335" s="69"/>
      <c r="D3335" s="60"/>
      <c r="E3335" s="67"/>
    </row>
    <row r="3336" hidden="1">
      <c r="A3336" s="39"/>
      <c r="B3336" s="59"/>
      <c r="C3336" s="69"/>
      <c r="D3336" s="60"/>
      <c r="E3336" s="67"/>
    </row>
    <row r="3337" hidden="1">
      <c r="A3337" s="39"/>
      <c r="B3337" s="59"/>
      <c r="C3337" s="69"/>
      <c r="D3337" s="60"/>
      <c r="E3337" s="67"/>
    </row>
    <row r="3338" hidden="1">
      <c r="A3338" s="39"/>
      <c r="B3338" s="59"/>
      <c r="C3338" s="69"/>
      <c r="D3338" s="60"/>
      <c r="E3338" s="67"/>
    </row>
    <row r="3339" hidden="1">
      <c r="A3339" s="39"/>
      <c r="B3339" s="59"/>
      <c r="C3339" s="69"/>
      <c r="D3339" s="60"/>
      <c r="E3339" s="67"/>
    </row>
    <row r="3340" hidden="1">
      <c r="A3340" s="39"/>
      <c r="B3340" s="59"/>
      <c r="C3340" s="69"/>
      <c r="D3340" s="60"/>
      <c r="E3340" s="67"/>
    </row>
    <row r="3341" hidden="1">
      <c r="A3341" s="39"/>
      <c r="B3341" s="59"/>
      <c r="C3341" s="69"/>
      <c r="D3341" s="60"/>
      <c r="E3341" s="67"/>
    </row>
    <row r="3342" hidden="1">
      <c r="A3342" s="39"/>
      <c r="B3342" s="59"/>
      <c r="C3342" s="69"/>
      <c r="D3342" s="60"/>
      <c r="E3342" s="67"/>
    </row>
    <row r="3343" hidden="1">
      <c r="A3343" s="39"/>
      <c r="B3343" s="59"/>
      <c r="C3343" s="69"/>
      <c r="D3343" s="60"/>
      <c r="E3343" s="67"/>
    </row>
    <row r="3344" hidden="1">
      <c r="A3344" s="39"/>
      <c r="B3344" s="59"/>
      <c r="C3344" s="69"/>
      <c r="D3344" s="60"/>
      <c r="E3344" s="67"/>
    </row>
    <row r="3345" hidden="1">
      <c r="A3345" s="39"/>
      <c r="B3345" s="59"/>
      <c r="C3345" s="69"/>
      <c r="D3345" s="60"/>
      <c r="E3345" s="67"/>
    </row>
    <row r="3346" hidden="1">
      <c r="A3346" s="39"/>
      <c r="B3346" s="59"/>
      <c r="C3346" s="69"/>
      <c r="D3346" s="60"/>
      <c r="E3346" s="67"/>
    </row>
    <row r="3347" hidden="1">
      <c r="A3347" s="39"/>
      <c r="B3347" s="59"/>
      <c r="C3347" s="69"/>
      <c r="D3347" s="60"/>
      <c r="E3347" s="67"/>
    </row>
    <row r="3348" hidden="1">
      <c r="A3348" s="39"/>
      <c r="B3348" s="59"/>
      <c r="C3348" s="69"/>
      <c r="D3348" s="60"/>
      <c r="E3348" s="67"/>
    </row>
    <row r="3349" hidden="1">
      <c r="A3349" s="39"/>
      <c r="B3349" s="59"/>
      <c r="C3349" s="69"/>
      <c r="D3349" s="60"/>
      <c r="E3349" s="67"/>
    </row>
    <row r="3350" hidden="1">
      <c r="A3350" s="39"/>
      <c r="B3350" s="59"/>
      <c r="C3350" s="69"/>
      <c r="D3350" s="60"/>
      <c r="E3350" s="67"/>
    </row>
    <row r="3351" hidden="1">
      <c r="A3351" s="39"/>
      <c r="B3351" s="59"/>
      <c r="C3351" s="69"/>
      <c r="D3351" s="60"/>
      <c r="E3351" s="67"/>
    </row>
    <row r="3352" hidden="1">
      <c r="A3352" s="39"/>
      <c r="B3352" s="59"/>
      <c r="C3352" s="69"/>
      <c r="D3352" s="60"/>
      <c r="E3352" s="67"/>
    </row>
    <row r="3353" hidden="1">
      <c r="A3353" s="39"/>
      <c r="B3353" s="59"/>
      <c r="C3353" s="69"/>
      <c r="D3353" s="60"/>
      <c r="E3353" s="67"/>
    </row>
    <row r="3354" hidden="1">
      <c r="A3354" s="39"/>
      <c r="B3354" s="59"/>
      <c r="C3354" s="69"/>
      <c r="D3354" s="60"/>
      <c r="E3354" s="67"/>
    </row>
    <row r="3355" hidden="1">
      <c r="A3355" s="39"/>
      <c r="B3355" s="59"/>
      <c r="C3355" s="69"/>
      <c r="D3355" s="60"/>
      <c r="E3355" s="67"/>
    </row>
    <row r="3356" hidden="1">
      <c r="A3356" s="39"/>
      <c r="B3356" s="59"/>
      <c r="C3356" s="69"/>
      <c r="D3356" s="60"/>
      <c r="E3356" s="67"/>
    </row>
    <row r="3357" hidden="1">
      <c r="A3357" s="39"/>
      <c r="B3357" s="59"/>
      <c r="C3357" s="69"/>
      <c r="D3357" s="60"/>
      <c r="E3357" s="67"/>
    </row>
    <row r="3358" hidden="1">
      <c r="A3358" s="39"/>
      <c r="B3358" s="59"/>
      <c r="C3358" s="69"/>
      <c r="D3358" s="60"/>
      <c r="E3358" s="67"/>
    </row>
    <row r="3359" hidden="1">
      <c r="A3359" s="39"/>
      <c r="B3359" s="59"/>
      <c r="C3359" s="69"/>
      <c r="D3359" s="60"/>
      <c r="E3359" s="67"/>
    </row>
    <row r="3360" hidden="1">
      <c r="A3360" s="39"/>
      <c r="B3360" s="59"/>
      <c r="C3360" s="69"/>
      <c r="D3360" s="60"/>
      <c r="E3360" s="67"/>
    </row>
    <row r="3361" hidden="1">
      <c r="A3361" s="39"/>
      <c r="B3361" s="59"/>
      <c r="C3361" s="69"/>
      <c r="D3361" s="60"/>
      <c r="E3361" s="67"/>
    </row>
    <row r="3362" hidden="1">
      <c r="A3362" s="39"/>
      <c r="B3362" s="59"/>
      <c r="C3362" s="69"/>
      <c r="D3362" s="60"/>
      <c r="E3362" s="67"/>
    </row>
    <row r="3363" hidden="1">
      <c r="A3363" s="39"/>
      <c r="B3363" s="59"/>
      <c r="C3363" s="69"/>
      <c r="D3363" s="60"/>
      <c r="E3363" s="67"/>
    </row>
    <row r="3364" hidden="1">
      <c r="A3364" s="39"/>
      <c r="B3364" s="59"/>
      <c r="C3364" s="69"/>
      <c r="D3364" s="60"/>
      <c r="E3364" s="67"/>
    </row>
    <row r="3365" hidden="1">
      <c r="A3365" s="39"/>
      <c r="B3365" s="59"/>
      <c r="C3365" s="69"/>
      <c r="D3365" s="60"/>
      <c r="E3365" s="67"/>
    </row>
    <row r="3366" hidden="1">
      <c r="A3366" s="39"/>
      <c r="B3366" s="59"/>
      <c r="C3366" s="69"/>
      <c r="D3366" s="60"/>
      <c r="E3366" s="67"/>
    </row>
    <row r="3367" hidden="1">
      <c r="A3367" s="39"/>
      <c r="B3367" s="59"/>
      <c r="C3367" s="69"/>
      <c r="D3367" s="60"/>
      <c r="E3367" s="67"/>
    </row>
    <row r="3368" hidden="1">
      <c r="A3368" s="39"/>
      <c r="B3368" s="59"/>
      <c r="C3368" s="69"/>
      <c r="D3368" s="60"/>
      <c r="E3368" s="67"/>
    </row>
    <row r="3369" hidden="1">
      <c r="A3369" s="39"/>
      <c r="B3369" s="59"/>
      <c r="C3369" s="69"/>
      <c r="D3369" s="60"/>
      <c r="E3369" s="67"/>
    </row>
    <row r="3370" hidden="1">
      <c r="A3370" s="39"/>
      <c r="B3370" s="59"/>
      <c r="C3370" s="69"/>
      <c r="D3370" s="60"/>
      <c r="E3370" s="67"/>
    </row>
    <row r="3371" hidden="1">
      <c r="A3371" s="39"/>
      <c r="B3371" s="59"/>
      <c r="C3371" s="69"/>
      <c r="D3371" s="60"/>
      <c r="E3371" s="67"/>
    </row>
    <row r="3372" hidden="1">
      <c r="A3372" s="39"/>
      <c r="B3372" s="59"/>
      <c r="C3372" s="69"/>
      <c r="D3372" s="60"/>
      <c r="E3372" s="67"/>
    </row>
    <row r="3373" hidden="1">
      <c r="A3373" s="39"/>
      <c r="B3373" s="59"/>
      <c r="C3373" s="69"/>
      <c r="D3373" s="60"/>
      <c r="E3373" s="67"/>
    </row>
    <row r="3374" hidden="1">
      <c r="A3374" s="39"/>
      <c r="B3374" s="59"/>
      <c r="C3374" s="69"/>
      <c r="D3374" s="60"/>
      <c r="E3374" s="67"/>
    </row>
    <row r="3375" hidden="1">
      <c r="A3375" s="39"/>
      <c r="B3375" s="59"/>
      <c r="C3375" s="69"/>
      <c r="D3375" s="60"/>
      <c r="E3375" s="67"/>
    </row>
    <row r="3376" hidden="1">
      <c r="A3376" s="39"/>
      <c r="B3376" s="59"/>
      <c r="C3376" s="69"/>
      <c r="D3376" s="60"/>
      <c r="E3376" s="67"/>
    </row>
    <row r="3377" hidden="1">
      <c r="A3377" s="39"/>
      <c r="B3377" s="59"/>
      <c r="C3377" s="69"/>
      <c r="D3377" s="60"/>
      <c r="E3377" s="67"/>
    </row>
    <row r="3378" hidden="1">
      <c r="A3378" s="39"/>
      <c r="B3378" s="59"/>
      <c r="C3378" s="69"/>
      <c r="D3378" s="60"/>
      <c r="E3378" s="67"/>
    </row>
    <row r="3379" hidden="1">
      <c r="A3379" s="39"/>
      <c r="B3379" s="59"/>
      <c r="C3379" s="69"/>
      <c r="D3379" s="60"/>
      <c r="E3379" s="67"/>
    </row>
    <row r="3380" hidden="1">
      <c r="A3380" s="39"/>
      <c r="B3380" s="59"/>
      <c r="C3380" s="69"/>
      <c r="D3380" s="60"/>
      <c r="E3380" s="67"/>
    </row>
    <row r="3381" hidden="1">
      <c r="A3381" s="39"/>
      <c r="B3381" s="59"/>
      <c r="C3381" s="69"/>
      <c r="D3381" s="60"/>
      <c r="E3381" s="67"/>
    </row>
    <row r="3382" hidden="1">
      <c r="A3382" s="39"/>
      <c r="B3382" s="59"/>
      <c r="C3382" s="69"/>
      <c r="D3382" s="60"/>
      <c r="E3382" s="67"/>
    </row>
    <row r="3383" hidden="1">
      <c r="A3383" s="39"/>
      <c r="B3383" s="59"/>
      <c r="C3383" s="69"/>
      <c r="D3383" s="60"/>
      <c r="E3383" s="67"/>
    </row>
    <row r="3384" hidden="1">
      <c r="A3384" s="39"/>
      <c r="B3384" s="59"/>
      <c r="C3384" s="69"/>
      <c r="D3384" s="60"/>
      <c r="E3384" s="67"/>
    </row>
    <row r="3385" hidden="1">
      <c r="A3385" s="39"/>
      <c r="B3385" s="59"/>
      <c r="C3385" s="69"/>
      <c r="D3385" s="60"/>
      <c r="E3385" s="67"/>
    </row>
    <row r="3386" hidden="1">
      <c r="A3386" s="39"/>
      <c r="B3386" s="59"/>
      <c r="C3386" s="69"/>
      <c r="D3386" s="60"/>
      <c r="E3386" s="67"/>
    </row>
    <row r="3387" hidden="1">
      <c r="A3387" s="39"/>
      <c r="B3387" s="59"/>
      <c r="C3387" s="69"/>
      <c r="D3387" s="60"/>
      <c r="E3387" s="67"/>
    </row>
    <row r="3388" hidden="1">
      <c r="A3388" s="39"/>
      <c r="B3388" s="59"/>
      <c r="C3388" s="69"/>
      <c r="D3388" s="60"/>
      <c r="E3388" s="67"/>
    </row>
    <row r="3389" hidden="1">
      <c r="A3389" s="39"/>
      <c r="B3389" s="59"/>
      <c r="C3389" s="69"/>
      <c r="D3389" s="60"/>
      <c r="E3389" s="67"/>
    </row>
    <row r="3390" hidden="1">
      <c r="A3390" s="39"/>
      <c r="B3390" s="59"/>
      <c r="C3390" s="69"/>
      <c r="D3390" s="60"/>
      <c r="E3390" s="67"/>
    </row>
    <row r="3391" hidden="1">
      <c r="A3391" s="39"/>
      <c r="B3391" s="59"/>
      <c r="C3391" s="69"/>
      <c r="D3391" s="60"/>
      <c r="E3391" s="67"/>
    </row>
    <row r="3392" hidden="1">
      <c r="A3392" s="39"/>
      <c r="B3392" s="59"/>
      <c r="C3392" s="69"/>
      <c r="D3392" s="60"/>
      <c r="E3392" s="67"/>
    </row>
    <row r="3393" hidden="1">
      <c r="A3393" s="39"/>
      <c r="B3393" s="59"/>
      <c r="C3393" s="69"/>
      <c r="D3393" s="60"/>
      <c r="E3393" s="67"/>
    </row>
    <row r="3394" hidden="1">
      <c r="A3394" s="39"/>
      <c r="B3394" s="59"/>
      <c r="C3394" s="69"/>
      <c r="D3394" s="60"/>
      <c r="E3394" s="67"/>
    </row>
    <row r="3395" hidden="1">
      <c r="A3395" s="39"/>
      <c r="B3395" s="59"/>
      <c r="C3395" s="69"/>
      <c r="D3395" s="60"/>
      <c r="E3395" s="67"/>
    </row>
    <row r="3396" hidden="1">
      <c r="A3396" s="39"/>
      <c r="B3396" s="59"/>
      <c r="C3396" s="69"/>
      <c r="D3396" s="60"/>
      <c r="E3396" s="67"/>
    </row>
    <row r="3397" hidden="1">
      <c r="A3397" s="39"/>
      <c r="B3397" s="59"/>
      <c r="C3397" s="69"/>
      <c r="D3397" s="60"/>
      <c r="E3397" s="67"/>
    </row>
    <row r="3398" hidden="1">
      <c r="A3398" s="39"/>
      <c r="B3398" s="59"/>
      <c r="C3398" s="69"/>
      <c r="D3398" s="60"/>
      <c r="E3398" s="67"/>
    </row>
    <row r="3399" hidden="1">
      <c r="A3399" s="39"/>
      <c r="B3399" s="59"/>
      <c r="C3399" s="69"/>
      <c r="D3399" s="60"/>
      <c r="E3399" s="67"/>
    </row>
    <row r="3400" hidden="1">
      <c r="A3400" s="39"/>
      <c r="B3400" s="59"/>
      <c r="C3400" s="69"/>
      <c r="D3400" s="60"/>
      <c r="E3400" s="67"/>
    </row>
    <row r="3401" hidden="1">
      <c r="A3401" s="39"/>
      <c r="B3401" s="59"/>
      <c r="C3401" s="69"/>
      <c r="D3401" s="60"/>
      <c r="E3401" s="67"/>
    </row>
    <row r="3402" hidden="1">
      <c r="A3402" s="39"/>
      <c r="B3402" s="59"/>
      <c r="C3402" s="69"/>
      <c r="D3402" s="60"/>
      <c r="E3402" s="67"/>
    </row>
    <row r="3403" hidden="1">
      <c r="A3403" s="39"/>
      <c r="B3403" s="59"/>
      <c r="C3403" s="69"/>
      <c r="D3403" s="60"/>
      <c r="E3403" s="67"/>
    </row>
    <row r="3404" hidden="1">
      <c r="A3404" s="39"/>
      <c r="B3404" s="59"/>
      <c r="C3404" s="69"/>
      <c r="D3404" s="60"/>
      <c r="E3404" s="67"/>
    </row>
    <row r="3405" hidden="1">
      <c r="A3405" s="39"/>
      <c r="B3405" s="59"/>
      <c r="C3405" s="69"/>
      <c r="D3405" s="60"/>
      <c r="E3405" s="67"/>
    </row>
    <row r="3406" hidden="1">
      <c r="A3406" s="39"/>
      <c r="B3406" s="59"/>
      <c r="C3406" s="69"/>
      <c r="D3406" s="60"/>
      <c r="E3406" s="67"/>
    </row>
    <row r="3407" hidden="1">
      <c r="A3407" s="39"/>
      <c r="B3407" s="59"/>
      <c r="C3407" s="69"/>
      <c r="D3407" s="60"/>
      <c r="E3407" s="67"/>
    </row>
    <row r="3408" hidden="1">
      <c r="A3408" s="39"/>
      <c r="B3408" s="59"/>
      <c r="C3408" s="69"/>
      <c r="D3408" s="60"/>
      <c r="E3408" s="67"/>
    </row>
    <row r="3409" hidden="1">
      <c r="A3409" s="39"/>
      <c r="B3409" s="59"/>
      <c r="C3409" s="69"/>
      <c r="D3409" s="60"/>
      <c r="E3409" s="67"/>
    </row>
    <row r="3410" hidden="1">
      <c r="A3410" s="39"/>
      <c r="B3410" s="59"/>
      <c r="C3410" s="69"/>
      <c r="D3410" s="60"/>
      <c r="E3410" s="67"/>
    </row>
    <row r="3411" hidden="1">
      <c r="A3411" s="39"/>
      <c r="B3411" s="59"/>
      <c r="C3411" s="69"/>
      <c r="D3411" s="60"/>
      <c r="E3411" s="67"/>
    </row>
    <row r="3412" hidden="1">
      <c r="A3412" s="39"/>
      <c r="B3412" s="59"/>
      <c r="C3412" s="69"/>
      <c r="D3412" s="60"/>
      <c r="E3412" s="67"/>
    </row>
    <row r="3413" hidden="1">
      <c r="A3413" s="39"/>
      <c r="B3413" s="59"/>
      <c r="C3413" s="69"/>
      <c r="D3413" s="60"/>
      <c r="E3413" s="67"/>
    </row>
    <row r="3414" hidden="1">
      <c r="A3414" s="39"/>
      <c r="B3414" s="59"/>
      <c r="C3414" s="69"/>
      <c r="D3414" s="60"/>
      <c r="E3414" s="67"/>
    </row>
    <row r="3415" hidden="1">
      <c r="A3415" s="39"/>
      <c r="B3415" s="59"/>
      <c r="C3415" s="69"/>
      <c r="D3415" s="60"/>
      <c r="E3415" s="67"/>
    </row>
    <row r="3416" hidden="1">
      <c r="A3416" s="39"/>
      <c r="B3416" s="59"/>
      <c r="C3416" s="69"/>
      <c r="D3416" s="60"/>
      <c r="E3416" s="67"/>
    </row>
    <row r="3417" hidden="1">
      <c r="A3417" s="39"/>
      <c r="B3417" s="59"/>
      <c r="C3417" s="69"/>
      <c r="D3417" s="60"/>
      <c r="E3417" s="67"/>
    </row>
    <row r="3418" hidden="1">
      <c r="A3418" s="39"/>
      <c r="B3418" s="59"/>
      <c r="C3418" s="69"/>
      <c r="D3418" s="60"/>
      <c r="E3418" s="67"/>
    </row>
    <row r="3419" hidden="1">
      <c r="A3419" s="39"/>
      <c r="B3419" s="59"/>
      <c r="C3419" s="69"/>
      <c r="D3419" s="60"/>
      <c r="E3419" s="67"/>
    </row>
    <row r="3420" hidden="1">
      <c r="A3420" s="39"/>
      <c r="B3420" s="59"/>
      <c r="C3420" s="69"/>
      <c r="D3420" s="60"/>
      <c r="E3420" s="67"/>
    </row>
    <row r="3421" hidden="1">
      <c r="A3421" s="39"/>
      <c r="B3421" s="59"/>
      <c r="C3421" s="69"/>
      <c r="D3421" s="60"/>
      <c r="E3421" s="67"/>
    </row>
    <row r="3422" hidden="1">
      <c r="A3422" s="39"/>
      <c r="B3422" s="59"/>
      <c r="C3422" s="69"/>
      <c r="D3422" s="60"/>
      <c r="E3422" s="67"/>
    </row>
    <row r="3423" hidden="1">
      <c r="A3423" s="39"/>
      <c r="B3423" s="59"/>
      <c r="C3423" s="69"/>
      <c r="D3423" s="60"/>
      <c r="E3423" s="67"/>
    </row>
    <row r="3424" hidden="1">
      <c r="A3424" s="39"/>
      <c r="B3424" s="59"/>
      <c r="C3424" s="69"/>
      <c r="D3424" s="60"/>
      <c r="E3424" s="67"/>
    </row>
    <row r="3425" hidden="1">
      <c r="A3425" s="39"/>
      <c r="B3425" s="59"/>
      <c r="C3425" s="69"/>
      <c r="D3425" s="60"/>
      <c r="E3425" s="67"/>
    </row>
    <row r="3426" hidden="1">
      <c r="A3426" s="39"/>
      <c r="B3426" s="59"/>
      <c r="C3426" s="69"/>
      <c r="D3426" s="60"/>
      <c r="E3426" s="67"/>
    </row>
    <row r="3427" hidden="1">
      <c r="A3427" s="39"/>
      <c r="B3427" s="59"/>
      <c r="C3427" s="69"/>
      <c r="D3427" s="60"/>
      <c r="E3427" s="67"/>
    </row>
    <row r="3428" hidden="1">
      <c r="A3428" s="39"/>
      <c r="B3428" s="59"/>
      <c r="C3428" s="69"/>
      <c r="D3428" s="60"/>
      <c r="E3428" s="67"/>
    </row>
    <row r="3429" hidden="1">
      <c r="A3429" s="39"/>
      <c r="B3429" s="59"/>
      <c r="C3429" s="69"/>
      <c r="D3429" s="60"/>
      <c r="E3429" s="67"/>
    </row>
    <row r="3430" hidden="1">
      <c r="A3430" s="39"/>
      <c r="B3430" s="59"/>
      <c r="C3430" s="69"/>
      <c r="D3430" s="60"/>
      <c r="E3430" s="67"/>
    </row>
    <row r="3431" hidden="1">
      <c r="A3431" s="39"/>
      <c r="B3431" s="59"/>
      <c r="C3431" s="69"/>
      <c r="D3431" s="60"/>
      <c r="E3431" s="67"/>
    </row>
    <row r="3432" hidden="1">
      <c r="A3432" s="39"/>
      <c r="B3432" s="59"/>
      <c r="C3432" s="69"/>
      <c r="D3432" s="60"/>
      <c r="E3432" s="67"/>
    </row>
    <row r="3433" hidden="1">
      <c r="A3433" s="39"/>
      <c r="B3433" s="59"/>
      <c r="C3433" s="69"/>
      <c r="D3433" s="60"/>
      <c r="E3433" s="67"/>
    </row>
    <row r="3434" hidden="1">
      <c r="A3434" s="39"/>
      <c r="B3434" s="59"/>
      <c r="C3434" s="69"/>
      <c r="D3434" s="60"/>
      <c r="E3434" s="67"/>
    </row>
    <row r="3435" hidden="1">
      <c r="A3435" s="39"/>
      <c r="B3435" s="59"/>
      <c r="C3435" s="69"/>
      <c r="D3435" s="60"/>
      <c r="E3435" s="67"/>
    </row>
    <row r="3436" hidden="1">
      <c r="A3436" s="39"/>
      <c r="B3436" s="59"/>
      <c r="C3436" s="69"/>
      <c r="D3436" s="60"/>
      <c r="E3436" s="67"/>
    </row>
    <row r="3437" hidden="1">
      <c r="A3437" s="39"/>
      <c r="B3437" s="59"/>
      <c r="C3437" s="69"/>
      <c r="D3437" s="60"/>
      <c r="E3437" s="67"/>
    </row>
    <row r="3438" hidden="1">
      <c r="A3438" s="39"/>
      <c r="B3438" s="59"/>
      <c r="C3438" s="69"/>
      <c r="D3438" s="60"/>
      <c r="E3438" s="67"/>
    </row>
    <row r="3439" hidden="1">
      <c r="A3439" s="39"/>
      <c r="B3439" s="59"/>
      <c r="C3439" s="69"/>
      <c r="D3439" s="60"/>
      <c r="E3439" s="67"/>
    </row>
    <row r="3440" hidden="1">
      <c r="A3440" s="39"/>
      <c r="B3440" s="59"/>
      <c r="C3440" s="69"/>
      <c r="D3440" s="60"/>
      <c r="E3440" s="67"/>
    </row>
    <row r="3441" hidden="1">
      <c r="A3441" s="39"/>
      <c r="B3441" s="59"/>
      <c r="C3441" s="69"/>
      <c r="D3441" s="60"/>
      <c r="E3441" s="67"/>
    </row>
    <row r="3442" hidden="1">
      <c r="A3442" s="39"/>
      <c r="B3442" s="59"/>
      <c r="C3442" s="69"/>
      <c r="D3442" s="60"/>
      <c r="E3442" s="67"/>
    </row>
    <row r="3443" hidden="1">
      <c r="A3443" s="39"/>
      <c r="B3443" s="59"/>
      <c r="C3443" s="69"/>
      <c r="D3443" s="60"/>
      <c r="E3443" s="67"/>
    </row>
    <row r="3444" hidden="1">
      <c r="A3444" s="39"/>
      <c r="B3444" s="59"/>
      <c r="C3444" s="69"/>
      <c r="D3444" s="60"/>
      <c r="E3444" s="67"/>
    </row>
    <row r="3445" hidden="1">
      <c r="A3445" s="39"/>
      <c r="B3445" s="59"/>
      <c r="C3445" s="69"/>
      <c r="D3445" s="60"/>
      <c r="E3445" s="67"/>
    </row>
    <row r="3446" hidden="1">
      <c r="A3446" s="39"/>
      <c r="B3446" s="59"/>
      <c r="C3446" s="69"/>
      <c r="D3446" s="60"/>
      <c r="E3446" s="67"/>
    </row>
    <row r="3447" hidden="1">
      <c r="A3447" s="39"/>
      <c r="B3447" s="59"/>
      <c r="C3447" s="69"/>
      <c r="D3447" s="60"/>
      <c r="E3447" s="67"/>
    </row>
    <row r="3448" hidden="1">
      <c r="A3448" s="39"/>
      <c r="B3448" s="59"/>
      <c r="C3448" s="69"/>
      <c r="D3448" s="60"/>
      <c r="E3448" s="67"/>
    </row>
    <row r="3449" hidden="1">
      <c r="A3449" s="39"/>
      <c r="B3449" s="59"/>
      <c r="C3449" s="69"/>
      <c r="D3449" s="60"/>
      <c r="E3449" s="67"/>
    </row>
    <row r="3450" hidden="1">
      <c r="A3450" s="39"/>
      <c r="B3450" s="59"/>
      <c r="C3450" s="69"/>
      <c r="D3450" s="60"/>
      <c r="E3450" s="67"/>
    </row>
    <row r="3451" hidden="1">
      <c r="A3451" s="39"/>
      <c r="B3451" s="59"/>
      <c r="C3451" s="69"/>
      <c r="D3451" s="60"/>
      <c r="E3451" s="67"/>
    </row>
    <row r="3452" hidden="1">
      <c r="A3452" s="39"/>
      <c r="B3452" s="59"/>
      <c r="C3452" s="69"/>
      <c r="D3452" s="60"/>
      <c r="E3452" s="67"/>
    </row>
    <row r="3453" hidden="1">
      <c r="A3453" s="39"/>
      <c r="B3453" s="59"/>
      <c r="C3453" s="69"/>
      <c r="D3453" s="60"/>
      <c r="E3453" s="67"/>
    </row>
    <row r="3454" hidden="1">
      <c r="A3454" s="39"/>
      <c r="B3454" s="59"/>
      <c r="C3454" s="69"/>
      <c r="D3454" s="60"/>
      <c r="E3454" s="67"/>
    </row>
    <row r="3455" hidden="1">
      <c r="A3455" s="39"/>
      <c r="B3455" s="59"/>
      <c r="C3455" s="69"/>
      <c r="D3455" s="60"/>
      <c r="E3455" s="67"/>
    </row>
    <row r="3456" hidden="1">
      <c r="A3456" s="39"/>
      <c r="B3456" s="59"/>
      <c r="C3456" s="69"/>
      <c r="D3456" s="60"/>
      <c r="E3456" s="67"/>
    </row>
    <row r="3457" hidden="1">
      <c r="A3457" s="39"/>
      <c r="B3457" s="59"/>
      <c r="C3457" s="69"/>
      <c r="D3457" s="60"/>
      <c r="E3457" s="67"/>
    </row>
    <row r="3458" hidden="1">
      <c r="A3458" s="39"/>
      <c r="B3458" s="59"/>
      <c r="C3458" s="69"/>
      <c r="D3458" s="60"/>
      <c r="E3458" s="67"/>
    </row>
    <row r="3459" hidden="1">
      <c r="A3459" s="39"/>
      <c r="B3459" s="59"/>
      <c r="C3459" s="69"/>
      <c r="D3459" s="60"/>
      <c r="E3459" s="67"/>
    </row>
    <row r="3460" hidden="1">
      <c r="A3460" s="39"/>
      <c r="B3460" s="59"/>
      <c r="C3460" s="69"/>
      <c r="D3460" s="60"/>
      <c r="E3460" s="67"/>
    </row>
    <row r="3461" hidden="1">
      <c r="A3461" s="39"/>
      <c r="B3461" s="59"/>
      <c r="C3461" s="69"/>
      <c r="D3461" s="60"/>
      <c r="E3461" s="67"/>
    </row>
    <row r="3462" hidden="1">
      <c r="A3462" s="39"/>
      <c r="B3462" s="59"/>
      <c r="C3462" s="69"/>
      <c r="D3462" s="60"/>
      <c r="E3462" s="67"/>
    </row>
    <row r="3463" hidden="1">
      <c r="A3463" s="39"/>
      <c r="B3463" s="59"/>
      <c r="C3463" s="69"/>
      <c r="D3463" s="60"/>
      <c r="E3463" s="67"/>
    </row>
    <row r="3464" hidden="1">
      <c r="A3464" s="39"/>
      <c r="B3464" s="59"/>
      <c r="C3464" s="69"/>
      <c r="D3464" s="60"/>
      <c r="E3464" s="67"/>
    </row>
    <row r="3465" hidden="1">
      <c r="A3465" s="39"/>
      <c r="B3465" s="59"/>
      <c r="C3465" s="69"/>
      <c r="D3465" s="60"/>
      <c r="E3465" s="67"/>
    </row>
    <row r="3466" hidden="1">
      <c r="A3466" s="39"/>
      <c r="B3466" s="59"/>
      <c r="C3466" s="69"/>
      <c r="D3466" s="60"/>
      <c r="E3466" s="67"/>
    </row>
    <row r="3467" hidden="1">
      <c r="A3467" s="39"/>
      <c r="B3467" s="59"/>
      <c r="C3467" s="69"/>
      <c r="D3467" s="60"/>
      <c r="E3467" s="67"/>
    </row>
    <row r="3468" hidden="1">
      <c r="A3468" s="39"/>
      <c r="B3468" s="59"/>
      <c r="C3468" s="69"/>
      <c r="D3468" s="60"/>
      <c r="E3468" s="67"/>
    </row>
    <row r="3469" hidden="1">
      <c r="A3469" s="39"/>
      <c r="B3469" s="59"/>
      <c r="C3469" s="69"/>
      <c r="D3469" s="60"/>
      <c r="E3469" s="67"/>
    </row>
    <row r="3470" hidden="1">
      <c r="A3470" s="39"/>
      <c r="B3470" s="59"/>
      <c r="C3470" s="69"/>
      <c r="D3470" s="60"/>
      <c r="E3470" s="67"/>
    </row>
    <row r="3471" hidden="1">
      <c r="A3471" s="39"/>
      <c r="B3471" s="59"/>
      <c r="C3471" s="69"/>
      <c r="D3471" s="60"/>
      <c r="E3471" s="67"/>
    </row>
    <row r="3472" hidden="1">
      <c r="A3472" s="39"/>
      <c r="B3472" s="59"/>
      <c r="C3472" s="69"/>
      <c r="D3472" s="60"/>
      <c r="E3472" s="67"/>
    </row>
    <row r="3473" hidden="1">
      <c r="A3473" s="39"/>
      <c r="B3473" s="59"/>
      <c r="C3473" s="69"/>
      <c r="D3473" s="60"/>
      <c r="E3473" s="67"/>
    </row>
    <row r="3474" hidden="1">
      <c r="A3474" s="39"/>
      <c r="B3474" s="59"/>
      <c r="C3474" s="69"/>
      <c r="D3474" s="60"/>
      <c r="E3474" s="67"/>
    </row>
    <row r="3475" hidden="1">
      <c r="A3475" s="39"/>
      <c r="B3475" s="59"/>
      <c r="C3475" s="69"/>
      <c r="D3475" s="60"/>
      <c r="E3475" s="67"/>
    </row>
    <row r="3476" hidden="1">
      <c r="A3476" s="39"/>
      <c r="B3476" s="59"/>
      <c r="C3476" s="69"/>
      <c r="D3476" s="60"/>
      <c r="E3476" s="67"/>
    </row>
    <row r="3477" hidden="1">
      <c r="A3477" s="39"/>
      <c r="B3477" s="59"/>
      <c r="C3477" s="69"/>
      <c r="D3477" s="60"/>
      <c r="E3477" s="67"/>
    </row>
    <row r="3478" hidden="1">
      <c r="A3478" s="39"/>
      <c r="B3478" s="59"/>
      <c r="C3478" s="69"/>
      <c r="D3478" s="60"/>
      <c r="E3478" s="67"/>
    </row>
    <row r="3479" hidden="1">
      <c r="A3479" s="39"/>
      <c r="B3479" s="59"/>
      <c r="C3479" s="69"/>
      <c r="D3479" s="60"/>
      <c r="E3479" s="67"/>
    </row>
    <row r="3480" hidden="1">
      <c r="A3480" s="39"/>
      <c r="B3480" s="59"/>
      <c r="C3480" s="69"/>
      <c r="D3480" s="60"/>
      <c r="E3480" s="67"/>
    </row>
    <row r="3481" hidden="1">
      <c r="A3481" s="39"/>
      <c r="B3481" s="59"/>
      <c r="C3481" s="69"/>
      <c r="D3481" s="60"/>
      <c r="E3481" s="67"/>
    </row>
    <row r="3482" hidden="1">
      <c r="A3482" s="39"/>
      <c r="B3482" s="59"/>
      <c r="C3482" s="69"/>
      <c r="D3482" s="60"/>
      <c r="E3482" s="67"/>
    </row>
    <row r="3483" hidden="1">
      <c r="A3483" s="39"/>
      <c r="B3483" s="59"/>
      <c r="C3483" s="69"/>
      <c r="D3483" s="60"/>
      <c r="E3483" s="67"/>
    </row>
    <row r="3484" hidden="1">
      <c r="A3484" s="39"/>
      <c r="B3484" s="59"/>
      <c r="C3484" s="69"/>
      <c r="D3484" s="60"/>
      <c r="E3484" s="67"/>
    </row>
    <row r="3485" hidden="1">
      <c r="A3485" s="39"/>
      <c r="B3485" s="59"/>
      <c r="C3485" s="69"/>
      <c r="D3485" s="60"/>
      <c r="E3485" s="67"/>
    </row>
    <row r="3486" hidden="1">
      <c r="A3486" s="39"/>
      <c r="B3486" s="59"/>
      <c r="C3486" s="69"/>
      <c r="D3486" s="60"/>
      <c r="E3486" s="67"/>
    </row>
    <row r="3487" hidden="1">
      <c r="A3487" s="39"/>
      <c r="B3487" s="59"/>
      <c r="C3487" s="69"/>
      <c r="D3487" s="60"/>
      <c r="E3487" s="67"/>
    </row>
    <row r="3488" hidden="1">
      <c r="A3488" s="39"/>
      <c r="B3488" s="59"/>
      <c r="C3488" s="69"/>
      <c r="D3488" s="60"/>
      <c r="E3488" s="67"/>
    </row>
    <row r="3489" hidden="1">
      <c r="A3489" s="39"/>
      <c r="B3489" s="59"/>
      <c r="C3489" s="69"/>
      <c r="D3489" s="60"/>
      <c r="E3489" s="67"/>
    </row>
    <row r="3490" hidden="1">
      <c r="A3490" s="39"/>
      <c r="B3490" s="59"/>
      <c r="C3490" s="69"/>
      <c r="D3490" s="60"/>
      <c r="E3490" s="67"/>
    </row>
    <row r="3491" hidden="1">
      <c r="A3491" s="39"/>
      <c r="B3491" s="59"/>
      <c r="C3491" s="69"/>
      <c r="D3491" s="60"/>
      <c r="E3491" s="67"/>
    </row>
    <row r="3492" hidden="1">
      <c r="A3492" s="39"/>
      <c r="B3492" s="59"/>
      <c r="C3492" s="69"/>
      <c r="D3492" s="60"/>
      <c r="E3492" s="67"/>
    </row>
    <row r="3493" hidden="1">
      <c r="A3493" s="39"/>
      <c r="B3493" s="59"/>
      <c r="C3493" s="69"/>
      <c r="D3493" s="60"/>
      <c r="E3493" s="67"/>
    </row>
    <row r="3494" hidden="1">
      <c r="A3494" s="39"/>
      <c r="B3494" s="59"/>
      <c r="C3494" s="69"/>
      <c r="D3494" s="60"/>
      <c r="E3494" s="67"/>
    </row>
    <row r="3495" hidden="1">
      <c r="A3495" s="39"/>
      <c r="B3495" s="59"/>
      <c r="C3495" s="69"/>
      <c r="D3495" s="60"/>
      <c r="E3495" s="67"/>
    </row>
    <row r="3496" hidden="1">
      <c r="A3496" s="39"/>
      <c r="B3496" s="59"/>
      <c r="C3496" s="69"/>
      <c r="D3496" s="60"/>
      <c r="E3496" s="67"/>
    </row>
    <row r="3497" hidden="1">
      <c r="A3497" s="39"/>
      <c r="B3497" s="59"/>
      <c r="C3497" s="69"/>
      <c r="D3497" s="60"/>
      <c r="E3497" s="67"/>
    </row>
    <row r="3498" hidden="1">
      <c r="A3498" s="39"/>
      <c r="B3498" s="59"/>
      <c r="C3498" s="69"/>
      <c r="D3498" s="60"/>
      <c r="E3498" s="67"/>
    </row>
    <row r="3499" hidden="1">
      <c r="A3499" s="39"/>
      <c r="B3499" s="59"/>
      <c r="C3499" s="69"/>
      <c r="D3499" s="60"/>
      <c r="E3499" s="67"/>
    </row>
    <row r="3500" hidden="1">
      <c r="A3500" s="39"/>
      <c r="B3500" s="59"/>
      <c r="C3500" s="69"/>
      <c r="D3500" s="60"/>
      <c r="E3500" s="67"/>
    </row>
    <row r="3501" hidden="1">
      <c r="A3501" s="39"/>
      <c r="B3501" s="59"/>
      <c r="C3501" s="69"/>
      <c r="D3501" s="60"/>
      <c r="E3501" s="67"/>
    </row>
    <row r="3502" hidden="1">
      <c r="A3502" s="39"/>
      <c r="B3502" s="59"/>
      <c r="C3502" s="69"/>
      <c r="D3502" s="60"/>
      <c r="E3502" s="67"/>
    </row>
    <row r="3503" hidden="1">
      <c r="A3503" s="39"/>
      <c r="B3503" s="59"/>
      <c r="C3503" s="69"/>
      <c r="D3503" s="60"/>
      <c r="E3503" s="67"/>
    </row>
    <row r="3504" hidden="1">
      <c r="A3504" s="39"/>
      <c r="B3504" s="59"/>
      <c r="C3504" s="69"/>
      <c r="D3504" s="60"/>
      <c r="E3504" s="67"/>
    </row>
    <row r="3505" hidden="1">
      <c r="A3505" s="39"/>
      <c r="B3505" s="59"/>
      <c r="C3505" s="69"/>
      <c r="D3505" s="60"/>
      <c r="E3505" s="67"/>
    </row>
    <row r="3506" hidden="1">
      <c r="A3506" s="39"/>
      <c r="B3506" s="59"/>
      <c r="C3506" s="69"/>
      <c r="D3506" s="60"/>
      <c r="E3506" s="67"/>
    </row>
    <row r="3507" hidden="1">
      <c r="A3507" s="39"/>
      <c r="B3507" s="59"/>
      <c r="C3507" s="69"/>
      <c r="D3507" s="60"/>
      <c r="E3507" s="67"/>
    </row>
    <row r="3508" hidden="1">
      <c r="A3508" s="39"/>
      <c r="B3508" s="59"/>
      <c r="C3508" s="69"/>
      <c r="D3508" s="60"/>
      <c r="E3508" s="67"/>
    </row>
    <row r="3509" hidden="1">
      <c r="A3509" s="39"/>
      <c r="B3509" s="59"/>
      <c r="C3509" s="69"/>
      <c r="D3509" s="60"/>
      <c r="E3509" s="67"/>
    </row>
    <row r="3510" hidden="1">
      <c r="A3510" s="39"/>
      <c r="B3510" s="59"/>
      <c r="C3510" s="69"/>
      <c r="D3510" s="60"/>
      <c r="E3510" s="67"/>
    </row>
    <row r="3511" hidden="1">
      <c r="A3511" s="39"/>
      <c r="B3511" s="59"/>
      <c r="C3511" s="69"/>
      <c r="D3511" s="60"/>
      <c r="E3511" s="67"/>
    </row>
    <row r="3512" hidden="1">
      <c r="A3512" s="39"/>
      <c r="B3512" s="59"/>
      <c r="C3512" s="69"/>
      <c r="D3512" s="60"/>
      <c r="E3512" s="67"/>
    </row>
    <row r="3513" hidden="1">
      <c r="A3513" s="39"/>
      <c r="B3513" s="59"/>
      <c r="C3513" s="69"/>
      <c r="D3513" s="60"/>
      <c r="E3513" s="67"/>
    </row>
    <row r="3514" hidden="1">
      <c r="A3514" s="39"/>
      <c r="B3514" s="59"/>
      <c r="C3514" s="69"/>
      <c r="D3514" s="60"/>
      <c r="E3514" s="67"/>
    </row>
    <row r="3515" hidden="1">
      <c r="A3515" s="39"/>
      <c r="B3515" s="59"/>
      <c r="C3515" s="69"/>
      <c r="D3515" s="60"/>
      <c r="E3515" s="67"/>
    </row>
    <row r="3516" hidden="1">
      <c r="A3516" s="39"/>
      <c r="B3516" s="59"/>
      <c r="C3516" s="69"/>
      <c r="D3516" s="60"/>
      <c r="E3516" s="67"/>
    </row>
    <row r="3517" hidden="1">
      <c r="A3517" s="39"/>
      <c r="B3517" s="59"/>
      <c r="C3517" s="69"/>
      <c r="D3517" s="60"/>
      <c r="E3517" s="67"/>
    </row>
    <row r="3518" hidden="1">
      <c r="A3518" s="39"/>
      <c r="B3518" s="59"/>
      <c r="C3518" s="69"/>
      <c r="D3518" s="60"/>
      <c r="E3518" s="67"/>
    </row>
    <row r="3519" hidden="1">
      <c r="A3519" s="39"/>
      <c r="B3519" s="59"/>
      <c r="C3519" s="69"/>
      <c r="D3519" s="60"/>
      <c r="E3519" s="67"/>
    </row>
    <row r="3520" hidden="1">
      <c r="A3520" s="39"/>
      <c r="B3520" s="59"/>
      <c r="C3520" s="69"/>
      <c r="D3520" s="60"/>
      <c r="E3520" s="67"/>
    </row>
    <row r="3521" hidden="1">
      <c r="A3521" s="39"/>
      <c r="B3521" s="59"/>
      <c r="C3521" s="69"/>
      <c r="D3521" s="60"/>
      <c r="E3521" s="67"/>
    </row>
    <row r="3522" hidden="1">
      <c r="A3522" s="39"/>
      <c r="B3522" s="59"/>
      <c r="C3522" s="69"/>
      <c r="D3522" s="60"/>
      <c r="E3522" s="67"/>
    </row>
    <row r="3523" hidden="1">
      <c r="A3523" s="39"/>
      <c r="B3523" s="59"/>
      <c r="C3523" s="69"/>
      <c r="D3523" s="60"/>
      <c r="E3523" s="67"/>
    </row>
    <row r="3524" hidden="1">
      <c r="A3524" s="39"/>
      <c r="B3524" s="59"/>
      <c r="C3524" s="69"/>
      <c r="D3524" s="60"/>
      <c r="E3524" s="67"/>
    </row>
    <row r="3525" hidden="1">
      <c r="A3525" s="39"/>
      <c r="B3525" s="59"/>
      <c r="C3525" s="69"/>
      <c r="D3525" s="60"/>
      <c r="E3525" s="67"/>
    </row>
    <row r="3526" hidden="1">
      <c r="A3526" s="39"/>
      <c r="B3526" s="59"/>
      <c r="C3526" s="69"/>
      <c r="D3526" s="60"/>
      <c r="E3526" s="67"/>
    </row>
    <row r="3527" hidden="1">
      <c r="A3527" s="39"/>
      <c r="B3527" s="59"/>
      <c r="C3527" s="69"/>
      <c r="D3527" s="60"/>
      <c r="E3527" s="67"/>
    </row>
    <row r="3528" hidden="1">
      <c r="A3528" s="39"/>
      <c r="B3528" s="59"/>
      <c r="C3528" s="69"/>
      <c r="D3528" s="60"/>
      <c r="E3528" s="67"/>
    </row>
    <row r="3529" hidden="1">
      <c r="A3529" s="39"/>
      <c r="B3529" s="59"/>
      <c r="C3529" s="69"/>
      <c r="D3529" s="60"/>
      <c r="E3529" s="67"/>
    </row>
    <row r="3530" hidden="1">
      <c r="A3530" s="39"/>
      <c r="B3530" s="59"/>
      <c r="C3530" s="69"/>
      <c r="D3530" s="60"/>
      <c r="E3530" s="67"/>
    </row>
    <row r="3531" hidden="1">
      <c r="A3531" s="39"/>
      <c r="B3531" s="59"/>
      <c r="C3531" s="69"/>
      <c r="D3531" s="60"/>
      <c r="E3531" s="67"/>
    </row>
    <row r="3532" hidden="1">
      <c r="A3532" s="39"/>
      <c r="B3532" s="59"/>
      <c r="C3532" s="69"/>
      <c r="D3532" s="60"/>
      <c r="E3532" s="67"/>
    </row>
    <row r="3533" hidden="1">
      <c r="A3533" s="39"/>
      <c r="B3533" s="59"/>
      <c r="C3533" s="69"/>
      <c r="D3533" s="60"/>
      <c r="E3533" s="67"/>
    </row>
    <row r="3534" hidden="1">
      <c r="A3534" s="39"/>
      <c r="B3534" s="59"/>
      <c r="C3534" s="69"/>
      <c r="D3534" s="60"/>
      <c r="E3534" s="67"/>
    </row>
    <row r="3535" hidden="1">
      <c r="A3535" s="39"/>
      <c r="B3535" s="59"/>
      <c r="C3535" s="69"/>
      <c r="D3535" s="60"/>
      <c r="E3535" s="67"/>
    </row>
    <row r="3536" hidden="1">
      <c r="A3536" s="39"/>
      <c r="B3536" s="59"/>
      <c r="C3536" s="69"/>
      <c r="D3536" s="60"/>
      <c r="E3536" s="67"/>
    </row>
    <row r="3537" hidden="1">
      <c r="A3537" s="39"/>
      <c r="B3537" s="59"/>
      <c r="C3537" s="69"/>
      <c r="D3537" s="60"/>
      <c r="E3537" s="67"/>
    </row>
    <row r="3538" hidden="1">
      <c r="A3538" s="39"/>
      <c r="B3538" s="59"/>
      <c r="C3538" s="69"/>
      <c r="D3538" s="60"/>
      <c r="E3538" s="67"/>
    </row>
    <row r="3539" hidden="1">
      <c r="A3539" s="39"/>
      <c r="B3539" s="59"/>
      <c r="C3539" s="69"/>
      <c r="D3539" s="60"/>
      <c r="E3539" s="67"/>
    </row>
    <row r="3540" hidden="1">
      <c r="A3540" s="39"/>
      <c r="B3540" s="59"/>
      <c r="C3540" s="69"/>
      <c r="D3540" s="60"/>
      <c r="E3540" s="67"/>
    </row>
    <row r="3541" hidden="1">
      <c r="A3541" s="39"/>
      <c r="B3541" s="59"/>
      <c r="C3541" s="69"/>
      <c r="D3541" s="60"/>
      <c r="E3541" s="67"/>
    </row>
    <row r="3542" hidden="1">
      <c r="A3542" s="39"/>
      <c r="B3542" s="59"/>
      <c r="C3542" s="69"/>
      <c r="D3542" s="60"/>
      <c r="E3542" s="67"/>
    </row>
    <row r="3543" hidden="1">
      <c r="A3543" s="39"/>
      <c r="B3543" s="59"/>
      <c r="C3543" s="69"/>
      <c r="D3543" s="60"/>
      <c r="E3543" s="67"/>
    </row>
    <row r="3544" hidden="1">
      <c r="A3544" s="39"/>
      <c r="B3544" s="59"/>
      <c r="C3544" s="69"/>
      <c r="D3544" s="60"/>
      <c r="E3544" s="67"/>
    </row>
    <row r="3545" hidden="1">
      <c r="A3545" s="39"/>
      <c r="B3545" s="59"/>
      <c r="C3545" s="69"/>
      <c r="D3545" s="60"/>
      <c r="E3545" s="67"/>
    </row>
    <row r="3546" hidden="1">
      <c r="A3546" s="39"/>
      <c r="B3546" s="59"/>
      <c r="C3546" s="69"/>
      <c r="D3546" s="60"/>
      <c r="E3546" s="67"/>
    </row>
    <row r="3547" hidden="1">
      <c r="A3547" s="39"/>
      <c r="B3547" s="59"/>
      <c r="C3547" s="69"/>
      <c r="D3547" s="60"/>
      <c r="E3547" s="67"/>
    </row>
    <row r="3548" hidden="1">
      <c r="A3548" s="39"/>
      <c r="B3548" s="59"/>
      <c r="C3548" s="69"/>
      <c r="D3548" s="60"/>
      <c r="E3548" s="67"/>
    </row>
    <row r="3549" hidden="1">
      <c r="A3549" s="39"/>
      <c r="B3549" s="59"/>
      <c r="C3549" s="69"/>
      <c r="D3549" s="60"/>
      <c r="E3549" s="67"/>
    </row>
    <row r="3550" hidden="1">
      <c r="A3550" s="39"/>
      <c r="B3550" s="59"/>
      <c r="C3550" s="69"/>
      <c r="D3550" s="60"/>
      <c r="E3550" s="67"/>
    </row>
    <row r="3551" hidden="1">
      <c r="A3551" s="39"/>
      <c r="B3551" s="59"/>
      <c r="C3551" s="69"/>
      <c r="D3551" s="60"/>
      <c r="E3551" s="67"/>
    </row>
    <row r="3552" hidden="1">
      <c r="A3552" s="39"/>
      <c r="B3552" s="59"/>
      <c r="C3552" s="69"/>
      <c r="D3552" s="60"/>
      <c r="E3552" s="67"/>
    </row>
    <row r="3553" hidden="1">
      <c r="A3553" s="39"/>
      <c r="B3553" s="59"/>
      <c r="C3553" s="69"/>
      <c r="D3553" s="60"/>
      <c r="E3553" s="67"/>
    </row>
    <row r="3554" hidden="1">
      <c r="A3554" s="39"/>
      <c r="B3554" s="59"/>
      <c r="C3554" s="69"/>
      <c r="D3554" s="60"/>
      <c r="E3554" s="67"/>
    </row>
    <row r="3555" hidden="1">
      <c r="A3555" s="39"/>
      <c r="B3555" s="59"/>
      <c r="C3555" s="69"/>
      <c r="D3555" s="60"/>
      <c r="E3555" s="67"/>
    </row>
    <row r="3556" hidden="1">
      <c r="A3556" s="39"/>
      <c r="B3556" s="59"/>
      <c r="C3556" s="69"/>
      <c r="D3556" s="60"/>
      <c r="E3556" s="67"/>
    </row>
    <row r="3557" hidden="1">
      <c r="A3557" s="39"/>
      <c r="B3557" s="59"/>
      <c r="C3557" s="69"/>
      <c r="D3557" s="60"/>
      <c r="E3557" s="67"/>
    </row>
    <row r="3558" hidden="1">
      <c r="A3558" s="39"/>
      <c r="B3558" s="59"/>
      <c r="C3558" s="69"/>
      <c r="D3558" s="60"/>
      <c r="E3558" s="67"/>
    </row>
    <row r="3559" hidden="1">
      <c r="A3559" s="39"/>
      <c r="B3559" s="59"/>
      <c r="C3559" s="69"/>
      <c r="D3559" s="60"/>
      <c r="E3559" s="67"/>
    </row>
    <row r="3560" hidden="1">
      <c r="A3560" s="39"/>
      <c r="B3560" s="59"/>
      <c r="C3560" s="69"/>
      <c r="D3560" s="60"/>
      <c r="E3560" s="67"/>
    </row>
    <row r="3561" hidden="1">
      <c r="A3561" s="39"/>
      <c r="B3561" s="59"/>
      <c r="C3561" s="69"/>
      <c r="D3561" s="60"/>
      <c r="E3561" s="67"/>
    </row>
    <row r="3562" hidden="1">
      <c r="A3562" s="39"/>
      <c r="B3562" s="59"/>
      <c r="C3562" s="69"/>
      <c r="D3562" s="60"/>
      <c r="E3562" s="67"/>
    </row>
    <row r="3563" hidden="1">
      <c r="A3563" s="39"/>
      <c r="B3563" s="59"/>
      <c r="C3563" s="69"/>
      <c r="D3563" s="60"/>
      <c r="E3563" s="67"/>
    </row>
    <row r="3564" hidden="1">
      <c r="A3564" s="39"/>
      <c r="B3564" s="59"/>
      <c r="C3564" s="69"/>
      <c r="D3564" s="60"/>
      <c r="E3564" s="67"/>
    </row>
    <row r="3565" hidden="1">
      <c r="A3565" s="39"/>
      <c r="B3565" s="59"/>
      <c r="C3565" s="69"/>
      <c r="D3565" s="60"/>
      <c r="E3565" s="67"/>
    </row>
    <row r="3566" hidden="1">
      <c r="A3566" s="39"/>
      <c r="B3566" s="59"/>
      <c r="C3566" s="69"/>
      <c r="D3566" s="60"/>
      <c r="E3566" s="67"/>
    </row>
    <row r="3567" hidden="1">
      <c r="A3567" s="39"/>
      <c r="B3567" s="59"/>
      <c r="C3567" s="69"/>
      <c r="D3567" s="60"/>
      <c r="E3567" s="67"/>
    </row>
    <row r="3568" hidden="1">
      <c r="A3568" s="39"/>
      <c r="B3568" s="59"/>
      <c r="C3568" s="69"/>
      <c r="D3568" s="60"/>
      <c r="E3568" s="67"/>
    </row>
    <row r="3569" hidden="1">
      <c r="A3569" s="39"/>
      <c r="B3569" s="59"/>
      <c r="C3569" s="69"/>
      <c r="D3569" s="60"/>
      <c r="E3569" s="67"/>
    </row>
    <row r="3570" hidden="1">
      <c r="A3570" s="39"/>
      <c r="B3570" s="59"/>
      <c r="C3570" s="69"/>
      <c r="D3570" s="60"/>
      <c r="E3570" s="67"/>
    </row>
    <row r="3571" hidden="1">
      <c r="A3571" s="39"/>
      <c r="B3571" s="59"/>
      <c r="C3571" s="69"/>
      <c r="D3571" s="60"/>
      <c r="E3571" s="67"/>
    </row>
    <row r="3572" hidden="1">
      <c r="A3572" s="39"/>
      <c r="B3572" s="59"/>
      <c r="C3572" s="69"/>
      <c r="D3572" s="60"/>
      <c r="E3572" s="67"/>
    </row>
    <row r="3573" hidden="1">
      <c r="A3573" s="39"/>
      <c r="B3573" s="59"/>
      <c r="C3573" s="69"/>
      <c r="D3573" s="60"/>
      <c r="E3573" s="67"/>
    </row>
    <row r="3574" hidden="1">
      <c r="A3574" s="39"/>
      <c r="B3574" s="59"/>
      <c r="C3574" s="69"/>
      <c r="D3574" s="60"/>
      <c r="E3574" s="67"/>
    </row>
    <row r="3575" hidden="1">
      <c r="A3575" s="39"/>
      <c r="B3575" s="59"/>
      <c r="C3575" s="69"/>
      <c r="D3575" s="60"/>
      <c r="E3575" s="67"/>
    </row>
    <row r="3576" hidden="1">
      <c r="A3576" s="39"/>
      <c r="B3576" s="59"/>
      <c r="C3576" s="69"/>
      <c r="D3576" s="60"/>
      <c r="E3576" s="67"/>
    </row>
    <row r="3577" hidden="1">
      <c r="A3577" s="39"/>
      <c r="B3577" s="59"/>
      <c r="C3577" s="69"/>
      <c r="D3577" s="60"/>
      <c r="E3577" s="67"/>
    </row>
    <row r="3578" hidden="1">
      <c r="A3578" s="39"/>
      <c r="B3578" s="59"/>
      <c r="C3578" s="69"/>
      <c r="D3578" s="60"/>
      <c r="E3578" s="67"/>
    </row>
    <row r="3579" hidden="1">
      <c r="A3579" s="39"/>
      <c r="B3579" s="59"/>
      <c r="C3579" s="69"/>
      <c r="D3579" s="60"/>
      <c r="E3579" s="67"/>
    </row>
    <row r="3580" hidden="1">
      <c r="A3580" s="39"/>
      <c r="B3580" s="59"/>
      <c r="C3580" s="69"/>
      <c r="D3580" s="60"/>
      <c r="E3580" s="67"/>
    </row>
    <row r="3581" hidden="1">
      <c r="A3581" s="39"/>
      <c r="B3581" s="59"/>
      <c r="C3581" s="69"/>
      <c r="D3581" s="60"/>
      <c r="E3581" s="67"/>
    </row>
    <row r="3582" hidden="1">
      <c r="A3582" s="39"/>
      <c r="B3582" s="59"/>
      <c r="C3582" s="69"/>
      <c r="D3582" s="60"/>
      <c r="E3582" s="67"/>
    </row>
    <row r="3583" hidden="1">
      <c r="A3583" s="39"/>
      <c r="B3583" s="59"/>
      <c r="C3583" s="69"/>
      <c r="D3583" s="60"/>
      <c r="E3583" s="67"/>
    </row>
    <row r="3584" hidden="1">
      <c r="A3584" s="39"/>
      <c r="B3584" s="59"/>
      <c r="C3584" s="69"/>
      <c r="D3584" s="60"/>
      <c r="E3584" s="67"/>
    </row>
    <row r="3585" hidden="1">
      <c r="A3585" s="39"/>
      <c r="B3585" s="59"/>
      <c r="C3585" s="69"/>
      <c r="D3585" s="60"/>
      <c r="E3585" s="67"/>
    </row>
    <row r="3586" hidden="1">
      <c r="A3586" s="39"/>
      <c r="B3586" s="59"/>
      <c r="C3586" s="69"/>
      <c r="D3586" s="60"/>
      <c r="E3586" s="67"/>
    </row>
    <row r="3587" hidden="1">
      <c r="A3587" s="39"/>
      <c r="B3587" s="59"/>
      <c r="C3587" s="69"/>
      <c r="D3587" s="60"/>
      <c r="E3587" s="67"/>
    </row>
    <row r="3588" hidden="1">
      <c r="A3588" s="39"/>
      <c r="B3588" s="59"/>
      <c r="C3588" s="69"/>
      <c r="D3588" s="60"/>
      <c r="E3588" s="67"/>
    </row>
    <row r="3589" hidden="1">
      <c r="A3589" s="39"/>
      <c r="B3589" s="59"/>
      <c r="C3589" s="69"/>
      <c r="D3589" s="60"/>
      <c r="E3589" s="67"/>
    </row>
    <row r="3590" hidden="1">
      <c r="A3590" s="39"/>
      <c r="B3590" s="59"/>
      <c r="C3590" s="69"/>
      <c r="D3590" s="60"/>
      <c r="E3590" s="67"/>
    </row>
    <row r="3591" hidden="1">
      <c r="A3591" s="39"/>
      <c r="B3591" s="59"/>
      <c r="C3591" s="69"/>
      <c r="D3591" s="60"/>
      <c r="E3591" s="67"/>
    </row>
    <row r="3592" hidden="1">
      <c r="A3592" s="39"/>
      <c r="B3592" s="59"/>
      <c r="C3592" s="69"/>
      <c r="D3592" s="60"/>
      <c r="E3592" s="67"/>
    </row>
    <row r="3593" hidden="1">
      <c r="A3593" s="39"/>
      <c r="B3593" s="59"/>
      <c r="C3593" s="69"/>
      <c r="D3593" s="60"/>
      <c r="E3593" s="67"/>
    </row>
    <row r="3594" hidden="1">
      <c r="A3594" s="39"/>
      <c r="B3594" s="59"/>
      <c r="C3594" s="69"/>
      <c r="D3594" s="60"/>
      <c r="E3594" s="67"/>
    </row>
    <row r="3595" hidden="1">
      <c r="A3595" s="39"/>
      <c r="B3595" s="59"/>
      <c r="C3595" s="69"/>
      <c r="D3595" s="60"/>
      <c r="E3595" s="67"/>
    </row>
    <row r="3596" hidden="1">
      <c r="A3596" s="39"/>
      <c r="B3596" s="59"/>
      <c r="C3596" s="69"/>
      <c r="D3596" s="60"/>
      <c r="E3596" s="67"/>
    </row>
    <row r="3597" hidden="1">
      <c r="A3597" s="39"/>
      <c r="B3597" s="59"/>
      <c r="C3597" s="69"/>
      <c r="D3597" s="60"/>
      <c r="E3597" s="67"/>
    </row>
    <row r="3598" hidden="1">
      <c r="A3598" s="39"/>
      <c r="B3598" s="59"/>
      <c r="C3598" s="69"/>
      <c r="D3598" s="60"/>
      <c r="E3598" s="67"/>
    </row>
    <row r="3599" hidden="1">
      <c r="A3599" s="39"/>
      <c r="B3599" s="59"/>
      <c r="C3599" s="69"/>
      <c r="D3599" s="60"/>
      <c r="E3599" s="67"/>
    </row>
    <row r="3600" hidden="1">
      <c r="A3600" s="39"/>
      <c r="B3600" s="59"/>
      <c r="C3600" s="69"/>
      <c r="D3600" s="60"/>
      <c r="E3600" s="67"/>
    </row>
    <row r="3601" hidden="1">
      <c r="A3601" s="39"/>
      <c r="B3601" s="59"/>
      <c r="C3601" s="69"/>
      <c r="D3601" s="60"/>
      <c r="E3601" s="67"/>
    </row>
    <row r="3602" hidden="1">
      <c r="A3602" s="39"/>
      <c r="B3602" s="59"/>
      <c r="C3602" s="69"/>
      <c r="D3602" s="60"/>
      <c r="E3602" s="67"/>
    </row>
    <row r="3603" hidden="1">
      <c r="A3603" s="39"/>
      <c r="B3603" s="59"/>
      <c r="C3603" s="69"/>
      <c r="D3603" s="60"/>
      <c r="E3603" s="67"/>
    </row>
    <row r="3604" hidden="1">
      <c r="A3604" s="39"/>
      <c r="B3604" s="59"/>
      <c r="C3604" s="69"/>
      <c r="D3604" s="60"/>
      <c r="E3604" s="67"/>
    </row>
    <row r="3605" hidden="1">
      <c r="A3605" s="39"/>
      <c r="B3605" s="59"/>
      <c r="C3605" s="69"/>
      <c r="D3605" s="60"/>
      <c r="E3605" s="67"/>
    </row>
    <row r="3606" hidden="1">
      <c r="A3606" s="39"/>
      <c r="B3606" s="59"/>
      <c r="C3606" s="69"/>
      <c r="D3606" s="60"/>
      <c r="E3606" s="67"/>
    </row>
    <row r="3607" hidden="1">
      <c r="A3607" s="39"/>
      <c r="B3607" s="59"/>
      <c r="C3607" s="69"/>
      <c r="D3607" s="60"/>
      <c r="E3607" s="67"/>
    </row>
    <row r="3608" hidden="1">
      <c r="A3608" s="39"/>
      <c r="B3608" s="59"/>
      <c r="C3608" s="69"/>
      <c r="D3608" s="60"/>
      <c r="E3608" s="67"/>
    </row>
    <row r="3609" hidden="1">
      <c r="A3609" s="39"/>
      <c r="B3609" s="59"/>
      <c r="C3609" s="69"/>
      <c r="D3609" s="60"/>
      <c r="E3609" s="67"/>
    </row>
    <row r="3610" hidden="1">
      <c r="A3610" s="39"/>
      <c r="B3610" s="59"/>
      <c r="C3610" s="69"/>
      <c r="D3610" s="60"/>
      <c r="E3610" s="67"/>
    </row>
    <row r="3611" hidden="1">
      <c r="A3611" s="39"/>
      <c r="B3611" s="59"/>
      <c r="C3611" s="69"/>
      <c r="D3611" s="60"/>
      <c r="E3611" s="67"/>
    </row>
    <row r="3612" hidden="1">
      <c r="A3612" s="39"/>
      <c r="B3612" s="59"/>
      <c r="C3612" s="69"/>
      <c r="D3612" s="60"/>
      <c r="E3612" s="67"/>
    </row>
    <row r="3613" hidden="1">
      <c r="A3613" s="39"/>
      <c r="B3613" s="59"/>
      <c r="C3613" s="69"/>
      <c r="D3613" s="60"/>
      <c r="E3613" s="67"/>
    </row>
    <row r="3614" hidden="1">
      <c r="A3614" s="39"/>
      <c r="B3614" s="59"/>
      <c r="C3614" s="69"/>
      <c r="D3614" s="60"/>
      <c r="E3614" s="67"/>
    </row>
    <row r="3615" hidden="1">
      <c r="A3615" s="39"/>
      <c r="B3615" s="59"/>
      <c r="C3615" s="69"/>
      <c r="D3615" s="60"/>
      <c r="E3615" s="67"/>
    </row>
    <row r="3616" hidden="1">
      <c r="A3616" s="39"/>
      <c r="B3616" s="59"/>
      <c r="C3616" s="69"/>
      <c r="D3616" s="60"/>
      <c r="E3616" s="67"/>
    </row>
    <row r="3617" hidden="1">
      <c r="A3617" s="39"/>
      <c r="B3617" s="59"/>
      <c r="C3617" s="69"/>
      <c r="D3617" s="60"/>
      <c r="E3617" s="67"/>
    </row>
    <row r="3618" hidden="1">
      <c r="A3618" s="39"/>
      <c r="B3618" s="59"/>
      <c r="C3618" s="69"/>
      <c r="D3618" s="60"/>
      <c r="E3618" s="67"/>
    </row>
    <row r="3619" hidden="1">
      <c r="A3619" s="39"/>
      <c r="B3619" s="59"/>
      <c r="C3619" s="69"/>
      <c r="D3619" s="60"/>
      <c r="E3619" s="67"/>
    </row>
    <row r="3620" hidden="1">
      <c r="A3620" s="39"/>
      <c r="B3620" s="59"/>
      <c r="C3620" s="69"/>
      <c r="D3620" s="60"/>
      <c r="E3620" s="67"/>
    </row>
    <row r="3621" hidden="1">
      <c r="A3621" s="39"/>
      <c r="B3621" s="59"/>
      <c r="C3621" s="69"/>
      <c r="D3621" s="60"/>
      <c r="E3621" s="67"/>
    </row>
    <row r="3622" hidden="1">
      <c r="A3622" s="39"/>
      <c r="B3622" s="59"/>
      <c r="C3622" s="69"/>
      <c r="D3622" s="60"/>
      <c r="E3622" s="67"/>
    </row>
    <row r="3623" hidden="1">
      <c r="A3623" s="39"/>
      <c r="B3623" s="59"/>
      <c r="C3623" s="69"/>
      <c r="D3623" s="60"/>
      <c r="E3623" s="67"/>
    </row>
    <row r="3624" hidden="1">
      <c r="A3624" s="39"/>
      <c r="B3624" s="59"/>
      <c r="C3624" s="69"/>
      <c r="D3624" s="60"/>
      <c r="E3624" s="67"/>
    </row>
    <row r="3625" hidden="1">
      <c r="A3625" s="39"/>
      <c r="B3625" s="59"/>
      <c r="C3625" s="69"/>
      <c r="D3625" s="60"/>
      <c r="E3625" s="67"/>
    </row>
    <row r="3626" hidden="1">
      <c r="A3626" s="39"/>
      <c r="B3626" s="59"/>
      <c r="C3626" s="69"/>
      <c r="D3626" s="60"/>
      <c r="E3626" s="67"/>
    </row>
    <row r="3627" hidden="1">
      <c r="A3627" s="39"/>
      <c r="B3627" s="59"/>
      <c r="C3627" s="69"/>
      <c r="D3627" s="60"/>
      <c r="E3627" s="67"/>
    </row>
    <row r="3628" hidden="1">
      <c r="A3628" s="39"/>
      <c r="B3628" s="59"/>
      <c r="C3628" s="69"/>
      <c r="D3628" s="60"/>
      <c r="E3628" s="67"/>
    </row>
    <row r="3629" hidden="1">
      <c r="A3629" s="39"/>
      <c r="B3629" s="59"/>
      <c r="C3629" s="69"/>
      <c r="D3629" s="60"/>
      <c r="E3629" s="67"/>
    </row>
    <row r="3630" hidden="1">
      <c r="A3630" s="39"/>
      <c r="B3630" s="59"/>
      <c r="C3630" s="69"/>
      <c r="D3630" s="60"/>
      <c r="E3630" s="67"/>
    </row>
    <row r="3631" hidden="1">
      <c r="A3631" s="39"/>
      <c r="B3631" s="59"/>
      <c r="C3631" s="69"/>
      <c r="D3631" s="60"/>
      <c r="E3631" s="67"/>
    </row>
    <row r="3632" hidden="1">
      <c r="A3632" s="39"/>
      <c r="B3632" s="59"/>
      <c r="C3632" s="69"/>
      <c r="D3632" s="60"/>
      <c r="E3632" s="67"/>
    </row>
    <row r="3633" hidden="1">
      <c r="A3633" s="39"/>
      <c r="B3633" s="59"/>
      <c r="C3633" s="69"/>
      <c r="D3633" s="60"/>
      <c r="E3633" s="67"/>
    </row>
    <row r="3634" hidden="1">
      <c r="A3634" s="39"/>
      <c r="B3634" s="59"/>
      <c r="C3634" s="69"/>
      <c r="D3634" s="60"/>
      <c r="E3634" s="67"/>
    </row>
    <row r="3635" hidden="1">
      <c r="A3635" s="39"/>
      <c r="B3635" s="59"/>
      <c r="C3635" s="69"/>
      <c r="D3635" s="60"/>
      <c r="E3635" s="67"/>
    </row>
    <row r="3636" hidden="1">
      <c r="A3636" s="39"/>
      <c r="B3636" s="59"/>
      <c r="C3636" s="69"/>
      <c r="D3636" s="60"/>
      <c r="E3636" s="67"/>
    </row>
    <row r="3637" hidden="1">
      <c r="A3637" s="39"/>
      <c r="B3637" s="59"/>
      <c r="C3637" s="69"/>
      <c r="D3637" s="60"/>
      <c r="E3637" s="67"/>
    </row>
    <row r="3638" hidden="1">
      <c r="A3638" s="39"/>
      <c r="B3638" s="59"/>
      <c r="C3638" s="69"/>
      <c r="D3638" s="60"/>
      <c r="E3638" s="67"/>
    </row>
    <row r="3639" hidden="1">
      <c r="A3639" s="39"/>
      <c r="B3639" s="59"/>
      <c r="C3639" s="69"/>
      <c r="D3639" s="60"/>
      <c r="E3639" s="67"/>
    </row>
    <row r="3640" hidden="1">
      <c r="A3640" s="39"/>
      <c r="B3640" s="59"/>
      <c r="C3640" s="69"/>
      <c r="D3640" s="60"/>
      <c r="E3640" s="67"/>
    </row>
    <row r="3641" hidden="1">
      <c r="A3641" s="39"/>
      <c r="B3641" s="59"/>
      <c r="C3641" s="69"/>
      <c r="D3641" s="60"/>
      <c r="E3641" s="67"/>
    </row>
    <row r="3642" hidden="1">
      <c r="A3642" s="39"/>
      <c r="B3642" s="59"/>
      <c r="C3642" s="69"/>
      <c r="D3642" s="60"/>
      <c r="E3642" s="67"/>
    </row>
    <row r="3643" hidden="1">
      <c r="A3643" s="39"/>
      <c r="B3643" s="59"/>
      <c r="C3643" s="69"/>
      <c r="D3643" s="60"/>
      <c r="E3643" s="67"/>
    </row>
    <row r="3644" hidden="1">
      <c r="A3644" s="39"/>
      <c r="B3644" s="59"/>
      <c r="C3644" s="69"/>
      <c r="D3644" s="60"/>
      <c r="E3644" s="67"/>
    </row>
    <row r="3645" hidden="1">
      <c r="A3645" s="39"/>
      <c r="B3645" s="59"/>
      <c r="C3645" s="69"/>
      <c r="D3645" s="60"/>
      <c r="E3645" s="67"/>
    </row>
    <row r="3646" hidden="1">
      <c r="A3646" s="39"/>
      <c r="B3646" s="59"/>
      <c r="C3646" s="69"/>
      <c r="D3646" s="60"/>
      <c r="E3646" s="67"/>
    </row>
    <row r="3647" hidden="1">
      <c r="A3647" s="39"/>
      <c r="B3647" s="59"/>
      <c r="C3647" s="69"/>
      <c r="D3647" s="60"/>
      <c r="E3647" s="67"/>
    </row>
    <row r="3648" hidden="1">
      <c r="A3648" s="39"/>
      <c r="B3648" s="59"/>
      <c r="C3648" s="69"/>
      <c r="D3648" s="60"/>
      <c r="E3648" s="67"/>
    </row>
    <row r="3649" hidden="1">
      <c r="A3649" s="39"/>
      <c r="B3649" s="59"/>
      <c r="C3649" s="69"/>
      <c r="D3649" s="60"/>
      <c r="E3649" s="67"/>
    </row>
    <row r="3650" hidden="1">
      <c r="A3650" s="39"/>
      <c r="B3650" s="59"/>
      <c r="C3650" s="69"/>
      <c r="D3650" s="60"/>
      <c r="E3650" s="67"/>
    </row>
    <row r="3651" hidden="1">
      <c r="A3651" s="39"/>
      <c r="B3651" s="59"/>
      <c r="C3651" s="69"/>
      <c r="D3651" s="60"/>
      <c r="E3651" s="67"/>
    </row>
    <row r="3652" hidden="1">
      <c r="A3652" s="39"/>
      <c r="B3652" s="59"/>
      <c r="C3652" s="69"/>
      <c r="D3652" s="60"/>
      <c r="E3652" s="67"/>
    </row>
    <row r="3653" hidden="1">
      <c r="A3653" s="39"/>
      <c r="B3653" s="59"/>
      <c r="C3653" s="69"/>
      <c r="D3653" s="60"/>
      <c r="E3653" s="67"/>
    </row>
    <row r="3654" hidden="1">
      <c r="A3654" s="39"/>
      <c r="B3654" s="59"/>
      <c r="C3654" s="69"/>
      <c r="D3654" s="60"/>
      <c r="E3654" s="67"/>
    </row>
    <row r="3655" hidden="1">
      <c r="A3655" s="39"/>
      <c r="B3655" s="59"/>
      <c r="C3655" s="69"/>
      <c r="D3655" s="60"/>
      <c r="E3655" s="67"/>
    </row>
    <row r="3656" hidden="1">
      <c r="A3656" s="39"/>
      <c r="B3656" s="59"/>
      <c r="C3656" s="69"/>
      <c r="D3656" s="60"/>
      <c r="E3656" s="67"/>
    </row>
    <row r="3657" hidden="1">
      <c r="A3657" s="39"/>
      <c r="B3657" s="59"/>
      <c r="C3657" s="69"/>
      <c r="D3657" s="60"/>
      <c r="E3657" s="67"/>
    </row>
    <row r="3658" hidden="1">
      <c r="A3658" s="39"/>
      <c r="B3658" s="59"/>
      <c r="C3658" s="69"/>
      <c r="D3658" s="60"/>
      <c r="E3658" s="67"/>
    </row>
    <row r="3659" hidden="1">
      <c r="A3659" s="39"/>
      <c r="B3659" s="59"/>
      <c r="C3659" s="69"/>
      <c r="D3659" s="60"/>
      <c r="E3659" s="67"/>
    </row>
    <row r="3660" hidden="1">
      <c r="A3660" s="39"/>
      <c r="B3660" s="59"/>
      <c r="C3660" s="69"/>
      <c r="D3660" s="60"/>
      <c r="E3660" s="67"/>
    </row>
    <row r="3661" hidden="1">
      <c r="A3661" s="39"/>
      <c r="B3661" s="59"/>
      <c r="C3661" s="69"/>
      <c r="D3661" s="60"/>
      <c r="E3661" s="67"/>
    </row>
    <row r="3662" hidden="1">
      <c r="A3662" s="39"/>
      <c r="B3662" s="59"/>
      <c r="C3662" s="69"/>
      <c r="D3662" s="60"/>
      <c r="E3662" s="67"/>
    </row>
    <row r="3663" hidden="1">
      <c r="A3663" s="39"/>
      <c r="B3663" s="59"/>
      <c r="C3663" s="69"/>
      <c r="D3663" s="60"/>
      <c r="E3663" s="67"/>
    </row>
    <row r="3664" hidden="1">
      <c r="A3664" s="39"/>
      <c r="B3664" s="59"/>
      <c r="C3664" s="69"/>
      <c r="D3664" s="60"/>
      <c r="E3664" s="67"/>
    </row>
    <row r="3665" hidden="1">
      <c r="A3665" s="39"/>
      <c r="B3665" s="59"/>
      <c r="C3665" s="69"/>
      <c r="D3665" s="60"/>
      <c r="E3665" s="67"/>
    </row>
    <row r="3666" hidden="1">
      <c r="A3666" s="39"/>
      <c r="B3666" s="59"/>
      <c r="C3666" s="69"/>
      <c r="D3666" s="60"/>
      <c r="E3666" s="67"/>
    </row>
    <row r="3667" hidden="1">
      <c r="A3667" s="39"/>
      <c r="B3667" s="59"/>
      <c r="C3667" s="69"/>
      <c r="D3667" s="60"/>
      <c r="E3667" s="67"/>
    </row>
    <row r="3668" hidden="1">
      <c r="A3668" s="39"/>
      <c r="B3668" s="59"/>
      <c r="C3668" s="69"/>
      <c r="D3668" s="60"/>
      <c r="E3668" s="67"/>
    </row>
    <row r="3669" hidden="1">
      <c r="A3669" s="39"/>
      <c r="B3669" s="59"/>
      <c r="C3669" s="69"/>
      <c r="D3669" s="60"/>
      <c r="E3669" s="67"/>
    </row>
    <row r="3670" hidden="1">
      <c r="A3670" s="39"/>
      <c r="B3670" s="59"/>
      <c r="C3670" s="69"/>
      <c r="D3670" s="60"/>
      <c r="E3670" s="67"/>
    </row>
    <row r="3671" hidden="1">
      <c r="A3671" s="39"/>
      <c r="B3671" s="59"/>
      <c r="C3671" s="69"/>
      <c r="D3671" s="60"/>
      <c r="E3671" s="67"/>
    </row>
    <row r="3672" hidden="1">
      <c r="A3672" s="39"/>
      <c r="B3672" s="59"/>
      <c r="C3672" s="69"/>
      <c r="D3672" s="60"/>
      <c r="E3672" s="67"/>
    </row>
    <row r="3673" hidden="1">
      <c r="A3673" s="39"/>
      <c r="B3673" s="59"/>
      <c r="C3673" s="69"/>
      <c r="D3673" s="60"/>
      <c r="E3673" s="67"/>
    </row>
    <row r="3674" hidden="1">
      <c r="A3674" s="39"/>
      <c r="B3674" s="59"/>
      <c r="C3674" s="69"/>
      <c r="D3674" s="60"/>
      <c r="E3674" s="67"/>
    </row>
    <row r="3675" hidden="1">
      <c r="A3675" s="39"/>
      <c r="B3675" s="59"/>
      <c r="C3675" s="69"/>
      <c r="D3675" s="60"/>
      <c r="E3675" s="67"/>
    </row>
    <row r="3676" hidden="1">
      <c r="A3676" s="39"/>
      <c r="B3676" s="59"/>
      <c r="C3676" s="69"/>
      <c r="D3676" s="60"/>
      <c r="E3676" s="67"/>
    </row>
    <row r="3677" hidden="1">
      <c r="A3677" s="39"/>
      <c r="B3677" s="59"/>
      <c r="C3677" s="69"/>
      <c r="D3677" s="60"/>
      <c r="E3677" s="67"/>
    </row>
    <row r="3678" hidden="1">
      <c r="A3678" s="39"/>
      <c r="B3678" s="59"/>
      <c r="C3678" s="69"/>
      <c r="D3678" s="60"/>
      <c r="E3678" s="67"/>
    </row>
    <row r="3679" hidden="1">
      <c r="A3679" s="39"/>
      <c r="B3679" s="59"/>
      <c r="C3679" s="69"/>
      <c r="D3679" s="60"/>
      <c r="E3679" s="67"/>
    </row>
    <row r="3680" hidden="1">
      <c r="A3680" s="39"/>
      <c r="B3680" s="59"/>
      <c r="C3680" s="69"/>
      <c r="D3680" s="60"/>
      <c r="E3680" s="67"/>
    </row>
    <row r="3681" hidden="1">
      <c r="A3681" s="39"/>
      <c r="B3681" s="59"/>
      <c r="C3681" s="69"/>
      <c r="D3681" s="60"/>
      <c r="E3681" s="67"/>
    </row>
    <row r="3682" hidden="1">
      <c r="A3682" s="39"/>
      <c r="B3682" s="59"/>
      <c r="C3682" s="69"/>
      <c r="D3682" s="60"/>
      <c r="E3682" s="67"/>
    </row>
    <row r="3683" hidden="1">
      <c r="A3683" s="39"/>
      <c r="B3683" s="59"/>
      <c r="C3683" s="69"/>
      <c r="D3683" s="60"/>
      <c r="E3683" s="67"/>
    </row>
    <row r="3684" hidden="1">
      <c r="A3684" s="39"/>
      <c r="B3684" s="59"/>
      <c r="C3684" s="69"/>
      <c r="D3684" s="60"/>
      <c r="E3684" s="67"/>
    </row>
    <row r="3685" hidden="1">
      <c r="A3685" s="39"/>
      <c r="B3685" s="59"/>
      <c r="C3685" s="69"/>
      <c r="D3685" s="60"/>
      <c r="E3685" s="67"/>
    </row>
    <row r="3686" hidden="1">
      <c r="A3686" s="39"/>
      <c r="B3686" s="59"/>
      <c r="C3686" s="69"/>
      <c r="D3686" s="60"/>
      <c r="E3686" s="67"/>
    </row>
    <row r="3687" hidden="1">
      <c r="A3687" s="39"/>
      <c r="B3687" s="59"/>
      <c r="C3687" s="69"/>
      <c r="D3687" s="60"/>
      <c r="E3687" s="67"/>
    </row>
    <row r="3688" hidden="1">
      <c r="A3688" s="39"/>
      <c r="B3688" s="59"/>
      <c r="C3688" s="69"/>
      <c r="D3688" s="60"/>
      <c r="E3688" s="67"/>
    </row>
    <row r="3689" hidden="1">
      <c r="A3689" s="39"/>
      <c r="B3689" s="59"/>
      <c r="C3689" s="69"/>
      <c r="D3689" s="60"/>
      <c r="E3689" s="67"/>
    </row>
    <row r="3690" hidden="1">
      <c r="A3690" s="39"/>
      <c r="B3690" s="59"/>
      <c r="C3690" s="69"/>
      <c r="D3690" s="60"/>
      <c r="E3690" s="67"/>
    </row>
    <row r="3691" hidden="1">
      <c r="A3691" s="39"/>
      <c r="B3691" s="59"/>
      <c r="C3691" s="69"/>
      <c r="D3691" s="60"/>
      <c r="E3691" s="67"/>
    </row>
    <row r="3692" hidden="1">
      <c r="A3692" s="39"/>
      <c r="B3692" s="59"/>
      <c r="C3692" s="69"/>
      <c r="D3692" s="60"/>
      <c r="E3692" s="67"/>
    </row>
    <row r="3693" hidden="1">
      <c r="A3693" s="39"/>
      <c r="B3693" s="59"/>
      <c r="C3693" s="69"/>
      <c r="D3693" s="60"/>
      <c r="E3693" s="67"/>
    </row>
    <row r="3694" hidden="1">
      <c r="A3694" s="39"/>
      <c r="B3694" s="59"/>
      <c r="C3694" s="69"/>
      <c r="D3694" s="60"/>
      <c r="E3694" s="67"/>
    </row>
    <row r="3695" hidden="1">
      <c r="A3695" s="39"/>
      <c r="B3695" s="59"/>
      <c r="C3695" s="69"/>
      <c r="D3695" s="60"/>
      <c r="E3695" s="67"/>
    </row>
    <row r="3696" hidden="1">
      <c r="A3696" s="39"/>
      <c r="B3696" s="59"/>
      <c r="C3696" s="69"/>
      <c r="D3696" s="60"/>
      <c r="E3696" s="67"/>
    </row>
    <row r="3697" hidden="1">
      <c r="A3697" s="39"/>
      <c r="B3697" s="59"/>
      <c r="C3697" s="69"/>
      <c r="D3697" s="60"/>
      <c r="E3697" s="67"/>
    </row>
    <row r="3698" hidden="1">
      <c r="A3698" s="39"/>
      <c r="B3698" s="59"/>
      <c r="C3698" s="69"/>
      <c r="D3698" s="60"/>
      <c r="E3698" s="67"/>
    </row>
    <row r="3699" hidden="1">
      <c r="A3699" s="39"/>
      <c r="B3699" s="59"/>
      <c r="C3699" s="69"/>
      <c r="D3699" s="60"/>
      <c r="E3699" s="67"/>
    </row>
    <row r="3700" hidden="1">
      <c r="A3700" s="39"/>
      <c r="B3700" s="59"/>
      <c r="C3700" s="69"/>
      <c r="D3700" s="60"/>
      <c r="E3700" s="67"/>
    </row>
    <row r="3701" hidden="1">
      <c r="A3701" s="39"/>
      <c r="B3701" s="59"/>
      <c r="C3701" s="69"/>
      <c r="D3701" s="60"/>
      <c r="E3701" s="67"/>
    </row>
    <row r="3702" hidden="1">
      <c r="A3702" s="39"/>
      <c r="B3702" s="59"/>
      <c r="C3702" s="69"/>
      <c r="D3702" s="60"/>
      <c r="E3702" s="67"/>
    </row>
    <row r="3703" hidden="1">
      <c r="A3703" s="39"/>
      <c r="B3703" s="59"/>
      <c r="C3703" s="69"/>
      <c r="D3703" s="60"/>
      <c r="E3703" s="67"/>
    </row>
    <row r="3704" hidden="1">
      <c r="A3704" s="39"/>
      <c r="B3704" s="59"/>
      <c r="C3704" s="69"/>
      <c r="D3704" s="60"/>
      <c r="E3704" s="67"/>
    </row>
    <row r="3705" hidden="1">
      <c r="A3705" s="39"/>
      <c r="B3705" s="59"/>
      <c r="C3705" s="69"/>
      <c r="D3705" s="60"/>
      <c r="E3705" s="67"/>
    </row>
    <row r="3706" hidden="1">
      <c r="A3706" s="39"/>
      <c r="B3706" s="59"/>
      <c r="C3706" s="69"/>
      <c r="D3706" s="60"/>
      <c r="E3706" s="67"/>
    </row>
    <row r="3707" hidden="1">
      <c r="A3707" s="39"/>
      <c r="B3707" s="59"/>
      <c r="C3707" s="69"/>
      <c r="D3707" s="60"/>
      <c r="E3707" s="67"/>
    </row>
    <row r="3708" hidden="1">
      <c r="A3708" s="39"/>
      <c r="B3708" s="59"/>
      <c r="C3708" s="69"/>
      <c r="D3708" s="60"/>
      <c r="E3708" s="67"/>
    </row>
    <row r="3709" hidden="1">
      <c r="A3709" s="39"/>
      <c r="B3709" s="59"/>
      <c r="C3709" s="69"/>
      <c r="D3709" s="60"/>
      <c r="E3709" s="67"/>
    </row>
    <row r="3710" hidden="1">
      <c r="A3710" s="39"/>
      <c r="B3710" s="59"/>
      <c r="C3710" s="69"/>
      <c r="D3710" s="60"/>
      <c r="E3710" s="67"/>
    </row>
    <row r="3711" hidden="1">
      <c r="A3711" s="39"/>
      <c r="B3711" s="59"/>
      <c r="C3711" s="69"/>
      <c r="D3711" s="60"/>
      <c r="E3711" s="67"/>
    </row>
    <row r="3712" hidden="1">
      <c r="A3712" s="39"/>
      <c r="B3712" s="59"/>
      <c r="C3712" s="69"/>
      <c r="D3712" s="60"/>
      <c r="E3712" s="67"/>
    </row>
    <row r="3713" hidden="1">
      <c r="A3713" s="39"/>
      <c r="B3713" s="59"/>
      <c r="C3713" s="69"/>
      <c r="D3713" s="60"/>
      <c r="E3713" s="67"/>
    </row>
    <row r="3714" hidden="1">
      <c r="A3714" s="39"/>
      <c r="B3714" s="59"/>
      <c r="C3714" s="69"/>
      <c r="D3714" s="60"/>
      <c r="E3714" s="67"/>
    </row>
    <row r="3715" hidden="1">
      <c r="A3715" s="39"/>
      <c r="B3715" s="59"/>
      <c r="C3715" s="69"/>
      <c r="D3715" s="60"/>
      <c r="E3715" s="67"/>
    </row>
    <row r="3716" hidden="1">
      <c r="A3716" s="39"/>
      <c r="B3716" s="59"/>
      <c r="C3716" s="69"/>
      <c r="D3716" s="60"/>
      <c r="E3716" s="67"/>
    </row>
    <row r="3717" hidden="1">
      <c r="A3717" s="39"/>
      <c r="B3717" s="59"/>
      <c r="C3717" s="69"/>
      <c r="D3717" s="60"/>
      <c r="E3717" s="67"/>
    </row>
    <row r="3718" hidden="1">
      <c r="A3718" s="39"/>
      <c r="B3718" s="59"/>
      <c r="C3718" s="69"/>
      <c r="D3718" s="60"/>
      <c r="E3718" s="67"/>
    </row>
    <row r="3719" hidden="1">
      <c r="A3719" s="39"/>
      <c r="B3719" s="59"/>
      <c r="C3719" s="69"/>
      <c r="D3719" s="60"/>
      <c r="E3719" s="67"/>
    </row>
    <row r="3720" hidden="1">
      <c r="A3720" s="39"/>
      <c r="B3720" s="59"/>
      <c r="C3720" s="69"/>
      <c r="D3720" s="60"/>
      <c r="E3720" s="67"/>
    </row>
    <row r="3721" hidden="1">
      <c r="A3721" s="39"/>
      <c r="B3721" s="59"/>
      <c r="C3721" s="69"/>
      <c r="D3721" s="60"/>
      <c r="E3721" s="67"/>
    </row>
    <row r="3722" hidden="1">
      <c r="A3722" s="39"/>
      <c r="B3722" s="59"/>
      <c r="C3722" s="69"/>
      <c r="D3722" s="60"/>
      <c r="E3722" s="67"/>
    </row>
    <row r="3723" hidden="1">
      <c r="A3723" s="39"/>
      <c r="B3723" s="59"/>
      <c r="C3723" s="69"/>
      <c r="D3723" s="60"/>
      <c r="E3723" s="67"/>
    </row>
    <row r="3724" hidden="1">
      <c r="A3724" s="39"/>
      <c r="B3724" s="59"/>
      <c r="C3724" s="69"/>
      <c r="D3724" s="60"/>
      <c r="E3724" s="67"/>
    </row>
    <row r="3725" hidden="1">
      <c r="A3725" s="39"/>
      <c r="B3725" s="59"/>
      <c r="C3725" s="69"/>
      <c r="D3725" s="60"/>
      <c r="E3725" s="67"/>
    </row>
    <row r="3726" hidden="1">
      <c r="A3726" s="39"/>
      <c r="B3726" s="59"/>
      <c r="C3726" s="69"/>
      <c r="D3726" s="60"/>
      <c r="E3726" s="67"/>
    </row>
    <row r="3727" hidden="1">
      <c r="A3727" s="39"/>
      <c r="B3727" s="59"/>
      <c r="C3727" s="69"/>
      <c r="D3727" s="60"/>
      <c r="E3727" s="67"/>
    </row>
    <row r="3728" hidden="1">
      <c r="A3728" s="39"/>
      <c r="B3728" s="59"/>
      <c r="C3728" s="69"/>
      <c r="D3728" s="60"/>
      <c r="E3728" s="67"/>
    </row>
    <row r="3729" hidden="1">
      <c r="A3729" s="39"/>
      <c r="B3729" s="59"/>
      <c r="C3729" s="69"/>
      <c r="D3729" s="60"/>
      <c r="E3729" s="67"/>
    </row>
    <row r="3730" hidden="1">
      <c r="A3730" s="39"/>
      <c r="B3730" s="59"/>
      <c r="C3730" s="69"/>
      <c r="D3730" s="60"/>
      <c r="E3730" s="67"/>
    </row>
    <row r="3731" hidden="1">
      <c r="A3731" s="39"/>
      <c r="B3731" s="59"/>
      <c r="C3731" s="69"/>
      <c r="D3731" s="60"/>
      <c r="E3731" s="67"/>
    </row>
    <row r="3732" hidden="1">
      <c r="A3732" s="39"/>
      <c r="B3732" s="59"/>
      <c r="C3732" s="69"/>
      <c r="D3732" s="60"/>
      <c r="E3732" s="67"/>
    </row>
    <row r="3733" hidden="1">
      <c r="A3733" s="39"/>
      <c r="B3733" s="59"/>
      <c r="C3733" s="69"/>
      <c r="D3733" s="60"/>
      <c r="E3733" s="67"/>
    </row>
    <row r="3734" hidden="1">
      <c r="A3734" s="39"/>
      <c r="B3734" s="59"/>
      <c r="C3734" s="69"/>
      <c r="D3734" s="60"/>
      <c r="E3734" s="67"/>
    </row>
    <row r="3735" hidden="1">
      <c r="A3735" s="39"/>
      <c r="B3735" s="59"/>
      <c r="C3735" s="69"/>
      <c r="D3735" s="60"/>
      <c r="E3735" s="67"/>
    </row>
    <row r="3736" hidden="1">
      <c r="A3736" s="39"/>
      <c r="B3736" s="59"/>
      <c r="C3736" s="69"/>
      <c r="D3736" s="60"/>
      <c r="E3736" s="67"/>
    </row>
    <row r="3737" hidden="1">
      <c r="A3737" s="39"/>
      <c r="B3737" s="59"/>
      <c r="C3737" s="69"/>
      <c r="D3737" s="60"/>
      <c r="E3737" s="67"/>
    </row>
    <row r="3738" hidden="1">
      <c r="A3738" s="39"/>
      <c r="B3738" s="59"/>
      <c r="C3738" s="69"/>
      <c r="D3738" s="60"/>
      <c r="E3738" s="67"/>
    </row>
    <row r="3739" hidden="1">
      <c r="A3739" s="39"/>
      <c r="B3739" s="59"/>
      <c r="C3739" s="69"/>
      <c r="D3739" s="60"/>
      <c r="E3739" s="67"/>
    </row>
    <row r="3740" hidden="1">
      <c r="A3740" s="39"/>
      <c r="B3740" s="59"/>
      <c r="C3740" s="69"/>
      <c r="D3740" s="60"/>
      <c r="E3740" s="67"/>
    </row>
    <row r="3741" hidden="1">
      <c r="A3741" s="39"/>
      <c r="B3741" s="59"/>
      <c r="C3741" s="69"/>
      <c r="D3741" s="60"/>
      <c r="E3741" s="67"/>
    </row>
    <row r="3742" hidden="1">
      <c r="A3742" s="39"/>
      <c r="B3742" s="59"/>
      <c r="C3742" s="69"/>
      <c r="D3742" s="60"/>
      <c r="E3742" s="67"/>
    </row>
    <row r="3743" hidden="1">
      <c r="A3743" s="39"/>
      <c r="B3743" s="59"/>
      <c r="C3743" s="69"/>
      <c r="D3743" s="60"/>
      <c r="E3743" s="67"/>
    </row>
    <row r="3744" hidden="1">
      <c r="A3744" s="39"/>
      <c r="B3744" s="59"/>
      <c r="C3744" s="69"/>
      <c r="D3744" s="60"/>
      <c r="E3744" s="67"/>
    </row>
    <row r="3745" hidden="1">
      <c r="A3745" s="39"/>
      <c r="B3745" s="59"/>
      <c r="C3745" s="69"/>
      <c r="D3745" s="60"/>
      <c r="E3745" s="67"/>
    </row>
    <row r="3746" hidden="1">
      <c r="A3746" s="39"/>
      <c r="B3746" s="59"/>
      <c r="C3746" s="69"/>
      <c r="D3746" s="60"/>
      <c r="E3746" s="67"/>
    </row>
    <row r="3747" hidden="1">
      <c r="A3747" s="39"/>
      <c r="B3747" s="59"/>
      <c r="C3747" s="69"/>
      <c r="D3747" s="60"/>
      <c r="E3747" s="67"/>
    </row>
    <row r="3748" hidden="1">
      <c r="A3748" s="39"/>
      <c r="B3748" s="59"/>
      <c r="C3748" s="69"/>
      <c r="D3748" s="60"/>
      <c r="E3748" s="67"/>
    </row>
    <row r="3749" hidden="1">
      <c r="A3749" s="39"/>
      <c r="B3749" s="59"/>
      <c r="C3749" s="69"/>
      <c r="D3749" s="60"/>
      <c r="E3749" s="67"/>
    </row>
    <row r="3750" hidden="1">
      <c r="A3750" s="39"/>
      <c r="B3750" s="59"/>
      <c r="C3750" s="69"/>
      <c r="D3750" s="60"/>
      <c r="E3750" s="67"/>
    </row>
    <row r="3751" hidden="1">
      <c r="A3751" s="39"/>
      <c r="B3751" s="59"/>
      <c r="C3751" s="69"/>
      <c r="D3751" s="60"/>
      <c r="E3751" s="67"/>
    </row>
    <row r="3752" hidden="1">
      <c r="A3752" s="39"/>
      <c r="B3752" s="59"/>
      <c r="C3752" s="69"/>
      <c r="D3752" s="60"/>
      <c r="E3752" s="67"/>
    </row>
    <row r="3753" hidden="1">
      <c r="A3753" s="39"/>
      <c r="B3753" s="59"/>
      <c r="C3753" s="69"/>
      <c r="D3753" s="60"/>
      <c r="E3753" s="67"/>
    </row>
    <row r="3754" hidden="1">
      <c r="A3754" s="39"/>
      <c r="B3754" s="59"/>
      <c r="C3754" s="69"/>
      <c r="D3754" s="60"/>
      <c r="E3754" s="67"/>
    </row>
    <row r="3755" hidden="1">
      <c r="A3755" s="39"/>
      <c r="B3755" s="59"/>
      <c r="C3755" s="69"/>
      <c r="D3755" s="60"/>
      <c r="E3755" s="67"/>
    </row>
    <row r="3756" hidden="1">
      <c r="A3756" s="39"/>
      <c r="B3756" s="59"/>
      <c r="C3756" s="69"/>
      <c r="D3756" s="60"/>
      <c r="E3756" s="67"/>
    </row>
    <row r="3757" hidden="1">
      <c r="A3757" s="39"/>
      <c r="B3757" s="59"/>
      <c r="C3757" s="69"/>
      <c r="D3757" s="60"/>
      <c r="E3757" s="67"/>
    </row>
    <row r="3758" hidden="1">
      <c r="A3758" s="39"/>
      <c r="B3758" s="59"/>
      <c r="C3758" s="69"/>
      <c r="D3758" s="60"/>
      <c r="E3758" s="67"/>
    </row>
    <row r="3759" hidden="1">
      <c r="A3759" s="39"/>
      <c r="B3759" s="59"/>
      <c r="C3759" s="69"/>
      <c r="D3759" s="60"/>
      <c r="E3759" s="67"/>
    </row>
    <row r="3760" hidden="1">
      <c r="A3760" s="39"/>
      <c r="B3760" s="59"/>
      <c r="C3760" s="69"/>
      <c r="D3760" s="60"/>
      <c r="E3760" s="67"/>
    </row>
    <row r="3761" hidden="1">
      <c r="A3761" s="39"/>
      <c r="B3761" s="59"/>
      <c r="C3761" s="69"/>
      <c r="D3761" s="60"/>
      <c r="E3761" s="67"/>
    </row>
    <row r="3762" hidden="1">
      <c r="A3762" s="39"/>
      <c r="B3762" s="59"/>
      <c r="C3762" s="69"/>
      <c r="D3762" s="60"/>
      <c r="E3762" s="67"/>
    </row>
    <row r="3763" hidden="1">
      <c r="A3763" s="39"/>
      <c r="B3763" s="59"/>
      <c r="C3763" s="69"/>
      <c r="D3763" s="60"/>
      <c r="E3763" s="67"/>
    </row>
    <row r="3764" hidden="1">
      <c r="A3764" s="39"/>
      <c r="B3764" s="59"/>
      <c r="C3764" s="69"/>
      <c r="D3764" s="60"/>
      <c r="E3764" s="67"/>
    </row>
    <row r="3765" hidden="1">
      <c r="A3765" s="39"/>
      <c r="B3765" s="59"/>
      <c r="C3765" s="69"/>
      <c r="D3765" s="60"/>
      <c r="E3765" s="67"/>
    </row>
    <row r="3766" hidden="1">
      <c r="A3766" s="39"/>
      <c r="B3766" s="59"/>
      <c r="C3766" s="69"/>
      <c r="D3766" s="60"/>
      <c r="E3766" s="67"/>
    </row>
    <row r="3767" hidden="1">
      <c r="A3767" s="39"/>
      <c r="B3767" s="59"/>
      <c r="C3767" s="69"/>
      <c r="D3767" s="60"/>
      <c r="E3767" s="67"/>
    </row>
    <row r="3768" hidden="1">
      <c r="A3768" s="39"/>
      <c r="B3768" s="59"/>
      <c r="C3768" s="69"/>
      <c r="D3768" s="60"/>
      <c r="E3768" s="67"/>
    </row>
    <row r="3769" hidden="1">
      <c r="A3769" s="39"/>
      <c r="B3769" s="59"/>
      <c r="C3769" s="69"/>
      <c r="D3769" s="60"/>
      <c r="E3769" s="67"/>
    </row>
    <row r="3770" hidden="1">
      <c r="A3770" s="39"/>
      <c r="B3770" s="59"/>
      <c r="C3770" s="69"/>
      <c r="D3770" s="60"/>
      <c r="E3770" s="67"/>
    </row>
    <row r="3771" hidden="1">
      <c r="A3771" s="39"/>
      <c r="B3771" s="59"/>
      <c r="C3771" s="69"/>
      <c r="D3771" s="60"/>
      <c r="E3771" s="67"/>
    </row>
    <row r="3772" hidden="1">
      <c r="A3772" s="39"/>
      <c r="B3772" s="59"/>
      <c r="C3772" s="69"/>
      <c r="D3772" s="60"/>
      <c r="E3772" s="67"/>
    </row>
    <row r="3773" hidden="1">
      <c r="A3773" s="39"/>
      <c r="B3773" s="59"/>
      <c r="C3773" s="69"/>
      <c r="D3773" s="60"/>
      <c r="E3773" s="67"/>
    </row>
    <row r="3774" hidden="1">
      <c r="A3774" s="39"/>
      <c r="B3774" s="59"/>
      <c r="C3774" s="69"/>
      <c r="D3774" s="60"/>
      <c r="E3774" s="67"/>
    </row>
    <row r="3775" hidden="1">
      <c r="A3775" s="39"/>
      <c r="B3775" s="59"/>
      <c r="C3775" s="69"/>
      <c r="D3775" s="60"/>
      <c r="E3775" s="67"/>
    </row>
    <row r="3776" hidden="1">
      <c r="A3776" s="39"/>
      <c r="B3776" s="59"/>
      <c r="C3776" s="69"/>
      <c r="D3776" s="60"/>
      <c r="E3776" s="67"/>
    </row>
    <row r="3777" hidden="1">
      <c r="A3777" s="39"/>
      <c r="B3777" s="59"/>
      <c r="C3777" s="69"/>
      <c r="D3777" s="60"/>
      <c r="E3777" s="67"/>
    </row>
    <row r="3778" hidden="1">
      <c r="A3778" s="39"/>
      <c r="B3778" s="59"/>
      <c r="C3778" s="69"/>
      <c r="D3778" s="60"/>
      <c r="E3778" s="67"/>
    </row>
    <row r="3779" hidden="1">
      <c r="A3779" s="39"/>
      <c r="B3779" s="59"/>
      <c r="C3779" s="69"/>
      <c r="D3779" s="60"/>
      <c r="E3779" s="67"/>
    </row>
    <row r="3780" hidden="1">
      <c r="A3780" s="39"/>
      <c r="B3780" s="59"/>
      <c r="C3780" s="69"/>
      <c r="D3780" s="60"/>
      <c r="E3780" s="67"/>
    </row>
    <row r="3781" hidden="1">
      <c r="A3781" s="39"/>
      <c r="B3781" s="59"/>
      <c r="C3781" s="69"/>
      <c r="D3781" s="60"/>
      <c r="E3781" s="67"/>
    </row>
    <row r="3782" hidden="1">
      <c r="A3782" s="39"/>
      <c r="B3782" s="59"/>
      <c r="C3782" s="69"/>
      <c r="D3782" s="60"/>
      <c r="E3782" s="67"/>
    </row>
    <row r="3783" hidden="1">
      <c r="A3783" s="39"/>
      <c r="B3783" s="59"/>
      <c r="C3783" s="69"/>
      <c r="D3783" s="60"/>
      <c r="E3783" s="67"/>
    </row>
    <row r="3784" hidden="1">
      <c r="A3784" s="39"/>
      <c r="B3784" s="59"/>
      <c r="C3784" s="69"/>
      <c r="D3784" s="60"/>
      <c r="E3784" s="67"/>
    </row>
    <row r="3785" hidden="1">
      <c r="A3785" s="39"/>
      <c r="B3785" s="59"/>
      <c r="C3785" s="69"/>
      <c r="D3785" s="60"/>
      <c r="E3785" s="67"/>
    </row>
    <row r="3786" hidden="1">
      <c r="A3786" s="39"/>
      <c r="B3786" s="59"/>
      <c r="C3786" s="69"/>
      <c r="D3786" s="60"/>
      <c r="E3786" s="67"/>
    </row>
    <row r="3787" hidden="1">
      <c r="A3787" s="39"/>
      <c r="B3787" s="59"/>
      <c r="C3787" s="69"/>
      <c r="D3787" s="60"/>
      <c r="E3787" s="67"/>
    </row>
    <row r="3788" hidden="1">
      <c r="A3788" s="39"/>
      <c r="B3788" s="59"/>
      <c r="C3788" s="69"/>
      <c r="D3788" s="60"/>
      <c r="E3788" s="67"/>
    </row>
    <row r="3789" hidden="1">
      <c r="A3789" s="39"/>
      <c r="B3789" s="59"/>
      <c r="C3789" s="69"/>
      <c r="D3789" s="60"/>
      <c r="E3789" s="67"/>
    </row>
    <row r="3790" hidden="1">
      <c r="A3790" s="39"/>
      <c r="B3790" s="59"/>
      <c r="C3790" s="69"/>
      <c r="D3790" s="60"/>
      <c r="E3790" s="67"/>
    </row>
    <row r="3791" hidden="1">
      <c r="A3791" s="39"/>
      <c r="B3791" s="59"/>
      <c r="C3791" s="69"/>
      <c r="D3791" s="60"/>
      <c r="E3791" s="67"/>
    </row>
    <row r="3792" hidden="1">
      <c r="A3792" s="39"/>
      <c r="B3792" s="59"/>
      <c r="C3792" s="69"/>
      <c r="D3792" s="60"/>
      <c r="E3792" s="67"/>
    </row>
    <row r="3793" hidden="1">
      <c r="A3793" s="39"/>
      <c r="B3793" s="59"/>
      <c r="C3793" s="69"/>
      <c r="D3793" s="60"/>
      <c r="E3793" s="67"/>
    </row>
    <row r="3794" hidden="1">
      <c r="A3794" s="39"/>
      <c r="B3794" s="59"/>
      <c r="C3794" s="69"/>
      <c r="D3794" s="60"/>
      <c r="E3794" s="67"/>
    </row>
    <row r="3795" hidden="1">
      <c r="A3795" s="39"/>
      <c r="B3795" s="59"/>
      <c r="C3795" s="69"/>
      <c r="D3795" s="60"/>
      <c r="E3795" s="67"/>
    </row>
    <row r="3796" hidden="1">
      <c r="A3796" s="39"/>
      <c r="B3796" s="59"/>
      <c r="C3796" s="69"/>
      <c r="D3796" s="60"/>
      <c r="E3796" s="67"/>
    </row>
    <row r="3797" hidden="1">
      <c r="A3797" s="39"/>
      <c r="B3797" s="59"/>
      <c r="C3797" s="69"/>
      <c r="D3797" s="60"/>
      <c r="E3797" s="67"/>
    </row>
    <row r="3798" hidden="1">
      <c r="A3798" s="39"/>
      <c r="B3798" s="59"/>
      <c r="C3798" s="69"/>
      <c r="D3798" s="60"/>
      <c r="E3798" s="67"/>
    </row>
    <row r="3799" hidden="1">
      <c r="A3799" s="39"/>
      <c r="B3799" s="59"/>
      <c r="C3799" s="69"/>
      <c r="D3799" s="60"/>
      <c r="E3799" s="67"/>
    </row>
    <row r="3800" hidden="1">
      <c r="A3800" s="39"/>
      <c r="B3800" s="59"/>
      <c r="C3800" s="69"/>
      <c r="D3800" s="60"/>
      <c r="E3800" s="67"/>
    </row>
    <row r="3801" hidden="1">
      <c r="A3801" s="39"/>
      <c r="B3801" s="59"/>
      <c r="C3801" s="69"/>
      <c r="D3801" s="60"/>
      <c r="E3801" s="67"/>
    </row>
    <row r="3802" hidden="1">
      <c r="A3802" s="39"/>
      <c r="B3802" s="59"/>
      <c r="C3802" s="69"/>
      <c r="D3802" s="60"/>
      <c r="E3802" s="67"/>
    </row>
    <row r="3803" hidden="1">
      <c r="A3803" s="39"/>
      <c r="B3803" s="59"/>
      <c r="C3803" s="69"/>
      <c r="D3803" s="60"/>
      <c r="E3803" s="67"/>
    </row>
    <row r="3804" hidden="1">
      <c r="A3804" s="39"/>
      <c r="B3804" s="59"/>
      <c r="C3804" s="69"/>
      <c r="D3804" s="60"/>
      <c r="E3804" s="67"/>
    </row>
    <row r="3805" hidden="1">
      <c r="A3805" s="39"/>
      <c r="B3805" s="59"/>
      <c r="C3805" s="69"/>
      <c r="D3805" s="60"/>
      <c r="E3805" s="67"/>
    </row>
    <row r="3806" hidden="1">
      <c r="A3806" s="39"/>
      <c r="B3806" s="59"/>
      <c r="C3806" s="69"/>
      <c r="D3806" s="60"/>
      <c r="E3806" s="67"/>
    </row>
    <row r="3807" hidden="1">
      <c r="A3807" s="39"/>
      <c r="B3807" s="59"/>
      <c r="C3807" s="69"/>
      <c r="D3807" s="60"/>
      <c r="E3807" s="67"/>
    </row>
    <row r="3808" hidden="1">
      <c r="A3808" s="39"/>
      <c r="B3808" s="59"/>
      <c r="C3808" s="69"/>
      <c r="D3808" s="60"/>
      <c r="E3808" s="67"/>
    </row>
    <row r="3809" hidden="1">
      <c r="A3809" s="39"/>
      <c r="B3809" s="59"/>
      <c r="C3809" s="69"/>
      <c r="D3809" s="60"/>
      <c r="E3809" s="67"/>
    </row>
    <row r="3810" hidden="1">
      <c r="A3810" s="39"/>
      <c r="B3810" s="59"/>
      <c r="C3810" s="69"/>
      <c r="D3810" s="60"/>
      <c r="E3810" s="67"/>
    </row>
    <row r="3811" hidden="1">
      <c r="A3811" s="39"/>
      <c r="B3811" s="59"/>
      <c r="C3811" s="69"/>
      <c r="D3811" s="60"/>
      <c r="E3811" s="67"/>
    </row>
    <row r="3812" hidden="1">
      <c r="A3812" s="39"/>
      <c r="B3812" s="59"/>
      <c r="C3812" s="69"/>
      <c r="D3812" s="60"/>
      <c r="E3812" s="67"/>
    </row>
    <row r="3813" hidden="1">
      <c r="A3813" s="39"/>
      <c r="B3813" s="59"/>
      <c r="C3813" s="69"/>
      <c r="D3813" s="60"/>
      <c r="E3813" s="67"/>
    </row>
    <row r="3814" hidden="1">
      <c r="A3814" s="39"/>
      <c r="B3814" s="59"/>
      <c r="C3814" s="69"/>
      <c r="D3814" s="60"/>
      <c r="E3814" s="67"/>
    </row>
    <row r="3815" hidden="1">
      <c r="A3815" s="39"/>
      <c r="B3815" s="59"/>
      <c r="C3815" s="69"/>
      <c r="D3815" s="60"/>
      <c r="E3815" s="67"/>
    </row>
    <row r="3816" hidden="1">
      <c r="A3816" s="39"/>
      <c r="B3816" s="59"/>
      <c r="C3816" s="69"/>
      <c r="D3816" s="60"/>
      <c r="E3816" s="67"/>
    </row>
    <row r="3817" hidden="1">
      <c r="A3817" s="39"/>
      <c r="B3817" s="59"/>
      <c r="C3817" s="69"/>
      <c r="D3817" s="60"/>
      <c r="E3817" s="67"/>
    </row>
    <row r="3818" hidden="1">
      <c r="A3818" s="39"/>
      <c r="B3818" s="59"/>
      <c r="C3818" s="69"/>
      <c r="D3818" s="60"/>
      <c r="E3818" s="67"/>
    </row>
    <row r="3819" hidden="1">
      <c r="A3819" s="39"/>
      <c r="B3819" s="59"/>
      <c r="C3819" s="69"/>
      <c r="D3819" s="60"/>
      <c r="E3819" s="67"/>
    </row>
    <row r="3820" hidden="1">
      <c r="A3820" s="39"/>
      <c r="B3820" s="59"/>
      <c r="C3820" s="69"/>
      <c r="D3820" s="60"/>
      <c r="E3820" s="67"/>
    </row>
    <row r="3821" hidden="1">
      <c r="A3821" s="39"/>
      <c r="B3821" s="59"/>
      <c r="C3821" s="69"/>
      <c r="D3821" s="60"/>
      <c r="E3821" s="67"/>
    </row>
    <row r="3822" hidden="1">
      <c r="A3822" s="39"/>
      <c r="B3822" s="59"/>
      <c r="C3822" s="69"/>
      <c r="D3822" s="60"/>
      <c r="E3822" s="67"/>
    </row>
    <row r="3823" hidden="1">
      <c r="A3823" s="39"/>
      <c r="B3823" s="59"/>
      <c r="C3823" s="69"/>
      <c r="D3823" s="60"/>
      <c r="E3823" s="67"/>
    </row>
    <row r="3824" hidden="1">
      <c r="A3824" s="39"/>
      <c r="B3824" s="59"/>
      <c r="C3824" s="69"/>
      <c r="D3824" s="60"/>
      <c r="E3824" s="67"/>
    </row>
    <row r="3825" hidden="1">
      <c r="A3825" s="39"/>
      <c r="B3825" s="59"/>
      <c r="C3825" s="69"/>
      <c r="D3825" s="60"/>
      <c r="E3825" s="67"/>
    </row>
    <row r="3826" hidden="1">
      <c r="A3826" s="39"/>
      <c r="B3826" s="59"/>
      <c r="C3826" s="69"/>
      <c r="D3826" s="60"/>
      <c r="E3826" s="67"/>
    </row>
  </sheetData>
  <mergeCells count="848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2885:E2886"/>
    <mergeCell ref="A2887:E2888"/>
    <mergeCell ref="A2889:B2890"/>
    <mergeCell ref="C2889:C2892"/>
    <mergeCell ref="D2889:E2890"/>
    <mergeCell ref="A2891:B2892"/>
    <mergeCell ref="D2917:E2918"/>
    <mergeCell ref="D2919:E2920"/>
    <mergeCell ref="D2891:E2892"/>
    <mergeCell ref="A2893:E2893"/>
    <mergeCell ref="A2913:E2914"/>
    <mergeCell ref="A2915:E2916"/>
    <mergeCell ref="A2917:B2918"/>
    <mergeCell ref="C2917:C2920"/>
    <mergeCell ref="A2919:B2920"/>
    <mergeCell ref="D2947:E2948"/>
    <mergeCell ref="A2949:E2949"/>
    <mergeCell ref="A2921:E2921"/>
    <mergeCell ref="A2941:E2942"/>
    <mergeCell ref="A2943:E2944"/>
    <mergeCell ref="A2945:B2946"/>
    <mergeCell ref="C2945:C2948"/>
    <mergeCell ref="D2945:E2946"/>
    <mergeCell ref="A2947:B2948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6 B2014:C2016 C2021:D2024 B2026:D2044 C2049:D2052 B2054:D2072 C2077:D2080 B2082:D2100 C2105:D2108 B2110:D2128 C2133:D2136 B2138:D2156 C2161:D2164 B2166:D2184 C2189:D2192 B2194:D2212 C2217:D2220 B2222:D2240 C2245:D2248 B2250:D2268 C2273:D2276 B2278:D2296 C2301:D2304 B2306:D2324 C2329:D2332 B2334:D2352 C2357:D2360 B2362:D2380 C2385:D2388 B2390:D2408 C2413:D2416 B2418:D2436 C2441:D2444 B2446:D2464 C2469:D2472 B2474:D2492 C2497:D2500 B2502:D2520 C2525:D2528 B2530:D2548 C2553:D2556 B2558:D2576 C2581:D2584 B2586:D2604 C2609:D2612 B2614:D2632 C2637:D2640 B2642:D2660 C2665:D2668 B2670:D2688 C2693:D2696 B2698:D2716 C2721:D2724 B2726:D2744 C2749:D2752 B2754:D2772 C2777:D2780 B2782:D2800 C2805:D2808 B2810:D2828 C2833:D2836 B2838:D2856 C2861:D2864 B2866:D2884 C2889:D2892 B2894:D2912 C2917:D2920 B2922:D2940 C2945:D2946 C2947:D2948 B2950:D3826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 A2891:B2892 A2919:B2920 A2947:B2948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 D2891:E2892 D2919:E2920 D2947:E2948">
    <cfRule type="cellIs" dxfId="1" priority="3" operator="notEqual">
      <formula>"Neděle"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4848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3717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3718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3719</v>
      </c>
      <c r="B9" s="6"/>
      <c r="C9" s="6"/>
      <c r="D9" s="6"/>
      <c r="E9" s="7"/>
    </row>
    <row r="10" hidden="1">
      <c r="A10" s="20" t="s">
        <v>3720</v>
      </c>
      <c r="B10" s="21" t="s">
        <v>3721</v>
      </c>
      <c r="C10" s="22" t="s">
        <v>3722</v>
      </c>
      <c r="D10" s="21" t="s">
        <v>3723</v>
      </c>
      <c r="E10" s="23" t="s">
        <v>13</v>
      </c>
    </row>
    <row r="11" hidden="1">
      <c r="A11" s="24" t="s">
        <v>3724</v>
      </c>
      <c r="B11" s="25">
        <v>0.0</v>
      </c>
      <c r="C11" s="26">
        <v>837.0</v>
      </c>
      <c r="D11" s="27">
        <f t="shared" ref="D11:D26" si="1">C11-B11</f>
        <v>837</v>
      </c>
      <c r="E11" s="41"/>
    </row>
    <row r="12" hidden="1">
      <c r="A12" s="24" t="s">
        <v>3725</v>
      </c>
      <c r="B12" s="29">
        <v>872.0</v>
      </c>
      <c r="C12" s="26">
        <v>872.0</v>
      </c>
      <c r="D12" s="27">
        <f t="shared" si="1"/>
        <v>0</v>
      </c>
      <c r="E12" s="41"/>
    </row>
    <row r="13" hidden="1">
      <c r="A13" s="24" t="s">
        <v>3726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3727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3729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3730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3732</v>
      </c>
      <c r="B17" s="29">
        <v>0.0</v>
      </c>
      <c r="C17" s="62"/>
      <c r="D17" s="27">
        <f t="shared" si="1"/>
        <v>0</v>
      </c>
      <c r="E17" s="41"/>
    </row>
    <row r="18" hidden="1">
      <c r="A18" s="31" t="s">
        <v>3734</v>
      </c>
      <c r="B18" s="29">
        <v>0.0</v>
      </c>
      <c r="C18" s="26"/>
      <c r="D18" s="27">
        <f t="shared" si="1"/>
        <v>0</v>
      </c>
      <c r="E18" s="41"/>
    </row>
    <row r="19" hidden="1">
      <c r="A19" s="32" t="s">
        <v>3735</v>
      </c>
      <c r="B19" s="29">
        <v>4111.0</v>
      </c>
      <c r="C19" s="33">
        <f t="array" ref="C19">SUMIFS(INDIRECT(A1 &amp; " Restia!C:C"), INDIRECT(A1 &amp; " Restia!A:A"), A19, INDIRECT(A1 &amp; " Restia!B:B"), "&lt;&gt;canceled")</f>
        <v>116562.4</v>
      </c>
      <c r="D19" s="27">
        <f t="shared" si="1"/>
        <v>112451.4</v>
      </c>
      <c r="E19" s="41"/>
    </row>
    <row r="20" hidden="1">
      <c r="A20" s="32" t="s">
        <v>3736</v>
      </c>
      <c r="B20" s="29">
        <v>2460.0</v>
      </c>
      <c r="C20" s="9">
        <f t="array" ref="C20">SUMIFS( INDIRECT(A1 &amp; " Restia!C:C"), INDIRECT(A1 &amp; " Restia!A:A"), A20, INDIRECT(A1 &amp; " Restia!B:B"), "&lt;&gt;canceled" )</f>
        <v>36238</v>
      </c>
      <c r="D20" s="27">
        <f t="shared" si="1"/>
        <v>33778</v>
      </c>
      <c r="E20" s="41"/>
    </row>
    <row r="21" hidden="1">
      <c r="A21" s="32" t="s">
        <v>3737</v>
      </c>
      <c r="B21" s="29">
        <v>7640.5</v>
      </c>
      <c r="C21" s="9">
        <f t="array" ref="C21">SUMIFS( INDIRECT(A1 &amp; " Restia!C:C"), INDIRECT(A1 &amp; " Restia!A:A"), "damejidlo", INDIRECT(A1 &amp; " Restia!G:G"), "online", INDIRECT(A1 &amp; " Restia!B:B"), "&lt;&gt;canceled" )</f>
        <v>37528</v>
      </c>
      <c r="D21" s="27">
        <f t="shared" si="1"/>
        <v>29887.5</v>
      </c>
      <c r="E21" s="41"/>
    </row>
    <row r="22" hidden="1">
      <c r="A22" s="32" t="s">
        <v>3738</v>
      </c>
      <c r="B22" s="29">
        <v>4057.0</v>
      </c>
      <c r="C22" s="9">
        <f t="array" ref="C22">SUMIFS( INDIRECT(A1 &amp; " Restia!C:C"), INDIRECT(A1 &amp; " Restia!A:A"), "generic", INDIRECT(A1 &amp; " Restia!G:G"), "online", INDIRECT(A1 &amp; " Restia!B:B"), "&lt;&gt;canceled" )</f>
        <v>30308.1</v>
      </c>
      <c r="D22" s="27">
        <f t="shared" si="1"/>
        <v>26251.1</v>
      </c>
      <c r="E22" s="41"/>
    </row>
    <row r="23" hidden="1">
      <c r="A23" s="32" t="s">
        <v>3740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6297.6</v>
      </c>
      <c r="D23" s="27">
        <f t="shared" si="1"/>
        <v>6297.6</v>
      </c>
      <c r="E23" s="41"/>
    </row>
    <row r="24" hidden="1">
      <c r="A24" s="32" t="s">
        <v>3741</v>
      </c>
      <c r="B24" s="29">
        <v>0.0</v>
      </c>
      <c r="C24" s="9">
        <f t="array" ref="C24">SUMIFS( INDIRECT(A1 &amp; " Restia!C:C"), INDIRECT(A1 &amp; " Restia!A:A"), "damejidlo", INDIRECT(A1 &amp; " Restia!G:G"), "cash", INDIRECT(A1 &amp; " Restia!B:B"), "&lt;&gt;canceled")</f>
        <v>0</v>
      </c>
      <c r="D24" s="27">
        <f t="shared" si="1"/>
        <v>0</v>
      </c>
      <c r="E24" s="41"/>
    </row>
    <row r="25" hidden="1">
      <c r="A25" s="35" t="s">
        <v>3742</v>
      </c>
      <c r="B25" s="29">
        <v>19977.0</v>
      </c>
      <c r="C25" s="9">
        <f t="array" ref="C25">SUM(INDIRECT(A1 &amp; " Restia!C:C")) - SUMIFS(INDIRECT(A1 &amp; " Restia!C:C"), INDIRECT(A1 &amp; " Restia!B:B"), "canceled")</f>
        <v>261556.1</v>
      </c>
      <c r="D25" s="27">
        <f t="shared" si="1"/>
        <v>241579.1</v>
      </c>
      <c r="E25" s="41"/>
    </row>
    <row r="26" hidden="1">
      <c r="A26" s="36" t="s">
        <v>3743</v>
      </c>
      <c r="B26" s="42">
        <v>-836.5</v>
      </c>
      <c r="C26" s="43">
        <f>sum(C11:C23)-C25</f>
        <v>-32913</v>
      </c>
      <c r="D26" s="44">
        <f t="shared" si="1"/>
        <v>-32076.5</v>
      </c>
      <c r="E26" s="45"/>
    </row>
    <row r="27" hidden="1"/>
    <row r="28" hidden="1"/>
    <row r="29" hidden="1">
      <c r="A29" s="5" t="s">
        <v>4848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3717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3718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3719</v>
      </c>
      <c r="B37" s="6"/>
      <c r="C37" s="6"/>
      <c r="D37" s="6"/>
      <c r="E37" s="7"/>
    </row>
    <row r="38" hidden="1">
      <c r="A38" s="20" t="s">
        <v>3720</v>
      </c>
      <c r="B38" s="21" t="s">
        <v>3721</v>
      </c>
      <c r="C38" s="22" t="s">
        <v>3722</v>
      </c>
      <c r="D38" s="21" t="s">
        <v>3723</v>
      </c>
      <c r="E38" s="23" t="s">
        <v>13</v>
      </c>
    </row>
    <row r="39" hidden="1">
      <c r="A39" s="24" t="s">
        <v>3724</v>
      </c>
      <c r="B39" s="25">
        <v>2048.0</v>
      </c>
      <c r="C39" s="26">
        <f>(2000*2)+(20*3)+(10*1)+(1*1)</f>
        <v>4071</v>
      </c>
      <c r="D39" s="27">
        <f t="shared" ref="D39:D54" si="2">C39-B39</f>
        <v>2023</v>
      </c>
      <c r="E39" s="41"/>
    </row>
    <row r="40" hidden="1">
      <c r="A40" s="24" t="s">
        <v>3725</v>
      </c>
      <c r="B40" s="29">
        <v>12841.0</v>
      </c>
      <c r="C40" s="26">
        <f>1394+2029+2318+764+906+1810</f>
        <v>9221</v>
      </c>
      <c r="D40" s="27">
        <f t="shared" si="2"/>
        <v>-3620</v>
      </c>
      <c r="E40" s="40" t="s">
        <v>8710</v>
      </c>
    </row>
    <row r="41" hidden="1">
      <c r="A41" s="24" t="s">
        <v>3726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3727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3729</v>
      </c>
      <c r="B43" s="29">
        <v>0.0</v>
      </c>
      <c r="C43" s="26"/>
      <c r="D43" s="27">
        <f t="shared" si="2"/>
        <v>0</v>
      </c>
      <c r="E43" s="41"/>
    </row>
    <row r="44" hidden="1">
      <c r="A44" s="30" t="s">
        <v>3730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3732</v>
      </c>
      <c r="B45" s="29">
        <v>0.0</v>
      </c>
      <c r="C45" s="62"/>
      <c r="D45" s="27">
        <f t="shared" si="2"/>
        <v>0</v>
      </c>
      <c r="E45" s="41"/>
    </row>
    <row r="46" hidden="1">
      <c r="A46" s="31" t="s">
        <v>3734</v>
      </c>
      <c r="B46" s="29">
        <v>0.0</v>
      </c>
      <c r="C46" s="26"/>
      <c r="D46" s="27">
        <f t="shared" si="2"/>
        <v>0</v>
      </c>
      <c r="E46" s="41"/>
    </row>
    <row r="47" hidden="1">
      <c r="A47" s="32" t="s">
        <v>3735</v>
      </c>
      <c r="B47" s="29">
        <v>32077.0</v>
      </c>
      <c r="C47" s="33">
        <f t="array" ref="C47">SUMIFS(INDIRECT(A29 &amp; " Restia!C:C"), INDIRECT(A29 &amp; " Restia!A:A"), A47, INDIRECT(A29 &amp; " Restia!B:B"), "&lt;&gt;canceled")</f>
        <v>116562.4</v>
      </c>
      <c r="D47" s="27">
        <f t="shared" si="2"/>
        <v>84485.4</v>
      </c>
      <c r="E47" s="41"/>
    </row>
    <row r="48" hidden="1">
      <c r="A48" s="32" t="s">
        <v>3736</v>
      </c>
      <c r="B48" s="29">
        <v>14532.0</v>
      </c>
      <c r="C48" s="9">
        <f t="array" ref="C48">SUMIFS( INDIRECT(A29 &amp; " Restia!C:C"), INDIRECT(A29 &amp; " Restia!A:A"), A48, INDIRECT(A29 &amp; " Restia!B:B"), "&lt;&gt;canceled" )</f>
        <v>36238</v>
      </c>
      <c r="D48" s="27">
        <f t="shared" si="2"/>
        <v>21706</v>
      </c>
      <c r="E48" s="41"/>
    </row>
    <row r="49" hidden="1">
      <c r="A49" s="32" t="s">
        <v>3737</v>
      </c>
      <c r="B49" s="29">
        <v>46598.5</v>
      </c>
      <c r="C49" s="9">
        <f t="array" ref="C49">SUMIFS( INDIRECT(A29 &amp; " Restia!C:C"), INDIRECT(A29 &amp; " Restia!A:A"), "damejidlo", INDIRECT(A29 &amp; " Restia!G:G"), "online", INDIRECT(A29 &amp; " Restia!B:B"), "&lt;&gt;canceled" )</f>
        <v>37528</v>
      </c>
      <c r="D49" s="27">
        <f t="shared" si="2"/>
        <v>-9070.5</v>
      </c>
      <c r="E49" s="41"/>
    </row>
    <row r="50" hidden="1">
      <c r="A50" s="32" t="s">
        <v>3738</v>
      </c>
      <c r="B50" s="29">
        <v>12925.0</v>
      </c>
      <c r="C50" s="9">
        <f t="array" ref="C50">SUMIFS( INDIRECT(A29 &amp; " Restia!C:C"), INDIRECT(A29 &amp; " Restia!A:A"), "generic", INDIRECT(A29 &amp; " Restia!G:G"), "online", INDIRECT(A29 &amp; " Restia!B:B"), "&lt;&gt;canceled" )</f>
        <v>30308.1</v>
      </c>
      <c r="D50" s="27">
        <f t="shared" si="2"/>
        <v>17383.1</v>
      </c>
      <c r="E50" s="41"/>
    </row>
    <row r="51" hidden="1">
      <c r="A51" s="32" t="s">
        <v>3740</v>
      </c>
      <c r="B51" s="29">
        <v>3285.0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6297.6</v>
      </c>
      <c r="D51" s="27">
        <f t="shared" si="2"/>
        <v>3012.6</v>
      </c>
      <c r="E51" s="41"/>
    </row>
    <row r="52" hidden="1">
      <c r="A52" s="32" t="s">
        <v>3741</v>
      </c>
      <c r="B52" s="29">
        <v>0.0</v>
      </c>
      <c r="C52" s="9">
        <f t="array" ref="C52">SUMIFS( INDIRECT(A29 &amp; " Restia!C:C"), INDIRECT(A29 &amp; " Restia!A:A"), "damejidlo", INDIRECT(A29 &amp; " Restia!G:G"), "cash", INDIRECT(A29 &amp; " Restia!B:B"), "&lt;&gt;canceled")</f>
        <v>0</v>
      </c>
      <c r="D52" s="27">
        <f t="shared" si="2"/>
        <v>0</v>
      </c>
      <c r="E52" s="41"/>
    </row>
    <row r="53" hidden="1">
      <c r="A53" s="35" t="s">
        <v>3742</v>
      </c>
      <c r="B53" s="29">
        <v>126329.5</v>
      </c>
      <c r="C53" s="9">
        <f t="array" ref="C53">SUM(INDIRECT(A29 &amp; " Restia!C:C")) - SUMIFS(INDIRECT(A29 &amp; " Restia!C:C"), INDIRECT(A29 &amp; " Restia!B:B"), "canceled")</f>
        <v>261556.1</v>
      </c>
      <c r="D53" s="27">
        <f t="shared" si="2"/>
        <v>135226.6</v>
      </c>
      <c r="E53" s="41"/>
    </row>
    <row r="54" hidden="1">
      <c r="A54" s="36" t="s">
        <v>3743</v>
      </c>
      <c r="B54" s="42">
        <v>-2023.0</v>
      </c>
      <c r="C54" s="43">
        <f>sum(C39:C51)-C53</f>
        <v>-21330</v>
      </c>
      <c r="D54" s="44">
        <f t="shared" si="2"/>
        <v>-19307</v>
      </c>
      <c r="E54" s="45"/>
    </row>
    <row r="55" hidden="1"/>
    <row r="56" hidden="1"/>
    <row r="57" hidden="1">
      <c r="A57" s="5" t="s">
        <v>4848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3717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3718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3719</v>
      </c>
      <c r="B65" s="6"/>
      <c r="C65" s="6"/>
      <c r="D65" s="6"/>
      <c r="E65" s="7"/>
    </row>
    <row r="66" hidden="1">
      <c r="A66" s="20" t="s">
        <v>3720</v>
      </c>
      <c r="B66" s="21" t="s">
        <v>3721</v>
      </c>
      <c r="C66" s="22" t="s">
        <v>3722</v>
      </c>
      <c r="D66" s="21" t="s">
        <v>3723</v>
      </c>
      <c r="E66" s="23" t="s">
        <v>13</v>
      </c>
    </row>
    <row r="67" hidden="1">
      <c r="A67" s="24" t="s">
        <v>3724</v>
      </c>
      <c r="B67" s="25">
        <v>2529.0</v>
      </c>
      <c r="C67" s="26">
        <f>(2000*1)+(500*1)+(10*2)+(5*1)+(2*2)</f>
        <v>2529</v>
      </c>
      <c r="D67" s="27">
        <f t="shared" ref="D67:D82" si="3">C67-B67</f>
        <v>0</v>
      </c>
      <c r="E67" s="41"/>
    </row>
    <row r="68" hidden="1">
      <c r="A68" s="24" t="s">
        <v>3725</v>
      </c>
      <c r="B68" s="29">
        <v>11809.0</v>
      </c>
      <c r="C68" s="26">
        <f>805+1654+2586+249+3694+1869+952</f>
        <v>11809</v>
      </c>
      <c r="D68" s="27">
        <f t="shared" si="3"/>
        <v>0</v>
      </c>
      <c r="E68" s="40" t="s">
        <v>8711</v>
      </c>
    </row>
    <row r="69" hidden="1">
      <c r="A69" s="24" t="s">
        <v>3726</v>
      </c>
      <c r="B69" s="29">
        <v>0.0</v>
      </c>
      <c r="C69" s="26"/>
      <c r="D69" s="27">
        <f t="shared" si="3"/>
        <v>0</v>
      </c>
      <c r="E69" s="41"/>
    </row>
    <row r="70" hidden="1">
      <c r="A70" s="24" t="s">
        <v>3727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3729</v>
      </c>
      <c r="B71" s="29">
        <v>0.0</v>
      </c>
      <c r="C71" s="26"/>
      <c r="D71" s="27">
        <f t="shared" si="3"/>
        <v>0</v>
      </c>
      <c r="E71" s="41"/>
    </row>
    <row r="72" hidden="1">
      <c r="A72" s="30" t="s">
        <v>3730</v>
      </c>
      <c r="B72" s="29">
        <v>0.0</v>
      </c>
      <c r="C72" s="26"/>
      <c r="D72" s="27">
        <f t="shared" si="3"/>
        <v>0</v>
      </c>
      <c r="E72" s="41"/>
    </row>
    <row r="73" hidden="1">
      <c r="A73" s="30" t="s">
        <v>3732</v>
      </c>
      <c r="B73" s="29">
        <v>0.0</v>
      </c>
      <c r="C73" s="62"/>
      <c r="D73" s="27">
        <f t="shared" si="3"/>
        <v>0</v>
      </c>
      <c r="E73" s="41"/>
    </row>
    <row r="74" hidden="1">
      <c r="A74" s="31" t="s">
        <v>3734</v>
      </c>
      <c r="B74" s="29">
        <v>0.0</v>
      </c>
      <c r="C74" s="26"/>
      <c r="D74" s="27">
        <f t="shared" si="3"/>
        <v>0</v>
      </c>
      <c r="E74" s="41"/>
    </row>
    <row r="75" hidden="1">
      <c r="A75" s="32" t="s">
        <v>3735</v>
      </c>
      <c r="B75" s="29">
        <v>46505.0</v>
      </c>
      <c r="C75" s="33">
        <f t="array" ref="C75">SUMIFS(INDIRECT(A57 &amp; " Restia!C:C"), INDIRECT(A57 &amp; " Restia!A:A"), A75, INDIRECT(A57 &amp; " Restia!B:B"), "&lt;&gt;canceled")</f>
        <v>116562.4</v>
      </c>
      <c r="D75" s="27">
        <f t="shared" si="3"/>
        <v>70057.4</v>
      </c>
      <c r="E75" s="41"/>
    </row>
    <row r="76" hidden="1">
      <c r="A76" s="32" t="s">
        <v>3736</v>
      </c>
      <c r="B76" s="29">
        <v>16692.0</v>
      </c>
      <c r="C76" s="9">
        <f t="array" ref="C76">SUMIFS( INDIRECT(A57 &amp; " Restia!C:C"), INDIRECT(A57 &amp; " Restia!A:A"), A76, INDIRECT(A57 &amp; " Restia!B:B"), "&lt;&gt;canceled" )</f>
        <v>36238</v>
      </c>
      <c r="D76" s="27">
        <f t="shared" si="3"/>
        <v>19546</v>
      </c>
      <c r="E76" s="41"/>
    </row>
    <row r="77" hidden="1">
      <c r="A77" s="32" t="s">
        <v>3737</v>
      </c>
      <c r="B77" s="29">
        <v>57015.0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37528</v>
      </c>
      <c r="D77" s="27">
        <f t="shared" si="3"/>
        <v>-19487</v>
      </c>
      <c r="E77" s="41"/>
    </row>
    <row r="78" hidden="1">
      <c r="A78" s="32" t="s">
        <v>3738</v>
      </c>
      <c r="B78" s="29">
        <v>19456.0</v>
      </c>
      <c r="C78" s="9">
        <f t="array" ref="C78">SUMIFS( INDIRECT(A57 &amp; " Restia!C:C"), INDIRECT(A57 &amp; " Restia!A:A"), "generic", INDIRECT(A57 &amp; " Restia!G:G"), "online", INDIRECT(A57 &amp; " Restia!B:B"), "&lt;&gt;canceled" )</f>
        <v>30308.1</v>
      </c>
      <c r="D78" s="27">
        <f t="shared" si="3"/>
        <v>10852.1</v>
      </c>
      <c r="E78" s="41"/>
    </row>
    <row r="79" hidden="1">
      <c r="A79" s="32" t="s">
        <v>3740</v>
      </c>
      <c r="B79" s="29">
        <v>6390.0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6297.6</v>
      </c>
      <c r="D79" s="27">
        <f t="shared" si="3"/>
        <v>-92.4</v>
      </c>
      <c r="E79" s="41"/>
    </row>
    <row r="80" hidden="1">
      <c r="A80" s="32" t="s">
        <v>3741</v>
      </c>
      <c r="B80" s="29">
        <v>0.0</v>
      </c>
      <c r="C80" s="9">
        <f t="array" ref="C80">SUMIFS( INDIRECT(A57 &amp; " Restia!C:C"), INDIRECT(A57 &amp; " Restia!A:A"), "damejidlo", INDIRECT(A57 &amp; " Restia!G:G"), "cash", INDIRECT(A57 &amp; " Restia!B:B"), "&lt;&gt;canceled")</f>
        <v>0</v>
      </c>
      <c r="D80" s="27">
        <f t="shared" si="3"/>
        <v>0</v>
      </c>
      <c r="E80" s="41"/>
    </row>
    <row r="81" hidden="1">
      <c r="A81" s="35" t="s">
        <v>3742</v>
      </c>
      <c r="B81" s="29">
        <v>160391.5</v>
      </c>
      <c r="C81" s="9">
        <f t="array" ref="C81">SUM(INDIRECT(A57 &amp; " Restia!C:C")) - SUMIFS(INDIRECT(A57 &amp; " Restia!C:C"), INDIRECT(A57 &amp; " Restia!B:B"), "canceled")</f>
        <v>261556.1</v>
      </c>
      <c r="D81" s="27">
        <f t="shared" si="3"/>
        <v>101164.6</v>
      </c>
      <c r="E81" s="41"/>
    </row>
    <row r="82" hidden="1">
      <c r="A82" s="36" t="s">
        <v>3743</v>
      </c>
      <c r="B82" s="42">
        <v>4.5</v>
      </c>
      <c r="C82" s="71">
        <f>sum(C67:C79)-C81</f>
        <v>-20284</v>
      </c>
      <c r="D82" s="44">
        <f t="shared" si="3"/>
        <v>-20288.5</v>
      </c>
      <c r="E82" s="45"/>
    </row>
    <row r="83" hidden="1"/>
    <row r="84" hidden="1"/>
    <row r="85" hidden="1">
      <c r="A85" s="5" t="s">
        <v>4848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3717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3718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3719</v>
      </c>
      <c r="B93" s="6"/>
      <c r="C93" s="6"/>
      <c r="D93" s="6"/>
      <c r="E93" s="7"/>
    </row>
    <row r="94" hidden="1">
      <c r="A94" s="20" t="s">
        <v>3720</v>
      </c>
      <c r="B94" s="21" t="s">
        <v>3721</v>
      </c>
      <c r="C94" s="22" t="s">
        <v>3722</v>
      </c>
      <c r="D94" s="21" t="s">
        <v>3723</v>
      </c>
      <c r="E94" s="23" t="s">
        <v>13</v>
      </c>
    </row>
    <row r="95" hidden="1">
      <c r="A95" s="24" t="s">
        <v>3724</v>
      </c>
      <c r="B95" s="25">
        <v>3855.0</v>
      </c>
      <c r="C95" s="26">
        <f>(2000*1)+(1000*1)+(500*1)+(200*1)+(100*1)+(10*5)+(5*1)+(2*0)</f>
        <v>3855</v>
      </c>
      <c r="D95" s="27">
        <f t="shared" ref="D95:D110" si="4">C95-B95</f>
        <v>0</v>
      </c>
      <c r="E95" s="41"/>
    </row>
    <row r="96" hidden="1">
      <c r="A96" s="24" t="s">
        <v>3725</v>
      </c>
      <c r="B96" s="29">
        <v>15440.0</v>
      </c>
      <c r="C96" s="26">
        <f>1943+2493+2493+1367+1490+3891+1763</f>
        <v>15440</v>
      </c>
      <c r="D96" s="27">
        <f t="shared" si="4"/>
        <v>0</v>
      </c>
      <c r="E96" s="40"/>
    </row>
    <row r="97" hidden="1">
      <c r="A97" s="24" t="s">
        <v>3726</v>
      </c>
      <c r="B97" s="29">
        <v>0.0</v>
      </c>
      <c r="C97" s="26"/>
      <c r="D97" s="27">
        <f t="shared" si="4"/>
        <v>0</v>
      </c>
      <c r="E97" s="41"/>
    </row>
    <row r="98" hidden="1">
      <c r="A98" s="24" t="s">
        <v>3727</v>
      </c>
      <c r="B98" s="29">
        <v>0.0</v>
      </c>
      <c r="C98" s="26"/>
      <c r="D98" s="27">
        <f t="shared" si="4"/>
        <v>0</v>
      </c>
      <c r="E98" s="41"/>
    </row>
    <row r="99" hidden="1">
      <c r="A99" s="30" t="s">
        <v>3729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3730</v>
      </c>
      <c r="B100" s="29">
        <v>0.0</v>
      </c>
      <c r="C100" s="26"/>
      <c r="D100" s="27">
        <f t="shared" si="4"/>
        <v>0</v>
      </c>
      <c r="E100" s="41"/>
    </row>
    <row r="101" hidden="1">
      <c r="A101" s="30" t="s">
        <v>3732</v>
      </c>
      <c r="B101" s="29">
        <v>0.0</v>
      </c>
      <c r="C101" s="62"/>
      <c r="D101" s="27">
        <f t="shared" si="4"/>
        <v>0</v>
      </c>
      <c r="E101" s="41"/>
    </row>
    <row r="102" hidden="1">
      <c r="A102" s="31" t="s">
        <v>3734</v>
      </c>
      <c r="B102" s="29">
        <v>0.0</v>
      </c>
      <c r="C102" s="26"/>
      <c r="D102" s="27">
        <f t="shared" si="4"/>
        <v>0</v>
      </c>
      <c r="E102" s="41"/>
    </row>
    <row r="103" hidden="1">
      <c r="A103" s="32" t="s">
        <v>3735</v>
      </c>
      <c r="B103" s="29">
        <v>36048.0</v>
      </c>
      <c r="C103" s="33">
        <f t="array" ref="C103">SUMIFS(INDIRECT(A85 &amp; " Restia!C:C"), INDIRECT(A85 &amp; " Restia!A:A"), A103, INDIRECT(A85 &amp; " Restia!B:B"), "&lt;&gt;canceled")</f>
        <v>116562.4</v>
      </c>
      <c r="D103" s="27">
        <f t="shared" si="4"/>
        <v>80514.4</v>
      </c>
      <c r="E103" s="41"/>
    </row>
    <row r="104" hidden="1">
      <c r="A104" s="32" t="s">
        <v>3736</v>
      </c>
      <c r="B104" s="29">
        <v>19014.0</v>
      </c>
      <c r="C104" s="9">
        <f t="array" ref="C104">SUMIFS( INDIRECT(A85 &amp; " Restia!C:C"), INDIRECT(A85 &amp; " Restia!A:A"), A104, INDIRECT(A85 &amp; " Restia!B:B"), "&lt;&gt;canceled" )</f>
        <v>36238</v>
      </c>
      <c r="D104" s="27">
        <f t="shared" si="4"/>
        <v>17224</v>
      </c>
      <c r="E104" s="41"/>
    </row>
    <row r="105" hidden="1">
      <c r="A105" s="32" t="s">
        <v>3737</v>
      </c>
      <c r="B105" s="29">
        <v>51442.5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37528</v>
      </c>
      <c r="D105" s="27">
        <f t="shared" si="4"/>
        <v>-13914.5</v>
      </c>
      <c r="E105" s="41"/>
    </row>
    <row r="106" hidden="1">
      <c r="A106" s="32" t="s">
        <v>3738</v>
      </c>
      <c r="B106" s="29">
        <v>13159.0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30308.1</v>
      </c>
      <c r="D106" s="27">
        <f t="shared" si="4"/>
        <v>17149.1</v>
      </c>
      <c r="E106" s="41"/>
    </row>
    <row r="107" hidden="1">
      <c r="A107" s="32" t="s">
        <v>3740</v>
      </c>
      <c r="B107" s="29">
        <v>6664.0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6297.6</v>
      </c>
      <c r="D107" s="27">
        <f t="shared" si="4"/>
        <v>-366.4</v>
      </c>
      <c r="E107" s="41"/>
    </row>
    <row r="108" hidden="1">
      <c r="A108" s="32" t="s">
        <v>3741</v>
      </c>
      <c r="B108" s="29">
        <v>0.0</v>
      </c>
      <c r="C108" s="9">
        <f t="array" ref="C108">SUMIFS( INDIRECT(A85 &amp; " Restia!C:C"), INDIRECT(A85 &amp; " Restia!A:A"), "damejidlo", INDIRECT(A85 &amp; " Restia!G:G"), "cash", INDIRECT(A85 &amp; " Restia!B:B"), "&lt;&gt;canceled")</f>
        <v>0</v>
      </c>
      <c r="D108" s="27">
        <f t="shared" si="4"/>
        <v>0</v>
      </c>
      <c r="E108" s="41"/>
    </row>
    <row r="109" hidden="1">
      <c r="A109" s="35" t="s">
        <v>3742</v>
      </c>
      <c r="B109" s="29">
        <v>145622.0</v>
      </c>
      <c r="C109" s="9">
        <f t="array" ref="C109">SUM(INDIRECT(A85 &amp; " Restia!C:C")) - SUMIFS(INDIRECT(A85 &amp; " Restia!C:C"), INDIRECT(A85 &amp; " Restia!B:B"), "canceled")</f>
        <v>261556.1</v>
      </c>
      <c r="D109" s="27">
        <f t="shared" si="4"/>
        <v>115934.1</v>
      </c>
      <c r="E109" s="41"/>
    </row>
    <row r="110" hidden="1">
      <c r="A110" s="36" t="s">
        <v>3743</v>
      </c>
      <c r="B110" s="42">
        <v>0.5</v>
      </c>
      <c r="C110" s="71">
        <f>sum(C95:C107)-C109</f>
        <v>-15327</v>
      </c>
      <c r="D110" s="44">
        <f t="shared" si="4"/>
        <v>-15327.5</v>
      </c>
      <c r="E110" s="45"/>
    </row>
    <row r="111" hidden="1"/>
    <row r="112" hidden="1"/>
    <row r="113" hidden="1">
      <c r="A113" s="5" t="s">
        <v>4848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3717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45551.0</v>
      </c>
      <c r="B117" s="6"/>
      <c r="C117" s="14" t="s">
        <v>3718</v>
      </c>
      <c r="D117" s="15">
        <v>45557.0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3719</v>
      </c>
      <c r="B121" s="6"/>
      <c r="C121" s="6"/>
      <c r="D121" s="6"/>
      <c r="E121" s="7"/>
    </row>
    <row r="122" hidden="1">
      <c r="A122" s="20" t="s">
        <v>3720</v>
      </c>
      <c r="B122" s="21" t="s">
        <v>3721</v>
      </c>
      <c r="C122" s="22" t="s">
        <v>3722</v>
      </c>
      <c r="D122" s="21" t="s">
        <v>3723</v>
      </c>
      <c r="E122" s="23" t="s">
        <v>13</v>
      </c>
    </row>
    <row r="123" hidden="1">
      <c r="A123" s="24" t="s">
        <v>3724</v>
      </c>
      <c r="B123" s="25">
        <v>3855.0</v>
      </c>
      <c r="C123" s="26">
        <f>(2000*1)+(1000*1)+(500*1)+(200*1)+(100*1)+(10*5)+(5*1)+(2*0)</f>
        <v>3855</v>
      </c>
      <c r="D123" s="27">
        <f t="shared" ref="D123:D138" si="5">C123-B123</f>
        <v>0</v>
      </c>
      <c r="E123" s="41"/>
    </row>
    <row r="124" hidden="1">
      <c r="A124" s="24" t="s">
        <v>3725</v>
      </c>
      <c r="B124" s="29">
        <v>15440.0</v>
      </c>
      <c r="C124" s="26">
        <f>1943+2493+2493+1367+1490+3891+1763</f>
        <v>15440</v>
      </c>
      <c r="D124" s="27">
        <f t="shared" si="5"/>
        <v>0</v>
      </c>
      <c r="E124" s="40"/>
    </row>
    <row r="125" hidden="1">
      <c r="A125" s="24" t="s">
        <v>3726</v>
      </c>
      <c r="B125" s="29">
        <v>0.0</v>
      </c>
      <c r="C125" s="26"/>
      <c r="D125" s="27">
        <f t="shared" si="5"/>
        <v>0</v>
      </c>
      <c r="E125" s="41"/>
    </row>
    <row r="126" hidden="1">
      <c r="A126" s="24" t="s">
        <v>3727</v>
      </c>
      <c r="B126" s="29">
        <v>0.0</v>
      </c>
      <c r="C126" s="26"/>
      <c r="D126" s="27">
        <f t="shared" si="5"/>
        <v>0</v>
      </c>
      <c r="E126" s="41"/>
    </row>
    <row r="127" hidden="1">
      <c r="A127" s="30" t="s">
        <v>3729</v>
      </c>
      <c r="B127" s="29">
        <v>0.0</v>
      </c>
      <c r="C127" s="26"/>
      <c r="D127" s="27">
        <f t="shared" si="5"/>
        <v>0</v>
      </c>
      <c r="E127" s="41"/>
    </row>
    <row r="128" hidden="1">
      <c r="A128" s="30" t="s">
        <v>3730</v>
      </c>
      <c r="B128" s="29">
        <v>0.0</v>
      </c>
      <c r="C128" s="26"/>
      <c r="D128" s="27">
        <f t="shared" si="5"/>
        <v>0</v>
      </c>
      <c r="E128" s="41"/>
    </row>
    <row r="129" hidden="1">
      <c r="A129" s="30" t="s">
        <v>3732</v>
      </c>
      <c r="B129" s="29">
        <v>0.0</v>
      </c>
      <c r="C129" s="62"/>
      <c r="D129" s="27">
        <f t="shared" si="5"/>
        <v>0</v>
      </c>
      <c r="E129" s="41"/>
    </row>
    <row r="130" hidden="1">
      <c r="A130" s="31" t="s">
        <v>3734</v>
      </c>
      <c r="B130" s="29">
        <v>0.0</v>
      </c>
      <c r="C130" s="26"/>
      <c r="D130" s="27">
        <f t="shared" si="5"/>
        <v>0</v>
      </c>
      <c r="E130" s="41"/>
    </row>
    <row r="131" hidden="1">
      <c r="A131" s="32" t="s">
        <v>3735</v>
      </c>
      <c r="B131" s="29">
        <v>36048.0</v>
      </c>
      <c r="C131" s="33">
        <f t="array" ref="C131">SUMIFS(INDIRECT(A113 &amp; " Restia!C:C"), INDIRECT(A113 &amp; " Restia!A:A"), A131, INDIRECT(A113 &amp; " Restia!B:B"), "&lt;&gt;canceled")</f>
        <v>116562.4</v>
      </c>
      <c r="D131" s="27">
        <f t="shared" si="5"/>
        <v>80514.4</v>
      </c>
      <c r="E131" s="41"/>
    </row>
    <row r="132" hidden="1">
      <c r="A132" s="32" t="s">
        <v>3736</v>
      </c>
      <c r="B132" s="29">
        <v>19014.0</v>
      </c>
      <c r="C132" s="9">
        <f t="array" ref="C132">SUMIFS( INDIRECT(A113 &amp; " Restia!C:C"), INDIRECT(A113 &amp; " Restia!A:A"), A132, INDIRECT(A113 &amp; " Restia!B:B"), "&lt;&gt;canceled" )</f>
        <v>36238</v>
      </c>
      <c r="D132" s="27">
        <f t="shared" si="5"/>
        <v>17224</v>
      </c>
      <c r="E132" s="41"/>
    </row>
    <row r="133" hidden="1">
      <c r="A133" s="32" t="s">
        <v>3737</v>
      </c>
      <c r="B133" s="29">
        <v>51442.5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37528</v>
      </c>
      <c r="D133" s="27">
        <f t="shared" si="5"/>
        <v>-13914.5</v>
      </c>
      <c r="E133" s="41"/>
    </row>
    <row r="134" hidden="1">
      <c r="A134" s="32" t="s">
        <v>3738</v>
      </c>
      <c r="B134" s="29">
        <v>13159.0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30308.1</v>
      </c>
      <c r="D134" s="27">
        <f t="shared" si="5"/>
        <v>17149.1</v>
      </c>
      <c r="E134" s="41"/>
    </row>
    <row r="135" hidden="1">
      <c r="A135" s="32" t="s">
        <v>3740</v>
      </c>
      <c r="B135" s="29">
        <v>6664.0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6297.6</v>
      </c>
      <c r="D135" s="27">
        <f t="shared" si="5"/>
        <v>-366.4</v>
      </c>
      <c r="E135" s="41"/>
    </row>
    <row r="136" hidden="1">
      <c r="A136" s="32" t="s">
        <v>3741</v>
      </c>
      <c r="B136" s="29">
        <v>0.0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0</v>
      </c>
      <c r="D136" s="27">
        <f t="shared" si="5"/>
        <v>0</v>
      </c>
      <c r="E136" s="41"/>
    </row>
    <row r="137" hidden="1">
      <c r="A137" s="35" t="s">
        <v>3742</v>
      </c>
      <c r="B137" s="29">
        <v>145622.0</v>
      </c>
      <c r="C137" s="9">
        <f t="array" ref="C137">SUM(INDIRECT(A113 &amp; " Restia!C:C")) - SUMIFS(INDIRECT(A113 &amp; " Restia!C:C"), INDIRECT(A113 &amp; " Restia!B:B"), "canceled")</f>
        <v>261556.1</v>
      </c>
      <c r="D137" s="27">
        <f t="shared" si="5"/>
        <v>115934.1</v>
      </c>
      <c r="E137" s="41"/>
    </row>
    <row r="138" hidden="1">
      <c r="A138" s="36" t="s">
        <v>3743</v>
      </c>
      <c r="B138" s="42">
        <v>0.5</v>
      </c>
      <c r="C138" s="71">
        <f>sum(C123:C135)-C137</f>
        <v>-15327</v>
      </c>
      <c r="D138" s="44">
        <f t="shared" si="5"/>
        <v>-15327.5</v>
      </c>
      <c r="E138" s="45"/>
    </row>
    <row r="139" hidden="1"/>
    <row r="140" hidden="1"/>
    <row r="141" hidden="1">
      <c r="A141" s="5" t="s">
        <v>4848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3717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45558.0</v>
      </c>
      <c r="B145" s="6"/>
      <c r="C145" s="14" t="s">
        <v>3718</v>
      </c>
      <c r="D145" s="15">
        <v>45564.0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Neděle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3719</v>
      </c>
      <c r="B149" s="6"/>
      <c r="C149" s="6"/>
      <c r="D149" s="6"/>
      <c r="E149" s="7"/>
    </row>
    <row r="150" hidden="1">
      <c r="A150" s="20" t="s">
        <v>3720</v>
      </c>
      <c r="B150" s="21" t="s">
        <v>3721</v>
      </c>
      <c r="C150" s="22" t="s">
        <v>3722</v>
      </c>
      <c r="D150" s="21" t="s">
        <v>3723</v>
      </c>
      <c r="E150" s="23" t="s">
        <v>13</v>
      </c>
    </row>
    <row r="151" hidden="1">
      <c r="A151" s="24" t="s">
        <v>3724</v>
      </c>
      <c r="B151" s="25">
        <v>5351.0</v>
      </c>
      <c r="C151" s="26">
        <f>(2000*2)+(1000*1)+(500*0)+(200*1)+(100*1)+(50*1)+(10*0)+(5*0)+(2*0)+(1*1)</f>
        <v>5351</v>
      </c>
      <c r="D151" s="27">
        <f t="shared" ref="D151:D166" si="6">C151-B151</f>
        <v>0</v>
      </c>
      <c r="E151" s="41"/>
    </row>
    <row r="152" hidden="1">
      <c r="A152" s="24" t="s">
        <v>3725</v>
      </c>
      <c r="B152" s="29">
        <v>10799.0</v>
      </c>
      <c r="C152" s="26">
        <f>1542+1768+1401+565+2344+1508</f>
        <v>9128</v>
      </c>
      <c r="D152" s="27">
        <f t="shared" si="6"/>
        <v>-1671</v>
      </c>
      <c r="E152" s="40" t="s">
        <v>8712</v>
      </c>
    </row>
    <row r="153" hidden="1">
      <c r="A153" s="24" t="s">
        <v>3726</v>
      </c>
      <c r="B153" s="29">
        <v>0.0</v>
      </c>
      <c r="C153" s="26"/>
      <c r="D153" s="27">
        <f t="shared" si="6"/>
        <v>0</v>
      </c>
      <c r="E153" s="41"/>
    </row>
    <row r="154" hidden="1">
      <c r="A154" s="24" t="s">
        <v>3727</v>
      </c>
      <c r="B154" s="29">
        <v>0.0</v>
      </c>
      <c r="C154" s="26"/>
      <c r="D154" s="27">
        <f t="shared" si="6"/>
        <v>0</v>
      </c>
      <c r="E154" s="41"/>
    </row>
    <row r="155" hidden="1">
      <c r="A155" s="30" t="s">
        <v>3729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3730</v>
      </c>
      <c r="B156" s="29">
        <v>0.0</v>
      </c>
      <c r="C156" s="26"/>
      <c r="D156" s="27">
        <f t="shared" si="6"/>
        <v>0</v>
      </c>
      <c r="E156" s="41"/>
    </row>
    <row r="157" hidden="1">
      <c r="A157" s="30" t="s">
        <v>3732</v>
      </c>
      <c r="B157" s="29">
        <v>0.0</v>
      </c>
      <c r="C157" s="62"/>
      <c r="D157" s="27">
        <f t="shared" si="6"/>
        <v>0</v>
      </c>
      <c r="E157" s="41"/>
    </row>
    <row r="158" hidden="1">
      <c r="A158" s="31" t="s">
        <v>3734</v>
      </c>
      <c r="B158" s="29">
        <v>0.0</v>
      </c>
      <c r="C158" s="26"/>
      <c r="D158" s="27">
        <f t="shared" si="6"/>
        <v>0</v>
      </c>
      <c r="E158" s="41"/>
    </row>
    <row r="159" hidden="1">
      <c r="A159" s="32" t="s">
        <v>3735</v>
      </c>
      <c r="B159" s="29">
        <v>37582.0</v>
      </c>
      <c r="C159" s="33">
        <f t="array" ref="C159">SUMIFS(INDIRECT(A141 &amp; " Restia!C:C"), INDIRECT(A141 &amp; " Restia!A:A"), A159, INDIRECT(A141 &amp; " Restia!B:B"), "&lt;&gt;canceled")</f>
        <v>116562.4</v>
      </c>
      <c r="D159" s="27">
        <f t="shared" si="6"/>
        <v>78980.4</v>
      </c>
      <c r="E159" s="41"/>
    </row>
    <row r="160" hidden="1">
      <c r="A160" s="32" t="s">
        <v>3736</v>
      </c>
      <c r="B160" s="29">
        <v>19559.0</v>
      </c>
      <c r="C160" s="9">
        <f t="array" ref="C160">SUMIFS( INDIRECT(A141 &amp; " Restia!C:C"), INDIRECT(A141 &amp; " Restia!A:A"), A160, INDIRECT(A141 &amp; " Restia!B:B"), "&lt;&gt;canceled" )</f>
        <v>36238</v>
      </c>
      <c r="D160" s="27">
        <f t="shared" si="6"/>
        <v>16679</v>
      </c>
      <c r="E160" s="41"/>
    </row>
    <row r="161" hidden="1">
      <c r="A161" s="32" t="s">
        <v>3737</v>
      </c>
      <c r="B161" s="29">
        <v>55315.5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37528</v>
      </c>
      <c r="D161" s="27">
        <f t="shared" si="6"/>
        <v>-17787.5</v>
      </c>
      <c r="E161" s="41"/>
    </row>
    <row r="162" hidden="1">
      <c r="A162" s="32" t="s">
        <v>3738</v>
      </c>
      <c r="B162" s="29">
        <v>16877.0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30308.1</v>
      </c>
      <c r="D162" s="27">
        <f t="shared" si="6"/>
        <v>13431.1</v>
      </c>
      <c r="E162" s="41"/>
    </row>
    <row r="163" hidden="1">
      <c r="A163" s="32" t="s">
        <v>3740</v>
      </c>
      <c r="B163" s="29">
        <v>1473.0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6297.6</v>
      </c>
      <c r="D163" s="27">
        <f t="shared" si="6"/>
        <v>4824.6</v>
      </c>
      <c r="E163" s="41"/>
    </row>
    <row r="164" hidden="1">
      <c r="A164" s="32" t="s">
        <v>3741</v>
      </c>
      <c r="B164" s="29">
        <v>0.0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0</v>
      </c>
      <c r="D164" s="27">
        <f t="shared" si="6"/>
        <v>0</v>
      </c>
      <c r="E164" s="41"/>
    </row>
    <row r="165" hidden="1">
      <c r="A165" s="35" t="s">
        <v>3742</v>
      </c>
      <c r="B165" s="29">
        <v>146950.9</v>
      </c>
      <c r="C165" s="9">
        <f t="array" ref="C165">SUM(INDIRECT(A141 &amp; " Restia!C:C")) - SUMIFS(INDIRECT(A141 &amp; " Restia!C:C"), INDIRECT(A141 &amp; " Restia!B:B"), "canceled")</f>
        <v>261556.1</v>
      </c>
      <c r="D165" s="27">
        <f t="shared" si="6"/>
        <v>114605.2</v>
      </c>
      <c r="E165" s="41"/>
    </row>
    <row r="166" hidden="1">
      <c r="A166" s="36" t="s">
        <v>3743</v>
      </c>
      <c r="B166" s="42">
        <v>5.599999999998545</v>
      </c>
      <c r="C166" s="71">
        <f>sum(C151:C163)-C165</f>
        <v>-20143</v>
      </c>
      <c r="D166" s="44">
        <f t="shared" si="6"/>
        <v>-20148.6</v>
      </c>
      <c r="E166" s="45"/>
    </row>
    <row r="167" hidden="1"/>
    <row r="168" hidden="1"/>
    <row r="169" hidden="1">
      <c r="A169" s="5" t="s">
        <v>4848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3717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45565.0</v>
      </c>
      <c r="B173" s="6"/>
      <c r="C173" s="14" t="s">
        <v>3718</v>
      </c>
      <c r="D173" s="15">
        <v>45565.0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Pondělí</v>
      </c>
      <c r="B175" s="7"/>
      <c r="C175" s="16"/>
      <c r="D175" s="18" t="str">
        <f>CHOOSE(WEEKDAY(D173), "Neděle", "Pondělí", "Úterý", "Středa", "Čtvrtek", "Pátek", "Sobota")</f>
        <v>Pondělí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3719</v>
      </c>
      <c r="B177" s="6"/>
      <c r="C177" s="6"/>
      <c r="D177" s="6"/>
      <c r="E177" s="7"/>
    </row>
    <row r="178" hidden="1">
      <c r="A178" s="20" t="s">
        <v>3720</v>
      </c>
      <c r="B178" s="21" t="s">
        <v>3721</v>
      </c>
      <c r="C178" s="22" t="s">
        <v>3722</v>
      </c>
      <c r="D178" s="21" t="s">
        <v>3723</v>
      </c>
      <c r="E178" s="23" t="s">
        <v>13</v>
      </c>
    </row>
    <row r="179" hidden="1">
      <c r="A179" s="24" t="s">
        <v>3724</v>
      </c>
      <c r="B179" s="25">
        <v>0.0</v>
      </c>
      <c r="C179" s="26">
        <f>(2000*0)+(1000*0)+(500*0)+(200*0)+(100*0)+(50*0)+(10*0)+(5*0)+(2*0)+(1*0)</f>
        <v>0</v>
      </c>
      <c r="D179" s="27">
        <f t="shared" ref="D179:D194" si="7">C179-B179</f>
        <v>0</v>
      </c>
      <c r="E179" s="41"/>
    </row>
    <row r="180" hidden="1">
      <c r="A180" s="24" t="s">
        <v>3725</v>
      </c>
      <c r="B180" s="29">
        <v>1331.0</v>
      </c>
      <c r="C180" s="26">
        <v>1331.0</v>
      </c>
      <c r="D180" s="27">
        <f t="shared" si="7"/>
        <v>0</v>
      </c>
      <c r="E180" s="40"/>
    </row>
    <row r="181" hidden="1">
      <c r="A181" s="24" t="s">
        <v>3726</v>
      </c>
      <c r="B181" s="29">
        <v>0.0</v>
      </c>
      <c r="C181" s="26"/>
      <c r="D181" s="27">
        <f t="shared" si="7"/>
        <v>0</v>
      </c>
      <c r="E181" s="41"/>
    </row>
    <row r="182" hidden="1">
      <c r="A182" s="24" t="s">
        <v>3727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3729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3730</v>
      </c>
      <c r="B184" s="29">
        <v>0.0</v>
      </c>
      <c r="C184" s="26"/>
      <c r="D184" s="27">
        <f t="shared" si="7"/>
        <v>0</v>
      </c>
      <c r="E184" s="41"/>
    </row>
    <row r="185" hidden="1">
      <c r="A185" s="30" t="s">
        <v>3732</v>
      </c>
      <c r="B185" s="29">
        <v>0.0</v>
      </c>
      <c r="C185" s="62"/>
      <c r="D185" s="27">
        <f t="shared" si="7"/>
        <v>0</v>
      </c>
      <c r="E185" s="40" t="s">
        <v>8713</v>
      </c>
    </row>
    <row r="186" hidden="1">
      <c r="A186" s="31" t="s">
        <v>3734</v>
      </c>
      <c r="B186" s="29">
        <v>0.0</v>
      </c>
      <c r="C186" s="26"/>
      <c r="D186" s="27">
        <f t="shared" si="7"/>
        <v>0</v>
      </c>
      <c r="E186" s="41"/>
    </row>
    <row r="187" hidden="1">
      <c r="A187" s="32" t="s">
        <v>3735</v>
      </c>
      <c r="B187" s="29">
        <v>2429.0</v>
      </c>
      <c r="C187" s="33">
        <f t="array" ref="C187">SUMIFS(INDIRECT(A169 &amp; " Restia!C:C"), INDIRECT(A169 &amp; " Restia!A:A"), A187, INDIRECT(A169 &amp; " Restia!B:B"), "&lt;&gt;canceled")</f>
        <v>116562.4</v>
      </c>
      <c r="D187" s="27">
        <f t="shared" si="7"/>
        <v>114133.4</v>
      </c>
      <c r="E187" s="41"/>
    </row>
    <row r="188" hidden="1">
      <c r="A188" s="32" t="s">
        <v>3736</v>
      </c>
      <c r="B188" s="29">
        <v>1828.0</v>
      </c>
      <c r="C188" s="9">
        <f t="array" ref="C188">SUMIFS( INDIRECT(A169 &amp; " Restia!C:C"), INDIRECT(A169 &amp; " Restia!A:A"), A188, INDIRECT(A169 &amp; " Restia!B:B"), "&lt;&gt;canceled" )</f>
        <v>36238</v>
      </c>
      <c r="D188" s="27">
        <f t="shared" si="7"/>
        <v>34410</v>
      </c>
      <c r="E188" s="41"/>
    </row>
    <row r="189" hidden="1">
      <c r="A189" s="32" t="s">
        <v>3737</v>
      </c>
      <c r="B189" s="29">
        <v>4618.5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37528</v>
      </c>
      <c r="D189" s="27">
        <f t="shared" si="7"/>
        <v>32909.5</v>
      </c>
      <c r="E189" s="41"/>
    </row>
    <row r="190" hidden="1">
      <c r="A190" s="32" t="s">
        <v>3738</v>
      </c>
      <c r="B190" s="29">
        <v>1190.0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30308.1</v>
      </c>
      <c r="D190" s="27">
        <f t="shared" si="7"/>
        <v>29118.1</v>
      </c>
      <c r="E190" s="41"/>
    </row>
    <row r="191" hidden="1">
      <c r="A191" s="32" t="s">
        <v>3740</v>
      </c>
      <c r="B191" s="29">
        <v>7644.0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6297.6</v>
      </c>
      <c r="D191" s="27">
        <f t="shared" si="7"/>
        <v>-1346.4</v>
      </c>
      <c r="E191" s="41"/>
    </row>
    <row r="192" hidden="1">
      <c r="A192" s="32" t="s">
        <v>3741</v>
      </c>
      <c r="B192" s="29">
        <v>0.0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0</v>
      </c>
      <c r="D192" s="27">
        <f t="shared" si="7"/>
        <v>0</v>
      </c>
      <c r="E192" s="41"/>
    </row>
    <row r="193" hidden="1">
      <c r="A193" s="35" t="s">
        <v>3742</v>
      </c>
      <c r="B193" s="29">
        <v>19040.5</v>
      </c>
      <c r="C193" s="9">
        <f t="array" ref="C193">SUM(INDIRECT(A169 &amp; " Restia!C:C")) - SUMIFS(INDIRECT(A169 &amp; " Restia!C:C"), INDIRECT(A169 &amp; " Restia!B:B"), "canceled")</f>
        <v>261556.1</v>
      </c>
      <c r="D193" s="27">
        <f t="shared" si="7"/>
        <v>242515.6</v>
      </c>
      <c r="E193" s="41"/>
    </row>
    <row r="194" hidden="1">
      <c r="A194" s="36" t="s">
        <v>3743</v>
      </c>
      <c r="B194" s="42">
        <v>0.0</v>
      </c>
      <c r="C194" s="71">
        <f>sum(C179:C191)-C193</f>
        <v>-33291</v>
      </c>
      <c r="D194" s="44">
        <f t="shared" si="7"/>
        <v>-33291</v>
      </c>
      <c r="E194" s="45"/>
    </row>
    <row r="195" hidden="1"/>
    <row r="196" hidden="1"/>
    <row r="197" hidden="1">
      <c r="A197" s="5" t="s">
        <v>4848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3717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45566.0</v>
      </c>
      <c r="B201" s="6"/>
      <c r="C201" s="14" t="s">
        <v>3718</v>
      </c>
      <c r="D201" s="15">
        <v>45571.0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Úterý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3719</v>
      </c>
      <c r="B205" s="6"/>
      <c r="C205" s="6"/>
      <c r="D205" s="6"/>
      <c r="E205" s="7"/>
    </row>
    <row r="206" hidden="1">
      <c r="A206" s="20" t="s">
        <v>3720</v>
      </c>
      <c r="B206" s="21" t="s">
        <v>3721</v>
      </c>
      <c r="C206" s="22" t="s">
        <v>3722</v>
      </c>
      <c r="D206" s="21" t="s">
        <v>3723</v>
      </c>
      <c r="E206" s="23" t="s">
        <v>13</v>
      </c>
    </row>
    <row r="207" hidden="1">
      <c r="A207" s="24" t="s">
        <v>3724</v>
      </c>
      <c r="B207" s="25">
        <v>2886.0</v>
      </c>
      <c r="C207" s="26">
        <v>2886.0</v>
      </c>
      <c r="D207" s="27">
        <f t="shared" ref="D207:D222" si="8">C207-B207</f>
        <v>0</v>
      </c>
      <c r="E207" s="41"/>
    </row>
    <row r="208" hidden="1">
      <c r="A208" s="24" t="s">
        <v>3725</v>
      </c>
      <c r="B208" s="29">
        <v>14886.0</v>
      </c>
      <c r="C208" s="26">
        <f>458+3649+2889</f>
        <v>6996</v>
      </c>
      <c r="D208" s="27">
        <f t="shared" si="8"/>
        <v>-7890</v>
      </c>
      <c r="E208" s="40" t="s">
        <v>8714</v>
      </c>
    </row>
    <row r="209" hidden="1">
      <c r="A209" s="24" t="s">
        <v>3726</v>
      </c>
      <c r="B209" s="29">
        <v>0.0</v>
      </c>
      <c r="C209" s="26"/>
      <c r="D209" s="27">
        <f t="shared" si="8"/>
        <v>0</v>
      </c>
      <c r="E209" s="41"/>
    </row>
    <row r="210" hidden="1">
      <c r="A210" s="24" t="s">
        <v>3727</v>
      </c>
      <c r="B210" s="29">
        <v>0.0</v>
      </c>
      <c r="C210" s="26"/>
      <c r="D210" s="27">
        <f t="shared" si="8"/>
        <v>0</v>
      </c>
      <c r="E210" s="41"/>
    </row>
    <row r="211" hidden="1">
      <c r="A211" s="30" t="s">
        <v>3729</v>
      </c>
      <c r="B211" s="29">
        <v>0.0</v>
      </c>
      <c r="C211" s="26"/>
      <c r="D211" s="27">
        <f t="shared" si="8"/>
        <v>0</v>
      </c>
      <c r="E211" s="41"/>
    </row>
    <row r="212" hidden="1">
      <c r="A212" s="30" t="s">
        <v>3730</v>
      </c>
      <c r="B212" s="29">
        <v>0.0</v>
      </c>
      <c r="C212" s="26"/>
      <c r="D212" s="27">
        <f t="shared" si="8"/>
        <v>0</v>
      </c>
      <c r="E212" s="41"/>
    </row>
    <row r="213" hidden="1">
      <c r="A213" s="30" t="s">
        <v>3732</v>
      </c>
      <c r="B213" s="29">
        <v>0.0</v>
      </c>
      <c r="C213" s="62"/>
      <c r="D213" s="27">
        <f t="shared" si="8"/>
        <v>0</v>
      </c>
      <c r="E213" s="40"/>
    </row>
    <row r="214" hidden="1">
      <c r="A214" s="31" t="s">
        <v>3734</v>
      </c>
      <c r="B214" s="29">
        <v>0.0</v>
      </c>
      <c r="C214" s="26"/>
      <c r="D214" s="27">
        <f t="shared" si="8"/>
        <v>0</v>
      </c>
      <c r="E214" s="41"/>
    </row>
    <row r="215" hidden="1">
      <c r="A215" s="32" t="s">
        <v>3735</v>
      </c>
      <c r="B215" s="29">
        <v>35227.0</v>
      </c>
      <c r="C215" s="33">
        <f t="array" ref="C215">SUMIFS(INDIRECT(A197 &amp; " Restia!C:C"), INDIRECT(A197 &amp; " Restia!A:A"), A215, INDIRECT(A197 &amp; " Restia!B:B"), "&lt;&gt;canceled")</f>
        <v>116562.4</v>
      </c>
      <c r="D215" s="27">
        <f t="shared" si="8"/>
        <v>81335.4</v>
      </c>
      <c r="E215" s="41"/>
    </row>
    <row r="216" hidden="1">
      <c r="A216" s="32" t="s">
        <v>3736</v>
      </c>
      <c r="B216" s="29">
        <v>15431.0</v>
      </c>
      <c r="C216" s="9">
        <f t="array" ref="C216">SUMIFS( INDIRECT(A197 &amp; " Restia!C:C"), INDIRECT(A197 &amp; " Restia!A:A"), A216, INDIRECT(A197 &amp; " Restia!B:B"), "&lt;&gt;canceled" )</f>
        <v>36238</v>
      </c>
      <c r="D216" s="27">
        <f t="shared" si="8"/>
        <v>20807</v>
      </c>
      <c r="E216" s="41"/>
    </row>
    <row r="217" hidden="1">
      <c r="A217" s="32" t="s">
        <v>3737</v>
      </c>
      <c r="B217" s="29">
        <v>45173.0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37528</v>
      </c>
      <c r="D217" s="27">
        <f t="shared" si="8"/>
        <v>-7645</v>
      </c>
      <c r="E217" s="41"/>
    </row>
    <row r="218" hidden="1">
      <c r="A218" s="32" t="s">
        <v>3738</v>
      </c>
      <c r="B218" s="29">
        <v>13589.0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30308.1</v>
      </c>
      <c r="D218" s="27">
        <f t="shared" si="8"/>
        <v>16719.1</v>
      </c>
      <c r="E218" s="41"/>
    </row>
    <row r="219" hidden="1">
      <c r="A219" s="32" t="s">
        <v>3740</v>
      </c>
      <c r="B219" s="29">
        <v>3219.0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6297.6</v>
      </c>
      <c r="D219" s="27">
        <f t="shared" si="8"/>
        <v>3078.6</v>
      </c>
      <c r="E219" s="41"/>
    </row>
    <row r="220" hidden="1">
      <c r="A220" s="32" t="s">
        <v>3741</v>
      </c>
      <c r="B220" s="29">
        <v>0.0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0</v>
      </c>
      <c r="D220" s="27">
        <f t="shared" si="8"/>
        <v>0</v>
      </c>
      <c r="E220" s="41"/>
    </row>
    <row r="221" hidden="1">
      <c r="A221" s="35" t="s">
        <v>3742</v>
      </c>
      <c r="B221" s="29">
        <v>130411.0</v>
      </c>
      <c r="C221" s="9">
        <f t="array" ref="C221">SUM(INDIRECT(A197 &amp; " Restia!C:C")) - SUMIFS(INDIRECT(A197 &amp; " Restia!C:C"), INDIRECT(A197 &amp; " Restia!B:B"), "canceled")</f>
        <v>261556.1</v>
      </c>
      <c r="D221" s="27">
        <f t="shared" si="8"/>
        <v>131145.1</v>
      </c>
      <c r="E221" s="41"/>
    </row>
    <row r="222" hidden="1">
      <c r="A222" s="36" t="s">
        <v>3743</v>
      </c>
      <c r="B222" s="42">
        <v>0.0</v>
      </c>
      <c r="C222" s="71">
        <f>sum(C207:C219)-C221</f>
        <v>-24740</v>
      </c>
      <c r="D222" s="44">
        <f t="shared" si="8"/>
        <v>-24740</v>
      </c>
      <c r="E222" s="45"/>
    </row>
    <row r="223" hidden="1"/>
    <row r="224" hidden="1"/>
    <row r="225" hidden="1">
      <c r="A225" s="5" t="s">
        <v>4848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3717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45572.0</v>
      </c>
      <c r="B229" s="6"/>
      <c r="C229" s="14" t="s">
        <v>3718</v>
      </c>
      <c r="D229" s="15">
        <v>45578.0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3719</v>
      </c>
      <c r="B233" s="6"/>
      <c r="C233" s="6"/>
      <c r="D233" s="6"/>
      <c r="E233" s="7"/>
    </row>
    <row r="234" hidden="1">
      <c r="A234" s="20" t="s">
        <v>3720</v>
      </c>
      <c r="B234" s="21" t="s">
        <v>3721</v>
      </c>
      <c r="C234" s="22" t="s">
        <v>3722</v>
      </c>
      <c r="D234" s="21" t="s">
        <v>3723</v>
      </c>
      <c r="E234" s="23" t="s">
        <v>13</v>
      </c>
    </row>
    <row r="235" hidden="1">
      <c r="A235" s="24" t="s">
        <v>3724</v>
      </c>
      <c r="B235" s="25">
        <v>4375.0</v>
      </c>
      <c r="C235" s="26">
        <f>4375</f>
        <v>4375</v>
      </c>
      <c r="D235" s="27">
        <f t="shared" ref="D235:D250" si="9">C235-B235</f>
        <v>0</v>
      </c>
      <c r="E235" s="41"/>
    </row>
    <row r="236" hidden="1">
      <c r="A236" s="24" t="s">
        <v>3725</v>
      </c>
      <c r="B236" s="29">
        <v>7643.0</v>
      </c>
      <c r="C236" s="26">
        <v>7643.0</v>
      </c>
      <c r="D236" s="27">
        <f t="shared" si="9"/>
        <v>0</v>
      </c>
      <c r="E236" s="40"/>
    </row>
    <row r="237" hidden="1">
      <c r="A237" s="24" t="s">
        <v>3726</v>
      </c>
      <c r="B237" s="29">
        <v>0.0</v>
      </c>
      <c r="C237" s="26"/>
      <c r="D237" s="27">
        <f t="shared" si="9"/>
        <v>0</v>
      </c>
      <c r="E237" s="41"/>
    </row>
    <row r="238" hidden="1">
      <c r="A238" s="24" t="s">
        <v>3727</v>
      </c>
      <c r="B238" s="29">
        <v>0.0</v>
      </c>
      <c r="C238" s="26"/>
      <c r="D238" s="27">
        <f t="shared" si="9"/>
        <v>0</v>
      </c>
      <c r="E238" s="41"/>
    </row>
    <row r="239" hidden="1">
      <c r="A239" s="30" t="s">
        <v>3729</v>
      </c>
      <c r="B239" s="29">
        <v>0.0</v>
      </c>
      <c r="C239" s="26"/>
      <c r="D239" s="27">
        <f t="shared" si="9"/>
        <v>0</v>
      </c>
      <c r="E239" s="41"/>
    </row>
    <row r="240" hidden="1">
      <c r="A240" s="30" t="s">
        <v>3730</v>
      </c>
      <c r="B240" s="29">
        <v>0.0</v>
      </c>
      <c r="C240" s="26"/>
      <c r="D240" s="27">
        <f t="shared" si="9"/>
        <v>0</v>
      </c>
      <c r="E240" s="41"/>
    </row>
    <row r="241" hidden="1">
      <c r="A241" s="30" t="s">
        <v>3732</v>
      </c>
      <c r="B241" s="29">
        <v>0.0</v>
      </c>
      <c r="C241" s="62"/>
      <c r="D241" s="27">
        <f t="shared" si="9"/>
        <v>0</v>
      </c>
      <c r="E241" s="40"/>
    </row>
    <row r="242" hidden="1">
      <c r="A242" s="31" t="s">
        <v>3734</v>
      </c>
      <c r="B242" s="29">
        <v>0.0</v>
      </c>
      <c r="C242" s="26"/>
      <c r="D242" s="27">
        <f t="shared" si="9"/>
        <v>0</v>
      </c>
      <c r="E242" s="41"/>
    </row>
    <row r="243" hidden="1">
      <c r="A243" s="32" t="s">
        <v>3735</v>
      </c>
      <c r="B243" s="29">
        <v>43929.0</v>
      </c>
      <c r="C243" s="33">
        <f t="array" ref="C243">SUMIFS(INDIRECT(A225 &amp; " Restia!C:C"), INDIRECT(A225 &amp; " Restia!A:A"), A243, INDIRECT(A225 &amp; " Restia!B:B"), "&lt;&gt;canceled")</f>
        <v>116562.4</v>
      </c>
      <c r="D243" s="27">
        <f t="shared" si="9"/>
        <v>72633.4</v>
      </c>
      <c r="E243" s="41"/>
    </row>
    <row r="244" hidden="1">
      <c r="A244" s="32" t="s">
        <v>3736</v>
      </c>
      <c r="B244" s="29">
        <v>15827.0</v>
      </c>
      <c r="C244" s="9">
        <f t="array" ref="C244">SUMIFS( INDIRECT(A225 &amp; " Restia!C:C"), INDIRECT(A225 &amp; " Restia!A:A"), A244, INDIRECT(A225 &amp; " Restia!B:B"), "&lt;&gt;canceled" )</f>
        <v>36238</v>
      </c>
      <c r="D244" s="27">
        <f t="shared" si="9"/>
        <v>20411</v>
      </c>
      <c r="E244" s="41"/>
    </row>
    <row r="245" hidden="1">
      <c r="A245" s="32" t="s">
        <v>3737</v>
      </c>
      <c r="B245" s="29">
        <v>43467.0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37528</v>
      </c>
      <c r="D245" s="27">
        <f t="shared" si="9"/>
        <v>-5939</v>
      </c>
      <c r="E245" s="41"/>
    </row>
    <row r="246" hidden="1">
      <c r="A246" s="32" t="s">
        <v>3738</v>
      </c>
      <c r="B246" s="29">
        <v>14986.0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30308.1</v>
      </c>
      <c r="D246" s="27">
        <f t="shared" si="9"/>
        <v>15322.1</v>
      </c>
      <c r="E246" s="41"/>
    </row>
    <row r="247" hidden="1">
      <c r="A247" s="32" t="s">
        <v>3740</v>
      </c>
      <c r="B247" s="29">
        <v>3812.0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6297.6</v>
      </c>
      <c r="D247" s="27">
        <f t="shared" si="9"/>
        <v>2485.6</v>
      </c>
      <c r="E247" s="41"/>
    </row>
    <row r="248" hidden="1">
      <c r="A248" s="32" t="s">
        <v>3741</v>
      </c>
      <c r="B248" s="29">
        <v>0.0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0</v>
      </c>
      <c r="D248" s="27">
        <f t="shared" si="9"/>
        <v>0</v>
      </c>
      <c r="E248" s="41"/>
    </row>
    <row r="249" hidden="1">
      <c r="A249" s="35" t="s">
        <v>3742</v>
      </c>
      <c r="B249" s="29">
        <v>134034.5</v>
      </c>
      <c r="C249" s="9">
        <f t="array" ref="C249">SUM(INDIRECT(A225 &amp; " Restia!C:C")) - SUMIFS(INDIRECT(A225 &amp; " Restia!C:C"), INDIRECT(A225 &amp; " Restia!B:B"), "canceled")</f>
        <v>261556.1</v>
      </c>
      <c r="D249" s="27">
        <f t="shared" si="9"/>
        <v>127521.6</v>
      </c>
      <c r="E249" s="41"/>
    </row>
    <row r="250" hidden="1">
      <c r="A250" s="36" t="s">
        <v>3743</v>
      </c>
      <c r="B250" s="42">
        <v>4.5</v>
      </c>
      <c r="C250" s="71">
        <f>sum(C235:C247)-C249</f>
        <v>-22604</v>
      </c>
      <c r="D250" s="44">
        <f t="shared" si="9"/>
        <v>-22608.5</v>
      </c>
      <c r="E250" s="45"/>
    </row>
    <row r="251" hidden="1"/>
    <row r="252" hidden="1"/>
    <row r="253" hidden="1">
      <c r="A253" s="5" t="s">
        <v>4848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3717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45579.0</v>
      </c>
      <c r="B257" s="6"/>
      <c r="C257" s="14" t="s">
        <v>3718</v>
      </c>
      <c r="D257" s="15">
        <v>45585.0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3719</v>
      </c>
      <c r="B261" s="6"/>
      <c r="C261" s="6"/>
      <c r="D261" s="6"/>
      <c r="E261" s="7"/>
    </row>
    <row r="262" hidden="1">
      <c r="A262" s="20" t="s">
        <v>3720</v>
      </c>
      <c r="B262" s="21" t="s">
        <v>3721</v>
      </c>
      <c r="C262" s="22" t="s">
        <v>3722</v>
      </c>
      <c r="D262" s="21" t="s">
        <v>3723</v>
      </c>
      <c r="E262" s="23" t="s">
        <v>13</v>
      </c>
    </row>
    <row r="263" hidden="1">
      <c r="A263" s="24" t="s">
        <v>3724</v>
      </c>
      <c r="B263" s="25">
        <v>5304.0</v>
      </c>
      <c r="C263" s="26">
        <f>4+800+500+4000</f>
        <v>5304</v>
      </c>
      <c r="D263" s="27">
        <f t="shared" ref="D263:D278" si="10">C263-B263</f>
        <v>0</v>
      </c>
      <c r="E263" s="41"/>
    </row>
    <row r="264" hidden="1">
      <c r="A264" s="24" t="s">
        <v>3725</v>
      </c>
      <c r="B264" s="29">
        <v>12633.0</v>
      </c>
      <c r="C264" s="26">
        <f>1465+2602+2316+2246+1277+1552+1175</f>
        <v>12633</v>
      </c>
      <c r="D264" s="27">
        <f t="shared" si="10"/>
        <v>0</v>
      </c>
      <c r="E264" s="40"/>
    </row>
    <row r="265" hidden="1">
      <c r="A265" s="24" t="s">
        <v>3726</v>
      </c>
      <c r="B265" s="29">
        <v>0.0</v>
      </c>
      <c r="C265" s="26"/>
      <c r="D265" s="27">
        <f t="shared" si="10"/>
        <v>0</v>
      </c>
      <c r="E265" s="41"/>
    </row>
    <row r="266" hidden="1">
      <c r="A266" s="24" t="s">
        <v>3727</v>
      </c>
      <c r="B266" s="29">
        <v>0.0</v>
      </c>
      <c r="C266" s="26"/>
      <c r="D266" s="27">
        <f t="shared" si="10"/>
        <v>0</v>
      </c>
      <c r="E266" s="41"/>
    </row>
    <row r="267" hidden="1">
      <c r="A267" s="30" t="s">
        <v>3729</v>
      </c>
      <c r="B267" s="29">
        <v>0.0</v>
      </c>
      <c r="C267" s="26"/>
      <c r="D267" s="27">
        <f t="shared" si="10"/>
        <v>0</v>
      </c>
      <c r="E267" s="41"/>
    </row>
    <row r="268" hidden="1">
      <c r="A268" s="30" t="s">
        <v>3730</v>
      </c>
      <c r="B268" s="29">
        <v>0.0</v>
      </c>
      <c r="C268" s="26"/>
      <c r="D268" s="27">
        <f t="shared" si="10"/>
        <v>0</v>
      </c>
      <c r="E268" s="41"/>
    </row>
    <row r="269" hidden="1">
      <c r="A269" s="30" t="s">
        <v>3732</v>
      </c>
      <c r="B269" s="29">
        <v>0.0</v>
      </c>
      <c r="C269" s="62"/>
      <c r="D269" s="27">
        <f t="shared" si="10"/>
        <v>0</v>
      </c>
      <c r="E269" s="40"/>
    </row>
    <row r="270" hidden="1">
      <c r="A270" s="31" t="s">
        <v>3734</v>
      </c>
      <c r="B270" s="29">
        <v>80.0</v>
      </c>
      <c r="C270" s="26"/>
      <c r="D270" s="27">
        <f t="shared" si="10"/>
        <v>-80</v>
      </c>
      <c r="E270" s="41"/>
    </row>
    <row r="271" hidden="1">
      <c r="A271" s="32" t="s">
        <v>3735</v>
      </c>
      <c r="B271" s="29">
        <v>40833.0</v>
      </c>
      <c r="C271" s="33">
        <f t="array" ref="C271">SUMIFS(INDIRECT(A253 &amp; " Restia!C:C"), INDIRECT(A253 &amp; " Restia!A:A"), A271, INDIRECT(A253 &amp; " Restia!B:B"), "&lt;&gt;canceled")</f>
        <v>116562.4</v>
      </c>
      <c r="D271" s="27">
        <f t="shared" si="10"/>
        <v>75729.4</v>
      </c>
      <c r="E271" s="41"/>
    </row>
    <row r="272" hidden="1">
      <c r="A272" s="32" t="s">
        <v>3736</v>
      </c>
      <c r="B272" s="29">
        <v>21058.0</v>
      </c>
      <c r="C272" s="9">
        <f t="array" ref="C272">SUMIFS( INDIRECT(A253 &amp; " Restia!C:C"), INDIRECT(A253 &amp; " Restia!A:A"), A272, INDIRECT(A253 &amp; " Restia!B:B"), "&lt;&gt;canceled" )</f>
        <v>36238</v>
      </c>
      <c r="D272" s="27">
        <f t="shared" si="10"/>
        <v>15180</v>
      </c>
      <c r="E272" s="41"/>
    </row>
    <row r="273" hidden="1">
      <c r="A273" s="32" t="s">
        <v>3737</v>
      </c>
      <c r="B273" s="29">
        <v>51842.0</v>
      </c>
      <c r="C273" s="9">
        <f t="array" ref="C273">SUMIFS( INDIRECT(A253 &amp; " Restia!C:C"), INDIRECT(A253 &amp; " Restia!A:A"), "damejidlo", INDIRECT(A253 &amp; " Restia!G:G"), "online", INDIRECT(A253 &amp; " Restia!B:B"), "&lt;&gt;canceled" )</f>
        <v>37528</v>
      </c>
      <c r="D273" s="27">
        <f t="shared" si="10"/>
        <v>-14314</v>
      </c>
      <c r="E273" s="41"/>
    </row>
    <row r="274" hidden="1">
      <c r="A274" s="32" t="s">
        <v>3738</v>
      </c>
      <c r="B274" s="29">
        <v>12837.0</v>
      </c>
      <c r="C274" s="9">
        <f t="array" ref="C274">SUMIFS( INDIRECT(A253 &amp; " Restia!C:C"), INDIRECT(A253 &amp; " Restia!A:A"), "generic", INDIRECT(A253 &amp; " Restia!G:G"), "online", INDIRECT(A253 &amp; " Restia!B:B"), "&lt;&gt;canceled" )</f>
        <v>30308.1</v>
      </c>
      <c r="D274" s="27">
        <f t="shared" si="10"/>
        <v>17471.1</v>
      </c>
      <c r="E274" s="41"/>
    </row>
    <row r="275" hidden="1">
      <c r="A275" s="32" t="s">
        <v>3740</v>
      </c>
      <c r="B275" s="29">
        <v>2403.0</v>
      </c>
      <c r="C275" s="9">
        <f t="array" ref="C275">SUMIFS( INDIRECT(A253 &amp; " Restia!C:C"), INDIRECT(A253 &amp; " Restia!E:E"), "wolt kurýr", INDIRECT(A253 &amp; " Restia!A:A"), "&lt;&gt;wolt", INDIRECT(A253 &amp; " Restia!G:G"), "cash", INDIRECT(A253 &amp; " Restia!B:B"), "&lt;&gt;canceled" )</f>
        <v>6297.6</v>
      </c>
      <c r="D275" s="27">
        <f t="shared" si="10"/>
        <v>3894.6</v>
      </c>
      <c r="E275" s="41"/>
    </row>
    <row r="276" hidden="1">
      <c r="A276" s="32" t="s">
        <v>3741</v>
      </c>
      <c r="B276" s="29">
        <v>0.0</v>
      </c>
      <c r="C276" s="9">
        <f t="array" ref="C276">SUMIFS( INDIRECT(A253 &amp; " Restia!C:C"), INDIRECT(A253 &amp; " Restia!A:A"), "damejidlo", INDIRECT(A253 &amp; " Restia!G:G"), "cash", INDIRECT(A253 &amp; " Restia!B:B"), "&lt;&gt;canceled")</f>
        <v>0</v>
      </c>
      <c r="D276" s="27">
        <f t="shared" si="10"/>
        <v>0</v>
      </c>
      <c r="E276" s="41"/>
    </row>
    <row r="277" hidden="1">
      <c r="A277" s="35" t="s">
        <v>3742</v>
      </c>
      <c r="B277" s="29">
        <v>146981.5</v>
      </c>
      <c r="C277" s="9">
        <f t="array" ref="C277">SUM(INDIRECT(A253 &amp; " Restia!C:C")) - SUMIFS(INDIRECT(A253 &amp; " Restia!C:C"), INDIRECT(A253 &amp; " Restia!B:B"), "canceled")</f>
        <v>261556.1</v>
      </c>
      <c r="D277" s="27">
        <f t="shared" si="10"/>
        <v>114574.6</v>
      </c>
      <c r="E277" s="41"/>
    </row>
    <row r="278" hidden="1">
      <c r="A278" s="36" t="s">
        <v>3743</v>
      </c>
      <c r="B278" s="42">
        <v>8.5</v>
      </c>
      <c r="C278" s="71">
        <f>sum(C263:C275)-C277</f>
        <v>-16685</v>
      </c>
      <c r="D278" s="44">
        <f t="shared" si="10"/>
        <v>-16693.5</v>
      </c>
      <c r="E278" s="45"/>
    </row>
    <row r="279" hidden="1"/>
    <row r="280" hidden="1"/>
    <row r="281" hidden="1">
      <c r="A281" s="5" t="s">
        <v>4848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3717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45586.0</v>
      </c>
      <c r="B285" s="6"/>
      <c r="C285" s="14" t="s">
        <v>3718</v>
      </c>
      <c r="D285" s="15">
        <v>45592.0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17" t="str">
        <f>CHOOSE(WEEKDAY(A285), "Neděle", "Pondělí", "Úterý", "Středa", "Čtvrtek", "Pátek", "Sobota")</f>
        <v>Pondělí</v>
      </c>
      <c r="B287" s="7"/>
      <c r="C287" s="16"/>
      <c r="D287" s="18" t="str">
        <f>CHOOSE(WEEKDAY(D285), "Neděle", "Pondělí", "Úterý", "Středa", "Čtvrtek", "Pátek", "Sobota")</f>
        <v>Neděle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3719</v>
      </c>
      <c r="B289" s="6"/>
      <c r="C289" s="6"/>
      <c r="D289" s="6"/>
      <c r="E289" s="7"/>
    </row>
    <row r="290" hidden="1">
      <c r="A290" s="20" t="s">
        <v>3720</v>
      </c>
      <c r="B290" s="21" t="s">
        <v>3721</v>
      </c>
      <c r="C290" s="22" t="s">
        <v>3722</v>
      </c>
      <c r="D290" s="21" t="s">
        <v>3723</v>
      </c>
      <c r="E290" s="23" t="s">
        <v>13</v>
      </c>
    </row>
    <row r="291" hidden="1">
      <c r="A291" s="24" t="s">
        <v>3724</v>
      </c>
      <c r="B291" s="25">
        <v>11708.0</v>
      </c>
      <c r="C291" s="26">
        <f>8+200+500+1000+10000</f>
        <v>11708</v>
      </c>
      <c r="D291" s="27">
        <f t="shared" ref="D291:D306" si="11">C291-B291</f>
        <v>0</v>
      </c>
      <c r="E291" s="41"/>
    </row>
    <row r="292" hidden="1">
      <c r="A292" s="24" t="s">
        <v>3725</v>
      </c>
      <c r="B292" s="29">
        <v>9361.0</v>
      </c>
      <c r="C292" s="26">
        <v>9361.0</v>
      </c>
      <c r="D292" s="27">
        <f t="shared" si="11"/>
        <v>0</v>
      </c>
      <c r="E292" s="40"/>
    </row>
    <row r="293" hidden="1">
      <c r="A293" s="24" t="s">
        <v>3726</v>
      </c>
      <c r="B293" s="29">
        <v>0.0</v>
      </c>
      <c r="C293" s="26"/>
      <c r="D293" s="27">
        <f t="shared" si="11"/>
        <v>0</v>
      </c>
      <c r="E293" s="41"/>
    </row>
    <row r="294" hidden="1">
      <c r="A294" s="24" t="s">
        <v>3727</v>
      </c>
      <c r="B294" s="29">
        <v>200.0</v>
      </c>
      <c r="C294" s="26"/>
      <c r="D294" s="27">
        <f t="shared" si="11"/>
        <v>-200</v>
      </c>
      <c r="E294" s="41"/>
    </row>
    <row r="295" hidden="1">
      <c r="A295" s="30" t="s">
        <v>3729</v>
      </c>
      <c r="B295" s="29">
        <v>0.0</v>
      </c>
      <c r="C295" s="26"/>
      <c r="D295" s="27">
        <f t="shared" si="11"/>
        <v>0</v>
      </c>
      <c r="E295" s="41"/>
    </row>
    <row r="296" hidden="1">
      <c r="A296" s="30" t="s">
        <v>3730</v>
      </c>
      <c r="B296" s="29">
        <v>0.0</v>
      </c>
      <c r="C296" s="26"/>
      <c r="D296" s="27">
        <f t="shared" si="11"/>
        <v>0</v>
      </c>
      <c r="E296" s="41"/>
    </row>
    <row r="297" hidden="1">
      <c r="A297" s="30" t="s">
        <v>3732</v>
      </c>
      <c r="B297" s="29">
        <v>350.0</v>
      </c>
      <c r="C297" s="26">
        <v>350.0</v>
      </c>
      <c r="D297" s="27">
        <f t="shared" si="11"/>
        <v>0</v>
      </c>
      <c r="E297" s="40"/>
    </row>
    <row r="298" hidden="1">
      <c r="A298" s="31" t="s">
        <v>3734</v>
      </c>
      <c r="B298" s="29">
        <v>480.0</v>
      </c>
      <c r="C298" s="26">
        <f>40+80+320+120</f>
        <v>560</v>
      </c>
      <c r="D298" s="27">
        <f t="shared" si="11"/>
        <v>80</v>
      </c>
      <c r="E298" s="41"/>
    </row>
    <row r="299" hidden="1">
      <c r="A299" s="32" t="s">
        <v>3735</v>
      </c>
      <c r="B299" s="29">
        <v>45242.0</v>
      </c>
      <c r="C299" s="33">
        <f t="array" ref="C299">SUMIFS(INDIRECT(A281 &amp; " Restia!C:C"), INDIRECT(A281 &amp; " Restia!A:A"), A299, INDIRECT(A281 &amp; " Restia!B:B"), "&lt;&gt;canceled")</f>
        <v>116562.4</v>
      </c>
      <c r="D299" s="27">
        <f t="shared" si="11"/>
        <v>71320.4</v>
      </c>
      <c r="E299" s="41"/>
    </row>
    <row r="300" hidden="1">
      <c r="A300" s="32" t="s">
        <v>3736</v>
      </c>
      <c r="B300" s="29">
        <v>30720.0</v>
      </c>
      <c r="C300" s="9">
        <f t="array" ref="C300">SUMIFS( INDIRECT(A281 &amp; " Restia!C:C"), INDIRECT(A281 &amp; " Restia!A:A"), A300, INDIRECT(A281 &amp; " Restia!B:B"), "&lt;&gt;canceled" )</f>
        <v>36238</v>
      </c>
      <c r="D300" s="27">
        <f t="shared" si="11"/>
        <v>5518</v>
      </c>
      <c r="E300" s="41"/>
    </row>
    <row r="301" hidden="1">
      <c r="A301" s="32" t="s">
        <v>3737</v>
      </c>
      <c r="B301" s="29">
        <v>49461.0</v>
      </c>
      <c r="C301" s="9">
        <f t="array" ref="C301">SUMIFS( INDIRECT(A281 &amp; " Restia!C:C"), INDIRECT(A281 &amp; " Restia!A:A"), "damejidlo", INDIRECT(A281 &amp; " Restia!G:G"), "online", INDIRECT(A281 &amp; " Restia!B:B"), "&lt;&gt;canceled" )</f>
        <v>37528</v>
      </c>
      <c r="D301" s="27">
        <f t="shared" si="11"/>
        <v>-11933</v>
      </c>
      <c r="E301" s="41"/>
    </row>
    <row r="302" hidden="1">
      <c r="A302" s="32" t="s">
        <v>3738</v>
      </c>
      <c r="B302" s="29">
        <v>11765.0</v>
      </c>
      <c r="C302" s="9">
        <f t="array" ref="C302">SUMIFS( INDIRECT(A281 &amp; " Restia!C:C"), INDIRECT(A281 &amp; " Restia!A:A"), "generic", INDIRECT(A281 &amp; " Restia!G:G"), "online", INDIRECT(A281 &amp; " Restia!B:B"), "&lt;&gt;canceled" )</f>
        <v>30308.1</v>
      </c>
      <c r="D302" s="27">
        <f t="shared" si="11"/>
        <v>18543.1</v>
      </c>
      <c r="E302" s="41"/>
    </row>
    <row r="303" hidden="1">
      <c r="A303" s="32" t="s">
        <v>3740</v>
      </c>
      <c r="B303" s="29">
        <v>2088.0</v>
      </c>
      <c r="C303" s="9">
        <f t="array" ref="C303">SUMIFS( INDIRECT(A281 &amp; " Restia!C:C"), INDIRECT(A281 &amp; " Restia!E:E"), "wolt kurýr", INDIRECT(A281 &amp; " Restia!A:A"), "&lt;&gt;wolt", INDIRECT(A281 &amp; " Restia!G:G"), "cash", INDIRECT(A281 &amp; " Restia!B:B"), "&lt;&gt;canceled" )</f>
        <v>6297.6</v>
      </c>
      <c r="D303" s="27">
        <f t="shared" si="11"/>
        <v>4209.6</v>
      </c>
      <c r="E303" s="41"/>
    </row>
    <row r="304" hidden="1">
      <c r="A304" s="32" t="s">
        <v>3741</v>
      </c>
      <c r="B304" s="29">
        <v>0.0</v>
      </c>
      <c r="C304" s="9">
        <f t="array" ref="C304">SUMIFS( INDIRECT(A281 &amp; " Restia!C:C"), INDIRECT(A281 &amp; " Restia!A:A"), "damejidlo", INDIRECT(A281 &amp; " Restia!G:G"), "cash", INDIRECT(A281 &amp; " Restia!B:B"), "&lt;&gt;canceled")</f>
        <v>0</v>
      </c>
      <c r="D304" s="27">
        <f t="shared" si="11"/>
        <v>0</v>
      </c>
      <c r="E304" s="41"/>
    </row>
    <row r="305" hidden="1">
      <c r="A305" s="35" t="s">
        <v>3742</v>
      </c>
      <c r="B305" s="29">
        <v>161374.5</v>
      </c>
      <c r="C305" s="9">
        <f t="array" ref="C305">SUM(INDIRECT(A281 &amp; " Restia!C:C")) - SUMIFS(INDIRECT(A281 &amp; " Restia!C:C"), INDIRECT(A281 &amp; " Restia!B:B"), "canceled")</f>
        <v>261556.1</v>
      </c>
      <c r="D305" s="27">
        <f t="shared" si="11"/>
        <v>100181.6</v>
      </c>
      <c r="E305" s="41"/>
    </row>
    <row r="306" hidden="1">
      <c r="A306" s="36" t="s">
        <v>3743</v>
      </c>
      <c r="B306" s="42">
        <v>0.5</v>
      </c>
      <c r="C306" s="71">
        <f>sum(C291:C303)-C305</f>
        <v>-12643</v>
      </c>
      <c r="D306" s="44">
        <f t="shared" si="11"/>
        <v>-12643.5</v>
      </c>
      <c r="E306" s="45"/>
    </row>
    <row r="307" hidden="1"/>
    <row r="308" hidden="1"/>
    <row r="309" hidden="1">
      <c r="A309" s="5" t="s">
        <v>4848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3717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45593.0</v>
      </c>
      <c r="B313" s="6"/>
      <c r="C313" s="14" t="s">
        <v>3718</v>
      </c>
      <c r="D313" s="15">
        <v>45596.0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17" t="str">
        <f>CHOOSE(WEEKDAY(A313), "Neděle", "Pondělí", "Úterý", "Středa", "Čtvrtek", "Pátek", "Sobota")</f>
        <v>Pondělí</v>
      </c>
      <c r="B315" s="7"/>
      <c r="C315" s="16"/>
      <c r="D315" s="18" t="str">
        <f>CHOOSE(WEEKDAY(D313), "Neděle", "Pondělí", "Úterý", "Středa", "Čtvrtek", "Pátek", "Sobota")</f>
        <v>Čtvrtek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3719</v>
      </c>
      <c r="B317" s="6"/>
      <c r="C317" s="6"/>
      <c r="D317" s="6"/>
      <c r="E317" s="7"/>
    </row>
    <row r="318" hidden="1">
      <c r="A318" s="20" t="s">
        <v>3720</v>
      </c>
      <c r="B318" s="21" t="s">
        <v>3721</v>
      </c>
      <c r="C318" s="22" t="s">
        <v>3722</v>
      </c>
      <c r="D318" s="21" t="s">
        <v>3723</v>
      </c>
      <c r="E318" s="23" t="s">
        <v>13</v>
      </c>
    </row>
    <row r="319" hidden="1">
      <c r="A319" s="24" t="s">
        <v>3724</v>
      </c>
      <c r="B319" s="25">
        <v>3170.0</v>
      </c>
      <c r="C319" s="26">
        <v>3170.0</v>
      </c>
      <c r="D319" s="27">
        <f t="shared" ref="D319:D334" si="12">C319-B319</f>
        <v>0</v>
      </c>
      <c r="E319" s="41"/>
    </row>
    <row r="320" hidden="1">
      <c r="A320" s="24" t="s">
        <v>3725</v>
      </c>
      <c r="B320" s="29">
        <v>6014.0</v>
      </c>
      <c r="C320" s="26">
        <f>1542+537+2200+1735</f>
        <v>6014</v>
      </c>
      <c r="D320" s="27">
        <f t="shared" si="12"/>
        <v>0</v>
      </c>
      <c r="E320" s="40"/>
    </row>
    <row r="321" hidden="1">
      <c r="A321" s="24" t="s">
        <v>3726</v>
      </c>
      <c r="B321" s="29">
        <v>0.0</v>
      </c>
      <c r="C321" s="26"/>
      <c r="D321" s="27">
        <f t="shared" si="12"/>
        <v>0</v>
      </c>
      <c r="E321" s="41"/>
    </row>
    <row r="322" hidden="1">
      <c r="A322" s="24" t="s">
        <v>3727</v>
      </c>
      <c r="B322" s="29">
        <v>0.0</v>
      </c>
      <c r="C322" s="26"/>
      <c r="D322" s="27">
        <f t="shared" si="12"/>
        <v>0</v>
      </c>
      <c r="E322" s="41"/>
    </row>
    <row r="323" hidden="1">
      <c r="A323" s="30" t="s">
        <v>3729</v>
      </c>
      <c r="B323" s="29">
        <v>80.0</v>
      </c>
      <c r="C323" s="26"/>
      <c r="D323" s="27">
        <f t="shared" si="12"/>
        <v>-80</v>
      </c>
      <c r="E323" s="41"/>
    </row>
    <row r="324" hidden="1">
      <c r="A324" s="30" t="s">
        <v>3730</v>
      </c>
      <c r="B324" s="29">
        <v>0.0</v>
      </c>
      <c r="C324" s="26"/>
      <c r="D324" s="27">
        <f t="shared" si="12"/>
        <v>0</v>
      </c>
      <c r="E324" s="41"/>
    </row>
    <row r="325" hidden="1">
      <c r="A325" s="30" t="s">
        <v>3732</v>
      </c>
      <c r="B325" s="29">
        <v>0.0</v>
      </c>
      <c r="C325" s="26"/>
      <c r="D325" s="27">
        <f t="shared" si="12"/>
        <v>0</v>
      </c>
      <c r="E325" s="40"/>
    </row>
    <row r="326" hidden="1">
      <c r="A326" s="31" t="s">
        <v>3734</v>
      </c>
      <c r="B326" s="29">
        <v>360.0</v>
      </c>
      <c r="C326" s="26">
        <f>40+40+80+80</f>
        <v>240</v>
      </c>
      <c r="D326" s="27">
        <f t="shared" si="12"/>
        <v>-120</v>
      </c>
      <c r="E326" s="41"/>
    </row>
    <row r="327" hidden="1">
      <c r="A327" s="32" t="s">
        <v>3735</v>
      </c>
      <c r="B327" s="29">
        <v>27932.0</v>
      </c>
      <c r="C327" s="33">
        <f t="array" ref="C327">SUMIFS(INDIRECT(A309 &amp; " Restia!C:C"), INDIRECT(A309 &amp; " Restia!A:A"), A327, INDIRECT(A309 &amp; " Restia!B:B"), "&lt;&gt;canceled")</f>
        <v>116562.4</v>
      </c>
      <c r="D327" s="27">
        <f t="shared" si="12"/>
        <v>88630.4</v>
      </c>
      <c r="E327" s="41"/>
    </row>
    <row r="328" hidden="1">
      <c r="A328" s="32" t="s">
        <v>3736</v>
      </c>
      <c r="B328" s="29">
        <v>6695.0</v>
      </c>
      <c r="C328" s="9">
        <f t="array" ref="C328">SUMIFS( INDIRECT(A309 &amp; " Restia!C:C"), INDIRECT(A309 &amp; " Restia!A:A"), A328, INDIRECT(A309 &amp; " Restia!B:B"), "&lt;&gt;canceled" )</f>
        <v>36238</v>
      </c>
      <c r="D328" s="27">
        <f t="shared" si="12"/>
        <v>29543</v>
      </c>
      <c r="E328" s="41"/>
    </row>
    <row r="329" hidden="1">
      <c r="A329" s="32" t="s">
        <v>3737</v>
      </c>
      <c r="B329" s="29">
        <v>22944.0</v>
      </c>
      <c r="C329" s="9">
        <f t="array" ref="C329">SUMIFS( INDIRECT(A309 &amp; " Restia!C:C"), INDIRECT(A309 &amp; " Restia!A:A"), "damejidlo", INDIRECT(A309 &amp; " Restia!G:G"), "online", INDIRECT(A309 &amp; " Restia!B:B"), "&lt;&gt;canceled" )</f>
        <v>37528</v>
      </c>
      <c r="D329" s="27">
        <f t="shared" si="12"/>
        <v>14584</v>
      </c>
      <c r="E329" s="41"/>
    </row>
    <row r="330" hidden="1">
      <c r="A330" s="32" t="s">
        <v>3738</v>
      </c>
      <c r="B330" s="29">
        <v>5138.0</v>
      </c>
      <c r="C330" s="9">
        <f t="array" ref="C330">SUMIFS( INDIRECT(A309 &amp; " Restia!C:C"), INDIRECT(A309 &amp; " Restia!A:A"), "generic", INDIRECT(A309 &amp; " Restia!G:G"), "online", INDIRECT(A309 &amp; " Restia!B:B"), "&lt;&gt;canceled" )</f>
        <v>30308.1</v>
      </c>
      <c r="D330" s="27">
        <f t="shared" si="12"/>
        <v>25170.1</v>
      </c>
      <c r="E330" s="41"/>
    </row>
    <row r="331" hidden="1">
      <c r="A331" s="32" t="s">
        <v>3740</v>
      </c>
      <c r="B331" s="29">
        <v>0.0</v>
      </c>
      <c r="C331" s="9">
        <f t="array" ref="C331">SUMIFS( INDIRECT(A309 &amp; " Restia!C:C"), INDIRECT(A309 &amp; " Restia!E:E"), "wolt kurýr", INDIRECT(A309 &amp; " Restia!A:A"), "&lt;&gt;wolt", INDIRECT(A309 &amp; " Restia!G:G"), "cash", INDIRECT(A309 &amp; " Restia!B:B"), "&lt;&gt;canceled" )</f>
        <v>6297.6</v>
      </c>
      <c r="D331" s="27">
        <f t="shared" si="12"/>
        <v>6297.6</v>
      </c>
      <c r="E331" s="41"/>
    </row>
    <row r="332" hidden="1">
      <c r="A332" s="32" t="s">
        <v>3741</v>
      </c>
      <c r="B332" s="29">
        <v>0.0</v>
      </c>
      <c r="C332" s="9">
        <f t="array" ref="C332">SUMIFS( INDIRECT(A309 &amp; " Restia!C:C"), INDIRECT(A309 &amp; " Restia!A:A"), "damejidlo", INDIRECT(A309 &amp; " Restia!G:G"), "cash", INDIRECT(A309 &amp; " Restia!B:B"), "&lt;&gt;canceled")</f>
        <v>0</v>
      </c>
      <c r="D332" s="27">
        <f t="shared" si="12"/>
        <v>0</v>
      </c>
      <c r="E332" s="41"/>
    </row>
    <row r="333" hidden="1">
      <c r="A333" s="35" t="s">
        <v>3742</v>
      </c>
      <c r="B333" s="29">
        <v>72333.0</v>
      </c>
      <c r="C333" s="9">
        <f t="array" ref="C333">SUM(INDIRECT(A309 &amp; " Restia!C:C")) - SUMIFS(INDIRECT(A309 &amp; " Restia!C:C"), INDIRECT(A309 &amp; " Restia!B:B"), "canceled")</f>
        <v>261556.1</v>
      </c>
      <c r="D333" s="27">
        <f t="shared" si="12"/>
        <v>189223.1</v>
      </c>
      <c r="E333" s="41"/>
    </row>
    <row r="334" hidden="1">
      <c r="A334" s="36" t="s">
        <v>3743</v>
      </c>
      <c r="B334" s="42">
        <v>0.0</v>
      </c>
      <c r="C334" s="71">
        <f>sum(C319:C331)-C333</f>
        <v>-25198</v>
      </c>
      <c r="D334" s="44">
        <f t="shared" si="12"/>
        <v>-25198</v>
      </c>
      <c r="E334" s="45"/>
    </row>
    <row r="335" hidden="1"/>
    <row r="336" hidden="1"/>
    <row r="337" hidden="1">
      <c r="A337" s="5" t="s">
        <v>4848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3717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45597.0</v>
      </c>
      <c r="B341" s="6"/>
      <c r="C341" s="53" t="s">
        <v>3718</v>
      </c>
      <c r="D341" s="15">
        <v>45599.0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4" t="s">
        <v>4857</v>
      </c>
      <c r="B343" s="7"/>
      <c r="C343" s="16"/>
      <c r="D343" s="55" t="s">
        <v>4851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3719</v>
      </c>
      <c r="B345" s="6"/>
      <c r="C345" s="6"/>
      <c r="D345" s="6"/>
      <c r="E345" s="7"/>
    </row>
    <row r="346" hidden="1">
      <c r="A346" s="20" t="s">
        <v>3720</v>
      </c>
      <c r="B346" s="21" t="s">
        <v>3721</v>
      </c>
      <c r="C346" s="22" t="s">
        <v>3722</v>
      </c>
      <c r="D346" s="21" t="s">
        <v>3723</v>
      </c>
      <c r="E346" s="23" t="s">
        <v>13</v>
      </c>
    </row>
    <row r="347" hidden="1">
      <c r="A347" s="56" t="s">
        <v>3724</v>
      </c>
      <c r="B347" s="25">
        <v>9552.0</v>
      </c>
      <c r="C347" s="26">
        <v>9552.0</v>
      </c>
      <c r="D347" s="27">
        <v>0.0</v>
      </c>
      <c r="E347" s="41"/>
    </row>
    <row r="348" hidden="1">
      <c r="A348" s="56" t="s">
        <v>3725</v>
      </c>
      <c r="B348" s="29">
        <v>2356.0</v>
      </c>
      <c r="C348" s="26">
        <v>2356.0</v>
      </c>
      <c r="D348" s="27">
        <v>0.0</v>
      </c>
      <c r="E348" s="40"/>
    </row>
    <row r="349" hidden="1">
      <c r="A349" s="56" t="s">
        <v>3726</v>
      </c>
      <c r="B349" s="29">
        <v>0.0</v>
      </c>
      <c r="C349" s="26"/>
      <c r="D349" s="27">
        <v>0.0</v>
      </c>
      <c r="E349" s="41"/>
    </row>
    <row r="350" hidden="1">
      <c r="A350" s="56" t="s">
        <v>3727</v>
      </c>
      <c r="B350" s="29">
        <v>0.0</v>
      </c>
      <c r="C350" s="26"/>
      <c r="D350" s="27">
        <v>0.0</v>
      </c>
      <c r="E350" s="41"/>
    </row>
    <row r="351" hidden="1">
      <c r="A351" s="31" t="s">
        <v>3729</v>
      </c>
      <c r="B351" s="29">
        <v>0.0</v>
      </c>
      <c r="C351" s="26"/>
      <c r="D351" s="27">
        <v>0.0</v>
      </c>
      <c r="E351" s="41"/>
    </row>
    <row r="352" hidden="1">
      <c r="A352" s="31" t="s">
        <v>3730</v>
      </c>
      <c r="B352" s="29">
        <v>0.0</v>
      </c>
      <c r="C352" s="26"/>
      <c r="D352" s="27">
        <v>0.0</v>
      </c>
      <c r="E352" s="41"/>
    </row>
    <row r="353" hidden="1">
      <c r="A353" s="31" t="s">
        <v>3732</v>
      </c>
      <c r="B353" s="29">
        <v>0.0</v>
      </c>
      <c r="C353" s="26"/>
      <c r="D353" s="27">
        <v>0.0</v>
      </c>
      <c r="E353" s="40"/>
    </row>
    <row r="354" hidden="1">
      <c r="A354" s="31" t="s">
        <v>3734</v>
      </c>
      <c r="B354" s="29">
        <v>960.0</v>
      </c>
      <c r="C354" s="26">
        <v>960.0</v>
      </c>
      <c r="D354" s="27">
        <v>0.0</v>
      </c>
      <c r="E354" s="41"/>
    </row>
    <row r="355" hidden="1">
      <c r="A355" s="57" t="s">
        <v>3735</v>
      </c>
      <c r="B355" s="29">
        <v>20931.0</v>
      </c>
      <c r="C355" s="29">
        <v>20931.0</v>
      </c>
      <c r="D355" s="27">
        <v>0.0</v>
      </c>
      <c r="E355" s="41"/>
    </row>
    <row r="356" hidden="1">
      <c r="A356" s="57" t="s">
        <v>3736</v>
      </c>
      <c r="B356" s="29">
        <v>19687.0</v>
      </c>
      <c r="C356" s="58">
        <v>19687.0</v>
      </c>
      <c r="D356" s="27">
        <v>0.0</v>
      </c>
      <c r="E356" s="41"/>
    </row>
    <row r="357" hidden="1">
      <c r="A357" s="57" t="s">
        <v>3737</v>
      </c>
      <c r="B357" s="29">
        <v>19149.0</v>
      </c>
      <c r="C357" s="58">
        <v>19149.0</v>
      </c>
      <c r="D357" s="27">
        <v>0.0</v>
      </c>
      <c r="E357" s="41"/>
    </row>
    <row r="358" hidden="1">
      <c r="A358" s="57" t="s">
        <v>3738</v>
      </c>
      <c r="B358" s="29">
        <v>12006.0</v>
      </c>
      <c r="C358" s="58">
        <v>12006.0</v>
      </c>
      <c r="D358" s="27">
        <v>0.0</v>
      </c>
      <c r="E358" s="41"/>
    </row>
    <row r="359" hidden="1">
      <c r="A359" s="57" t="s">
        <v>3740</v>
      </c>
      <c r="B359" s="29">
        <v>0.0</v>
      </c>
      <c r="C359" s="58">
        <v>0.0</v>
      </c>
      <c r="D359" s="27">
        <v>0.0</v>
      </c>
      <c r="E359" s="41"/>
    </row>
    <row r="360" hidden="1">
      <c r="A360" s="57" t="s">
        <v>3741</v>
      </c>
      <c r="B360" s="29">
        <v>0.0</v>
      </c>
      <c r="C360" s="58">
        <v>0.0</v>
      </c>
      <c r="D360" s="27">
        <v>0.0</v>
      </c>
      <c r="E360" s="41"/>
    </row>
    <row r="361" hidden="1">
      <c r="A361" s="35" t="s">
        <v>3742</v>
      </c>
      <c r="B361" s="29">
        <v>84641.0</v>
      </c>
      <c r="C361" s="58">
        <v>84641.0</v>
      </c>
      <c r="D361" s="27">
        <v>0.0</v>
      </c>
      <c r="E361" s="41"/>
    </row>
    <row r="362" hidden="1">
      <c r="A362" s="36" t="s">
        <v>3743</v>
      </c>
      <c r="B362" s="42">
        <v>0.0</v>
      </c>
      <c r="C362" s="72">
        <v>0.0</v>
      </c>
      <c r="D362" s="65">
        <v>0.0</v>
      </c>
      <c r="E362" s="45"/>
    </row>
    <row r="363" hidden="1"/>
    <row r="364" hidden="1"/>
    <row r="365" hidden="1">
      <c r="A365" s="5" t="s">
        <v>4848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3717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45600.0</v>
      </c>
      <c r="B369" s="6"/>
      <c r="C369" s="53" t="s">
        <v>3718</v>
      </c>
      <c r="D369" s="15">
        <v>45606.0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4" t="s">
        <v>4850</v>
      </c>
      <c r="B371" s="7"/>
      <c r="C371" s="16"/>
      <c r="D371" s="55" t="s">
        <v>4851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3719</v>
      </c>
      <c r="B373" s="6"/>
      <c r="C373" s="6"/>
      <c r="D373" s="6"/>
      <c r="E373" s="7"/>
    </row>
    <row r="374" hidden="1">
      <c r="A374" s="20" t="s">
        <v>3720</v>
      </c>
      <c r="B374" s="21" t="s">
        <v>3721</v>
      </c>
      <c r="C374" s="22" t="s">
        <v>3722</v>
      </c>
      <c r="D374" s="21" t="s">
        <v>3723</v>
      </c>
      <c r="E374" s="23" t="s">
        <v>13</v>
      </c>
    </row>
    <row r="375" hidden="1">
      <c r="A375" s="56" t="s">
        <v>3724</v>
      </c>
      <c r="B375" s="25">
        <v>11587.0</v>
      </c>
      <c r="C375" s="26">
        <v>11587.0</v>
      </c>
      <c r="D375" s="27">
        <v>0.0</v>
      </c>
      <c r="E375" s="41"/>
    </row>
    <row r="376" hidden="1">
      <c r="A376" s="56" t="s">
        <v>3725</v>
      </c>
      <c r="B376" s="29">
        <v>9810.0</v>
      </c>
      <c r="C376" s="26">
        <v>9810.0</v>
      </c>
      <c r="D376" s="27">
        <v>0.0</v>
      </c>
      <c r="E376" s="40"/>
    </row>
    <row r="377" hidden="1">
      <c r="A377" s="56" t="s">
        <v>3726</v>
      </c>
      <c r="B377" s="29">
        <v>0.0</v>
      </c>
      <c r="C377" s="26"/>
      <c r="D377" s="27">
        <v>0.0</v>
      </c>
      <c r="E377" s="41"/>
    </row>
    <row r="378" hidden="1">
      <c r="A378" s="56" t="s">
        <v>3727</v>
      </c>
      <c r="B378" s="29">
        <v>0.0</v>
      </c>
      <c r="C378" s="26"/>
      <c r="D378" s="27">
        <v>0.0</v>
      </c>
      <c r="E378" s="41"/>
    </row>
    <row r="379" hidden="1">
      <c r="A379" s="31" t="s">
        <v>3729</v>
      </c>
      <c r="B379" s="29">
        <v>0.0</v>
      </c>
      <c r="C379" s="26"/>
      <c r="D379" s="27">
        <v>0.0</v>
      </c>
      <c r="E379" s="41"/>
    </row>
    <row r="380" hidden="1">
      <c r="A380" s="31" t="s">
        <v>3730</v>
      </c>
      <c r="B380" s="29">
        <v>0.0</v>
      </c>
      <c r="C380" s="26"/>
      <c r="D380" s="27">
        <v>0.0</v>
      </c>
      <c r="E380" s="41"/>
    </row>
    <row r="381" hidden="1">
      <c r="A381" s="31" t="s">
        <v>3732</v>
      </c>
      <c r="B381" s="29">
        <v>0.0</v>
      </c>
      <c r="C381" s="26"/>
      <c r="D381" s="27">
        <v>0.0</v>
      </c>
      <c r="E381" s="40"/>
    </row>
    <row r="382" hidden="1">
      <c r="A382" s="31" t="s">
        <v>3734</v>
      </c>
      <c r="B382" s="29">
        <v>1480.0</v>
      </c>
      <c r="C382" s="26">
        <v>1480.0</v>
      </c>
      <c r="D382" s="27">
        <v>0.0</v>
      </c>
      <c r="E382" s="41"/>
    </row>
    <row r="383" hidden="1">
      <c r="A383" s="57" t="s">
        <v>3735</v>
      </c>
      <c r="B383" s="29">
        <v>44112.0</v>
      </c>
      <c r="C383" s="29">
        <v>44112.0</v>
      </c>
      <c r="D383" s="27">
        <v>0.0</v>
      </c>
      <c r="E383" s="41"/>
    </row>
    <row r="384" hidden="1">
      <c r="A384" s="57" t="s">
        <v>3736</v>
      </c>
      <c r="B384" s="29">
        <v>29025.0</v>
      </c>
      <c r="C384" s="58">
        <v>29025.0</v>
      </c>
      <c r="D384" s="27">
        <v>0.0</v>
      </c>
      <c r="E384" s="41"/>
    </row>
    <row r="385" hidden="1">
      <c r="A385" s="57" t="s">
        <v>3737</v>
      </c>
      <c r="B385" s="29">
        <v>51329.0</v>
      </c>
      <c r="C385" s="58">
        <v>51329.0</v>
      </c>
      <c r="D385" s="27">
        <v>0.0</v>
      </c>
      <c r="E385" s="41"/>
    </row>
    <row r="386" hidden="1">
      <c r="A386" s="57" t="s">
        <v>3738</v>
      </c>
      <c r="B386" s="29">
        <v>17519.0</v>
      </c>
      <c r="C386" s="58">
        <v>17519.0</v>
      </c>
      <c r="D386" s="27">
        <v>0.0</v>
      </c>
      <c r="E386" s="41"/>
    </row>
    <row r="387" hidden="1">
      <c r="A387" s="57" t="s">
        <v>3740</v>
      </c>
      <c r="B387" s="29">
        <v>0.0</v>
      </c>
      <c r="C387" s="58">
        <v>0.0</v>
      </c>
      <c r="D387" s="27">
        <v>0.0</v>
      </c>
      <c r="E387" s="41"/>
    </row>
    <row r="388" hidden="1">
      <c r="A388" s="57" t="s">
        <v>3741</v>
      </c>
      <c r="B388" s="29">
        <v>0.0</v>
      </c>
      <c r="C388" s="58">
        <v>0.0</v>
      </c>
      <c r="D388" s="27">
        <v>0.0</v>
      </c>
      <c r="E388" s="41"/>
    </row>
    <row r="389" hidden="1">
      <c r="A389" s="35" t="s">
        <v>3742</v>
      </c>
      <c r="B389" s="29">
        <v>164861.5</v>
      </c>
      <c r="C389" s="58">
        <v>164861.5</v>
      </c>
      <c r="D389" s="27">
        <v>0.0</v>
      </c>
      <c r="E389" s="41"/>
    </row>
    <row r="390" hidden="1">
      <c r="A390" s="36" t="s">
        <v>3743</v>
      </c>
      <c r="B390" s="42">
        <v>0.5</v>
      </c>
      <c r="C390" s="72">
        <v>0.5</v>
      </c>
      <c r="D390" s="65">
        <v>0.0</v>
      </c>
      <c r="E390" s="45"/>
    </row>
    <row r="391" hidden="1"/>
    <row r="392" hidden="1"/>
    <row r="393" hidden="1">
      <c r="A393" s="5" t="s">
        <v>4848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3717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45607.0</v>
      </c>
      <c r="B397" s="6"/>
      <c r="C397" s="53" t="s">
        <v>3718</v>
      </c>
      <c r="D397" s="15">
        <v>45613.0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4" t="s">
        <v>4850</v>
      </c>
      <c r="B399" s="7"/>
      <c r="C399" s="16"/>
      <c r="D399" s="55" t="s">
        <v>4851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3719</v>
      </c>
      <c r="B401" s="6"/>
      <c r="C401" s="6"/>
      <c r="D401" s="6"/>
      <c r="E401" s="7"/>
    </row>
    <row r="402" hidden="1">
      <c r="A402" s="20" t="s">
        <v>3720</v>
      </c>
      <c r="B402" s="21" t="s">
        <v>3721</v>
      </c>
      <c r="C402" s="22" t="s">
        <v>3722</v>
      </c>
      <c r="D402" s="21" t="s">
        <v>3723</v>
      </c>
      <c r="E402" s="23" t="s">
        <v>13</v>
      </c>
    </row>
    <row r="403" hidden="1">
      <c r="A403" s="56" t="s">
        <v>3724</v>
      </c>
      <c r="B403" s="25">
        <v>9826.0</v>
      </c>
      <c r="C403" s="26">
        <v>9826.0</v>
      </c>
      <c r="D403" s="27">
        <v>0.0</v>
      </c>
      <c r="E403" s="41"/>
    </row>
    <row r="404" hidden="1">
      <c r="A404" s="56" t="s">
        <v>3725</v>
      </c>
      <c r="B404" s="29">
        <v>8226.0</v>
      </c>
      <c r="C404" s="26">
        <v>6126.0</v>
      </c>
      <c r="D404" s="27">
        <v>-2100.0</v>
      </c>
      <c r="E404" s="40" t="s">
        <v>8715</v>
      </c>
    </row>
    <row r="405" hidden="1">
      <c r="A405" s="56" t="s">
        <v>3726</v>
      </c>
      <c r="B405" s="29">
        <v>0.0</v>
      </c>
      <c r="C405" s="26"/>
      <c r="D405" s="27">
        <v>0.0</v>
      </c>
      <c r="E405" s="41"/>
    </row>
    <row r="406" hidden="1">
      <c r="A406" s="56" t="s">
        <v>3727</v>
      </c>
      <c r="B406" s="29">
        <v>0.0</v>
      </c>
      <c r="C406" s="26"/>
      <c r="D406" s="27">
        <v>0.0</v>
      </c>
      <c r="E406" s="41"/>
    </row>
    <row r="407" hidden="1">
      <c r="A407" s="31" t="s">
        <v>3729</v>
      </c>
      <c r="B407" s="29">
        <v>0.0</v>
      </c>
      <c r="C407" s="26"/>
      <c r="D407" s="27">
        <v>0.0</v>
      </c>
      <c r="E407" s="41"/>
    </row>
    <row r="408" hidden="1">
      <c r="A408" s="31" t="s">
        <v>3730</v>
      </c>
      <c r="B408" s="29">
        <v>0.0</v>
      </c>
      <c r="C408" s="26"/>
      <c r="D408" s="27">
        <v>0.0</v>
      </c>
      <c r="E408" s="41"/>
    </row>
    <row r="409" hidden="1">
      <c r="A409" s="31" t="s">
        <v>3732</v>
      </c>
      <c r="B409" s="29">
        <v>0.0</v>
      </c>
      <c r="C409" s="26"/>
      <c r="D409" s="27">
        <v>0.0</v>
      </c>
      <c r="E409" s="40"/>
    </row>
    <row r="410" hidden="1">
      <c r="A410" s="31" t="s">
        <v>3734</v>
      </c>
      <c r="B410" s="29">
        <v>1520.0</v>
      </c>
      <c r="C410" s="26">
        <v>1400.0</v>
      </c>
      <c r="D410" s="27">
        <v>-120.0</v>
      </c>
      <c r="E410" s="41"/>
    </row>
    <row r="411" hidden="1">
      <c r="A411" s="57" t="s">
        <v>3735</v>
      </c>
      <c r="B411" s="29">
        <v>49183.0</v>
      </c>
      <c r="C411" s="29">
        <v>49183.0</v>
      </c>
      <c r="D411" s="27">
        <v>0.0</v>
      </c>
      <c r="E411" s="41"/>
    </row>
    <row r="412" hidden="1">
      <c r="A412" s="57" t="s">
        <v>3736</v>
      </c>
      <c r="B412" s="29">
        <v>29769.0</v>
      </c>
      <c r="C412" s="58">
        <v>29769.0</v>
      </c>
      <c r="D412" s="27">
        <v>0.0</v>
      </c>
      <c r="E412" s="41"/>
    </row>
    <row r="413" hidden="1">
      <c r="A413" s="57" t="s">
        <v>3737</v>
      </c>
      <c r="B413" s="29">
        <v>54409.0</v>
      </c>
      <c r="C413" s="58">
        <v>54409.0</v>
      </c>
      <c r="D413" s="27">
        <v>0.0</v>
      </c>
      <c r="E413" s="41"/>
    </row>
    <row r="414" hidden="1">
      <c r="A414" s="57" t="s">
        <v>3738</v>
      </c>
      <c r="B414" s="29">
        <v>20774.8</v>
      </c>
      <c r="C414" s="58">
        <v>20774.800000000003</v>
      </c>
      <c r="D414" s="27">
        <v>3.637978807091713E-12</v>
      </c>
      <c r="E414" s="41"/>
    </row>
    <row r="415" hidden="1">
      <c r="A415" s="57" t="s">
        <v>3740</v>
      </c>
      <c r="B415" s="29">
        <v>306.0</v>
      </c>
      <c r="C415" s="58">
        <v>306.0</v>
      </c>
      <c r="D415" s="27">
        <v>0.0</v>
      </c>
      <c r="E415" s="41"/>
    </row>
    <row r="416" hidden="1">
      <c r="A416" s="57" t="s">
        <v>3741</v>
      </c>
      <c r="B416" s="29">
        <v>0.0</v>
      </c>
      <c r="C416" s="58">
        <v>0.0</v>
      </c>
      <c r="D416" s="27">
        <v>0.0</v>
      </c>
      <c r="E416" s="41"/>
    </row>
    <row r="417" hidden="1">
      <c r="A417" s="35" t="s">
        <v>3742</v>
      </c>
      <c r="B417" s="29">
        <v>174008.10000000003</v>
      </c>
      <c r="C417" s="58">
        <v>174008.1</v>
      </c>
      <c r="D417" s="27">
        <v>-2.9103830456733704E-11</v>
      </c>
      <c r="E417" s="41"/>
    </row>
    <row r="418" hidden="1">
      <c r="A418" s="36" t="s">
        <v>3743</v>
      </c>
      <c r="B418" s="42">
        <v>5.700000000000728</v>
      </c>
      <c r="C418" s="72">
        <v>-2214.3000000000175</v>
      </c>
      <c r="D418" s="65">
        <v>-2220.000000000018</v>
      </c>
      <c r="E418" s="45"/>
    </row>
    <row r="419" hidden="1"/>
    <row r="420" hidden="1"/>
    <row r="421" hidden="1">
      <c r="A421" s="5" t="s">
        <v>4848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3717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45614.0</v>
      </c>
      <c r="B425" s="6"/>
      <c r="C425" s="53" t="s">
        <v>3718</v>
      </c>
      <c r="D425" s="15">
        <v>45620.0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4" t="s">
        <v>4850</v>
      </c>
      <c r="B427" s="7"/>
      <c r="C427" s="16"/>
      <c r="D427" s="55" t="s">
        <v>4851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3719</v>
      </c>
      <c r="B429" s="6"/>
      <c r="C429" s="6"/>
      <c r="D429" s="6"/>
      <c r="E429" s="7"/>
    </row>
    <row r="430" hidden="1">
      <c r="A430" s="20" t="s">
        <v>3720</v>
      </c>
      <c r="B430" s="21" t="s">
        <v>3721</v>
      </c>
      <c r="C430" s="22" t="s">
        <v>3722</v>
      </c>
      <c r="D430" s="21" t="s">
        <v>3723</v>
      </c>
      <c r="E430" s="23" t="s">
        <v>13</v>
      </c>
    </row>
    <row r="431" hidden="1">
      <c r="A431" s="56" t="s">
        <v>3724</v>
      </c>
      <c r="B431" s="25">
        <v>6134.0</v>
      </c>
      <c r="C431" s="26">
        <v>6134.0</v>
      </c>
      <c r="D431" s="27">
        <v>0.0</v>
      </c>
      <c r="E431" s="41"/>
    </row>
    <row r="432" hidden="1">
      <c r="A432" s="56" t="s">
        <v>3725</v>
      </c>
      <c r="B432" s="29">
        <v>9524.0</v>
      </c>
      <c r="C432" s="26">
        <v>9524.0</v>
      </c>
      <c r="D432" s="27">
        <v>0.0</v>
      </c>
      <c r="E432" s="40"/>
    </row>
    <row r="433" hidden="1">
      <c r="A433" s="56" t="s">
        <v>3726</v>
      </c>
      <c r="B433" s="29">
        <v>140.0</v>
      </c>
      <c r="C433" s="26">
        <v>140.0</v>
      </c>
      <c r="D433" s="27">
        <v>0.0</v>
      </c>
      <c r="E433" s="41"/>
    </row>
    <row r="434" hidden="1">
      <c r="A434" s="56" t="s">
        <v>3727</v>
      </c>
      <c r="B434" s="29">
        <v>0.0</v>
      </c>
      <c r="C434" s="26"/>
      <c r="D434" s="27">
        <v>0.0</v>
      </c>
      <c r="E434" s="41"/>
    </row>
    <row r="435" hidden="1">
      <c r="A435" s="31" t="s">
        <v>3729</v>
      </c>
      <c r="B435" s="29">
        <v>0.0</v>
      </c>
      <c r="C435" s="26"/>
      <c r="D435" s="27">
        <v>0.0</v>
      </c>
      <c r="E435" s="41"/>
    </row>
    <row r="436" hidden="1">
      <c r="A436" s="31" t="s">
        <v>3730</v>
      </c>
      <c r="B436" s="29">
        <v>0.0</v>
      </c>
      <c r="C436" s="26"/>
      <c r="D436" s="27">
        <v>0.0</v>
      </c>
      <c r="E436" s="41"/>
    </row>
    <row r="437" hidden="1">
      <c r="A437" s="31" t="s">
        <v>3732</v>
      </c>
      <c r="B437" s="29">
        <v>0.0</v>
      </c>
      <c r="C437" s="26"/>
      <c r="D437" s="27">
        <v>0.0</v>
      </c>
      <c r="E437" s="40"/>
    </row>
    <row r="438" hidden="1">
      <c r="A438" s="31" t="s">
        <v>3734</v>
      </c>
      <c r="B438" s="29">
        <v>1520.0</v>
      </c>
      <c r="C438" s="26">
        <v>1541.0</v>
      </c>
      <c r="D438" s="27">
        <v>21.0</v>
      </c>
      <c r="E438" s="40" t="s">
        <v>8716</v>
      </c>
    </row>
    <row r="439" hidden="1">
      <c r="A439" s="57" t="s">
        <v>3735</v>
      </c>
      <c r="B439" s="29">
        <v>50646.0</v>
      </c>
      <c r="C439" s="29">
        <v>50646.0</v>
      </c>
      <c r="D439" s="27">
        <v>0.0</v>
      </c>
      <c r="E439" s="41"/>
    </row>
    <row r="440" hidden="1">
      <c r="A440" s="57" t="s">
        <v>3736</v>
      </c>
      <c r="B440" s="29">
        <v>23016.0</v>
      </c>
      <c r="C440" s="58">
        <v>23016.0</v>
      </c>
      <c r="D440" s="27">
        <v>0.0</v>
      </c>
      <c r="E440" s="41"/>
    </row>
    <row r="441" hidden="1">
      <c r="A441" s="57" t="s">
        <v>3737</v>
      </c>
      <c r="B441" s="29">
        <v>57532.0</v>
      </c>
      <c r="C441" s="58">
        <v>57532.0</v>
      </c>
      <c r="D441" s="27">
        <v>0.0</v>
      </c>
      <c r="E441" s="41"/>
    </row>
    <row r="442" hidden="1">
      <c r="A442" s="57" t="s">
        <v>3738</v>
      </c>
      <c r="B442" s="29">
        <v>18287.6</v>
      </c>
      <c r="C442" s="58">
        <v>18287.6</v>
      </c>
      <c r="D442" s="27">
        <v>0.0</v>
      </c>
      <c r="E442" s="41"/>
    </row>
    <row r="443" hidden="1">
      <c r="A443" s="57" t="s">
        <v>3740</v>
      </c>
      <c r="B443" s="29">
        <v>0.0</v>
      </c>
      <c r="C443" s="58">
        <v>0.0</v>
      </c>
      <c r="D443" s="27">
        <v>0.0</v>
      </c>
      <c r="E443" s="41"/>
    </row>
    <row r="444" hidden="1">
      <c r="A444" s="57" t="s">
        <v>3741</v>
      </c>
      <c r="B444" s="29">
        <v>0.0</v>
      </c>
      <c r="C444" s="58">
        <v>0.0</v>
      </c>
      <c r="D444" s="27">
        <v>0.0</v>
      </c>
      <c r="E444" s="41"/>
    </row>
    <row r="445" hidden="1">
      <c r="A445" s="35" t="s">
        <v>3742</v>
      </c>
      <c r="B445" s="29">
        <v>166743.09999999998</v>
      </c>
      <c r="C445" s="58">
        <v>166743.09999999998</v>
      </c>
      <c r="D445" s="27">
        <v>0.0</v>
      </c>
      <c r="E445" s="41"/>
    </row>
    <row r="446" hidden="1">
      <c r="A446" s="36" t="s">
        <v>3743</v>
      </c>
      <c r="B446" s="42">
        <v>56.50000000000364</v>
      </c>
      <c r="C446" s="72">
        <v>77.5000000000291</v>
      </c>
      <c r="D446" s="65">
        <v>21.000000000025466</v>
      </c>
      <c r="E446" s="45"/>
    </row>
    <row r="447" hidden="1"/>
    <row r="448" hidden="1"/>
    <row r="449" hidden="1">
      <c r="A449" s="5" t="s">
        <v>4848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3717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45621.0</v>
      </c>
      <c r="B453" s="6"/>
      <c r="C453" s="53" t="s">
        <v>3718</v>
      </c>
      <c r="D453" s="15">
        <v>45626.0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4" t="s">
        <v>4850</v>
      </c>
      <c r="B455" s="7"/>
      <c r="C455" s="16"/>
      <c r="D455" s="55" t="s">
        <v>4859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3719</v>
      </c>
      <c r="B457" s="6"/>
      <c r="C457" s="6"/>
      <c r="D457" s="6"/>
      <c r="E457" s="7"/>
    </row>
    <row r="458" hidden="1">
      <c r="A458" s="20" t="s">
        <v>3720</v>
      </c>
      <c r="B458" s="21" t="s">
        <v>3721</v>
      </c>
      <c r="C458" s="22" t="s">
        <v>3722</v>
      </c>
      <c r="D458" s="21" t="s">
        <v>3723</v>
      </c>
      <c r="E458" s="23" t="s">
        <v>13</v>
      </c>
    </row>
    <row r="459" hidden="1">
      <c r="A459" s="56" t="s">
        <v>3724</v>
      </c>
      <c r="B459" s="25">
        <v>5218.0</v>
      </c>
      <c r="C459" s="26">
        <v>5218.0</v>
      </c>
      <c r="D459" s="27">
        <v>0.0</v>
      </c>
      <c r="E459" s="41"/>
    </row>
    <row r="460" hidden="1">
      <c r="A460" s="56" t="s">
        <v>3725</v>
      </c>
      <c r="B460" s="29">
        <v>7534.0</v>
      </c>
      <c r="C460" s="26">
        <v>7534.0</v>
      </c>
      <c r="D460" s="27">
        <v>0.0</v>
      </c>
      <c r="E460" s="40"/>
    </row>
    <row r="461" hidden="1">
      <c r="A461" s="56" t="s">
        <v>3726</v>
      </c>
      <c r="B461" s="29">
        <v>0.0</v>
      </c>
      <c r="C461" s="26"/>
      <c r="D461" s="27">
        <v>0.0</v>
      </c>
      <c r="E461" s="41"/>
    </row>
    <row r="462" hidden="1">
      <c r="A462" s="56" t="s">
        <v>3727</v>
      </c>
      <c r="B462" s="29">
        <v>0.0</v>
      </c>
      <c r="C462" s="26"/>
      <c r="D462" s="27">
        <v>0.0</v>
      </c>
      <c r="E462" s="41"/>
    </row>
    <row r="463" hidden="1">
      <c r="A463" s="31" t="s">
        <v>3729</v>
      </c>
      <c r="B463" s="29">
        <v>0.0</v>
      </c>
      <c r="C463" s="26"/>
      <c r="D463" s="27">
        <v>0.0</v>
      </c>
      <c r="E463" s="41"/>
    </row>
    <row r="464" hidden="1">
      <c r="A464" s="31" t="s">
        <v>3730</v>
      </c>
      <c r="B464" s="29">
        <v>0.0</v>
      </c>
      <c r="C464" s="26"/>
      <c r="D464" s="27">
        <v>0.0</v>
      </c>
      <c r="E464" s="41"/>
    </row>
    <row r="465" hidden="1">
      <c r="A465" s="31" t="s">
        <v>3732</v>
      </c>
      <c r="B465" s="29">
        <v>1843.0</v>
      </c>
      <c r="C465" s="26">
        <v>1843.0</v>
      </c>
      <c r="D465" s="27">
        <v>0.0</v>
      </c>
      <c r="E465" s="40"/>
    </row>
    <row r="466" hidden="1">
      <c r="A466" s="31" t="s">
        <v>3734</v>
      </c>
      <c r="B466" s="29">
        <v>1560.0</v>
      </c>
      <c r="C466" s="26">
        <v>2134.0</v>
      </c>
      <c r="D466" s="27">
        <v>574.0</v>
      </c>
      <c r="E466" s="28" t="s">
        <v>8717</v>
      </c>
    </row>
    <row r="467" hidden="1">
      <c r="A467" s="57" t="s">
        <v>3735</v>
      </c>
      <c r="B467" s="29">
        <v>53796.0</v>
      </c>
      <c r="C467" s="29">
        <v>53796.0</v>
      </c>
      <c r="D467" s="27">
        <v>0.0</v>
      </c>
      <c r="E467" s="41"/>
    </row>
    <row r="468" hidden="1">
      <c r="A468" s="57" t="s">
        <v>3736</v>
      </c>
      <c r="B468" s="29">
        <v>17815.0</v>
      </c>
      <c r="C468" s="58">
        <v>17815.0</v>
      </c>
      <c r="D468" s="27">
        <v>0.0</v>
      </c>
      <c r="E468" s="41"/>
    </row>
    <row r="469" hidden="1">
      <c r="A469" s="57" t="s">
        <v>3737</v>
      </c>
      <c r="B469" s="29">
        <v>49552.0</v>
      </c>
      <c r="C469" s="58">
        <v>49552.0</v>
      </c>
      <c r="D469" s="27">
        <v>0.0</v>
      </c>
      <c r="E469" s="41"/>
    </row>
    <row r="470" hidden="1">
      <c r="A470" s="57" t="s">
        <v>3738</v>
      </c>
      <c r="B470" s="29">
        <v>20890.0</v>
      </c>
      <c r="C470" s="58">
        <v>20890.0</v>
      </c>
      <c r="D470" s="27">
        <v>0.0</v>
      </c>
      <c r="E470" s="41"/>
    </row>
    <row r="471" hidden="1">
      <c r="A471" s="57" t="s">
        <v>3740</v>
      </c>
      <c r="B471" s="29">
        <v>0.0</v>
      </c>
      <c r="C471" s="58">
        <v>0.0</v>
      </c>
      <c r="D471" s="27">
        <v>0.0</v>
      </c>
      <c r="E471" s="41"/>
    </row>
    <row r="472" hidden="1">
      <c r="A472" s="57" t="s">
        <v>3741</v>
      </c>
      <c r="B472" s="29">
        <v>0.0</v>
      </c>
      <c r="C472" s="58">
        <v>0.0</v>
      </c>
      <c r="D472" s="27">
        <v>0.0</v>
      </c>
      <c r="E472" s="41"/>
    </row>
    <row r="473" hidden="1">
      <c r="A473" s="35" t="s">
        <v>3742</v>
      </c>
      <c r="B473" s="29">
        <v>158166.5</v>
      </c>
      <c r="C473" s="58">
        <v>158166.5</v>
      </c>
      <c r="D473" s="27">
        <v>0.0</v>
      </c>
      <c r="E473" s="41"/>
    </row>
    <row r="474" hidden="1">
      <c r="A474" s="36" t="s">
        <v>3743</v>
      </c>
      <c r="B474" s="42">
        <v>41.5</v>
      </c>
      <c r="C474" s="72">
        <v>615.5</v>
      </c>
      <c r="D474" s="65">
        <v>574.0</v>
      </c>
      <c r="E474" s="45"/>
    </row>
    <row r="475" hidden="1"/>
    <row r="476" hidden="1"/>
    <row r="477" hidden="1">
      <c r="A477" s="5" t="s">
        <v>4848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3717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45627.0</v>
      </c>
      <c r="B481" s="6"/>
      <c r="C481" s="53" t="s">
        <v>3718</v>
      </c>
      <c r="D481" s="15">
        <v>45627.0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4" t="s">
        <v>4851</v>
      </c>
      <c r="B483" s="7"/>
      <c r="C483" s="16"/>
      <c r="D483" s="55" t="s">
        <v>4851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3719</v>
      </c>
      <c r="B485" s="6"/>
      <c r="C485" s="6"/>
      <c r="D485" s="6"/>
      <c r="E485" s="7"/>
    </row>
    <row r="486" hidden="1">
      <c r="A486" s="20" t="s">
        <v>3720</v>
      </c>
      <c r="B486" s="21" t="s">
        <v>3721</v>
      </c>
      <c r="C486" s="22" t="s">
        <v>3722</v>
      </c>
      <c r="D486" s="21" t="s">
        <v>3723</v>
      </c>
      <c r="E486" s="23" t="s">
        <v>13</v>
      </c>
    </row>
    <row r="487" hidden="1">
      <c r="A487" s="56" t="s">
        <v>3724</v>
      </c>
      <c r="B487" s="25">
        <v>0.0</v>
      </c>
      <c r="C487" s="26"/>
      <c r="D487" s="27">
        <v>0.0</v>
      </c>
      <c r="E487" s="41"/>
    </row>
    <row r="488" hidden="1">
      <c r="A488" s="56" t="s">
        <v>3725</v>
      </c>
      <c r="B488" s="29">
        <v>1631.0</v>
      </c>
      <c r="C488" s="26">
        <v>1631.0</v>
      </c>
      <c r="D488" s="27">
        <v>0.0</v>
      </c>
      <c r="E488" s="40"/>
    </row>
    <row r="489" hidden="1">
      <c r="A489" s="56" t="s">
        <v>3726</v>
      </c>
      <c r="B489" s="29">
        <v>0.0</v>
      </c>
      <c r="C489" s="26"/>
      <c r="D489" s="27">
        <v>0.0</v>
      </c>
      <c r="E489" s="41"/>
    </row>
    <row r="490" hidden="1">
      <c r="A490" s="56" t="s">
        <v>3727</v>
      </c>
      <c r="B490" s="29">
        <v>0.0</v>
      </c>
      <c r="C490" s="26"/>
      <c r="D490" s="27">
        <v>0.0</v>
      </c>
      <c r="E490" s="41"/>
    </row>
    <row r="491" hidden="1">
      <c r="A491" s="31" t="s">
        <v>3729</v>
      </c>
      <c r="B491" s="29">
        <v>0.0</v>
      </c>
      <c r="C491" s="26"/>
      <c r="D491" s="27">
        <v>0.0</v>
      </c>
      <c r="E491" s="41"/>
    </row>
    <row r="492" hidden="1">
      <c r="A492" s="31" t="s">
        <v>3730</v>
      </c>
      <c r="B492" s="29">
        <v>0.0</v>
      </c>
      <c r="C492" s="26"/>
      <c r="D492" s="27">
        <v>0.0</v>
      </c>
      <c r="E492" s="41"/>
    </row>
    <row r="493" hidden="1">
      <c r="A493" s="31" t="s">
        <v>3732</v>
      </c>
      <c r="B493" s="29">
        <v>0.0</v>
      </c>
      <c r="C493" s="26"/>
      <c r="D493" s="27">
        <v>0.0</v>
      </c>
      <c r="E493" s="40"/>
    </row>
    <row r="494" hidden="1">
      <c r="A494" s="31" t="s">
        <v>3734</v>
      </c>
      <c r="B494" s="29">
        <v>200.0</v>
      </c>
      <c r="C494" s="26">
        <v>200.0</v>
      </c>
      <c r="D494" s="27">
        <v>0.0</v>
      </c>
      <c r="E494" s="28"/>
    </row>
    <row r="495" hidden="1">
      <c r="A495" s="57" t="s">
        <v>3735</v>
      </c>
      <c r="B495" s="29">
        <v>15454.0</v>
      </c>
      <c r="C495" s="29">
        <v>15454.0</v>
      </c>
      <c r="D495" s="27">
        <v>0.0</v>
      </c>
      <c r="E495" s="41"/>
    </row>
    <row r="496" hidden="1">
      <c r="A496" s="57" t="s">
        <v>3736</v>
      </c>
      <c r="B496" s="29">
        <v>2834.0</v>
      </c>
      <c r="C496" s="58">
        <v>2834.0</v>
      </c>
      <c r="D496" s="27">
        <v>0.0</v>
      </c>
      <c r="E496" s="41"/>
    </row>
    <row r="497" hidden="1">
      <c r="A497" s="57" t="s">
        <v>3737</v>
      </c>
      <c r="B497" s="29">
        <v>14198.0</v>
      </c>
      <c r="C497" s="58">
        <v>14198.0</v>
      </c>
      <c r="D497" s="27">
        <v>0.0</v>
      </c>
      <c r="E497" s="41"/>
    </row>
    <row r="498" hidden="1">
      <c r="A498" s="57" t="s">
        <v>3738</v>
      </c>
      <c r="B498" s="29">
        <v>2391.0</v>
      </c>
      <c r="C498" s="58">
        <v>2391.0</v>
      </c>
      <c r="D498" s="27">
        <v>0.0</v>
      </c>
      <c r="E498" s="41"/>
    </row>
    <row r="499" hidden="1">
      <c r="A499" s="57" t="s">
        <v>3740</v>
      </c>
      <c r="B499" s="29">
        <v>0.0</v>
      </c>
      <c r="C499" s="58">
        <v>0.0</v>
      </c>
      <c r="D499" s="27">
        <v>0.0</v>
      </c>
      <c r="E499" s="41"/>
    </row>
    <row r="500" hidden="1">
      <c r="A500" s="57" t="s">
        <v>3741</v>
      </c>
      <c r="B500" s="29">
        <v>0.0</v>
      </c>
      <c r="C500" s="58">
        <v>0.0</v>
      </c>
      <c r="D500" s="27">
        <v>0.0</v>
      </c>
      <c r="E500" s="41"/>
    </row>
    <row r="501" hidden="1">
      <c r="A501" s="35" t="s">
        <v>3742</v>
      </c>
      <c r="B501" s="29">
        <v>36707.0</v>
      </c>
      <c r="C501" s="58">
        <v>36707.0</v>
      </c>
      <c r="D501" s="27">
        <v>0.0</v>
      </c>
      <c r="E501" s="41"/>
    </row>
    <row r="502" hidden="1">
      <c r="A502" s="36" t="s">
        <v>3743</v>
      </c>
      <c r="B502" s="42">
        <v>1.0</v>
      </c>
      <c r="C502" s="72">
        <v>1.0</v>
      </c>
      <c r="D502" s="65">
        <v>0.0</v>
      </c>
      <c r="E502" s="45"/>
    </row>
    <row r="503" hidden="1"/>
    <row r="504" hidden="1"/>
    <row r="505" hidden="1">
      <c r="A505" s="5" t="s">
        <v>4848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3717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45627.0</v>
      </c>
      <c r="B509" s="6"/>
      <c r="C509" s="53" t="s">
        <v>3718</v>
      </c>
      <c r="D509" s="15">
        <v>45627.0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4" t="s">
        <v>4851</v>
      </c>
      <c r="B511" s="7"/>
      <c r="C511" s="16"/>
      <c r="D511" s="55" t="s">
        <v>4851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3719</v>
      </c>
      <c r="B513" s="6"/>
      <c r="C513" s="6"/>
      <c r="D513" s="6"/>
      <c r="E513" s="7"/>
    </row>
    <row r="514" hidden="1">
      <c r="A514" s="20" t="s">
        <v>3720</v>
      </c>
      <c r="B514" s="21" t="s">
        <v>3721</v>
      </c>
      <c r="C514" s="22" t="s">
        <v>3722</v>
      </c>
      <c r="D514" s="21" t="s">
        <v>3723</v>
      </c>
      <c r="E514" s="23" t="s">
        <v>13</v>
      </c>
    </row>
    <row r="515" hidden="1">
      <c r="A515" s="56" t="s">
        <v>3724</v>
      </c>
      <c r="B515" s="25">
        <v>0.0</v>
      </c>
      <c r="C515" s="26"/>
      <c r="D515" s="27">
        <v>0.0</v>
      </c>
      <c r="E515" s="41"/>
    </row>
    <row r="516" hidden="1">
      <c r="A516" s="56" t="s">
        <v>3725</v>
      </c>
      <c r="B516" s="29">
        <v>1631.0</v>
      </c>
      <c r="C516" s="26">
        <v>1631.0</v>
      </c>
      <c r="D516" s="27">
        <v>0.0</v>
      </c>
      <c r="E516" s="40"/>
    </row>
    <row r="517" hidden="1">
      <c r="A517" s="56" t="s">
        <v>3726</v>
      </c>
      <c r="B517" s="29">
        <v>0.0</v>
      </c>
      <c r="C517" s="26"/>
      <c r="D517" s="27">
        <v>0.0</v>
      </c>
      <c r="E517" s="41"/>
    </row>
    <row r="518" hidden="1">
      <c r="A518" s="56" t="s">
        <v>3727</v>
      </c>
      <c r="B518" s="29">
        <v>0.0</v>
      </c>
      <c r="C518" s="26"/>
      <c r="D518" s="27">
        <v>0.0</v>
      </c>
      <c r="E518" s="41"/>
    </row>
    <row r="519" hidden="1">
      <c r="A519" s="31" t="s">
        <v>3729</v>
      </c>
      <c r="B519" s="29">
        <v>0.0</v>
      </c>
      <c r="C519" s="26"/>
      <c r="D519" s="27">
        <v>0.0</v>
      </c>
      <c r="E519" s="41"/>
    </row>
    <row r="520" hidden="1">
      <c r="A520" s="31" t="s">
        <v>3730</v>
      </c>
      <c r="B520" s="29">
        <v>0.0</v>
      </c>
      <c r="C520" s="26"/>
      <c r="D520" s="27">
        <v>0.0</v>
      </c>
      <c r="E520" s="41"/>
    </row>
    <row r="521" hidden="1">
      <c r="A521" s="31" t="s">
        <v>3732</v>
      </c>
      <c r="B521" s="29">
        <v>0.0</v>
      </c>
      <c r="C521" s="26"/>
      <c r="D521" s="27">
        <v>0.0</v>
      </c>
      <c r="E521" s="40"/>
    </row>
    <row r="522" hidden="1">
      <c r="A522" s="31" t="s">
        <v>3734</v>
      </c>
      <c r="B522" s="29">
        <v>200.0</v>
      </c>
      <c r="C522" s="26">
        <v>200.0</v>
      </c>
      <c r="D522" s="27">
        <v>0.0</v>
      </c>
      <c r="E522" s="28"/>
    </row>
    <row r="523" hidden="1">
      <c r="A523" s="57" t="s">
        <v>3735</v>
      </c>
      <c r="B523" s="29">
        <v>15454.0</v>
      </c>
      <c r="C523" s="29">
        <v>15454.0</v>
      </c>
      <c r="D523" s="27">
        <v>0.0</v>
      </c>
      <c r="E523" s="41"/>
    </row>
    <row r="524" hidden="1">
      <c r="A524" s="57" t="s">
        <v>3736</v>
      </c>
      <c r="B524" s="29">
        <v>2834.0</v>
      </c>
      <c r="C524" s="58">
        <v>2834.0</v>
      </c>
      <c r="D524" s="27">
        <v>0.0</v>
      </c>
      <c r="E524" s="41"/>
    </row>
    <row r="525" hidden="1">
      <c r="A525" s="57" t="s">
        <v>3737</v>
      </c>
      <c r="B525" s="29">
        <v>14198.0</v>
      </c>
      <c r="C525" s="58">
        <v>14198.0</v>
      </c>
      <c r="D525" s="27">
        <v>0.0</v>
      </c>
      <c r="E525" s="41"/>
    </row>
    <row r="526" hidden="1">
      <c r="A526" s="57" t="s">
        <v>3738</v>
      </c>
      <c r="B526" s="29">
        <v>2391.0</v>
      </c>
      <c r="C526" s="58">
        <v>2391.0</v>
      </c>
      <c r="D526" s="27">
        <v>0.0</v>
      </c>
      <c r="E526" s="41"/>
    </row>
    <row r="527" hidden="1">
      <c r="A527" s="57" t="s">
        <v>3740</v>
      </c>
      <c r="B527" s="29">
        <v>0.0</v>
      </c>
      <c r="C527" s="58">
        <v>0.0</v>
      </c>
      <c r="D527" s="27">
        <v>0.0</v>
      </c>
      <c r="E527" s="41"/>
    </row>
    <row r="528" hidden="1">
      <c r="A528" s="57" t="s">
        <v>3741</v>
      </c>
      <c r="B528" s="29">
        <v>0.0</v>
      </c>
      <c r="C528" s="58">
        <v>0.0</v>
      </c>
      <c r="D528" s="27">
        <v>0.0</v>
      </c>
      <c r="E528" s="41"/>
    </row>
    <row r="529" hidden="1">
      <c r="A529" s="35" t="s">
        <v>3742</v>
      </c>
      <c r="B529" s="29">
        <v>36707.0</v>
      </c>
      <c r="C529" s="58">
        <v>36707.0</v>
      </c>
      <c r="D529" s="27">
        <v>0.0</v>
      </c>
      <c r="E529" s="41"/>
    </row>
    <row r="530" hidden="1">
      <c r="A530" s="36" t="s">
        <v>3743</v>
      </c>
      <c r="B530" s="42">
        <v>1.0</v>
      </c>
      <c r="C530" s="72">
        <v>1.0</v>
      </c>
      <c r="D530" s="65">
        <v>0.0</v>
      </c>
      <c r="E530" s="45"/>
    </row>
    <row r="531" hidden="1"/>
    <row r="532" hidden="1"/>
    <row r="533" hidden="1">
      <c r="A533" s="5" t="s">
        <v>4848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3717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45628.0</v>
      </c>
      <c r="B537" s="6"/>
      <c r="C537" s="53" t="s">
        <v>3718</v>
      </c>
      <c r="D537" s="15">
        <v>45634.0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4" t="s">
        <v>4850</v>
      </c>
      <c r="B539" s="7"/>
      <c r="C539" s="16"/>
      <c r="D539" s="55" t="s">
        <v>4851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3719</v>
      </c>
      <c r="B541" s="6"/>
      <c r="C541" s="6"/>
      <c r="D541" s="6"/>
      <c r="E541" s="7"/>
    </row>
    <row r="542" hidden="1">
      <c r="A542" s="20" t="s">
        <v>3720</v>
      </c>
      <c r="B542" s="21" t="s">
        <v>3721</v>
      </c>
      <c r="C542" s="22" t="s">
        <v>3722</v>
      </c>
      <c r="D542" s="21" t="s">
        <v>3723</v>
      </c>
      <c r="E542" s="23" t="s">
        <v>13</v>
      </c>
    </row>
    <row r="543" hidden="1">
      <c r="A543" s="56" t="s">
        <v>3724</v>
      </c>
      <c r="B543" s="25">
        <v>8420.0</v>
      </c>
      <c r="C543" s="26">
        <v>8420.0</v>
      </c>
      <c r="D543" s="27">
        <v>0.0</v>
      </c>
      <c r="E543" s="41"/>
    </row>
    <row r="544" hidden="1">
      <c r="A544" s="56" t="s">
        <v>3725</v>
      </c>
      <c r="B544" s="29">
        <v>7940.0</v>
      </c>
      <c r="C544" s="26">
        <v>7940.0</v>
      </c>
      <c r="D544" s="27">
        <v>0.0</v>
      </c>
      <c r="E544" s="40"/>
    </row>
    <row r="545" hidden="1">
      <c r="A545" s="56" t="s">
        <v>3726</v>
      </c>
      <c r="B545" s="29">
        <v>260.0</v>
      </c>
      <c r="C545" s="26">
        <v>260.0</v>
      </c>
      <c r="D545" s="27">
        <v>0.0</v>
      </c>
      <c r="E545" s="41"/>
    </row>
    <row r="546" hidden="1">
      <c r="A546" s="56" t="s">
        <v>3727</v>
      </c>
      <c r="B546" s="29">
        <v>0.0</v>
      </c>
      <c r="C546" s="26"/>
      <c r="D546" s="27">
        <v>0.0</v>
      </c>
      <c r="E546" s="41"/>
    </row>
    <row r="547" hidden="1">
      <c r="A547" s="31" t="s">
        <v>3729</v>
      </c>
      <c r="B547" s="29">
        <v>0.0</v>
      </c>
      <c r="C547" s="26"/>
      <c r="D547" s="27">
        <v>0.0</v>
      </c>
      <c r="E547" s="41"/>
    </row>
    <row r="548" hidden="1">
      <c r="A548" s="31" t="s">
        <v>3730</v>
      </c>
      <c r="B548" s="29">
        <v>0.0</v>
      </c>
      <c r="C548" s="26"/>
      <c r="D548" s="27">
        <v>0.0</v>
      </c>
      <c r="E548" s="41"/>
    </row>
    <row r="549" hidden="1">
      <c r="A549" s="31" t="s">
        <v>3732</v>
      </c>
      <c r="B549" s="29">
        <v>0.0</v>
      </c>
      <c r="C549" s="26"/>
      <c r="D549" s="27">
        <v>0.0</v>
      </c>
      <c r="E549" s="40"/>
    </row>
    <row r="550" hidden="1">
      <c r="A550" s="31" t="s">
        <v>3734</v>
      </c>
      <c r="B550" s="29">
        <v>1200.0</v>
      </c>
      <c r="C550" s="26">
        <v>840.0</v>
      </c>
      <c r="D550" s="27">
        <v>-360.0</v>
      </c>
      <c r="E550" s="28"/>
    </row>
    <row r="551" hidden="1">
      <c r="A551" s="57" t="s">
        <v>3735</v>
      </c>
      <c r="B551" s="29">
        <v>51474.0</v>
      </c>
      <c r="C551" s="29">
        <v>51474.0</v>
      </c>
      <c r="D551" s="27">
        <v>0.0</v>
      </c>
      <c r="E551" s="41"/>
    </row>
    <row r="552" hidden="1">
      <c r="A552" s="57" t="s">
        <v>3736</v>
      </c>
      <c r="B552" s="29">
        <v>34193.0</v>
      </c>
      <c r="C552" s="58">
        <v>34193.0</v>
      </c>
      <c r="D552" s="27">
        <v>0.0</v>
      </c>
      <c r="E552" s="41"/>
    </row>
    <row r="553" hidden="1">
      <c r="A553" s="57" t="s">
        <v>3737</v>
      </c>
      <c r="B553" s="29">
        <v>60075.0</v>
      </c>
      <c r="C553" s="58">
        <v>60075.0</v>
      </c>
      <c r="D553" s="27">
        <v>0.0</v>
      </c>
      <c r="E553" s="41"/>
    </row>
    <row r="554" hidden="1">
      <c r="A554" s="57" t="s">
        <v>3738</v>
      </c>
      <c r="B554" s="29">
        <v>18453.0</v>
      </c>
      <c r="C554" s="58">
        <v>18453.0</v>
      </c>
      <c r="D554" s="27">
        <v>0.0</v>
      </c>
      <c r="E554" s="41"/>
    </row>
    <row r="555" hidden="1">
      <c r="A555" s="57" t="s">
        <v>3740</v>
      </c>
      <c r="B555" s="29">
        <v>2386.0</v>
      </c>
      <c r="C555" s="58">
        <v>2386.0</v>
      </c>
      <c r="D555" s="27">
        <v>0.0</v>
      </c>
      <c r="E555" s="41"/>
    </row>
    <row r="556" hidden="1">
      <c r="A556" s="57" t="s">
        <v>3741</v>
      </c>
      <c r="B556" s="29">
        <v>0.0</v>
      </c>
      <c r="C556" s="58">
        <v>0.0</v>
      </c>
      <c r="D556" s="27">
        <v>0.0</v>
      </c>
      <c r="E556" s="41"/>
    </row>
    <row r="557" hidden="1">
      <c r="A557" s="35" t="s">
        <v>3742</v>
      </c>
      <c r="B557" s="29">
        <v>183707.0</v>
      </c>
      <c r="C557" s="58">
        <v>183707.0</v>
      </c>
      <c r="D557" s="27">
        <v>0.0</v>
      </c>
      <c r="E557" s="41"/>
    </row>
    <row r="558" hidden="1">
      <c r="A558" s="36" t="s">
        <v>3743</v>
      </c>
      <c r="B558" s="42">
        <v>121.5</v>
      </c>
      <c r="C558" s="72">
        <v>334.0</v>
      </c>
      <c r="D558" s="65">
        <v>212.5</v>
      </c>
      <c r="E558" s="45"/>
    </row>
    <row r="559" hidden="1"/>
    <row r="560" hidden="1"/>
    <row r="561" hidden="1">
      <c r="A561" s="5" t="s">
        <v>4848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3717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45635.0</v>
      </c>
      <c r="B565" s="6"/>
      <c r="C565" s="53" t="s">
        <v>3718</v>
      </c>
      <c r="D565" s="15">
        <v>45641.0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4" t="s">
        <v>4850</v>
      </c>
      <c r="B567" s="7"/>
      <c r="C567" s="16"/>
      <c r="D567" s="55" t="s">
        <v>4851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3719</v>
      </c>
      <c r="B569" s="6"/>
      <c r="C569" s="6"/>
      <c r="D569" s="6"/>
      <c r="E569" s="7"/>
    </row>
    <row r="570" hidden="1">
      <c r="A570" s="20" t="s">
        <v>3720</v>
      </c>
      <c r="B570" s="21" t="s">
        <v>3721</v>
      </c>
      <c r="C570" s="22" t="s">
        <v>3722</v>
      </c>
      <c r="D570" s="21" t="s">
        <v>3723</v>
      </c>
      <c r="E570" s="23" t="s">
        <v>13</v>
      </c>
    </row>
    <row r="571" hidden="1">
      <c r="A571" s="56" t="s">
        <v>3724</v>
      </c>
      <c r="B571" s="25">
        <v>8060.0</v>
      </c>
      <c r="C571" s="26">
        <v>8060.0</v>
      </c>
      <c r="D571" s="27">
        <v>0.0</v>
      </c>
      <c r="E571" s="41"/>
    </row>
    <row r="572" hidden="1">
      <c r="A572" s="56" t="s">
        <v>3725</v>
      </c>
      <c r="B572" s="29">
        <v>16444.0</v>
      </c>
      <c r="C572" s="26">
        <v>16444.0</v>
      </c>
      <c r="D572" s="27">
        <v>0.0</v>
      </c>
      <c r="E572" s="40"/>
    </row>
    <row r="573" hidden="1">
      <c r="A573" s="56" t="s">
        <v>3726</v>
      </c>
      <c r="B573" s="29">
        <v>350.0</v>
      </c>
      <c r="C573" s="26">
        <v>350.0</v>
      </c>
      <c r="D573" s="27">
        <v>0.0</v>
      </c>
      <c r="E573" s="41"/>
    </row>
    <row r="574" hidden="1">
      <c r="A574" s="56" t="s">
        <v>3727</v>
      </c>
      <c r="B574" s="29">
        <v>0.0</v>
      </c>
      <c r="C574" s="26"/>
      <c r="D574" s="27">
        <v>0.0</v>
      </c>
      <c r="E574" s="41"/>
    </row>
    <row r="575" hidden="1">
      <c r="A575" s="31" t="s">
        <v>3729</v>
      </c>
      <c r="B575" s="29">
        <v>0.0</v>
      </c>
      <c r="C575" s="26"/>
      <c r="D575" s="27">
        <v>0.0</v>
      </c>
      <c r="E575" s="41"/>
    </row>
    <row r="576" hidden="1">
      <c r="A576" s="31" t="s">
        <v>3730</v>
      </c>
      <c r="B576" s="29">
        <v>0.0</v>
      </c>
      <c r="C576" s="26"/>
      <c r="D576" s="27">
        <v>0.0</v>
      </c>
      <c r="E576" s="41"/>
    </row>
    <row r="577" hidden="1">
      <c r="A577" s="31" t="s">
        <v>3732</v>
      </c>
      <c r="B577" s="29">
        <v>0.0</v>
      </c>
      <c r="C577" s="26"/>
      <c r="D577" s="27">
        <v>0.0</v>
      </c>
      <c r="E577" s="40"/>
    </row>
    <row r="578" hidden="1">
      <c r="A578" s="31" t="s">
        <v>3734</v>
      </c>
      <c r="B578" s="29">
        <v>1800.0</v>
      </c>
      <c r="C578" s="26">
        <v>1687.0</v>
      </c>
      <c r="D578" s="27">
        <v>-113.0</v>
      </c>
      <c r="E578" s="28" t="s">
        <v>8718</v>
      </c>
    </row>
    <row r="579" hidden="1">
      <c r="A579" s="57" t="s">
        <v>3735</v>
      </c>
      <c r="B579" s="29">
        <v>90785.0</v>
      </c>
      <c r="C579" s="29">
        <v>90785.0</v>
      </c>
      <c r="D579" s="27">
        <v>0.0</v>
      </c>
      <c r="E579" s="41"/>
    </row>
    <row r="580" hidden="1">
      <c r="A580" s="57" t="s">
        <v>3736</v>
      </c>
      <c r="B580" s="29">
        <v>33441.0</v>
      </c>
      <c r="C580" s="58">
        <v>33052.0</v>
      </c>
      <c r="D580" s="27">
        <v>-389.0</v>
      </c>
      <c r="E580" s="41"/>
    </row>
    <row r="581" hidden="1">
      <c r="A581" s="57" t="s">
        <v>3737</v>
      </c>
      <c r="B581" s="29">
        <v>60994.0</v>
      </c>
      <c r="C581" s="58">
        <v>60994.0</v>
      </c>
      <c r="D581" s="27">
        <v>0.0</v>
      </c>
      <c r="E581" s="41"/>
    </row>
    <row r="582" hidden="1">
      <c r="A582" s="57" t="s">
        <v>3738</v>
      </c>
      <c r="B582" s="29">
        <v>26959.0</v>
      </c>
      <c r="C582" s="58">
        <v>26959.0</v>
      </c>
      <c r="D582" s="27">
        <v>0.0</v>
      </c>
      <c r="E582" s="41"/>
    </row>
    <row r="583" hidden="1">
      <c r="A583" s="57" t="s">
        <v>3740</v>
      </c>
      <c r="B583" s="29">
        <v>718.0</v>
      </c>
      <c r="C583" s="58">
        <v>718.0</v>
      </c>
      <c r="D583" s="27">
        <v>0.0</v>
      </c>
      <c r="E583" s="41"/>
    </row>
    <row r="584" hidden="1">
      <c r="A584" s="57" t="s">
        <v>3741</v>
      </c>
      <c r="B584" s="29">
        <v>0.0</v>
      </c>
      <c r="C584" s="58">
        <v>0.0</v>
      </c>
      <c r="D584" s="27">
        <v>0.0</v>
      </c>
      <c r="E584" s="41"/>
    </row>
    <row r="585" hidden="1">
      <c r="A585" s="35" t="s">
        <v>3742</v>
      </c>
      <c r="B585" s="29">
        <v>239424.8</v>
      </c>
      <c r="C585" s="58">
        <v>239035.80000000002</v>
      </c>
      <c r="D585" s="27">
        <v>-388.9999999999709</v>
      </c>
      <c r="E585" s="41"/>
    </row>
    <row r="586" hidden="1">
      <c r="A586" s="36" t="s">
        <v>3743</v>
      </c>
      <c r="B586" s="42">
        <v>126.20000000000437</v>
      </c>
      <c r="C586" s="72">
        <v>13.199999999982538</v>
      </c>
      <c r="D586" s="65">
        <v>-113.00000000002183</v>
      </c>
      <c r="E586" s="45"/>
    </row>
    <row r="587" hidden="1"/>
    <row r="588" hidden="1"/>
    <row r="589" hidden="1">
      <c r="A589" s="5" t="s">
        <v>4848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3717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45642.0</v>
      </c>
      <c r="B593" s="6"/>
      <c r="C593" s="53" t="s">
        <v>3718</v>
      </c>
      <c r="D593" s="15">
        <v>45648.0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4" t="s">
        <v>4850</v>
      </c>
      <c r="B595" s="7"/>
      <c r="C595" s="16"/>
      <c r="D595" s="55" t="s">
        <v>4851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3719</v>
      </c>
      <c r="B597" s="6"/>
      <c r="C597" s="6"/>
      <c r="D597" s="6"/>
      <c r="E597" s="7"/>
    </row>
    <row r="598" hidden="1">
      <c r="A598" s="20" t="s">
        <v>3720</v>
      </c>
      <c r="B598" s="21" t="s">
        <v>3721</v>
      </c>
      <c r="C598" s="22" t="s">
        <v>3722</v>
      </c>
      <c r="D598" s="21" t="s">
        <v>3723</v>
      </c>
      <c r="E598" s="23" t="s">
        <v>13</v>
      </c>
    </row>
    <row r="599" hidden="1">
      <c r="A599" s="56" t="s">
        <v>3724</v>
      </c>
      <c r="B599" s="25">
        <v>10006.0</v>
      </c>
      <c r="C599" s="26">
        <v>10010.0</v>
      </c>
      <c r="D599" s="27">
        <v>4.0</v>
      </c>
      <c r="E599" s="41"/>
    </row>
    <row r="600" hidden="1">
      <c r="A600" s="56" t="s">
        <v>3725</v>
      </c>
      <c r="B600" s="29">
        <v>18973.0</v>
      </c>
      <c r="C600" s="26">
        <v>18973.0</v>
      </c>
      <c r="D600" s="27">
        <v>0.0</v>
      </c>
      <c r="E600" s="40"/>
    </row>
    <row r="601" hidden="1">
      <c r="A601" s="56" t="s">
        <v>3726</v>
      </c>
      <c r="B601" s="29">
        <v>0.0</v>
      </c>
      <c r="C601" s="26"/>
      <c r="D601" s="27">
        <v>0.0</v>
      </c>
      <c r="E601" s="41"/>
    </row>
    <row r="602" hidden="1">
      <c r="A602" s="56" t="s">
        <v>3727</v>
      </c>
      <c r="B602" s="29">
        <v>200.0</v>
      </c>
      <c r="C602" s="26"/>
      <c r="D602" s="27">
        <v>-200.0</v>
      </c>
      <c r="E602" s="41"/>
    </row>
    <row r="603" hidden="1">
      <c r="A603" s="31" t="s">
        <v>3729</v>
      </c>
      <c r="B603" s="29">
        <v>0.0</v>
      </c>
      <c r="C603" s="26"/>
      <c r="D603" s="27">
        <v>0.0</v>
      </c>
      <c r="E603" s="41"/>
    </row>
    <row r="604" hidden="1">
      <c r="A604" s="31" t="s">
        <v>3730</v>
      </c>
      <c r="B604" s="29">
        <v>0.0</v>
      </c>
      <c r="C604" s="26"/>
      <c r="D604" s="27">
        <v>0.0</v>
      </c>
      <c r="E604" s="41"/>
    </row>
    <row r="605" hidden="1">
      <c r="A605" s="31" t="s">
        <v>3732</v>
      </c>
      <c r="B605" s="29">
        <v>0.0</v>
      </c>
      <c r="C605" s="26"/>
      <c r="D605" s="27">
        <v>0.0</v>
      </c>
      <c r="E605" s="40"/>
    </row>
    <row r="606" hidden="1">
      <c r="A606" s="31" t="s">
        <v>3734</v>
      </c>
      <c r="B606" s="29">
        <v>1400.0</v>
      </c>
      <c r="C606" s="26">
        <v>1247.0</v>
      </c>
      <c r="D606" s="27">
        <v>-153.0</v>
      </c>
      <c r="E606" s="28" t="s">
        <v>8719</v>
      </c>
    </row>
    <row r="607" hidden="1">
      <c r="A607" s="57" t="s">
        <v>3735</v>
      </c>
      <c r="B607" s="29">
        <v>89630.0</v>
      </c>
      <c r="C607" s="29">
        <v>89077.0</v>
      </c>
      <c r="D607" s="27">
        <v>-553.0</v>
      </c>
      <c r="E607" s="41"/>
    </row>
    <row r="608" hidden="1">
      <c r="A608" s="57" t="s">
        <v>3736</v>
      </c>
      <c r="B608" s="29">
        <v>40622.0</v>
      </c>
      <c r="C608" s="58">
        <v>40622.0</v>
      </c>
      <c r="D608" s="27">
        <v>0.0</v>
      </c>
      <c r="E608" s="41"/>
    </row>
    <row r="609" hidden="1">
      <c r="A609" s="57" t="s">
        <v>3737</v>
      </c>
      <c r="B609" s="29">
        <v>58063.0</v>
      </c>
      <c r="C609" s="58">
        <v>57799.0</v>
      </c>
      <c r="D609" s="27">
        <v>-264.0</v>
      </c>
      <c r="E609" s="41"/>
    </row>
    <row r="610" hidden="1">
      <c r="A610" s="57" t="s">
        <v>3738</v>
      </c>
      <c r="B610" s="29">
        <v>18846.0</v>
      </c>
      <c r="C610" s="58">
        <v>18846.0</v>
      </c>
      <c r="D610" s="27">
        <v>0.0</v>
      </c>
      <c r="E610" s="41"/>
    </row>
    <row r="611" hidden="1">
      <c r="A611" s="57" t="s">
        <v>3740</v>
      </c>
      <c r="B611" s="29">
        <v>1968.0</v>
      </c>
      <c r="C611" s="58">
        <v>1968.0</v>
      </c>
      <c r="D611" s="27">
        <v>0.0</v>
      </c>
      <c r="E611" s="41"/>
    </row>
    <row r="612" hidden="1">
      <c r="A612" s="57" t="s">
        <v>3741</v>
      </c>
      <c r="B612" s="29">
        <v>0.0</v>
      </c>
      <c r="C612" s="58">
        <v>0.0</v>
      </c>
      <c r="D612" s="27">
        <v>0.0</v>
      </c>
      <c r="E612" s="41"/>
    </row>
    <row r="613" hidden="1">
      <c r="A613" s="35" t="s">
        <v>3742</v>
      </c>
      <c r="B613" s="29">
        <v>239688.5</v>
      </c>
      <c r="C613" s="58">
        <v>238871.5</v>
      </c>
      <c r="D613" s="27">
        <v>-817.0</v>
      </c>
      <c r="E613" s="41"/>
    </row>
    <row r="614" hidden="1">
      <c r="A614" s="36" t="s">
        <v>3743</v>
      </c>
      <c r="B614" s="42">
        <v>19.5</v>
      </c>
      <c r="C614" s="72">
        <v>-329.5</v>
      </c>
      <c r="D614" s="65">
        <v>-349.0</v>
      </c>
      <c r="E614" s="45"/>
    </row>
    <row r="615" hidden="1"/>
    <row r="616" hidden="1"/>
    <row r="617" hidden="1">
      <c r="A617" s="5" t="s">
        <v>4848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3717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45649.0</v>
      </c>
      <c r="B621" s="6"/>
      <c r="C621" s="53" t="s">
        <v>3718</v>
      </c>
      <c r="D621" s="15">
        <v>45655.0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4" t="s">
        <v>4850</v>
      </c>
      <c r="B623" s="7"/>
      <c r="C623" s="16"/>
      <c r="D623" s="55" t="s">
        <v>4851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3719</v>
      </c>
      <c r="B625" s="6"/>
      <c r="C625" s="6"/>
      <c r="D625" s="6"/>
      <c r="E625" s="7"/>
    </row>
    <row r="626" hidden="1">
      <c r="A626" s="20" t="s">
        <v>3720</v>
      </c>
      <c r="B626" s="21" t="s">
        <v>3721</v>
      </c>
      <c r="C626" s="22" t="s">
        <v>3722</v>
      </c>
      <c r="D626" s="21" t="s">
        <v>3723</v>
      </c>
      <c r="E626" s="23" t="s">
        <v>13</v>
      </c>
    </row>
    <row r="627" hidden="1">
      <c r="A627" s="56" t="s">
        <v>3724</v>
      </c>
      <c r="B627" s="25">
        <v>3647.0</v>
      </c>
      <c r="C627" s="26">
        <v>3647.0</v>
      </c>
      <c r="D627" s="27">
        <v>0.0</v>
      </c>
      <c r="E627" s="40" t="s">
        <v>8720</v>
      </c>
    </row>
    <row r="628" hidden="1">
      <c r="A628" s="56" t="s">
        <v>3725</v>
      </c>
      <c r="B628" s="29">
        <v>6742.0</v>
      </c>
      <c r="C628" s="26">
        <v>6742.0</v>
      </c>
      <c r="D628" s="27">
        <v>0.0</v>
      </c>
      <c r="E628" s="40"/>
    </row>
    <row r="629" hidden="1">
      <c r="A629" s="56" t="s">
        <v>3726</v>
      </c>
      <c r="B629" s="29">
        <v>0.0</v>
      </c>
      <c r="C629" s="26"/>
      <c r="D629" s="27">
        <v>0.0</v>
      </c>
      <c r="E629" s="41"/>
    </row>
    <row r="630" hidden="1">
      <c r="A630" s="56" t="s">
        <v>3727</v>
      </c>
      <c r="B630" s="29">
        <v>0.0</v>
      </c>
      <c r="C630" s="26"/>
      <c r="D630" s="27">
        <v>0.0</v>
      </c>
      <c r="E630" s="41"/>
    </row>
    <row r="631" hidden="1">
      <c r="A631" s="31" t="s">
        <v>3729</v>
      </c>
      <c r="B631" s="29">
        <v>0.0</v>
      </c>
      <c r="C631" s="26"/>
      <c r="D631" s="27">
        <v>0.0</v>
      </c>
      <c r="E631" s="41"/>
    </row>
    <row r="632" hidden="1">
      <c r="A632" s="31" t="s">
        <v>3730</v>
      </c>
      <c r="B632" s="29">
        <v>0.0</v>
      </c>
      <c r="C632" s="26"/>
      <c r="D632" s="27">
        <v>0.0</v>
      </c>
      <c r="E632" s="41"/>
    </row>
    <row r="633" hidden="1">
      <c r="A633" s="31" t="s">
        <v>3732</v>
      </c>
      <c r="B633" s="29">
        <v>0.0</v>
      </c>
      <c r="C633" s="26"/>
      <c r="D633" s="27">
        <v>0.0</v>
      </c>
      <c r="E633" s="40"/>
    </row>
    <row r="634" hidden="1">
      <c r="A634" s="31" t="s">
        <v>3734</v>
      </c>
      <c r="B634" s="29">
        <v>440.0</v>
      </c>
      <c r="C634" s="26">
        <v>449.0</v>
      </c>
      <c r="D634" s="27">
        <v>9.0</v>
      </c>
      <c r="E634" s="28"/>
    </row>
    <row r="635" hidden="1">
      <c r="A635" s="57" t="s">
        <v>3735</v>
      </c>
      <c r="B635" s="29">
        <v>72142.0</v>
      </c>
      <c r="C635" s="29">
        <v>72142.0</v>
      </c>
      <c r="D635" s="27">
        <v>0.0</v>
      </c>
      <c r="E635" s="41"/>
    </row>
    <row r="636" hidden="1">
      <c r="A636" s="57" t="s">
        <v>3736</v>
      </c>
      <c r="B636" s="29">
        <v>19302.0</v>
      </c>
      <c r="C636" s="58">
        <v>18948.0</v>
      </c>
      <c r="D636" s="27">
        <v>-354.0</v>
      </c>
      <c r="E636" s="41"/>
    </row>
    <row r="637" hidden="1">
      <c r="A637" s="57" t="s">
        <v>3737</v>
      </c>
      <c r="B637" s="29">
        <v>27445.0</v>
      </c>
      <c r="C637" s="58">
        <v>27445.0</v>
      </c>
      <c r="D637" s="27">
        <v>0.0</v>
      </c>
      <c r="E637" s="41"/>
    </row>
    <row r="638" hidden="1">
      <c r="A638" s="57" t="s">
        <v>3738</v>
      </c>
      <c r="B638" s="29">
        <v>11701.0</v>
      </c>
      <c r="C638" s="58">
        <v>11701.0</v>
      </c>
      <c r="D638" s="27">
        <v>0.0</v>
      </c>
      <c r="E638" s="41"/>
    </row>
    <row r="639" hidden="1">
      <c r="A639" s="57" t="s">
        <v>3740</v>
      </c>
      <c r="B639" s="29">
        <v>1913.0</v>
      </c>
      <c r="C639" s="58">
        <v>1913.0</v>
      </c>
      <c r="D639" s="27">
        <v>0.0</v>
      </c>
      <c r="E639" s="41"/>
    </row>
    <row r="640" hidden="1">
      <c r="A640" s="57" t="s">
        <v>3741</v>
      </c>
      <c r="B640" s="29">
        <v>0.0</v>
      </c>
      <c r="C640" s="58">
        <v>0.0</v>
      </c>
      <c r="D640" s="27">
        <v>0.0</v>
      </c>
      <c r="E640" s="41"/>
    </row>
    <row r="641" hidden="1">
      <c r="A641" s="35" t="s">
        <v>3742</v>
      </c>
      <c r="B641" s="29">
        <v>143266.5</v>
      </c>
      <c r="C641" s="58">
        <v>142912.5</v>
      </c>
      <c r="D641" s="27">
        <v>-354.0</v>
      </c>
      <c r="E641" s="41"/>
    </row>
    <row r="642" hidden="1">
      <c r="A642" s="36" t="s">
        <v>3743</v>
      </c>
      <c r="B642" s="42">
        <v>65.5</v>
      </c>
      <c r="C642" s="72">
        <v>74.5</v>
      </c>
      <c r="D642" s="65">
        <v>9.0</v>
      </c>
      <c r="E642" s="45"/>
    </row>
    <row r="643" hidden="1"/>
    <row r="644" hidden="1"/>
    <row r="645" hidden="1">
      <c r="A645" s="5" t="s">
        <v>4848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3717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45656.0</v>
      </c>
      <c r="B649" s="6"/>
      <c r="C649" s="53" t="s">
        <v>3718</v>
      </c>
      <c r="D649" s="15">
        <v>45657.0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4" t="s">
        <v>4850</v>
      </c>
      <c r="B651" s="7"/>
      <c r="C651" s="16"/>
      <c r="D651" s="55" t="s">
        <v>4852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3719</v>
      </c>
      <c r="B653" s="6"/>
      <c r="C653" s="6"/>
      <c r="D653" s="6"/>
      <c r="E653" s="7"/>
    </row>
    <row r="654" hidden="1">
      <c r="A654" s="20" t="s">
        <v>3720</v>
      </c>
      <c r="B654" s="21" t="s">
        <v>3721</v>
      </c>
      <c r="C654" s="22" t="s">
        <v>3722</v>
      </c>
      <c r="D654" s="21" t="s">
        <v>3723</v>
      </c>
      <c r="E654" s="23" t="s">
        <v>13</v>
      </c>
    </row>
    <row r="655" hidden="1">
      <c r="A655" s="56" t="s">
        <v>3724</v>
      </c>
      <c r="B655" s="25">
        <v>482.0</v>
      </c>
      <c r="C655" s="26">
        <v>2380.0</v>
      </c>
      <c r="D655" s="27">
        <v>1898.0</v>
      </c>
      <c r="E655" s="40"/>
    </row>
    <row r="656" hidden="1">
      <c r="A656" s="56" t="s">
        <v>3725</v>
      </c>
      <c r="B656" s="29">
        <v>3143.0</v>
      </c>
      <c r="C656" s="26">
        <v>3143.0</v>
      </c>
      <c r="D656" s="27">
        <v>0.0</v>
      </c>
      <c r="E656" s="40"/>
    </row>
    <row r="657" hidden="1">
      <c r="A657" s="56" t="s">
        <v>3726</v>
      </c>
      <c r="B657" s="29">
        <v>0.0</v>
      </c>
      <c r="C657" s="26"/>
      <c r="D657" s="27">
        <v>0.0</v>
      </c>
      <c r="E657" s="41"/>
    </row>
    <row r="658" hidden="1">
      <c r="A658" s="56" t="s">
        <v>3727</v>
      </c>
      <c r="B658" s="29">
        <v>0.0</v>
      </c>
      <c r="C658" s="26"/>
      <c r="D658" s="27">
        <v>0.0</v>
      </c>
      <c r="E658" s="41"/>
    </row>
    <row r="659" hidden="1">
      <c r="A659" s="31" t="s">
        <v>3729</v>
      </c>
      <c r="B659" s="29">
        <v>0.0</v>
      </c>
      <c r="C659" s="26"/>
      <c r="D659" s="27">
        <v>0.0</v>
      </c>
      <c r="E659" s="41"/>
    </row>
    <row r="660" hidden="1">
      <c r="A660" s="31" t="s">
        <v>3730</v>
      </c>
      <c r="B660" s="29">
        <v>0.0</v>
      </c>
      <c r="C660" s="26"/>
      <c r="D660" s="27">
        <v>0.0</v>
      </c>
      <c r="E660" s="41"/>
    </row>
    <row r="661" hidden="1">
      <c r="A661" s="31" t="s">
        <v>3732</v>
      </c>
      <c r="B661" s="29">
        <v>0.0</v>
      </c>
      <c r="C661" s="26"/>
      <c r="D661" s="27">
        <v>0.0</v>
      </c>
      <c r="E661" s="40"/>
    </row>
    <row r="662" hidden="1">
      <c r="A662" s="31" t="s">
        <v>3734</v>
      </c>
      <c r="B662" s="29">
        <v>440.0</v>
      </c>
      <c r="C662" s="26">
        <v>440.0</v>
      </c>
      <c r="D662" s="27">
        <v>0.0</v>
      </c>
      <c r="E662" s="28"/>
    </row>
    <row r="663" hidden="1">
      <c r="A663" s="57" t="s">
        <v>3735</v>
      </c>
      <c r="B663" s="29">
        <v>29433.0</v>
      </c>
      <c r="C663" s="29">
        <v>0.0</v>
      </c>
      <c r="D663" s="27">
        <v>-29433.0</v>
      </c>
      <c r="E663" s="41"/>
    </row>
    <row r="664" hidden="1">
      <c r="A664" s="57" t="s">
        <v>3736</v>
      </c>
      <c r="B664" s="29">
        <v>11170.0</v>
      </c>
      <c r="C664" s="58">
        <v>0.0</v>
      </c>
      <c r="D664" s="27">
        <v>-11170.0</v>
      </c>
      <c r="E664" s="41"/>
    </row>
    <row r="665" hidden="1">
      <c r="A665" s="57" t="s">
        <v>3737</v>
      </c>
      <c r="B665" s="29">
        <v>11565.0</v>
      </c>
      <c r="C665" s="58">
        <v>0.0</v>
      </c>
      <c r="D665" s="27">
        <v>-11565.0</v>
      </c>
      <c r="E665" s="41"/>
    </row>
    <row r="666" hidden="1">
      <c r="A666" s="57" t="s">
        <v>3738</v>
      </c>
      <c r="B666" s="29">
        <v>3931.0</v>
      </c>
      <c r="C666" s="58">
        <v>0.0</v>
      </c>
      <c r="D666" s="27">
        <v>-3931.0</v>
      </c>
      <c r="E666" s="41"/>
    </row>
    <row r="667" hidden="1">
      <c r="A667" s="57" t="s">
        <v>3740</v>
      </c>
      <c r="B667" s="29">
        <v>0.0</v>
      </c>
      <c r="C667" s="58">
        <v>0.0</v>
      </c>
      <c r="D667" s="27">
        <v>0.0</v>
      </c>
      <c r="E667" s="41"/>
    </row>
    <row r="668" hidden="1">
      <c r="A668" s="57" t="s">
        <v>3741</v>
      </c>
      <c r="B668" s="29">
        <v>0.0</v>
      </c>
      <c r="C668" s="58">
        <v>0.0</v>
      </c>
      <c r="D668" s="27">
        <v>0.0</v>
      </c>
      <c r="E668" s="41"/>
    </row>
    <row r="669" hidden="1">
      <c r="A669" s="35" t="s">
        <v>3742</v>
      </c>
      <c r="B669" s="29">
        <v>62162.0</v>
      </c>
      <c r="C669" s="58">
        <v>0.0</v>
      </c>
      <c r="D669" s="27">
        <v>-62162.0</v>
      </c>
      <c r="E669" s="41"/>
    </row>
    <row r="670" hidden="1">
      <c r="A670" s="36" t="s">
        <v>3743</v>
      </c>
      <c r="B670" s="42">
        <v>-1998.0</v>
      </c>
      <c r="C670" s="72">
        <v>5963.0</v>
      </c>
      <c r="D670" s="65">
        <v>7961.0</v>
      </c>
      <c r="E670" s="45"/>
    </row>
    <row r="671" hidden="1"/>
    <row r="672" hidden="1"/>
    <row r="673" hidden="1">
      <c r="A673" s="5" t="s">
        <v>4848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3717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45658.0</v>
      </c>
      <c r="B677" s="6"/>
      <c r="C677" s="53" t="s">
        <v>3718</v>
      </c>
      <c r="D677" s="15">
        <v>45662.0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4" t="s">
        <v>4853</v>
      </c>
      <c r="B679" s="7"/>
      <c r="C679" s="16"/>
      <c r="D679" s="55" t="s">
        <v>4851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3719</v>
      </c>
      <c r="B681" s="6"/>
      <c r="C681" s="6"/>
      <c r="D681" s="6"/>
      <c r="E681" s="7"/>
    </row>
    <row r="682" hidden="1">
      <c r="A682" s="20" t="s">
        <v>3720</v>
      </c>
      <c r="B682" s="21" t="s">
        <v>3721</v>
      </c>
      <c r="C682" s="22" t="s">
        <v>3722</v>
      </c>
      <c r="D682" s="21" t="s">
        <v>3723</v>
      </c>
      <c r="E682" s="23" t="s">
        <v>13</v>
      </c>
    </row>
    <row r="683" hidden="1">
      <c r="A683" s="56" t="s">
        <v>3724</v>
      </c>
      <c r="B683" s="25">
        <v>9900.0</v>
      </c>
      <c r="C683" s="26">
        <v>9900.0</v>
      </c>
      <c r="D683" s="27">
        <v>0.0</v>
      </c>
      <c r="E683" s="40"/>
    </row>
    <row r="684" hidden="1">
      <c r="A684" s="56" t="s">
        <v>3725</v>
      </c>
      <c r="B684" s="29">
        <v>8306.0</v>
      </c>
      <c r="C684" s="26">
        <v>6239.0</v>
      </c>
      <c r="D684" s="27">
        <v>-2067.0</v>
      </c>
      <c r="E684" s="40" t="s">
        <v>8721</v>
      </c>
    </row>
    <row r="685" hidden="1">
      <c r="A685" s="56" t="s">
        <v>3726</v>
      </c>
      <c r="B685" s="29">
        <v>150.0</v>
      </c>
      <c r="C685" s="26">
        <v>150.0</v>
      </c>
      <c r="D685" s="27">
        <v>0.0</v>
      </c>
      <c r="E685" s="41"/>
    </row>
    <row r="686" hidden="1">
      <c r="A686" s="56" t="s">
        <v>3727</v>
      </c>
      <c r="B686" s="29">
        <v>0.0</v>
      </c>
      <c r="C686" s="26"/>
      <c r="D686" s="27">
        <v>0.0</v>
      </c>
      <c r="E686" s="41"/>
    </row>
    <row r="687" hidden="1">
      <c r="A687" s="31" t="s">
        <v>3729</v>
      </c>
      <c r="B687" s="29">
        <v>0.0</v>
      </c>
      <c r="C687" s="26"/>
      <c r="D687" s="27">
        <v>0.0</v>
      </c>
      <c r="E687" s="41"/>
    </row>
    <row r="688" hidden="1">
      <c r="A688" s="31" t="s">
        <v>3730</v>
      </c>
      <c r="B688" s="29">
        <v>0.0</v>
      </c>
      <c r="C688" s="26"/>
      <c r="D688" s="27">
        <v>0.0</v>
      </c>
      <c r="E688" s="41"/>
    </row>
    <row r="689" hidden="1">
      <c r="A689" s="31" t="s">
        <v>3732</v>
      </c>
      <c r="B689" s="29">
        <v>0.0</v>
      </c>
      <c r="C689" s="26"/>
      <c r="D689" s="27">
        <v>0.0</v>
      </c>
      <c r="E689" s="40"/>
    </row>
    <row r="690" hidden="1">
      <c r="A690" s="31" t="s">
        <v>3734</v>
      </c>
      <c r="B690" s="29">
        <v>1600.0</v>
      </c>
      <c r="C690" s="26">
        <v>2870.0</v>
      </c>
      <c r="D690" s="27">
        <v>1270.0</v>
      </c>
      <c r="E690" s="28" t="s">
        <v>8722</v>
      </c>
    </row>
    <row r="691" hidden="1">
      <c r="A691" s="57" t="s">
        <v>3735</v>
      </c>
      <c r="B691" s="29">
        <v>100211.0</v>
      </c>
      <c r="C691" s="29">
        <v>99882.0</v>
      </c>
      <c r="D691" s="27">
        <v>-329.0</v>
      </c>
      <c r="E691" s="41"/>
    </row>
    <row r="692" hidden="1">
      <c r="A692" s="57" t="s">
        <v>3736</v>
      </c>
      <c r="B692" s="29">
        <v>18677.0</v>
      </c>
      <c r="C692" s="58">
        <v>18677.0</v>
      </c>
      <c r="D692" s="27">
        <v>0.0</v>
      </c>
      <c r="E692" s="41"/>
    </row>
    <row r="693" hidden="1">
      <c r="A693" s="57" t="s">
        <v>3737</v>
      </c>
      <c r="B693" s="29">
        <v>24285.0</v>
      </c>
      <c r="C693" s="58">
        <v>24285.0</v>
      </c>
      <c r="D693" s="27">
        <v>0.0</v>
      </c>
      <c r="E693" s="41"/>
    </row>
    <row r="694" hidden="1">
      <c r="A694" s="57" t="s">
        <v>3738</v>
      </c>
      <c r="B694" s="29">
        <v>21584.0</v>
      </c>
      <c r="C694" s="58">
        <v>21584.0</v>
      </c>
      <c r="D694" s="27">
        <v>0.0</v>
      </c>
      <c r="E694" s="41"/>
    </row>
    <row r="695" hidden="1">
      <c r="A695" s="57" t="s">
        <v>3740</v>
      </c>
      <c r="B695" s="29">
        <v>1801.0</v>
      </c>
      <c r="C695" s="58">
        <v>1801.0</v>
      </c>
      <c r="D695" s="27">
        <v>0.0</v>
      </c>
      <c r="E695" s="41"/>
    </row>
    <row r="696" hidden="1">
      <c r="A696" s="57" t="s">
        <v>3741</v>
      </c>
      <c r="B696" s="29">
        <v>0.0</v>
      </c>
      <c r="C696" s="58">
        <v>0.0</v>
      </c>
      <c r="D696" s="27">
        <v>0.0</v>
      </c>
      <c r="E696" s="41"/>
    </row>
    <row r="697" hidden="1">
      <c r="A697" s="35" t="s">
        <v>3742</v>
      </c>
      <c r="B697" s="29">
        <v>186513.5</v>
      </c>
      <c r="C697" s="58">
        <v>186184.5</v>
      </c>
      <c r="D697" s="27">
        <v>-329.0</v>
      </c>
      <c r="E697" s="41"/>
    </row>
    <row r="698" hidden="1">
      <c r="A698" s="36" t="s">
        <v>3743</v>
      </c>
      <c r="B698" s="42">
        <v>0.5</v>
      </c>
      <c r="C698" s="72">
        <v>-796.5</v>
      </c>
      <c r="D698" s="65">
        <v>-797.0</v>
      </c>
      <c r="E698" s="45"/>
    </row>
    <row r="699" hidden="1"/>
    <row r="700" hidden="1"/>
    <row r="701" hidden="1">
      <c r="A701" s="5" t="s">
        <v>4848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3717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3" t="s">
        <v>3718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4" t="s">
        <v>4850</v>
      </c>
      <c r="B707" s="7"/>
      <c r="C707" s="16"/>
      <c r="D707" s="55" t="s">
        <v>4851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3719</v>
      </c>
      <c r="B709" s="6"/>
      <c r="C709" s="6"/>
      <c r="D709" s="6"/>
      <c r="E709" s="7"/>
    </row>
    <row r="710" hidden="1">
      <c r="A710" s="20" t="s">
        <v>3720</v>
      </c>
      <c r="B710" s="21" t="s">
        <v>3721</v>
      </c>
      <c r="C710" s="22" t="s">
        <v>3722</v>
      </c>
      <c r="D710" s="21" t="s">
        <v>3723</v>
      </c>
      <c r="E710" s="23" t="s">
        <v>13</v>
      </c>
    </row>
    <row r="711" hidden="1">
      <c r="A711" s="56" t="s">
        <v>3724</v>
      </c>
      <c r="B711" s="25">
        <v>8391.0</v>
      </c>
      <c r="C711" s="26">
        <v>8391.0</v>
      </c>
      <c r="D711" s="27">
        <v>0.0</v>
      </c>
      <c r="E711" s="40"/>
    </row>
    <row r="712" hidden="1">
      <c r="A712" s="56" t="s">
        <v>3725</v>
      </c>
      <c r="B712" s="29">
        <v>10185.0</v>
      </c>
      <c r="C712" s="26">
        <v>10185.0</v>
      </c>
      <c r="D712" s="27">
        <v>0.0</v>
      </c>
      <c r="E712" s="40"/>
    </row>
    <row r="713" hidden="1">
      <c r="A713" s="56" t="s">
        <v>3726</v>
      </c>
      <c r="B713" s="29">
        <v>0.0</v>
      </c>
      <c r="C713" s="26"/>
      <c r="D713" s="27">
        <v>0.0</v>
      </c>
      <c r="E713" s="41"/>
    </row>
    <row r="714" hidden="1">
      <c r="A714" s="56" t="s">
        <v>3727</v>
      </c>
      <c r="B714" s="29">
        <v>0.0</v>
      </c>
      <c r="C714" s="26"/>
      <c r="D714" s="27">
        <v>0.0</v>
      </c>
      <c r="E714" s="41"/>
    </row>
    <row r="715" hidden="1">
      <c r="A715" s="31" t="s">
        <v>3729</v>
      </c>
      <c r="B715" s="29">
        <v>0.0</v>
      </c>
      <c r="C715" s="26"/>
      <c r="D715" s="27">
        <v>0.0</v>
      </c>
      <c r="E715" s="41"/>
    </row>
    <row r="716" hidden="1">
      <c r="A716" s="31" t="s">
        <v>3730</v>
      </c>
      <c r="B716" s="29">
        <v>0.0</v>
      </c>
      <c r="C716" s="26"/>
      <c r="D716" s="27">
        <v>0.0</v>
      </c>
      <c r="E716" s="41"/>
    </row>
    <row r="717" hidden="1">
      <c r="A717" s="31" t="s">
        <v>3732</v>
      </c>
      <c r="B717" s="29">
        <v>0.0</v>
      </c>
      <c r="C717" s="26"/>
      <c r="D717" s="27">
        <v>0.0</v>
      </c>
      <c r="E717" s="40"/>
    </row>
    <row r="718" hidden="1">
      <c r="A718" s="31" t="s">
        <v>3734</v>
      </c>
      <c r="B718" s="29">
        <v>2320.0</v>
      </c>
      <c r="C718" s="26">
        <v>2320.0</v>
      </c>
      <c r="D718" s="27">
        <v>0.0</v>
      </c>
      <c r="E718" s="28"/>
    </row>
    <row r="719" hidden="1">
      <c r="A719" s="57" t="s">
        <v>3735</v>
      </c>
      <c r="B719" s="29">
        <v>75406.0</v>
      </c>
      <c r="C719" s="29">
        <v>75406.0</v>
      </c>
      <c r="D719" s="27">
        <v>0.0</v>
      </c>
      <c r="E719" s="41"/>
    </row>
    <row r="720" hidden="1">
      <c r="A720" s="57" t="s">
        <v>3736</v>
      </c>
      <c r="B720" s="29">
        <v>30150.0</v>
      </c>
      <c r="C720" s="58">
        <v>29821.0</v>
      </c>
      <c r="D720" s="27">
        <v>-329.0</v>
      </c>
      <c r="E720" s="41"/>
    </row>
    <row r="721" hidden="1">
      <c r="A721" s="57" t="s">
        <v>3737</v>
      </c>
      <c r="B721" s="29">
        <v>49611.0</v>
      </c>
      <c r="C721" s="58">
        <v>49611.0</v>
      </c>
      <c r="D721" s="27">
        <v>0.0</v>
      </c>
      <c r="E721" s="41"/>
    </row>
    <row r="722" hidden="1">
      <c r="A722" s="57" t="s">
        <v>3738</v>
      </c>
      <c r="B722" s="29">
        <v>22966.0</v>
      </c>
      <c r="C722" s="58">
        <v>22966.0</v>
      </c>
      <c r="D722" s="27">
        <v>0.0</v>
      </c>
      <c r="E722" s="41"/>
    </row>
    <row r="723" hidden="1">
      <c r="A723" s="57" t="s">
        <v>3740</v>
      </c>
      <c r="B723" s="29">
        <v>1140.0</v>
      </c>
      <c r="C723" s="58">
        <v>1140.0</v>
      </c>
      <c r="D723" s="27">
        <v>0.0</v>
      </c>
      <c r="E723" s="41"/>
    </row>
    <row r="724" hidden="1">
      <c r="A724" s="57" t="s">
        <v>3741</v>
      </c>
      <c r="B724" s="29">
        <v>0.0</v>
      </c>
      <c r="C724" s="58">
        <v>0.0</v>
      </c>
      <c r="D724" s="27">
        <v>0.0</v>
      </c>
      <c r="E724" s="41"/>
    </row>
    <row r="725" hidden="1">
      <c r="A725" s="35" t="s">
        <v>3742</v>
      </c>
      <c r="B725" s="29">
        <v>199937.0</v>
      </c>
      <c r="C725" s="58">
        <v>199608.0</v>
      </c>
      <c r="D725" s="27">
        <v>-329.0</v>
      </c>
      <c r="E725" s="41"/>
    </row>
    <row r="726" hidden="1">
      <c r="A726" s="36" t="s">
        <v>3743</v>
      </c>
      <c r="B726" s="42">
        <v>232.0</v>
      </c>
      <c r="C726" s="72">
        <v>232.0</v>
      </c>
      <c r="D726" s="65">
        <v>0.0</v>
      </c>
      <c r="E726" s="45"/>
    </row>
    <row r="727" hidden="1"/>
    <row r="728" hidden="1"/>
    <row r="729" hidden="1">
      <c r="A729" s="5" t="s">
        <v>4848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3717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3" t="s">
        <v>3718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4" t="s">
        <v>4850</v>
      </c>
      <c r="B735" s="7"/>
      <c r="C735" s="16"/>
      <c r="D735" s="55" t="s">
        <v>4851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3719</v>
      </c>
      <c r="B737" s="6"/>
      <c r="C737" s="6"/>
      <c r="D737" s="6"/>
      <c r="E737" s="7"/>
    </row>
    <row r="738" hidden="1">
      <c r="A738" s="20" t="s">
        <v>3720</v>
      </c>
      <c r="B738" s="21" t="s">
        <v>3721</v>
      </c>
      <c r="C738" s="22" t="s">
        <v>3722</v>
      </c>
      <c r="D738" s="21" t="s">
        <v>3723</v>
      </c>
      <c r="E738" s="23" t="s">
        <v>13</v>
      </c>
    </row>
    <row r="739" hidden="1">
      <c r="A739" s="56" t="s">
        <v>3724</v>
      </c>
      <c r="B739" s="25">
        <v>10849.0</v>
      </c>
      <c r="C739" s="26">
        <v>11356.0</v>
      </c>
      <c r="D739" s="27">
        <v>507.0</v>
      </c>
      <c r="E739" s="40"/>
    </row>
    <row r="740" hidden="1">
      <c r="A740" s="56" t="s">
        <v>3725</v>
      </c>
      <c r="B740" s="29">
        <v>14868.0</v>
      </c>
      <c r="C740" s="26">
        <v>12121.0</v>
      </c>
      <c r="D740" s="27">
        <v>-2747.0</v>
      </c>
      <c r="E740" s="40" t="s">
        <v>8723</v>
      </c>
    </row>
    <row r="741" hidden="1">
      <c r="A741" s="56" t="s">
        <v>3726</v>
      </c>
      <c r="B741" s="29">
        <v>0.0</v>
      </c>
      <c r="C741" s="26"/>
      <c r="D741" s="27">
        <v>0.0</v>
      </c>
      <c r="E741" s="41"/>
    </row>
    <row r="742" hidden="1">
      <c r="A742" s="56" t="s">
        <v>3727</v>
      </c>
      <c r="B742" s="29">
        <v>200.0</v>
      </c>
      <c r="C742" s="26"/>
      <c r="D742" s="27">
        <v>-200.0</v>
      </c>
      <c r="E742" s="40" t="s">
        <v>8724</v>
      </c>
    </row>
    <row r="743" hidden="1">
      <c r="A743" s="31" t="s">
        <v>3729</v>
      </c>
      <c r="B743" s="29">
        <v>0.0</v>
      </c>
      <c r="C743" s="26"/>
      <c r="D743" s="27">
        <v>0.0</v>
      </c>
      <c r="E743" s="41"/>
    </row>
    <row r="744" hidden="1">
      <c r="A744" s="31" t="s">
        <v>3730</v>
      </c>
      <c r="B744" s="29">
        <v>0.0</v>
      </c>
      <c r="C744" s="26"/>
      <c r="D744" s="27">
        <v>0.0</v>
      </c>
      <c r="E744" s="41"/>
    </row>
    <row r="745" hidden="1">
      <c r="A745" s="31" t="s">
        <v>3732</v>
      </c>
      <c r="B745" s="29">
        <v>0.0</v>
      </c>
      <c r="C745" s="26"/>
      <c r="D745" s="27">
        <v>0.0</v>
      </c>
      <c r="E745" s="40"/>
    </row>
    <row r="746" hidden="1">
      <c r="A746" s="31" t="s">
        <v>3734</v>
      </c>
      <c r="B746" s="29">
        <v>2440.0</v>
      </c>
      <c r="C746" s="26">
        <v>2440.0</v>
      </c>
      <c r="D746" s="27">
        <v>0.0</v>
      </c>
      <c r="E746" s="28"/>
    </row>
    <row r="747" hidden="1">
      <c r="A747" s="57" t="s">
        <v>3735</v>
      </c>
      <c r="B747" s="29">
        <v>76988.0</v>
      </c>
      <c r="C747" s="29">
        <v>76988.0</v>
      </c>
      <c r="D747" s="27">
        <v>0.0</v>
      </c>
      <c r="E747" s="41"/>
    </row>
    <row r="748" hidden="1">
      <c r="A748" s="57" t="s">
        <v>3736</v>
      </c>
      <c r="B748" s="29">
        <v>33392.0</v>
      </c>
      <c r="C748" s="58">
        <v>32525.0</v>
      </c>
      <c r="D748" s="27">
        <v>-867.0</v>
      </c>
      <c r="E748" s="41"/>
    </row>
    <row r="749" hidden="1">
      <c r="A749" s="57" t="s">
        <v>3737</v>
      </c>
      <c r="B749" s="29">
        <v>52148.0</v>
      </c>
      <c r="C749" s="58">
        <v>51934.0</v>
      </c>
      <c r="D749" s="27">
        <v>-214.0</v>
      </c>
      <c r="E749" s="41"/>
    </row>
    <row r="750" hidden="1">
      <c r="A750" s="57" t="s">
        <v>3738</v>
      </c>
      <c r="B750" s="29">
        <v>25202.0</v>
      </c>
      <c r="C750" s="58">
        <v>25202.0</v>
      </c>
      <c r="D750" s="27">
        <v>0.0</v>
      </c>
      <c r="E750" s="41"/>
    </row>
    <row r="751" hidden="1">
      <c r="A751" s="57" t="s">
        <v>3740</v>
      </c>
      <c r="B751" s="29">
        <v>661.0</v>
      </c>
      <c r="C751" s="58">
        <v>661.0</v>
      </c>
      <c r="D751" s="27">
        <v>0.0</v>
      </c>
      <c r="E751" s="41"/>
    </row>
    <row r="752" hidden="1">
      <c r="A752" s="57" t="s">
        <v>3741</v>
      </c>
      <c r="B752" s="29">
        <v>0.0</v>
      </c>
      <c r="C752" s="58">
        <v>0.0</v>
      </c>
      <c r="D752" s="27">
        <v>0.0</v>
      </c>
      <c r="E752" s="41"/>
    </row>
    <row r="753" hidden="1">
      <c r="A753" s="35" t="s">
        <v>3742</v>
      </c>
      <c r="B753" s="29">
        <v>217254.5</v>
      </c>
      <c r="C753" s="58">
        <v>216173.5</v>
      </c>
      <c r="D753" s="27">
        <v>-1081.0</v>
      </c>
      <c r="E753" s="41"/>
    </row>
    <row r="754" hidden="1">
      <c r="A754" s="36" t="s">
        <v>3743</v>
      </c>
      <c r="B754" s="42">
        <v>-506.5</v>
      </c>
      <c r="C754" s="72">
        <v>-2946.5</v>
      </c>
      <c r="D754" s="65">
        <v>-2440.0</v>
      </c>
      <c r="E754" s="45"/>
    </row>
    <row r="755" hidden="1"/>
    <row r="756" hidden="1"/>
    <row r="757" hidden="1">
      <c r="A757" s="5" t="s">
        <v>4848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3717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3" t="s">
        <v>3718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4" t="s">
        <v>4850</v>
      </c>
      <c r="B763" s="7"/>
      <c r="C763" s="16"/>
      <c r="D763" s="55" t="s">
        <v>4851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3719</v>
      </c>
      <c r="B765" s="6"/>
      <c r="C765" s="6"/>
      <c r="D765" s="6"/>
      <c r="E765" s="7"/>
    </row>
    <row r="766" hidden="1">
      <c r="A766" s="20" t="s">
        <v>3720</v>
      </c>
      <c r="B766" s="21" t="s">
        <v>3721</v>
      </c>
      <c r="C766" s="22" t="s">
        <v>3722</v>
      </c>
      <c r="D766" s="21" t="s">
        <v>3723</v>
      </c>
      <c r="E766" s="23" t="s">
        <v>13</v>
      </c>
    </row>
    <row r="767" hidden="1">
      <c r="A767" s="56" t="s">
        <v>3724</v>
      </c>
      <c r="B767" s="25">
        <v>7087.0</v>
      </c>
      <c r="C767" s="26">
        <v>7087.0</v>
      </c>
      <c r="D767" s="27">
        <v>0.0</v>
      </c>
      <c r="E767" s="40"/>
    </row>
    <row r="768" hidden="1">
      <c r="A768" s="56" t="s">
        <v>3725</v>
      </c>
      <c r="B768" s="29">
        <v>12136.0</v>
      </c>
      <c r="C768" s="26">
        <v>12136.0</v>
      </c>
      <c r="D768" s="27">
        <v>0.0</v>
      </c>
      <c r="E768" s="40"/>
    </row>
    <row r="769" hidden="1">
      <c r="A769" s="56" t="s">
        <v>3726</v>
      </c>
      <c r="B769" s="29">
        <v>0.0</v>
      </c>
      <c r="C769" s="26"/>
      <c r="D769" s="27">
        <v>0.0</v>
      </c>
      <c r="E769" s="41"/>
    </row>
    <row r="770" hidden="1">
      <c r="A770" s="56" t="s">
        <v>3727</v>
      </c>
      <c r="B770" s="29">
        <v>0.0</v>
      </c>
      <c r="C770" s="26"/>
      <c r="D770" s="27">
        <v>0.0</v>
      </c>
      <c r="E770" s="40"/>
    </row>
    <row r="771" hidden="1">
      <c r="A771" s="31" t="s">
        <v>3729</v>
      </c>
      <c r="B771" s="29">
        <v>0.0</v>
      </c>
      <c r="C771" s="26"/>
      <c r="D771" s="27">
        <v>0.0</v>
      </c>
      <c r="E771" s="41"/>
    </row>
    <row r="772" hidden="1">
      <c r="A772" s="31" t="s">
        <v>3730</v>
      </c>
      <c r="B772" s="29">
        <v>0.0</v>
      </c>
      <c r="C772" s="26"/>
      <c r="D772" s="27">
        <v>0.0</v>
      </c>
      <c r="E772" s="41"/>
    </row>
    <row r="773" hidden="1">
      <c r="A773" s="31" t="s">
        <v>3732</v>
      </c>
      <c r="B773" s="29">
        <v>0.0</v>
      </c>
      <c r="C773" s="26"/>
      <c r="D773" s="27">
        <v>0.0</v>
      </c>
      <c r="E773" s="40"/>
    </row>
    <row r="774" hidden="1">
      <c r="A774" s="31" t="s">
        <v>3734</v>
      </c>
      <c r="B774" s="29">
        <v>1280.0</v>
      </c>
      <c r="C774" s="26">
        <v>1400.0</v>
      </c>
      <c r="D774" s="27">
        <v>120.0</v>
      </c>
      <c r="E774" s="28"/>
    </row>
    <row r="775" hidden="1">
      <c r="A775" s="57" t="s">
        <v>3735</v>
      </c>
      <c r="B775" s="29">
        <v>65046.0</v>
      </c>
      <c r="C775" s="29">
        <v>65046.0</v>
      </c>
      <c r="D775" s="27">
        <v>0.0</v>
      </c>
      <c r="E775" s="41"/>
    </row>
    <row r="776" hidden="1">
      <c r="A776" s="57" t="s">
        <v>3736</v>
      </c>
      <c r="B776" s="29">
        <v>29125.0</v>
      </c>
      <c r="C776" s="58">
        <v>29125.0</v>
      </c>
      <c r="D776" s="27">
        <v>0.0</v>
      </c>
      <c r="E776" s="41"/>
    </row>
    <row r="777" hidden="1">
      <c r="A777" s="57" t="s">
        <v>3737</v>
      </c>
      <c r="B777" s="29">
        <v>47093.0</v>
      </c>
      <c r="C777" s="58">
        <v>47093.0</v>
      </c>
      <c r="D777" s="27">
        <v>0.0</v>
      </c>
      <c r="E777" s="41"/>
    </row>
    <row r="778" hidden="1">
      <c r="A778" s="57" t="s">
        <v>3738</v>
      </c>
      <c r="B778" s="29">
        <v>18926.0</v>
      </c>
      <c r="C778" s="58">
        <v>18926.0</v>
      </c>
      <c r="D778" s="27">
        <v>0.0</v>
      </c>
      <c r="E778" s="41"/>
    </row>
    <row r="779" hidden="1">
      <c r="A779" s="57" t="s">
        <v>3740</v>
      </c>
      <c r="B779" s="29">
        <v>0.0</v>
      </c>
      <c r="C779" s="58">
        <v>0.0</v>
      </c>
      <c r="D779" s="27">
        <v>0.0</v>
      </c>
      <c r="E779" s="41"/>
    </row>
    <row r="780" hidden="1">
      <c r="A780" s="57" t="s">
        <v>3741</v>
      </c>
      <c r="B780" s="29">
        <v>0.0</v>
      </c>
      <c r="C780" s="58">
        <v>0.0</v>
      </c>
      <c r="D780" s="27">
        <v>0.0</v>
      </c>
      <c r="E780" s="41"/>
    </row>
    <row r="781" hidden="1">
      <c r="A781" s="35" t="s">
        <v>3742</v>
      </c>
      <c r="B781" s="29">
        <v>180692.5</v>
      </c>
      <c r="C781" s="58">
        <v>180692.5</v>
      </c>
      <c r="D781" s="27">
        <v>0.0</v>
      </c>
      <c r="E781" s="41"/>
    </row>
    <row r="782" hidden="1">
      <c r="A782" s="36" t="s">
        <v>3743</v>
      </c>
      <c r="B782" s="42">
        <v>0.5</v>
      </c>
      <c r="C782" s="72">
        <v>120.5</v>
      </c>
      <c r="D782" s="65">
        <v>120.0</v>
      </c>
      <c r="E782" s="45"/>
    </row>
    <row r="783" hidden="1"/>
    <row r="784" hidden="1"/>
    <row r="785" hidden="1">
      <c r="A785" s="5" t="s">
        <v>4848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3717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3" t="s">
        <v>3718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4" t="s">
        <v>4850</v>
      </c>
      <c r="B791" s="7"/>
      <c r="C791" s="16"/>
      <c r="D791" s="55" t="s">
        <v>4857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3719</v>
      </c>
      <c r="B793" s="6"/>
      <c r="C793" s="6"/>
      <c r="D793" s="6"/>
      <c r="E793" s="7"/>
    </row>
    <row r="794" hidden="1">
      <c r="A794" s="20" t="s">
        <v>3720</v>
      </c>
      <c r="B794" s="21" t="s">
        <v>3721</v>
      </c>
      <c r="C794" s="22" t="s">
        <v>3722</v>
      </c>
      <c r="D794" s="21" t="s">
        <v>3723</v>
      </c>
      <c r="E794" s="23" t="s">
        <v>13</v>
      </c>
    </row>
    <row r="795" hidden="1">
      <c r="A795" s="56" t="s">
        <v>3724</v>
      </c>
      <c r="B795" s="25">
        <v>6482.0</v>
      </c>
      <c r="C795" s="26">
        <v>3425.0</v>
      </c>
      <c r="D795" s="27">
        <v>-3057.0</v>
      </c>
      <c r="E795" s="40"/>
    </row>
    <row r="796" hidden="1">
      <c r="A796" s="56" t="s">
        <v>3725</v>
      </c>
      <c r="B796" s="29">
        <v>5670.0</v>
      </c>
      <c r="C796" s="26">
        <v>5670.0</v>
      </c>
      <c r="D796" s="27">
        <v>0.0</v>
      </c>
      <c r="E796" s="40"/>
    </row>
    <row r="797" hidden="1">
      <c r="A797" s="56" t="s">
        <v>3726</v>
      </c>
      <c r="B797" s="29">
        <v>0.0</v>
      </c>
      <c r="C797" s="26"/>
      <c r="D797" s="27">
        <v>0.0</v>
      </c>
      <c r="E797" s="41"/>
    </row>
    <row r="798" hidden="1">
      <c r="A798" s="56" t="s">
        <v>3727</v>
      </c>
      <c r="B798" s="25">
        <v>0.0</v>
      </c>
      <c r="C798" s="26"/>
      <c r="D798" s="27">
        <v>0.0</v>
      </c>
      <c r="E798" s="40"/>
    </row>
    <row r="799" hidden="1">
      <c r="A799" s="31" t="s">
        <v>3729</v>
      </c>
      <c r="B799" s="29">
        <v>0.0</v>
      </c>
      <c r="C799" s="26"/>
      <c r="D799" s="27">
        <v>0.0</v>
      </c>
      <c r="E799" s="41"/>
    </row>
    <row r="800" hidden="1">
      <c r="A800" s="31" t="s">
        <v>3730</v>
      </c>
      <c r="B800" s="29">
        <v>0.0</v>
      </c>
      <c r="C800" s="26"/>
      <c r="D800" s="27">
        <v>0.0</v>
      </c>
      <c r="E800" s="41"/>
    </row>
    <row r="801" hidden="1">
      <c r="A801" s="31" t="s">
        <v>3732</v>
      </c>
      <c r="B801" s="29">
        <v>0.0</v>
      </c>
      <c r="C801" s="26">
        <v>3000.0</v>
      </c>
      <c r="D801" s="27">
        <v>3000.0</v>
      </c>
      <c r="E801" s="28" t="s">
        <v>8725</v>
      </c>
    </row>
    <row r="802" hidden="1">
      <c r="A802" s="31" t="s">
        <v>3734</v>
      </c>
      <c r="B802" s="29">
        <v>800.0</v>
      </c>
      <c r="C802" s="26">
        <v>800.0</v>
      </c>
      <c r="D802" s="27">
        <v>0.0</v>
      </c>
      <c r="E802" s="28"/>
    </row>
    <row r="803" hidden="1">
      <c r="A803" s="57" t="s">
        <v>3735</v>
      </c>
      <c r="B803" s="29">
        <v>47517.0</v>
      </c>
      <c r="C803" s="29">
        <v>47253.0</v>
      </c>
      <c r="D803" s="27">
        <v>-264.0</v>
      </c>
      <c r="E803" s="41"/>
    </row>
    <row r="804" hidden="1">
      <c r="A804" s="57" t="s">
        <v>3736</v>
      </c>
      <c r="B804" s="29">
        <v>17196.0</v>
      </c>
      <c r="C804" s="58">
        <v>17196.0</v>
      </c>
      <c r="D804" s="27">
        <v>0.0</v>
      </c>
      <c r="E804" s="41"/>
    </row>
    <row r="805" hidden="1">
      <c r="A805" s="57" t="s">
        <v>3737</v>
      </c>
      <c r="B805" s="29">
        <v>39877.0</v>
      </c>
      <c r="C805" s="58">
        <v>39521.0</v>
      </c>
      <c r="D805" s="27">
        <v>-356.0</v>
      </c>
      <c r="E805" s="41"/>
    </row>
    <row r="806" hidden="1">
      <c r="A806" s="57" t="s">
        <v>3738</v>
      </c>
      <c r="B806" s="29">
        <v>11974.0</v>
      </c>
      <c r="C806" s="58">
        <v>11974.0</v>
      </c>
      <c r="D806" s="27">
        <v>0.0</v>
      </c>
      <c r="E806" s="41"/>
    </row>
    <row r="807" hidden="1">
      <c r="A807" s="57" t="s">
        <v>3740</v>
      </c>
      <c r="B807" s="29">
        <v>1201.0</v>
      </c>
      <c r="C807" s="58">
        <v>1201.0</v>
      </c>
      <c r="D807" s="27">
        <v>0.0</v>
      </c>
      <c r="E807" s="41"/>
    </row>
    <row r="808" hidden="1">
      <c r="A808" s="57" t="s">
        <v>3741</v>
      </c>
      <c r="B808" s="29">
        <v>0.0</v>
      </c>
      <c r="C808" s="58">
        <v>0.0</v>
      </c>
      <c r="D808" s="27">
        <v>0.0</v>
      </c>
      <c r="E808" s="41"/>
    </row>
    <row r="809" hidden="1">
      <c r="A809" s="35" t="s">
        <v>3742</v>
      </c>
      <c r="B809" s="29">
        <v>130717.0</v>
      </c>
      <c r="C809" s="58">
        <v>130097.0</v>
      </c>
      <c r="D809" s="27">
        <v>-620.0</v>
      </c>
      <c r="E809" s="41"/>
    </row>
    <row r="810" hidden="1">
      <c r="A810" s="36" t="s">
        <v>3743</v>
      </c>
      <c r="B810" s="42" t="s">
        <v>8726</v>
      </c>
      <c r="C810" s="72">
        <v>-57.0</v>
      </c>
      <c r="D810" s="65" t="e">
        <v>#VALUE!</v>
      </c>
      <c r="E810" s="45"/>
    </row>
    <row r="811" hidden="1"/>
    <row r="812" hidden="1"/>
    <row r="813" hidden="1">
      <c r="A813" s="5" t="s">
        <v>4848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3717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45691.0</v>
      </c>
      <c r="B817" s="6"/>
      <c r="C817" s="53" t="s">
        <v>3718</v>
      </c>
      <c r="D817" s="15">
        <v>45697.0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4" t="s">
        <v>4850</v>
      </c>
      <c r="B819" s="7"/>
      <c r="C819" s="16"/>
      <c r="D819" s="55" t="s">
        <v>4851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3719</v>
      </c>
      <c r="B821" s="6"/>
      <c r="C821" s="6"/>
      <c r="D821" s="6"/>
      <c r="E821" s="7"/>
    </row>
    <row r="822" hidden="1">
      <c r="A822" s="20" t="s">
        <v>3720</v>
      </c>
      <c r="B822" s="21" t="s">
        <v>3721</v>
      </c>
      <c r="C822" s="22" t="s">
        <v>3722</v>
      </c>
      <c r="D822" s="21" t="s">
        <v>3723</v>
      </c>
      <c r="E822" s="23" t="s">
        <v>13</v>
      </c>
    </row>
    <row r="823" hidden="1">
      <c r="A823" s="56" t="s">
        <v>3724</v>
      </c>
      <c r="B823" s="25">
        <v>6720.0</v>
      </c>
      <c r="C823" s="26">
        <v>6720.0</v>
      </c>
      <c r="D823" s="27">
        <v>0.0</v>
      </c>
      <c r="E823" s="40"/>
    </row>
    <row r="824" hidden="1">
      <c r="A824" s="56" t="s">
        <v>3725</v>
      </c>
      <c r="B824" s="29">
        <v>8963.0</v>
      </c>
      <c r="C824" s="26">
        <v>8241.0</v>
      </c>
      <c r="D824" s="27">
        <v>-722.0</v>
      </c>
      <c r="E824" s="40" t="s">
        <v>8727</v>
      </c>
    </row>
    <row r="825" hidden="1">
      <c r="A825" s="56" t="s">
        <v>3726</v>
      </c>
      <c r="B825" s="29">
        <v>560.0</v>
      </c>
      <c r="C825" s="26">
        <v>560.0</v>
      </c>
      <c r="D825" s="27">
        <v>0.0</v>
      </c>
      <c r="E825" s="41"/>
    </row>
    <row r="826" hidden="1">
      <c r="A826" s="56" t="s">
        <v>3727</v>
      </c>
      <c r="B826" s="25">
        <v>0.0</v>
      </c>
      <c r="C826" s="26"/>
      <c r="D826" s="27">
        <v>0.0</v>
      </c>
      <c r="E826" s="40"/>
    </row>
    <row r="827" hidden="1">
      <c r="A827" s="31" t="s">
        <v>3729</v>
      </c>
      <c r="B827" s="29">
        <v>0.0</v>
      </c>
      <c r="C827" s="26"/>
      <c r="D827" s="27">
        <v>0.0</v>
      </c>
      <c r="E827" s="41"/>
    </row>
    <row r="828" hidden="1">
      <c r="A828" s="31" t="s">
        <v>3730</v>
      </c>
      <c r="B828" s="29">
        <v>0.0</v>
      </c>
      <c r="C828" s="26"/>
      <c r="D828" s="27">
        <v>0.0</v>
      </c>
      <c r="E828" s="41"/>
    </row>
    <row r="829" hidden="1">
      <c r="A829" s="31" t="s">
        <v>3732</v>
      </c>
      <c r="B829" s="29">
        <v>0.0</v>
      </c>
      <c r="C829" s="26"/>
      <c r="D829" s="27">
        <v>0.0</v>
      </c>
      <c r="E829" s="28"/>
    </row>
    <row r="830" hidden="1">
      <c r="A830" s="31" t="s">
        <v>3734</v>
      </c>
      <c r="B830" s="29">
        <v>1560.0</v>
      </c>
      <c r="C830" s="26">
        <v>1574.0</v>
      </c>
      <c r="D830" s="27">
        <v>14.0</v>
      </c>
      <c r="E830" s="28"/>
    </row>
    <row r="831" hidden="1">
      <c r="A831" s="57" t="s">
        <v>3735</v>
      </c>
      <c r="B831" s="29">
        <v>63473.0</v>
      </c>
      <c r="C831" s="29">
        <v>63473.0</v>
      </c>
      <c r="D831" s="27">
        <v>0.0</v>
      </c>
      <c r="E831" s="41"/>
    </row>
    <row r="832" hidden="1">
      <c r="A832" s="57" t="s">
        <v>3736</v>
      </c>
      <c r="B832" s="29">
        <v>36172.0</v>
      </c>
      <c r="C832" s="58">
        <v>36172.0</v>
      </c>
      <c r="D832" s="27">
        <v>0.0</v>
      </c>
      <c r="E832" s="41"/>
    </row>
    <row r="833" hidden="1">
      <c r="A833" s="57" t="s">
        <v>3737</v>
      </c>
      <c r="B833" s="29">
        <v>40663.0</v>
      </c>
      <c r="C833" s="58">
        <v>40663.0</v>
      </c>
      <c r="D833" s="27">
        <v>0.0</v>
      </c>
      <c r="E833" s="41"/>
    </row>
    <row r="834" hidden="1">
      <c r="A834" s="57" t="s">
        <v>3738</v>
      </c>
      <c r="B834" s="29">
        <v>19618.0</v>
      </c>
      <c r="C834" s="58">
        <v>19618.0</v>
      </c>
      <c r="D834" s="27">
        <v>0.0</v>
      </c>
      <c r="E834" s="41"/>
    </row>
    <row r="835" hidden="1">
      <c r="A835" s="57" t="s">
        <v>3740</v>
      </c>
      <c r="B835" s="29">
        <v>987.0</v>
      </c>
      <c r="C835" s="58">
        <v>987.0</v>
      </c>
      <c r="D835" s="27">
        <v>0.0</v>
      </c>
      <c r="E835" s="41"/>
    </row>
    <row r="836" hidden="1">
      <c r="A836" s="57" t="s">
        <v>3741</v>
      </c>
      <c r="B836" s="29">
        <v>0.0</v>
      </c>
      <c r="C836" s="58">
        <v>0.0</v>
      </c>
      <c r="D836" s="27">
        <v>0.0</v>
      </c>
      <c r="E836" s="41"/>
    </row>
    <row r="837" hidden="1">
      <c r="A837" s="35" t="s">
        <v>3742</v>
      </c>
      <c r="B837" s="29">
        <v>177874.5</v>
      </c>
      <c r="C837" s="58">
        <v>177874.5</v>
      </c>
      <c r="D837" s="27">
        <v>0.0</v>
      </c>
      <c r="E837" s="41"/>
    </row>
    <row r="838" hidden="1">
      <c r="A838" s="36" t="s">
        <v>3743</v>
      </c>
      <c r="B838" s="42">
        <v>841.5</v>
      </c>
      <c r="C838" s="72">
        <v>133.5</v>
      </c>
      <c r="D838" s="65">
        <v>-708.0</v>
      </c>
      <c r="E838" s="45"/>
    </row>
    <row r="839" hidden="1"/>
    <row r="840" hidden="1"/>
    <row r="841" hidden="1">
      <c r="A841" s="5" t="s">
        <v>4848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3717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45698.0</v>
      </c>
      <c r="B845" s="6"/>
      <c r="C845" s="53" t="s">
        <v>3718</v>
      </c>
      <c r="D845" s="15">
        <v>45704.0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4" t="s">
        <v>4850</v>
      </c>
      <c r="B847" s="7"/>
      <c r="C847" s="16"/>
      <c r="D847" s="55" t="s">
        <v>4851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3719</v>
      </c>
      <c r="B849" s="6"/>
      <c r="C849" s="6"/>
      <c r="D849" s="6"/>
      <c r="E849" s="7"/>
    </row>
    <row r="850" hidden="1">
      <c r="A850" s="20" t="s">
        <v>3720</v>
      </c>
      <c r="B850" s="21" t="s">
        <v>3721</v>
      </c>
      <c r="C850" s="22" t="s">
        <v>3722</v>
      </c>
      <c r="D850" s="21" t="s">
        <v>3723</v>
      </c>
      <c r="E850" s="23" t="s">
        <v>13</v>
      </c>
    </row>
    <row r="851" hidden="1">
      <c r="A851" s="56" t="s">
        <v>3724</v>
      </c>
      <c r="B851" s="25">
        <v>7897.0</v>
      </c>
      <c r="C851" s="26">
        <v>7897.0</v>
      </c>
      <c r="D851" s="27">
        <v>0.0</v>
      </c>
      <c r="E851" s="40"/>
    </row>
    <row r="852" hidden="1">
      <c r="A852" s="56" t="s">
        <v>3725</v>
      </c>
      <c r="B852" s="29">
        <v>12168.0</v>
      </c>
      <c r="C852" s="26">
        <v>12168.0</v>
      </c>
      <c r="D852" s="27">
        <v>0.0</v>
      </c>
      <c r="E852" s="40"/>
    </row>
    <row r="853" hidden="1">
      <c r="A853" s="56" t="s">
        <v>3726</v>
      </c>
      <c r="B853" s="29">
        <v>0.0</v>
      </c>
      <c r="C853" s="26"/>
      <c r="D853" s="27">
        <v>0.0</v>
      </c>
      <c r="E853" s="41"/>
    </row>
    <row r="854" hidden="1">
      <c r="A854" s="56" t="s">
        <v>3727</v>
      </c>
      <c r="B854" s="25">
        <v>0.0</v>
      </c>
      <c r="C854" s="26"/>
      <c r="D854" s="27">
        <v>0.0</v>
      </c>
      <c r="E854" s="40"/>
    </row>
    <row r="855" hidden="1">
      <c r="A855" s="31" t="s">
        <v>3729</v>
      </c>
      <c r="B855" s="29">
        <v>0.0</v>
      </c>
      <c r="C855" s="26"/>
      <c r="D855" s="27">
        <v>0.0</v>
      </c>
      <c r="E855" s="41"/>
    </row>
    <row r="856" hidden="1">
      <c r="A856" s="31" t="s">
        <v>3730</v>
      </c>
      <c r="B856" s="29">
        <v>0.0</v>
      </c>
      <c r="C856" s="26"/>
      <c r="D856" s="27">
        <v>0.0</v>
      </c>
      <c r="E856" s="41"/>
    </row>
    <row r="857" hidden="1">
      <c r="A857" s="31" t="s">
        <v>3732</v>
      </c>
      <c r="B857" s="29">
        <v>0.0</v>
      </c>
      <c r="C857" s="26"/>
      <c r="D857" s="27">
        <v>0.0</v>
      </c>
      <c r="E857" s="28"/>
    </row>
    <row r="858" hidden="1">
      <c r="A858" s="31" t="s">
        <v>3734</v>
      </c>
      <c r="B858" s="29">
        <v>1520.0</v>
      </c>
      <c r="C858" s="26">
        <v>1520.0</v>
      </c>
      <c r="D858" s="27">
        <v>0.0</v>
      </c>
      <c r="E858" s="28"/>
    </row>
    <row r="859" hidden="1">
      <c r="A859" s="57" t="s">
        <v>3735</v>
      </c>
      <c r="B859" s="29">
        <v>86856.0</v>
      </c>
      <c r="C859" s="29">
        <v>87385.0</v>
      </c>
      <c r="D859" s="27">
        <v>529.0</v>
      </c>
      <c r="E859" s="41"/>
    </row>
    <row r="860" hidden="1">
      <c r="A860" s="57" t="s">
        <v>3736</v>
      </c>
      <c r="B860" s="29">
        <v>58429.0</v>
      </c>
      <c r="C860" s="58">
        <v>58429.0</v>
      </c>
      <c r="D860" s="27">
        <v>0.0</v>
      </c>
      <c r="E860" s="41"/>
    </row>
    <row r="861" hidden="1">
      <c r="A861" s="57" t="s">
        <v>3737</v>
      </c>
      <c r="B861" s="29">
        <v>35168.0</v>
      </c>
      <c r="C861" s="58">
        <v>35168.0</v>
      </c>
      <c r="D861" s="27">
        <v>0.0</v>
      </c>
      <c r="E861" s="41"/>
    </row>
    <row r="862" hidden="1">
      <c r="A862" s="57" t="s">
        <v>3738</v>
      </c>
      <c r="B862" s="29">
        <v>22343.0</v>
      </c>
      <c r="C862" s="58">
        <v>22343.0</v>
      </c>
      <c r="D862" s="27">
        <v>0.0</v>
      </c>
      <c r="E862" s="41"/>
    </row>
    <row r="863" hidden="1">
      <c r="A863" s="57" t="s">
        <v>3740</v>
      </c>
      <c r="B863" s="29">
        <v>1572.0</v>
      </c>
      <c r="C863" s="58">
        <v>1572.0</v>
      </c>
      <c r="D863" s="27">
        <v>0.0</v>
      </c>
      <c r="E863" s="41"/>
    </row>
    <row r="864" hidden="1">
      <c r="A864" s="57" t="s">
        <v>3741</v>
      </c>
      <c r="B864" s="29">
        <v>0.0</v>
      </c>
      <c r="C864" s="58">
        <v>0.0</v>
      </c>
      <c r="D864" s="27">
        <v>0.0</v>
      </c>
      <c r="E864" s="41"/>
    </row>
    <row r="865" hidden="1">
      <c r="A865" s="35" t="s">
        <v>3742</v>
      </c>
      <c r="B865" s="29">
        <v>225903.5</v>
      </c>
      <c r="C865" s="58">
        <v>226432.5</v>
      </c>
      <c r="D865" s="27">
        <v>529.0</v>
      </c>
      <c r="E865" s="41"/>
    </row>
    <row r="866" hidden="1">
      <c r="A866" s="36" t="s">
        <v>3743</v>
      </c>
      <c r="B866" s="42">
        <v>49.5</v>
      </c>
      <c r="C866" s="72">
        <v>49.5</v>
      </c>
      <c r="D866" s="65">
        <v>0.0</v>
      </c>
      <c r="E866" s="45"/>
    </row>
    <row r="867" hidden="1"/>
    <row r="868" hidden="1"/>
    <row r="869" hidden="1">
      <c r="A869" s="5" t="s">
        <v>4848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3717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45712.0</v>
      </c>
      <c r="B873" s="6"/>
      <c r="C873" s="53" t="s">
        <v>3718</v>
      </c>
      <c r="D873" s="15">
        <v>45716.0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4" t="s">
        <v>4850</v>
      </c>
      <c r="B875" s="7"/>
      <c r="C875" s="16"/>
      <c r="D875" s="55" t="s">
        <v>4857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3719</v>
      </c>
      <c r="B877" s="6"/>
      <c r="C877" s="6"/>
      <c r="D877" s="6"/>
      <c r="E877" s="7"/>
    </row>
    <row r="878" hidden="1">
      <c r="A878" s="20" t="s">
        <v>3720</v>
      </c>
      <c r="B878" s="21" t="s">
        <v>3721</v>
      </c>
      <c r="C878" s="22" t="s">
        <v>3722</v>
      </c>
      <c r="D878" s="21" t="s">
        <v>3723</v>
      </c>
      <c r="E878" s="23" t="s">
        <v>13</v>
      </c>
    </row>
    <row r="879" hidden="1">
      <c r="A879" s="56" t="s">
        <v>3724</v>
      </c>
      <c r="B879" s="25">
        <v>3081.0</v>
      </c>
      <c r="C879" s="26">
        <v>3081.0</v>
      </c>
      <c r="D879" s="27">
        <v>0.0</v>
      </c>
      <c r="E879" s="40"/>
    </row>
    <row r="880" hidden="1">
      <c r="A880" s="56" t="s">
        <v>3725</v>
      </c>
      <c r="B880" s="29">
        <v>7254.5</v>
      </c>
      <c r="C880" s="26">
        <v>7254.5</v>
      </c>
      <c r="D880" s="27">
        <v>0.0</v>
      </c>
      <c r="E880" s="40" t="s">
        <v>8728</v>
      </c>
    </row>
    <row r="881" hidden="1">
      <c r="A881" s="56" t="s">
        <v>3726</v>
      </c>
      <c r="B881" s="29">
        <v>200.0</v>
      </c>
      <c r="C881" s="26">
        <v>200.0</v>
      </c>
      <c r="D881" s="27">
        <v>0.0</v>
      </c>
      <c r="E881" s="41"/>
    </row>
    <row r="882" hidden="1">
      <c r="A882" s="56" t="s">
        <v>3727</v>
      </c>
      <c r="B882" s="25">
        <v>0.0</v>
      </c>
      <c r="C882" s="26"/>
      <c r="D882" s="27">
        <v>0.0</v>
      </c>
      <c r="E882" s="40"/>
    </row>
    <row r="883" hidden="1">
      <c r="A883" s="31" t="s">
        <v>3729</v>
      </c>
      <c r="B883" s="29">
        <v>0.0</v>
      </c>
      <c r="C883" s="26"/>
      <c r="D883" s="27">
        <v>0.0</v>
      </c>
      <c r="E883" s="41"/>
    </row>
    <row r="884" hidden="1">
      <c r="A884" s="31" t="s">
        <v>3730</v>
      </c>
      <c r="B884" s="29">
        <v>0.0</v>
      </c>
      <c r="C884" s="26"/>
      <c r="D884" s="27">
        <v>0.0</v>
      </c>
      <c r="E884" s="41"/>
    </row>
    <row r="885" hidden="1">
      <c r="A885" s="31" t="s">
        <v>3732</v>
      </c>
      <c r="B885" s="29">
        <v>0.0</v>
      </c>
      <c r="C885" s="26"/>
      <c r="D885" s="27">
        <v>0.0</v>
      </c>
      <c r="E885" s="28"/>
    </row>
    <row r="886" hidden="1">
      <c r="A886" s="31" t="s">
        <v>3734</v>
      </c>
      <c r="B886" s="29">
        <v>960.0</v>
      </c>
      <c r="C886" s="26">
        <v>960.0</v>
      </c>
      <c r="D886" s="27">
        <v>0.0</v>
      </c>
      <c r="E886" s="28"/>
    </row>
    <row r="887" hidden="1">
      <c r="A887" s="57" t="s">
        <v>3735</v>
      </c>
      <c r="B887" s="29">
        <v>46669.0</v>
      </c>
      <c r="C887" s="29">
        <v>46669.0</v>
      </c>
      <c r="D887" s="27">
        <v>0.0</v>
      </c>
      <c r="E887" s="41"/>
    </row>
    <row r="888" hidden="1">
      <c r="A888" s="57" t="s">
        <v>3736</v>
      </c>
      <c r="B888" s="29">
        <v>18379.0</v>
      </c>
      <c r="C888" s="58">
        <v>18379.0</v>
      </c>
      <c r="D888" s="27">
        <v>0.0</v>
      </c>
      <c r="E888" s="41"/>
    </row>
    <row r="889" hidden="1">
      <c r="A889" s="57" t="s">
        <v>3737</v>
      </c>
      <c r="B889" s="29">
        <v>25440.0</v>
      </c>
      <c r="C889" s="58">
        <v>25440.0</v>
      </c>
      <c r="D889" s="27">
        <v>0.0</v>
      </c>
      <c r="E889" s="41"/>
    </row>
    <row r="890" hidden="1">
      <c r="A890" s="57" t="s">
        <v>3738</v>
      </c>
      <c r="B890" s="29">
        <v>12619.4</v>
      </c>
      <c r="C890" s="58">
        <v>12619.4</v>
      </c>
      <c r="D890" s="27">
        <v>0.0</v>
      </c>
      <c r="E890" s="41"/>
    </row>
    <row r="891" hidden="1">
      <c r="A891" s="57" t="s">
        <v>3740</v>
      </c>
      <c r="B891" s="29">
        <v>866.0</v>
      </c>
      <c r="C891" s="58">
        <v>866.0</v>
      </c>
      <c r="D891" s="27">
        <v>0.0</v>
      </c>
      <c r="E891" s="41"/>
    </row>
    <row r="892" hidden="1">
      <c r="A892" s="57" t="s">
        <v>3741</v>
      </c>
      <c r="B892" s="29">
        <v>0.0</v>
      </c>
      <c r="C892" s="58">
        <v>0.0</v>
      </c>
      <c r="D892" s="27">
        <v>0.0</v>
      </c>
      <c r="E892" s="41"/>
    </row>
    <row r="893" hidden="1">
      <c r="A893" s="35" t="s">
        <v>3742</v>
      </c>
      <c r="B893" s="29">
        <v>115206.70000000001</v>
      </c>
      <c r="C893" s="58">
        <v>115206.70000000001</v>
      </c>
      <c r="D893" s="27">
        <v>0.0</v>
      </c>
      <c r="E893" s="41"/>
    </row>
    <row r="894" hidden="1">
      <c r="A894" s="36" t="s">
        <v>3743</v>
      </c>
      <c r="B894" s="42">
        <v>262.1999999999898</v>
      </c>
      <c r="C894" s="72">
        <v>262.19999999998254</v>
      </c>
      <c r="D894" s="65">
        <v>-7.275957614183426E-12</v>
      </c>
      <c r="E894" s="45"/>
    </row>
    <row r="895" hidden="1"/>
    <row r="896" hidden="1"/>
    <row r="897" hidden="1">
      <c r="A897" s="5" t="s">
        <v>4848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3717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45712.0</v>
      </c>
      <c r="B901" s="6"/>
      <c r="C901" s="53" t="s">
        <v>3718</v>
      </c>
      <c r="D901" s="15">
        <v>45716.0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4" t="s">
        <v>4850</v>
      </c>
      <c r="B903" s="7"/>
      <c r="C903" s="16"/>
      <c r="D903" s="55" t="s">
        <v>4857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3719</v>
      </c>
      <c r="B905" s="6"/>
      <c r="C905" s="6"/>
      <c r="D905" s="6"/>
      <c r="E905" s="7"/>
    </row>
    <row r="906" hidden="1">
      <c r="A906" s="20" t="s">
        <v>3720</v>
      </c>
      <c r="B906" s="21" t="s">
        <v>3721</v>
      </c>
      <c r="C906" s="22" t="s">
        <v>3722</v>
      </c>
      <c r="D906" s="21" t="s">
        <v>3723</v>
      </c>
      <c r="E906" s="23" t="s">
        <v>13</v>
      </c>
    </row>
    <row r="907" hidden="1">
      <c r="A907" s="56" t="s">
        <v>3724</v>
      </c>
      <c r="B907" s="25">
        <v>3081.0</v>
      </c>
      <c r="C907" s="26">
        <v>3081.0</v>
      </c>
      <c r="D907" s="27">
        <v>0.0</v>
      </c>
      <c r="E907" s="40"/>
    </row>
    <row r="908" hidden="1">
      <c r="A908" s="56" t="s">
        <v>3725</v>
      </c>
      <c r="B908" s="29">
        <v>7254.5</v>
      </c>
      <c r="C908" s="26">
        <v>7254.5</v>
      </c>
      <c r="D908" s="27">
        <v>0.0</v>
      </c>
      <c r="E908" s="40"/>
    </row>
    <row r="909" hidden="1">
      <c r="A909" s="56" t="s">
        <v>3726</v>
      </c>
      <c r="B909" s="29">
        <v>200.0</v>
      </c>
      <c r="C909" s="26">
        <v>200.0</v>
      </c>
      <c r="D909" s="27">
        <v>0.0</v>
      </c>
      <c r="E909" s="41"/>
    </row>
    <row r="910" hidden="1">
      <c r="A910" s="56" t="s">
        <v>3727</v>
      </c>
      <c r="B910" s="25">
        <v>0.0</v>
      </c>
      <c r="C910" s="26"/>
      <c r="D910" s="27">
        <v>0.0</v>
      </c>
      <c r="E910" s="40"/>
    </row>
    <row r="911" hidden="1">
      <c r="A911" s="31" t="s">
        <v>3729</v>
      </c>
      <c r="B911" s="29">
        <v>0.0</v>
      </c>
      <c r="C911" s="26"/>
      <c r="D911" s="27">
        <v>0.0</v>
      </c>
      <c r="E911" s="41"/>
    </row>
    <row r="912" hidden="1">
      <c r="A912" s="31" t="s">
        <v>3730</v>
      </c>
      <c r="B912" s="29">
        <v>0.0</v>
      </c>
      <c r="C912" s="26"/>
      <c r="D912" s="27">
        <v>0.0</v>
      </c>
      <c r="E912" s="41"/>
    </row>
    <row r="913" hidden="1">
      <c r="A913" s="31" t="s">
        <v>3732</v>
      </c>
      <c r="B913" s="29">
        <v>0.0</v>
      </c>
      <c r="C913" s="26"/>
      <c r="D913" s="27">
        <v>0.0</v>
      </c>
      <c r="E913" s="28"/>
    </row>
    <row r="914" hidden="1">
      <c r="A914" s="31" t="s">
        <v>3734</v>
      </c>
      <c r="B914" s="29">
        <v>960.0</v>
      </c>
      <c r="C914" s="26">
        <v>960.0</v>
      </c>
      <c r="D914" s="27">
        <v>0.0</v>
      </c>
      <c r="E914" s="28"/>
    </row>
    <row r="915" hidden="1">
      <c r="A915" s="57" t="s">
        <v>3735</v>
      </c>
      <c r="B915" s="29">
        <v>46669.0</v>
      </c>
      <c r="C915" s="29">
        <v>46669.0</v>
      </c>
      <c r="D915" s="27">
        <v>0.0</v>
      </c>
      <c r="E915" s="41"/>
    </row>
    <row r="916" hidden="1">
      <c r="A916" s="57" t="s">
        <v>3736</v>
      </c>
      <c r="B916" s="29">
        <v>18379.0</v>
      </c>
      <c r="C916" s="58">
        <v>18379.0</v>
      </c>
      <c r="D916" s="27">
        <v>0.0</v>
      </c>
      <c r="E916" s="41"/>
    </row>
    <row r="917" hidden="1">
      <c r="A917" s="57" t="s">
        <v>3737</v>
      </c>
      <c r="B917" s="29">
        <v>25440.0</v>
      </c>
      <c r="C917" s="58">
        <v>25440.0</v>
      </c>
      <c r="D917" s="27">
        <v>0.0</v>
      </c>
      <c r="E917" s="41"/>
    </row>
    <row r="918" hidden="1">
      <c r="A918" s="57" t="s">
        <v>3738</v>
      </c>
      <c r="B918" s="29">
        <v>12619.4</v>
      </c>
      <c r="C918" s="58">
        <v>12619.4</v>
      </c>
      <c r="D918" s="27">
        <v>0.0</v>
      </c>
      <c r="E918" s="41"/>
    </row>
    <row r="919" hidden="1">
      <c r="A919" s="57" t="s">
        <v>3740</v>
      </c>
      <c r="B919" s="29">
        <v>866.0</v>
      </c>
      <c r="C919" s="58">
        <v>866.0</v>
      </c>
      <c r="D919" s="27">
        <v>0.0</v>
      </c>
      <c r="E919" s="41"/>
    </row>
    <row r="920" hidden="1">
      <c r="A920" s="57" t="s">
        <v>3741</v>
      </c>
      <c r="B920" s="29">
        <v>0.0</v>
      </c>
      <c r="C920" s="58">
        <v>0.0</v>
      </c>
      <c r="D920" s="27">
        <v>0.0</v>
      </c>
      <c r="E920" s="41"/>
    </row>
    <row r="921" hidden="1">
      <c r="A921" s="35" t="s">
        <v>3742</v>
      </c>
      <c r="B921" s="29">
        <v>115206.70000000001</v>
      </c>
      <c r="C921" s="58">
        <v>115206.70000000001</v>
      </c>
      <c r="D921" s="27">
        <v>0.0</v>
      </c>
      <c r="E921" s="41"/>
    </row>
    <row r="922" hidden="1">
      <c r="A922" s="36" t="s">
        <v>3743</v>
      </c>
      <c r="B922" s="42">
        <v>262.1999999999898</v>
      </c>
      <c r="C922" s="72">
        <v>262.19999999998254</v>
      </c>
      <c r="D922" s="65">
        <v>-7.275957614183426E-12</v>
      </c>
      <c r="E922" s="45"/>
    </row>
    <row r="923" hidden="1"/>
    <row r="924" hidden="1"/>
    <row r="925" hidden="1">
      <c r="A925" s="5" t="s">
        <v>4848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3717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45717.0</v>
      </c>
      <c r="B929" s="6"/>
      <c r="C929" s="53" t="s">
        <v>3718</v>
      </c>
      <c r="D929" s="15">
        <v>45718.0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4" t="s">
        <v>4859</v>
      </c>
      <c r="B931" s="7"/>
      <c r="C931" s="16"/>
      <c r="D931" s="55" t="s">
        <v>4851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3719</v>
      </c>
      <c r="B933" s="6"/>
      <c r="C933" s="6"/>
      <c r="D933" s="6"/>
      <c r="E933" s="7"/>
    </row>
    <row r="934" hidden="1">
      <c r="A934" s="20" t="s">
        <v>3720</v>
      </c>
      <c r="B934" s="21" t="s">
        <v>3721</v>
      </c>
      <c r="C934" s="22" t="s">
        <v>3722</v>
      </c>
      <c r="D934" s="21" t="s">
        <v>3723</v>
      </c>
      <c r="E934" s="23" t="s">
        <v>13</v>
      </c>
    </row>
    <row r="935" hidden="1">
      <c r="A935" s="56" t="s">
        <v>3724</v>
      </c>
      <c r="B935" s="25">
        <v>4705.0</v>
      </c>
      <c r="C935" s="26">
        <v>4705.0</v>
      </c>
      <c r="D935" s="27">
        <v>0.0</v>
      </c>
      <c r="E935" s="40"/>
    </row>
    <row r="936" hidden="1">
      <c r="A936" s="56" t="s">
        <v>3725</v>
      </c>
      <c r="B936" s="29">
        <v>3732.0</v>
      </c>
      <c r="C936" s="26">
        <v>3732.0</v>
      </c>
      <c r="D936" s="27">
        <v>0.0</v>
      </c>
      <c r="E936" s="40"/>
    </row>
    <row r="937" hidden="1">
      <c r="A937" s="56" t="s">
        <v>3726</v>
      </c>
      <c r="B937" s="29">
        <v>150.0</v>
      </c>
      <c r="C937" s="26">
        <v>150.0</v>
      </c>
      <c r="D937" s="27">
        <v>0.0</v>
      </c>
      <c r="E937" s="41"/>
    </row>
    <row r="938" hidden="1">
      <c r="A938" s="56" t="s">
        <v>3727</v>
      </c>
      <c r="B938" s="25">
        <v>0.0</v>
      </c>
      <c r="C938" s="26"/>
      <c r="D938" s="27">
        <v>0.0</v>
      </c>
      <c r="E938" s="40"/>
    </row>
    <row r="939" hidden="1">
      <c r="A939" s="31" t="s">
        <v>3729</v>
      </c>
      <c r="B939" s="29">
        <v>0.0</v>
      </c>
      <c r="C939" s="26"/>
      <c r="D939" s="27">
        <v>0.0</v>
      </c>
      <c r="E939" s="41"/>
    </row>
    <row r="940" hidden="1">
      <c r="A940" s="31" t="s">
        <v>3730</v>
      </c>
      <c r="B940" s="29">
        <v>0.0</v>
      </c>
      <c r="C940" s="26"/>
      <c r="D940" s="27">
        <v>0.0</v>
      </c>
      <c r="E940" s="41"/>
    </row>
    <row r="941" hidden="1">
      <c r="A941" s="31" t="s">
        <v>3732</v>
      </c>
      <c r="B941" s="29">
        <v>0.0</v>
      </c>
      <c r="C941" s="26"/>
      <c r="D941" s="27">
        <v>0.0</v>
      </c>
      <c r="E941" s="28"/>
    </row>
    <row r="942" hidden="1">
      <c r="A942" s="31" t="s">
        <v>3734</v>
      </c>
      <c r="B942" s="29">
        <v>680.0</v>
      </c>
      <c r="C942" s="26">
        <v>680.0</v>
      </c>
      <c r="D942" s="27">
        <v>0.0</v>
      </c>
      <c r="E942" s="28"/>
    </row>
    <row r="943" hidden="1">
      <c r="A943" s="57" t="s">
        <v>3735</v>
      </c>
      <c r="B943" s="29">
        <v>22231.0</v>
      </c>
      <c r="C943" s="29">
        <v>22231.0</v>
      </c>
      <c r="D943" s="27">
        <v>0.0</v>
      </c>
      <c r="E943" s="41"/>
    </row>
    <row r="944" hidden="1">
      <c r="A944" s="57" t="s">
        <v>3736</v>
      </c>
      <c r="B944" s="29">
        <v>13199.0</v>
      </c>
      <c r="C944" s="58">
        <v>13199.0</v>
      </c>
      <c r="D944" s="27">
        <v>0.0</v>
      </c>
      <c r="E944" s="41"/>
    </row>
    <row r="945" hidden="1">
      <c r="A945" s="57" t="s">
        <v>3737</v>
      </c>
      <c r="B945" s="29">
        <v>6032.0</v>
      </c>
      <c r="C945" s="58">
        <v>6032.0</v>
      </c>
      <c r="D945" s="27">
        <v>0.0</v>
      </c>
      <c r="E945" s="41"/>
    </row>
    <row r="946" hidden="1">
      <c r="A946" s="57" t="s">
        <v>3738</v>
      </c>
      <c r="B946" s="29">
        <v>7428.0</v>
      </c>
      <c r="C946" s="58">
        <v>7428.0</v>
      </c>
      <c r="D946" s="27">
        <v>0.0</v>
      </c>
      <c r="E946" s="41"/>
    </row>
    <row r="947" hidden="1">
      <c r="A947" s="57" t="s">
        <v>3740</v>
      </c>
      <c r="B947" s="29">
        <v>0.0</v>
      </c>
      <c r="C947" s="58">
        <v>0.0</v>
      </c>
      <c r="D947" s="27">
        <v>0.0</v>
      </c>
      <c r="E947" s="41"/>
    </row>
    <row r="948" hidden="1">
      <c r="A948" s="57" t="s">
        <v>3741</v>
      </c>
      <c r="B948" s="29">
        <v>0.0</v>
      </c>
      <c r="C948" s="58">
        <v>0.0</v>
      </c>
      <c r="D948" s="27">
        <v>0.0</v>
      </c>
      <c r="E948" s="41"/>
    </row>
    <row r="949" hidden="1">
      <c r="A949" s="35" t="s">
        <v>3742</v>
      </c>
      <c r="B949" s="29">
        <v>58156.7</v>
      </c>
      <c r="C949" s="58">
        <v>58156.70000000001</v>
      </c>
      <c r="D949" s="27">
        <v>1.4551915228366852E-11</v>
      </c>
      <c r="E949" s="41"/>
    </row>
    <row r="950" hidden="1">
      <c r="A950" s="36" t="s">
        <v>3743</v>
      </c>
      <c r="B950" s="42">
        <v>0.2999999999992724</v>
      </c>
      <c r="C950" s="72">
        <v>0.29999999998835847</v>
      </c>
      <c r="D950" s="65">
        <v>-1.0913936421275139E-11</v>
      </c>
      <c r="E950" s="45"/>
    </row>
    <row r="951" hidden="1"/>
    <row r="952" hidden="1"/>
    <row r="953" hidden="1">
      <c r="A953" s="5" t="s">
        <v>4848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3717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45719.0</v>
      </c>
      <c r="B957" s="6"/>
      <c r="C957" s="53" t="s">
        <v>3718</v>
      </c>
      <c r="D957" s="15">
        <v>45725.0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4" t="s">
        <v>4850</v>
      </c>
      <c r="B959" s="7"/>
      <c r="C959" s="16"/>
      <c r="D959" s="55" t="s">
        <v>4851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3719</v>
      </c>
      <c r="B961" s="6"/>
      <c r="C961" s="6"/>
      <c r="D961" s="6"/>
      <c r="E961" s="7"/>
    </row>
    <row r="962" hidden="1">
      <c r="A962" s="20" t="s">
        <v>3720</v>
      </c>
      <c r="B962" s="21" t="s">
        <v>3721</v>
      </c>
      <c r="C962" s="22" t="s">
        <v>3722</v>
      </c>
      <c r="D962" s="21" t="s">
        <v>3723</v>
      </c>
      <c r="E962" s="23" t="s">
        <v>13</v>
      </c>
    </row>
    <row r="963" hidden="1">
      <c r="A963" s="56" t="s">
        <v>3724</v>
      </c>
      <c r="B963" s="25">
        <v>8150.0</v>
      </c>
      <c r="C963" s="26">
        <v>8150.0</v>
      </c>
      <c r="D963" s="27">
        <v>0.0</v>
      </c>
      <c r="E963" s="40"/>
    </row>
    <row r="964" hidden="1">
      <c r="A964" s="56" t="s">
        <v>3725</v>
      </c>
      <c r="B964" s="29">
        <v>10988.0</v>
      </c>
      <c r="C964" s="26">
        <v>10988.0</v>
      </c>
      <c r="D964" s="27">
        <v>0.0</v>
      </c>
      <c r="E964" s="40"/>
    </row>
    <row r="965" hidden="1">
      <c r="A965" s="56" t="s">
        <v>3726</v>
      </c>
      <c r="B965" s="29">
        <v>200.0</v>
      </c>
      <c r="C965" s="26">
        <v>200.0</v>
      </c>
      <c r="D965" s="27">
        <v>0.0</v>
      </c>
      <c r="E965" s="41"/>
    </row>
    <row r="966" hidden="1">
      <c r="A966" s="56" t="s">
        <v>3727</v>
      </c>
      <c r="B966" s="25">
        <v>0.0</v>
      </c>
      <c r="C966" s="26"/>
      <c r="D966" s="27">
        <v>0.0</v>
      </c>
      <c r="E966" s="40"/>
    </row>
    <row r="967" hidden="1">
      <c r="A967" s="31" t="s">
        <v>3729</v>
      </c>
      <c r="B967" s="29">
        <v>0.0</v>
      </c>
      <c r="C967" s="26"/>
      <c r="D967" s="27">
        <v>0.0</v>
      </c>
      <c r="E967" s="41"/>
    </row>
    <row r="968" hidden="1">
      <c r="A968" s="31" t="s">
        <v>3730</v>
      </c>
      <c r="B968" s="29">
        <v>0.0</v>
      </c>
      <c r="C968" s="26"/>
      <c r="D968" s="27">
        <v>0.0</v>
      </c>
      <c r="E968" s="41"/>
    </row>
    <row r="969" hidden="1">
      <c r="A969" s="31" t="s">
        <v>3732</v>
      </c>
      <c r="B969" s="29">
        <v>0.0</v>
      </c>
      <c r="C969" s="26"/>
      <c r="D969" s="27">
        <v>0.0</v>
      </c>
      <c r="E969" s="28"/>
    </row>
    <row r="970" hidden="1">
      <c r="A970" s="31" t="s">
        <v>3734</v>
      </c>
      <c r="B970" s="29">
        <v>1960.0</v>
      </c>
      <c r="C970" s="26">
        <v>1960.0</v>
      </c>
      <c r="D970" s="27">
        <v>0.0</v>
      </c>
      <c r="E970" s="28"/>
    </row>
    <row r="971" hidden="1">
      <c r="A971" s="57" t="s">
        <v>3735</v>
      </c>
      <c r="B971" s="29">
        <v>75149.0</v>
      </c>
      <c r="C971" s="29">
        <v>75505.0</v>
      </c>
      <c r="D971" s="27">
        <v>356.0</v>
      </c>
      <c r="E971" s="41"/>
    </row>
    <row r="972" hidden="1">
      <c r="A972" s="57" t="s">
        <v>3736</v>
      </c>
      <c r="B972" s="29">
        <v>52919.0</v>
      </c>
      <c r="C972" s="58">
        <v>52919.0</v>
      </c>
      <c r="D972" s="27">
        <v>0.0</v>
      </c>
      <c r="E972" s="41"/>
    </row>
    <row r="973" hidden="1">
      <c r="A973" s="57" t="s">
        <v>3737</v>
      </c>
      <c r="B973" s="29">
        <v>35395.0</v>
      </c>
      <c r="C973" s="58">
        <v>35395.0</v>
      </c>
      <c r="D973" s="27">
        <v>0.0</v>
      </c>
      <c r="E973" s="41"/>
    </row>
    <row r="974" hidden="1">
      <c r="A974" s="57" t="s">
        <v>3738</v>
      </c>
      <c r="B974" s="29">
        <v>24333.0</v>
      </c>
      <c r="C974" s="58">
        <v>24333.000000000004</v>
      </c>
      <c r="D974" s="27">
        <v>3.637978807091713E-12</v>
      </c>
      <c r="E974" s="41"/>
    </row>
    <row r="975" hidden="1">
      <c r="A975" s="57" t="s">
        <v>3740</v>
      </c>
      <c r="B975" s="29">
        <v>980.0</v>
      </c>
      <c r="C975" s="58">
        <v>980.0</v>
      </c>
      <c r="D975" s="27">
        <v>0.0</v>
      </c>
      <c r="E975" s="41"/>
    </row>
    <row r="976" hidden="1">
      <c r="A976" s="57" t="s">
        <v>3741</v>
      </c>
      <c r="B976" s="29">
        <v>0.0</v>
      </c>
      <c r="C976" s="58">
        <v>0.0</v>
      </c>
      <c r="D976" s="27">
        <v>0.0</v>
      </c>
      <c r="E976" s="41"/>
    </row>
    <row r="977" hidden="1">
      <c r="A977" s="35" t="s">
        <v>3742</v>
      </c>
      <c r="B977" s="29">
        <v>210074.2</v>
      </c>
      <c r="C977" s="58">
        <v>210430.2</v>
      </c>
      <c r="D977" s="27">
        <v>356.0</v>
      </c>
      <c r="E977" s="41"/>
    </row>
    <row r="978" hidden="1">
      <c r="A978" s="36" t="s">
        <v>3743</v>
      </c>
      <c r="B978" s="42">
        <v>-0.19999999999345164</v>
      </c>
      <c r="C978" s="72">
        <v>-0.20000000001164153</v>
      </c>
      <c r="D978" s="65">
        <v>-1.8189894035458565E-11</v>
      </c>
      <c r="E978" s="45"/>
    </row>
    <row r="979" hidden="1"/>
    <row r="980" hidden="1"/>
    <row r="981" hidden="1">
      <c r="A981" s="5" t="s">
        <v>4848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3717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3" t="s">
        <v>3718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4" t="s">
        <v>4850</v>
      </c>
      <c r="B987" s="7"/>
      <c r="C987" s="16"/>
      <c r="D987" s="55" t="s">
        <v>4851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3719</v>
      </c>
      <c r="B989" s="6"/>
      <c r="C989" s="6"/>
      <c r="D989" s="6"/>
      <c r="E989" s="7"/>
    </row>
    <row r="990" hidden="1">
      <c r="A990" s="20" t="s">
        <v>3720</v>
      </c>
      <c r="B990" s="21" t="s">
        <v>3721</v>
      </c>
      <c r="C990" s="22" t="s">
        <v>3722</v>
      </c>
      <c r="D990" s="21" t="s">
        <v>3723</v>
      </c>
      <c r="E990" s="23" t="s">
        <v>13</v>
      </c>
    </row>
    <row r="991" hidden="1">
      <c r="A991" s="56" t="s">
        <v>3724</v>
      </c>
      <c r="B991" s="25">
        <v>8150.0</v>
      </c>
      <c r="C991" s="26">
        <v>8150.0</v>
      </c>
      <c r="D991" s="27">
        <v>0.0</v>
      </c>
      <c r="E991" s="40"/>
    </row>
    <row r="992" hidden="1">
      <c r="A992" s="56" t="s">
        <v>3725</v>
      </c>
      <c r="B992" s="29">
        <v>10988.0</v>
      </c>
      <c r="C992" s="26">
        <v>10988.0</v>
      </c>
      <c r="D992" s="27">
        <v>0.0</v>
      </c>
      <c r="E992" s="40"/>
    </row>
    <row r="993" hidden="1">
      <c r="A993" s="56" t="s">
        <v>3726</v>
      </c>
      <c r="B993" s="29">
        <v>200.0</v>
      </c>
      <c r="C993" s="26">
        <v>200.0</v>
      </c>
      <c r="D993" s="27">
        <v>0.0</v>
      </c>
      <c r="E993" s="41"/>
    </row>
    <row r="994" hidden="1">
      <c r="A994" s="56" t="s">
        <v>3727</v>
      </c>
      <c r="B994" s="25">
        <v>0.0</v>
      </c>
      <c r="C994" s="26"/>
      <c r="D994" s="27">
        <v>0.0</v>
      </c>
      <c r="E994" s="40"/>
    </row>
    <row r="995" hidden="1">
      <c r="A995" s="31" t="s">
        <v>3729</v>
      </c>
      <c r="B995" s="29">
        <v>0.0</v>
      </c>
      <c r="C995" s="26"/>
      <c r="D995" s="27">
        <v>0.0</v>
      </c>
      <c r="E995" s="41"/>
    </row>
    <row r="996" hidden="1">
      <c r="A996" s="31" t="s">
        <v>3730</v>
      </c>
      <c r="B996" s="29">
        <v>0.0</v>
      </c>
      <c r="C996" s="26"/>
      <c r="D996" s="27">
        <v>0.0</v>
      </c>
      <c r="E996" s="41"/>
    </row>
    <row r="997" hidden="1">
      <c r="A997" s="31" t="s">
        <v>3732</v>
      </c>
      <c r="B997" s="29">
        <v>0.0</v>
      </c>
      <c r="C997" s="26"/>
      <c r="D997" s="27">
        <v>0.0</v>
      </c>
      <c r="E997" s="28"/>
    </row>
    <row r="998" hidden="1">
      <c r="A998" s="31" t="s">
        <v>3734</v>
      </c>
      <c r="B998" s="29">
        <v>1960.0</v>
      </c>
      <c r="C998" s="26">
        <v>1960.0</v>
      </c>
      <c r="D998" s="27">
        <v>0.0</v>
      </c>
      <c r="E998" s="28"/>
    </row>
    <row r="999" hidden="1">
      <c r="A999" s="57" t="s">
        <v>3735</v>
      </c>
      <c r="B999" s="29">
        <v>75149.0</v>
      </c>
      <c r="C999" s="29">
        <v>75505.0</v>
      </c>
      <c r="D999" s="27">
        <v>356.0</v>
      </c>
      <c r="E999" s="41"/>
    </row>
    <row r="1000" hidden="1">
      <c r="A1000" s="57" t="s">
        <v>3736</v>
      </c>
      <c r="B1000" s="29">
        <v>52919.0</v>
      </c>
      <c r="C1000" s="58">
        <v>52919.0</v>
      </c>
      <c r="D1000" s="27">
        <v>0.0</v>
      </c>
      <c r="E1000" s="41"/>
    </row>
    <row r="1001" hidden="1">
      <c r="A1001" s="57" t="s">
        <v>3737</v>
      </c>
      <c r="B1001" s="29">
        <v>35395.0</v>
      </c>
      <c r="C1001" s="58">
        <v>35395.0</v>
      </c>
      <c r="D1001" s="27">
        <v>0.0</v>
      </c>
      <c r="E1001" s="41"/>
    </row>
    <row r="1002" hidden="1">
      <c r="A1002" s="57" t="s">
        <v>3738</v>
      </c>
      <c r="B1002" s="29">
        <v>24333.0</v>
      </c>
      <c r="C1002" s="58">
        <v>24333.000000000004</v>
      </c>
      <c r="D1002" s="27">
        <v>3.637978807091713E-12</v>
      </c>
      <c r="E1002" s="41"/>
    </row>
    <row r="1003" hidden="1">
      <c r="A1003" s="57" t="s">
        <v>3740</v>
      </c>
      <c r="B1003" s="29">
        <v>980.0</v>
      </c>
      <c r="C1003" s="58">
        <v>980.0</v>
      </c>
      <c r="D1003" s="27">
        <v>0.0</v>
      </c>
      <c r="E1003" s="41"/>
    </row>
    <row r="1004" hidden="1">
      <c r="A1004" s="57" t="s">
        <v>3741</v>
      </c>
      <c r="B1004" s="29">
        <v>0.0</v>
      </c>
      <c r="C1004" s="58">
        <v>0.0</v>
      </c>
      <c r="D1004" s="27">
        <v>0.0</v>
      </c>
      <c r="E1004" s="41"/>
    </row>
    <row r="1005" hidden="1">
      <c r="A1005" s="35" t="s">
        <v>3742</v>
      </c>
      <c r="B1005" s="29">
        <v>210074.2</v>
      </c>
      <c r="C1005" s="58">
        <v>210430.2</v>
      </c>
      <c r="D1005" s="27">
        <v>356.0</v>
      </c>
      <c r="E1005" s="41"/>
    </row>
    <row r="1006" hidden="1">
      <c r="A1006" s="36" t="s">
        <v>3743</v>
      </c>
      <c r="B1006" s="42">
        <v>-0.19999999999345164</v>
      </c>
      <c r="C1006" s="72">
        <v>-0.20000000001164153</v>
      </c>
      <c r="D1006" s="65">
        <v>-1.8189894035458565E-11</v>
      </c>
      <c r="E1006" s="45"/>
    </row>
    <row r="1007" hidden="1"/>
    <row r="1008" hidden="1"/>
    <row r="1009" hidden="1">
      <c r="A1009" s="5" t="s">
        <v>4848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3717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45726.0</v>
      </c>
      <c r="B1013" s="6"/>
      <c r="C1013" s="53" t="s">
        <v>3718</v>
      </c>
      <c r="D1013" s="15">
        <v>45732.0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4" t="s">
        <v>4850</v>
      </c>
      <c r="B1015" s="7"/>
      <c r="C1015" s="16"/>
      <c r="D1015" s="55" t="s">
        <v>4851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3719</v>
      </c>
      <c r="B1017" s="6"/>
      <c r="C1017" s="6"/>
      <c r="D1017" s="6"/>
      <c r="E1017" s="7"/>
    </row>
    <row r="1018" hidden="1">
      <c r="A1018" s="20" t="s">
        <v>3720</v>
      </c>
      <c r="B1018" s="21" t="s">
        <v>3721</v>
      </c>
      <c r="C1018" s="22" t="s">
        <v>3722</v>
      </c>
      <c r="D1018" s="21" t="s">
        <v>3723</v>
      </c>
      <c r="E1018" s="23" t="s">
        <v>13</v>
      </c>
    </row>
    <row r="1019" hidden="1">
      <c r="A1019" s="56" t="s">
        <v>3724</v>
      </c>
      <c r="B1019" s="25">
        <v>18651.0</v>
      </c>
      <c r="C1019" s="26">
        <v>18651.0</v>
      </c>
      <c r="D1019" s="27">
        <v>0.0</v>
      </c>
      <c r="E1019" s="40"/>
    </row>
    <row r="1020" hidden="1">
      <c r="A1020" s="56" t="s">
        <v>3725</v>
      </c>
      <c r="B1020" s="29">
        <v>7786.0</v>
      </c>
      <c r="C1020" s="26">
        <v>7263.0</v>
      </c>
      <c r="D1020" s="27">
        <v>-523.0</v>
      </c>
      <c r="E1020" s="40" t="s">
        <v>8729</v>
      </c>
    </row>
    <row r="1021" hidden="1">
      <c r="A1021" s="56" t="s">
        <v>3726</v>
      </c>
      <c r="B1021" s="29">
        <v>0.0</v>
      </c>
      <c r="C1021" s="26"/>
      <c r="D1021" s="27">
        <v>0.0</v>
      </c>
      <c r="E1021" s="41"/>
    </row>
    <row r="1022" hidden="1">
      <c r="A1022" s="56" t="s">
        <v>3727</v>
      </c>
      <c r="B1022" s="25">
        <v>0.0</v>
      </c>
      <c r="C1022" s="26"/>
      <c r="D1022" s="27">
        <v>0.0</v>
      </c>
      <c r="E1022" s="40"/>
    </row>
    <row r="1023" hidden="1">
      <c r="A1023" s="31" t="s">
        <v>3729</v>
      </c>
      <c r="B1023" s="29">
        <v>0.0</v>
      </c>
      <c r="C1023" s="26"/>
      <c r="D1023" s="27">
        <v>0.0</v>
      </c>
      <c r="E1023" s="41"/>
    </row>
    <row r="1024" hidden="1">
      <c r="A1024" s="31" t="s">
        <v>3730</v>
      </c>
      <c r="B1024" s="29">
        <v>0.0</v>
      </c>
      <c r="C1024" s="26"/>
      <c r="D1024" s="27">
        <v>0.0</v>
      </c>
      <c r="E1024" s="41"/>
    </row>
    <row r="1025" hidden="1">
      <c r="A1025" s="31" t="s">
        <v>3732</v>
      </c>
      <c r="B1025" s="29">
        <v>0.0</v>
      </c>
      <c r="C1025" s="26"/>
      <c r="D1025" s="27">
        <v>0.0</v>
      </c>
      <c r="E1025" s="28"/>
    </row>
    <row r="1026" hidden="1">
      <c r="A1026" s="31" t="s">
        <v>3734</v>
      </c>
      <c r="B1026" s="29">
        <v>1600.0</v>
      </c>
      <c r="C1026" s="26">
        <v>1600.0</v>
      </c>
      <c r="D1026" s="27">
        <v>0.0</v>
      </c>
      <c r="E1026" s="28"/>
    </row>
    <row r="1027" hidden="1">
      <c r="A1027" s="57" t="s">
        <v>3735</v>
      </c>
      <c r="B1027" s="29">
        <v>79733.0</v>
      </c>
      <c r="C1027" s="29">
        <v>79733.0</v>
      </c>
      <c r="D1027" s="27">
        <v>0.0</v>
      </c>
      <c r="E1027" s="41"/>
    </row>
    <row r="1028" hidden="1">
      <c r="A1028" s="57" t="s">
        <v>3736</v>
      </c>
      <c r="B1028" s="29">
        <v>69604.0</v>
      </c>
      <c r="C1028" s="58">
        <v>69604.0</v>
      </c>
      <c r="D1028" s="27">
        <v>0.0</v>
      </c>
      <c r="E1028" s="41"/>
    </row>
    <row r="1029" hidden="1">
      <c r="A1029" s="57" t="s">
        <v>3737</v>
      </c>
      <c r="B1029" s="29">
        <v>43415.0</v>
      </c>
      <c r="C1029" s="58">
        <v>43415.0</v>
      </c>
      <c r="D1029" s="27">
        <v>0.0</v>
      </c>
      <c r="E1029" s="41"/>
    </row>
    <row r="1030" hidden="1">
      <c r="A1030" s="57" t="s">
        <v>3738</v>
      </c>
      <c r="B1030" s="29">
        <v>20489.0</v>
      </c>
      <c r="C1030" s="58">
        <v>20489.0</v>
      </c>
      <c r="D1030" s="27">
        <v>0.0</v>
      </c>
      <c r="E1030" s="41"/>
    </row>
    <row r="1031" hidden="1">
      <c r="A1031" s="57" t="s">
        <v>3740</v>
      </c>
      <c r="B1031" s="29">
        <v>0.0</v>
      </c>
      <c r="C1031" s="58">
        <v>0.0</v>
      </c>
      <c r="D1031" s="27">
        <v>0.0</v>
      </c>
      <c r="E1031" s="41"/>
    </row>
    <row r="1032" hidden="1">
      <c r="A1032" s="57" t="s">
        <v>3741</v>
      </c>
      <c r="B1032" s="29">
        <v>0.0</v>
      </c>
      <c r="C1032" s="58">
        <v>0.0</v>
      </c>
      <c r="D1032" s="27">
        <v>0.0</v>
      </c>
      <c r="E1032" s="41"/>
    </row>
    <row r="1033" hidden="1">
      <c r="A1033" s="35" t="s">
        <v>3742</v>
      </c>
      <c r="B1033" s="29">
        <v>241277.5</v>
      </c>
      <c r="C1033" s="58">
        <v>241277.5</v>
      </c>
      <c r="D1033" s="27">
        <v>0.0</v>
      </c>
      <c r="E1033" s="41"/>
    </row>
    <row r="1034" hidden="1">
      <c r="A1034" s="36" t="s">
        <v>3743</v>
      </c>
      <c r="B1034" s="42">
        <v>0.5</v>
      </c>
      <c r="C1034" s="72">
        <v>-522.5</v>
      </c>
      <c r="D1034" s="65">
        <v>-523.0</v>
      </c>
      <c r="E1034" s="45"/>
    </row>
    <row r="1035" hidden="1"/>
    <row r="1036" hidden="1"/>
    <row r="1037" hidden="1">
      <c r="A1037" s="5" t="s">
        <v>4848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3717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45733.0</v>
      </c>
      <c r="B1041" s="6"/>
      <c r="C1041" s="53" t="s">
        <v>3718</v>
      </c>
      <c r="D1041" s="15">
        <v>45739.0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4" t="s">
        <v>4850</v>
      </c>
      <c r="B1043" s="7"/>
      <c r="C1043" s="16"/>
      <c r="D1043" s="55" t="s">
        <v>4851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3719</v>
      </c>
      <c r="B1045" s="6"/>
      <c r="C1045" s="6"/>
      <c r="D1045" s="6"/>
      <c r="E1045" s="7"/>
    </row>
    <row r="1046" hidden="1">
      <c r="A1046" s="20" t="s">
        <v>3720</v>
      </c>
      <c r="B1046" s="21" t="s">
        <v>3721</v>
      </c>
      <c r="C1046" s="22" t="s">
        <v>3722</v>
      </c>
      <c r="D1046" s="21" t="s">
        <v>3723</v>
      </c>
      <c r="E1046" s="23" t="s">
        <v>13</v>
      </c>
    </row>
    <row r="1047" hidden="1">
      <c r="A1047" s="56" t="s">
        <v>3724</v>
      </c>
      <c r="B1047" s="25">
        <v>8265.0</v>
      </c>
      <c r="C1047" s="26">
        <v>8265.0</v>
      </c>
      <c r="D1047" s="27">
        <v>0.0</v>
      </c>
      <c r="E1047" s="40"/>
    </row>
    <row r="1048" hidden="1">
      <c r="A1048" s="56" t="s">
        <v>3725</v>
      </c>
      <c r="B1048" s="29">
        <v>8415.0</v>
      </c>
      <c r="C1048" s="26">
        <v>8415.0</v>
      </c>
      <c r="D1048" s="27">
        <v>0.0</v>
      </c>
      <c r="E1048" s="40"/>
    </row>
    <row r="1049" hidden="1">
      <c r="A1049" s="56" t="s">
        <v>3726</v>
      </c>
      <c r="B1049" s="29">
        <v>0.0</v>
      </c>
      <c r="C1049" s="26"/>
      <c r="D1049" s="27">
        <v>0.0</v>
      </c>
      <c r="E1049" s="41"/>
    </row>
    <row r="1050" hidden="1">
      <c r="A1050" s="56" t="s">
        <v>3727</v>
      </c>
      <c r="B1050" s="25">
        <v>0.0</v>
      </c>
      <c r="C1050" s="26"/>
      <c r="D1050" s="27">
        <v>0.0</v>
      </c>
      <c r="E1050" s="40"/>
    </row>
    <row r="1051" hidden="1">
      <c r="A1051" s="31" t="s">
        <v>3729</v>
      </c>
      <c r="B1051" s="29">
        <v>0.0</v>
      </c>
      <c r="C1051" s="26"/>
      <c r="D1051" s="27">
        <v>0.0</v>
      </c>
      <c r="E1051" s="41"/>
    </row>
    <row r="1052" hidden="1">
      <c r="A1052" s="31" t="s">
        <v>3730</v>
      </c>
      <c r="B1052" s="29">
        <v>0.0</v>
      </c>
      <c r="C1052" s="26"/>
      <c r="D1052" s="27">
        <v>0.0</v>
      </c>
      <c r="E1052" s="41"/>
    </row>
    <row r="1053" hidden="1">
      <c r="A1053" s="31" t="s">
        <v>3732</v>
      </c>
      <c r="B1053" s="29">
        <v>0.0</v>
      </c>
      <c r="C1053" s="26"/>
      <c r="D1053" s="27">
        <v>0.0</v>
      </c>
      <c r="E1053" s="28"/>
    </row>
    <row r="1054" hidden="1">
      <c r="A1054" s="31" t="s">
        <v>3734</v>
      </c>
      <c r="B1054" s="29">
        <v>1760.0</v>
      </c>
      <c r="C1054" s="26">
        <v>1840.0</v>
      </c>
      <c r="D1054" s="27">
        <v>80.0</v>
      </c>
      <c r="E1054" s="28"/>
    </row>
    <row r="1055" hidden="1">
      <c r="A1055" s="57" t="s">
        <v>3735</v>
      </c>
      <c r="B1055" s="29">
        <v>69333.0</v>
      </c>
      <c r="C1055" s="29">
        <v>69333.0</v>
      </c>
      <c r="D1055" s="27">
        <v>0.0</v>
      </c>
      <c r="E1055" s="41"/>
    </row>
    <row r="1056" hidden="1">
      <c r="A1056" s="57" t="s">
        <v>3736</v>
      </c>
      <c r="B1056" s="29">
        <v>85062.0</v>
      </c>
      <c r="C1056" s="58">
        <v>85062.0</v>
      </c>
      <c r="D1056" s="27">
        <v>0.0</v>
      </c>
      <c r="E1056" s="41"/>
    </row>
    <row r="1057" hidden="1">
      <c r="A1057" s="57" t="s">
        <v>3737</v>
      </c>
      <c r="B1057" s="29">
        <v>42997.0</v>
      </c>
      <c r="C1057" s="58">
        <v>42469.0</v>
      </c>
      <c r="D1057" s="27">
        <v>-528.0</v>
      </c>
      <c r="E1057" s="41"/>
    </row>
    <row r="1058" hidden="1">
      <c r="A1058" s="57" t="s">
        <v>3738</v>
      </c>
      <c r="B1058" s="29">
        <v>22791.0</v>
      </c>
      <c r="C1058" s="58">
        <v>22791.0</v>
      </c>
      <c r="D1058" s="27">
        <v>0.0</v>
      </c>
      <c r="E1058" s="41"/>
    </row>
    <row r="1059" hidden="1">
      <c r="A1059" s="57" t="s">
        <v>3740</v>
      </c>
      <c r="B1059" s="29">
        <v>607.0</v>
      </c>
      <c r="C1059" s="58">
        <v>607.0</v>
      </c>
      <c r="D1059" s="27">
        <v>0.0</v>
      </c>
      <c r="E1059" s="41"/>
    </row>
    <row r="1060" hidden="1">
      <c r="A1060" s="57" t="s">
        <v>3741</v>
      </c>
      <c r="B1060" s="29">
        <v>0.0</v>
      </c>
      <c r="C1060" s="58">
        <v>0.0</v>
      </c>
      <c r="D1060" s="27">
        <v>0.0</v>
      </c>
      <c r="E1060" s="41"/>
    </row>
    <row r="1061" hidden="1">
      <c r="A1061" s="35" t="s">
        <v>3742</v>
      </c>
      <c r="B1061" s="29">
        <v>239230.0</v>
      </c>
      <c r="C1061" s="58">
        <v>238702.0</v>
      </c>
      <c r="D1061" s="27">
        <v>-528.0</v>
      </c>
      <c r="E1061" s="41"/>
    </row>
    <row r="1062" hidden="1">
      <c r="A1062" s="36" t="s">
        <v>3743</v>
      </c>
      <c r="B1062" s="42">
        <v>0.0</v>
      </c>
      <c r="C1062" s="72">
        <v>80.0</v>
      </c>
      <c r="D1062" s="65">
        <v>80.0</v>
      </c>
      <c r="E1062" s="45"/>
    </row>
    <row r="1063" hidden="1"/>
    <row r="1064" hidden="1"/>
    <row r="1065" hidden="1">
      <c r="A1065" s="5" t="s">
        <v>4848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3717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45748.0</v>
      </c>
      <c r="B1069" s="6"/>
      <c r="C1069" s="53" t="s">
        <v>3718</v>
      </c>
      <c r="D1069" s="15">
        <v>45753.0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4" t="s">
        <v>4852</v>
      </c>
      <c r="B1071" s="7"/>
      <c r="C1071" s="16"/>
      <c r="D1071" s="55" t="s">
        <v>4851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3719</v>
      </c>
      <c r="B1073" s="6"/>
      <c r="C1073" s="6"/>
      <c r="D1073" s="6"/>
      <c r="E1073" s="7"/>
    </row>
    <row r="1074" hidden="1">
      <c r="A1074" s="20" t="s">
        <v>3720</v>
      </c>
      <c r="B1074" s="21" t="s">
        <v>3721</v>
      </c>
      <c r="C1074" s="22" t="s">
        <v>3722</v>
      </c>
      <c r="D1074" s="21" t="s">
        <v>3723</v>
      </c>
      <c r="E1074" s="23" t="s">
        <v>13</v>
      </c>
    </row>
    <row r="1075" hidden="1">
      <c r="A1075" s="56" t="s">
        <v>3724</v>
      </c>
      <c r="B1075" s="25">
        <v>8152.0</v>
      </c>
      <c r="C1075" s="26">
        <v>8152.0</v>
      </c>
      <c r="D1075" s="27">
        <v>0.0</v>
      </c>
      <c r="E1075" s="40"/>
    </row>
    <row r="1076" hidden="1">
      <c r="A1076" s="56" t="s">
        <v>3725</v>
      </c>
      <c r="B1076" s="29">
        <v>8263.0</v>
      </c>
      <c r="C1076" s="26">
        <v>8263.0</v>
      </c>
      <c r="D1076" s="27">
        <v>0.0</v>
      </c>
      <c r="E1076" s="40"/>
    </row>
    <row r="1077" hidden="1">
      <c r="A1077" s="56" t="s">
        <v>3726</v>
      </c>
      <c r="B1077" s="29">
        <v>0.0</v>
      </c>
      <c r="C1077" s="26"/>
      <c r="D1077" s="27">
        <v>0.0</v>
      </c>
      <c r="E1077" s="41"/>
    </row>
    <row r="1078" hidden="1">
      <c r="A1078" s="56" t="s">
        <v>3727</v>
      </c>
      <c r="B1078" s="25">
        <v>0.0</v>
      </c>
      <c r="C1078" s="26"/>
      <c r="D1078" s="27">
        <v>0.0</v>
      </c>
      <c r="E1078" s="40"/>
    </row>
    <row r="1079" hidden="1">
      <c r="A1079" s="31" t="s">
        <v>3729</v>
      </c>
      <c r="B1079" s="29">
        <v>0.0</v>
      </c>
      <c r="C1079" s="26"/>
      <c r="D1079" s="27">
        <v>0.0</v>
      </c>
      <c r="E1079" s="41"/>
    </row>
    <row r="1080" hidden="1">
      <c r="A1080" s="31" t="s">
        <v>3730</v>
      </c>
      <c r="B1080" s="29">
        <v>0.0</v>
      </c>
      <c r="C1080" s="26"/>
      <c r="D1080" s="27">
        <v>0.0</v>
      </c>
      <c r="E1080" s="41"/>
    </row>
    <row r="1081" hidden="1">
      <c r="A1081" s="31" t="s">
        <v>3732</v>
      </c>
      <c r="B1081" s="29">
        <v>0.0</v>
      </c>
      <c r="C1081" s="26"/>
      <c r="D1081" s="27">
        <v>0.0</v>
      </c>
      <c r="E1081" s="28"/>
    </row>
    <row r="1082" hidden="1">
      <c r="A1082" s="31" t="s">
        <v>3734</v>
      </c>
      <c r="B1082" s="29">
        <v>1680.0</v>
      </c>
      <c r="C1082" s="26">
        <v>1640.0</v>
      </c>
      <c r="D1082" s="27">
        <v>-40.0</v>
      </c>
      <c r="E1082" s="28" t="s">
        <v>8730</v>
      </c>
    </row>
    <row r="1083" hidden="1">
      <c r="A1083" s="57" t="s">
        <v>3735</v>
      </c>
      <c r="B1083" s="29">
        <v>59848.0</v>
      </c>
      <c r="C1083" s="29">
        <v>59848.0</v>
      </c>
      <c r="D1083" s="27">
        <v>0.0</v>
      </c>
      <c r="E1083" s="41"/>
    </row>
    <row r="1084" hidden="1">
      <c r="A1084" s="57" t="s">
        <v>3736</v>
      </c>
      <c r="B1084" s="29">
        <v>27486.0</v>
      </c>
      <c r="C1084" s="58">
        <v>27486.0</v>
      </c>
      <c r="D1084" s="27">
        <v>0.0</v>
      </c>
      <c r="E1084" s="41"/>
    </row>
    <row r="1085" hidden="1">
      <c r="A1085" s="57" t="s">
        <v>3737</v>
      </c>
      <c r="B1085" s="29">
        <v>31718.0</v>
      </c>
      <c r="C1085" s="58">
        <v>31334.0</v>
      </c>
      <c r="D1085" s="27">
        <v>-384.0</v>
      </c>
      <c r="E1085" s="41"/>
    </row>
    <row r="1086" hidden="1">
      <c r="A1086" s="57" t="s">
        <v>3738</v>
      </c>
      <c r="B1086" s="29">
        <v>20850.0</v>
      </c>
      <c r="C1086" s="58">
        <v>20850.0</v>
      </c>
      <c r="D1086" s="27">
        <v>0.0</v>
      </c>
      <c r="E1086" s="41"/>
    </row>
    <row r="1087" hidden="1">
      <c r="A1087" s="57" t="s">
        <v>3740</v>
      </c>
      <c r="B1087" s="29">
        <v>1714.0</v>
      </c>
      <c r="C1087" s="58">
        <v>1714.0</v>
      </c>
      <c r="D1087" s="27">
        <v>0.0</v>
      </c>
      <c r="E1087" s="41"/>
    </row>
    <row r="1088" hidden="1">
      <c r="A1088" s="57" t="s">
        <v>3741</v>
      </c>
      <c r="B1088" s="29">
        <v>0.0</v>
      </c>
      <c r="C1088" s="58">
        <v>0.0</v>
      </c>
      <c r="D1088" s="27">
        <v>0.0</v>
      </c>
      <c r="E1088" s="41"/>
    </row>
    <row r="1089" hidden="1">
      <c r="A1089" s="35" t="s">
        <v>3742</v>
      </c>
      <c r="B1089" s="29">
        <v>159711.0</v>
      </c>
      <c r="C1089" s="58">
        <v>159327.0</v>
      </c>
      <c r="D1089" s="27">
        <v>-384.0</v>
      </c>
      <c r="E1089" s="41"/>
    </row>
    <row r="1090" hidden="1">
      <c r="A1090" s="36" t="s">
        <v>3743</v>
      </c>
      <c r="B1090" s="42">
        <v>0.0</v>
      </c>
      <c r="C1090" s="72">
        <v>-40.0</v>
      </c>
      <c r="D1090" s="65">
        <v>-40.0</v>
      </c>
      <c r="E1090" s="45"/>
    </row>
    <row r="1091" hidden="1"/>
    <row r="1092" hidden="1"/>
    <row r="1093" hidden="1">
      <c r="A1093" s="5" t="s">
        <v>4848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3717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45748.0</v>
      </c>
      <c r="B1097" s="6"/>
      <c r="C1097" s="53" t="s">
        <v>3718</v>
      </c>
      <c r="D1097" s="15">
        <v>45753.0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4" t="s">
        <v>4852</v>
      </c>
      <c r="B1099" s="7"/>
      <c r="C1099" s="16"/>
      <c r="D1099" s="55" t="s">
        <v>4851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3719</v>
      </c>
      <c r="B1101" s="6"/>
      <c r="C1101" s="6"/>
      <c r="D1101" s="6"/>
      <c r="E1101" s="7"/>
    </row>
    <row r="1102" hidden="1">
      <c r="A1102" s="20" t="s">
        <v>3720</v>
      </c>
      <c r="B1102" s="21" t="s">
        <v>3721</v>
      </c>
      <c r="C1102" s="22" t="s">
        <v>3722</v>
      </c>
      <c r="D1102" s="21" t="s">
        <v>3723</v>
      </c>
      <c r="E1102" s="23" t="s">
        <v>13</v>
      </c>
    </row>
    <row r="1103" hidden="1">
      <c r="A1103" s="56" t="s">
        <v>3724</v>
      </c>
      <c r="B1103" s="25">
        <v>8152.0</v>
      </c>
      <c r="C1103" s="26">
        <v>8152.0</v>
      </c>
      <c r="D1103" s="27">
        <v>0.0</v>
      </c>
      <c r="E1103" s="40"/>
    </row>
    <row r="1104" hidden="1">
      <c r="A1104" s="56" t="s">
        <v>3725</v>
      </c>
      <c r="B1104" s="29">
        <v>8263.0</v>
      </c>
      <c r="C1104" s="26">
        <v>8263.0</v>
      </c>
      <c r="D1104" s="27">
        <v>0.0</v>
      </c>
      <c r="E1104" s="40"/>
    </row>
    <row r="1105" hidden="1">
      <c r="A1105" s="56" t="s">
        <v>3726</v>
      </c>
      <c r="B1105" s="29">
        <v>0.0</v>
      </c>
      <c r="C1105" s="26"/>
      <c r="D1105" s="27">
        <v>0.0</v>
      </c>
      <c r="E1105" s="41"/>
    </row>
    <row r="1106" hidden="1">
      <c r="A1106" s="56" t="s">
        <v>3727</v>
      </c>
      <c r="B1106" s="25">
        <v>0.0</v>
      </c>
      <c r="C1106" s="26"/>
      <c r="D1106" s="27">
        <v>0.0</v>
      </c>
      <c r="E1106" s="40"/>
    </row>
    <row r="1107" hidden="1">
      <c r="A1107" s="31" t="s">
        <v>3729</v>
      </c>
      <c r="B1107" s="29">
        <v>0.0</v>
      </c>
      <c r="C1107" s="26"/>
      <c r="D1107" s="27">
        <v>0.0</v>
      </c>
      <c r="E1107" s="41"/>
    </row>
    <row r="1108" hidden="1">
      <c r="A1108" s="31" t="s">
        <v>3730</v>
      </c>
      <c r="B1108" s="29">
        <v>0.0</v>
      </c>
      <c r="C1108" s="26"/>
      <c r="D1108" s="27">
        <v>0.0</v>
      </c>
      <c r="E1108" s="41"/>
    </row>
    <row r="1109" hidden="1">
      <c r="A1109" s="31" t="s">
        <v>3732</v>
      </c>
      <c r="B1109" s="29">
        <v>0.0</v>
      </c>
      <c r="C1109" s="26"/>
      <c r="D1109" s="27">
        <v>0.0</v>
      </c>
      <c r="E1109" s="28"/>
    </row>
    <row r="1110" hidden="1">
      <c r="A1110" s="31" t="s">
        <v>3734</v>
      </c>
      <c r="B1110" s="29">
        <v>1680.0</v>
      </c>
      <c r="C1110" s="26">
        <v>1640.0</v>
      </c>
      <c r="D1110" s="27">
        <v>-40.0</v>
      </c>
      <c r="E1110" s="28" t="s">
        <v>8730</v>
      </c>
    </row>
    <row r="1111" hidden="1">
      <c r="A1111" s="57" t="s">
        <v>3735</v>
      </c>
      <c r="B1111" s="29">
        <v>59848.0</v>
      </c>
      <c r="C1111" s="29">
        <v>59848.0</v>
      </c>
      <c r="D1111" s="27">
        <v>0.0</v>
      </c>
      <c r="E1111" s="41"/>
    </row>
    <row r="1112" hidden="1">
      <c r="A1112" s="57" t="s">
        <v>3736</v>
      </c>
      <c r="B1112" s="29">
        <v>27486.0</v>
      </c>
      <c r="C1112" s="58">
        <v>27486.0</v>
      </c>
      <c r="D1112" s="27">
        <v>0.0</v>
      </c>
      <c r="E1112" s="41"/>
    </row>
    <row r="1113" hidden="1">
      <c r="A1113" s="57" t="s">
        <v>3737</v>
      </c>
      <c r="B1113" s="29">
        <v>31718.0</v>
      </c>
      <c r="C1113" s="58">
        <v>31334.0</v>
      </c>
      <c r="D1113" s="27">
        <v>-384.0</v>
      </c>
      <c r="E1113" s="41"/>
    </row>
    <row r="1114" hidden="1">
      <c r="A1114" s="57" t="s">
        <v>3738</v>
      </c>
      <c r="B1114" s="29">
        <v>20850.0</v>
      </c>
      <c r="C1114" s="58">
        <v>20850.0</v>
      </c>
      <c r="D1114" s="27">
        <v>0.0</v>
      </c>
      <c r="E1114" s="41"/>
    </row>
    <row r="1115" hidden="1">
      <c r="A1115" s="57" t="s">
        <v>3740</v>
      </c>
      <c r="B1115" s="29">
        <v>1714.0</v>
      </c>
      <c r="C1115" s="58">
        <v>1714.0</v>
      </c>
      <c r="D1115" s="27">
        <v>0.0</v>
      </c>
      <c r="E1115" s="41"/>
    </row>
    <row r="1116" hidden="1">
      <c r="A1116" s="57" t="s">
        <v>3741</v>
      </c>
      <c r="B1116" s="29">
        <v>0.0</v>
      </c>
      <c r="C1116" s="58">
        <v>0.0</v>
      </c>
      <c r="D1116" s="27">
        <v>0.0</v>
      </c>
      <c r="E1116" s="41"/>
    </row>
    <row r="1117" hidden="1">
      <c r="A1117" s="35" t="s">
        <v>3742</v>
      </c>
      <c r="B1117" s="29">
        <v>159711.0</v>
      </c>
      <c r="C1117" s="58">
        <v>159327.0</v>
      </c>
      <c r="D1117" s="27">
        <v>-384.0</v>
      </c>
      <c r="E1117" s="41"/>
    </row>
    <row r="1118" hidden="1">
      <c r="A1118" s="36" t="s">
        <v>3743</v>
      </c>
      <c r="B1118" s="42">
        <v>0.0</v>
      </c>
      <c r="C1118" s="72">
        <v>-40.0</v>
      </c>
      <c r="D1118" s="65">
        <v>-40.0</v>
      </c>
      <c r="E1118" s="45"/>
    </row>
    <row r="1119" hidden="1"/>
    <row r="1120" hidden="1"/>
    <row r="1121" hidden="1">
      <c r="A1121" s="5" t="s">
        <v>4848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3717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45754.0</v>
      </c>
      <c r="B1125" s="6"/>
      <c r="C1125" s="53" t="s">
        <v>3718</v>
      </c>
      <c r="D1125" s="15">
        <v>45760.0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4" t="s">
        <v>4850</v>
      </c>
      <c r="B1127" s="7"/>
      <c r="C1127" s="16"/>
      <c r="D1127" s="55" t="s">
        <v>4851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3719</v>
      </c>
      <c r="B1129" s="6"/>
      <c r="C1129" s="6"/>
      <c r="D1129" s="6"/>
      <c r="E1129" s="7"/>
    </row>
    <row r="1130" hidden="1">
      <c r="A1130" s="20" t="s">
        <v>3720</v>
      </c>
      <c r="B1130" s="21" t="s">
        <v>3721</v>
      </c>
      <c r="C1130" s="22" t="s">
        <v>3722</v>
      </c>
      <c r="D1130" s="21" t="s">
        <v>3723</v>
      </c>
      <c r="E1130" s="23" t="s">
        <v>13</v>
      </c>
    </row>
    <row r="1131" hidden="1">
      <c r="A1131" s="56" t="s">
        <v>3724</v>
      </c>
      <c r="B1131" s="25">
        <v>9031.0</v>
      </c>
      <c r="C1131" s="26">
        <v>9034.0</v>
      </c>
      <c r="D1131" s="27">
        <v>3.0</v>
      </c>
      <c r="E1131" s="40"/>
    </row>
    <row r="1132" hidden="1">
      <c r="A1132" s="56" t="s">
        <v>3725</v>
      </c>
      <c r="B1132" s="29">
        <v>10615.0</v>
      </c>
      <c r="C1132" s="26">
        <v>10615.0</v>
      </c>
      <c r="D1132" s="27">
        <v>0.0</v>
      </c>
      <c r="E1132" s="40"/>
    </row>
    <row r="1133" hidden="1">
      <c r="A1133" s="56" t="s">
        <v>3726</v>
      </c>
      <c r="B1133" s="29">
        <v>150.0</v>
      </c>
      <c r="C1133" s="26">
        <v>150.0</v>
      </c>
      <c r="D1133" s="27">
        <v>0.0</v>
      </c>
      <c r="E1133" s="41"/>
    </row>
    <row r="1134" hidden="1">
      <c r="A1134" s="56" t="s">
        <v>3727</v>
      </c>
      <c r="B1134" s="25">
        <v>0.0</v>
      </c>
      <c r="C1134" s="26"/>
      <c r="D1134" s="27">
        <v>0.0</v>
      </c>
      <c r="E1134" s="40"/>
    </row>
    <row r="1135" hidden="1">
      <c r="A1135" s="31" t="s">
        <v>3729</v>
      </c>
      <c r="B1135" s="29">
        <v>0.0</v>
      </c>
      <c r="C1135" s="26"/>
      <c r="D1135" s="27">
        <v>0.0</v>
      </c>
      <c r="E1135" s="41"/>
    </row>
    <row r="1136" hidden="1">
      <c r="A1136" s="31" t="s">
        <v>3730</v>
      </c>
      <c r="B1136" s="29">
        <v>0.0</v>
      </c>
      <c r="C1136" s="26"/>
      <c r="D1136" s="27">
        <v>0.0</v>
      </c>
      <c r="E1136" s="41"/>
    </row>
    <row r="1137" hidden="1">
      <c r="A1137" s="31" t="s">
        <v>3732</v>
      </c>
      <c r="B1137" s="29">
        <v>0.0</v>
      </c>
      <c r="C1137" s="26"/>
      <c r="D1137" s="27">
        <v>0.0</v>
      </c>
      <c r="E1137" s="28"/>
    </row>
    <row r="1138" hidden="1">
      <c r="A1138" s="31" t="s">
        <v>3734</v>
      </c>
      <c r="B1138" s="29">
        <v>2080.0</v>
      </c>
      <c r="C1138" s="26">
        <v>2120.0</v>
      </c>
      <c r="D1138" s="27">
        <v>40.0</v>
      </c>
      <c r="E1138" s="28"/>
    </row>
    <row r="1139" hidden="1">
      <c r="A1139" s="57" t="s">
        <v>3735</v>
      </c>
      <c r="B1139" s="29">
        <v>73009.0</v>
      </c>
      <c r="C1139" s="29">
        <v>73009.0</v>
      </c>
      <c r="D1139" s="27">
        <v>0.0</v>
      </c>
      <c r="E1139" s="41"/>
    </row>
    <row r="1140" hidden="1">
      <c r="A1140" s="57" t="s">
        <v>3736</v>
      </c>
      <c r="B1140" s="29">
        <v>25000.0</v>
      </c>
      <c r="C1140" s="58">
        <v>25000.0</v>
      </c>
      <c r="D1140" s="27">
        <v>0.0</v>
      </c>
      <c r="E1140" s="41"/>
    </row>
    <row r="1141" hidden="1">
      <c r="A1141" s="57" t="s">
        <v>3737</v>
      </c>
      <c r="B1141" s="29">
        <v>35002.0</v>
      </c>
      <c r="C1141" s="58">
        <v>35002.0</v>
      </c>
      <c r="D1141" s="27">
        <v>0.0</v>
      </c>
      <c r="E1141" s="41"/>
    </row>
    <row r="1142" hidden="1">
      <c r="A1142" s="57" t="s">
        <v>3738</v>
      </c>
      <c r="B1142" s="29">
        <v>28803.0</v>
      </c>
      <c r="C1142" s="58">
        <v>28803.0</v>
      </c>
      <c r="D1142" s="27">
        <v>0.0</v>
      </c>
      <c r="E1142" s="41"/>
    </row>
    <row r="1143" hidden="1">
      <c r="A1143" s="57" t="s">
        <v>3740</v>
      </c>
      <c r="B1143" s="29">
        <v>533.0</v>
      </c>
      <c r="C1143" s="58">
        <v>533.0</v>
      </c>
      <c r="D1143" s="27">
        <v>0.0</v>
      </c>
      <c r="E1143" s="41"/>
    </row>
    <row r="1144" hidden="1">
      <c r="A1144" s="57" t="s">
        <v>3741</v>
      </c>
      <c r="B1144" s="29">
        <v>0.0</v>
      </c>
      <c r="C1144" s="58">
        <v>0.0</v>
      </c>
      <c r="D1144" s="27">
        <v>0.0</v>
      </c>
      <c r="E1144" s="41"/>
    </row>
    <row r="1145" hidden="1">
      <c r="A1145" s="35" t="s">
        <v>3742</v>
      </c>
      <c r="B1145" s="29">
        <v>184222.6</v>
      </c>
      <c r="C1145" s="58">
        <v>184222.6</v>
      </c>
      <c r="D1145" s="27">
        <v>0.0</v>
      </c>
      <c r="E1145" s="41"/>
    </row>
    <row r="1146" hidden="1">
      <c r="A1146" s="36" t="s">
        <v>3743</v>
      </c>
      <c r="B1146" s="42">
        <v>0.4000000000014552</v>
      </c>
      <c r="C1146" s="72">
        <v>43.39999999999418</v>
      </c>
      <c r="D1146" s="65">
        <v>42.999999999992724</v>
      </c>
      <c r="E1146" s="45"/>
    </row>
    <row r="1147" hidden="1"/>
    <row r="1148" hidden="1"/>
    <row r="1149" hidden="1">
      <c r="A1149" s="5" t="s">
        <v>4848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3717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45761.0</v>
      </c>
      <c r="B1153" s="6"/>
      <c r="C1153" s="53" t="s">
        <v>3718</v>
      </c>
      <c r="D1153" s="15">
        <v>45767.0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4" t="s">
        <v>4850</v>
      </c>
      <c r="B1155" s="7"/>
      <c r="C1155" s="16"/>
      <c r="D1155" s="55" t="s">
        <v>4851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3719</v>
      </c>
      <c r="B1157" s="6"/>
      <c r="C1157" s="6"/>
      <c r="D1157" s="6"/>
      <c r="E1157" s="7"/>
    </row>
    <row r="1158" hidden="1">
      <c r="A1158" s="20" t="s">
        <v>3720</v>
      </c>
      <c r="B1158" s="21" t="s">
        <v>3721</v>
      </c>
      <c r="C1158" s="22" t="s">
        <v>3722</v>
      </c>
      <c r="D1158" s="21" t="s">
        <v>3723</v>
      </c>
      <c r="E1158" s="23" t="s">
        <v>13</v>
      </c>
    </row>
    <row r="1159" hidden="1">
      <c r="A1159" s="56" t="s">
        <v>3724</v>
      </c>
      <c r="B1159" s="25">
        <v>5923.0</v>
      </c>
      <c r="C1159" s="26">
        <v>5923.0</v>
      </c>
      <c r="D1159" s="27">
        <v>0.0</v>
      </c>
      <c r="E1159" s="40"/>
    </row>
    <row r="1160" hidden="1">
      <c r="A1160" s="56" t="s">
        <v>3725</v>
      </c>
      <c r="B1160" s="29">
        <v>17388.0</v>
      </c>
      <c r="C1160" s="26">
        <v>17388.0</v>
      </c>
      <c r="D1160" s="27">
        <v>0.0</v>
      </c>
      <c r="E1160" s="40"/>
    </row>
    <row r="1161" hidden="1">
      <c r="A1161" s="56" t="s">
        <v>3726</v>
      </c>
      <c r="B1161" s="29">
        <v>0.0</v>
      </c>
      <c r="C1161" s="26"/>
      <c r="D1161" s="27">
        <v>0.0</v>
      </c>
      <c r="E1161" s="41"/>
    </row>
    <row r="1162" hidden="1">
      <c r="A1162" s="56" t="s">
        <v>3727</v>
      </c>
      <c r="B1162" s="25">
        <v>0.0</v>
      </c>
      <c r="C1162" s="26"/>
      <c r="D1162" s="27">
        <v>0.0</v>
      </c>
      <c r="E1162" s="40"/>
    </row>
    <row r="1163" hidden="1">
      <c r="A1163" s="31" t="s">
        <v>3729</v>
      </c>
      <c r="B1163" s="29">
        <v>0.0</v>
      </c>
      <c r="C1163" s="26"/>
      <c r="D1163" s="27">
        <v>0.0</v>
      </c>
      <c r="E1163" s="41"/>
    </row>
    <row r="1164" hidden="1">
      <c r="A1164" s="31" t="s">
        <v>3730</v>
      </c>
      <c r="B1164" s="29">
        <v>0.0</v>
      </c>
      <c r="C1164" s="26"/>
      <c r="D1164" s="27">
        <v>0.0</v>
      </c>
      <c r="E1164" s="41"/>
    </row>
    <row r="1165" hidden="1">
      <c r="A1165" s="31" t="s">
        <v>3732</v>
      </c>
      <c r="B1165" s="29">
        <v>0.0</v>
      </c>
      <c r="C1165" s="26"/>
      <c r="D1165" s="27">
        <v>0.0</v>
      </c>
      <c r="E1165" s="28"/>
    </row>
    <row r="1166" hidden="1">
      <c r="A1166" s="31" t="s">
        <v>3734</v>
      </c>
      <c r="B1166" s="29">
        <v>2040.0</v>
      </c>
      <c r="C1166" s="26">
        <v>1600.0</v>
      </c>
      <c r="D1166" s="27">
        <v>-440.0</v>
      </c>
      <c r="E1166" s="28"/>
    </row>
    <row r="1167" hidden="1">
      <c r="A1167" s="57" t="s">
        <v>3735</v>
      </c>
      <c r="B1167" s="29">
        <v>64450.0</v>
      </c>
      <c r="C1167" s="29">
        <v>64450.0</v>
      </c>
      <c r="D1167" s="27">
        <v>0.0</v>
      </c>
      <c r="E1167" s="41"/>
    </row>
    <row r="1168" hidden="1">
      <c r="A1168" s="57" t="s">
        <v>3736</v>
      </c>
      <c r="B1168" s="29">
        <v>19787.0</v>
      </c>
      <c r="C1168" s="58">
        <v>19418.0</v>
      </c>
      <c r="D1168" s="27">
        <v>-369.0</v>
      </c>
      <c r="E1168" s="41"/>
    </row>
    <row r="1169" hidden="1">
      <c r="A1169" s="57" t="s">
        <v>3737</v>
      </c>
      <c r="B1169" s="29">
        <v>33272.0</v>
      </c>
      <c r="C1169" s="58">
        <v>32868.0</v>
      </c>
      <c r="D1169" s="27">
        <v>-404.0</v>
      </c>
      <c r="E1169" s="41"/>
    </row>
    <row r="1170" hidden="1">
      <c r="A1170" s="57" t="s">
        <v>3738</v>
      </c>
      <c r="B1170" s="29">
        <v>22165.0</v>
      </c>
      <c r="C1170" s="58">
        <v>22165.0</v>
      </c>
      <c r="D1170" s="27">
        <v>0.0</v>
      </c>
      <c r="E1170" s="41"/>
    </row>
    <row r="1171" hidden="1">
      <c r="A1171" s="57" t="s">
        <v>3740</v>
      </c>
      <c r="B1171" s="29">
        <v>1353.0</v>
      </c>
      <c r="C1171" s="58">
        <v>1353.0</v>
      </c>
      <c r="D1171" s="27">
        <v>0.0</v>
      </c>
      <c r="E1171" s="41"/>
    </row>
    <row r="1172" hidden="1">
      <c r="A1172" s="57" t="s">
        <v>3741</v>
      </c>
      <c r="B1172" s="29">
        <v>0.0</v>
      </c>
      <c r="C1172" s="58">
        <v>0.0</v>
      </c>
      <c r="D1172" s="27">
        <v>0.0</v>
      </c>
      <c r="E1172" s="41"/>
    </row>
    <row r="1173" hidden="1">
      <c r="A1173" s="35" t="s">
        <v>3742</v>
      </c>
      <c r="B1173" s="29">
        <v>166271.0</v>
      </c>
      <c r="C1173" s="58">
        <v>165498.0</v>
      </c>
      <c r="D1173" s="27">
        <v>-773.0</v>
      </c>
      <c r="E1173" s="41"/>
    </row>
    <row r="1174" hidden="1">
      <c r="A1174" s="36" t="s">
        <v>3743</v>
      </c>
      <c r="B1174" s="42">
        <v>107.0</v>
      </c>
      <c r="C1174" s="72">
        <v>-333.0</v>
      </c>
      <c r="D1174" s="65">
        <v>-440.0</v>
      </c>
      <c r="E1174" s="45"/>
    </row>
    <row r="1175" hidden="1"/>
    <row r="1176" hidden="1"/>
    <row r="1177" hidden="1">
      <c r="A1177" s="5" t="s">
        <v>4848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3717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45768.0</v>
      </c>
      <c r="B1181" s="6"/>
      <c r="C1181" s="53" t="s">
        <v>3718</v>
      </c>
      <c r="D1181" s="15">
        <v>45774.0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4" t="s">
        <v>4850</v>
      </c>
      <c r="B1183" s="7"/>
      <c r="C1183" s="16"/>
      <c r="D1183" s="55" t="s">
        <v>4851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3719</v>
      </c>
      <c r="B1185" s="6"/>
      <c r="C1185" s="6"/>
      <c r="D1185" s="6"/>
      <c r="E1185" s="7"/>
    </row>
    <row r="1186" hidden="1">
      <c r="A1186" s="20" t="s">
        <v>3720</v>
      </c>
      <c r="B1186" s="21" t="s">
        <v>3721</v>
      </c>
      <c r="C1186" s="22" t="s">
        <v>3722</v>
      </c>
      <c r="D1186" s="21" t="s">
        <v>3723</v>
      </c>
      <c r="E1186" s="23" t="s">
        <v>13</v>
      </c>
    </row>
    <row r="1187" hidden="1">
      <c r="A1187" s="56" t="s">
        <v>3724</v>
      </c>
      <c r="B1187" s="25">
        <v>5543.0</v>
      </c>
      <c r="C1187" s="26">
        <v>2123.0</v>
      </c>
      <c r="D1187" s="27">
        <v>-3420.0</v>
      </c>
      <c r="E1187" s="40" t="s">
        <v>8731</v>
      </c>
    </row>
    <row r="1188" hidden="1">
      <c r="A1188" s="56" t="s">
        <v>3725</v>
      </c>
      <c r="B1188" s="29">
        <v>15291.0</v>
      </c>
      <c r="C1188" s="26">
        <v>15291.0</v>
      </c>
      <c r="D1188" s="27">
        <v>0.0</v>
      </c>
      <c r="E1188" s="40"/>
    </row>
    <row r="1189" hidden="1">
      <c r="A1189" s="56" t="s">
        <v>3726</v>
      </c>
      <c r="B1189" s="29">
        <v>0.0</v>
      </c>
      <c r="C1189" s="26"/>
      <c r="D1189" s="27">
        <v>0.0</v>
      </c>
      <c r="E1189" s="41"/>
    </row>
    <row r="1190" hidden="1">
      <c r="A1190" s="56" t="s">
        <v>3727</v>
      </c>
      <c r="B1190" s="25">
        <v>0.0</v>
      </c>
      <c r="C1190" s="26"/>
      <c r="D1190" s="27">
        <v>0.0</v>
      </c>
      <c r="E1190" s="40"/>
    </row>
    <row r="1191" hidden="1">
      <c r="A1191" s="31" t="s">
        <v>3729</v>
      </c>
      <c r="B1191" s="29">
        <v>0.0</v>
      </c>
      <c r="C1191" s="26"/>
      <c r="D1191" s="27">
        <v>0.0</v>
      </c>
      <c r="E1191" s="41"/>
    </row>
    <row r="1192" hidden="1">
      <c r="A1192" s="31" t="s">
        <v>3730</v>
      </c>
      <c r="B1192" s="29">
        <v>0.0</v>
      </c>
      <c r="C1192" s="26"/>
      <c r="D1192" s="27">
        <v>0.0</v>
      </c>
      <c r="E1192" s="41"/>
    </row>
    <row r="1193" hidden="1">
      <c r="A1193" s="31" t="s">
        <v>3732</v>
      </c>
      <c r="B1193" s="29">
        <v>700.0</v>
      </c>
      <c r="C1193" s="26">
        <v>700.0</v>
      </c>
      <c r="D1193" s="27">
        <v>0.0</v>
      </c>
      <c r="E1193" s="28" t="s">
        <v>8732</v>
      </c>
    </row>
    <row r="1194" hidden="1">
      <c r="A1194" s="31" t="s">
        <v>3734</v>
      </c>
      <c r="B1194" s="29">
        <v>1360.0</v>
      </c>
      <c r="C1194" s="26">
        <v>1360.0</v>
      </c>
      <c r="D1194" s="27">
        <v>0.0</v>
      </c>
      <c r="E1194" s="28"/>
    </row>
    <row r="1195" hidden="1">
      <c r="A1195" s="57" t="s">
        <v>3735</v>
      </c>
      <c r="B1195" s="29">
        <v>87048.34999999999</v>
      </c>
      <c r="C1195" s="29">
        <v>87048.34999999995</v>
      </c>
      <c r="D1195" s="27">
        <v>-4.3655745685100555E-11</v>
      </c>
      <c r="E1195" s="41"/>
    </row>
    <row r="1196" hidden="1">
      <c r="A1196" s="57" t="s">
        <v>3736</v>
      </c>
      <c r="B1196" s="29">
        <v>26487.0</v>
      </c>
      <c r="C1196" s="58">
        <v>26487.0</v>
      </c>
      <c r="D1196" s="27">
        <v>0.0</v>
      </c>
      <c r="E1196" s="41"/>
    </row>
    <row r="1197" hidden="1">
      <c r="A1197" s="57" t="s">
        <v>3737</v>
      </c>
      <c r="B1197" s="29">
        <v>31996.0</v>
      </c>
      <c r="C1197" s="58">
        <v>31996.0</v>
      </c>
      <c r="D1197" s="27">
        <v>0.0</v>
      </c>
      <c r="E1197" s="41"/>
    </row>
    <row r="1198" hidden="1">
      <c r="A1198" s="57" t="s">
        <v>3738</v>
      </c>
      <c r="B1198" s="29">
        <v>25828.1</v>
      </c>
      <c r="C1198" s="58">
        <v>25828.1</v>
      </c>
      <c r="D1198" s="27">
        <v>0.0</v>
      </c>
      <c r="E1198" s="41"/>
    </row>
    <row r="1199" hidden="1">
      <c r="A1199" s="57" t="s">
        <v>3740</v>
      </c>
      <c r="B1199" s="29">
        <v>1662.0</v>
      </c>
      <c r="C1199" s="58">
        <v>1662.0</v>
      </c>
      <c r="D1199" s="27">
        <v>0.0</v>
      </c>
      <c r="E1199" s="41"/>
    </row>
    <row r="1200" hidden="1">
      <c r="A1200" s="57" t="s">
        <v>3741</v>
      </c>
      <c r="B1200" s="29">
        <v>0.0</v>
      </c>
      <c r="C1200" s="58">
        <v>0.0</v>
      </c>
      <c r="D1200" s="27">
        <v>0.0</v>
      </c>
      <c r="E1200" s="41"/>
    </row>
    <row r="1201" hidden="1">
      <c r="A1201" s="35" t="s">
        <v>3742</v>
      </c>
      <c r="B1201" s="29">
        <v>195881.95</v>
      </c>
      <c r="C1201" s="58">
        <v>195881.94999999972</v>
      </c>
      <c r="D1201" s="27">
        <v>-2.9103830456733704E-10</v>
      </c>
      <c r="E1201" s="41"/>
    </row>
    <row r="1202" hidden="1">
      <c r="A1202" s="36" t="s">
        <v>3743</v>
      </c>
      <c r="B1202" s="42">
        <v>33.49999999998545</v>
      </c>
      <c r="C1202" s="72">
        <v>-3386.499999999767</v>
      </c>
      <c r="D1202" s="65">
        <v>-3419.9999999997526</v>
      </c>
      <c r="E1202" s="45"/>
    </row>
    <row r="1203" hidden="1"/>
    <row r="1204" hidden="1"/>
    <row r="1205" hidden="1">
      <c r="A1205" s="5" t="s">
        <v>4848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3717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45775.0</v>
      </c>
      <c r="B1209" s="6"/>
      <c r="C1209" s="53" t="s">
        <v>3718</v>
      </c>
      <c r="D1209" s="15">
        <v>45777.0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4" t="s">
        <v>4850</v>
      </c>
      <c r="B1211" s="7"/>
      <c r="C1211" s="16"/>
      <c r="D1211" s="55" t="s">
        <v>4853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3719</v>
      </c>
      <c r="B1213" s="6"/>
      <c r="C1213" s="6"/>
      <c r="D1213" s="6"/>
      <c r="E1213" s="7"/>
    </row>
    <row r="1214" hidden="1">
      <c r="A1214" s="20" t="s">
        <v>3720</v>
      </c>
      <c r="B1214" s="21" t="s">
        <v>3721</v>
      </c>
      <c r="C1214" s="22" t="s">
        <v>3722</v>
      </c>
      <c r="D1214" s="21" t="s">
        <v>3723</v>
      </c>
      <c r="E1214" s="23" t="s">
        <v>13</v>
      </c>
    </row>
    <row r="1215" hidden="1">
      <c r="A1215" s="56" t="s">
        <v>3724</v>
      </c>
      <c r="B1215" s="25">
        <v>1756.0</v>
      </c>
      <c r="C1215" s="26">
        <v>1056.0</v>
      </c>
      <c r="D1215" s="27">
        <v>-700.0</v>
      </c>
      <c r="E1215" s="40"/>
    </row>
    <row r="1216" hidden="1">
      <c r="A1216" s="56" t="s">
        <v>3725</v>
      </c>
      <c r="B1216" s="29">
        <v>5790.0</v>
      </c>
      <c r="C1216" s="26">
        <v>5790.0</v>
      </c>
      <c r="D1216" s="27">
        <v>0.0</v>
      </c>
      <c r="E1216" s="40"/>
    </row>
    <row r="1217" hidden="1">
      <c r="A1217" s="56" t="s">
        <v>3726</v>
      </c>
      <c r="B1217" s="29">
        <v>0.0</v>
      </c>
      <c r="C1217" s="26"/>
      <c r="D1217" s="27">
        <v>0.0</v>
      </c>
      <c r="E1217" s="41"/>
    </row>
    <row r="1218" hidden="1">
      <c r="A1218" s="56" t="s">
        <v>3727</v>
      </c>
      <c r="B1218" s="25">
        <v>0.0</v>
      </c>
      <c r="C1218" s="26"/>
      <c r="D1218" s="27">
        <v>0.0</v>
      </c>
      <c r="E1218" s="40"/>
    </row>
    <row r="1219" hidden="1">
      <c r="A1219" s="31" t="s">
        <v>3729</v>
      </c>
      <c r="B1219" s="29">
        <v>0.0</v>
      </c>
      <c r="C1219" s="26"/>
      <c r="D1219" s="27">
        <v>0.0</v>
      </c>
      <c r="E1219" s="41"/>
    </row>
    <row r="1220" hidden="1">
      <c r="A1220" s="31" t="s">
        <v>3730</v>
      </c>
      <c r="B1220" s="29">
        <v>0.0</v>
      </c>
      <c r="C1220" s="26"/>
      <c r="D1220" s="27">
        <v>0.0</v>
      </c>
      <c r="E1220" s="41"/>
    </row>
    <row r="1221" hidden="1">
      <c r="A1221" s="31" t="s">
        <v>3732</v>
      </c>
      <c r="B1221" s="29">
        <v>0.0</v>
      </c>
      <c r="C1221" s="26">
        <v>700.0</v>
      </c>
      <c r="D1221" s="27">
        <v>700.0</v>
      </c>
      <c r="E1221" s="28" t="s">
        <v>8733</v>
      </c>
    </row>
    <row r="1222" hidden="1">
      <c r="A1222" s="31" t="s">
        <v>3734</v>
      </c>
      <c r="B1222" s="29">
        <v>480.0</v>
      </c>
      <c r="C1222" s="26">
        <v>480.0</v>
      </c>
      <c r="D1222" s="27">
        <v>0.0</v>
      </c>
      <c r="E1222" s="28"/>
    </row>
    <row r="1223" hidden="1">
      <c r="A1223" s="57" t="s">
        <v>3735</v>
      </c>
      <c r="B1223" s="29">
        <v>25489.0</v>
      </c>
      <c r="C1223" s="29">
        <v>25489.0</v>
      </c>
      <c r="D1223" s="27">
        <v>0.0</v>
      </c>
      <c r="E1223" s="41"/>
    </row>
    <row r="1224" hidden="1">
      <c r="A1224" s="57" t="s">
        <v>3736</v>
      </c>
      <c r="B1224" s="29">
        <v>7593.0</v>
      </c>
      <c r="C1224" s="58">
        <v>7593.0</v>
      </c>
      <c r="D1224" s="27">
        <v>0.0</v>
      </c>
      <c r="E1224" s="41"/>
    </row>
    <row r="1225" hidden="1">
      <c r="A1225" s="57" t="s">
        <v>3737</v>
      </c>
      <c r="B1225" s="29">
        <v>10489.0</v>
      </c>
      <c r="C1225" s="58">
        <v>10046.0</v>
      </c>
      <c r="D1225" s="27">
        <v>-443.0</v>
      </c>
      <c r="E1225" s="41"/>
    </row>
    <row r="1226" hidden="1">
      <c r="A1226" s="57" t="s">
        <v>3738</v>
      </c>
      <c r="B1226" s="29">
        <v>7433.0</v>
      </c>
      <c r="C1226" s="58">
        <v>7433.0</v>
      </c>
      <c r="D1226" s="27">
        <v>0.0</v>
      </c>
      <c r="E1226" s="41"/>
    </row>
    <row r="1227" hidden="1">
      <c r="A1227" s="57" t="s">
        <v>3740</v>
      </c>
      <c r="B1227" s="29">
        <v>0.0</v>
      </c>
      <c r="C1227" s="58">
        <v>0.0</v>
      </c>
      <c r="D1227" s="27">
        <v>0.0</v>
      </c>
      <c r="E1227" s="41"/>
    </row>
    <row r="1228" hidden="1">
      <c r="A1228" s="57" t="s">
        <v>3741</v>
      </c>
      <c r="B1228" s="29">
        <v>0.0</v>
      </c>
      <c r="C1228" s="58">
        <v>0.0</v>
      </c>
      <c r="D1228" s="27">
        <v>0.0</v>
      </c>
      <c r="E1228" s="41"/>
    </row>
    <row r="1229" hidden="1">
      <c r="A1229" s="35" t="s">
        <v>3742</v>
      </c>
      <c r="B1229" s="29">
        <v>59022.0</v>
      </c>
      <c r="C1229" s="58">
        <v>58579.0</v>
      </c>
      <c r="D1229" s="27">
        <v>-443.0</v>
      </c>
      <c r="E1229" s="41"/>
    </row>
    <row r="1230" hidden="1">
      <c r="A1230" s="36" t="s">
        <v>3743</v>
      </c>
      <c r="B1230" s="42">
        <v>8.0</v>
      </c>
      <c r="C1230" s="72">
        <v>8.0</v>
      </c>
      <c r="D1230" s="65">
        <v>0.0</v>
      </c>
      <c r="E1230" s="45"/>
    </row>
    <row r="1231" hidden="1"/>
    <row r="1232" hidden="1"/>
    <row r="1233" hidden="1">
      <c r="A1233" s="5" t="s">
        <v>4848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3717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45778.0</v>
      </c>
      <c r="B1237" s="6"/>
      <c r="C1237" s="53" t="s">
        <v>3718</v>
      </c>
      <c r="D1237" s="15">
        <v>45781.0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4" t="s">
        <v>4865</v>
      </c>
      <c r="B1239" s="7"/>
      <c r="C1239" s="16"/>
      <c r="D1239" s="55" t="s">
        <v>4851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3719</v>
      </c>
      <c r="B1241" s="6"/>
      <c r="C1241" s="6"/>
      <c r="D1241" s="6"/>
      <c r="E1241" s="7"/>
    </row>
    <row r="1242" hidden="1">
      <c r="A1242" s="20" t="s">
        <v>3720</v>
      </c>
      <c r="B1242" s="21" t="s">
        <v>3721</v>
      </c>
      <c r="C1242" s="22" t="s">
        <v>3722</v>
      </c>
      <c r="D1242" s="21" t="s">
        <v>3723</v>
      </c>
      <c r="E1242" s="23" t="s">
        <v>13</v>
      </c>
    </row>
    <row r="1243" hidden="1">
      <c r="A1243" s="56" t="s">
        <v>3724</v>
      </c>
      <c r="B1243" s="25">
        <v>3014.0</v>
      </c>
      <c r="C1243" s="26">
        <v>3014.0</v>
      </c>
      <c r="D1243" s="27">
        <v>0.0</v>
      </c>
      <c r="E1243" s="40"/>
    </row>
    <row r="1244" hidden="1">
      <c r="A1244" s="56" t="s">
        <v>3725</v>
      </c>
      <c r="B1244" s="29">
        <v>5671.0</v>
      </c>
      <c r="C1244" s="26">
        <v>4724.0</v>
      </c>
      <c r="D1244" s="27">
        <v>-947.0</v>
      </c>
      <c r="E1244" s="40" t="s">
        <v>8734</v>
      </c>
    </row>
    <row r="1245" hidden="1">
      <c r="A1245" s="56" t="s">
        <v>3726</v>
      </c>
      <c r="B1245" s="29">
        <v>150.0</v>
      </c>
      <c r="C1245" s="26">
        <v>150.0</v>
      </c>
      <c r="D1245" s="27">
        <v>0.0</v>
      </c>
      <c r="E1245" s="41"/>
    </row>
    <row r="1246" hidden="1">
      <c r="A1246" s="56" t="s">
        <v>3727</v>
      </c>
      <c r="B1246" s="25">
        <v>0.0</v>
      </c>
      <c r="C1246" s="26"/>
      <c r="D1246" s="27">
        <v>0.0</v>
      </c>
      <c r="E1246" s="40"/>
    </row>
    <row r="1247" hidden="1">
      <c r="A1247" s="31" t="s">
        <v>3729</v>
      </c>
      <c r="B1247" s="29">
        <v>0.0</v>
      </c>
      <c r="C1247" s="26"/>
      <c r="D1247" s="27">
        <v>0.0</v>
      </c>
      <c r="E1247" s="41"/>
    </row>
    <row r="1248" hidden="1">
      <c r="A1248" s="31" t="s">
        <v>3730</v>
      </c>
      <c r="B1248" s="29">
        <v>0.0</v>
      </c>
      <c r="C1248" s="26"/>
      <c r="D1248" s="27">
        <v>0.0</v>
      </c>
      <c r="E1248" s="41"/>
    </row>
    <row r="1249" hidden="1">
      <c r="A1249" s="31" t="s">
        <v>3732</v>
      </c>
      <c r="B1249" s="29">
        <v>0.0</v>
      </c>
      <c r="C1249" s="26"/>
      <c r="D1249" s="27">
        <v>0.0</v>
      </c>
      <c r="E1249" s="28"/>
    </row>
    <row r="1250" hidden="1">
      <c r="A1250" s="31" t="s">
        <v>3734</v>
      </c>
      <c r="B1250" s="29">
        <v>1040.0</v>
      </c>
      <c r="C1250" s="26">
        <v>1040.0</v>
      </c>
      <c r="D1250" s="27">
        <v>0.0</v>
      </c>
      <c r="E1250" s="28"/>
    </row>
    <row r="1251" hidden="1">
      <c r="A1251" s="57" t="s">
        <v>3735</v>
      </c>
      <c r="B1251" s="29">
        <v>50816.0</v>
      </c>
      <c r="C1251" s="29">
        <v>50527.0</v>
      </c>
      <c r="D1251" s="27">
        <v>-289.0</v>
      </c>
      <c r="E1251" s="41"/>
    </row>
    <row r="1252" hidden="1">
      <c r="A1252" s="57" t="s">
        <v>3736</v>
      </c>
      <c r="B1252" s="29">
        <v>17670.0</v>
      </c>
      <c r="C1252" s="58">
        <v>17341.0</v>
      </c>
      <c r="D1252" s="27">
        <v>-329.0</v>
      </c>
      <c r="E1252" s="41"/>
    </row>
    <row r="1253" hidden="1">
      <c r="A1253" s="57" t="s">
        <v>3737</v>
      </c>
      <c r="B1253" s="29">
        <v>15180.0</v>
      </c>
      <c r="C1253" s="58">
        <v>15180.0</v>
      </c>
      <c r="D1253" s="27">
        <v>0.0</v>
      </c>
      <c r="E1253" s="41"/>
    </row>
    <row r="1254" hidden="1">
      <c r="A1254" s="57" t="s">
        <v>3738</v>
      </c>
      <c r="B1254" s="29">
        <v>18319.0</v>
      </c>
      <c r="C1254" s="58">
        <v>18319.0</v>
      </c>
      <c r="D1254" s="27">
        <v>0.0</v>
      </c>
      <c r="E1254" s="41"/>
    </row>
    <row r="1255" hidden="1">
      <c r="A1255" s="57" t="s">
        <v>3740</v>
      </c>
      <c r="B1255" s="29">
        <v>557.0</v>
      </c>
      <c r="C1255" s="58">
        <v>557.0</v>
      </c>
      <c r="D1255" s="27">
        <v>0.0</v>
      </c>
      <c r="E1255" s="41"/>
    </row>
    <row r="1256" hidden="1">
      <c r="A1256" s="57" t="s">
        <v>3741</v>
      </c>
      <c r="B1256" s="29">
        <v>0.0</v>
      </c>
      <c r="C1256" s="58">
        <v>0.0</v>
      </c>
      <c r="D1256" s="27">
        <v>0.0</v>
      </c>
      <c r="E1256" s="41"/>
    </row>
    <row r="1257" hidden="1">
      <c r="A1257" s="35" t="s">
        <v>3742</v>
      </c>
      <c r="B1257" s="29">
        <v>112416.5</v>
      </c>
      <c r="C1257" s="58">
        <v>111798.5</v>
      </c>
      <c r="D1257" s="27">
        <v>-618.0</v>
      </c>
      <c r="E1257" s="41"/>
    </row>
    <row r="1258" hidden="1">
      <c r="A1258" s="36" t="s">
        <v>3743</v>
      </c>
      <c r="B1258" s="42">
        <v>0.5</v>
      </c>
      <c r="C1258" s="72">
        <v>-946.5</v>
      </c>
      <c r="D1258" s="65">
        <v>-947.0</v>
      </c>
      <c r="E1258" s="45"/>
    </row>
    <row r="1259" hidden="1"/>
    <row r="1260" hidden="1"/>
    <row r="1261" hidden="1">
      <c r="A1261" s="5" t="s">
        <v>4848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3717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45782.0</v>
      </c>
      <c r="B1265" s="6"/>
      <c r="C1265" s="53" t="s">
        <v>3718</v>
      </c>
      <c r="D1265" s="15">
        <v>45788.0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4" t="s">
        <v>4850</v>
      </c>
      <c r="B1267" s="7"/>
      <c r="C1267" s="16"/>
      <c r="D1267" s="55" t="s">
        <v>4851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3719</v>
      </c>
      <c r="B1269" s="6"/>
      <c r="C1269" s="6"/>
      <c r="D1269" s="6"/>
      <c r="E1269" s="7"/>
    </row>
    <row r="1270" hidden="1">
      <c r="A1270" s="20" t="s">
        <v>3720</v>
      </c>
      <c r="B1270" s="21" t="s">
        <v>3721</v>
      </c>
      <c r="C1270" s="22" t="s">
        <v>3722</v>
      </c>
      <c r="D1270" s="21" t="s">
        <v>3723</v>
      </c>
      <c r="E1270" s="23" t="s">
        <v>13</v>
      </c>
    </row>
    <row r="1271" hidden="1">
      <c r="A1271" s="56" t="s">
        <v>3724</v>
      </c>
      <c r="B1271" s="25">
        <v>5653.0</v>
      </c>
      <c r="C1271" s="26">
        <v>5653.0</v>
      </c>
      <c r="D1271" s="27">
        <v>0.0</v>
      </c>
      <c r="E1271" s="40"/>
    </row>
    <row r="1272" hidden="1">
      <c r="A1272" s="56" t="s">
        <v>3725</v>
      </c>
      <c r="B1272" s="29">
        <v>13826.0</v>
      </c>
      <c r="C1272" s="26">
        <v>13826.0</v>
      </c>
      <c r="D1272" s="27">
        <v>0.0</v>
      </c>
      <c r="E1272" s="40"/>
    </row>
    <row r="1273" hidden="1">
      <c r="A1273" s="56" t="s">
        <v>3726</v>
      </c>
      <c r="B1273" s="29">
        <v>0.0</v>
      </c>
      <c r="C1273" s="26"/>
      <c r="D1273" s="27">
        <v>0.0</v>
      </c>
      <c r="E1273" s="41"/>
    </row>
    <row r="1274" hidden="1">
      <c r="A1274" s="56" t="s">
        <v>3727</v>
      </c>
      <c r="B1274" s="25">
        <v>0.0</v>
      </c>
      <c r="C1274" s="26"/>
      <c r="D1274" s="27">
        <v>0.0</v>
      </c>
      <c r="E1274" s="40"/>
    </row>
    <row r="1275" hidden="1">
      <c r="A1275" s="31" t="s">
        <v>3729</v>
      </c>
      <c r="B1275" s="29">
        <v>0.0</v>
      </c>
      <c r="C1275" s="26"/>
      <c r="D1275" s="27">
        <v>0.0</v>
      </c>
      <c r="E1275" s="41"/>
    </row>
    <row r="1276" hidden="1">
      <c r="A1276" s="31" t="s">
        <v>3730</v>
      </c>
      <c r="B1276" s="29">
        <v>0.0</v>
      </c>
      <c r="C1276" s="26"/>
      <c r="D1276" s="27">
        <v>0.0</v>
      </c>
      <c r="E1276" s="41"/>
    </row>
    <row r="1277" hidden="1">
      <c r="A1277" s="31" t="s">
        <v>3732</v>
      </c>
      <c r="B1277" s="29">
        <v>0.0</v>
      </c>
      <c r="C1277" s="26"/>
      <c r="D1277" s="27">
        <v>0.0</v>
      </c>
      <c r="E1277" s="28"/>
    </row>
    <row r="1278" hidden="1">
      <c r="A1278" s="31" t="s">
        <v>3734</v>
      </c>
      <c r="B1278" s="29">
        <v>1520.0</v>
      </c>
      <c r="C1278" s="26">
        <v>1560.0</v>
      </c>
      <c r="D1278" s="27">
        <v>40.0</v>
      </c>
      <c r="E1278" s="28"/>
    </row>
    <row r="1279" hidden="1">
      <c r="A1279" s="57" t="s">
        <v>3735</v>
      </c>
      <c r="B1279" s="29">
        <v>90021.0</v>
      </c>
      <c r="C1279" s="29">
        <v>90021.0</v>
      </c>
      <c r="D1279" s="27">
        <v>0.0</v>
      </c>
      <c r="E1279" s="41"/>
    </row>
    <row r="1280" hidden="1">
      <c r="A1280" s="57" t="s">
        <v>3736</v>
      </c>
      <c r="B1280" s="29">
        <v>23701.0</v>
      </c>
      <c r="C1280" s="58">
        <v>23701.0</v>
      </c>
      <c r="D1280" s="27">
        <v>0.0</v>
      </c>
      <c r="E1280" s="41"/>
    </row>
    <row r="1281" hidden="1">
      <c r="A1281" s="57" t="s">
        <v>3737</v>
      </c>
      <c r="B1281" s="29">
        <v>37219.0</v>
      </c>
      <c r="C1281" s="58">
        <v>37219.0</v>
      </c>
      <c r="D1281" s="27">
        <v>0.0</v>
      </c>
      <c r="E1281" s="41"/>
    </row>
    <row r="1282" hidden="1">
      <c r="A1282" s="57" t="s">
        <v>3738</v>
      </c>
      <c r="B1282" s="29">
        <v>23405.0</v>
      </c>
      <c r="C1282" s="58">
        <v>23405.0</v>
      </c>
      <c r="D1282" s="27">
        <v>0.0</v>
      </c>
      <c r="E1282" s="41"/>
    </row>
    <row r="1283" hidden="1">
      <c r="A1283" s="57" t="s">
        <v>3740</v>
      </c>
      <c r="B1283" s="29">
        <v>2088.0</v>
      </c>
      <c r="C1283" s="58">
        <v>2088.0</v>
      </c>
      <c r="D1283" s="27">
        <v>0.0</v>
      </c>
      <c r="E1283" s="41"/>
    </row>
    <row r="1284" hidden="1">
      <c r="A1284" s="57" t="s">
        <v>3741</v>
      </c>
      <c r="B1284" s="29">
        <v>0.0</v>
      </c>
      <c r="C1284" s="58">
        <v>0.0</v>
      </c>
      <c r="D1284" s="27">
        <v>0.0</v>
      </c>
      <c r="E1284" s="41"/>
    </row>
    <row r="1285" hidden="1">
      <c r="A1285" s="35" t="s">
        <v>3742</v>
      </c>
      <c r="B1285" s="29">
        <v>197350.65</v>
      </c>
      <c r="C1285" s="58">
        <v>197350.65000000002</v>
      </c>
      <c r="D1285" s="27">
        <v>2.9103830456733704E-11</v>
      </c>
      <c r="E1285" s="41"/>
    </row>
    <row r="1286" hidden="1">
      <c r="A1286" s="36" t="s">
        <v>3743</v>
      </c>
      <c r="B1286" s="42">
        <v>82.34999999999854</v>
      </c>
      <c r="C1286" s="72">
        <v>122.34999999997672</v>
      </c>
      <c r="D1286" s="65">
        <v>39.99999999997817</v>
      </c>
      <c r="E1286" s="45"/>
    </row>
    <row r="1287" hidden="1"/>
    <row r="1288" hidden="1"/>
    <row r="1289" hidden="1">
      <c r="A1289" s="5" t="s">
        <v>4848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3717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45789.0</v>
      </c>
      <c r="B1293" s="6"/>
      <c r="C1293" s="53" t="s">
        <v>3718</v>
      </c>
      <c r="D1293" s="15">
        <v>45795.0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4" t="s">
        <v>4850</v>
      </c>
      <c r="B1295" s="7"/>
      <c r="C1295" s="16"/>
      <c r="D1295" s="55" t="s">
        <v>4851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3719</v>
      </c>
      <c r="B1297" s="6"/>
      <c r="C1297" s="6"/>
      <c r="D1297" s="6"/>
      <c r="E1297" s="7"/>
    </row>
    <row r="1298" hidden="1">
      <c r="A1298" s="20" t="s">
        <v>3720</v>
      </c>
      <c r="B1298" s="21" t="s">
        <v>3721</v>
      </c>
      <c r="C1298" s="22" t="s">
        <v>3722</v>
      </c>
      <c r="D1298" s="21" t="s">
        <v>3723</v>
      </c>
      <c r="E1298" s="23" t="s">
        <v>13</v>
      </c>
    </row>
    <row r="1299" hidden="1">
      <c r="A1299" s="56" t="s">
        <v>3724</v>
      </c>
      <c r="B1299" s="25">
        <v>7091.0</v>
      </c>
      <c r="C1299" s="26">
        <v>7091.0</v>
      </c>
      <c r="D1299" s="27">
        <v>0.0</v>
      </c>
      <c r="E1299" s="40"/>
    </row>
    <row r="1300" hidden="1">
      <c r="A1300" s="56" t="s">
        <v>3725</v>
      </c>
      <c r="B1300" s="29">
        <v>11526.0</v>
      </c>
      <c r="C1300" s="26">
        <v>11526.0</v>
      </c>
      <c r="D1300" s="27">
        <v>0.0</v>
      </c>
      <c r="E1300" s="40"/>
    </row>
    <row r="1301" hidden="1">
      <c r="A1301" s="56" t="s">
        <v>3726</v>
      </c>
      <c r="B1301" s="29">
        <v>0.0</v>
      </c>
      <c r="C1301" s="26"/>
      <c r="D1301" s="27">
        <v>0.0</v>
      </c>
      <c r="E1301" s="41"/>
    </row>
    <row r="1302" hidden="1">
      <c r="A1302" s="56" t="s">
        <v>3727</v>
      </c>
      <c r="B1302" s="25">
        <v>0.0</v>
      </c>
      <c r="C1302" s="26"/>
      <c r="D1302" s="27">
        <v>0.0</v>
      </c>
      <c r="E1302" s="40"/>
    </row>
    <row r="1303" hidden="1">
      <c r="A1303" s="31" t="s">
        <v>3729</v>
      </c>
      <c r="B1303" s="29">
        <v>0.0</v>
      </c>
      <c r="C1303" s="26"/>
      <c r="D1303" s="27">
        <v>0.0</v>
      </c>
      <c r="E1303" s="41"/>
    </row>
    <row r="1304" hidden="1">
      <c r="A1304" s="31" t="s">
        <v>3730</v>
      </c>
      <c r="B1304" s="29">
        <v>0.0</v>
      </c>
      <c r="C1304" s="26"/>
      <c r="D1304" s="27">
        <v>0.0</v>
      </c>
      <c r="E1304" s="41"/>
    </row>
    <row r="1305" hidden="1">
      <c r="A1305" s="31" t="s">
        <v>3732</v>
      </c>
      <c r="B1305" s="29">
        <v>1579.0</v>
      </c>
      <c r="C1305" s="26">
        <v>1579.0</v>
      </c>
      <c r="D1305" s="27">
        <v>0.0</v>
      </c>
      <c r="E1305" s="28" t="s">
        <v>8735</v>
      </c>
    </row>
    <row r="1306" hidden="1">
      <c r="A1306" s="31" t="s">
        <v>3734</v>
      </c>
      <c r="B1306" s="29">
        <v>2040.0</v>
      </c>
      <c r="C1306" s="26">
        <v>2040.0</v>
      </c>
      <c r="D1306" s="27">
        <v>0.0</v>
      </c>
      <c r="E1306" s="28"/>
    </row>
    <row r="1307" hidden="1">
      <c r="A1307" s="57" t="s">
        <v>3735</v>
      </c>
      <c r="B1307" s="29">
        <v>82612.0</v>
      </c>
      <c r="C1307" s="29">
        <v>82906.0</v>
      </c>
      <c r="D1307" s="27">
        <v>294.0</v>
      </c>
      <c r="E1307" s="41"/>
    </row>
    <row r="1308" hidden="1">
      <c r="A1308" s="57" t="s">
        <v>3736</v>
      </c>
      <c r="B1308" s="29">
        <v>20406.0</v>
      </c>
      <c r="C1308" s="58">
        <v>20406.0</v>
      </c>
      <c r="D1308" s="27">
        <v>0.0</v>
      </c>
      <c r="E1308" s="41"/>
    </row>
    <row r="1309" hidden="1">
      <c r="A1309" s="57" t="s">
        <v>3737</v>
      </c>
      <c r="B1309" s="29">
        <v>33380.0</v>
      </c>
      <c r="C1309" s="58">
        <v>33051.0</v>
      </c>
      <c r="D1309" s="27">
        <v>-329.0</v>
      </c>
      <c r="E1309" s="41"/>
    </row>
    <row r="1310" hidden="1">
      <c r="A1310" s="57" t="s">
        <v>3738</v>
      </c>
      <c r="B1310" s="29">
        <v>27686.0</v>
      </c>
      <c r="C1310" s="58">
        <v>27686.0</v>
      </c>
      <c r="D1310" s="27">
        <v>0.0</v>
      </c>
      <c r="E1310" s="41"/>
    </row>
    <row r="1311" hidden="1">
      <c r="A1311" s="57" t="s">
        <v>3740</v>
      </c>
      <c r="B1311" s="29">
        <v>926.0</v>
      </c>
      <c r="C1311" s="58">
        <v>926.0</v>
      </c>
      <c r="D1311" s="27">
        <v>0.0</v>
      </c>
      <c r="E1311" s="41"/>
    </row>
    <row r="1312" hidden="1">
      <c r="A1312" s="57" t="s">
        <v>3741</v>
      </c>
      <c r="B1312" s="29">
        <v>0.0</v>
      </c>
      <c r="C1312" s="58">
        <v>0.0</v>
      </c>
      <c r="D1312" s="27">
        <v>0.0</v>
      </c>
      <c r="E1312" s="41"/>
    </row>
    <row r="1313" hidden="1">
      <c r="A1313" s="35" t="s">
        <v>3742</v>
      </c>
      <c r="B1313" s="29">
        <v>187245.5</v>
      </c>
      <c r="C1313" s="58">
        <v>187210.5</v>
      </c>
      <c r="D1313" s="27">
        <v>-35.0</v>
      </c>
      <c r="E1313" s="41"/>
    </row>
    <row r="1314" hidden="1">
      <c r="A1314" s="36" t="s">
        <v>3743</v>
      </c>
      <c r="B1314" s="42">
        <v>0.5</v>
      </c>
      <c r="C1314" s="72">
        <v>0.5</v>
      </c>
      <c r="D1314" s="65">
        <v>0.0</v>
      </c>
      <c r="E1314" s="45"/>
    </row>
    <row r="1315" hidden="1"/>
    <row r="1316" hidden="1"/>
    <row r="1317" hidden="1">
      <c r="A1317" s="5" t="s">
        <v>4848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3717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45796.0</v>
      </c>
      <c r="B1321" s="6"/>
      <c r="C1321" s="53" t="s">
        <v>3718</v>
      </c>
      <c r="D1321" s="15">
        <v>45802.0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4" t="s">
        <v>4850</v>
      </c>
      <c r="B1323" s="7"/>
      <c r="C1323" s="16"/>
      <c r="D1323" s="55" t="s">
        <v>4851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3719</v>
      </c>
      <c r="B1325" s="6"/>
      <c r="C1325" s="6"/>
      <c r="D1325" s="6"/>
      <c r="E1325" s="7"/>
    </row>
    <row r="1326" hidden="1">
      <c r="A1326" s="20" t="s">
        <v>3720</v>
      </c>
      <c r="B1326" s="21" t="s">
        <v>3721</v>
      </c>
      <c r="C1326" s="22" t="s">
        <v>3722</v>
      </c>
      <c r="D1326" s="21" t="s">
        <v>3723</v>
      </c>
      <c r="E1326" s="23" t="s">
        <v>13</v>
      </c>
    </row>
    <row r="1327" hidden="1">
      <c r="A1327" s="56" t="s">
        <v>3724</v>
      </c>
      <c r="B1327" s="25">
        <v>6731.0</v>
      </c>
      <c r="C1327" s="26">
        <v>6731.0</v>
      </c>
      <c r="D1327" s="27">
        <v>0.0</v>
      </c>
      <c r="E1327" s="40"/>
    </row>
    <row r="1328" hidden="1">
      <c r="A1328" s="56" t="s">
        <v>3725</v>
      </c>
      <c r="B1328" s="29">
        <v>15029.0</v>
      </c>
      <c r="C1328" s="26">
        <v>15029.0</v>
      </c>
      <c r="D1328" s="27">
        <v>0.0</v>
      </c>
      <c r="E1328" s="40"/>
    </row>
    <row r="1329" hidden="1">
      <c r="A1329" s="56" t="s">
        <v>3726</v>
      </c>
      <c r="B1329" s="29">
        <v>0.0</v>
      </c>
      <c r="C1329" s="26"/>
      <c r="D1329" s="27">
        <v>0.0</v>
      </c>
      <c r="E1329" s="41"/>
    </row>
    <row r="1330" hidden="1">
      <c r="A1330" s="56" t="s">
        <v>3727</v>
      </c>
      <c r="B1330" s="25">
        <v>0.0</v>
      </c>
      <c r="C1330" s="26"/>
      <c r="D1330" s="27">
        <v>0.0</v>
      </c>
      <c r="E1330" s="40"/>
    </row>
    <row r="1331" hidden="1">
      <c r="A1331" s="31" t="s">
        <v>3729</v>
      </c>
      <c r="B1331" s="29">
        <v>0.0</v>
      </c>
      <c r="C1331" s="26"/>
      <c r="D1331" s="27">
        <v>0.0</v>
      </c>
      <c r="E1331" s="41"/>
    </row>
    <row r="1332" hidden="1">
      <c r="A1332" s="31" t="s">
        <v>3730</v>
      </c>
      <c r="B1332" s="29">
        <v>0.0</v>
      </c>
      <c r="C1332" s="26"/>
      <c r="D1332" s="27">
        <v>0.0</v>
      </c>
      <c r="E1332" s="41"/>
    </row>
    <row r="1333" hidden="1">
      <c r="A1333" s="31" t="s">
        <v>3732</v>
      </c>
      <c r="B1333" s="29">
        <v>0.0</v>
      </c>
      <c r="C1333" s="26"/>
      <c r="D1333" s="27">
        <v>0.0</v>
      </c>
      <c r="E1333" s="28"/>
    </row>
    <row r="1334" hidden="1">
      <c r="A1334" s="31" t="s">
        <v>3734</v>
      </c>
      <c r="B1334" s="29">
        <v>1880.0</v>
      </c>
      <c r="C1334" s="26">
        <v>1720.0</v>
      </c>
      <c r="D1334" s="27">
        <v>-160.0</v>
      </c>
      <c r="E1334" s="28"/>
    </row>
    <row r="1335" hidden="1">
      <c r="A1335" s="57" t="s">
        <v>3735</v>
      </c>
      <c r="B1335" s="29">
        <v>70820.0</v>
      </c>
      <c r="C1335" s="29">
        <v>70820.0</v>
      </c>
      <c r="D1335" s="27">
        <v>0.0</v>
      </c>
      <c r="E1335" s="41"/>
    </row>
    <row r="1336" hidden="1">
      <c r="A1336" s="57" t="s">
        <v>3736</v>
      </c>
      <c r="B1336" s="29">
        <v>23684.0</v>
      </c>
      <c r="C1336" s="58">
        <v>23684.0</v>
      </c>
      <c r="D1336" s="27">
        <v>0.0</v>
      </c>
      <c r="E1336" s="41"/>
    </row>
    <row r="1337" hidden="1">
      <c r="A1337" s="57" t="s">
        <v>3737</v>
      </c>
      <c r="B1337" s="29">
        <v>32140.0</v>
      </c>
      <c r="C1337" s="58">
        <v>31891.0</v>
      </c>
      <c r="D1337" s="27">
        <v>-249.0</v>
      </c>
      <c r="E1337" s="41"/>
    </row>
    <row r="1338" hidden="1">
      <c r="A1338" s="57" t="s">
        <v>3738</v>
      </c>
      <c r="B1338" s="29">
        <v>19619.0</v>
      </c>
      <c r="C1338" s="58">
        <v>19619.0</v>
      </c>
      <c r="D1338" s="27">
        <v>0.0</v>
      </c>
      <c r="E1338" s="41"/>
    </row>
    <row r="1339" hidden="1">
      <c r="A1339" s="57" t="s">
        <v>3740</v>
      </c>
      <c r="B1339" s="29">
        <v>278.0</v>
      </c>
      <c r="C1339" s="58">
        <v>278.0</v>
      </c>
      <c r="D1339" s="27">
        <v>0.0</v>
      </c>
      <c r="E1339" s="41"/>
    </row>
    <row r="1340" hidden="1">
      <c r="A1340" s="57" t="s">
        <v>3741</v>
      </c>
      <c r="B1340" s="29">
        <v>0.0</v>
      </c>
      <c r="C1340" s="58">
        <v>0.0</v>
      </c>
      <c r="D1340" s="27">
        <v>0.0</v>
      </c>
      <c r="E1340" s="41"/>
    </row>
    <row r="1341" hidden="1">
      <c r="A1341" s="35" t="s">
        <v>3742</v>
      </c>
      <c r="B1341" s="29">
        <v>170134.5</v>
      </c>
      <c r="C1341" s="58">
        <v>169885.5</v>
      </c>
      <c r="D1341" s="27">
        <v>-249.0</v>
      </c>
      <c r="E1341" s="41"/>
    </row>
    <row r="1342" hidden="1">
      <c r="A1342" s="36" t="s">
        <v>3743</v>
      </c>
      <c r="B1342" s="42">
        <v>46.5</v>
      </c>
      <c r="C1342" s="72">
        <v>-113.5</v>
      </c>
      <c r="D1342" s="65">
        <v>-160.0</v>
      </c>
      <c r="E1342" s="45"/>
    </row>
    <row r="1343" hidden="1"/>
    <row r="1344" hidden="1"/>
    <row r="1345" hidden="1">
      <c r="A1345" s="5" t="s">
        <v>4848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3717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45803.0</v>
      </c>
      <c r="B1349" s="6"/>
      <c r="C1349" s="53" t="s">
        <v>3718</v>
      </c>
      <c r="D1349" s="15">
        <v>45809.0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4" t="s">
        <v>4850</v>
      </c>
      <c r="B1351" s="7"/>
      <c r="C1351" s="16"/>
      <c r="D1351" s="55" t="s">
        <v>4851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3719</v>
      </c>
      <c r="B1353" s="6"/>
      <c r="C1353" s="6"/>
      <c r="D1353" s="6"/>
      <c r="E1353" s="7"/>
    </row>
    <row r="1354" hidden="1">
      <c r="A1354" s="20" t="s">
        <v>3720</v>
      </c>
      <c r="B1354" s="21" t="s">
        <v>3721</v>
      </c>
      <c r="C1354" s="22" t="s">
        <v>3722</v>
      </c>
      <c r="D1354" s="21" t="s">
        <v>3723</v>
      </c>
      <c r="E1354" s="23" t="s">
        <v>13</v>
      </c>
    </row>
    <row r="1355" hidden="1">
      <c r="A1355" s="56" t="s">
        <v>3724</v>
      </c>
      <c r="B1355" s="25">
        <v>5283.0</v>
      </c>
      <c r="C1355" s="26">
        <v>6337.0</v>
      </c>
      <c r="D1355" s="27">
        <v>1054.0</v>
      </c>
      <c r="E1355" s="40"/>
    </row>
    <row r="1356" hidden="1">
      <c r="A1356" s="56" t="s">
        <v>3725</v>
      </c>
      <c r="B1356" s="29">
        <v>14610.0</v>
      </c>
      <c r="C1356" s="26">
        <v>14251.0</v>
      </c>
      <c r="D1356" s="27">
        <v>-359.0</v>
      </c>
      <c r="E1356" s="40"/>
    </row>
    <row r="1357" hidden="1">
      <c r="A1357" s="56" t="s">
        <v>3726</v>
      </c>
      <c r="B1357" s="29">
        <v>0.0</v>
      </c>
      <c r="C1357" s="26"/>
      <c r="D1357" s="27">
        <v>0.0</v>
      </c>
      <c r="E1357" s="41"/>
    </row>
    <row r="1358" hidden="1">
      <c r="A1358" s="56" t="s">
        <v>3727</v>
      </c>
      <c r="B1358" s="25">
        <v>0.0</v>
      </c>
      <c r="C1358" s="26"/>
      <c r="D1358" s="27">
        <v>0.0</v>
      </c>
      <c r="E1358" s="40"/>
    </row>
    <row r="1359" hidden="1">
      <c r="A1359" s="31" t="s">
        <v>3729</v>
      </c>
      <c r="B1359" s="29">
        <v>0.0</v>
      </c>
      <c r="C1359" s="26"/>
      <c r="D1359" s="27">
        <v>0.0</v>
      </c>
      <c r="E1359" s="41"/>
    </row>
    <row r="1360" hidden="1">
      <c r="A1360" s="31" t="s">
        <v>3730</v>
      </c>
      <c r="B1360" s="29">
        <v>0.0</v>
      </c>
      <c r="C1360" s="26"/>
      <c r="D1360" s="27">
        <v>0.0</v>
      </c>
      <c r="E1360" s="41"/>
    </row>
    <row r="1361" hidden="1">
      <c r="A1361" s="31" t="s">
        <v>3732</v>
      </c>
      <c r="B1361" s="29">
        <v>0.0</v>
      </c>
      <c r="C1361" s="26">
        <v>855.0</v>
      </c>
      <c r="D1361" s="27">
        <v>855.0</v>
      </c>
      <c r="E1361" s="28" t="s">
        <v>8736</v>
      </c>
    </row>
    <row r="1362" hidden="1">
      <c r="A1362" s="31" t="s">
        <v>3734</v>
      </c>
      <c r="B1362" s="29">
        <v>2120.0</v>
      </c>
      <c r="C1362" s="26">
        <v>2120.0</v>
      </c>
      <c r="D1362" s="27">
        <v>0.0</v>
      </c>
      <c r="E1362" s="28"/>
    </row>
    <row r="1363" hidden="1">
      <c r="A1363" s="57" t="s">
        <v>3735</v>
      </c>
      <c r="B1363" s="29">
        <v>88051.0</v>
      </c>
      <c r="C1363" s="29">
        <v>87633.0</v>
      </c>
      <c r="D1363" s="27">
        <v>-418.0</v>
      </c>
      <c r="E1363" s="41"/>
    </row>
    <row r="1364" hidden="1">
      <c r="A1364" s="57" t="s">
        <v>3736</v>
      </c>
      <c r="B1364" s="29">
        <v>27428.0</v>
      </c>
      <c r="C1364" s="58">
        <v>27428.0</v>
      </c>
      <c r="D1364" s="27">
        <v>0.0</v>
      </c>
      <c r="E1364" s="41"/>
    </row>
    <row r="1365" hidden="1">
      <c r="A1365" s="57" t="s">
        <v>3737</v>
      </c>
      <c r="B1365" s="29">
        <v>41498.0</v>
      </c>
      <c r="C1365" s="58">
        <v>41234.0</v>
      </c>
      <c r="D1365" s="27">
        <v>-264.0</v>
      </c>
      <c r="E1365" s="41"/>
    </row>
    <row r="1366" hidden="1">
      <c r="A1366" s="57" t="s">
        <v>3738</v>
      </c>
      <c r="B1366" s="29">
        <v>25839.0</v>
      </c>
      <c r="C1366" s="58">
        <v>25839.0</v>
      </c>
      <c r="D1366" s="27">
        <v>0.0</v>
      </c>
      <c r="E1366" s="41"/>
    </row>
    <row r="1367" hidden="1">
      <c r="A1367" s="57" t="s">
        <v>3740</v>
      </c>
      <c r="B1367" s="29">
        <v>1474.0</v>
      </c>
      <c r="C1367" s="58">
        <v>1474.0</v>
      </c>
      <c r="D1367" s="27">
        <v>0.0</v>
      </c>
      <c r="E1367" s="41"/>
    </row>
    <row r="1368" hidden="1">
      <c r="A1368" s="57" t="s">
        <v>3741</v>
      </c>
      <c r="B1368" s="29">
        <v>0.0</v>
      </c>
      <c r="C1368" s="58">
        <v>0.0</v>
      </c>
      <c r="D1368" s="27">
        <v>0.0</v>
      </c>
      <c r="E1368" s="41"/>
    </row>
    <row r="1369" hidden="1">
      <c r="A1369" s="35" t="s">
        <v>3742</v>
      </c>
      <c r="B1369" s="29">
        <v>209482.5</v>
      </c>
      <c r="C1369" s="58">
        <v>208800.5</v>
      </c>
      <c r="D1369" s="27">
        <v>-682.0</v>
      </c>
      <c r="E1369" s="41"/>
    </row>
    <row r="1370" hidden="1">
      <c r="A1370" s="36" t="s">
        <v>3743</v>
      </c>
      <c r="B1370" s="42">
        <v>-3179.5</v>
      </c>
      <c r="C1370" s="72">
        <v>-1629.5</v>
      </c>
      <c r="D1370" s="65">
        <v>1550.0</v>
      </c>
      <c r="E1370" s="45"/>
    </row>
    <row r="1371" hidden="1"/>
    <row r="1372" hidden="1"/>
    <row r="1373" hidden="1">
      <c r="A1373" s="5" t="s">
        <v>4848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3717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45810.0</v>
      </c>
      <c r="B1377" s="6"/>
      <c r="C1377" s="53" t="s">
        <v>3718</v>
      </c>
      <c r="D1377" s="15">
        <v>45816.0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4" t="s">
        <v>4850</v>
      </c>
      <c r="B1379" s="7"/>
      <c r="C1379" s="16"/>
      <c r="D1379" s="55" t="s">
        <v>4851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3719</v>
      </c>
      <c r="B1381" s="6"/>
      <c r="C1381" s="6"/>
      <c r="D1381" s="6"/>
      <c r="E1381" s="7"/>
    </row>
    <row r="1382" hidden="1">
      <c r="A1382" s="20" t="s">
        <v>3720</v>
      </c>
      <c r="B1382" s="21" t="s">
        <v>3721</v>
      </c>
      <c r="C1382" s="22" t="s">
        <v>3722</v>
      </c>
      <c r="D1382" s="21" t="s">
        <v>3723</v>
      </c>
      <c r="E1382" s="23" t="s">
        <v>13</v>
      </c>
    </row>
    <row r="1383" hidden="1">
      <c r="A1383" s="56" t="s">
        <v>3724</v>
      </c>
      <c r="B1383" s="25">
        <v>3466.0</v>
      </c>
      <c r="C1383" s="26">
        <v>3466.0</v>
      </c>
      <c r="D1383" s="27">
        <v>0.0</v>
      </c>
      <c r="E1383" s="40"/>
    </row>
    <row r="1384" hidden="1">
      <c r="A1384" s="56" t="s">
        <v>3725</v>
      </c>
      <c r="B1384" s="29">
        <v>17718.0</v>
      </c>
      <c r="C1384" s="26">
        <v>17718.0</v>
      </c>
      <c r="D1384" s="27">
        <v>0.0</v>
      </c>
      <c r="E1384" s="40"/>
    </row>
    <row r="1385" hidden="1">
      <c r="A1385" s="56" t="s">
        <v>3726</v>
      </c>
      <c r="B1385" s="29">
        <v>0.0</v>
      </c>
      <c r="C1385" s="26"/>
      <c r="D1385" s="27">
        <v>0.0</v>
      </c>
      <c r="E1385" s="41"/>
    </row>
    <row r="1386" hidden="1">
      <c r="A1386" s="56" t="s">
        <v>3727</v>
      </c>
      <c r="B1386" s="25">
        <v>0.0</v>
      </c>
      <c r="C1386" s="26"/>
      <c r="D1386" s="27">
        <v>0.0</v>
      </c>
      <c r="E1386" s="40"/>
    </row>
    <row r="1387" hidden="1">
      <c r="A1387" s="31" t="s">
        <v>3729</v>
      </c>
      <c r="B1387" s="29">
        <v>0.0</v>
      </c>
      <c r="C1387" s="26"/>
      <c r="D1387" s="27">
        <v>0.0</v>
      </c>
      <c r="E1387" s="41"/>
    </row>
    <row r="1388" hidden="1">
      <c r="A1388" s="31" t="s">
        <v>3730</v>
      </c>
      <c r="B1388" s="29">
        <v>0.0</v>
      </c>
      <c r="C1388" s="26"/>
      <c r="D1388" s="27">
        <v>0.0</v>
      </c>
      <c r="E1388" s="41"/>
    </row>
    <row r="1389" hidden="1">
      <c r="A1389" s="31" t="s">
        <v>3732</v>
      </c>
      <c r="B1389" s="29">
        <v>0.0</v>
      </c>
      <c r="C1389" s="26"/>
      <c r="D1389" s="27">
        <v>0.0</v>
      </c>
      <c r="E1389" s="28"/>
    </row>
    <row r="1390" hidden="1">
      <c r="A1390" s="31" t="s">
        <v>3734</v>
      </c>
      <c r="B1390" s="29">
        <v>1800.0</v>
      </c>
      <c r="C1390" s="26">
        <v>1640.0</v>
      </c>
      <c r="D1390" s="27">
        <v>-160.0</v>
      </c>
      <c r="E1390" s="28"/>
    </row>
    <row r="1391" hidden="1">
      <c r="A1391" s="57" t="s">
        <v>3735</v>
      </c>
      <c r="B1391" s="29">
        <v>77992.0</v>
      </c>
      <c r="C1391" s="29">
        <v>77636.0</v>
      </c>
      <c r="D1391" s="27">
        <v>-356.0</v>
      </c>
      <c r="E1391" s="41"/>
    </row>
    <row r="1392" hidden="1">
      <c r="A1392" s="57" t="s">
        <v>3736</v>
      </c>
      <c r="B1392" s="29">
        <v>25690.0</v>
      </c>
      <c r="C1392" s="58">
        <v>25690.0</v>
      </c>
      <c r="D1392" s="27">
        <v>0.0</v>
      </c>
      <c r="E1392" s="41"/>
    </row>
    <row r="1393" hidden="1">
      <c r="A1393" s="57" t="s">
        <v>3737</v>
      </c>
      <c r="B1393" s="29">
        <v>34312.0</v>
      </c>
      <c r="C1393" s="58">
        <v>34312.0</v>
      </c>
      <c r="D1393" s="27">
        <v>0.0</v>
      </c>
      <c r="E1393" s="41"/>
    </row>
    <row r="1394" hidden="1">
      <c r="A1394" s="57" t="s">
        <v>3738</v>
      </c>
      <c r="B1394" s="29">
        <v>22074.0</v>
      </c>
      <c r="C1394" s="58">
        <v>22074.0</v>
      </c>
      <c r="D1394" s="27">
        <v>0.0</v>
      </c>
      <c r="E1394" s="41"/>
    </row>
    <row r="1395" hidden="1">
      <c r="A1395" s="57" t="s">
        <v>3740</v>
      </c>
      <c r="B1395" s="29">
        <v>249.0</v>
      </c>
      <c r="C1395" s="58">
        <v>249.0</v>
      </c>
      <c r="D1395" s="27">
        <v>0.0</v>
      </c>
      <c r="E1395" s="41"/>
    </row>
    <row r="1396" hidden="1">
      <c r="A1396" s="57" t="s">
        <v>3741</v>
      </c>
      <c r="B1396" s="29">
        <v>0.0</v>
      </c>
      <c r="C1396" s="58">
        <v>0.0</v>
      </c>
      <c r="D1396" s="27">
        <v>0.0</v>
      </c>
      <c r="E1396" s="41"/>
    </row>
    <row r="1397" hidden="1">
      <c r="A1397" s="35" t="s">
        <v>3742</v>
      </c>
      <c r="B1397" s="29">
        <v>183294.5</v>
      </c>
      <c r="C1397" s="58">
        <v>182938.5</v>
      </c>
      <c r="D1397" s="27">
        <v>-356.0</v>
      </c>
      <c r="E1397" s="41"/>
    </row>
    <row r="1398" hidden="1">
      <c r="A1398" s="36" t="s">
        <v>3743</v>
      </c>
      <c r="B1398" s="42">
        <v>6.5</v>
      </c>
      <c r="C1398" s="72">
        <v>-153.5</v>
      </c>
      <c r="D1398" s="65">
        <v>-160.0</v>
      </c>
      <c r="E1398" s="45"/>
    </row>
    <row r="1399" hidden="1"/>
    <row r="1400" hidden="1"/>
    <row r="1401" hidden="1">
      <c r="A1401" s="5" t="s">
        <v>4848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3717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45817.0</v>
      </c>
      <c r="B1405" s="6"/>
      <c r="C1405" s="53" t="s">
        <v>3718</v>
      </c>
      <c r="D1405" s="15">
        <v>45823.0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4" t="s">
        <v>4850</v>
      </c>
      <c r="B1407" s="7"/>
      <c r="C1407" s="16"/>
      <c r="D1407" s="55" t="s">
        <v>4851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3719</v>
      </c>
      <c r="B1409" s="6"/>
      <c r="C1409" s="6"/>
      <c r="D1409" s="6"/>
      <c r="E1409" s="7"/>
    </row>
    <row r="1410" hidden="1">
      <c r="A1410" s="20" t="s">
        <v>3720</v>
      </c>
      <c r="B1410" s="21" t="s">
        <v>3721</v>
      </c>
      <c r="C1410" s="22" t="s">
        <v>3722</v>
      </c>
      <c r="D1410" s="21" t="s">
        <v>3723</v>
      </c>
      <c r="E1410" s="23" t="s">
        <v>13</v>
      </c>
    </row>
    <row r="1411" hidden="1">
      <c r="A1411" s="56" t="s">
        <v>3724</v>
      </c>
      <c r="B1411" s="25">
        <v>8333.0</v>
      </c>
      <c r="C1411" s="26">
        <v>8333.0</v>
      </c>
      <c r="D1411" s="27">
        <v>0.0</v>
      </c>
      <c r="E1411" s="40"/>
    </row>
    <row r="1412" hidden="1">
      <c r="A1412" s="56" t="s">
        <v>3725</v>
      </c>
      <c r="B1412" s="29">
        <v>18048.0</v>
      </c>
      <c r="C1412" s="26">
        <v>18048.0</v>
      </c>
      <c r="D1412" s="27">
        <v>0.0</v>
      </c>
      <c r="E1412" s="40"/>
    </row>
    <row r="1413" hidden="1">
      <c r="A1413" s="56" t="s">
        <v>3726</v>
      </c>
      <c r="B1413" s="29">
        <v>0.0</v>
      </c>
      <c r="C1413" s="26"/>
      <c r="D1413" s="27">
        <v>0.0</v>
      </c>
      <c r="E1413" s="41"/>
    </row>
    <row r="1414" hidden="1">
      <c r="A1414" s="56" t="s">
        <v>3727</v>
      </c>
      <c r="B1414" s="25">
        <v>0.0</v>
      </c>
      <c r="C1414" s="26"/>
      <c r="D1414" s="27">
        <v>0.0</v>
      </c>
      <c r="E1414" s="40"/>
    </row>
    <row r="1415" hidden="1">
      <c r="A1415" s="31" t="s">
        <v>3729</v>
      </c>
      <c r="B1415" s="29">
        <v>0.0</v>
      </c>
      <c r="C1415" s="26"/>
      <c r="D1415" s="27">
        <v>0.0</v>
      </c>
      <c r="E1415" s="41"/>
    </row>
    <row r="1416" hidden="1">
      <c r="A1416" s="31" t="s">
        <v>3730</v>
      </c>
      <c r="B1416" s="29">
        <v>0.0</v>
      </c>
      <c r="C1416" s="26"/>
      <c r="D1416" s="27">
        <v>0.0</v>
      </c>
      <c r="E1416" s="41"/>
    </row>
    <row r="1417" hidden="1">
      <c r="A1417" s="31" t="s">
        <v>3732</v>
      </c>
      <c r="B1417" s="29">
        <v>432.0</v>
      </c>
      <c r="C1417" s="26"/>
      <c r="D1417" s="27">
        <v>-432.0</v>
      </c>
      <c r="E1417" s="28" t="s">
        <v>8737</v>
      </c>
    </row>
    <row r="1418" hidden="1">
      <c r="A1418" s="31" t="s">
        <v>3734</v>
      </c>
      <c r="B1418" s="29">
        <v>2120.0</v>
      </c>
      <c r="C1418" s="26">
        <v>2120.0</v>
      </c>
      <c r="D1418" s="27">
        <v>0.0</v>
      </c>
      <c r="E1418" s="28"/>
    </row>
    <row r="1419" hidden="1">
      <c r="A1419" s="57" t="s">
        <v>3735</v>
      </c>
      <c r="B1419" s="29">
        <v>69705.0</v>
      </c>
      <c r="C1419" s="29">
        <v>69705.0</v>
      </c>
      <c r="D1419" s="27">
        <v>0.0</v>
      </c>
      <c r="E1419" s="41"/>
    </row>
    <row r="1420" hidden="1">
      <c r="A1420" s="57" t="s">
        <v>3736</v>
      </c>
      <c r="B1420" s="29">
        <v>26446.0</v>
      </c>
      <c r="C1420" s="58">
        <v>26446.0</v>
      </c>
      <c r="D1420" s="27">
        <v>0.0</v>
      </c>
      <c r="E1420" s="41"/>
    </row>
    <row r="1421" hidden="1">
      <c r="A1421" s="57" t="s">
        <v>3737</v>
      </c>
      <c r="B1421" s="29">
        <v>31113.0</v>
      </c>
      <c r="C1421" s="58">
        <v>29964.0</v>
      </c>
      <c r="D1421" s="27">
        <v>-1149.0</v>
      </c>
      <c r="E1421" s="41"/>
    </row>
    <row r="1422" hidden="1">
      <c r="A1422" s="57" t="s">
        <v>3738</v>
      </c>
      <c r="B1422" s="29">
        <v>28512.0</v>
      </c>
      <c r="C1422" s="58">
        <v>28512.0</v>
      </c>
      <c r="D1422" s="27">
        <v>0.0</v>
      </c>
      <c r="E1422" s="41"/>
    </row>
    <row r="1423" hidden="1">
      <c r="A1423" s="57" t="s">
        <v>3740</v>
      </c>
      <c r="B1423" s="29">
        <v>0.0</v>
      </c>
      <c r="C1423" s="58">
        <v>0.0</v>
      </c>
      <c r="D1423" s="27">
        <v>0.0</v>
      </c>
      <c r="E1423" s="41"/>
    </row>
    <row r="1424" hidden="1">
      <c r="A1424" s="57" t="s">
        <v>3741</v>
      </c>
      <c r="B1424" s="29">
        <v>0.0</v>
      </c>
      <c r="C1424" s="58">
        <v>0.0</v>
      </c>
      <c r="D1424" s="27">
        <v>0.0</v>
      </c>
      <c r="E1424" s="41"/>
    </row>
    <row r="1425" hidden="1">
      <c r="A1425" s="35" t="s">
        <v>3742</v>
      </c>
      <c r="B1425" s="29">
        <v>184268.0</v>
      </c>
      <c r="C1425" s="58">
        <v>183119.0</v>
      </c>
      <c r="D1425" s="27">
        <v>-1149.0</v>
      </c>
      <c r="E1425" s="41"/>
    </row>
    <row r="1426" hidden="1">
      <c r="A1426" s="36" t="s">
        <v>3743</v>
      </c>
      <c r="B1426" s="42">
        <v>441.0</v>
      </c>
      <c r="C1426" s="72">
        <v>9.0</v>
      </c>
      <c r="D1426" s="65">
        <v>-432.0</v>
      </c>
      <c r="E1426" s="45"/>
    </row>
    <row r="1427" hidden="1"/>
    <row r="1428" hidden="1"/>
    <row r="1429" hidden="1">
      <c r="A1429" s="5" t="s">
        <v>4848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3717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45824.0</v>
      </c>
      <c r="B1433" s="6"/>
      <c r="C1433" s="53" t="s">
        <v>3718</v>
      </c>
      <c r="D1433" s="15">
        <v>45830.0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4" t="s">
        <v>4850</v>
      </c>
      <c r="B1435" s="7"/>
      <c r="C1435" s="16"/>
      <c r="D1435" s="55" t="s">
        <v>4851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3719</v>
      </c>
      <c r="B1437" s="6"/>
      <c r="C1437" s="6"/>
      <c r="D1437" s="6"/>
      <c r="E1437" s="7"/>
    </row>
    <row r="1438" hidden="1">
      <c r="A1438" s="20" t="s">
        <v>3720</v>
      </c>
      <c r="B1438" s="21" t="s">
        <v>3721</v>
      </c>
      <c r="C1438" s="22" t="s">
        <v>3722</v>
      </c>
      <c r="D1438" s="21" t="s">
        <v>3723</v>
      </c>
      <c r="E1438" s="23" t="s">
        <v>13</v>
      </c>
    </row>
    <row r="1439" hidden="1">
      <c r="A1439" s="56" t="s">
        <v>3724</v>
      </c>
      <c r="B1439" s="25">
        <v>10390.0</v>
      </c>
      <c r="C1439" s="26">
        <v>10390.0</v>
      </c>
      <c r="D1439" s="27">
        <v>0.0</v>
      </c>
      <c r="E1439" s="40"/>
    </row>
    <row r="1440" hidden="1">
      <c r="A1440" s="56" t="s">
        <v>3725</v>
      </c>
      <c r="B1440" s="29">
        <v>19513.0</v>
      </c>
      <c r="C1440" s="26">
        <v>19760.0</v>
      </c>
      <c r="D1440" s="27">
        <v>247.0</v>
      </c>
      <c r="E1440" s="40"/>
    </row>
    <row r="1441" hidden="1">
      <c r="A1441" s="56" t="s">
        <v>3726</v>
      </c>
      <c r="B1441" s="29">
        <v>600.0</v>
      </c>
      <c r="C1441" s="26">
        <v>600.0</v>
      </c>
      <c r="D1441" s="27">
        <v>0.0</v>
      </c>
      <c r="E1441" s="41"/>
    </row>
    <row r="1442" hidden="1">
      <c r="A1442" s="56" t="s">
        <v>3727</v>
      </c>
      <c r="B1442" s="25">
        <v>0.0</v>
      </c>
      <c r="C1442" s="26"/>
      <c r="D1442" s="27">
        <v>0.0</v>
      </c>
      <c r="E1442" s="40"/>
    </row>
    <row r="1443" hidden="1">
      <c r="A1443" s="31" t="s">
        <v>3729</v>
      </c>
      <c r="B1443" s="29">
        <v>0.0</v>
      </c>
      <c r="C1443" s="26"/>
      <c r="D1443" s="27">
        <v>0.0</v>
      </c>
      <c r="E1443" s="41"/>
    </row>
    <row r="1444" hidden="1">
      <c r="A1444" s="31" t="s">
        <v>3730</v>
      </c>
      <c r="B1444" s="29">
        <v>0.0</v>
      </c>
      <c r="C1444" s="26"/>
      <c r="D1444" s="27">
        <v>0.0</v>
      </c>
      <c r="E1444" s="41"/>
    </row>
    <row r="1445" hidden="1">
      <c r="A1445" s="31" t="s">
        <v>3732</v>
      </c>
      <c r="B1445" s="29">
        <v>0.0</v>
      </c>
      <c r="C1445" s="26"/>
      <c r="D1445" s="27">
        <v>0.0</v>
      </c>
      <c r="E1445" s="28"/>
    </row>
    <row r="1446" hidden="1">
      <c r="A1446" s="31" t="s">
        <v>3734</v>
      </c>
      <c r="B1446" s="29">
        <v>1800.0</v>
      </c>
      <c r="C1446" s="26">
        <v>1814.0</v>
      </c>
      <c r="D1446" s="27">
        <v>14.0</v>
      </c>
      <c r="E1446" s="28"/>
    </row>
    <row r="1447" hidden="1">
      <c r="A1447" s="57" t="s">
        <v>3735</v>
      </c>
      <c r="B1447" s="29">
        <v>49561.0</v>
      </c>
      <c r="C1447" s="29">
        <v>49561.0</v>
      </c>
      <c r="D1447" s="27">
        <v>0.0</v>
      </c>
      <c r="E1447" s="41"/>
    </row>
    <row r="1448" hidden="1">
      <c r="A1448" s="57" t="s">
        <v>3736</v>
      </c>
      <c r="B1448" s="29">
        <v>26429.0</v>
      </c>
      <c r="C1448" s="58">
        <v>25926.0</v>
      </c>
      <c r="D1448" s="27">
        <v>-503.0</v>
      </c>
      <c r="E1448" s="41"/>
    </row>
    <row r="1449" hidden="1">
      <c r="A1449" s="57" t="s">
        <v>3737</v>
      </c>
      <c r="B1449" s="29">
        <v>31222.0</v>
      </c>
      <c r="C1449" s="58">
        <v>31222.0</v>
      </c>
      <c r="D1449" s="27">
        <v>0.0</v>
      </c>
      <c r="E1449" s="41"/>
    </row>
    <row r="1450" hidden="1">
      <c r="A1450" s="57" t="s">
        <v>3738</v>
      </c>
      <c r="B1450" s="29">
        <v>22474.0</v>
      </c>
      <c r="C1450" s="58">
        <v>22474.0</v>
      </c>
      <c r="D1450" s="27">
        <v>0.0</v>
      </c>
      <c r="E1450" s="41"/>
    </row>
    <row r="1451" hidden="1">
      <c r="A1451" s="57" t="s">
        <v>3740</v>
      </c>
      <c r="B1451" s="29">
        <v>0.0</v>
      </c>
      <c r="C1451" s="58">
        <v>0.0</v>
      </c>
      <c r="D1451" s="27">
        <v>0.0</v>
      </c>
      <c r="E1451" s="41"/>
    </row>
    <row r="1452" hidden="1">
      <c r="A1452" s="57" t="s">
        <v>3741</v>
      </c>
      <c r="B1452" s="29">
        <v>0.0</v>
      </c>
      <c r="C1452" s="58">
        <v>0.0</v>
      </c>
      <c r="D1452" s="27">
        <v>0.0</v>
      </c>
      <c r="E1452" s="41"/>
    </row>
    <row r="1453" hidden="1">
      <c r="A1453" s="35" t="s">
        <v>3742</v>
      </c>
      <c r="B1453" s="29">
        <v>161766.5</v>
      </c>
      <c r="C1453" s="58">
        <v>161263.5</v>
      </c>
      <c r="D1453" s="27">
        <v>-503.0</v>
      </c>
      <c r="E1453" s="41"/>
    </row>
    <row r="1454" hidden="1">
      <c r="A1454" s="36" t="s">
        <v>3743</v>
      </c>
      <c r="B1454" s="42">
        <v>222.5</v>
      </c>
      <c r="C1454" s="72">
        <v>483.5</v>
      </c>
      <c r="D1454" s="65">
        <v>261.0</v>
      </c>
      <c r="E1454" s="45"/>
    </row>
    <row r="1455" hidden="1"/>
    <row r="1456" hidden="1"/>
    <row r="1457" hidden="1">
      <c r="A1457" s="5" t="s">
        <v>4848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3717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45831.0</v>
      </c>
      <c r="B1461" s="6"/>
      <c r="C1461" s="53" t="s">
        <v>3718</v>
      </c>
      <c r="D1461" s="15">
        <v>45838.0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4" t="s">
        <v>4850</v>
      </c>
      <c r="B1463" s="7"/>
      <c r="C1463" s="16"/>
      <c r="D1463" s="55" t="s">
        <v>4850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3719</v>
      </c>
      <c r="B1465" s="6"/>
      <c r="C1465" s="6"/>
      <c r="D1465" s="6"/>
      <c r="E1465" s="7"/>
    </row>
    <row r="1466" hidden="1">
      <c r="A1466" s="20" t="s">
        <v>3720</v>
      </c>
      <c r="B1466" s="21" t="s">
        <v>3721</v>
      </c>
      <c r="C1466" s="22" t="s">
        <v>3722</v>
      </c>
      <c r="D1466" s="21" t="s">
        <v>3723</v>
      </c>
      <c r="E1466" s="23" t="s">
        <v>13</v>
      </c>
    </row>
    <row r="1467" hidden="1">
      <c r="A1467" s="56" t="s">
        <v>3724</v>
      </c>
      <c r="B1467" s="25">
        <v>11205.0</v>
      </c>
      <c r="C1467" s="26">
        <v>11205.0</v>
      </c>
      <c r="D1467" s="27">
        <v>0.0</v>
      </c>
      <c r="E1467" s="40"/>
    </row>
    <row r="1468" hidden="1">
      <c r="A1468" s="56" t="s">
        <v>3725</v>
      </c>
      <c r="B1468" s="29">
        <v>16757.0</v>
      </c>
      <c r="C1468" s="26">
        <v>16757.0</v>
      </c>
      <c r="D1468" s="27">
        <v>0.0</v>
      </c>
      <c r="E1468" s="40"/>
    </row>
    <row r="1469" hidden="1">
      <c r="A1469" s="56" t="s">
        <v>3726</v>
      </c>
      <c r="B1469" s="29">
        <v>300.0</v>
      </c>
      <c r="C1469" s="26">
        <v>300.0</v>
      </c>
      <c r="D1469" s="27">
        <v>0.0</v>
      </c>
      <c r="E1469" s="41"/>
    </row>
    <row r="1470" hidden="1">
      <c r="A1470" s="56" t="s">
        <v>3727</v>
      </c>
      <c r="B1470" s="25">
        <v>0.0</v>
      </c>
      <c r="C1470" s="26"/>
      <c r="D1470" s="27">
        <v>0.0</v>
      </c>
      <c r="E1470" s="40"/>
    </row>
    <row r="1471" hidden="1">
      <c r="A1471" s="31" t="s">
        <v>3729</v>
      </c>
      <c r="B1471" s="29">
        <v>0.0</v>
      </c>
      <c r="C1471" s="26"/>
      <c r="D1471" s="27">
        <v>0.0</v>
      </c>
      <c r="E1471" s="41"/>
    </row>
    <row r="1472" hidden="1">
      <c r="A1472" s="31" t="s">
        <v>3730</v>
      </c>
      <c r="B1472" s="29">
        <v>0.0</v>
      </c>
      <c r="C1472" s="26"/>
      <c r="D1472" s="27">
        <v>0.0</v>
      </c>
      <c r="E1472" s="41"/>
    </row>
    <row r="1473" hidden="1">
      <c r="A1473" s="31" t="s">
        <v>3732</v>
      </c>
      <c r="B1473" s="29">
        <v>0.0</v>
      </c>
      <c r="C1473" s="26"/>
      <c r="D1473" s="27">
        <v>0.0</v>
      </c>
      <c r="E1473" s="28"/>
    </row>
    <row r="1474" hidden="1">
      <c r="A1474" s="31" t="s">
        <v>3734</v>
      </c>
      <c r="B1474" s="29">
        <v>2360.0</v>
      </c>
      <c r="C1474" s="26">
        <v>2240.0</v>
      </c>
      <c r="D1474" s="27">
        <v>-120.0</v>
      </c>
      <c r="E1474" s="28"/>
    </row>
    <row r="1475" hidden="1">
      <c r="A1475" s="57" t="s">
        <v>3735</v>
      </c>
      <c r="B1475" s="29">
        <v>65383.0</v>
      </c>
      <c r="C1475" s="29">
        <v>65383.0</v>
      </c>
      <c r="D1475" s="27">
        <v>0.0</v>
      </c>
      <c r="E1475" s="41"/>
    </row>
    <row r="1476" hidden="1">
      <c r="A1476" s="57" t="s">
        <v>3736</v>
      </c>
      <c r="B1476" s="29">
        <v>31293.0</v>
      </c>
      <c r="C1476" s="58">
        <v>31029.0</v>
      </c>
      <c r="D1476" s="27">
        <v>-264.0</v>
      </c>
      <c r="E1476" s="41"/>
    </row>
    <row r="1477" hidden="1">
      <c r="A1477" s="57" t="s">
        <v>3737</v>
      </c>
      <c r="B1477" s="29">
        <v>40380.0</v>
      </c>
      <c r="C1477" s="58">
        <v>40380.0</v>
      </c>
      <c r="D1477" s="27">
        <v>0.0</v>
      </c>
      <c r="E1477" s="41"/>
    </row>
    <row r="1478" hidden="1">
      <c r="A1478" s="57" t="s">
        <v>3738</v>
      </c>
      <c r="B1478" s="29">
        <v>24361.0</v>
      </c>
      <c r="C1478" s="58">
        <v>24361.0</v>
      </c>
      <c r="D1478" s="27">
        <v>0.0</v>
      </c>
      <c r="E1478" s="41"/>
    </row>
    <row r="1479" hidden="1">
      <c r="A1479" s="57" t="s">
        <v>3740</v>
      </c>
      <c r="B1479" s="29">
        <v>2875.0</v>
      </c>
      <c r="C1479" s="58">
        <v>2875.0</v>
      </c>
      <c r="D1479" s="27">
        <v>0.0</v>
      </c>
      <c r="E1479" s="41"/>
    </row>
    <row r="1480" hidden="1">
      <c r="A1480" s="57" t="s">
        <v>3741</v>
      </c>
      <c r="B1480" s="29">
        <v>0.0</v>
      </c>
      <c r="C1480" s="58">
        <v>0.0</v>
      </c>
      <c r="D1480" s="27">
        <v>0.0</v>
      </c>
      <c r="E1480" s="41"/>
    </row>
    <row r="1481" hidden="1">
      <c r="A1481" s="35" t="s">
        <v>3742</v>
      </c>
      <c r="B1481" s="29">
        <v>194592.0</v>
      </c>
      <c r="C1481" s="58">
        <v>194328.0</v>
      </c>
      <c r="D1481" s="27">
        <v>-264.0</v>
      </c>
      <c r="E1481" s="41"/>
    </row>
    <row r="1482" hidden="1">
      <c r="A1482" s="36" t="s">
        <v>3743</v>
      </c>
      <c r="B1482" s="42">
        <v>322.0</v>
      </c>
      <c r="C1482" s="72">
        <v>202.0</v>
      </c>
      <c r="D1482" s="65">
        <v>-120.0</v>
      </c>
      <c r="E1482" s="45"/>
    </row>
    <row r="1483" hidden="1"/>
    <row r="1484" hidden="1"/>
    <row r="1485" hidden="1">
      <c r="A1485" s="5" t="s">
        <v>4848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3717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45839.0</v>
      </c>
      <c r="B1489" s="6"/>
      <c r="C1489" s="53" t="s">
        <v>3718</v>
      </c>
      <c r="D1489" s="15">
        <v>45844.0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4" t="s">
        <v>4852</v>
      </c>
      <c r="B1491" s="7"/>
      <c r="C1491" s="16"/>
      <c r="D1491" s="55" t="s">
        <v>4851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3719</v>
      </c>
      <c r="B1493" s="6"/>
      <c r="C1493" s="6"/>
      <c r="D1493" s="6"/>
      <c r="E1493" s="7"/>
    </row>
    <row r="1494" hidden="1">
      <c r="A1494" s="20" t="s">
        <v>3720</v>
      </c>
      <c r="B1494" s="21" t="s">
        <v>3721</v>
      </c>
      <c r="C1494" s="22" t="s">
        <v>3722</v>
      </c>
      <c r="D1494" s="21" t="s">
        <v>3723</v>
      </c>
      <c r="E1494" s="23" t="s">
        <v>13</v>
      </c>
    </row>
    <row r="1495" hidden="1">
      <c r="A1495" s="56" t="s">
        <v>3724</v>
      </c>
      <c r="B1495" s="25">
        <v>7055.0</v>
      </c>
      <c r="C1495" s="26">
        <v>7055.0</v>
      </c>
      <c r="D1495" s="27">
        <v>0.0</v>
      </c>
      <c r="E1495" s="40"/>
    </row>
    <row r="1496" hidden="1">
      <c r="A1496" s="56" t="s">
        <v>3725</v>
      </c>
      <c r="B1496" s="29">
        <v>16053.0</v>
      </c>
      <c r="C1496" s="26">
        <v>16053.0</v>
      </c>
      <c r="D1496" s="27">
        <v>0.0</v>
      </c>
      <c r="E1496" s="40"/>
    </row>
    <row r="1497" hidden="1">
      <c r="A1497" s="56" t="s">
        <v>3726</v>
      </c>
      <c r="B1497" s="29">
        <v>0.0</v>
      </c>
      <c r="C1497" s="26"/>
      <c r="D1497" s="27">
        <v>0.0</v>
      </c>
      <c r="E1497" s="41"/>
    </row>
    <row r="1498" hidden="1">
      <c r="A1498" s="56" t="s">
        <v>3727</v>
      </c>
      <c r="B1498" s="25">
        <v>0.0</v>
      </c>
      <c r="C1498" s="26"/>
      <c r="D1498" s="27">
        <v>0.0</v>
      </c>
      <c r="E1498" s="40"/>
    </row>
    <row r="1499" hidden="1">
      <c r="A1499" s="31" t="s">
        <v>3729</v>
      </c>
      <c r="B1499" s="29">
        <v>0.0</v>
      </c>
      <c r="C1499" s="26"/>
      <c r="D1499" s="27">
        <v>0.0</v>
      </c>
      <c r="E1499" s="41"/>
    </row>
    <row r="1500" hidden="1">
      <c r="A1500" s="31" t="s">
        <v>3730</v>
      </c>
      <c r="B1500" s="29">
        <v>0.0</v>
      </c>
      <c r="C1500" s="26"/>
      <c r="D1500" s="27">
        <v>0.0</v>
      </c>
      <c r="E1500" s="41"/>
    </row>
    <row r="1501" hidden="1">
      <c r="A1501" s="31" t="s">
        <v>3732</v>
      </c>
      <c r="B1501" s="29">
        <v>0.0</v>
      </c>
      <c r="C1501" s="26"/>
      <c r="D1501" s="27">
        <v>0.0</v>
      </c>
      <c r="E1501" s="28"/>
    </row>
    <row r="1502" hidden="1">
      <c r="A1502" s="31" t="s">
        <v>3734</v>
      </c>
      <c r="B1502" s="29">
        <v>1880.0</v>
      </c>
      <c r="C1502" s="26">
        <v>1880.0</v>
      </c>
      <c r="D1502" s="27">
        <v>0.0</v>
      </c>
      <c r="E1502" s="28"/>
    </row>
    <row r="1503" hidden="1">
      <c r="A1503" s="57" t="s">
        <v>3735</v>
      </c>
      <c r="B1503" s="29">
        <v>55851.0</v>
      </c>
      <c r="C1503" s="29">
        <v>55258.0</v>
      </c>
      <c r="D1503" s="27">
        <v>-593.0</v>
      </c>
      <c r="E1503" s="41"/>
    </row>
    <row r="1504" hidden="1">
      <c r="A1504" s="57" t="s">
        <v>3736</v>
      </c>
      <c r="B1504" s="29">
        <v>20889.0</v>
      </c>
      <c r="C1504" s="58">
        <v>20889.0</v>
      </c>
      <c r="D1504" s="27">
        <v>0.0</v>
      </c>
      <c r="E1504" s="41"/>
    </row>
    <row r="1505" hidden="1">
      <c r="A1505" s="57" t="s">
        <v>3737</v>
      </c>
      <c r="B1505" s="29">
        <v>17529.0</v>
      </c>
      <c r="C1505" s="58">
        <v>17529.0</v>
      </c>
      <c r="D1505" s="27">
        <v>0.0</v>
      </c>
      <c r="E1505" s="41"/>
    </row>
    <row r="1506" hidden="1">
      <c r="A1506" s="57" t="s">
        <v>3738</v>
      </c>
      <c r="B1506" s="29">
        <v>23237.0</v>
      </c>
      <c r="C1506" s="58">
        <v>23237.0</v>
      </c>
      <c r="D1506" s="27">
        <v>0.0</v>
      </c>
      <c r="E1506" s="41"/>
    </row>
    <row r="1507" hidden="1">
      <c r="A1507" s="57" t="s">
        <v>3740</v>
      </c>
      <c r="B1507" s="29">
        <v>0.0</v>
      </c>
      <c r="C1507" s="58">
        <v>0.0</v>
      </c>
      <c r="D1507" s="27">
        <v>0.0</v>
      </c>
      <c r="E1507" s="41"/>
    </row>
    <row r="1508" hidden="1">
      <c r="A1508" s="57" t="s">
        <v>3741</v>
      </c>
      <c r="B1508" s="29">
        <v>0.0</v>
      </c>
      <c r="C1508" s="58">
        <v>0.0</v>
      </c>
      <c r="D1508" s="27">
        <v>0.0</v>
      </c>
      <c r="E1508" s="41"/>
    </row>
    <row r="1509" hidden="1">
      <c r="A1509" s="35" t="s">
        <v>3742</v>
      </c>
      <c r="B1509" s="29">
        <v>142493.0</v>
      </c>
      <c r="C1509" s="58">
        <v>141900.0</v>
      </c>
      <c r="D1509" s="27">
        <v>-593.0</v>
      </c>
      <c r="E1509" s="41"/>
    </row>
    <row r="1510" hidden="1">
      <c r="A1510" s="36" t="s">
        <v>3743</v>
      </c>
      <c r="B1510" s="42">
        <v>1.0</v>
      </c>
      <c r="C1510" s="72">
        <v>1.0</v>
      </c>
      <c r="D1510" s="65">
        <v>0.0</v>
      </c>
      <c r="E1510" s="45"/>
    </row>
    <row r="1511" hidden="1"/>
    <row r="1512" hidden="1"/>
    <row r="1513" hidden="1">
      <c r="A1513" s="5" t="s">
        <v>4848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3717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45845.0</v>
      </c>
      <c r="B1517" s="6"/>
      <c r="C1517" s="53" t="s">
        <v>3718</v>
      </c>
      <c r="D1517" s="15">
        <v>45851.0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4" t="s">
        <v>4850</v>
      </c>
      <c r="B1519" s="7"/>
      <c r="C1519" s="16"/>
      <c r="D1519" s="55" t="s">
        <v>4851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3719</v>
      </c>
      <c r="B1521" s="6"/>
      <c r="C1521" s="6"/>
      <c r="D1521" s="6"/>
      <c r="E1521" s="7"/>
    </row>
    <row r="1522" hidden="1">
      <c r="A1522" s="20" t="s">
        <v>3720</v>
      </c>
      <c r="B1522" s="21" t="s">
        <v>3721</v>
      </c>
      <c r="C1522" s="22" t="s">
        <v>3722</v>
      </c>
      <c r="D1522" s="21" t="s">
        <v>3723</v>
      </c>
      <c r="E1522" s="23" t="s">
        <v>13</v>
      </c>
    </row>
    <row r="1523" hidden="1">
      <c r="A1523" s="56" t="s">
        <v>3724</v>
      </c>
      <c r="B1523" s="25">
        <v>3978.0</v>
      </c>
      <c r="C1523" s="26">
        <v>3978.0</v>
      </c>
      <c r="D1523" s="27">
        <v>0.0</v>
      </c>
      <c r="E1523" s="40"/>
    </row>
    <row r="1524" hidden="1">
      <c r="A1524" s="56" t="s">
        <v>3725</v>
      </c>
      <c r="B1524" s="29">
        <v>15736.0</v>
      </c>
      <c r="C1524" s="26">
        <v>15736.0</v>
      </c>
      <c r="D1524" s="27">
        <v>0.0</v>
      </c>
      <c r="E1524" s="40"/>
    </row>
    <row r="1525" hidden="1">
      <c r="A1525" s="56" t="s">
        <v>3726</v>
      </c>
      <c r="B1525" s="29">
        <v>0.0</v>
      </c>
      <c r="C1525" s="26"/>
      <c r="D1525" s="27">
        <v>0.0</v>
      </c>
      <c r="E1525" s="41"/>
    </row>
    <row r="1526" hidden="1">
      <c r="A1526" s="56" t="s">
        <v>3727</v>
      </c>
      <c r="B1526" s="25">
        <v>0.0</v>
      </c>
      <c r="C1526" s="26"/>
      <c r="D1526" s="27">
        <v>0.0</v>
      </c>
      <c r="E1526" s="40"/>
    </row>
    <row r="1527" hidden="1">
      <c r="A1527" s="31" t="s">
        <v>3729</v>
      </c>
      <c r="B1527" s="29">
        <v>0.0</v>
      </c>
      <c r="C1527" s="26"/>
      <c r="D1527" s="27">
        <v>0.0</v>
      </c>
      <c r="E1527" s="41"/>
    </row>
    <row r="1528" hidden="1">
      <c r="A1528" s="31" t="s">
        <v>3730</v>
      </c>
      <c r="B1528" s="29">
        <v>0.0</v>
      </c>
      <c r="C1528" s="26"/>
      <c r="D1528" s="27">
        <v>0.0</v>
      </c>
      <c r="E1528" s="41"/>
    </row>
    <row r="1529" hidden="1">
      <c r="A1529" s="31" t="s">
        <v>3732</v>
      </c>
      <c r="B1529" s="29">
        <v>0.0</v>
      </c>
      <c r="C1529" s="26"/>
      <c r="D1529" s="27">
        <v>0.0</v>
      </c>
      <c r="E1529" s="28"/>
    </row>
    <row r="1530" hidden="1">
      <c r="A1530" s="31" t="s">
        <v>3734</v>
      </c>
      <c r="B1530" s="29">
        <v>1840.0</v>
      </c>
      <c r="C1530" s="26">
        <v>1840.0</v>
      </c>
      <c r="D1530" s="27">
        <v>0.0</v>
      </c>
      <c r="E1530" s="28"/>
    </row>
    <row r="1531" hidden="1">
      <c r="A1531" s="57" t="s">
        <v>3735</v>
      </c>
      <c r="B1531" s="29">
        <v>75119.0</v>
      </c>
      <c r="C1531" s="29">
        <v>75119.0</v>
      </c>
      <c r="D1531" s="27">
        <v>0.0</v>
      </c>
      <c r="E1531" s="41"/>
    </row>
    <row r="1532" hidden="1">
      <c r="A1532" s="57" t="s">
        <v>3736</v>
      </c>
      <c r="B1532" s="29">
        <v>35372.0</v>
      </c>
      <c r="C1532" s="58">
        <v>35043.0</v>
      </c>
      <c r="D1532" s="27">
        <v>-329.0</v>
      </c>
      <c r="E1532" s="41"/>
    </row>
    <row r="1533" hidden="1">
      <c r="A1533" s="57" t="s">
        <v>3737</v>
      </c>
      <c r="B1533" s="29">
        <v>28855.0</v>
      </c>
      <c r="C1533" s="58">
        <v>28855.0</v>
      </c>
      <c r="D1533" s="27">
        <v>0.0</v>
      </c>
      <c r="E1533" s="41"/>
    </row>
    <row r="1534" hidden="1">
      <c r="A1534" s="57" t="s">
        <v>3738</v>
      </c>
      <c r="B1534" s="29">
        <v>21347.0</v>
      </c>
      <c r="C1534" s="58">
        <v>21347.0</v>
      </c>
      <c r="D1534" s="27">
        <v>0.0</v>
      </c>
      <c r="E1534" s="41"/>
    </row>
    <row r="1535" hidden="1">
      <c r="A1535" s="57" t="s">
        <v>3740</v>
      </c>
      <c r="B1535" s="29">
        <v>0.0</v>
      </c>
      <c r="C1535" s="58">
        <v>0.0</v>
      </c>
      <c r="D1535" s="27">
        <v>0.0</v>
      </c>
      <c r="E1535" s="41"/>
    </row>
    <row r="1536" hidden="1">
      <c r="A1536" s="57" t="s">
        <v>3741</v>
      </c>
      <c r="B1536" s="29">
        <v>0.0</v>
      </c>
      <c r="C1536" s="58">
        <v>0.0</v>
      </c>
      <c r="D1536" s="27">
        <v>0.0</v>
      </c>
      <c r="E1536" s="41"/>
    </row>
    <row r="1537" hidden="1">
      <c r="A1537" s="35" t="s">
        <v>3742</v>
      </c>
      <c r="B1537" s="29">
        <v>182243.0</v>
      </c>
      <c r="C1537" s="58">
        <v>181914.0</v>
      </c>
      <c r="D1537" s="27">
        <v>-329.0</v>
      </c>
      <c r="E1537" s="41"/>
    </row>
    <row r="1538" hidden="1">
      <c r="A1538" s="36" t="s">
        <v>3743</v>
      </c>
      <c r="B1538" s="42">
        <v>4.0</v>
      </c>
      <c r="C1538" s="72">
        <v>4.0</v>
      </c>
      <c r="D1538" s="65">
        <v>0.0</v>
      </c>
      <c r="E1538" s="45"/>
    </row>
    <row r="1539" hidden="1"/>
    <row r="1540" hidden="1"/>
    <row r="1541" hidden="1">
      <c r="A1541" s="5" t="s">
        <v>4848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3717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45852.0</v>
      </c>
      <c r="B1545" s="6"/>
      <c r="C1545" s="53" t="s">
        <v>3718</v>
      </c>
      <c r="D1545" s="15">
        <v>45858.0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4" t="s">
        <v>4850</v>
      </c>
      <c r="B1547" s="7"/>
      <c r="C1547" s="16"/>
      <c r="D1547" s="55" t="s">
        <v>4851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3719</v>
      </c>
      <c r="B1549" s="6"/>
      <c r="C1549" s="6"/>
      <c r="D1549" s="6"/>
      <c r="E1549" s="7"/>
    </row>
    <row r="1550" hidden="1">
      <c r="A1550" s="20" t="s">
        <v>3720</v>
      </c>
      <c r="B1550" s="21" t="s">
        <v>3721</v>
      </c>
      <c r="C1550" s="22" t="s">
        <v>3722</v>
      </c>
      <c r="D1550" s="21" t="s">
        <v>3723</v>
      </c>
      <c r="E1550" s="23" t="s">
        <v>13</v>
      </c>
    </row>
    <row r="1551" hidden="1">
      <c r="A1551" s="56" t="s">
        <v>3724</v>
      </c>
      <c r="B1551" s="25">
        <v>8448.0</v>
      </c>
      <c r="C1551" s="26">
        <v>8448.0</v>
      </c>
      <c r="D1551" s="27">
        <v>0.0</v>
      </c>
      <c r="E1551" s="40"/>
    </row>
    <row r="1552" hidden="1">
      <c r="A1552" s="56" t="s">
        <v>3725</v>
      </c>
      <c r="B1552" s="29">
        <v>16965.0</v>
      </c>
      <c r="C1552" s="26">
        <v>16965.0</v>
      </c>
      <c r="D1552" s="27">
        <v>0.0</v>
      </c>
      <c r="E1552" s="40"/>
    </row>
    <row r="1553" hidden="1">
      <c r="A1553" s="56" t="s">
        <v>3726</v>
      </c>
      <c r="B1553" s="29">
        <v>450.0</v>
      </c>
      <c r="C1553" s="26">
        <v>450.0</v>
      </c>
      <c r="D1553" s="27">
        <v>0.0</v>
      </c>
      <c r="E1553" s="41"/>
    </row>
    <row r="1554" hidden="1">
      <c r="A1554" s="56" t="s">
        <v>3727</v>
      </c>
      <c r="B1554" s="25">
        <v>0.0</v>
      </c>
      <c r="C1554" s="26"/>
      <c r="D1554" s="27">
        <v>0.0</v>
      </c>
      <c r="E1554" s="40"/>
    </row>
    <row r="1555" hidden="1">
      <c r="A1555" s="31" t="s">
        <v>3729</v>
      </c>
      <c r="B1555" s="29">
        <v>0.0</v>
      </c>
      <c r="C1555" s="26"/>
      <c r="D1555" s="27">
        <v>0.0</v>
      </c>
      <c r="E1555" s="41"/>
    </row>
    <row r="1556" hidden="1">
      <c r="A1556" s="31" t="s">
        <v>3730</v>
      </c>
      <c r="B1556" s="29">
        <v>0.0</v>
      </c>
      <c r="C1556" s="26"/>
      <c r="D1556" s="27">
        <v>0.0</v>
      </c>
      <c r="E1556" s="41"/>
    </row>
    <row r="1557" hidden="1">
      <c r="A1557" s="31" t="s">
        <v>3732</v>
      </c>
      <c r="B1557" s="29">
        <v>0.0</v>
      </c>
      <c r="C1557" s="26"/>
      <c r="D1557" s="27">
        <v>0.0</v>
      </c>
      <c r="E1557" s="28"/>
    </row>
    <row r="1558" hidden="1">
      <c r="A1558" s="31" t="s">
        <v>3734</v>
      </c>
      <c r="B1558" s="29">
        <v>2000.0</v>
      </c>
      <c r="C1558" s="26">
        <v>2040.0</v>
      </c>
      <c r="D1558" s="27">
        <v>40.0</v>
      </c>
      <c r="E1558" s="28"/>
    </row>
    <row r="1559" hidden="1">
      <c r="A1559" s="57" t="s">
        <v>3735</v>
      </c>
      <c r="B1559" s="29">
        <v>72458.0</v>
      </c>
      <c r="C1559" s="29">
        <v>75119.0</v>
      </c>
      <c r="D1559" s="27">
        <v>2661.0</v>
      </c>
      <c r="E1559" s="41"/>
    </row>
    <row r="1560" hidden="1">
      <c r="A1560" s="57" t="s">
        <v>3736</v>
      </c>
      <c r="B1560" s="29">
        <v>30307.0</v>
      </c>
      <c r="C1560" s="58">
        <v>35043.0</v>
      </c>
      <c r="D1560" s="27">
        <v>4736.0</v>
      </c>
      <c r="E1560" s="41"/>
    </row>
    <row r="1561" hidden="1">
      <c r="A1561" s="57" t="s">
        <v>3737</v>
      </c>
      <c r="B1561" s="29">
        <v>32447.0</v>
      </c>
      <c r="C1561" s="58">
        <v>28855.0</v>
      </c>
      <c r="D1561" s="27">
        <v>-3592.0</v>
      </c>
      <c r="E1561" s="41"/>
    </row>
    <row r="1562" hidden="1">
      <c r="A1562" s="57" t="s">
        <v>3738</v>
      </c>
      <c r="B1562" s="29">
        <v>23846.0</v>
      </c>
      <c r="C1562" s="58">
        <v>21347.0</v>
      </c>
      <c r="D1562" s="27">
        <v>-2499.0</v>
      </c>
      <c r="E1562" s="41"/>
    </row>
    <row r="1563" hidden="1">
      <c r="A1563" s="57" t="s">
        <v>3740</v>
      </c>
      <c r="B1563" s="29">
        <v>0.0</v>
      </c>
      <c r="C1563" s="58">
        <v>0.0</v>
      </c>
      <c r="D1563" s="27">
        <v>0.0</v>
      </c>
      <c r="E1563" s="41"/>
    </row>
    <row r="1564" hidden="1">
      <c r="A1564" s="57" t="s">
        <v>3741</v>
      </c>
      <c r="B1564" s="29">
        <v>0.0</v>
      </c>
      <c r="C1564" s="58">
        <v>0.0</v>
      </c>
      <c r="D1564" s="27">
        <v>0.0</v>
      </c>
      <c r="E1564" s="41"/>
    </row>
    <row r="1565" hidden="1">
      <c r="A1565" s="35" t="s">
        <v>3742</v>
      </c>
      <c r="B1565" s="29">
        <v>186895.8</v>
      </c>
      <c r="C1565" s="58">
        <v>181914.0</v>
      </c>
      <c r="D1565" s="27">
        <v>-4981.799999999988</v>
      </c>
      <c r="E1565" s="41"/>
    </row>
    <row r="1566" hidden="1">
      <c r="A1566" s="36" t="s">
        <v>3743</v>
      </c>
      <c r="B1566" s="42">
        <v>25.200000000000728</v>
      </c>
      <c r="C1566" s="72">
        <v>6353.0</v>
      </c>
      <c r="D1566" s="65">
        <v>6327.799999999999</v>
      </c>
      <c r="E1566" s="45"/>
    </row>
    <row r="1567" hidden="1"/>
    <row r="1568" hidden="1"/>
    <row r="1569" hidden="1">
      <c r="A1569" s="5" t="s">
        <v>4848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3717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45859.0</v>
      </c>
      <c r="B1573" s="6"/>
      <c r="C1573" s="53" t="s">
        <v>3718</v>
      </c>
      <c r="D1573" s="15">
        <v>45865.0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4" t="s">
        <v>4850</v>
      </c>
      <c r="B1575" s="7"/>
      <c r="C1575" s="16"/>
      <c r="D1575" s="55" t="s">
        <v>4851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3719</v>
      </c>
      <c r="B1577" s="6"/>
      <c r="C1577" s="6"/>
      <c r="D1577" s="6"/>
      <c r="E1577" s="7"/>
    </row>
    <row r="1578" hidden="1">
      <c r="A1578" s="20" t="s">
        <v>3720</v>
      </c>
      <c r="B1578" s="21" t="s">
        <v>3721</v>
      </c>
      <c r="C1578" s="22" t="s">
        <v>3722</v>
      </c>
      <c r="D1578" s="21" t="s">
        <v>3723</v>
      </c>
      <c r="E1578" s="23" t="s">
        <v>13</v>
      </c>
    </row>
    <row r="1579" hidden="1">
      <c r="A1579" s="56" t="s">
        <v>3724</v>
      </c>
      <c r="B1579" s="25">
        <v>5872.0</v>
      </c>
      <c r="C1579" s="26">
        <v>5872.0</v>
      </c>
      <c r="D1579" s="27">
        <v>0.0</v>
      </c>
      <c r="E1579" s="40"/>
    </row>
    <row r="1580" hidden="1">
      <c r="A1580" s="56" t="s">
        <v>3725</v>
      </c>
      <c r="B1580" s="29">
        <v>15837.0</v>
      </c>
      <c r="C1580" s="26">
        <v>15368.0</v>
      </c>
      <c r="D1580" s="27">
        <v>-469.0</v>
      </c>
      <c r="E1580" s="40"/>
    </row>
    <row r="1581" hidden="1">
      <c r="A1581" s="56" t="s">
        <v>3726</v>
      </c>
      <c r="B1581" s="29">
        <v>0.0</v>
      </c>
      <c r="C1581" s="26"/>
      <c r="D1581" s="27">
        <v>0.0</v>
      </c>
      <c r="E1581" s="41"/>
    </row>
    <row r="1582" hidden="1">
      <c r="A1582" s="56" t="s">
        <v>3727</v>
      </c>
      <c r="B1582" s="25">
        <v>0.0</v>
      </c>
      <c r="C1582" s="26"/>
      <c r="D1582" s="27">
        <v>0.0</v>
      </c>
      <c r="E1582" s="40"/>
    </row>
    <row r="1583" hidden="1">
      <c r="A1583" s="31" t="s">
        <v>3729</v>
      </c>
      <c r="B1583" s="29">
        <v>0.0</v>
      </c>
      <c r="C1583" s="26"/>
      <c r="D1583" s="27">
        <v>0.0</v>
      </c>
      <c r="E1583" s="41"/>
    </row>
    <row r="1584" hidden="1">
      <c r="A1584" s="31" t="s">
        <v>3730</v>
      </c>
      <c r="B1584" s="29">
        <v>0.0</v>
      </c>
      <c r="C1584" s="26"/>
      <c r="D1584" s="27">
        <v>0.0</v>
      </c>
      <c r="E1584" s="41"/>
    </row>
    <row r="1585" hidden="1">
      <c r="A1585" s="31" t="s">
        <v>3732</v>
      </c>
      <c r="B1585" s="29">
        <v>0.0</v>
      </c>
      <c r="C1585" s="26"/>
      <c r="D1585" s="27">
        <v>0.0</v>
      </c>
      <c r="E1585" s="28"/>
    </row>
    <row r="1586" hidden="1">
      <c r="A1586" s="31" t="s">
        <v>3734</v>
      </c>
      <c r="B1586" s="29">
        <v>1880.0</v>
      </c>
      <c r="C1586" s="26">
        <v>1600.0</v>
      </c>
      <c r="D1586" s="27">
        <v>-280.0</v>
      </c>
      <c r="E1586" s="28"/>
    </row>
    <row r="1587" hidden="1">
      <c r="A1587" s="57" t="s">
        <v>3735</v>
      </c>
      <c r="B1587" s="29">
        <v>66450.0</v>
      </c>
      <c r="C1587" s="29">
        <v>66450.0</v>
      </c>
      <c r="D1587" s="27">
        <v>0.0</v>
      </c>
      <c r="E1587" s="41"/>
    </row>
    <row r="1588" hidden="1">
      <c r="A1588" s="57" t="s">
        <v>3736</v>
      </c>
      <c r="B1588" s="29">
        <v>23341.0</v>
      </c>
      <c r="C1588" s="58">
        <v>23341.0</v>
      </c>
      <c r="D1588" s="27">
        <v>0.0</v>
      </c>
      <c r="E1588" s="41"/>
    </row>
    <row r="1589" hidden="1">
      <c r="A1589" s="57" t="s">
        <v>3737</v>
      </c>
      <c r="B1589" s="29">
        <v>36716.0</v>
      </c>
      <c r="C1589" s="58">
        <v>36716.0</v>
      </c>
      <c r="D1589" s="27">
        <v>0.0</v>
      </c>
      <c r="E1589" s="41"/>
    </row>
    <row r="1590" hidden="1">
      <c r="A1590" s="57" t="s">
        <v>3738</v>
      </c>
      <c r="B1590" s="29">
        <v>20753.0</v>
      </c>
      <c r="C1590" s="58">
        <v>20753.0</v>
      </c>
      <c r="D1590" s="27">
        <v>0.0</v>
      </c>
      <c r="E1590" s="41"/>
    </row>
    <row r="1591" hidden="1">
      <c r="A1591" s="57" t="s">
        <v>3740</v>
      </c>
      <c r="B1591" s="29">
        <v>0.0</v>
      </c>
      <c r="C1591" s="58">
        <v>0.0</v>
      </c>
      <c r="D1591" s="27">
        <v>0.0</v>
      </c>
      <c r="E1591" s="41"/>
    </row>
    <row r="1592" hidden="1">
      <c r="A1592" s="57" t="s">
        <v>3741</v>
      </c>
      <c r="B1592" s="29">
        <v>0.0</v>
      </c>
      <c r="C1592" s="58">
        <v>0.0</v>
      </c>
      <c r="D1592" s="27">
        <v>0.0</v>
      </c>
      <c r="E1592" s="41"/>
    </row>
    <row r="1593" hidden="1">
      <c r="A1593" s="35" t="s">
        <v>3742</v>
      </c>
      <c r="B1593" s="29">
        <v>170817.5</v>
      </c>
      <c r="C1593" s="58">
        <v>170817.5</v>
      </c>
      <c r="D1593" s="27">
        <v>0.0</v>
      </c>
      <c r="E1593" s="41"/>
    </row>
    <row r="1594" hidden="1">
      <c r="A1594" s="36" t="s">
        <v>3743</v>
      </c>
      <c r="B1594" s="42">
        <v>31.5</v>
      </c>
      <c r="C1594" s="72">
        <v>-717.5</v>
      </c>
      <c r="D1594" s="65">
        <v>-749.0</v>
      </c>
      <c r="E1594" s="45"/>
    </row>
    <row r="1595" hidden="1"/>
    <row r="1596" hidden="1"/>
    <row r="1597" hidden="1">
      <c r="A1597" s="5" t="s">
        <v>4848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3717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45866.0</v>
      </c>
      <c r="B1601" s="6"/>
      <c r="C1601" s="53" t="s">
        <v>3718</v>
      </c>
      <c r="D1601" s="15">
        <v>45869.0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4" t="s">
        <v>4850</v>
      </c>
      <c r="B1603" s="7"/>
      <c r="C1603" s="16"/>
      <c r="D1603" s="55" t="s">
        <v>4865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3719</v>
      </c>
      <c r="B1605" s="6"/>
      <c r="C1605" s="6"/>
      <c r="D1605" s="6"/>
      <c r="E1605" s="7"/>
    </row>
    <row r="1606" hidden="1">
      <c r="A1606" s="20" t="s">
        <v>3720</v>
      </c>
      <c r="B1606" s="21" t="s">
        <v>3721</v>
      </c>
      <c r="C1606" s="22" t="s">
        <v>3722</v>
      </c>
      <c r="D1606" s="21" t="s">
        <v>3723</v>
      </c>
      <c r="E1606" s="23" t="s">
        <v>13</v>
      </c>
    </row>
    <row r="1607" hidden="1">
      <c r="A1607" s="56" t="s">
        <v>3724</v>
      </c>
      <c r="B1607" s="25">
        <v>1113.0</v>
      </c>
      <c r="C1607" s="26">
        <v>1113.0</v>
      </c>
      <c r="D1607" s="27">
        <v>0.0</v>
      </c>
      <c r="E1607" s="40"/>
    </row>
    <row r="1608" hidden="1">
      <c r="A1608" s="56" t="s">
        <v>3725</v>
      </c>
      <c r="B1608" s="29">
        <v>5999.0</v>
      </c>
      <c r="C1608" s="26">
        <v>5999.0</v>
      </c>
      <c r="D1608" s="27">
        <v>0.0</v>
      </c>
      <c r="E1608" s="40"/>
    </row>
    <row r="1609" hidden="1">
      <c r="A1609" s="56" t="s">
        <v>3726</v>
      </c>
      <c r="B1609" s="29">
        <v>0.0</v>
      </c>
      <c r="C1609" s="26"/>
      <c r="D1609" s="27">
        <v>0.0</v>
      </c>
      <c r="E1609" s="41"/>
    </row>
    <row r="1610" hidden="1">
      <c r="A1610" s="56" t="s">
        <v>3727</v>
      </c>
      <c r="B1610" s="25">
        <v>0.0</v>
      </c>
      <c r="C1610" s="26"/>
      <c r="D1610" s="27">
        <v>0.0</v>
      </c>
      <c r="E1610" s="40"/>
    </row>
    <row r="1611" hidden="1">
      <c r="A1611" s="31" t="s">
        <v>3729</v>
      </c>
      <c r="B1611" s="29">
        <v>0.0</v>
      </c>
      <c r="C1611" s="26"/>
      <c r="D1611" s="27">
        <v>0.0</v>
      </c>
      <c r="E1611" s="41"/>
    </row>
    <row r="1612" hidden="1">
      <c r="A1612" s="31" t="s">
        <v>3730</v>
      </c>
      <c r="B1612" s="29">
        <v>0.0</v>
      </c>
      <c r="C1612" s="26"/>
      <c r="D1612" s="27">
        <v>0.0</v>
      </c>
      <c r="E1612" s="41"/>
    </row>
    <row r="1613" hidden="1">
      <c r="A1613" s="31" t="s">
        <v>3732</v>
      </c>
      <c r="B1613" s="29">
        <v>0.0</v>
      </c>
      <c r="C1613" s="26"/>
      <c r="D1613" s="27">
        <v>0.0</v>
      </c>
      <c r="E1613" s="28"/>
    </row>
    <row r="1614" hidden="1">
      <c r="A1614" s="31" t="s">
        <v>3734</v>
      </c>
      <c r="B1614" s="29">
        <v>960.0</v>
      </c>
      <c r="C1614" s="26">
        <v>960.0</v>
      </c>
      <c r="D1614" s="27">
        <v>0.0</v>
      </c>
      <c r="E1614" s="28"/>
    </row>
    <row r="1615" hidden="1">
      <c r="A1615" s="57" t="s">
        <v>3735</v>
      </c>
      <c r="B1615" s="29">
        <v>26691.0</v>
      </c>
      <c r="C1615" s="29">
        <v>27055.0</v>
      </c>
      <c r="D1615" s="27">
        <v>364.0</v>
      </c>
      <c r="E1615" s="41"/>
    </row>
    <row r="1616" hidden="1">
      <c r="A1616" s="57" t="s">
        <v>3736</v>
      </c>
      <c r="B1616" s="29">
        <v>10784.0</v>
      </c>
      <c r="C1616" s="58">
        <v>10784.0</v>
      </c>
      <c r="D1616" s="27">
        <v>0.0</v>
      </c>
      <c r="E1616" s="41"/>
    </row>
    <row r="1617" hidden="1">
      <c r="A1617" s="57" t="s">
        <v>3737</v>
      </c>
      <c r="B1617" s="29">
        <v>22435.0</v>
      </c>
      <c r="C1617" s="58">
        <v>22435.0</v>
      </c>
      <c r="D1617" s="27">
        <v>0.0</v>
      </c>
      <c r="E1617" s="41"/>
    </row>
    <row r="1618" hidden="1">
      <c r="A1618" s="57" t="s">
        <v>3738</v>
      </c>
      <c r="B1618" s="29">
        <v>14651.0</v>
      </c>
      <c r="C1618" s="58">
        <v>14651.0</v>
      </c>
      <c r="D1618" s="27">
        <v>0.0</v>
      </c>
      <c r="E1618" s="41"/>
    </row>
    <row r="1619" hidden="1">
      <c r="A1619" s="57" t="s">
        <v>3740</v>
      </c>
      <c r="B1619" s="29">
        <v>0.0</v>
      </c>
      <c r="C1619" s="58">
        <v>0.0</v>
      </c>
      <c r="D1619" s="27">
        <v>0.0</v>
      </c>
      <c r="E1619" s="41"/>
    </row>
    <row r="1620" hidden="1">
      <c r="A1620" s="57" t="s">
        <v>3741</v>
      </c>
      <c r="B1620" s="29">
        <v>0.0</v>
      </c>
      <c r="C1620" s="58">
        <v>0.0</v>
      </c>
      <c r="D1620" s="27">
        <v>0.0</v>
      </c>
      <c r="E1620" s="41"/>
    </row>
    <row r="1621" hidden="1">
      <c r="A1621" s="35" t="s">
        <v>3742</v>
      </c>
      <c r="B1621" s="29">
        <v>82632.5</v>
      </c>
      <c r="C1621" s="58">
        <v>82996.5</v>
      </c>
      <c r="D1621" s="27">
        <v>364.0</v>
      </c>
      <c r="E1621" s="41"/>
    </row>
    <row r="1622" hidden="1">
      <c r="A1622" s="36" t="s">
        <v>3743</v>
      </c>
      <c r="B1622" s="42">
        <v>0.5</v>
      </c>
      <c r="C1622" s="72">
        <v>0.5</v>
      </c>
      <c r="D1622" s="65">
        <v>0.0</v>
      </c>
      <c r="E1622" s="45"/>
    </row>
    <row r="1623" hidden="1"/>
    <row r="1624" hidden="1"/>
    <row r="1625" hidden="1">
      <c r="A1625" s="5" t="s">
        <v>4848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3717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45870.0</v>
      </c>
      <c r="B1629" s="6"/>
      <c r="C1629" s="53" t="s">
        <v>3718</v>
      </c>
      <c r="D1629" s="15">
        <v>45872.0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4" t="s">
        <v>4857</v>
      </c>
      <c r="B1631" s="7"/>
      <c r="C1631" s="16"/>
      <c r="D1631" s="55" t="s">
        <v>4851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3719</v>
      </c>
      <c r="B1633" s="6"/>
      <c r="C1633" s="6"/>
      <c r="D1633" s="6"/>
      <c r="E1633" s="7"/>
    </row>
    <row r="1634" hidden="1">
      <c r="A1634" s="20" t="s">
        <v>3720</v>
      </c>
      <c r="B1634" s="21" t="s">
        <v>3721</v>
      </c>
      <c r="C1634" s="22" t="s">
        <v>3722</v>
      </c>
      <c r="D1634" s="21" t="s">
        <v>3723</v>
      </c>
      <c r="E1634" s="23" t="s">
        <v>13</v>
      </c>
    </row>
    <row r="1635" hidden="1">
      <c r="A1635" s="56" t="s">
        <v>3724</v>
      </c>
      <c r="B1635" s="25">
        <v>3376.0</v>
      </c>
      <c r="C1635" s="26">
        <v>3376.0</v>
      </c>
      <c r="D1635" s="27">
        <v>0.0</v>
      </c>
      <c r="E1635" s="40"/>
    </row>
    <row r="1636" hidden="1">
      <c r="A1636" s="56" t="s">
        <v>3725</v>
      </c>
      <c r="B1636" s="29">
        <v>7720.0</v>
      </c>
      <c r="C1636" s="26">
        <v>7720.0</v>
      </c>
      <c r="D1636" s="27">
        <v>0.0</v>
      </c>
      <c r="E1636" s="40"/>
    </row>
    <row r="1637" hidden="1">
      <c r="A1637" s="56" t="s">
        <v>3726</v>
      </c>
      <c r="B1637" s="29">
        <v>420.0</v>
      </c>
      <c r="C1637" s="26">
        <v>420.0</v>
      </c>
      <c r="D1637" s="27">
        <v>0.0</v>
      </c>
      <c r="E1637" s="41"/>
    </row>
    <row r="1638" hidden="1">
      <c r="A1638" s="56" t="s">
        <v>3727</v>
      </c>
      <c r="B1638" s="25">
        <v>0.0</v>
      </c>
      <c r="C1638" s="26"/>
      <c r="D1638" s="27">
        <v>0.0</v>
      </c>
      <c r="E1638" s="40"/>
    </row>
    <row r="1639" hidden="1">
      <c r="A1639" s="31" t="s">
        <v>3729</v>
      </c>
      <c r="B1639" s="29">
        <v>0.0</v>
      </c>
      <c r="C1639" s="26"/>
      <c r="D1639" s="27">
        <v>0.0</v>
      </c>
      <c r="E1639" s="41"/>
    </row>
    <row r="1640" hidden="1">
      <c r="A1640" s="31" t="s">
        <v>3730</v>
      </c>
      <c r="B1640" s="29">
        <v>0.0</v>
      </c>
      <c r="C1640" s="26"/>
      <c r="D1640" s="27">
        <v>0.0</v>
      </c>
      <c r="E1640" s="41"/>
    </row>
    <row r="1641" hidden="1">
      <c r="A1641" s="31" t="s">
        <v>3732</v>
      </c>
      <c r="B1641" s="29">
        <v>0.0</v>
      </c>
      <c r="C1641" s="26"/>
      <c r="D1641" s="27">
        <v>0.0</v>
      </c>
      <c r="E1641" s="28"/>
    </row>
    <row r="1642" hidden="1">
      <c r="A1642" s="31" t="s">
        <v>3734</v>
      </c>
      <c r="B1642" s="29">
        <v>1000.0</v>
      </c>
      <c r="C1642" s="26">
        <v>1000.0</v>
      </c>
      <c r="D1642" s="27">
        <v>0.0</v>
      </c>
      <c r="E1642" s="28"/>
    </row>
    <row r="1643" hidden="1">
      <c r="A1643" s="57" t="s">
        <v>3735</v>
      </c>
      <c r="B1643" s="29">
        <v>34828.0</v>
      </c>
      <c r="C1643" s="29">
        <v>34828.0</v>
      </c>
      <c r="D1643" s="27">
        <v>0.0</v>
      </c>
      <c r="E1643" s="41"/>
    </row>
    <row r="1644" hidden="1">
      <c r="A1644" s="57" t="s">
        <v>3736</v>
      </c>
      <c r="B1644" s="29">
        <v>12257.0</v>
      </c>
      <c r="C1644" s="58">
        <v>12257.0</v>
      </c>
      <c r="D1644" s="27">
        <v>0.0</v>
      </c>
      <c r="E1644" s="41"/>
    </row>
    <row r="1645" hidden="1">
      <c r="A1645" s="57" t="s">
        <v>3737</v>
      </c>
      <c r="B1645" s="29">
        <v>14983.0</v>
      </c>
      <c r="C1645" s="58">
        <v>14983.0</v>
      </c>
      <c r="D1645" s="27">
        <v>0.0</v>
      </c>
      <c r="E1645" s="41"/>
    </row>
    <row r="1646" hidden="1">
      <c r="A1646" s="57" t="s">
        <v>3738</v>
      </c>
      <c r="B1646" s="29">
        <v>13407.0</v>
      </c>
      <c r="C1646" s="58">
        <v>13407.0</v>
      </c>
      <c r="D1646" s="27">
        <v>0.0</v>
      </c>
      <c r="E1646" s="41"/>
    </row>
    <row r="1647" hidden="1">
      <c r="A1647" s="57" t="s">
        <v>3740</v>
      </c>
      <c r="B1647" s="29">
        <v>1313.0</v>
      </c>
      <c r="C1647" s="58">
        <v>1313.0</v>
      </c>
      <c r="D1647" s="27">
        <v>0.0</v>
      </c>
      <c r="E1647" s="41"/>
    </row>
    <row r="1648" hidden="1">
      <c r="A1648" s="57" t="s">
        <v>3741</v>
      </c>
      <c r="B1648" s="29">
        <v>0.0</v>
      </c>
      <c r="C1648" s="58">
        <v>0.0</v>
      </c>
      <c r="D1648" s="27">
        <v>0.0</v>
      </c>
      <c r="E1648" s="41"/>
    </row>
    <row r="1649" hidden="1">
      <c r="A1649" s="35" t="s">
        <v>3742</v>
      </c>
      <c r="B1649" s="29">
        <v>89304.0</v>
      </c>
      <c r="C1649" s="58">
        <v>89304.0</v>
      </c>
      <c r="D1649" s="27">
        <v>0.0</v>
      </c>
      <c r="E1649" s="41"/>
    </row>
    <row r="1650" hidden="1">
      <c r="A1650" s="36" t="s">
        <v>3743</v>
      </c>
      <c r="B1650" s="42">
        <v>0.0</v>
      </c>
      <c r="C1650" s="72">
        <v>0.0</v>
      </c>
      <c r="D1650" s="65">
        <v>0.0</v>
      </c>
      <c r="E1650" s="45"/>
    </row>
    <row r="1651" hidden="1"/>
    <row r="1652" hidden="1"/>
    <row r="1653" hidden="1">
      <c r="A1653" s="5" t="s">
        <v>4848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3717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45873.0</v>
      </c>
      <c r="B1657" s="6"/>
      <c r="C1657" s="53" t="s">
        <v>3718</v>
      </c>
      <c r="D1657" s="15">
        <v>45879.0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4" t="s">
        <v>4850</v>
      </c>
      <c r="B1659" s="7"/>
      <c r="C1659" s="16"/>
      <c r="D1659" s="55" t="s">
        <v>4851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3719</v>
      </c>
      <c r="B1661" s="6"/>
      <c r="C1661" s="6"/>
      <c r="D1661" s="6"/>
      <c r="E1661" s="7"/>
    </row>
    <row r="1662" hidden="1">
      <c r="A1662" s="20" t="s">
        <v>3720</v>
      </c>
      <c r="B1662" s="21" t="s">
        <v>3721</v>
      </c>
      <c r="C1662" s="22" t="s">
        <v>3722</v>
      </c>
      <c r="D1662" s="21" t="s">
        <v>3723</v>
      </c>
      <c r="E1662" s="23" t="s">
        <v>13</v>
      </c>
    </row>
    <row r="1663" hidden="1">
      <c r="A1663" s="56" t="s">
        <v>3724</v>
      </c>
      <c r="B1663" s="25">
        <v>9185.0</v>
      </c>
      <c r="C1663" s="26">
        <v>7276.0</v>
      </c>
      <c r="D1663" s="27">
        <v>-1909.0</v>
      </c>
      <c r="E1663" s="40"/>
    </row>
    <row r="1664" hidden="1">
      <c r="A1664" s="56" t="s">
        <v>3725</v>
      </c>
      <c r="B1664" s="29">
        <v>15635.0</v>
      </c>
      <c r="C1664" s="26">
        <v>15635.0</v>
      </c>
      <c r="D1664" s="27">
        <v>0.0</v>
      </c>
      <c r="E1664" s="40"/>
    </row>
    <row r="1665" hidden="1">
      <c r="A1665" s="56" t="s">
        <v>3726</v>
      </c>
      <c r="B1665" s="29">
        <v>0.0</v>
      </c>
      <c r="C1665" s="26"/>
      <c r="D1665" s="27">
        <v>0.0</v>
      </c>
      <c r="E1665" s="41"/>
    </row>
    <row r="1666" hidden="1">
      <c r="A1666" s="56" t="s">
        <v>3727</v>
      </c>
      <c r="B1666" s="25">
        <v>0.0</v>
      </c>
      <c r="C1666" s="26"/>
      <c r="D1666" s="27">
        <v>0.0</v>
      </c>
      <c r="E1666" s="40"/>
    </row>
    <row r="1667" hidden="1">
      <c r="A1667" s="31" t="s">
        <v>3729</v>
      </c>
      <c r="B1667" s="29">
        <v>0.0</v>
      </c>
      <c r="C1667" s="26"/>
      <c r="D1667" s="27">
        <v>0.0</v>
      </c>
      <c r="E1667" s="41"/>
    </row>
    <row r="1668" hidden="1">
      <c r="A1668" s="31" t="s">
        <v>3730</v>
      </c>
      <c r="B1668" s="29">
        <v>0.0</v>
      </c>
      <c r="C1668" s="26"/>
      <c r="D1668" s="27">
        <v>0.0</v>
      </c>
      <c r="E1668" s="41"/>
    </row>
    <row r="1669" hidden="1">
      <c r="A1669" s="31" t="s">
        <v>3732</v>
      </c>
      <c r="B1669" s="29">
        <v>0.0</v>
      </c>
      <c r="C1669" s="26"/>
      <c r="D1669" s="27">
        <v>0.0</v>
      </c>
      <c r="E1669" s="28"/>
    </row>
    <row r="1670" hidden="1">
      <c r="A1670" s="31" t="s">
        <v>3734</v>
      </c>
      <c r="B1670" s="29">
        <v>1760.0</v>
      </c>
      <c r="C1670" s="26">
        <v>1760.0</v>
      </c>
      <c r="D1670" s="27">
        <v>0.0</v>
      </c>
      <c r="E1670" s="28"/>
    </row>
    <row r="1671" hidden="1">
      <c r="A1671" s="57" t="s">
        <v>3735</v>
      </c>
      <c r="B1671" s="29">
        <v>61183.0</v>
      </c>
      <c r="C1671" s="29">
        <v>61183.0</v>
      </c>
      <c r="D1671" s="27">
        <v>0.0</v>
      </c>
      <c r="E1671" s="41"/>
    </row>
    <row r="1672" hidden="1">
      <c r="A1672" s="57" t="s">
        <v>3736</v>
      </c>
      <c r="B1672" s="29">
        <v>23484.0</v>
      </c>
      <c r="C1672" s="58">
        <v>23195.0</v>
      </c>
      <c r="D1672" s="27">
        <v>-289.0</v>
      </c>
      <c r="E1672" s="41"/>
    </row>
    <row r="1673" hidden="1">
      <c r="A1673" s="57" t="s">
        <v>3737</v>
      </c>
      <c r="B1673" s="29">
        <v>29990.0</v>
      </c>
      <c r="C1673" s="58">
        <v>29990.0</v>
      </c>
      <c r="D1673" s="27">
        <v>0.0</v>
      </c>
      <c r="E1673" s="41"/>
    </row>
    <row r="1674" hidden="1">
      <c r="A1674" s="57" t="s">
        <v>3738</v>
      </c>
      <c r="B1674" s="29">
        <v>23194.0</v>
      </c>
      <c r="C1674" s="58">
        <v>23194.0</v>
      </c>
      <c r="D1674" s="27">
        <v>0.0</v>
      </c>
      <c r="E1674" s="41"/>
    </row>
    <row r="1675" hidden="1">
      <c r="A1675" s="57" t="s">
        <v>3740</v>
      </c>
      <c r="B1675" s="29">
        <v>403.0</v>
      </c>
      <c r="C1675" s="58">
        <v>403.0</v>
      </c>
      <c r="D1675" s="27">
        <v>0.0</v>
      </c>
      <c r="E1675" s="41"/>
    </row>
    <row r="1676" hidden="1">
      <c r="A1676" s="57" t="s">
        <v>3741</v>
      </c>
      <c r="B1676" s="29">
        <v>0.0</v>
      </c>
      <c r="C1676" s="58">
        <v>0.0</v>
      </c>
      <c r="D1676" s="27">
        <v>0.0</v>
      </c>
      <c r="E1676" s="41"/>
    </row>
    <row r="1677" hidden="1">
      <c r="A1677" s="35" t="s">
        <v>3742</v>
      </c>
      <c r="B1677" s="29">
        <v>162924.80000000002</v>
      </c>
      <c r="C1677" s="58">
        <v>162635.8</v>
      </c>
      <c r="D1677" s="27">
        <v>-289.0000000000291</v>
      </c>
      <c r="E1677" s="41"/>
    </row>
    <row r="1678" hidden="1">
      <c r="A1678" s="36" t="s">
        <v>3743</v>
      </c>
      <c r="B1678" s="42">
        <v>1909.199999999997</v>
      </c>
      <c r="C1678" s="72">
        <v>0.20000000001164153</v>
      </c>
      <c r="D1678" s="65">
        <v>-1908.9999999999854</v>
      </c>
      <c r="E1678" s="45"/>
    </row>
    <row r="1679" hidden="1"/>
    <row r="1680" hidden="1"/>
    <row r="1681" hidden="1">
      <c r="A1681" s="5" t="s">
        <v>4848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3717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45880.0</v>
      </c>
      <c r="B1685" s="6"/>
      <c r="C1685" s="53" t="s">
        <v>3718</v>
      </c>
      <c r="D1685" s="15">
        <v>45886.0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4" t="s">
        <v>4850</v>
      </c>
      <c r="B1687" s="7"/>
      <c r="C1687" s="16"/>
      <c r="D1687" s="55" t="s">
        <v>4851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3719</v>
      </c>
      <c r="B1689" s="6"/>
      <c r="C1689" s="6"/>
      <c r="D1689" s="6"/>
      <c r="E1689" s="7"/>
    </row>
    <row r="1690" hidden="1">
      <c r="A1690" s="20" t="s">
        <v>3720</v>
      </c>
      <c r="B1690" s="21" t="s">
        <v>3721</v>
      </c>
      <c r="C1690" s="22" t="s">
        <v>3722</v>
      </c>
      <c r="D1690" s="21" t="s">
        <v>3723</v>
      </c>
      <c r="E1690" s="23" t="s">
        <v>13</v>
      </c>
    </row>
    <row r="1691" hidden="1">
      <c r="A1691" s="56" t="s">
        <v>3724</v>
      </c>
      <c r="B1691" s="25">
        <v>10046.0</v>
      </c>
      <c r="C1691" s="26">
        <v>10046.0</v>
      </c>
      <c r="D1691" s="27">
        <v>0.0</v>
      </c>
      <c r="E1691" s="40"/>
    </row>
    <row r="1692" hidden="1">
      <c r="A1692" s="56" t="s">
        <v>3725</v>
      </c>
      <c r="B1692" s="29">
        <v>11989.0</v>
      </c>
      <c r="C1692" s="26">
        <v>11989.0</v>
      </c>
      <c r="D1692" s="27">
        <v>0.0</v>
      </c>
      <c r="E1692" s="40"/>
    </row>
    <row r="1693" hidden="1">
      <c r="A1693" s="56" t="s">
        <v>3726</v>
      </c>
      <c r="B1693" s="29">
        <v>0.0</v>
      </c>
      <c r="C1693" s="26"/>
      <c r="D1693" s="27">
        <v>0.0</v>
      </c>
      <c r="E1693" s="41"/>
    </row>
    <row r="1694" hidden="1">
      <c r="A1694" s="56" t="s">
        <v>3727</v>
      </c>
      <c r="B1694" s="25">
        <v>0.0</v>
      </c>
      <c r="C1694" s="26"/>
      <c r="D1694" s="27">
        <v>0.0</v>
      </c>
      <c r="E1694" s="40"/>
    </row>
    <row r="1695" hidden="1">
      <c r="A1695" s="31" t="s">
        <v>3729</v>
      </c>
      <c r="B1695" s="29">
        <v>0.0</v>
      </c>
      <c r="C1695" s="26"/>
      <c r="D1695" s="27">
        <v>0.0</v>
      </c>
      <c r="E1695" s="41"/>
    </row>
    <row r="1696" hidden="1">
      <c r="A1696" s="31" t="s">
        <v>3730</v>
      </c>
      <c r="B1696" s="29">
        <v>0.0</v>
      </c>
      <c r="C1696" s="26"/>
      <c r="D1696" s="27">
        <v>0.0</v>
      </c>
      <c r="E1696" s="41"/>
    </row>
    <row r="1697" hidden="1">
      <c r="A1697" s="31" t="s">
        <v>3732</v>
      </c>
      <c r="B1697" s="29">
        <v>0.0</v>
      </c>
      <c r="C1697" s="26"/>
      <c r="D1697" s="27">
        <v>0.0</v>
      </c>
      <c r="E1697" s="28"/>
    </row>
    <row r="1698" hidden="1">
      <c r="A1698" s="31" t="s">
        <v>3734</v>
      </c>
      <c r="B1698" s="29">
        <v>2200.0</v>
      </c>
      <c r="C1698" s="26">
        <v>2200.0</v>
      </c>
      <c r="D1698" s="27">
        <v>0.0</v>
      </c>
      <c r="E1698" s="28"/>
    </row>
    <row r="1699" hidden="1">
      <c r="A1699" s="57" t="s">
        <v>3735</v>
      </c>
      <c r="B1699" s="29">
        <v>70053.0</v>
      </c>
      <c r="C1699" s="29">
        <v>70053.0</v>
      </c>
      <c r="D1699" s="27">
        <v>0.0</v>
      </c>
      <c r="E1699" s="41"/>
    </row>
    <row r="1700" hidden="1">
      <c r="A1700" s="57" t="s">
        <v>3736</v>
      </c>
      <c r="B1700" s="29">
        <v>30453.0</v>
      </c>
      <c r="C1700" s="58">
        <v>31166.0</v>
      </c>
      <c r="D1700" s="27">
        <v>713.0</v>
      </c>
      <c r="E1700" s="41"/>
    </row>
    <row r="1701" hidden="1">
      <c r="A1701" s="57" t="s">
        <v>3737</v>
      </c>
      <c r="B1701" s="29">
        <v>34508.0</v>
      </c>
      <c r="C1701" s="58">
        <v>34508.0</v>
      </c>
      <c r="D1701" s="27">
        <v>0.0</v>
      </c>
      <c r="E1701" s="41"/>
    </row>
    <row r="1702" hidden="1">
      <c r="A1702" s="57" t="s">
        <v>3738</v>
      </c>
      <c r="B1702" s="29">
        <v>30021.0</v>
      </c>
      <c r="C1702" s="58">
        <v>30021.0</v>
      </c>
      <c r="D1702" s="27">
        <v>0.0</v>
      </c>
      <c r="E1702" s="41"/>
    </row>
    <row r="1703" hidden="1">
      <c r="A1703" s="57" t="s">
        <v>3740</v>
      </c>
      <c r="B1703" s="29">
        <v>617.0</v>
      </c>
      <c r="C1703" s="58">
        <v>617.0</v>
      </c>
      <c r="D1703" s="27">
        <v>0.0</v>
      </c>
      <c r="E1703" s="41"/>
    </row>
    <row r="1704" hidden="1">
      <c r="A1704" s="57" t="s">
        <v>3741</v>
      </c>
      <c r="B1704" s="29">
        <v>0.0</v>
      </c>
      <c r="C1704" s="58">
        <v>0.0</v>
      </c>
      <c r="D1704" s="27">
        <v>0.0</v>
      </c>
      <c r="E1704" s="41"/>
    </row>
    <row r="1705" hidden="1">
      <c r="A1705" s="35" t="s">
        <v>3742</v>
      </c>
      <c r="B1705" s="29">
        <v>189886.5</v>
      </c>
      <c r="C1705" s="58">
        <v>190599.5</v>
      </c>
      <c r="D1705" s="27">
        <v>713.0</v>
      </c>
      <c r="E1705" s="41"/>
    </row>
    <row r="1706" hidden="1">
      <c r="A1706" s="36" t="s">
        <v>3743</v>
      </c>
      <c r="B1706" s="42">
        <v>0.5</v>
      </c>
      <c r="C1706" s="72">
        <v>0.5</v>
      </c>
      <c r="D1706" s="65">
        <v>0.0</v>
      </c>
      <c r="E1706" s="45"/>
    </row>
    <row r="1707" hidden="1"/>
    <row r="1708" hidden="1"/>
    <row r="1709" hidden="1">
      <c r="A1709" s="5" t="s">
        <v>4848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3717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45887.0</v>
      </c>
      <c r="B1713" s="6"/>
      <c r="C1713" s="53" t="s">
        <v>3718</v>
      </c>
      <c r="D1713" s="15">
        <v>45893.0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4" t="s">
        <v>4850</v>
      </c>
      <c r="B1715" s="7"/>
      <c r="C1715" s="16"/>
      <c r="D1715" s="55" t="s">
        <v>4851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3719</v>
      </c>
      <c r="B1717" s="6"/>
      <c r="C1717" s="6"/>
      <c r="D1717" s="6"/>
      <c r="E1717" s="7"/>
    </row>
    <row r="1718" hidden="1">
      <c r="A1718" s="20" t="s">
        <v>3720</v>
      </c>
      <c r="B1718" s="21" t="s">
        <v>3721</v>
      </c>
      <c r="C1718" s="22" t="s">
        <v>3722</v>
      </c>
      <c r="D1718" s="21" t="s">
        <v>3723</v>
      </c>
      <c r="E1718" s="23" t="s">
        <v>13</v>
      </c>
    </row>
    <row r="1719" hidden="1">
      <c r="A1719" s="56" t="s">
        <v>3724</v>
      </c>
      <c r="B1719" s="25">
        <v>8157.0</v>
      </c>
      <c r="C1719" s="26">
        <v>8157.0</v>
      </c>
      <c r="D1719" s="27">
        <v>0.0</v>
      </c>
      <c r="E1719" s="40"/>
    </row>
    <row r="1720" hidden="1">
      <c r="A1720" s="56" t="s">
        <v>3725</v>
      </c>
      <c r="B1720" s="29">
        <v>13758.0</v>
      </c>
      <c r="C1720" s="26">
        <v>13758.0</v>
      </c>
      <c r="D1720" s="27">
        <v>0.0</v>
      </c>
      <c r="E1720" s="40"/>
    </row>
    <row r="1721" hidden="1">
      <c r="A1721" s="56" t="s">
        <v>3726</v>
      </c>
      <c r="B1721" s="29">
        <v>0.0</v>
      </c>
      <c r="C1721" s="26"/>
      <c r="D1721" s="27">
        <v>0.0</v>
      </c>
      <c r="E1721" s="41"/>
    </row>
    <row r="1722" hidden="1">
      <c r="A1722" s="56" t="s">
        <v>3727</v>
      </c>
      <c r="B1722" s="25">
        <v>0.0</v>
      </c>
      <c r="C1722" s="26"/>
      <c r="D1722" s="27">
        <v>0.0</v>
      </c>
      <c r="E1722" s="40"/>
    </row>
    <row r="1723" hidden="1">
      <c r="A1723" s="31" t="s">
        <v>3729</v>
      </c>
      <c r="B1723" s="29">
        <v>0.0</v>
      </c>
      <c r="C1723" s="26"/>
      <c r="D1723" s="27">
        <v>0.0</v>
      </c>
      <c r="E1723" s="41"/>
    </row>
    <row r="1724" hidden="1">
      <c r="A1724" s="31" t="s">
        <v>3730</v>
      </c>
      <c r="B1724" s="29">
        <v>0.0</v>
      </c>
      <c r="C1724" s="26"/>
      <c r="D1724" s="27">
        <v>0.0</v>
      </c>
      <c r="E1724" s="41"/>
    </row>
    <row r="1725" hidden="1">
      <c r="A1725" s="31" t="s">
        <v>3732</v>
      </c>
      <c r="B1725" s="29">
        <v>0.0</v>
      </c>
      <c r="C1725" s="26"/>
      <c r="D1725" s="27">
        <v>0.0</v>
      </c>
      <c r="E1725" s="28"/>
    </row>
    <row r="1726" hidden="1">
      <c r="A1726" s="31" t="s">
        <v>3734</v>
      </c>
      <c r="B1726" s="29">
        <v>1640.0</v>
      </c>
      <c r="C1726" s="26">
        <v>1600.0</v>
      </c>
      <c r="D1726" s="27">
        <v>-40.0</v>
      </c>
      <c r="E1726" s="28"/>
    </row>
    <row r="1727" hidden="1">
      <c r="A1727" s="57" t="s">
        <v>3735</v>
      </c>
      <c r="B1727" s="29">
        <v>59451.0</v>
      </c>
      <c r="C1727" s="29">
        <v>59451.0</v>
      </c>
      <c r="D1727" s="27">
        <v>0.0</v>
      </c>
      <c r="E1727" s="41"/>
    </row>
    <row r="1728" hidden="1">
      <c r="A1728" s="57" t="s">
        <v>3736</v>
      </c>
      <c r="B1728" s="29">
        <v>26595.0</v>
      </c>
      <c r="C1728" s="58">
        <v>26595.0</v>
      </c>
      <c r="D1728" s="27">
        <v>0.0</v>
      </c>
      <c r="E1728" s="41"/>
    </row>
    <row r="1729" hidden="1">
      <c r="A1729" s="57" t="s">
        <v>3737</v>
      </c>
      <c r="B1729" s="29">
        <v>27697.0</v>
      </c>
      <c r="C1729" s="58">
        <v>27697.0</v>
      </c>
      <c r="D1729" s="27">
        <v>0.0</v>
      </c>
      <c r="E1729" s="41"/>
    </row>
    <row r="1730" hidden="1">
      <c r="A1730" s="57" t="s">
        <v>3738</v>
      </c>
      <c r="B1730" s="29">
        <v>21062.0</v>
      </c>
      <c r="C1730" s="58">
        <v>21062.0</v>
      </c>
      <c r="D1730" s="27">
        <v>0.0</v>
      </c>
      <c r="E1730" s="41"/>
    </row>
    <row r="1731" hidden="1">
      <c r="A1731" s="57" t="s">
        <v>3740</v>
      </c>
      <c r="B1731" s="29">
        <v>0.0</v>
      </c>
      <c r="C1731" s="58">
        <v>0.0</v>
      </c>
      <c r="D1731" s="27">
        <v>0.0</v>
      </c>
      <c r="E1731" s="41"/>
    </row>
    <row r="1732" hidden="1">
      <c r="A1732" s="57" t="s">
        <v>3741</v>
      </c>
      <c r="B1732" s="29">
        <v>0.0</v>
      </c>
      <c r="C1732" s="58">
        <v>0.0</v>
      </c>
      <c r="D1732" s="27">
        <v>0.0</v>
      </c>
      <c r="E1732" s="41"/>
    </row>
    <row r="1733" hidden="1">
      <c r="A1733" s="35" t="s">
        <v>3742</v>
      </c>
      <c r="B1733" s="29">
        <v>158357.5</v>
      </c>
      <c r="C1733" s="58">
        <v>158357.5</v>
      </c>
      <c r="D1733" s="27">
        <v>0.0</v>
      </c>
      <c r="E1733" s="41"/>
    </row>
    <row r="1734" hidden="1">
      <c r="A1734" s="36" t="s">
        <v>3743</v>
      </c>
      <c r="B1734" s="42">
        <v>2.5</v>
      </c>
      <c r="C1734" s="72">
        <v>-37.5</v>
      </c>
      <c r="D1734" s="65">
        <v>-40.0</v>
      </c>
      <c r="E1734" s="45"/>
    </row>
    <row r="1735" hidden="1"/>
    <row r="1736" hidden="1"/>
    <row r="1737" hidden="1">
      <c r="A1737" s="5" t="s">
        <v>4848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3717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45894.0</v>
      </c>
      <c r="B1741" s="6"/>
      <c r="C1741" s="53" t="s">
        <v>3718</v>
      </c>
      <c r="D1741" s="15">
        <v>45900.0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4" t="s">
        <v>4850</v>
      </c>
      <c r="B1743" s="7"/>
      <c r="C1743" s="16"/>
      <c r="D1743" s="55" t="s">
        <v>4851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3719</v>
      </c>
      <c r="B1745" s="6"/>
      <c r="C1745" s="6"/>
      <c r="D1745" s="6"/>
      <c r="E1745" s="7"/>
    </row>
    <row r="1746" hidden="1">
      <c r="A1746" s="20" t="s">
        <v>3720</v>
      </c>
      <c r="B1746" s="21" t="s">
        <v>3721</v>
      </c>
      <c r="C1746" s="22" t="s">
        <v>3722</v>
      </c>
      <c r="D1746" s="21" t="s">
        <v>3723</v>
      </c>
      <c r="E1746" s="23" t="s">
        <v>13</v>
      </c>
    </row>
    <row r="1747" hidden="1">
      <c r="A1747" s="56" t="s">
        <v>3724</v>
      </c>
      <c r="B1747" s="25">
        <v>12402.0</v>
      </c>
      <c r="C1747" s="26">
        <v>12402.0</v>
      </c>
      <c r="D1747" s="27">
        <v>0.0</v>
      </c>
      <c r="E1747" s="40"/>
    </row>
    <row r="1748" hidden="1">
      <c r="A1748" s="56" t="s">
        <v>3725</v>
      </c>
      <c r="B1748" s="29">
        <v>17464.0</v>
      </c>
      <c r="C1748" s="26">
        <v>17464.0</v>
      </c>
      <c r="D1748" s="27">
        <v>0.0</v>
      </c>
      <c r="E1748" s="40"/>
    </row>
    <row r="1749" hidden="1">
      <c r="A1749" s="56" t="s">
        <v>3726</v>
      </c>
      <c r="B1749" s="29">
        <v>140.0</v>
      </c>
      <c r="C1749" s="26">
        <v>140.0</v>
      </c>
      <c r="D1749" s="27">
        <v>0.0</v>
      </c>
      <c r="E1749" s="41"/>
    </row>
    <row r="1750" hidden="1">
      <c r="A1750" s="56" t="s">
        <v>3727</v>
      </c>
      <c r="B1750" s="25">
        <v>0.0</v>
      </c>
      <c r="C1750" s="26"/>
      <c r="D1750" s="27">
        <v>0.0</v>
      </c>
      <c r="E1750" s="40"/>
    </row>
    <row r="1751" hidden="1">
      <c r="A1751" s="31" t="s">
        <v>3729</v>
      </c>
      <c r="B1751" s="29">
        <v>0.0</v>
      </c>
      <c r="C1751" s="26"/>
      <c r="D1751" s="27">
        <v>0.0</v>
      </c>
      <c r="E1751" s="41"/>
    </row>
    <row r="1752" hidden="1">
      <c r="A1752" s="31" t="s">
        <v>3730</v>
      </c>
      <c r="B1752" s="29">
        <v>0.0</v>
      </c>
      <c r="C1752" s="26"/>
      <c r="D1752" s="27">
        <v>0.0</v>
      </c>
      <c r="E1752" s="41"/>
    </row>
    <row r="1753" hidden="1">
      <c r="A1753" s="31" t="s">
        <v>3732</v>
      </c>
      <c r="B1753" s="29">
        <v>0.0</v>
      </c>
      <c r="C1753" s="26"/>
      <c r="D1753" s="27">
        <v>0.0</v>
      </c>
      <c r="E1753" s="28"/>
    </row>
    <row r="1754" hidden="1">
      <c r="A1754" s="31" t="s">
        <v>3734</v>
      </c>
      <c r="B1754" s="29">
        <v>2320.0</v>
      </c>
      <c r="C1754" s="26">
        <v>2320.0</v>
      </c>
      <c r="D1754" s="27">
        <v>0.0</v>
      </c>
      <c r="E1754" s="28"/>
    </row>
    <row r="1755" hidden="1">
      <c r="A1755" s="57" t="s">
        <v>3735</v>
      </c>
      <c r="B1755" s="29">
        <v>69219.0</v>
      </c>
      <c r="C1755" s="29">
        <v>68255.0</v>
      </c>
      <c r="D1755" s="27">
        <v>-964.0</v>
      </c>
      <c r="E1755" s="41"/>
    </row>
    <row r="1756" hidden="1">
      <c r="A1756" s="57" t="s">
        <v>3736</v>
      </c>
      <c r="B1756" s="29">
        <v>22971.0</v>
      </c>
      <c r="C1756" s="58">
        <v>22971.0</v>
      </c>
      <c r="D1756" s="27">
        <v>0.0</v>
      </c>
      <c r="E1756" s="41"/>
    </row>
    <row r="1757" hidden="1">
      <c r="A1757" s="57" t="s">
        <v>3737</v>
      </c>
      <c r="B1757" s="29">
        <v>34931.0</v>
      </c>
      <c r="C1757" s="58">
        <v>34931.0</v>
      </c>
      <c r="D1757" s="27">
        <v>0.0</v>
      </c>
      <c r="E1757" s="41"/>
    </row>
    <row r="1758" hidden="1">
      <c r="A1758" s="57" t="s">
        <v>3738</v>
      </c>
      <c r="B1758" s="29">
        <v>21182.0</v>
      </c>
      <c r="C1758" s="58">
        <v>21182.0</v>
      </c>
      <c r="D1758" s="27">
        <v>0.0</v>
      </c>
      <c r="E1758" s="41"/>
    </row>
    <row r="1759" hidden="1">
      <c r="A1759" s="57" t="s">
        <v>3740</v>
      </c>
      <c r="B1759" s="29">
        <v>0.0</v>
      </c>
      <c r="C1759" s="58">
        <v>0.0</v>
      </c>
      <c r="D1759" s="27">
        <v>0.0</v>
      </c>
      <c r="E1759" s="41"/>
    </row>
    <row r="1760" hidden="1">
      <c r="A1760" s="57" t="s">
        <v>3741</v>
      </c>
      <c r="B1760" s="29">
        <v>0.0</v>
      </c>
      <c r="C1760" s="58">
        <v>0.0</v>
      </c>
      <c r="D1760" s="27">
        <v>0.0</v>
      </c>
      <c r="E1760" s="41"/>
    </row>
    <row r="1761" hidden="1">
      <c r="A1761" s="35" t="s">
        <v>3742</v>
      </c>
      <c r="B1761" s="29">
        <v>180628.5</v>
      </c>
      <c r="C1761" s="58">
        <v>179664.5</v>
      </c>
      <c r="D1761" s="27">
        <v>-964.0</v>
      </c>
      <c r="E1761" s="41"/>
    </row>
    <row r="1762" hidden="1">
      <c r="A1762" s="36" t="s">
        <v>3743</v>
      </c>
      <c r="B1762" s="42">
        <v>0.5</v>
      </c>
      <c r="C1762" s="72">
        <v>0.5</v>
      </c>
      <c r="D1762" s="65">
        <v>0.0</v>
      </c>
      <c r="E1762" s="45"/>
    </row>
    <row r="1763" hidden="1"/>
    <row r="1764" hidden="1"/>
    <row r="1765" hidden="1">
      <c r="A1765" s="5" t="s">
        <v>4848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3717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45901.0</v>
      </c>
      <c r="B1769" s="6"/>
      <c r="C1769" s="53" t="s">
        <v>3718</v>
      </c>
      <c r="D1769" s="15">
        <v>45907.0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4" t="s">
        <v>4850</v>
      </c>
      <c r="B1771" s="7"/>
      <c r="C1771" s="16"/>
      <c r="D1771" s="55" t="s">
        <v>4851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3719</v>
      </c>
      <c r="B1773" s="6"/>
      <c r="C1773" s="6"/>
      <c r="D1773" s="6"/>
      <c r="E1773" s="7"/>
    </row>
    <row r="1774" hidden="1">
      <c r="A1774" s="20" t="s">
        <v>3720</v>
      </c>
      <c r="B1774" s="21" t="s">
        <v>3721</v>
      </c>
      <c r="C1774" s="22" t="s">
        <v>3722</v>
      </c>
      <c r="D1774" s="21" t="s">
        <v>3723</v>
      </c>
      <c r="E1774" s="23" t="s">
        <v>13</v>
      </c>
    </row>
    <row r="1775" hidden="1">
      <c r="A1775" s="56" t="s">
        <v>3724</v>
      </c>
      <c r="B1775" s="25">
        <v>7130.0</v>
      </c>
      <c r="C1775" s="26">
        <v>7130.0</v>
      </c>
      <c r="D1775" s="27">
        <v>0.0</v>
      </c>
      <c r="E1775" s="40"/>
    </row>
    <row r="1776" hidden="1">
      <c r="A1776" s="56" t="s">
        <v>3725</v>
      </c>
      <c r="B1776" s="29">
        <v>13993.0</v>
      </c>
      <c r="C1776" s="26">
        <v>13993.0</v>
      </c>
      <c r="D1776" s="27">
        <v>0.0</v>
      </c>
      <c r="E1776" s="40"/>
    </row>
    <row r="1777" hidden="1">
      <c r="A1777" s="56" t="s">
        <v>3726</v>
      </c>
      <c r="B1777" s="29">
        <v>945.0</v>
      </c>
      <c r="C1777" s="26">
        <v>945.0</v>
      </c>
      <c r="D1777" s="27">
        <v>0.0</v>
      </c>
      <c r="E1777" s="41"/>
    </row>
    <row r="1778" hidden="1">
      <c r="A1778" s="56" t="s">
        <v>3727</v>
      </c>
      <c r="B1778" s="25">
        <v>0.0</v>
      </c>
      <c r="C1778" s="26"/>
      <c r="D1778" s="27">
        <v>0.0</v>
      </c>
      <c r="E1778" s="40"/>
    </row>
    <row r="1779" hidden="1">
      <c r="A1779" s="31" t="s">
        <v>3729</v>
      </c>
      <c r="B1779" s="29">
        <v>0.0</v>
      </c>
      <c r="C1779" s="26"/>
      <c r="D1779" s="27">
        <v>0.0</v>
      </c>
      <c r="E1779" s="41"/>
    </row>
    <row r="1780" hidden="1">
      <c r="A1780" s="31" t="s">
        <v>3730</v>
      </c>
      <c r="B1780" s="29">
        <v>0.0</v>
      </c>
      <c r="C1780" s="26"/>
      <c r="D1780" s="27">
        <v>0.0</v>
      </c>
      <c r="E1780" s="41"/>
    </row>
    <row r="1781" hidden="1">
      <c r="A1781" s="31" t="s">
        <v>3732</v>
      </c>
      <c r="B1781" s="29">
        <v>0.0</v>
      </c>
      <c r="C1781" s="26"/>
      <c r="D1781" s="27">
        <v>0.0</v>
      </c>
      <c r="E1781" s="28"/>
    </row>
    <row r="1782" hidden="1">
      <c r="A1782" s="31" t="s">
        <v>3734</v>
      </c>
      <c r="B1782" s="29">
        <v>2000.0</v>
      </c>
      <c r="C1782" s="26">
        <v>1760.0</v>
      </c>
      <c r="D1782" s="27">
        <v>-240.0</v>
      </c>
      <c r="E1782" s="28"/>
    </row>
    <row r="1783" hidden="1">
      <c r="A1783" s="57" t="s">
        <v>3735</v>
      </c>
      <c r="B1783" s="29">
        <v>72573.0</v>
      </c>
      <c r="C1783" s="29">
        <v>72924.0</v>
      </c>
      <c r="D1783" s="27">
        <v>351.0</v>
      </c>
      <c r="E1783" s="41"/>
    </row>
    <row r="1784" hidden="1">
      <c r="A1784" s="57" t="s">
        <v>3736</v>
      </c>
      <c r="B1784" s="29">
        <v>23120.0</v>
      </c>
      <c r="C1784" s="58">
        <v>23554.0</v>
      </c>
      <c r="D1784" s="27">
        <v>434.0</v>
      </c>
      <c r="E1784" s="41"/>
    </row>
    <row r="1785" hidden="1">
      <c r="A1785" s="57" t="s">
        <v>3737</v>
      </c>
      <c r="B1785" s="29">
        <v>40812.25</v>
      </c>
      <c r="C1785" s="58">
        <v>40812.25</v>
      </c>
      <c r="D1785" s="27">
        <v>0.0</v>
      </c>
      <c r="E1785" s="41"/>
    </row>
    <row r="1786" hidden="1">
      <c r="A1786" s="57" t="s">
        <v>3738</v>
      </c>
      <c r="B1786" s="29">
        <v>21703.0</v>
      </c>
      <c r="C1786" s="58">
        <v>21703.0</v>
      </c>
      <c r="D1786" s="27">
        <v>0.0</v>
      </c>
      <c r="E1786" s="41"/>
    </row>
    <row r="1787" hidden="1">
      <c r="A1787" s="57" t="s">
        <v>3740</v>
      </c>
      <c r="B1787" s="29">
        <v>0.0</v>
      </c>
      <c r="C1787" s="58">
        <v>0.0</v>
      </c>
      <c r="D1787" s="27">
        <v>0.0</v>
      </c>
      <c r="E1787" s="41"/>
    </row>
    <row r="1788" hidden="1">
      <c r="A1788" s="57" t="s">
        <v>3741</v>
      </c>
      <c r="B1788" s="29">
        <v>0.0</v>
      </c>
      <c r="C1788" s="58">
        <v>0.0</v>
      </c>
      <c r="D1788" s="27">
        <v>0.0</v>
      </c>
      <c r="E1788" s="41"/>
    </row>
    <row r="1789" hidden="1">
      <c r="A1789" s="35" t="s">
        <v>3742</v>
      </c>
      <c r="B1789" s="29">
        <v>182253.85</v>
      </c>
      <c r="C1789" s="58">
        <v>183038.85</v>
      </c>
      <c r="D1789" s="27">
        <v>785.0</v>
      </c>
      <c r="E1789" s="41"/>
    </row>
    <row r="1790" hidden="1">
      <c r="A1790" s="36" t="s">
        <v>3743</v>
      </c>
      <c r="B1790" s="42">
        <v>22.400000000001455</v>
      </c>
      <c r="C1790" s="72">
        <v>-217.60000000000582</v>
      </c>
      <c r="D1790" s="65">
        <v>-240.00000000000728</v>
      </c>
      <c r="E1790" s="45"/>
    </row>
    <row r="1791" hidden="1"/>
    <row r="1792" hidden="1"/>
    <row r="1793" hidden="1">
      <c r="A1793" s="5" t="s">
        <v>4848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3717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45908.0</v>
      </c>
      <c r="B1797" s="6"/>
      <c r="C1797" s="53" t="s">
        <v>3718</v>
      </c>
      <c r="D1797" s="15">
        <v>45914.0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4" t="s">
        <v>4850</v>
      </c>
      <c r="B1799" s="7"/>
      <c r="C1799" s="16"/>
      <c r="D1799" s="55" t="s">
        <v>4851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3719</v>
      </c>
      <c r="B1801" s="6"/>
      <c r="C1801" s="6"/>
      <c r="D1801" s="6"/>
      <c r="E1801" s="7"/>
    </row>
    <row r="1802" hidden="1">
      <c r="A1802" s="20" t="s">
        <v>3720</v>
      </c>
      <c r="B1802" s="21" t="s">
        <v>3721</v>
      </c>
      <c r="C1802" s="22" t="s">
        <v>3722</v>
      </c>
      <c r="D1802" s="21" t="s">
        <v>3723</v>
      </c>
      <c r="E1802" s="23" t="s">
        <v>13</v>
      </c>
    </row>
    <row r="1803" hidden="1">
      <c r="A1803" s="56" t="s">
        <v>3724</v>
      </c>
      <c r="B1803" s="25">
        <v>6321.0</v>
      </c>
      <c r="C1803" s="26">
        <v>6321.0</v>
      </c>
      <c r="D1803" s="27">
        <v>0.0</v>
      </c>
      <c r="E1803" s="40"/>
    </row>
    <row r="1804" hidden="1">
      <c r="A1804" s="56" t="s">
        <v>3725</v>
      </c>
      <c r="B1804" s="29">
        <v>14700.0</v>
      </c>
      <c r="C1804" s="26">
        <v>14700.0</v>
      </c>
      <c r="D1804" s="27">
        <v>0.0</v>
      </c>
      <c r="E1804" s="40"/>
    </row>
    <row r="1805" hidden="1">
      <c r="A1805" s="56" t="s">
        <v>3726</v>
      </c>
      <c r="B1805" s="29">
        <v>600.0</v>
      </c>
      <c r="C1805" s="26">
        <v>600.0</v>
      </c>
      <c r="D1805" s="27">
        <v>0.0</v>
      </c>
      <c r="E1805" s="41"/>
    </row>
    <row r="1806" hidden="1">
      <c r="A1806" s="56" t="s">
        <v>3727</v>
      </c>
      <c r="B1806" s="25">
        <v>0.0</v>
      </c>
      <c r="C1806" s="26"/>
      <c r="D1806" s="27">
        <v>0.0</v>
      </c>
      <c r="E1806" s="40"/>
    </row>
    <row r="1807" hidden="1">
      <c r="A1807" s="31" t="s">
        <v>3729</v>
      </c>
      <c r="B1807" s="29">
        <v>0.0</v>
      </c>
      <c r="C1807" s="26"/>
      <c r="D1807" s="27">
        <v>0.0</v>
      </c>
      <c r="E1807" s="41"/>
    </row>
    <row r="1808" hidden="1">
      <c r="A1808" s="31" t="s">
        <v>3730</v>
      </c>
      <c r="B1808" s="29">
        <v>0.0</v>
      </c>
      <c r="C1808" s="26"/>
      <c r="D1808" s="27">
        <v>0.0</v>
      </c>
      <c r="E1808" s="41"/>
    </row>
    <row r="1809" hidden="1">
      <c r="A1809" s="31" t="s">
        <v>3732</v>
      </c>
      <c r="B1809" s="29">
        <v>0.0</v>
      </c>
      <c r="C1809" s="26"/>
      <c r="D1809" s="27">
        <v>0.0</v>
      </c>
      <c r="E1809" s="28"/>
    </row>
    <row r="1810" hidden="1">
      <c r="A1810" s="31" t="s">
        <v>3734</v>
      </c>
      <c r="B1810" s="29">
        <v>1760.0</v>
      </c>
      <c r="C1810" s="26">
        <v>1780.0</v>
      </c>
      <c r="D1810" s="27">
        <v>20.0</v>
      </c>
      <c r="E1810" s="28"/>
    </row>
    <row r="1811" hidden="1">
      <c r="A1811" s="57" t="s">
        <v>3735</v>
      </c>
      <c r="B1811" s="29">
        <v>67871.0</v>
      </c>
      <c r="C1811" s="29">
        <v>67871.0</v>
      </c>
      <c r="D1811" s="27">
        <v>0.0</v>
      </c>
      <c r="E1811" s="41"/>
    </row>
    <row r="1812" hidden="1">
      <c r="A1812" s="57" t="s">
        <v>3736</v>
      </c>
      <c r="B1812" s="29">
        <v>27412.0</v>
      </c>
      <c r="C1812" s="58">
        <v>27412.0</v>
      </c>
      <c r="D1812" s="27">
        <v>0.0</v>
      </c>
      <c r="E1812" s="41"/>
    </row>
    <row r="1813" hidden="1">
      <c r="A1813" s="57" t="s">
        <v>3737</v>
      </c>
      <c r="B1813" s="29">
        <v>35544.0</v>
      </c>
      <c r="C1813" s="58">
        <v>35255.0</v>
      </c>
      <c r="D1813" s="27">
        <v>-289.0</v>
      </c>
      <c r="E1813" s="41"/>
    </row>
    <row r="1814" hidden="1">
      <c r="A1814" s="57" t="s">
        <v>3738</v>
      </c>
      <c r="B1814" s="29">
        <v>24445.0</v>
      </c>
      <c r="C1814" s="58">
        <v>24445.0</v>
      </c>
      <c r="D1814" s="27">
        <v>0.0</v>
      </c>
      <c r="E1814" s="41"/>
    </row>
    <row r="1815" hidden="1">
      <c r="A1815" s="57" t="s">
        <v>3740</v>
      </c>
      <c r="B1815" s="29">
        <v>309.0</v>
      </c>
      <c r="C1815" s="58">
        <v>309.0</v>
      </c>
      <c r="D1815" s="27">
        <v>0.0</v>
      </c>
      <c r="E1815" s="41"/>
    </row>
    <row r="1816" hidden="1">
      <c r="A1816" s="57" t="s">
        <v>3741</v>
      </c>
      <c r="B1816" s="29">
        <v>0.0</v>
      </c>
      <c r="C1816" s="58">
        <v>0.0</v>
      </c>
      <c r="D1816" s="27">
        <v>0.0</v>
      </c>
      <c r="E1816" s="41"/>
    </row>
    <row r="1817" hidden="1">
      <c r="A1817" s="35" t="s">
        <v>3742</v>
      </c>
      <c r="B1817" s="29">
        <v>178959.0</v>
      </c>
      <c r="C1817" s="58">
        <v>178670.0</v>
      </c>
      <c r="D1817" s="27">
        <v>-289.0</v>
      </c>
      <c r="E1817" s="41"/>
    </row>
    <row r="1818" hidden="1">
      <c r="A1818" s="36" t="s">
        <v>3743</v>
      </c>
      <c r="B1818" s="42">
        <v>3.0</v>
      </c>
      <c r="C1818" s="72">
        <v>23.0</v>
      </c>
      <c r="D1818" s="65">
        <v>20.0</v>
      </c>
      <c r="E1818" s="45"/>
    </row>
    <row r="1819" hidden="1"/>
    <row r="1820" hidden="1"/>
    <row r="1821" hidden="1">
      <c r="A1821" s="5" t="s">
        <v>4848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3717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45915.0</v>
      </c>
      <c r="B1825" s="6"/>
      <c r="C1825" s="53" t="s">
        <v>3718</v>
      </c>
      <c r="D1825" s="15">
        <v>45921.0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4" t="s">
        <v>4850</v>
      </c>
      <c r="B1827" s="7"/>
      <c r="C1827" s="16"/>
      <c r="D1827" s="55" t="s">
        <v>4851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3719</v>
      </c>
      <c r="B1829" s="6"/>
      <c r="C1829" s="6"/>
      <c r="D1829" s="6"/>
      <c r="E1829" s="7"/>
    </row>
    <row r="1830" hidden="1">
      <c r="A1830" s="20" t="s">
        <v>3720</v>
      </c>
      <c r="B1830" s="21" t="s">
        <v>3721</v>
      </c>
      <c r="C1830" s="22" t="s">
        <v>3722</v>
      </c>
      <c r="D1830" s="21" t="s">
        <v>3723</v>
      </c>
      <c r="E1830" s="23" t="s">
        <v>13</v>
      </c>
    </row>
    <row r="1831" hidden="1">
      <c r="A1831" s="56" t="s">
        <v>3724</v>
      </c>
      <c r="B1831" s="25">
        <v>6715.0</v>
      </c>
      <c r="C1831" s="26">
        <v>6352.0</v>
      </c>
      <c r="D1831" s="27">
        <v>-363.0</v>
      </c>
      <c r="E1831" s="40"/>
    </row>
    <row r="1832" hidden="1">
      <c r="A1832" s="56" t="s">
        <v>3725</v>
      </c>
      <c r="B1832" s="29">
        <v>20252.0</v>
      </c>
      <c r="C1832" s="26">
        <v>19024.0</v>
      </c>
      <c r="D1832" s="27">
        <v>-1228.0</v>
      </c>
      <c r="E1832" s="40" t="s">
        <v>8738</v>
      </c>
    </row>
    <row r="1833" hidden="1">
      <c r="A1833" s="56" t="s">
        <v>3726</v>
      </c>
      <c r="B1833" s="29">
        <v>600.0</v>
      </c>
      <c r="C1833" s="26">
        <v>600.0</v>
      </c>
      <c r="D1833" s="27">
        <v>0.0</v>
      </c>
      <c r="E1833" s="41"/>
    </row>
    <row r="1834" hidden="1">
      <c r="A1834" s="56" t="s">
        <v>3727</v>
      </c>
      <c r="B1834" s="25">
        <v>0.0</v>
      </c>
      <c r="C1834" s="26"/>
      <c r="D1834" s="27">
        <v>0.0</v>
      </c>
      <c r="E1834" s="40"/>
    </row>
    <row r="1835" hidden="1">
      <c r="A1835" s="31" t="s">
        <v>3729</v>
      </c>
      <c r="B1835" s="29">
        <v>0.0</v>
      </c>
      <c r="C1835" s="26"/>
      <c r="D1835" s="27">
        <v>0.0</v>
      </c>
      <c r="E1835" s="41"/>
    </row>
    <row r="1836" hidden="1">
      <c r="A1836" s="31" t="s">
        <v>3730</v>
      </c>
      <c r="B1836" s="29">
        <v>0.0</v>
      </c>
      <c r="C1836" s="26"/>
      <c r="D1836" s="27">
        <v>0.0</v>
      </c>
      <c r="E1836" s="41"/>
    </row>
    <row r="1837" hidden="1">
      <c r="A1837" s="31" t="s">
        <v>3732</v>
      </c>
      <c r="B1837" s="29">
        <v>0.0</v>
      </c>
      <c r="C1837" s="26"/>
      <c r="D1837" s="27">
        <v>0.0</v>
      </c>
      <c r="E1837" s="28"/>
    </row>
    <row r="1838" hidden="1">
      <c r="A1838" s="31" t="s">
        <v>3734</v>
      </c>
      <c r="B1838" s="29">
        <v>2120.0</v>
      </c>
      <c r="C1838" s="26">
        <v>2120.0</v>
      </c>
      <c r="D1838" s="27">
        <v>0.0</v>
      </c>
      <c r="E1838" s="28"/>
    </row>
    <row r="1839" hidden="1">
      <c r="A1839" s="57" t="s">
        <v>3735</v>
      </c>
      <c r="B1839" s="29">
        <v>58536.0</v>
      </c>
      <c r="C1839" s="29">
        <v>58536.0</v>
      </c>
      <c r="D1839" s="27">
        <v>0.0</v>
      </c>
      <c r="E1839" s="41"/>
    </row>
    <row r="1840" hidden="1">
      <c r="A1840" s="57" t="s">
        <v>3736</v>
      </c>
      <c r="B1840" s="29">
        <v>23865.0</v>
      </c>
      <c r="C1840" s="58">
        <v>23865.0</v>
      </c>
      <c r="D1840" s="27">
        <v>0.0</v>
      </c>
      <c r="E1840" s="41"/>
    </row>
    <row r="1841" hidden="1">
      <c r="A1841" s="57" t="s">
        <v>3737</v>
      </c>
      <c r="B1841" s="29">
        <v>48290.0</v>
      </c>
      <c r="C1841" s="58">
        <v>48001.0</v>
      </c>
      <c r="D1841" s="27">
        <v>-289.0</v>
      </c>
      <c r="E1841" s="41"/>
    </row>
    <row r="1842" hidden="1">
      <c r="A1842" s="57" t="s">
        <v>3738</v>
      </c>
      <c r="B1842" s="29">
        <v>23643.0</v>
      </c>
      <c r="C1842" s="58">
        <v>23643.0</v>
      </c>
      <c r="D1842" s="27">
        <v>0.0</v>
      </c>
      <c r="E1842" s="41"/>
    </row>
    <row r="1843" hidden="1">
      <c r="A1843" s="57" t="s">
        <v>3740</v>
      </c>
      <c r="B1843" s="29">
        <v>0.0</v>
      </c>
      <c r="C1843" s="58">
        <v>0.0</v>
      </c>
      <c r="D1843" s="27">
        <v>0.0</v>
      </c>
      <c r="E1843" s="41"/>
    </row>
    <row r="1844" hidden="1">
      <c r="A1844" s="57" t="s">
        <v>3741</v>
      </c>
      <c r="B1844" s="29">
        <v>0.0</v>
      </c>
      <c r="C1844" s="58">
        <v>0.0</v>
      </c>
      <c r="D1844" s="27">
        <v>0.0</v>
      </c>
      <c r="E1844" s="41"/>
    </row>
    <row r="1845" hidden="1">
      <c r="A1845" s="35" t="s">
        <v>3742</v>
      </c>
      <c r="B1845" s="29">
        <v>183657.8</v>
      </c>
      <c r="C1845" s="58">
        <v>183368.8</v>
      </c>
      <c r="D1845" s="27">
        <v>-289.0</v>
      </c>
      <c r="E1845" s="41"/>
    </row>
    <row r="1846" hidden="1">
      <c r="A1846" s="36" t="s">
        <v>3743</v>
      </c>
      <c r="B1846" s="42">
        <v>363.2000000000007</v>
      </c>
      <c r="C1846" s="72">
        <v>-1227.7999999999884</v>
      </c>
      <c r="D1846" s="65">
        <v>-1590.999999999989</v>
      </c>
      <c r="E1846" s="45"/>
    </row>
    <row r="1847" hidden="1"/>
    <row r="1848" hidden="1"/>
    <row r="1849" hidden="1">
      <c r="A1849" s="5" t="s">
        <v>4848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3717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45922.0</v>
      </c>
      <c r="B1853" s="6"/>
      <c r="C1853" s="53" t="s">
        <v>3718</v>
      </c>
      <c r="D1853" s="15">
        <v>45928.0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4" t="s">
        <v>4850</v>
      </c>
      <c r="B1855" s="7"/>
      <c r="C1855" s="16"/>
      <c r="D1855" s="55" t="s">
        <v>4851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3719</v>
      </c>
      <c r="B1857" s="6"/>
      <c r="C1857" s="6"/>
      <c r="D1857" s="6"/>
      <c r="E1857" s="7"/>
    </row>
    <row r="1858" hidden="1">
      <c r="A1858" s="20" t="s">
        <v>3720</v>
      </c>
      <c r="B1858" s="21" t="s">
        <v>3721</v>
      </c>
      <c r="C1858" s="22" t="s">
        <v>3722</v>
      </c>
      <c r="D1858" s="21" t="s">
        <v>3723</v>
      </c>
      <c r="E1858" s="23" t="s">
        <v>13</v>
      </c>
    </row>
    <row r="1859" hidden="1">
      <c r="A1859" s="56" t="s">
        <v>3724</v>
      </c>
      <c r="B1859" s="25">
        <v>8854.0</v>
      </c>
      <c r="C1859" s="26">
        <v>8855.0</v>
      </c>
      <c r="D1859" s="27">
        <v>1.0</v>
      </c>
      <c r="E1859" s="40"/>
    </row>
    <row r="1860" hidden="1">
      <c r="A1860" s="56" t="s">
        <v>3725</v>
      </c>
      <c r="B1860" s="29">
        <v>15467.0</v>
      </c>
      <c r="C1860" s="26">
        <v>15467.0</v>
      </c>
      <c r="D1860" s="27">
        <v>0.0</v>
      </c>
      <c r="E1860" s="40"/>
    </row>
    <row r="1861" hidden="1">
      <c r="A1861" s="56" t="s">
        <v>3726</v>
      </c>
      <c r="B1861" s="29">
        <v>150.0</v>
      </c>
      <c r="C1861" s="26">
        <v>150.0</v>
      </c>
      <c r="D1861" s="27">
        <v>0.0</v>
      </c>
      <c r="E1861" s="41"/>
    </row>
    <row r="1862" hidden="1">
      <c r="A1862" s="56" t="s">
        <v>3727</v>
      </c>
      <c r="B1862" s="25">
        <v>0.0</v>
      </c>
      <c r="C1862" s="26"/>
      <c r="D1862" s="27">
        <v>0.0</v>
      </c>
      <c r="E1862" s="40"/>
    </row>
    <row r="1863" hidden="1">
      <c r="A1863" s="31" t="s">
        <v>3729</v>
      </c>
      <c r="B1863" s="29">
        <v>0.0</v>
      </c>
      <c r="C1863" s="26"/>
      <c r="D1863" s="27">
        <v>0.0</v>
      </c>
      <c r="E1863" s="41"/>
    </row>
    <row r="1864" hidden="1">
      <c r="A1864" s="31" t="s">
        <v>3730</v>
      </c>
      <c r="B1864" s="29">
        <v>0.0</v>
      </c>
      <c r="C1864" s="26"/>
      <c r="D1864" s="27">
        <v>0.0</v>
      </c>
      <c r="E1864" s="41"/>
    </row>
    <row r="1865" hidden="1">
      <c r="A1865" s="31" t="s">
        <v>3732</v>
      </c>
      <c r="B1865" s="29">
        <v>0.0</v>
      </c>
      <c r="C1865" s="26"/>
      <c r="D1865" s="27">
        <v>0.0</v>
      </c>
      <c r="E1865" s="28"/>
    </row>
    <row r="1866" hidden="1">
      <c r="A1866" s="31" t="s">
        <v>3734</v>
      </c>
      <c r="B1866" s="29">
        <v>2080.0</v>
      </c>
      <c r="C1866" s="26">
        <v>2080.0</v>
      </c>
      <c r="D1866" s="27">
        <v>0.0</v>
      </c>
      <c r="E1866" s="28"/>
    </row>
    <row r="1867" hidden="1">
      <c r="A1867" s="57" t="s">
        <v>3735</v>
      </c>
      <c r="B1867" s="29">
        <v>78321.0</v>
      </c>
      <c r="C1867" s="29">
        <v>78321.0</v>
      </c>
      <c r="D1867" s="27">
        <v>0.0</v>
      </c>
      <c r="E1867" s="41"/>
    </row>
    <row r="1868" hidden="1">
      <c r="A1868" s="57" t="s">
        <v>3736</v>
      </c>
      <c r="B1868" s="29">
        <v>26101.0</v>
      </c>
      <c r="C1868" s="58">
        <v>25694.0</v>
      </c>
      <c r="D1868" s="27">
        <v>-407.0</v>
      </c>
      <c r="E1868" s="41"/>
    </row>
    <row r="1869" hidden="1">
      <c r="A1869" s="57" t="s">
        <v>3737</v>
      </c>
      <c r="B1869" s="29">
        <v>59837.110000000015</v>
      </c>
      <c r="C1869" s="58">
        <v>59837.10999999997</v>
      </c>
      <c r="D1869" s="27">
        <v>-4.3655745685100555E-11</v>
      </c>
      <c r="E1869" s="41"/>
    </row>
    <row r="1870" hidden="1">
      <c r="A1870" s="57" t="s">
        <v>3738</v>
      </c>
      <c r="B1870" s="29">
        <v>22548.0</v>
      </c>
      <c r="C1870" s="58">
        <v>22548.0</v>
      </c>
      <c r="D1870" s="27">
        <v>0.0</v>
      </c>
      <c r="E1870" s="41"/>
    </row>
    <row r="1871" hidden="1">
      <c r="A1871" s="57" t="s">
        <v>3740</v>
      </c>
      <c r="B1871" s="29">
        <v>0.0</v>
      </c>
      <c r="C1871" s="58">
        <v>0.0</v>
      </c>
      <c r="D1871" s="27">
        <v>0.0</v>
      </c>
      <c r="E1871" s="41"/>
    </row>
    <row r="1872" hidden="1">
      <c r="A1872" s="57" t="s">
        <v>3741</v>
      </c>
      <c r="B1872" s="29">
        <v>0.0</v>
      </c>
      <c r="C1872" s="58">
        <v>0.0</v>
      </c>
      <c r="D1872" s="27">
        <v>0.0</v>
      </c>
      <c r="E1872" s="41"/>
    </row>
    <row r="1873" hidden="1">
      <c r="A1873" s="35" t="s">
        <v>3742</v>
      </c>
      <c r="B1873" s="29">
        <v>213357.61</v>
      </c>
      <c r="C1873" s="58">
        <v>212950.6100000001</v>
      </c>
      <c r="D1873" s="27">
        <v>-406.9999999998836</v>
      </c>
      <c r="E1873" s="41"/>
    </row>
    <row r="1874" hidden="1">
      <c r="A1874" s="36" t="s">
        <v>3743</v>
      </c>
      <c r="B1874" s="42">
        <v>0.5000000000291038</v>
      </c>
      <c r="C1874" s="72">
        <v>1.4999999998835847</v>
      </c>
      <c r="D1874" s="65">
        <v>0.9999999998544808</v>
      </c>
      <c r="E1874" s="45"/>
    </row>
    <row r="1875" hidden="1"/>
    <row r="1876" hidden="1"/>
    <row r="1877" hidden="1">
      <c r="A1877" s="5" t="s">
        <v>4848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3717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45929.0</v>
      </c>
      <c r="B1881" s="6"/>
      <c r="C1881" s="53" t="s">
        <v>3718</v>
      </c>
      <c r="D1881" s="15">
        <v>45930.0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4" t="s">
        <v>4850</v>
      </c>
      <c r="B1883" s="7"/>
      <c r="C1883" s="16"/>
      <c r="D1883" s="55" t="s">
        <v>4852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3719</v>
      </c>
      <c r="B1885" s="6"/>
      <c r="C1885" s="6"/>
      <c r="D1885" s="6"/>
      <c r="E1885" s="7"/>
    </row>
    <row r="1886" hidden="1">
      <c r="A1886" s="20" t="s">
        <v>3720</v>
      </c>
      <c r="B1886" s="21" t="s">
        <v>3721</v>
      </c>
      <c r="C1886" s="22" t="s">
        <v>3722</v>
      </c>
      <c r="D1886" s="21" t="s">
        <v>3723</v>
      </c>
      <c r="E1886" s="23" t="s">
        <v>13</v>
      </c>
    </row>
    <row r="1887" hidden="1">
      <c r="A1887" s="56" t="s">
        <v>3724</v>
      </c>
      <c r="B1887" s="25">
        <v>1727.0</v>
      </c>
      <c r="C1887" s="26">
        <v>1727.0</v>
      </c>
      <c r="D1887" s="27">
        <v>0.0</v>
      </c>
      <c r="E1887" s="40"/>
    </row>
    <row r="1888" hidden="1">
      <c r="A1888" s="56" t="s">
        <v>3725</v>
      </c>
      <c r="B1888" s="29">
        <v>3635.0</v>
      </c>
      <c r="C1888" s="26">
        <v>3635.0</v>
      </c>
      <c r="D1888" s="27">
        <v>0.0</v>
      </c>
      <c r="E1888" s="40"/>
    </row>
    <row r="1889" hidden="1">
      <c r="A1889" s="56" t="s">
        <v>3726</v>
      </c>
      <c r="B1889" s="29">
        <v>0.0</v>
      </c>
      <c r="C1889" s="26"/>
      <c r="D1889" s="27">
        <v>0.0</v>
      </c>
      <c r="E1889" s="41"/>
    </row>
    <row r="1890" hidden="1">
      <c r="A1890" s="56" t="s">
        <v>3727</v>
      </c>
      <c r="B1890" s="25">
        <v>0.0</v>
      </c>
      <c r="C1890" s="26"/>
      <c r="D1890" s="27">
        <v>0.0</v>
      </c>
      <c r="E1890" s="40"/>
    </row>
    <row r="1891" hidden="1">
      <c r="A1891" s="31" t="s">
        <v>3729</v>
      </c>
      <c r="B1891" s="29">
        <v>0.0</v>
      </c>
      <c r="C1891" s="26"/>
      <c r="D1891" s="27">
        <v>0.0</v>
      </c>
      <c r="E1891" s="41"/>
    </row>
    <row r="1892" hidden="1">
      <c r="A1892" s="31" t="s">
        <v>3730</v>
      </c>
      <c r="B1892" s="29">
        <v>0.0</v>
      </c>
      <c r="C1892" s="26"/>
      <c r="D1892" s="27">
        <v>0.0</v>
      </c>
      <c r="E1892" s="41"/>
    </row>
    <row r="1893" hidden="1">
      <c r="A1893" s="31" t="s">
        <v>3732</v>
      </c>
      <c r="B1893" s="29">
        <v>0.0</v>
      </c>
      <c r="C1893" s="26"/>
      <c r="D1893" s="27">
        <v>0.0</v>
      </c>
      <c r="E1893" s="28"/>
    </row>
    <row r="1894" hidden="1">
      <c r="A1894" s="31" t="s">
        <v>3734</v>
      </c>
      <c r="B1894" s="29">
        <v>400.0</v>
      </c>
      <c r="C1894" s="26">
        <v>400.0</v>
      </c>
      <c r="D1894" s="27">
        <v>0.0</v>
      </c>
      <c r="E1894" s="28"/>
    </row>
    <row r="1895" hidden="1">
      <c r="A1895" s="57" t="s">
        <v>3735</v>
      </c>
      <c r="B1895" s="29">
        <v>22219.0</v>
      </c>
      <c r="C1895" s="29">
        <v>22219.0</v>
      </c>
      <c r="D1895" s="27">
        <v>0.0</v>
      </c>
      <c r="E1895" s="41"/>
    </row>
    <row r="1896" hidden="1">
      <c r="A1896" s="57" t="s">
        <v>3736</v>
      </c>
      <c r="B1896" s="29">
        <v>7001.0</v>
      </c>
      <c r="C1896" s="58">
        <v>7001.0</v>
      </c>
      <c r="D1896" s="27">
        <v>0.0</v>
      </c>
      <c r="E1896" s="41"/>
    </row>
    <row r="1897" hidden="1">
      <c r="A1897" s="57" t="s">
        <v>3737</v>
      </c>
      <c r="B1897" s="29">
        <v>21703.0</v>
      </c>
      <c r="C1897" s="58">
        <v>21702.999999999996</v>
      </c>
      <c r="D1897" s="27">
        <v>-3.637978807091713E-12</v>
      </c>
      <c r="E1897" s="41"/>
    </row>
    <row r="1898" hidden="1">
      <c r="A1898" s="57" t="s">
        <v>3738</v>
      </c>
      <c r="B1898" s="29">
        <v>6016.0</v>
      </c>
      <c r="C1898" s="58">
        <v>6016.0</v>
      </c>
      <c r="D1898" s="27">
        <v>0.0</v>
      </c>
      <c r="E1898" s="41"/>
    </row>
    <row r="1899" hidden="1">
      <c r="A1899" s="57" t="s">
        <v>3740</v>
      </c>
      <c r="B1899" s="29">
        <v>0.0</v>
      </c>
      <c r="C1899" s="58">
        <v>0.0</v>
      </c>
      <c r="D1899" s="27">
        <v>0.0</v>
      </c>
      <c r="E1899" s="41"/>
    </row>
    <row r="1900" hidden="1">
      <c r="A1900" s="57" t="s">
        <v>3741</v>
      </c>
      <c r="B1900" s="29">
        <v>0.0</v>
      </c>
      <c r="C1900" s="58">
        <v>0.0</v>
      </c>
      <c r="D1900" s="27">
        <v>0.0</v>
      </c>
      <c r="E1900" s="41"/>
    </row>
    <row r="1901" hidden="1">
      <c r="A1901" s="35" t="s">
        <v>3742</v>
      </c>
      <c r="B1901" s="29">
        <v>62701.0</v>
      </c>
      <c r="C1901" s="58">
        <v>62701.0</v>
      </c>
      <c r="D1901" s="27">
        <v>0.0</v>
      </c>
      <c r="E1901" s="41"/>
    </row>
    <row r="1902" hidden="1">
      <c r="A1902" s="36" t="s">
        <v>3743</v>
      </c>
      <c r="B1902" s="42">
        <v>0.0</v>
      </c>
      <c r="C1902" s="72">
        <v>0.0</v>
      </c>
      <c r="D1902" s="65">
        <v>0.0</v>
      </c>
      <c r="E1902" s="45"/>
    </row>
    <row r="1903" hidden="1"/>
    <row r="1904" hidden="1"/>
    <row r="1905" hidden="1">
      <c r="A1905" s="5" t="s">
        <v>4848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3717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45931.0</v>
      </c>
      <c r="B1909" s="6"/>
      <c r="C1909" s="53" t="s">
        <v>3718</v>
      </c>
      <c r="D1909" s="15">
        <v>45935.0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4" t="s">
        <v>4853</v>
      </c>
      <c r="B1911" s="7"/>
      <c r="C1911" s="16"/>
      <c r="D1911" s="55" t="s">
        <v>4851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3719</v>
      </c>
      <c r="B1913" s="6"/>
      <c r="C1913" s="6"/>
      <c r="D1913" s="6"/>
      <c r="E1913" s="7"/>
    </row>
    <row r="1914" hidden="1">
      <c r="A1914" s="20" t="s">
        <v>3720</v>
      </c>
      <c r="B1914" s="21" t="s">
        <v>3721</v>
      </c>
      <c r="C1914" s="22" t="s">
        <v>3722</v>
      </c>
      <c r="D1914" s="21" t="s">
        <v>3723</v>
      </c>
      <c r="E1914" s="23" t="s">
        <v>13</v>
      </c>
    </row>
    <row r="1915" hidden="1">
      <c r="A1915" s="56" t="s">
        <v>3724</v>
      </c>
      <c r="B1915" s="25">
        <v>2213.0</v>
      </c>
      <c r="C1915" s="26">
        <v>2213.0</v>
      </c>
      <c r="D1915" s="27">
        <v>0.0</v>
      </c>
      <c r="E1915" s="40"/>
    </row>
    <row r="1916" hidden="1">
      <c r="A1916" s="56" t="s">
        <v>3725</v>
      </c>
      <c r="B1916" s="29">
        <v>10766.0</v>
      </c>
      <c r="C1916" s="26">
        <v>10766.0</v>
      </c>
      <c r="D1916" s="27">
        <v>0.0</v>
      </c>
      <c r="E1916" s="40"/>
    </row>
    <row r="1917" hidden="1">
      <c r="A1917" s="56" t="s">
        <v>3726</v>
      </c>
      <c r="B1917" s="29">
        <v>0.0</v>
      </c>
      <c r="C1917" s="26"/>
      <c r="D1917" s="27">
        <v>0.0</v>
      </c>
      <c r="E1917" s="41"/>
    </row>
    <row r="1918" hidden="1">
      <c r="A1918" s="56" t="s">
        <v>3727</v>
      </c>
      <c r="B1918" s="25">
        <v>0.0</v>
      </c>
      <c r="C1918" s="26"/>
      <c r="D1918" s="27">
        <v>0.0</v>
      </c>
      <c r="E1918" s="40"/>
    </row>
    <row r="1919" hidden="1">
      <c r="A1919" s="31" t="s">
        <v>3729</v>
      </c>
      <c r="B1919" s="29">
        <v>0.0</v>
      </c>
      <c r="C1919" s="26"/>
      <c r="D1919" s="27">
        <v>0.0</v>
      </c>
      <c r="E1919" s="41"/>
    </row>
    <row r="1920" hidden="1">
      <c r="A1920" s="31" t="s">
        <v>3730</v>
      </c>
      <c r="B1920" s="29">
        <v>0.0</v>
      </c>
      <c r="C1920" s="26"/>
      <c r="D1920" s="27">
        <v>0.0</v>
      </c>
      <c r="E1920" s="41"/>
    </row>
    <row r="1921" hidden="1">
      <c r="A1921" s="31" t="s">
        <v>3732</v>
      </c>
      <c r="B1921" s="29">
        <v>0.0</v>
      </c>
      <c r="C1921" s="26"/>
      <c r="D1921" s="27">
        <v>0.0</v>
      </c>
      <c r="E1921" s="28"/>
    </row>
    <row r="1922" hidden="1">
      <c r="A1922" s="31" t="s">
        <v>3734</v>
      </c>
      <c r="B1922" s="29">
        <v>1600.0</v>
      </c>
      <c r="C1922" s="26">
        <v>1560.0</v>
      </c>
      <c r="D1922" s="27">
        <v>-40.0</v>
      </c>
      <c r="E1922" s="28"/>
    </row>
    <row r="1923" hidden="1">
      <c r="A1923" s="57" t="s">
        <v>3735</v>
      </c>
      <c r="B1923" s="29">
        <v>61489.0</v>
      </c>
      <c r="C1923" s="29">
        <v>61489.0</v>
      </c>
      <c r="D1923" s="27">
        <v>0.0</v>
      </c>
      <c r="E1923" s="41"/>
    </row>
    <row r="1924" hidden="1">
      <c r="A1924" s="57" t="s">
        <v>3736</v>
      </c>
      <c r="B1924" s="29">
        <v>16154.0</v>
      </c>
      <c r="C1924" s="58">
        <v>16154.0</v>
      </c>
      <c r="D1924" s="27">
        <v>0.0</v>
      </c>
      <c r="E1924" s="41"/>
    </row>
    <row r="1925" hidden="1">
      <c r="A1925" s="57" t="s">
        <v>3737</v>
      </c>
      <c r="B1925" s="29">
        <v>30830.0</v>
      </c>
      <c r="C1925" s="58">
        <v>30830.0</v>
      </c>
      <c r="D1925" s="27">
        <v>0.0</v>
      </c>
      <c r="E1925" s="41"/>
    </row>
    <row r="1926" hidden="1">
      <c r="A1926" s="57" t="s">
        <v>3738</v>
      </c>
      <c r="B1926" s="29">
        <v>19356.0</v>
      </c>
      <c r="C1926" s="58">
        <v>19356.0</v>
      </c>
      <c r="D1926" s="27">
        <v>0.0</v>
      </c>
      <c r="E1926" s="41"/>
    </row>
    <row r="1927" hidden="1">
      <c r="A1927" s="57" t="s">
        <v>3740</v>
      </c>
      <c r="B1927" s="29">
        <v>0.0</v>
      </c>
      <c r="C1927" s="58">
        <v>0.0</v>
      </c>
      <c r="D1927" s="27">
        <v>0.0</v>
      </c>
      <c r="E1927" s="41"/>
    </row>
    <row r="1928" hidden="1">
      <c r="A1928" s="57" t="s">
        <v>3741</v>
      </c>
      <c r="B1928" s="29">
        <v>0.0</v>
      </c>
      <c r="C1928" s="58">
        <v>0.0</v>
      </c>
      <c r="D1928" s="27">
        <v>0.0</v>
      </c>
      <c r="E1928" s="41"/>
    </row>
    <row r="1929" hidden="1">
      <c r="A1929" s="35" t="s">
        <v>3742</v>
      </c>
      <c r="B1929" s="29">
        <v>142334.0</v>
      </c>
      <c r="C1929" s="58">
        <v>142334.0</v>
      </c>
      <c r="D1929" s="27">
        <v>0.0</v>
      </c>
      <c r="E1929" s="41"/>
    </row>
    <row r="1930" hidden="1">
      <c r="A1930" s="36" t="s">
        <v>3743</v>
      </c>
      <c r="B1930" s="42">
        <v>74.0</v>
      </c>
      <c r="C1930" s="72">
        <v>34.0</v>
      </c>
      <c r="D1930" s="65">
        <v>-40.0</v>
      </c>
      <c r="E1930" s="45"/>
    </row>
    <row r="1931" hidden="1"/>
    <row r="1932" hidden="1"/>
    <row r="1933" hidden="1">
      <c r="A1933" s="5" t="s">
        <v>4848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3717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45936.0</v>
      </c>
      <c r="B1937" s="6"/>
      <c r="C1937" s="53" t="s">
        <v>3718</v>
      </c>
      <c r="D1937" s="15">
        <v>45942.0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4" t="s">
        <v>4850</v>
      </c>
      <c r="B1939" s="7"/>
      <c r="C1939" s="16"/>
      <c r="D1939" s="55" t="s">
        <v>4851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3719</v>
      </c>
      <c r="B1941" s="6"/>
      <c r="C1941" s="6"/>
      <c r="D1941" s="6"/>
      <c r="E1941" s="7"/>
    </row>
    <row r="1942" hidden="1">
      <c r="A1942" s="20" t="s">
        <v>3720</v>
      </c>
      <c r="B1942" s="21" t="s">
        <v>3721</v>
      </c>
      <c r="C1942" s="22" t="s">
        <v>3722</v>
      </c>
      <c r="D1942" s="21" t="s">
        <v>3723</v>
      </c>
      <c r="E1942" s="23" t="s">
        <v>13</v>
      </c>
    </row>
    <row r="1943" hidden="1">
      <c r="A1943" s="56" t="s">
        <v>3724</v>
      </c>
      <c r="B1943" s="25">
        <v>10101.0</v>
      </c>
      <c r="C1943" s="26">
        <v>10101.0</v>
      </c>
      <c r="D1943" s="27">
        <v>0.0</v>
      </c>
      <c r="E1943" s="40"/>
    </row>
    <row r="1944" hidden="1">
      <c r="A1944" s="56" t="s">
        <v>3725</v>
      </c>
      <c r="B1944" s="29">
        <v>15027.0</v>
      </c>
      <c r="C1944" s="26">
        <v>15027.0</v>
      </c>
      <c r="D1944" s="27">
        <v>0.0</v>
      </c>
      <c r="E1944" s="40"/>
    </row>
    <row r="1945" hidden="1">
      <c r="A1945" s="56" t="s">
        <v>3726</v>
      </c>
      <c r="B1945" s="29">
        <v>0.0</v>
      </c>
      <c r="C1945" s="26"/>
      <c r="D1945" s="27">
        <v>0.0</v>
      </c>
      <c r="E1945" s="41"/>
    </row>
    <row r="1946" hidden="1">
      <c r="A1946" s="56" t="s">
        <v>3727</v>
      </c>
      <c r="B1946" s="25">
        <v>0.0</v>
      </c>
      <c r="C1946" s="26"/>
      <c r="D1946" s="27">
        <v>0.0</v>
      </c>
      <c r="E1946" s="40"/>
    </row>
    <row r="1947" hidden="1">
      <c r="A1947" s="31" t="s">
        <v>3729</v>
      </c>
      <c r="B1947" s="29">
        <v>0.0</v>
      </c>
      <c r="C1947" s="26"/>
      <c r="D1947" s="27">
        <v>0.0</v>
      </c>
      <c r="E1947" s="41"/>
    </row>
    <row r="1948" hidden="1">
      <c r="A1948" s="31" t="s">
        <v>3730</v>
      </c>
      <c r="B1948" s="29">
        <v>0.0</v>
      </c>
      <c r="C1948" s="26"/>
      <c r="D1948" s="27">
        <v>0.0</v>
      </c>
      <c r="E1948" s="41"/>
    </row>
    <row r="1949" hidden="1">
      <c r="A1949" s="31" t="s">
        <v>3732</v>
      </c>
      <c r="B1949" s="29">
        <v>0.0</v>
      </c>
      <c r="C1949" s="26"/>
      <c r="D1949" s="27">
        <v>0.0</v>
      </c>
      <c r="E1949" s="28"/>
    </row>
    <row r="1950" hidden="1">
      <c r="A1950" s="31" t="s">
        <v>3734</v>
      </c>
      <c r="B1950" s="29">
        <v>2000.0</v>
      </c>
      <c r="C1950" s="26">
        <v>2000.0</v>
      </c>
      <c r="D1950" s="27">
        <v>0.0</v>
      </c>
      <c r="E1950" s="28"/>
    </row>
    <row r="1951" hidden="1">
      <c r="A1951" s="57" t="s">
        <v>3735</v>
      </c>
      <c r="B1951" s="29">
        <v>91920.0</v>
      </c>
      <c r="C1951" s="29">
        <v>90819.0</v>
      </c>
      <c r="D1951" s="27">
        <v>-1101.0</v>
      </c>
      <c r="E1951" s="41"/>
    </row>
    <row r="1952" hidden="1">
      <c r="A1952" s="57" t="s">
        <v>3736</v>
      </c>
      <c r="B1952" s="29">
        <v>27069.0</v>
      </c>
      <c r="C1952" s="58">
        <v>27069.0</v>
      </c>
      <c r="D1952" s="27">
        <v>0.0</v>
      </c>
      <c r="E1952" s="41"/>
    </row>
    <row r="1953" hidden="1">
      <c r="A1953" s="57" t="s">
        <v>3737</v>
      </c>
      <c r="B1953" s="29">
        <v>40342.0</v>
      </c>
      <c r="C1953" s="58">
        <v>40023.0</v>
      </c>
      <c r="D1953" s="27">
        <v>-319.0</v>
      </c>
      <c r="E1953" s="41"/>
    </row>
    <row r="1954" hidden="1">
      <c r="A1954" s="57" t="s">
        <v>3738</v>
      </c>
      <c r="B1954" s="29">
        <v>25439.0</v>
      </c>
      <c r="C1954" s="58">
        <v>25439.0</v>
      </c>
      <c r="D1954" s="27">
        <v>0.0</v>
      </c>
      <c r="E1954" s="41"/>
    </row>
    <row r="1955" hidden="1">
      <c r="A1955" s="57" t="s">
        <v>3740</v>
      </c>
      <c r="B1955" s="29">
        <v>413.0</v>
      </c>
      <c r="C1955" s="58">
        <v>413.0</v>
      </c>
      <c r="D1955" s="27">
        <v>0.0</v>
      </c>
      <c r="E1955" s="41"/>
    </row>
    <row r="1956" hidden="1">
      <c r="A1956" s="57" t="s">
        <v>3741</v>
      </c>
      <c r="B1956" s="29">
        <v>0.0</v>
      </c>
      <c r="C1956" s="58">
        <v>0.0</v>
      </c>
      <c r="D1956" s="27">
        <v>0.0</v>
      </c>
      <c r="E1956" s="41"/>
    </row>
    <row r="1957" hidden="1">
      <c r="A1957" s="35" t="s">
        <v>3742</v>
      </c>
      <c r="B1957" s="29">
        <v>212297.0</v>
      </c>
      <c r="C1957" s="58">
        <v>210877.0</v>
      </c>
      <c r="D1957" s="27">
        <v>-1420.0</v>
      </c>
      <c r="E1957" s="41"/>
    </row>
    <row r="1958" hidden="1">
      <c r="A1958" s="36" t="s">
        <v>3743</v>
      </c>
      <c r="B1958" s="42">
        <v>14.0</v>
      </c>
      <c r="C1958" s="72">
        <v>14.0</v>
      </c>
      <c r="D1958" s="65">
        <v>0.0</v>
      </c>
      <c r="E1958" s="45"/>
    </row>
    <row r="1959" hidden="1"/>
    <row r="1960" hidden="1"/>
    <row r="1961" hidden="1">
      <c r="A1961" s="5" t="s">
        <v>4848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3717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45943.0</v>
      </c>
      <c r="B1965" s="6"/>
      <c r="C1965" s="53" t="s">
        <v>3718</v>
      </c>
      <c r="D1965" s="15">
        <v>45949.0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4" t="s">
        <v>4850</v>
      </c>
      <c r="B1967" s="7"/>
      <c r="C1967" s="16"/>
      <c r="D1967" s="55" t="s">
        <v>4851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3719</v>
      </c>
      <c r="B1969" s="6"/>
      <c r="C1969" s="6"/>
      <c r="D1969" s="6"/>
      <c r="E1969" s="7"/>
    </row>
    <row r="1970" hidden="1">
      <c r="A1970" s="20" t="s">
        <v>3720</v>
      </c>
      <c r="B1970" s="21" t="s">
        <v>3721</v>
      </c>
      <c r="C1970" s="22" t="s">
        <v>3722</v>
      </c>
      <c r="D1970" s="21" t="s">
        <v>3723</v>
      </c>
      <c r="E1970" s="23" t="s">
        <v>13</v>
      </c>
    </row>
    <row r="1971" hidden="1">
      <c r="A1971" s="56" t="s">
        <v>3724</v>
      </c>
      <c r="B1971" s="25">
        <v>7614.0</v>
      </c>
      <c r="C1971" s="26">
        <v>7614.0</v>
      </c>
      <c r="D1971" s="27">
        <v>0.0</v>
      </c>
      <c r="E1971" s="40"/>
    </row>
    <row r="1972" hidden="1">
      <c r="A1972" s="56" t="s">
        <v>3725</v>
      </c>
      <c r="B1972" s="29">
        <v>14635.0</v>
      </c>
      <c r="C1972" s="26">
        <v>14635.0</v>
      </c>
      <c r="D1972" s="27">
        <v>0.0</v>
      </c>
      <c r="E1972" s="40"/>
    </row>
    <row r="1973" hidden="1">
      <c r="A1973" s="56" t="s">
        <v>3726</v>
      </c>
      <c r="B1973" s="29">
        <v>0.0</v>
      </c>
      <c r="C1973" s="26"/>
      <c r="D1973" s="27">
        <v>0.0</v>
      </c>
      <c r="E1973" s="41"/>
    </row>
    <row r="1974" hidden="1">
      <c r="A1974" s="56" t="s">
        <v>3727</v>
      </c>
      <c r="B1974" s="25">
        <v>0.0</v>
      </c>
      <c r="C1974" s="26"/>
      <c r="D1974" s="27">
        <v>0.0</v>
      </c>
      <c r="E1974" s="40"/>
    </row>
    <row r="1975" hidden="1">
      <c r="A1975" s="31" t="s">
        <v>3729</v>
      </c>
      <c r="B1975" s="25">
        <v>0.0</v>
      </c>
      <c r="C1975" s="26"/>
      <c r="D1975" s="27">
        <v>0.0</v>
      </c>
      <c r="E1975" s="41"/>
    </row>
    <row r="1976" hidden="1">
      <c r="A1976" s="31" t="s">
        <v>3730</v>
      </c>
      <c r="B1976" s="29">
        <v>0.0</v>
      </c>
      <c r="C1976" s="26"/>
      <c r="D1976" s="27">
        <v>0.0</v>
      </c>
      <c r="E1976" s="41"/>
    </row>
    <row r="1977" hidden="1">
      <c r="A1977" s="31" t="s">
        <v>3732</v>
      </c>
      <c r="B1977" s="29">
        <v>0.0</v>
      </c>
      <c r="C1977" s="26"/>
      <c r="D1977" s="27">
        <v>0.0</v>
      </c>
      <c r="E1977" s="28"/>
    </row>
    <row r="1978" hidden="1">
      <c r="A1978" s="31" t="s">
        <v>3734</v>
      </c>
      <c r="B1978" s="29">
        <v>2240.0</v>
      </c>
      <c r="C1978" s="26">
        <v>2240.0</v>
      </c>
      <c r="D1978" s="27">
        <v>0.0</v>
      </c>
      <c r="E1978" s="28"/>
    </row>
    <row r="1979" hidden="1">
      <c r="A1979" s="57" t="s">
        <v>3735</v>
      </c>
      <c r="B1979" s="29">
        <v>93689.0</v>
      </c>
      <c r="C1979" s="29">
        <v>93689.0</v>
      </c>
      <c r="D1979" s="27">
        <v>0.0</v>
      </c>
      <c r="E1979" s="41"/>
    </row>
    <row r="1980" hidden="1">
      <c r="A1980" s="57" t="s">
        <v>3736</v>
      </c>
      <c r="B1980" s="29">
        <v>29487.0</v>
      </c>
      <c r="C1980" s="58">
        <v>29487.0</v>
      </c>
      <c r="D1980" s="27">
        <v>0.0</v>
      </c>
      <c r="E1980" s="41"/>
    </row>
    <row r="1981" hidden="1">
      <c r="A1981" s="57" t="s">
        <v>3737</v>
      </c>
      <c r="B1981" s="29">
        <v>40515.0</v>
      </c>
      <c r="C1981" s="58">
        <v>40515.0</v>
      </c>
      <c r="D1981" s="27">
        <v>0.0</v>
      </c>
      <c r="E1981" s="41"/>
    </row>
    <row r="1982" hidden="1">
      <c r="A1982" s="57" t="s">
        <v>3738</v>
      </c>
      <c r="B1982" s="29">
        <v>29938.0</v>
      </c>
      <c r="C1982" s="58">
        <v>29938.0</v>
      </c>
      <c r="D1982" s="27">
        <v>0.0</v>
      </c>
      <c r="E1982" s="41"/>
    </row>
    <row r="1983" hidden="1">
      <c r="A1983" s="57" t="s">
        <v>3740</v>
      </c>
      <c r="B1983" s="29">
        <v>346.0</v>
      </c>
      <c r="C1983" s="58">
        <v>346.0</v>
      </c>
      <c r="D1983" s="27">
        <v>0.0</v>
      </c>
      <c r="E1983" s="41"/>
    </row>
    <row r="1984" hidden="1">
      <c r="A1984" s="57" t="s">
        <v>3741</v>
      </c>
      <c r="B1984" s="29">
        <v>0.0</v>
      </c>
      <c r="C1984" s="58">
        <v>0.0</v>
      </c>
      <c r="D1984" s="27">
        <v>0.0</v>
      </c>
      <c r="E1984" s="41"/>
    </row>
    <row r="1985" hidden="1">
      <c r="A1985" s="35" t="s">
        <v>3742</v>
      </c>
      <c r="B1985" s="29">
        <v>218460.2</v>
      </c>
      <c r="C1985" s="58">
        <v>218460.2</v>
      </c>
      <c r="D1985" s="27">
        <v>0.0</v>
      </c>
      <c r="E1985" s="41"/>
    </row>
    <row r="1986" hidden="1">
      <c r="A1986" s="36" t="s">
        <v>3743</v>
      </c>
      <c r="B1986" s="42" t="s">
        <v>8739</v>
      </c>
      <c r="C1986" s="72">
        <v>3.7999999999883585</v>
      </c>
      <c r="D1986" s="65" t="e">
        <v>#VALUE!</v>
      </c>
      <c r="E1986" s="45"/>
    </row>
    <row r="1987" hidden="1"/>
    <row r="1988" hidden="1"/>
    <row r="1989" hidden="1">
      <c r="A1989" s="5" t="s">
        <v>4848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3717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45943.0</v>
      </c>
      <c r="B1993" s="6"/>
      <c r="C1993" s="53" t="s">
        <v>3718</v>
      </c>
      <c r="D1993" s="15">
        <v>45949.0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4" t="s">
        <v>4850</v>
      </c>
      <c r="B1995" s="7"/>
      <c r="C1995" s="16"/>
      <c r="D1995" s="55" t="s">
        <v>4851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3719</v>
      </c>
      <c r="B1997" s="6"/>
      <c r="C1997" s="6"/>
      <c r="D1997" s="6"/>
      <c r="E1997" s="7"/>
    </row>
    <row r="1998" hidden="1">
      <c r="A1998" s="20" t="s">
        <v>3720</v>
      </c>
      <c r="B1998" s="21" t="s">
        <v>3721</v>
      </c>
      <c r="C1998" s="22" t="s">
        <v>3722</v>
      </c>
      <c r="D1998" s="21" t="s">
        <v>3723</v>
      </c>
      <c r="E1998" s="23" t="s">
        <v>13</v>
      </c>
    </row>
    <row r="1999" hidden="1">
      <c r="A1999" s="56" t="s">
        <v>3724</v>
      </c>
      <c r="B1999" s="25">
        <v>7614.0</v>
      </c>
      <c r="C1999" s="26">
        <v>7614.0</v>
      </c>
      <c r="D1999" s="27">
        <v>0.0</v>
      </c>
      <c r="E1999" s="40"/>
    </row>
    <row r="2000" hidden="1">
      <c r="A2000" s="56" t="s">
        <v>3725</v>
      </c>
      <c r="B2000" s="29">
        <v>14635.0</v>
      </c>
      <c r="C2000" s="26">
        <v>14635.0</v>
      </c>
      <c r="D2000" s="27">
        <v>0.0</v>
      </c>
      <c r="E2000" s="40"/>
    </row>
    <row r="2001" hidden="1">
      <c r="A2001" s="56" t="s">
        <v>3726</v>
      </c>
      <c r="B2001" s="29">
        <v>0.0</v>
      </c>
      <c r="C2001" s="26"/>
      <c r="D2001" s="27">
        <v>0.0</v>
      </c>
      <c r="E2001" s="41"/>
    </row>
    <row r="2002" hidden="1">
      <c r="A2002" s="56" t="s">
        <v>3727</v>
      </c>
      <c r="B2002" s="25">
        <v>0.0</v>
      </c>
      <c r="C2002" s="26"/>
      <c r="D2002" s="27">
        <v>0.0</v>
      </c>
      <c r="E2002" s="40"/>
    </row>
    <row r="2003" hidden="1">
      <c r="A2003" s="31" t="s">
        <v>3729</v>
      </c>
      <c r="B2003" s="25">
        <v>0.0</v>
      </c>
      <c r="C2003" s="26"/>
      <c r="D2003" s="27">
        <v>0.0</v>
      </c>
      <c r="E2003" s="41"/>
    </row>
    <row r="2004" hidden="1">
      <c r="A2004" s="31" t="s">
        <v>3730</v>
      </c>
      <c r="B2004" s="29">
        <v>0.0</v>
      </c>
      <c r="C2004" s="26"/>
      <c r="D2004" s="27">
        <v>0.0</v>
      </c>
      <c r="E2004" s="41"/>
    </row>
    <row r="2005" hidden="1">
      <c r="A2005" s="31" t="s">
        <v>3732</v>
      </c>
      <c r="B2005" s="29">
        <v>0.0</v>
      </c>
      <c r="C2005" s="26"/>
      <c r="D2005" s="27">
        <v>0.0</v>
      </c>
      <c r="E2005" s="28"/>
    </row>
    <row r="2006" hidden="1">
      <c r="A2006" s="31" t="s">
        <v>3734</v>
      </c>
      <c r="B2006" s="29">
        <v>2240.0</v>
      </c>
      <c r="C2006" s="26">
        <v>2240.0</v>
      </c>
      <c r="D2006" s="27">
        <v>0.0</v>
      </c>
      <c r="E2006" s="28"/>
    </row>
    <row r="2007" hidden="1">
      <c r="A2007" s="57" t="s">
        <v>3735</v>
      </c>
      <c r="B2007" s="29">
        <v>93689.0</v>
      </c>
      <c r="C2007" s="29">
        <v>93689.0</v>
      </c>
      <c r="D2007" s="27">
        <v>0.0</v>
      </c>
      <c r="E2007" s="41"/>
    </row>
    <row r="2008" hidden="1">
      <c r="A2008" s="57" t="s">
        <v>3736</v>
      </c>
      <c r="B2008" s="29">
        <v>29487.0</v>
      </c>
      <c r="C2008" s="58">
        <v>29487.0</v>
      </c>
      <c r="D2008" s="27">
        <v>0.0</v>
      </c>
      <c r="E2008" s="41"/>
    </row>
    <row r="2009" hidden="1">
      <c r="A2009" s="57" t="s">
        <v>3737</v>
      </c>
      <c r="B2009" s="29">
        <v>40515.0</v>
      </c>
      <c r="C2009" s="58">
        <v>40515.0</v>
      </c>
      <c r="D2009" s="27">
        <v>0.0</v>
      </c>
      <c r="E2009" s="41"/>
    </row>
    <row r="2010" hidden="1">
      <c r="A2010" s="57" t="s">
        <v>3738</v>
      </c>
      <c r="B2010" s="29">
        <v>29938.0</v>
      </c>
      <c r="C2010" s="58">
        <v>29938.0</v>
      </c>
      <c r="D2010" s="27">
        <v>0.0</v>
      </c>
      <c r="E2010" s="41"/>
    </row>
    <row r="2011" hidden="1">
      <c r="A2011" s="57" t="s">
        <v>3740</v>
      </c>
      <c r="B2011" s="29">
        <v>346.0</v>
      </c>
      <c r="C2011" s="58">
        <v>346.0</v>
      </c>
      <c r="D2011" s="27">
        <v>0.0</v>
      </c>
      <c r="E2011" s="41"/>
    </row>
    <row r="2012" hidden="1">
      <c r="A2012" s="57" t="s">
        <v>3741</v>
      </c>
      <c r="B2012" s="29">
        <v>0.0</v>
      </c>
      <c r="C2012" s="58">
        <v>0.0</v>
      </c>
      <c r="D2012" s="27">
        <v>0.0</v>
      </c>
      <c r="E2012" s="41"/>
    </row>
    <row r="2013" hidden="1">
      <c r="A2013" s="35" t="s">
        <v>3742</v>
      </c>
      <c r="B2013" s="29">
        <v>218460.2</v>
      </c>
      <c r="C2013" s="58">
        <v>218460.2</v>
      </c>
      <c r="D2013" s="27">
        <v>0.0</v>
      </c>
      <c r="E2013" s="41"/>
    </row>
    <row r="2014" hidden="1">
      <c r="A2014" s="36" t="s">
        <v>3743</v>
      </c>
      <c r="B2014" s="42">
        <v>3.7999999999992724</v>
      </c>
      <c r="C2014" s="72">
        <v>3.7999999999883585</v>
      </c>
      <c r="D2014" s="65">
        <v>-1.0913936421275139E-11</v>
      </c>
      <c r="E2014" s="45"/>
    </row>
    <row r="2015" hidden="1"/>
    <row r="2016" hidden="1"/>
    <row r="2017" hidden="1">
      <c r="A2017" s="5" t="s">
        <v>4848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3717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45950.0</v>
      </c>
      <c r="B2021" s="6"/>
      <c r="C2021" s="53" t="s">
        <v>3718</v>
      </c>
      <c r="D2021" s="15">
        <v>45956.0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4" t="s">
        <v>4850</v>
      </c>
      <c r="B2023" s="7"/>
      <c r="C2023" s="16"/>
      <c r="D2023" s="55" t="s">
        <v>4851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3719</v>
      </c>
      <c r="B2025" s="6"/>
      <c r="C2025" s="6"/>
      <c r="D2025" s="6"/>
      <c r="E2025" s="7"/>
    </row>
    <row r="2026" hidden="1">
      <c r="A2026" s="20" t="s">
        <v>3720</v>
      </c>
      <c r="B2026" s="21" t="s">
        <v>3721</v>
      </c>
      <c r="C2026" s="22" t="s">
        <v>3722</v>
      </c>
      <c r="D2026" s="21" t="s">
        <v>3723</v>
      </c>
      <c r="E2026" s="23" t="s">
        <v>13</v>
      </c>
    </row>
    <row r="2027" hidden="1">
      <c r="A2027" s="56" t="s">
        <v>3724</v>
      </c>
      <c r="B2027" s="25">
        <v>9497.0</v>
      </c>
      <c r="C2027" s="26">
        <v>9497.0</v>
      </c>
      <c r="D2027" s="27">
        <v>0.0</v>
      </c>
      <c r="E2027" s="40"/>
    </row>
    <row r="2028" hidden="1">
      <c r="A2028" s="56" t="s">
        <v>3725</v>
      </c>
      <c r="B2028" s="29">
        <v>7069.0</v>
      </c>
      <c r="C2028" s="26">
        <v>7069.0</v>
      </c>
      <c r="D2028" s="27">
        <v>0.0</v>
      </c>
      <c r="E2028" s="40"/>
    </row>
    <row r="2029" hidden="1">
      <c r="A2029" s="56" t="s">
        <v>3726</v>
      </c>
      <c r="B2029" s="29">
        <v>0.0</v>
      </c>
      <c r="C2029" s="26"/>
      <c r="D2029" s="27">
        <v>0.0</v>
      </c>
      <c r="E2029" s="41"/>
    </row>
    <row r="2030" hidden="1">
      <c r="A2030" s="56" t="s">
        <v>3727</v>
      </c>
      <c r="B2030" s="25">
        <v>0.0</v>
      </c>
      <c r="C2030" s="26"/>
      <c r="D2030" s="27">
        <v>0.0</v>
      </c>
      <c r="E2030" s="40"/>
    </row>
    <row r="2031" hidden="1">
      <c r="A2031" s="31" t="s">
        <v>3729</v>
      </c>
      <c r="B2031" s="25">
        <v>0.0</v>
      </c>
      <c r="C2031" s="26"/>
      <c r="D2031" s="27">
        <v>0.0</v>
      </c>
      <c r="E2031" s="41"/>
    </row>
    <row r="2032" hidden="1">
      <c r="A2032" s="31" t="s">
        <v>3730</v>
      </c>
      <c r="B2032" s="29">
        <v>0.0</v>
      </c>
      <c r="C2032" s="26"/>
      <c r="D2032" s="27">
        <v>0.0</v>
      </c>
      <c r="E2032" s="41"/>
    </row>
    <row r="2033" hidden="1">
      <c r="A2033" s="31" t="s">
        <v>3732</v>
      </c>
      <c r="B2033" s="29">
        <v>0.0</v>
      </c>
      <c r="C2033" s="26"/>
      <c r="D2033" s="27">
        <v>0.0</v>
      </c>
      <c r="E2033" s="28"/>
    </row>
    <row r="2034" hidden="1">
      <c r="A2034" s="31" t="s">
        <v>3734</v>
      </c>
      <c r="B2034" s="29">
        <v>2080.0</v>
      </c>
      <c r="C2034" s="26">
        <v>2040.0</v>
      </c>
      <c r="D2034" s="27">
        <v>-40.0</v>
      </c>
      <c r="E2034" s="28"/>
    </row>
    <row r="2035" hidden="1">
      <c r="A2035" s="57" t="s">
        <v>3735</v>
      </c>
      <c r="B2035" s="29">
        <v>78505.0</v>
      </c>
      <c r="C2035" s="29">
        <v>78505.0</v>
      </c>
      <c r="D2035" s="27">
        <v>0.0</v>
      </c>
      <c r="E2035" s="41"/>
    </row>
    <row r="2036" hidden="1">
      <c r="A2036" s="57" t="s">
        <v>3736</v>
      </c>
      <c r="B2036" s="29">
        <v>34831.0</v>
      </c>
      <c r="C2036" s="58">
        <v>34831.0</v>
      </c>
      <c r="D2036" s="27">
        <v>0.0</v>
      </c>
      <c r="E2036" s="41"/>
    </row>
    <row r="2037" hidden="1">
      <c r="A2037" s="57" t="s">
        <v>3737</v>
      </c>
      <c r="B2037" s="29">
        <v>35062.0</v>
      </c>
      <c r="C2037" s="58">
        <v>35062.0</v>
      </c>
      <c r="D2037" s="27">
        <v>0.0</v>
      </c>
      <c r="E2037" s="41"/>
    </row>
    <row r="2038" hidden="1">
      <c r="A2038" s="57" t="s">
        <v>3738</v>
      </c>
      <c r="B2038" s="29">
        <v>24033.0</v>
      </c>
      <c r="C2038" s="58">
        <v>24033.0</v>
      </c>
      <c r="D2038" s="27">
        <v>0.0</v>
      </c>
      <c r="E2038" s="41"/>
    </row>
    <row r="2039" hidden="1">
      <c r="A2039" s="57" t="s">
        <v>3740</v>
      </c>
      <c r="B2039" s="29">
        <v>0.0</v>
      </c>
      <c r="C2039" s="58">
        <v>0.0</v>
      </c>
      <c r="D2039" s="27">
        <v>0.0</v>
      </c>
      <c r="E2039" s="41"/>
    </row>
    <row r="2040" hidden="1">
      <c r="A2040" s="57" t="s">
        <v>3741</v>
      </c>
      <c r="B2040" s="29">
        <v>0.0</v>
      </c>
      <c r="C2040" s="58">
        <v>0.0</v>
      </c>
      <c r="D2040" s="27">
        <v>0.0</v>
      </c>
      <c r="E2040" s="41"/>
    </row>
    <row r="2041" hidden="1">
      <c r="A2041" s="35" t="s">
        <v>3742</v>
      </c>
      <c r="B2041" s="29">
        <v>191075.5</v>
      </c>
      <c r="C2041" s="58">
        <v>191075.5</v>
      </c>
      <c r="D2041" s="27">
        <v>0.0</v>
      </c>
      <c r="E2041" s="41"/>
    </row>
    <row r="2042" hidden="1">
      <c r="A2042" s="36" t="s">
        <v>3743</v>
      </c>
      <c r="B2042" s="42">
        <v>1.5</v>
      </c>
      <c r="C2042" s="72">
        <v>-38.5</v>
      </c>
      <c r="D2042" s="65">
        <v>-40.0</v>
      </c>
      <c r="E2042" s="45"/>
    </row>
    <row r="2043" hidden="1"/>
    <row r="2044" hidden="1"/>
    <row r="2045" hidden="1">
      <c r="A2045" s="5" t="s">
        <v>4848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3717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45957.0</v>
      </c>
      <c r="B2049" s="6"/>
      <c r="C2049" s="53" t="s">
        <v>3718</v>
      </c>
      <c r="D2049" s="15">
        <v>45961.0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4" t="s">
        <v>4850</v>
      </c>
      <c r="B2051" s="7"/>
      <c r="C2051" s="16"/>
      <c r="D2051" s="55" t="s">
        <v>4857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3719</v>
      </c>
      <c r="B2053" s="6"/>
      <c r="C2053" s="6"/>
      <c r="D2053" s="6"/>
      <c r="E2053" s="7"/>
    </row>
    <row r="2054" hidden="1">
      <c r="A2054" s="20" t="s">
        <v>3720</v>
      </c>
      <c r="B2054" s="21" t="s">
        <v>3721</v>
      </c>
      <c r="C2054" s="22" t="s">
        <v>3722</v>
      </c>
      <c r="D2054" s="21" t="s">
        <v>3723</v>
      </c>
      <c r="E2054" s="23" t="s">
        <v>13</v>
      </c>
    </row>
    <row r="2055" hidden="1">
      <c r="A2055" s="56" t="s">
        <v>3724</v>
      </c>
      <c r="B2055" s="25">
        <v>9583.0</v>
      </c>
      <c r="C2055" s="26">
        <v>9583.0</v>
      </c>
      <c r="D2055" s="27">
        <v>0.0</v>
      </c>
      <c r="E2055" s="40"/>
    </row>
    <row r="2056" hidden="1">
      <c r="A2056" s="56" t="s">
        <v>3725</v>
      </c>
      <c r="B2056" s="29">
        <v>0.0</v>
      </c>
      <c r="C2056" s="26"/>
      <c r="D2056" s="27">
        <v>0.0</v>
      </c>
      <c r="E2056" s="40"/>
    </row>
    <row r="2057" hidden="1">
      <c r="A2057" s="56" t="s">
        <v>3726</v>
      </c>
      <c r="B2057" s="29">
        <v>0.0</v>
      </c>
      <c r="C2057" s="26"/>
      <c r="D2057" s="27">
        <v>0.0</v>
      </c>
      <c r="E2057" s="41"/>
    </row>
    <row r="2058" hidden="1">
      <c r="A2058" s="56" t="s">
        <v>3727</v>
      </c>
      <c r="B2058" s="25">
        <v>0.0</v>
      </c>
      <c r="C2058" s="26"/>
      <c r="D2058" s="27">
        <v>0.0</v>
      </c>
      <c r="E2058" s="40"/>
    </row>
    <row r="2059" hidden="1">
      <c r="A2059" s="31" t="s">
        <v>3729</v>
      </c>
      <c r="B2059" s="25">
        <v>0.0</v>
      </c>
      <c r="C2059" s="26"/>
      <c r="D2059" s="27">
        <v>0.0</v>
      </c>
      <c r="E2059" s="41"/>
    </row>
    <row r="2060" hidden="1">
      <c r="A2060" s="31" t="s">
        <v>3730</v>
      </c>
      <c r="B2060" s="29">
        <v>0.0</v>
      </c>
      <c r="C2060" s="26"/>
      <c r="D2060" s="27">
        <v>0.0</v>
      </c>
      <c r="E2060" s="41"/>
    </row>
    <row r="2061" hidden="1">
      <c r="A2061" s="31" t="s">
        <v>3732</v>
      </c>
      <c r="B2061" s="29">
        <v>0.0</v>
      </c>
      <c r="C2061" s="26"/>
      <c r="D2061" s="27">
        <v>0.0</v>
      </c>
      <c r="E2061" s="28"/>
    </row>
    <row r="2062" hidden="1">
      <c r="A2062" s="31" t="s">
        <v>3734</v>
      </c>
      <c r="B2062" s="29">
        <v>1640.0</v>
      </c>
      <c r="C2062" s="26">
        <v>1640.0</v>
      </c>
      <c r="D2062" s="27">
        <v>0.0</v>
      </c>
      <c r="E2062" s="28"/>
    </row>
    <row r="2063" hidden="1">
      <c r="A2063" s="57" t="s">
        <v>3735</v>
      </c>
      <c r="B2063" s="29">
        <v>63640.0</v>
      </c>
      <c r="C2063" s="29">
        <v>63640.0</v>
      </c>
      <c r="D2063" s="27">
        <v>0.0</v>
      </c>
      <c r="E2063" s="41"/>
    </row>
    <row r="2064" hidden="1">
      <c r="A2064" s="57" t="s">
        <v>3736</v>
      </c>
      <c r="B2064" s="29">
        <v>12603.0</v>
      </c>
      <c r="C2064" s="58">
        <v>12603.0</v>
      </c>
      <c r="D2064" s="27">
        <v>0.0</v>
      </c>
      <c r="E2064" s="41"/>
    </row>
    <row r="2065" hidden="1">
      <c r="A2065" s="57" t="s">
        <v>3737</v>
      </c>
      <c r="B2065" s="29">
        <v>32397.0</v>
      </c>
      <c r="C2065" s="58">
        <v>32397.0</v>
      </c>
      <c r="D2065" s="27">
        <v>0.0</v>
      </c>
      <c r="E2065" s="41"/>
    </row>
    <row r="2066" hidden="1">
      <c r="A2066" s="57" t="s">
        <v>3738</v>
      </c>
      <c r="B2066" s="29">
        <v>22961.0</v>
      </c>
      <c r="C2066" s="58">
        <v>22961.0</v>
      </c>
      <c r="D2066" s="27">
        <v>0.0</v>
      </c>
      <c r="E2066" s="41"/>
    </row>
    <row r="2067" hidden="1">
      <c r="A2067" s="57" t="s">
        <v>3740</v>
      </c>
      <c r="B2067" s="29">
        <v>0.0</v>
      </c>
      <c r="C2067" s="58">
        <v>0.0</v>
      </c>
      <c r="D2067" s="27">
        <v>0.0</v>
      </c>
      <c r="E2067" s="41"/>
    </row>
    <row r="2068" hidden="1">
      <c r="A2068" s="57" t="s">
        <v>3741</v>
      </c>
      <c r="B2068" s="29">
        <v>0.0</v>
      </c>
      <c r="C2068" s="58">
        <v>0.0</v>
      </c>
      <c r="D2068" s="27">
        <v>0.0</v>
      </c>
      <c r="E2068" s="41"/>
    </row>
    <row r="2069" hidden="1">
      <c r="A2069" s="35" t="s">
        <v>3742</v>
      </c>
      <c r="B2069" s="29">
        <v>142823.5</v>
      </c>
      <c r="C2069" s="58">
        <v>142823.5</v>
      </c>
      <c r="D2069" s="27">
        <v>0.0</v>
      </c>
      <c r="E2069" s="41"/>
    </row>
    <row r="2070" hidden="1">
      <c r="A2070" s="36" t="s">
        <v>3743</v>
      </c>
      <c r="B2070" s="42">
        <v>0.5</v>
      </c>
      <c r="C2070" s="72">
        <v>0.5</v>
      </c>
      <c r="D2070" s="65">
        <v>0.0</v>
      </c>
      <c r="E2070" s="45"/>
    </row>
    <row r="2071" hidden="1"/>
    <row r="2072" hidden="1"/>
    <row r="2073" hidden="1">
      <c r="A2073" s="5" t="s">
        <v>4848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3717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45962.0</v>
      </c>
      <c r="B2077" s="6"/>
      <c r="C2077" s="53" t="s">
        <v>3718</v>
      </c>
      <c r="D2077" s="15">
        <v>45963.0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4" t="s">
        <v>4859</v>
      </c>
      <c r="B2079" s="7"/>
      <c r="C2079" s="16"/>
      <c r="D2079" s="55" t="s">
        <v>4851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3719</v>
      </c>
      <c r="B2081" s="6"/>
      <c r="C2081" s="6"/>
      <c r="D2081" s="6"/>
      <c r="E2081" s="7"/>
    </row>
    <row r="2082" hidden="1">
      <c r="A2082" s="20" t="s">
        <v>3720</v>
      </c>
      <c r="B2082" s="21" t="s">
        <v>3721</v>
      </c>
      <c r="C2082" s="22" t="s">
        <v>3722</v>
      </c>
      <c r="D2082" s="21" t="s">
        <v>3723</v>
      </c>
      <c r="E2082" s="23" t="s">
        <v>13</v>
      </c>
    </row>
    <row r="2083" hidden="1">
      <c r="A2083" s="56" t="s">
        <v>3724</v>
      </c>
      <c r="B2083" s="25">
        <v>7328.0</v>
      </c>
      <c r="C2083" s="26">
        <v>7328.0</v>
      </c>
      <c r="D2083" s="27">
        <v>0.0</v>
      </c>
      <c r="E2083" s="40"/>
    </row>
    <row r="2084" hidden="1">
      <c r="A2084" s="56" t="s">
        <v>3725</v>
      </c>
      <c r="B2084" s="29">
        <v>0.0</v>
      </c>
      <c r="C2084" s="26"/>
      <c r="D2084" s="27">
        <v>0.0</v>
      </c>
      <c r="E2084" s="40"/>
    </row>
    <row r="2085" hidden="1">
      <c r="A2085" s="56" t="s">
        <v>3726</v>
      </c>
      <c r="B2085" s="29">
        <v>0.0</v>
      </c>
      <c r="C2085" s="26"/>
      <c r="D2085" s="27">
        <v>0.0</v>
      </c>
      <c r="E2085" s="41"/>
    </row>
    <row r="2086" hidden="1">
      <c r="A2086" s="56" t="s">
        <v>3727</v>
      </c>
      <c r="B2086" s="25">
        <v>0.0</v>
      </c>
      <c r="C2086" s="26"/>
      <c r="D2086" s="27">
        <v>0.0</v>
      </c>
      <c r="E2086" s="40"/>
    </row>
    <row r="2087" hidden="1">
      <c r="A2087" s="31" t="s">
        <v>3729</v>
      </c>
      <c r="B2087" s="25">
        <v>0.0</v>
      </c>
      <c r="C2087" s="26"/>
      <c r="D2087" s="27">
        <v>0.0</v>
      </c>
      <c r="E2087" s="41"/>
    </row>
    <row r="2088" hidden="1">
      <c r="A2088" s="31" t="s">
        <v>3730</v>
      </c>
      <c r="B2088" s="29">
        <v>0.0</v>
      </c>
      <c r="C2088" s="26"/>
      <c r="D2088" s="27">
        <v>0.0</v>
      </c>
      <c r="E2088" s="41"/>
    </row>
    <row r="2089" hidden="1">
      <c r="A2089" s="31" t="s">
        <v>3732</v>
      </c>
      <c r="B2089" s="29">
        <v>744.0</v>
      </c>
      <c r="C2089" s="26">
        <v>744.0</v>
      </c>
      <c r="D2089" s="27">
        <v>0.0</v>
      </c>
      <c r="E2089" s="28" t="s">
        <v>8740</v>
      </c>
    </row>
    <row r="2090" hidden="1">
      <c r="A2090" s="31" t="s">
        <v>3734</v>
      </c>
      <c r="B2090" s="29">
        <v>480.0</v>
      </c>
      <c r="C2090" s="26">
        <v>480.0</v>
      </c>
      <c r="D2090" s="27">
        <v>0.0</v>
      </c>
      <c r="E2090" s="28"/>
    </row>
    <row r="2091" hidden="1">
      <c r="A2091" s="57" t="s">
        <v>3735</v>
      </c>
      <c r="B2091" s="29">
        <v>28779.0</v>
      </c>
      <c r="C2091" s="29">
        <v>28779.0</v>
      </c>
      <c r="D2091" s="27">
        <v>0.0</v>
      </c>
      <c r="E2091" s="41"/>
    </row>
    <row r="2092" hidden="1">
      <c r="A2092" s="57" t="s">
        <v>3736</v>
      </c>
      <c r="B2092" s="29">
        <v>8808.0</v>
      </c>
      <c r="C2092" s="58">
        <v>8808.0</v>
      </c>
      <c r="D2092" s="27">
        <v>0.0</v>
      </c>
      <c r="E2092" s="41"/>
    </row>
    <row r="2093" hidden="1">
      <c r="A2093" s="57" t="s">
        <v>3737</v>
      </c>
      <c r="B2093" s="29">
        <v>8822.0</v>
      </c>
      <c r="C2093" s="58">
        <v>8822.0</v>
      </c>
      <c r="D2093" s="27">
        <v>0.0</v>
      </c>
      <c r="E2093" s="41"/>
    </row>
    <row r="2094" hidden="1">
      <c r="A2094" s="57" t="s">
        <v>3738</v>
      </c>
      <c r="B2094" s="29">
        <v>5230.0</v>
      </c>
      <c r="C2094" s="58">
        <v>5230.0</v>
      </c>
      <c r="D2094" s="27">
        <v>0.0</v>
      </c>
      <c r="E2094" s="41"/>
    </row>
    <row r="2095" hidden="1">
      <c r="A2095" s="57" t="s">
        <v>3740</v>
      </c>
      <c r="B2095" s="29">
        <v>0.0</v>
      </c>
      <c r="C2095" s="58">
        <v>0.0</v>
      </c>
      <c r="D2095" s="27">
        <v>0.0</v>
      </c>
      <c r="E2095" s="41"/>
    </row>
    <row r="2096" hidden="1">
      <c r="A2096" s="57" t="s">
        <v>3741</v>
      </c>
      <c r="B2096" s="29">
        <v>0.0</v>
      </c>
      <c r="C2096" s="58">
        <v>0.0</v>
      </c>
      <c r="D2096" s="27">
        <v>0.0</v>
      </c>
      <c r="E2096" s="41"/>
    </row>
    <row r="2097" hidden="1">
      <c r="A2097" s="35" t="s">
        <v>3742</v>
      </c>
      <c r="B2097" s="29">
        <v>60190.5</v>
      </c>
      <c r="C2097" s="58">
        <v>60190.5</v>
      </c>
      <c r="D2097" s="27">
        <v>0.0</v>
      </c>
      <c r="E2097" s="41"/>
    </row>
    <row r="2098" hidden="1">
      <c r="A2098" s="36" t="s">
        <v>3743</v>
      </c>
      <c r="B2098" s="42">
        <v>0.5</v>
      </c>
      <c r="C2098" s="72">
        <v>0.5</v>
      </c>
      <c r="D2098" s="65">
        <v>0.0</v>
      </c>
      <c r="E2098" s="45"/>
    </row>
    <row r="2099" hidden="1"/>
    <row r="2100" hidden="1"/>
    <row r="2101" hidden="1">
      <c r="A2101" s="5" t="s">
        <v>4848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3717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45964.0</v>
      </c>
      <c r="B2105" s="6"/>
      <c r="C2105" s="53" t="s">
        <v>3718</v>
      </c>
      <c r="D2105" s="15">
        <v>45970.0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4" t="s">
        <v>4850</v>
      </c>
      <c r="B2107" s="7"/>
      <c r="C2107" s="16"/>
      <c r="D2107" s="55" t="s">
        <v>4851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3719</v>
      </c>
      <c r="B2109" s="6"/>
      <c r="C2109" s="6"/>
      <c r="D2109" s="6"/>
      <c r="E2109" s="7"/>
    </row>
    <row r="2110" hidden="1">
      <c r="A2110" s="20" t="s">
        <v>3720</v>
      </c>
      <c r="B2110" s="21" t="s">
        <v>3721</v>
      </c>
      <c r="C2110" s="22" t="s">
        <v>3722</v>
      </c>
      <c r="D2110" s="21" t="s">
        <v>3723</v>
      </c>
      <c r="E2110" s="23" t="s">
        <v>13</v>
      </c>
    </row>
    <row r="2111" hidden="1">
      <c r="A2111" s="56" t="s">
        <v>3724</v>
      </c>
      <c r="B2111" s="25">
        <v>9851.0</v>
      </c>
      <c r="C2111" s="26">
        <v>9851.0</v>
      </c>
      <c r="D2111" s="27">
        <v>0.0</v>
      </c>
      <c r="E2111" s="40"/>
    </row>
    <row r="2112" hidden="1">
      <c r="A2112" s="56" t="s">
        <v>3725</v>
      </c>
      <c r="B2112" s="29">
        <v>0.0</v>
      </c>
      <c r="C2112" s="26"/>
      <c r="D2112" s="27">
        <v>0.0</v>
      </c>
      <c r="E2112" s="40"/>
    </row>
    <row r="2113" hidden="1">
      <c r="A2113" s="56" t="s">
        <v>3726</v>
      </c>
      <c r="B2113" s="29">
        <v>0.0</v>
      </c>
      <c r="C2113" s="26"/>
      <c r="D2113" s="27">
        <v>0.0</v>
      </c>
      <c r="E2113" s="41"/>
    </row>
    <row r="2114" hidden="1">
      <c r="A2114" s="56" t="s">
        <v>3727</v>
      </c>
      <c r="B2114" s="25">
        <v>0.0</v>
      </c>
      <c r="C2114" s="26"/>
      <c r="D2114" s="27">
        <v>0.0</v>
      </c>
      <c r="E2114" s="40"/>
    </row>
    <row r="2115" hidden="1">
      <c r="A2115" s="31" t="s">
        <v>3729</v>
      </c>
      <c r="B2115" s="25">
        <v>0.0</v>
      </c>
      <c r="C2115" s="26"/>
      <c r="D2115" s="27">
        <v>0.0</v>
      </c>
      <c r="E2115" s="41"/>
    </row>
    <row r="2116" hidden="1">
      <c r="A2116" s="31" t="s">
        <v>3730</v>
      </c>
      <c r="B2116" s="29">
        <v>0.0</v>
      </c>
      <c r="C2116" s="26"/>
      <c r="D2116" s="27">
        <v>0.0</v>
      </c>
      <c r="E2116" s="41"/>
    </row>
    <row r="2117" hidden="1">
      <c r="A2117" s="31" t="s">
        <v>3732</v>
      </c>
      <c r="B2117" s="29">
        <v>1614.0</v>
      </c>
      <c r="C2117" s="26">
        <v>1614.0</v>
      </c>
      <c r="D2117" s="27">
        <v>0.0</v>
      </c>
      <c r="E2117" s="28" t="s">
        <v>8741</v>
      </c>
    </row>
    <row r="2118" hidden="1">
      <c r="A2118" s="31" t="s">
        <v>3734</v>
      </c>
      <c r="B2118" s="29">
        <v>2360.0</v>
      </c>
      <c r="C2118" s="26">
        <v>2360.0</v>
      </c>
      <c r="D2118" s="27">
        <v>0.0</v>
      </c>
      <c r="E2118" s="28"/>
    </row>
    <row r="2119" hidden="1">
      <c r="A2119" s="57" t="s">
        <v>3735</v>
      </c>
      <c r="B2119" s="29">
        <v>78818.0</v>
      </c>
      <c r="C2119" s="29">
        <v>78818.0</v>
      </c>
      <c r="D2119" s="27">
        <v>0.0</v>
      </c>
      <c r="E2119" s="41"/>
    </row>
    <row r="2120" hidden="1">
      <c r="A2120" s="57" t="s">
        <v>3736</v>
      </c>
      <c r="B2120" s="29">
        <v>26355.0</v>
      </c>
      <c r="C2120" s="58">
        <v>26355.0</v>
      </c>
      <c r="D2120" s="27">
        <v>0.0</v>
      </c>
      <c r="E2120" s="41"/>
    </row>
    <row r="2121" hidden="1">
      <c r="A2121" s="57" t="s">
        <v>3737</v>
      </c>
      <c r="B2121" s="29">
        <v>44078.0</v>
      </c>
      <c r="C2121" s="58">
        <v>44078.0</v>
      </c>
      <c r="D2121" s="27">
        <v>0.0</v>
      </c>
      <c r="E2121" s="41"/>
    </row>
    <row r="2122" hidden="1">
      <c r="A2122" s="57" t="s">
        <v>3738</v>
      </c>
      <c r="B2122" s="29">
        <v>30549.0</v>
      </c>
      <c r="C2122" s="58">
        <v>30549.0</v>
      </c>
      <c r="D2122" s="27">
        <v>0.0</v>
      </c>
      <c r="E2122" s="41"/>
    </row>
    <row r="2123" hidden="1">
      <c r="A2123" s="57" t="s">
        <v>3740</v>
      </c>
      <c r="B2123" s="29">
        <v>0.0</v>
      </c>
      <c r="C2123" s="58">
        <v>0.0</v>
      </c>
      <c r="D2123" s="27">
        <v>0.0</v>
      </c>
      <c r="E2123" s="41"/>
    </row>
    <row r="2124" hidden="1">
      <c r="A2124" s="57" t="s">
        <v>3741</v>
      </c>
      <c r="B2124" s="29">
        <v>0.0</v>
      </c>
      <c r="C2124" s="58">
        <v>0.0</v>
      </c>
      <c r="D2124" s="27">
        <v>0.0</v>
      </c>
      <c r="E2124" s="41"/>
    </row>
    <row r="2125" hidden="1">
      <c r="A2125" s="35" t="s">
        <v>3742</v>
      </c>
      <c r="B2125" s="29">
        <v>193543.5</v>
      </c>
      <c r="C2125" s="58">
        <v>193543.5</v>
      </c>
      <c r="D2125" s="27">
        <v>0.0</v>
      </c>
      <c r="E2125" s="41"/>
    </row>
    <row r="2126" hidden="1">
      <c r="A2126" s="36" t="s">
        <v>3743</v>
      </c>
      <c r="B2126" s="42">
        <v>81.5</v>
      </c>
      <c r="C2126" s="72">
        <v>81.5</v>
      </c>
      <c r="D2126" s="65">
        <v>0.0</v>
      </c>
      <c r="E2126" s="45"/>
    </row>
    <row r="2127" hidden="1"/>
    <row r="2128" hidden="1"/>
    <row r="2129" hidden="1">
      <c r="A2129" s="5" t="s">
        <v>4848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3717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45971.0</v>
      </c>
      <c r="B2133" s="6"/>
      <c r="C2133" s="53" t="s">
        <v>3718</v>
      </c>
      <c r="D2133" s="15">
        <v>45977.0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4" t="s">
        <v>4850</v>
      </c>
      <c r="B2135" s="7"/>
      <c r="C2135" s="16"/>
      <c r="D2135" s="55" t="s">
        <v>4851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3719</v>
      </c>
      <c r="B2137" s="6"/>
      <c r="C2137" s="6"/>
      <c r="D2137" s="6"/>
      <c r="E2137" s="7"/>
    </row>
    <row r="2138" hidden="1">
      <c r="A2138" s="20" t="s">
        <v>3720</v>
      </c>
      <c r="B2138" s="21" t="s">
        <v>3721</v>
      </c>
      <c r="C2138" s="22" t="s">
        <v>3722</v>
      </c>
      <c r="D2138" s="21" t="s">
        <v>3723</v>
      </c>
      <c r="E2138" s="23" t="s">
        <v>13</v>
      </c>
    </row>
    <row r="2139" hidden="1">
      <c r="A2139" s="56" t="s">
        <v>3724</v>
      </c>
      <c r="B2139" s="25">
        <v>6581.0</v>
      </c>
      <c r="C2139" s="26">
        <v>6581.0</v>
      </c>
      <c r="D2139" s="27">
        <v>0.0</v>
      </c>
      <c r="E2139" s="40"/>
    </row>
    <row r="2140" hidden="1">
      <c r="A2140" s="56" t="s">
        <v>3725</v>
      </c>
      <c r="B2140" s="29">
        <v>12366.0</v>
      </c>
      <c r="C2140" s="26">
        <v>12366.0</v>
      </c>
      <c r="D2140" s="27">
        <v>0.0</v>
      </c>
      <c r="E2140" s="40"/>
    </row>
    <row r="2141" hidden="1">
      <c r="A2141" s="56" t="s">
        <v>3726</v>
      </c>
      <c r="B2141" s="29">
        <v>0.0</v>
      </c>
      <c r="C2141" s="26"/>
      <c r="D2141" s="27">
        <v>0.0</v>
      </c>
      <c r="E2141" s="41"/>
    </row>
    <row r="2142" hidden="1">
      <c r="A2142" s="56" t="s">
        <v>3727</v>
      </c>
      <c r="B2142" s="25">
        <v>0.0</v>
      </c>
      <c r="C2142" s="26"/>
      <c r="D2142" s="27">
        <v>0.0</v>
      </c>
      <c r="E2142" s="40"/>
    </row>
    <row r="2143" hidden="1">
      <c r="A2143" s="31" t="s">
        <v>3729</v>
      </c>
      <c r="B2143" s="25">
        <v>0.0</v>
      </c>
      <c r="C2143" s="26"/>
      <c r="D2143" s="27">
        <v>0.0</v>
      </c>
      <c r="E2143" s="41"/>
    </row>
    <row r="2144" hidden="1">
      <c r="A2144" s="31" t="s">
        <v>3730</v>
      </c>
      <c r="B2144" s="29">
        <v>0.0</v>
      </c>
      <c r="C2144" s="26"/>
      <c r="D2144" s="27">
        <v>0.0</v>
      </c>
      <c r="E2144" s="41"/>
    </row>
    <row r="2145" hidden="1">
      <c r="A2145" s="31" t="s">
        <v>3732</v>
      </c>
      <c r="B2145" s="29">
        <v>0.0</v>
      </c>
      <c r="C2145" s="26"/>
      <c r="D2145" s="27">
        <v>0.0</v>
      </c>
      <c r="E2145" s="28"/>
    </row>
    <row r="2146" hidden="1">
      <c r="A2146" s="31" t="s">
        <v>3734</v>
      </c>
      <c r="B2146" s="29">
        <v>2120.0</v>
      </c>
      <c r="C2146" s="26">
        <v>2080.0</v>
      </c>
      <c r="D2146" s="27">
        <v>-40.0</v>
      </c>
      <c r="E2146" s="28" t="s">
        <v>8742</v>
      </c>
    </row>
    <row r="2147" hidden="1">
      <c r="A2147" s="57" t="s">
        <v>3735</v>
      </c>
      <c r="B2147" s="29">
        <v>79563.0</v>
      </c>
      <c r="C2147" s="29">
        <v>79563.0</v>
      </c>
      <c r="D2147" s="27">
        <v>0.0</v>
      </c>
      <c r="E2147" s="41"/>
    </row>
    <row r="2148" hidden="1">
      <c r="A2148" s="57" t="s">
        <v>3736</v>
      </c>
      <c r="B2148" s="29">
        <v>27155.0</v>
      </c>
      <c r="C2148" s="58">
        <v>27155.0</v>
      </c>
      <c r="D2148" s="27">
        <v>0.0</v>
      </c>
      <c r="E2148" s="41"/>
    </row>
    <row r="2149" hidden="1">
      <c r="A2149" s="57" t="s">
        <v>3737</v>
      </c>
      <c r="B2149" s="29">
        <v>46165.0</v>
      </c>
      <c r="C2149" s="58">
        <v>46247.0</v>
      </c>
      <c r="D2149" s="27">
        <v>82.0</v>
      </c>
      <c r="E2149" s="41"/>
    </row>
    <row r="2150" hidden="1">
      <c r="A2150" s="57" t="s">
        <v>3738</v>
      </c>
      <c r="B2150" s="29">
        <v>32639.0</v>
      </c>
      <c r="C2150" s="58">
        <v>32639.0</v>
      </c>
      <c r="D2150" s="27">
        <v>0.0</v>
      </c>
      <c r="E2150" s="41"/>
    </row>
    <row r="2151" hidden="1">
      <c r="A2151" s="57" t="s">
        <v>3740</v>
      </c>
      <c r="B2151" s="29">
        <v>0.0</v>
      </c>
      <c r="C2151" s="58">
        <v>0.0</v>
      </c>
      <c r="D2151" s="27">
        <v>0.0</v>
      </c>
      <c r="E2151" s="41"/>
    </row>
    <row r="2152" hidden="1">
      <c r="A2152" s="57" t="s">
        <v>3741</v>
      </c>
      <c r="B2152" s="29">
        <v>0.0</v>
      </c>
      <c r="C2152" s="58">
        <v>0.0</v>
      </c>
      <c r="D2152" s="27">
        <v>0.0</v>
      </c>
      <c r="E2152" s="41"/>
    </row>
    <row r="2153" hidden="1">
      <c r="A2153" s="35" t="s">
        <v>3742</v>
      </c>
      <c r="B2153" s="29">
        <v>206588.0</v>
      </c>
      <c r="C2153" s="58">
        <v>206670.0</v>
      </c>
      <c r="D2153" s="27">
        <v>82.0</v>
      </c>
      <c r="E2153" s="41"/>
    </row>
    <row r="2154" hidden="1">
      <c r="A2154" s="36" t="s">
        <v>3743</v>
      </c>
      <c r="B2154" s="42">
        <v>1.0</v>
      </c>
      <c r="C2154" s="72">
        <v>-39.0</v>
      </c>
      <c r="D2154" s="65">
        <v>-40.0</v>
      </c>
      <c r="E2154" s="45"/>
    </row>
    <row r="2155" hidden="1"/>
    <row r="2156" hidden="1"/>
    <row r="2157" hidden="1">
      <c r="A2157" s="5" t="s">
        <v>4848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3717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45978.0</v>
      </c>
      <c r="B2161" s="6"/>
      <c r="C2161" s="53" t="s">
        <v>3718</v>
      </c>
      <c r="D2161" s="15">
        <v>45984.0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4" t="s">
        <v>4850</v>
      </c>
      <c r="B2163" s="7"/>
      <c r="C2163" s="16"/>
      <c r="D2163" s="55" t="s">
        <v>4851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3719</v>
      </c>
      <c r="B2165" s="6"/>
      <c r="C2165" s="6"/>
      <c r="D2165" s="6"/>
      <c r="E2165" s="7"/>
    </row>
    <row r="2166" hidden="1">
      <c r="A2166" s="20" t="s">
        <v>3720</v>
      </c>
      <c r="B2166" s="21" t="s">
        <v>3721</v>
      </c>
      <c r="C2166" s="22" t="s">
        <v>3722</v>
      </c>
      <c r="D2166" s="21" t="s">
        <v>3723</v>
      </c>
      <c r="E2166" s="23" t="s">
        <v>13</v>
      </c>
    </row>
    <row r="2167" hidden="1">
      <c r="A2167" s="56" t="s">
        <v>3724</v>
      </c>
      <c r="B2167" s="25">
        <v>6003.0</v>
      </c>
      <c r="C2167" s="26">
        <v>6003.0</v>
      </c>
      <c r="D2167" s="27">
        <v>0.0</v>
      </c>
      <c r="E2167" s="40"/>
    </row>
    <row r="2168" hidden="1">
      <c r="A2168" s="56" t="s">
        <v>3725</v>
      </c>
      <c r="B2168" s="29">
        <v>10482.0</v>
      </c>
      <c r="C2168" s="26">
        <v>10482.0</v>
      </c>
      <c r="D2168" s="27">
        <v>0.0</v>
      </c>
      <c r="E2168" s="40"/>
    </row>
    <row r="2169" hidden="1">
      <c r="A2169" s="56" t="s">
        <v>3726</v>
      </c>
      <c r="B2169" s="29">
        <v>0.0</v>
      </c>
      <c r="C2169" s="26"/>
      <c r="D2169" s="27">
        <v>0.0</v>
      </c>
      <c r="E2169" s="41"/>
    </row>
    <row r="2170" hidden="1">
      <c r="A2170" s="56" t="s">
        <v>3727</v>
      </c>
      <c r="B2170" s="25">
        <v>0.0</v>
      </c>
      <c r="C2170" s="26"/>
      <c r="D2170" s="27">
        <v>0.0</v>
      </c>
      <c r="E2170" s="40"/>
    </row>
    <row r="2171" hidden="1">
      <c r="A2171" s="31" t="s">
        <v>3729</v>
      </c>
      <c r="B2171" s="25">
        <v>0.0</v>
      </c>
      <c r="C2171" s="26"/>
      <c r="D2171" s="27">
        <v>0.0</v>
      </c>
      <c r="E2171" s="41"/>
    </row>
    <row r="2172" hidden="1">
      <c r="A2172" s="31" t="s">
        <v>3730</v>
      </c>
      <c r="B2172" s="29">
        <v>0.0</v>
      </c>
      <c r="C2172" s="26"/>
      <c r="D2172" s="27">
        <v>0.0</v>
      </c>
      <c r="E2172" s="41"/>
    </row>
    <row r="2173" hidden="1">
      <c r="A2173" s="31" t="s">
        <v>3732</v>
      </c>
      <c r="B2173" s="29">
        <v>0.0</v>
      </c>
      <c r="C2173" s="26"/>
      <c r="D2173" s="27">
        <v>0.0</v>
      </c>
      <c r="E2173" s="28"/>
    </row>
    <row r="2174" hidden="1">
      <c r="A2174" s="31" t="s">
        <v>3734</v>
      </c>
      <c r="B2174" s="29">
        <v>2160.0</v>
      </c>
      <c r="C2174" s="26">
        <v>2160.0</v>
      </c>
      <c r="D2174" s="27">
        <v>0.0</v>
      </c>
      <c r="E2174" s="28"/>
    </row>
    <row r="2175" hidden="1">
      <c r="A2175" s="57" t="s">
        <v>3735</v>
      </c>
      <c r="B2175" s="29">
        <v>83979.0</v>
      </c>
      <c r="C2175" s="29">
        <v>83979.0</v>
      </c>
      <c r="D2175" s="27">
        <v>0.0</v>
      </c>
      <c r="E2175" s="41"/>
    </row>
    <row r="2176" hidden="1">
      <c r="A2176" s="57" t="s">
        <v>3736</v>
      </c>
      <c r="B2176" s="29">
        <v>25205.0</v>
      </c>
      <c r="C2176" s="58">
        <v>24782.0</v>
      </c>
      <c r="D2176" s="27">
        <v>-423.0</v>
      </c>
      <c r="E2176" s="41"/>
    </row>
    <row r="2177" hidden="1">
      <c r="A2177" s="57" t="s">
        <v>3737</v>
      </c>
      <c r="B2177" s="29">
        <v>43098.0</v>
      </c>
      <c r="C2177" s="58">
        <v>43098.0</v>
      </c>
      <c r="D2177" s="27">
        <v>0.0</v>
      </c>
      <c r="E2177" s="41"/>
    </row>
    <row r="2178" hidden="1">
      <c r="A2178" s="57" t="s">
        <v>3738</v>
      </c>
      <c r="B2178" s="29">
        <v>29606.0</v>
      </c>
      <c r="C2178" s="58">
        <v>29606.0</v>
      </c>
      <c r="D2178" s="27">
        <v>0.0</v>
      </c>
      <c r="E2178" s="41"/>
    </row>
    <row r="2179" hidden="1">
      <c r="A2179" s="57" t="s">
        <v>3740</v>
      </c>
      <c r="B2179" s="29">
        <v>0.0</v>
      </c>
      <c r="C2179" s="58">
        <v>0.0</v>
      </c>
      <c r="D2179" s="27">
        <v>0.0</v>
      </c>
      <c r="E2179" s="41"/>
    </row>
    <row r="2180" hidden="1">
      <c r="A2180" s="57" t="s">
        <v>3741</v>
      </c>
      <c r="B2180" s="29">
        <v>0.0</v>
      </c>
      <c r="C2180" s="58">
        <v>0.0</v>
      </c>
      <c r="D2180" s="27">
        <v>0.0</v>
      </c>
      <c r="E2180" s="41"/>
    </row>
    <row r="2181" hidden="1">
      <c r="A2181" s="35" t="s">
        <v>3742</v>
      </c>
      <c r="B2181" s="29">
        <v>200532.5</v>
      </c>
      <c r="C2181" s="58">
        <v>200109.5</v>
      </c>
      <c r="D2181" s="27">
        <v>-423.0</v>
      </c>
      <c r="E2181" s="41"/>
    </row>
    <row r="2182" hidden="1">
      <c r="A2182" s="36" t="s">
        <v>3743</v>
      </c>
      <c r="B2182" s="42">
        <v>0.5</v>
      </c>
      <c r="C2182" s="72">
        <v>0.5</v>
      </c>
      <c r="D2182" s="65">
        <v>0.0</v>
      </c>
      <c r="E2182" s="45"/>
    </row>
    <row r="2183" hidden="1"/>
    <row r="2184" hidden="1"/>
    <row r="2185" hidden="1">
      <c r="A2185" s="5" t="s">
        <v>4848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3717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45985.0</v>
      </c>
      <c r="B2189" s="6"/>
      <c r="C2189" s="53" t="s">
        <v>3718</v>
      </c>
      <c r="D2189" s="15">
        <v>45991.0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4" t="s">
        <v>4850</v>
      </c>
      <c r="B2191" s="7"/>
      <c r="C2191" s="16"/>
      <c r="D2191" s="55" t="s">
        <v>4851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3719</v>
      </c>
      <c r="B2193" s="6"/>
      <c r="C2193" s="6"/>
      <c r="D2193" s="6"/>
      <c r="E2193" s="7"/>
    </row>
    <row r="2194" hidden="1">
      <c r="A2194" s="20" t="s">
        <v>3720</v>
      </c>
      <c r="B2194" s="21" t="s">
        <v>3721</v>
      </c>
      <c r="C2194" s="22" t="s">
        <v>3722</v>
      </c>
      <c r="D2194" s="21" t="s">
        <v>3723</v>
      </c>
      <c r="E2194" s="23" t="s">
        <v>13</v>
      </c>
    </row>
    <row r="2195" hidden="1">
      <c r="A2195" s="56" t="s">
        <v>3724</v>
      </c>
      <c r="B2195" s="25">
        <v>9058.0</v>
      </c>
      <c r="C2195" s="26">
        <v>9058.0</v>
      </c>
      <c r="D2195" s="27">
        <v>0.0</v>
      </c>
      <c r="E2195" s="40"/>
    </row>
    <row r="2196" hidden="1">
      <c r="A2196" s="56" t="s">
        <v>3725</v>
      </c>
      <c r="B2196" s="29">
        <v>14373.0</v>
      </c>
      <c r="C2196" s="26">
        <v>14373.0</v>
      </c>
      <c r="D2196" s="27">
        <v>0.0</v>
      </c>
      <c r="E2196" s="40"/>
    </row>
    <row r="2197" hidden="1">
      <c r="A2197" s="56" t="s">
        <v>3726</v>
      </c>
      <c r="B2197" s="29">
        <v>0.0</v>
      </c>
      <c r="C2197" s="26"/>
      <c r="D2197" s="27">
        <v>0.0</v>
      </c>
      <c r="E2197" s="41"/>
    </row>
    <row r="2198" hidden="1">
      <c r="A2198" s="56" t="s">
        <v>3727</v>
      </c>
      <c r="B2198" s="25">
        <v>0.0</v>
      </c>
      <c r="C2198" s="26"/>
      <c r="D2198" s="27">
        <v>0.0</v>
      </c>
      <c r="E2198" s="40"/>
    </row>
    <row r="2199" hidden="1">
      <c r="A2199" s="31" t="s">
        <v>3729</v>
      </c>
      <c r="B2199" s="25">
        <v>0.0</v>
      </c>
      <c r="C2199" s="26"/>
      <c r="D2199" s="27">
        <v>0.0</v>
      </c>
      <c r="E2199" s="41"/>
    </row>
    <row r="2200" hidden="1">
      <c r="A2200" s="31" t="s">
        <v>3730</v>
      </c>
      <c r="B2200" s="29">
        <v>0.0</v>
      </c>
      <c r="C2200" s="26"/>
      <c r="D2200" s="27">
        <v>0.0</v>
      </c>
      <c r="E2200" s="41"/>
    </row>
    <row r="2201" hidden="1">
      <c r="A2201" s="31" t="s">
        <v>3732</v>
      </c>
      <c r="B2201" s="29">
        <v>159.0</v>
      </c>
      <c r="C2201" s="26">
        <v>159.0</v>
      </c>
      <c r="D2201" s="27">
        <v>0.0</v>
      </c>
      <c r="E2201" s="28" t="s">
        <v>8743</v>
      </c>
    </row>
    <row r="2202" hidden="1">
      <c r="A2202" s="31" t="s">
        <v>3734</v>
      </c>
      <c r="B2202" s="29">
        <v>2560.0</v>
      </c>
      <c r="C2202" s="26">
        <v>2560.0</v>
      </c>
      <c r="D2202" s="27">
        <v>0.0</v>
      </c>
      <c r="E2202" s="28"/>
    </row>
    <row r="2203" hidden="1">
      <c r="A2203" s="57" t="s">
        <v>3735</v>
      </c>
      <c r="B2203" s="29">
        <v>78246.0</v>
      </c>
      <c r="C2203" s="29">
        <v>78246.0</v>
      </c>
      <c r="D2203" s="27">
        <v>0.0</v>
      </c>
      <c r="E2203" s="41"/>
    </row>
    <row r="2204" hidden="1">
      <c r="A2204" s="57" t="s">
        <v>3736</v>
      </c>
      <c r="B2204" s="29">
        <v>20790.0</v>
      </c>
      <c r="C2204" s="58">
        <v>20790.0</v>
      </c>
      <c r="D2204" s="27">
        <v>0.0</v>
      </c>
      <c r="E2204" s="41"/>
    </row>
    <row r="2205" hidden="1">
      <c r="A2205" s="57" t="s">
        <v>3737</v>
      </c>
      <c r="B2205" s="29">
        <v>39130.0</v>
      </c>
      <c r="C2205" s="58">
        <v>39130.0</v>
      </c>
      <c r="D2205" s="27">
        <v>0.0</v>
      </c>
      <c r="E2205" s="41"/>
    </row>
    <row r="2206" hidden="1">
      <c r="A2206" s="57" t="s">
        <v>3738</v>
      </c>
      <c r="B2206" s="29">
        <v>30166.1</v>
      </c>
      <c r="C2206" s="58">
        <v>30166.1</v>
      </c>
      <c r="D2206" s="27">
        <v>0.0</v>
      </c>
      <c r="E2206" s="41"/>
    </row>
    <row r="2207" hidden="1">
      <c r="A2207" s="57" t="s">
        <v>3740</v>
      </c>
      <c r="B2207" s="29">
        <v>0.0</v>
      </c>
      <c r="C2207" s="58">
        <v>0.0</v>
      </c>
      <c r="D2207" s="27">
        <v>0.0</v>
      </c>
      <c r="E2207" s="41"/>
    </row>
    <row r="2208" hidden="1">
      <c r="A2208" s="57" t="s">
        <v>3741</v>
      </c>
      <c r="B2208" s="29">
        <v>0.0</v>
      </c>
      <c r="C2208" s="58">
        <v>0.0</v>
      </c>
      <c r="D2208" s="27">
        <v>0.0</v>
      </c>
      <c r="E2208" s="41"/>
    </row>
    <row r="2209" hidden="1">
      <c r="A2209" s="35" t="s">
        <v>3742</v>
      </c>
      <c r="B2209" s="29">
        <v>194481.6</v>
      </c>
      <c r="C2209" s="58">
        <v>194481.6</v>
      </c>
      <c r="D2209" s="27">
        <v>0.0</v>
      </c>
      <c r="E2209" s="41"/>
    </row>
    <row r="2210" hidden="1">
      <c r="A2210" s="36" t="s">
        <v>3743</v>
      </c>
      <c r="B2210" s="42">
        <v>0.5</v>
      </c>
      <c r="C2210" s="72">
        <v>0.5</v>
      </c>
      <c r="D2210" s="65">
        <v>0.0</v>
      </c>
      <c r="E2210" s="45"/>
    </row>
    <row r="2211" hidden="1"/>
    <row r="2212" hidden="1"/>
    <row r="2213" hidden="1">
      <c r="A2213" s="5" t="s">
        <v>4848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3717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45992.0</v>
      </c>
      <c r="B2217" s="6"/>
      <c r="C2217" s="53" t="s">
        <v>3718</v>
      </c>
      <c r="D2217" s="15">
        <v>45998.0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4" t="s">
        <v>4850</v>
      </c>
      <c r="B2219" s="7"/>
      <c r="C2219" s="16"/>
      <c r="D2219" s="55" t="s">
        <v>4851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3719</v>
      </c>
      <c r="B2221" s="6"/>
      <c r="C2221" s="6"/>
      <c r="D2221" s="6"/>
      <c r="E2221" s="7"/>
    </row>
    <row r="2222" hidden="1">
      <c r="A2222" s="20" t="s">
        <v>3720</v>
      </c>
      <c r="B2222" s="21" t="s">
        <v>3721</v>
      </c>
      <c r="C2222" s="22" t="s">
        <v>3722</v>
      </c>
      <c r="D2222" s="21" t="s">
        <v>3723</v>
      </c>
      <c r="E2222" s="23" t="s">
        <v>13</v>
      </c>
    </row>
    <row r="2223" hidden="1">
      <c r="A2223" s="56" t="s">
        <v>3724</v>
      </c>
      <c r="B2223" s="25">
        <v>11587.0</v>
      </c>
      <c r="C2223" s="26">
        <v>11587.0</v>
      </c>
      <c r="D2223" s="27">
        <v>0.0</v>
      </c>
      <c r="E2223" s="40"/>
    </row>
    <row r="2224" hidden="1">
      <c r="A2224" s="56" t="s">
        <v>3725</v>
      </c>
      <c r="B2224" s="29">
        <v>12173.0</v>
      </c>
      <c r="C2224" s="26">
        <v>12173.0</v>
      </c>
      <c r="D2224" s="27">
        <v>0.0</v>
      </c>
      <c r="E2224" s="40"/>
    </row>
    <row r="2225" hidden="1">
      <c r="A2225" s="56" t="s">
        <v>3726</v>
      </c>
      <c r="B2225" s="29">
        <v>0.0</v>
      </c>
      <c r="C2225" s="26"/>
      <c r="D2225" s="27">
        <v>0.0</v>
      </c>
      <c r="E2225" s="41"/>
    </row>
    <row r="2226" hidden="1">
      <c r="A2226" s="56" t="s">
        <v>3727</v>
      </c>
      <c r="B2226" s="25">
        <v>200.0</v>
      </c>
      <c r="C2226" s="26">
        <v>500.0</v>
      </c>
      <c r="D2226" s="27">
        <v>300.0</v>
      </c>
      <c r="E2226" s="40"/>
    </row>
    <row r="2227" hidden="1">
      <c r="A2227" s="31" t="s">
        <v>3729</v>
      </c>
      <c r="B2227" s="25">
        <v>0.0</v>
      </c>
      <c r="C2227" s="26"/>
      <c r="D2227" s="27">
        <v>0.0</v>
      </c>
      <c r="E2227" s="41"/>
    </row>
    <row r="2228" hidden="1">
      <c r="A2228" s="31" t="s">
        <v>3730</v>
      </c>
      <c r="B2228" s="29">
        <v>0.0</v>
      </c>
      <c r="C2228" s="26"/>
      <c r="D2228" s="27">
        <v>0.0</v>
      </c>
      <c r="E2228" s="41"/>
    </row>
    <row r="2229" hidden="1">
      <c r="A2229" s="31" t="s">
        <v>3732</v>
      </c>
      <c r="B2229" s="29">
        <v>0.0</v>
      </c>
      <c r="C2229" s="26"/>
      <c r="D2229" s="27">
        <v>0.0</v>
      </c>
      <c r="E2229" s="28"/>
    </row>
    <row r="2230" hidden="1">
      <c r="A2230" s="31" t="s">
        <v>3734</v>
      </c>
      <c r="B2230" s="29">
        <v>2560.0</v>
      </c>
      <c r="C2230" s="26">
        <v>2560.0</v>
      </c>
      <c r="D2230" s="27">
        <v>0.0</v>
      </c>
      <c r="E2230" s="28"/>
    </row>
    <row r="2231" hidden="1">
      <c r="A2231" s="57" t="s">
        <v>3735</v>
      </c>
      <c r="B2231" s="29">
        <v>90106.0</v>
      </c>
      <c r="C2231" s="29">
        <v>90106.0</v>
      </c>
      <c r="D2231" s="27">
        <v>0.0</v>
      </c>
      <c r="E2231" s="41"/>
    </row>
    <row r="2232" hidden="1">
      <c r="A2232" s="57" t="s">
        <v>3736</v>
      </c>
      <c r="B2232" s="29">
        <v>22590.0</v>
      </c>
      <c r="C2232" s="58">
        <v>22590.0</v>
      </c>
      <c r="D2232" s="27">
        <v>0.0</v>
      </c>
      <c r="E2232" s="41"/>
    </row>
    <row r="2233" hidden="1">
      <c r="A2233" s="57" t="s">
        <v>3737</v>
      </c>
      <c r="B2233" s="29">
        <v>52733.0</v>
      </c>
      <c r="C2233" s="58">
        <v>52733.0</v>
      </c>
      <c r="D2233" s="27">
        <v>0.0</v>
      </c>
      <c r="E2233" s="41"/>
    </row>
    <row r="2234" hidden="1">
      <c r="A2234" s="57" t="s">
        <v>3738</v>
      </c>
      <c r="B2234" s="29">
        <v>36367.0</v>
      </c>
      <c r="C2234" s="58">
        <v>36367.0</v>
      </c>
      <c r="D2234" s="27">
        <v>0.0</v>
      </c>
      <c r="E2234" s="41"/>
    </row>
    <row r="2235" hidden="1">
      <c r="A2235" s="57" t="s">
        <v>3740</v>
      </c>
      <c r="B2235" s="29">
        <v>0.0</v>
      </c>
      <c r="C2235" s="58">
        <v>0.0</v>
      </c>
      <c r="D2235" s="27">
        <v>0.0</v>
      </c>
      <c r="E2235" s="41"/>
    </row>
    <row r="2236" hidden="1">
      <c r="A2236" s="57" t="s">
        <v>3741</v>
      </c>
      <c r="B2236" s="29">
        <v>0.0</v>
      </c>
      <c r="C2236" s="58">
        <v>0.0</v>
      </c>
      <c r="D2236" s="27">
        <v>0.0</v>
      </c>
      <c r="E2236" s="41"/>
    </row>
    <row r="2237" hidden="1">
      <c r="A2237" s="35" t="s">
        <v>3742</v>
      </c>
      <c r="B2237" s="29">
        <v>228314.5</v>
      </c>
      <c r="C2237" s="58">
        <v>228314.5</v>
      </c>
      <c r="D2237" s="27">
        <v>0.0</v>
      </c>
      <c r="E2237" s="41"/>
    </row>
    <row r="2238" hidden="1">
      <c r="A2238" s="36" t="s">
        <v>3743</v>
      </c>
      <c r="B2238" s="42">
        <v>1.5</v>
      </c>
      <c r="C2238" s="72">
        <v>301.5</v>
      </c>
      <c r="D2238" s="65">
        <v>300.0</v>
      </c>
      <c r="E2238" s="45"/>
    </row>
    <row r="2239" hidden="1"/>
    <row r="2240" hidden="1"/>
    <row r="2241" hidden="1">
      <c r="A2241" s="5" t="s">
        <v>4848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3717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45999.0</v>
      </c>
      <c r="B2245" s="6"/>
      <c r="C2245" s="53" t="s">
        <v>3718</v>
      </c>
      <c r="D2245" s="15">
        <v>46005.0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4" t="s">
        <v>4850</v>
      </c>
      <c r="B2247" s="7"/>
      <c r="C2247" s="16"/>
      <c r="D2247" s="55" t="s">
        <v>4851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3719</v>
      </c>
      <c r="B2249" s="6"/>
      <c r="C2249" s="6"/>
      <c r="D2249" s="6"/>
      <c r="E2249" s="7"/>
    </row>
    <row r="2250" hidden="1">
      <c r="A2250" s="20" t="s">
        <v>3720</v>
      </c>
      <c r="B2250" s="21" t="s">
        <v>3721</v>
      </c>
      <c r="C2250" s="22" t="s">
        <v>3722</v>
      </c>
      <c r="D2250" s="21" t="s">
        <v>3723</v>
      </c>
      <c r="E2250" s="23" t="s">
        <v>13</v>
      </c>
    </row>
    <row r="2251" hidden="1">
      <c r="A2251" s="56" t="s">
        <v>3724</v>
      </c>
      <c r="B2251" s="25">
        <v>6467.0</v>
      </c>
      <c r="C2251" s="26">
        <v>5467.0</v>
      </c>
      <c r="D2251" s="27">
        <v>-1000.0</v>
      </c>
      <c r="E2251" s="40"/>
    </row>
    <row r="2252" hidden="1">
      <c r="A2252" s="56" t="s">
        <v>3725</v>
      </c>
      <c r="B2252" s="29">
        <v>11178.0</v>
      </c>
      <c r="C2252" s="26">
        <v>11178.0</v>
      </c>
      <c r="D2252" s="27">
        <v>0.0</v>
      </c>
      <c r="E2252" s="40"/>
    </row>
    <row r="2253" hidden="1">
      <c r="A2253" s="56" t="s">
        <v>3726</v>
      </c>
      <c r="B2253" s="29">
        <v>300.0</v>
      </c>
      <c r="C2253" s="26">
        <v>300.0</v>
      </c>
      <c r="D2253" s="27">
        <v>0.0</v>
      </c>
      <c r="E2253" s="41"/>
    </row>
    <row r="2254" hidden="1">
      <c r="A2254" s="56" t="s">
        <v>3727</v>
      </c>
      <c r="B2254" s="25">
        <v>0.0</v>
      </c>
      <c r="C2254" s="26"/>
      <c r="D2254" s="27">
        <v>0.0</v>
      </c>
      <c r="E2254" s="40"/>
    </row>
    <row r="2255" hidden="1">
      <c r="A2255" s="31" t="s">
        <v>3729</v>
      </c>
      <c r="B2255" s="25">
        <v>0.0</v>
      </c>
      <c r="C2255" s="26"/>
      <c r="D2255" s="27">
        <v>0.0</v>
      </c>
      <c r="E2255" s="41"/>
    </row>
    <row r="2256" hidden="1">
      <c r="A2256" s="31" t="s">
        <v>3730</v>
      </c>
      <c r="B2256" s="29">
        <v>0.0</v>
      </c>
      <c r="C2256" s="26"/>
      <c r="D2256" s="27">
        <v>0.0</v>
      </c>
      <c r="E2256" s="41"/>
    </row>
    <row r="2257" hidden="1">
      <c r="A2257" s="31" t="s">
        <v>3732</v>
      </c>
      <c r="B2257" s="29">
        <v>760.0</v>
      </c>
      <c r="C2257" s="26">
        <v>1000.0</v>
      </c>
      <c r="D2257" s="27">
        <v>240.0</v>
      </c>
      <c r="E2257" s="28" t="s">
        <v>8744</v>
      </c>
    </row>
    <row r="2258" hidden="1">
      <c r="A2258" s="31" t="s">
        <v>3734</v>
      </c>
      <c r="B2258" s="29">
        <v>1920.0</v>
      </c>
      <c r="C2258" s="26">
        <v>2680.0</v>
      </c>
      <c r="D2258" s="27">
        <v>760.0</v>
      </c>
      <c r="E2258" s="28"/>
    </row>
    <row r="2259" hidden="1">
      <c r="A2259" s="57" t="s">
        <v>3735</v>
      </c>
      <c r="B2259" s="29">
        <v>113013.0</v>
      </c>
      <c r="C2259" s="29">
        <v>113013.0</v>
      </c>
      <c r="D2259" s="27">
        <v>0.0</v>
      </c>
      <c r="E2259" s="41"/>
    </row>
    <row r="2260" hidden="1">
      <c r="A2260" s="57" t="s">
        <v>3736</v>
      </c>
      <c r="B2260" s="29">
        <v>27849.0</v>
      </c>
      <c r="C2260" s="58">
        <v>27849.0</v>
      </c>
      <c r="D2260" s="27">
        <v>0.0</v>
      </c>
      <c r="E2260" s="41"/>
    </row>
    <row r="2261" hidden="1">
      <c r="A2261" s="57" t="s">
        <v>3737</v>
      </c>
      <c r="B2261" s="29">
        <v>50114.0</v>
      </c>
      <c r="C2261" s="58">
        <v>50114.0</v>
      </c>
      <c r="D2261" s="27">
        <v>0.0</v>
      </c>
      <c r="E2261" s="41"/>
    </row>
    <row r="2262" hidden="1">
      <c r="A2262" s="57" t="s">
        <v>3738</v>
      </c>
      <c r="B2262" s="29">
        <v>38295.0</v>
      </c>
      <c r="C2262" s="58">
        <v>38295.0</v>
      </c>
      <c r="D2262" s="27">
        <v>0.0</v>
      </c>
      <c r="E2262" s="41"/>
    </row>
    <row r="2263" hidden="1">
      <c r="A2263" s="57" t="s">
        <v>3740</v>
      </c>
      <c r="B2263" s="29">
        <v>409.0</v>
      </c>
      <c r="C2263" s="58">
        <v>409.0</v>
      </c>
      <c r="D2263" s="27">
        <v>0.0</v>
      </c>
      <c r="E2263" s="41"/>
    </row>
    <row r="2264" hidden="1">
      <c r="A2264" s="57" t="s">
        <v>3741</v>
      </c>
      <c r="B2264" s="29">
        <v>0.0</v>
      </c>
      <c r="C2264" s="58">
        <v>0.0</v>
      </c>
      <c r="D2264" s="27">
        <v>0.0</v>
      </c>
      <c r="E2264" s="41"/>
    </row>
    <row r="2265" hidden="1">
      <c r="A2265" s="35" t="s">
        <v>3742</v>
      </c>
      <c r="B2265" s="29">
        <v>250304.0</v>
      </c>
      <c r="C2265" s="58">
        <v>250304.0</v>
      </c>
      <c r="D2265" s="27">
        <v>0.0</v>
      </c>
      <c r="E2265" s="41"/>
    </row>
    <row r="2266" hidden="1">
      <c r="A2266" s="36" t="s">
        <v>3743</v>
      </c>
      <c r="B2266" s="42">
        <v>1.0</v>
      </c>
      <c r="C2266" s="72">
        <v>1.0</v>
      </c>
      <c r="D2266" s="65">
        <v>0.0</v>
      </c>
      <c r="E2266" s="45"/>
    </row>
    <row r="2267" hidden="1"/>
    <row r="2268" hidden="1"/>
    <row r="2269" hidden="1">
      <c r="A2269" s="5" t="s">
        <v>4848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3717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46006.0</v>
      </c>
      <c r="B2273" s="6"/>
      <c r="C2273" s="53" t="s">
        <v>3718</v>
      </c>
      <c r="D2273" s="15">
        <v>46012.0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4" t="s">
        <v>4850</v>
      </c>
      <c r="B2275" s="7"/>
      <c r="C2275" s="16"/>
      <c r="D2275" s="55" t="s">
        <v>4851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3719</v>
      </c>
      <c r="B2277" s="6"/>
      <c r="C2277" s="6"/>
      <c r="D2277" s="6"/>
      <c r="E2277" s="7"/>
    </row>
    <row r="2278" hidden="1">
      <c r="A2278" s="20" t="s">
        <v>3720</v>
      </c>
      <c r="B2278" s="21" t="s">
        <v>3721</v>
      </c>
      <c r="C2278" s="22" t="s">
        <v>3722</v>
      </c>
      <c r="D2278" s="21" t="s">
        <v>3723</v>
      </c>
      <c r="E2278" s="23" t="s">
        <v>13</v>
      </c>
    </row>
    <row r="2279" hidden="1">
      <c r="A2279" s="56" t="s">
        <v>3724</v>
      </c>
      <c r="B2279" s="25">
        <v>9481.0</v>
      </c>
      <c r="C2279" s="26">
        <v>8981.0</v>
      </c>
      <c r="D2279" s="27">
        <v>-500.0</v>
      </c>
      <c r="E2279" s="40"/>
    </row>
    <row r="2280" hidden="1">
      <c r="A2280" s="56" t="s">
        <v>3725</v>
      </c>
      <c r="B2280" s="29">
        <v>16699.0</v>
      </c>
      <c r="C2280" s="26">
        <v>16669.0</v>
      </c>
      <c r="D2280" s="27">
        <v>-30.0</v>
      </c>
      <c r="E2280" s="40"/>
    </row>
    <row r="2281" hidden="1">
      <c r="A2281" s="56" t="s">
        <v>3726</v>
      </c>
      <c r="B2281" s="29">
        <v>0.0</v>
      </c>
      <c r="C2281" s="26"/>
      <c r="D2281" s="27">
        <v>0.0</v>
      </c>
      <c r="E2281" s="41"/>
    </row>
    <row r="2282" hidden="1">
      <c r="A2282" s="56" t="s">
        <v>3727</v>
      </c>
      <c r="B2282" s="25">
        <v>240.0</v>
      </c>
      <c r="C2282" s="26"/>
      <c r="D2282" s="27">
        <v>-240.0</v>
      </c>
      <c r="E2282" s="40"/>
    </row>
    <row r="2283" hidden="1">
      <c r="A2283" s="31" t="s">
        <v>3729</v>
      </c>
      <c r="B2283" s="25">
        <v>0.0</v>
      </c>
      <c r="C2283" s="26"/>
      <c r="D2283" s="27">
        <v>0.0</v>
      </c>
      <c r="E2283" s="41"/>
    </row>
    <row r="2284" hidden="1">
      <c r="A2284" s="31" t="s">
        <v>3730</v>
      </c>
      <c r="B2284" s="29">
        <v>0.0</v>
      </c>
      <c r="C2284" s="26"/>
      <c r="D2284" s="27">
        <v>0.0</v>
      </c>
      <c r="E2284" s="41"/>
    </row>
    <row r="2285" hidden="1">
      <c r="A2285" s="31" t="s">
        <v>3732</v>
      </c>
      <c r="B2285" s="29">
        <v>1160.0</v>
      </c>
      <c r="C2285" s="26">
        <v>500.0</v>
      </c>
      <c r="D2285" s="27">
        <v>-660.0</v>
      </c>
      <c r="E2285" s="28" t="s">
        <v>8745</v>
      </c>
    </row>
    <row r="2286" hidden="1">
      <c r="A2286" s="31" t="s">
        <v>3734</v>
      </c>
      <c r="B2286" s="29">
        <v>1400.0</v>
      </c>
      <c r="C2286" s="26">
        <v>2800.0</v>
      </c>
      <c r="D2286" s="27">
        <v>1400.0</v>
      </c>
      <c r="E2286" s="28" t="s">
        <v>8746</v>
      </c>
    </row>
    <row r="2287" hidden="1">
      <c r="A2287" s="57" t="s">
        <v>3735</v>
      </c>
      <c r="B2287" s="29">
        <v>105123.0</v>
      </c>
      <c r="C2287" s="29">
        <v>105123.0</v>
      </c>
      <c r="D2287" s="27">
        <v>0.0</v>
      </c>
      <c r="E2287" s="41"/>
    </row>
    <row r="2288" hidden="1">
      <c r="A2288" s="57" t="s">
        <v>3736</v>
      </c>
      <c r="B2288" s="29">
        <v>29518.0</v>
      </c>
      <c r="C2288" s="58">
        <v>29518.0</v>
      </c>
      <c r="D2288" s="27">
        <v>0.0</v>
      </c>
      <c r="E2288" s="41"/>
    </row>
    <row r="2289" hidden="1">
      <c r="A2289" s="57" t="s">
        <v>3737</v>
      </c>
      <c r="B2289" s="29">
        <v>50963.0</v>
      </c>
      <c r="C2289" s="58">
        <v>50963.0</v>
      </c>
      <c r="D2289" s="27">
        <v>0.0</v>
      </c>
      <c r="E2289" s="41"/>
    </row>
    <row r="2290" hidden="1">
      <c r="A2290" s="57" t="s">
        <v>3738</v>
      </c>
      <c r="B2290" s="29">
        <v>43385.0</v>
      </c>
      <c r="C2290" s="58">
        <v>43385.0</v>
      </c>
      <c r="D2290" s="27">
        <v>0.0</v>
      </c>
      <c r="E2290" s="41"/>
    </row>
    <row r="2291" hidden="1">
      <c r="A2291" s="57" t="s">
        <v>3740</v>
      </c>
      <c r="B2291" s="29">
        <v>0.0</v>
      </c>
      <c r="C2291" s="58">
        <v>0.0</v>
      </c>
      <c r="D2291" s="27">
        <v>0.0</v>
      </c>
      <c r="E2291" s="41"/>
    </row>
    <row r="2292" hidden="1">
      <c r="A2292" s="57" t="s">
        <v>3741</v>
      </c>
      <c r="B2292" s="29">
        <v>0.0</v>
      </c>
      <c r="C2292" s="58">
        <v>0.0</v>
      </c>
      <c r="D2292" s="27">
        <v>0.0</v>
      </c>
      <c r="E2292" s="41"/>
    </row>
    <row r="2293" hidden="1">
      <c r="A2293" s="35" t="s">
        <v>3742</v>
      </c>
      <c r="B2293" s="29">
        <v>257968.5</v>
      </c>
      <c r="C2293" s="58">
        <v>257968.5</v>
      </c>
      <c r="D2293" s="27">
        <v>0.0</v>
      </c>
      <c r="E2293" s="41"/>
    </row>
    <row r="2294" hidden="1">
      <c r="A2294" s="36" t="s">
        <v>3743</v>
      </c>
      <c r="B2294" s="42">
        <v>0.5</v>
      </c>
      <c r="C2294" s="72">
        <v>-29.5</v>
      </c>
      <c r="D2294" s="65">
        <v>-30.0</v>
      </c>
      <c r="E2294" s="45"/>
    </row>
    <row r="2295" hidden="1"/>
    <row r="2296" hidden="1"/>
    <row r="2297" hidden="1">
      <c r="A2297" s="5" t="s">
        <v>4848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3717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46013.0</v>
      </c>
      <c r="B2301" s="6"/>
      <c r="C2301" s="53" t="s">
        <v>3718</v>
      </c>
      <c r="D2301" s="15">
        <v>46019.0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4" t="s">
        <v>4850</v>
      </c>
      <c r="B2303" s="7"/>
      <c r="C2303" s="16"/>
      <c r="D2303" s="55" t="s">
        <v>4851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3719</v>
      </c>
      <c r="B2305" s="6"/>
      <c r="C2305" s="6"/>
      <c r="D2305" s="6"/>
      <c r="E2305" s="7"/>
    </row>
    <row r="2306" hidden="1">
      <c r="A2306" s="20" t="s">
        <v>3720</v>
      </c>
      <c r="B2306" s="21" t="s">
        <v>3721</v>
      </c>
      <c r="C2306" s="22" t="s">
        <v>3722</v>
      </c>
      <c r="D2306" s="21" t="s">
        <v>3723</v>
      </c>
      <c r="E2306" s="23" t="s">
        <v>13</v>
      </c>
    </row>
    <row r="2307" hidden="1">
      <c r="A2307" s="56" t="s">
        <v>3724</v>
      </c>
      <c r="B2307" s="25">
        <v>7067.0</v>
      </c>
      <c r="C2307" s="26">
        <v>7067.0</v>
      </c>
      <c r="D2307" s="27">
        <v>0.0</v>
      </c>
      <c r="E2307" s="40"/>
    </row>
    <row r="2308" hidden="1">
      <c r="A2308" s="56" t="s">
        <v>3725</v>
      </c>
      <c r="B2308" s="29">
        <v>4780.0</v>
      </c>
      <c r="C2308" s="26">
        <v>4780.0</v>
      </c>
      <c r="D2308" s="27">
        <v>0.0</v>
      </c>
      <c r="E2308" s="40"/>
    </row>
    <row r="2309" hidden="1">
      <c r="A2309" s="56" t="s">
        <v>3726</v>
      </c>
      <c r="B2309" s="29">
        <v>0.0</v>
      </c>
      <c r="C2309" s="26"/>
      <c r="D2309" s="27">
        <v>0.0</v>
      </c>
      <c r="E2309" s="41"/>
    </row>
    <row r="2310" hidden="1">
      <c r="A2310" s="56" t="s">
        <v>3727</v>
      </c>
      <c r="B2310" s="25">
        <v>0.0</v>
      </c>
      <c r="C2310" s="26"/>
      <c r="D2310" s="27">
        <v>0.0</v>
      </c>
      <c r="E2310" s="40"/>
    </row>
    <row r="2311" hidden="1">
      <c r="A2311" s="31" t="s">
        <v>3729</v>
      </c>
      <c r="B2311" s="25">
        <v>0.0</v>
      </c>
      <c r="C2311" s="26"/>
      <c r="D2311" s="27">
        <v>0.0</v>
      </c>
      <c r="E2311" s="41"/>
    </row>
    <row r="2312" hidden="1">
      <c r="A2312" s="31" t="s">
        <v>3730</v>
      </c>
      <c r="B2312" s="29">
        <v>0.0</v>
      </c>
      <c r="C2312" s="26"/>
      <c r="D2312" s="27">
        <v>0.0</v>
      </c>
      <c r="E2312" s="41"/>
    </row>
    <row r="2313" hidden="1">
      <c r="A2313" s="31" t="s">
        <v>3732</v>
      </c>
      <c r="B2313" s="29">
        <v>120.0</v>
      </c>
      <c r="C2313" s="26"/>
      <c r="D2313" s="27">
        <v>-120.0</v>
      </c>
      <c r="E2313" s="28"/>
    </row>
    <row r="2314" hidden="1">
      <c r="A2314" s="31" t="s">
        <v>3734</v>
      </c>
      <c r="B2314" s="29">
        <v>1160.0</v>
      </c>
      <c r="C2314" s="26">
        <v>1280.0</v>
      </c>
      <c r="D2314" s="27">
        <v>120.0</v>
      </c>
      <c r="E2314" s="28"/>
    </row>
    <row r="2315" hidden="1">
      <c r="A2315" s="57" t="s">
        <v>3735</v>
      </c>
      <c r="B2315" s="29">
        <v>54890.0</v>
      </c>
      <c r="C2315" s="29">
        <v>54890.0</v>
      </c>
      <c r="D2315" s="27">
        <v>0.0</v>
      </c>
      <c r="E2315" s="41"/>
    </row>
    <row r="2316" hidden="1">
      <c r="A2316" s="57" t="s">
        <v>3736</v>
      </c>
      <c r="B2316" s="29">
        <v>14963.0</v>
      </c>
      <c r="C2316" s="58">
        <v>14963.0</v>
      </c>
      <c r="D2316" s="27">
        <v>0.0</v>
      </c>
      <c r="E2316" s="41"/>
    </row>
    <row r="2317" hidden="1">
      <c r="A2317" s="57" t="s">
        <v>3737</v>
      </c>
      <c r="B2317" s="29">
        <v>35935.0</v>
      </c>
      <c r="C2317" s="58">
        <v>34848.0</v>
      </c>
      <c r="D2317" s="27">
        <v>-1087.0</v>
      </c>
      <c r="E2317" s="41"/>
    </row>
    <row r="2318" hidden="1">
      <c r="A2318" s="57" t="s">
        <v>3738</v>
      </c>
      <c r="B2318" s="29">
        <v>15559.0</v>
      </c>
      <c r="C2318" s="58">
        <v>15559.0</v>
      </c>
      <c r="D2318" s="27">
        <v>0.0</v>
      </c>
      <c r="E2318" s="41"/>
    </row>
    <row r="2319" hidden="1">
      <c r="A2319" s="57" t="s">
        <v>3740</v>
      </c>
      <c r="B2319" s="29">
        <v>0.0</v>
      </c>
      <c r="C2319" s="58">
        <v>0.0</v>
      </c>
      <c r="D2319" s="27">
        <v>0.0</v>
      </c>
      <c r="E2319" s="41"/>
    </row>
    <row r="2320" hidden="1">
      <c r="A2320" s="57" t="s">
        <v>3741</v>
      </c>
      <c r="B2320" s="29">
        <v>0.0</v>
      </c>
      <c r="C2320" s="58">
        <v>0.0</v>
      </c>
      <c r="D2320" s="27">
        <v>0.0</v>
      </c>
      <c r="E2320" s="41"/>
    </row>
    <row r="2321" hidden="1">
      <c r="A2321" s="35" t="s">
        <v>3742</v>
      </c>
      <c r="B2321" s="29">
        <v>134473.0</v>
      </c>
      <c r="C2321" s="58">
        <v>133386.0</v>
      </c>
      <c r="D2321" s="27">
        <v>-1087.0</v>
      </c>
      <c r="E2321" s="41"/>
    </row>
    <row r="2322" hidden="1">
      <c r="A2322" s="36" t="s">
        <v>3743</v>
      </c>
      <c r="B2322" s="42">
        <v>1.0</v>
      </c>
      <c r="C2322" s="72">
        <v>1.0</v>
      </c>
      <c r="D2322" s="65">
        <v>0.0</v>
      </c>
      <c r="E2322" s="45"/>
    </row>
    <row r="2323" hidden="1"/>
    <row r="2324" hidden="1"/>
    <row r="2325" hidden="1">
      <c r="A2325" s="5" t="s">
        <v>4848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3717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46020.0</v>
      </c>
      <c r="B2329" s="6"/>
      <c r="C2329" s="53" t="s">
        <v>3718</v>
      </c>
      <c r="D2329" s="15">
        <v>46022.0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4" t="s">
        <v>4850</v>
      </c>
      <c r="B2331" s="7"/>
      <c r="C2331" s="16"/>
      <c r="D2331" s="55" t="s">
        <v>4853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3719</v>
      </c>
      <c r="B2333" s="6"/>
      <c r="C2333" s="6"/>
      <c r="D2333" s="6"/>
      <c r="E2333" s="7"/>
    </row>
    <row r="2334" hidden="1">
      <c r="A2334" s="20" t="s">
        <v>3720</v>
      </c>
      <c r="B2334" s="21" t="s">
        <v>3721</v>
      </c>
      <c r="C2334" s="22" t="s">
        <v>3722</v>
      </c>
      <c r="D2334" s="21" t="s">
        <v>3723</v>
      </c>
      <c r="E2334" s="23" t="s">
        <v>13</v>
      </c>
    </row>
    <row r="2335" hidden="1">
      <c r="A2335" s="56" t="s">
        <v>3724</v>
      </c>
      <c r="B2335" s="25">
        <v>3814.0</v>
      </c>
      <c r="C2335" s="26">
        <v>3814.0</v>
      </c>
      <c r="D2335" s="27">
        <v>0.0</v>
      </c>
      <c r="E2335" s="40"/>
    </row>
    <row r="2336" hidden="1">
      <c r="A2336" s="56" t="s">
        <v>3725</v>
      </c>
      <c r="B2336" s="29">
        <v>5139.0</v>
      </c>
      <c r="C2336" s="26">
        <v>5139.0</v>
      </c>
      <c r="D2336" s="27">
        <v>0.0</v>
      </c>
      <c r="E2336" s="40"/>
    </row>
    <row r="2337" hidden="1">
      <c r="A2337" s="56" t="s">
        <v>3726</v>
      </c>
      <c r="B2337" s="29">
        <v>0.0</v>
      </c>
      <c r="C2337" s="26"/>
      <c r="D2337" s="27">
        <v>0.0</v>
      </c>
      <c r="E2337" s="41"/>
    </row>
    <row r="2338" hidden="1">
      <c r="A2338" s="56" t="s">
        <v>3727</v>
      </c>
      <c r="B2338" s="25">
        <v>0.0</v>
      </c>
      <c r="C2338" s="26"/>
      <c r="D2338" s="27">
        <v>0.0</v>
      </c>
      <c r="E2338" s="40"/>
    </row>
    <row r="2339" hidden="1">
      <c r="A2339" s="31" t="s">
        <v>3729</v>
      </c>
      <c r="B2339" s="25">
        <v>0.0</v>
      </c>
      <c r="C2339" s="26"/>
      <c r="D2339" s="27">
        <v>0.0</v>
      </c>
      <c r="E2339" s="41"/>
    </row>
    <row r="2340" hidden="1">
      <c r="A2340" s="31" t="s">
        <v>3730</v>
      </c>
      <c r="B2340" s="29">
        <v>0.0</v>
      </c>
      <c r="C2340" s="26"/>
      <c r="D2340" s="27">
        <v>0.0</v>
      </c>
      <c r="E2340" s="41"/>
    </row>
    <row r="2341" hidden="1">
      <c r="A2341" s="31" t="s">
        <v>3732</v>
      </c>
      <c r="B2341" s="29">
        <v>280.0</v>
      </c>
      <c r="C2341" s="26"/>
      <c r="D2341" s="27">
        <v>-280.0</v>
      </c>
      <c r="E2341" s="28"/>
    </row>
    <row r="2342" hidden="1">
      <c r="A2342" s="31" t="s">
        <v>3734</v>
      </c>
      <c r="B2342" s="29">
        <v>560.0</v>
      </c>
      <c r="C2342" s="26">
        <v>840.0</v>
      </c>
      <c r="D2342" s="27">
        <v>280.0</v>
      </c>
      <c r="E2342" s="28"/>
    </row>
    <row r="2343" hidden="1">
      <c r="A2343" s="57" t="s">
        <v>3735</v>
      </c>
      <c r="B2343" s="29">
        <v>49267.0</v>
      </c>
      <c r="C2343" s="29">
        <v>49267.0</v>
      </c>
      <c r="D2343" s="27">
        <v>0.0</v>
      </c>
      <c r="E2343" s="41"/>
    </row>
    <row r="2344" hidden="1">
      <c r="A2344" s="57" t="s">
        <v>3736</v>
      </c>
      <c r="B2344" s="29">
        <v>8975.0</v>
      </c>
      <c r="C2344" s="58">
        <v>8975.0</v>
      </c>
      <c r="D2344" s="27">
        <v>0.0</v>
      </c>
      <c r="E2344" s="41"/>
    </row>
    <row r="2345" hidden="1">
      <c r="A2345" s="57" t="s">
        <v>3737</v>
      </c>
      <c r="B2345" s="29">
        <v>17833.0</v>
      </c>
      <c r="C2345" s="58">
        <v>17833.0</v>
      </c>
      <c r="D2345" s="27">
        <v>0.0</v>
      </c>
      <c r="E2345" s="41"/>
    </row>
    <row r="2346" hidden="1">
      <c r="A2346" s="57" t="s">
        <v>3738</v>
      </c>
      <c r="B2346" s="29">
        <v>14673.0</v>
      </c>
      <c r="C2346" s="58">
        <v>14673.0</v>
      </c>
      <c r="D2346" s="27">
        <v>0.0</v>
      </c>
      <c r="E2346" s="41"/>
    </row>
    <row r="2347" hidden="1">
      <c r="A2347" s="57" t="s">
        <v>3740</v>
      </c>
      <c r="B2347" s="29">
        <v>659.0</v>
      </c>
      <c r="C2347" s="58">
        <v>659.0</v>
      </c>
      <c r="D2347" s="27">
        <v>0.0</v>
      </c>
      <c r="E2347" s="41"/>
    </row>
    <row r="2348" hidden="1">
      <c r="A2348" s="57" t="s">
        <v>3741</v>
      </c>
      <c r="B2348" s="29">
        <v>0.0</v>
      </c>
      <c r="C2348" s="58">
        <v>0.0</v>
      </c>
      <c r="D2348" s="27">
        <v>0.0</v>
      </c>
      <c r="E2348" s="41"/>
    </row>
    <row r="2349" hidden="1">
      <c r="A2349" s="35" t="s">
        <v>3742</v>
      </c>
      <c r="B2349" s="29">
        <v>101199.0</v>
      </c>
      <c r="C2349" s="58">
        <v>101199.0</v>
      </c>
      <c r="D2349" s="27">
        <v>0.0</v>
      </c>
      <c r="E2349" s="41"/>
    </row>
    <row r="2350" hidden="1">
      <c r="A2350" s="36" t="s">
        <v>3743</v>
      </c>
      <c r="B2350" s="42">
        <v>1.0</v>
      </c>
      <c r="C2350" s="72">
        <v>1.0</v>
      </c>
      <c r="D2350" s="65">
        <v>0.0</v>
      </c>
      <c r="E2350" s="45"/>
    </row>
    <row r="2351" hidden="1"/>
    <row r="2352" hidden="1"/>
    <row r="2353" hidden="1">
      <c r="A2353" s="5" t="s">
        <v>4848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3717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46023.0</v>
      </c>
      <c r="B2357" s="6"/>
      <c r="C2357" s="53" t="s">
        <v>3718</v>
      </c>
      <c r="D2357" s="15">
        <v>46026.0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4" t="s">
        <v>4865</v>
      </c>
      <c r="B2359" s="7"/>
      <c r="C2359" s="16"/>
      <c r="D2359" s="55" t="s">
        <v>4851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3719</v>
      </c>
      <c r="B2361" s="6"/>
      <c r="C2361" s="6"/>
      <c r="D2361" s="6"/>
      <c r="E2361" s="7"/>
    </row>
    <row r="2362" hidden="1">
      <c r="A2362" s="20" t="s">
        <v>3720</v>
      </c>
      <c r="B2362" s="21" t="s">
        <v>3721</v>
      </c>
      <c r="C2362" s="22" t="s">
        <v>3722</v>
      </c>
      <c r="D2362" s="21" t="s">
        <v>3723</v>
      </c>
      <c r="E2362" s="23" t="s">
        <v>13</v>
      </c>
    </row>
    <row r="2363" hidden="1">
      <c r="A2363" s="56" t="s">
        <v>3724</v>
      </c>
      <c r="B2363" s="25">
        <v>13335.0</v>
      </c>
      <c r="C2363" s="26">
        <v>13335.0</v>
      </c>
      <c r="D2363" s="27">
        <v>0.0</v>
      </c>
      <c r="E2363" s="40"/>
    </row>
    <row r="2364" hidden="1">
      <c r="A2364" s="56" t="s">
        <v>3725</v>
      </c>
      <c r="B2364" s="29">
        <v>3431.0</v>
      </c>
      <c r="C2364" s="26">
        <v>3431.0</v>
      </c>
      <c r="D2364" s="27">
        <v>0.0</v>
      </c>
      <c r="E2364" s="40"/>
    </row>
    <row r="2365" hidden="1">
      <c r="A2365" s="56" t="s">
        <v>3726</v>
      </c>
      <c r="B2365" s="29">
        <v>0.0</v>
      </c>
      <c r="C2365" s="26"/>
      <c r="D2365" s="27">
        <v>0.0</v>
      </c>
      <c r="E2365" s="41"/>
    </row>
    <row r="2366" hidden="1">
      <c r="A2366" s="56" t="s">
        <v>3727</v>
      </c>
      <c r="B2366" s="25">
        <v>0.0</v>
      </c>
      <c r="C2366" s="26"/>
      <c r="D2366" s="27">
        <v>0.0</v>
      </c>
      <c r="E2366" s="40"/>
    </row>
    <row r="2367" hidden="1">
      <c r="A2367" s="31" t="s">
        <v>3729</v>
      </c>
      <c r="B2367" s="25">
        <v>0.0</v>
      </c>
      <c r="C2367" s="26"/>
      <c r="D2367" s="27">
        <v>0.0</v>
      </c>
      <c r="E2367" s="41"/>
    </row>
    <row r="2368" hidden="1">
      <c r="A2368" s="31" t="s">
        <v>3730</v>
      </c>
      <c r="B2368" s="29">
        <v>0.0</v>
      </c>
      <c r="C2368" s="26"/>
      <c r="D2368" s="27">
        <v>0.0</v>
      </c>
      <c r="E2368" s="41"/>
    </row>
    <row r="2369" hidden="1">
      <c r="A2369" s="31" t="s">
        <v>3732</v>
      </c>
      <c r="B2369" s="29">
        <v>0.0</v>
      </c>
      <c r="C2369" s="26"/>
      <c r="D2369" s="27">
        <v>0.0</v>
      </c>
      <c r="E2369" s="28"/>
    </row>
    <row r="2370" hidden="1">
      <c r="A2370" s="31" t="s">
        <v>3734</v>
      </c>
      <c r="B2370" s="29">
        <v>1640.0</v>
      </c>
      <c r="C2370" s="26">
        <v>1640.0</v>
      </c>
      <c r="D2370" s="27">
        <v>0.0</v>
      </c>
      <c r="E2370" s="28"/>
    </row>
    <row r="2371" hidden="1">
      <c r="A2371" s="57" t="s">
        <v>3735</v>
      </c>
      <c r="B2371" s="29">
        <v>71385.0</v>
      </c>
      <c r="C2371" s="29">
        <v>71385.0</v>
      </c>
      <c r="D2371" s="27">
        <v>0.0</v>
      </c>
      <c r="E2371" s="41"/>
    </row>
    <row r="2372" hidden="1">
      <c r="A2372" s="57" t="s">
        <v>3736</v>
      </c>
      <c r="B2372" s="29">
        <v>21358.0</v>
      </c>
      <c r="C2372" s="58">
        <v>21358.0</v>
      </c>
      <c r="D2372" s="27">
        <v>0.0</v>
      </c>
      <c r="E2372" s="41"/>
    </row>
    <row r="2373" hidden="1">
      <c r="A2373" s="57" t="s">
        <v>3737</v>
      </c>
      <c r="B2373" s="29">
        <v>30718.0</v>
      </c>
      <c r="C2373" s="58">
        <v>30718.0</v>
      </c>
      <c r="D2373" s="27">
        <v>0.0</v>
      </c>
      <c r="E2373" s="41"/>
    </row>
    <row r="2374" hidden="1">
      <c r="A2374" s="57" t="s">
        <v>3738</v>
      </c>
      <c r="B2374" s="29">
        <v>15641.0</v>
      </c>
      <c r="C2374" s="58">
        <v>15641.0</v>
      </c>
      <c r="D2374" s="27">
        <v>0.0</v>
      </c>
      <c r="E2374" s="41"/>
    </row>
    <row r="2375" hidden="1">
      <c r="A2375" s="57" t="s">
        <v>3740</v>
      </c>
      <c r="B2375" s="29">
        <v>0.0</v>
      </c>
      <c r="C2375" s="58">
        <v>0.0</v>
      </c>
      <c r="D2375" s="27">
        <v>0.0</v>
      </c>
      <c r="E2375" s="41"/>
    </row>
    <row r="2376" hidden="1">
      <c r="A2376" s="57" t="s">
        <v>3741</v>
      </c>
      <c r="B2376" s="29">
        <v>0.0</v>
      </c>
      <c r="C2376" s="58">
        <v>0.0</v>
      </c>
      <c r="D2376" s="27">
        <v>0.0</v>
      </c>
      <c r="E2376" s="41"/>
    </row>
    <row r="2377" hidden="1">
      <c r="A2377" s="35" t="s">
        <v>3742</v>
      </c>
      <c r="B2377" s="29">
        <v>157507.5</v>
      </c>
      <c r="C2377" s="58">
        <v>157507.5</v>
      </c>
      <c r="D2377" s="27">
        <v>0.0</v>
      </c>
      <c r="E2377" s="41"/>
    </row>
    <row r="2378" hidden="1">
      <c r="A2378" s="36" t="s">
        <v>3743</v>
      </c>
      <c r="B2378" s="42">
        <v>0.5</v>
      </c>
      <c r="C2378" s="72">
        <v>0.5</v>
      </c>
      <c r="D2378" s="65">
        <v>0.0</v>
      </c>
      <c r="E2378" s="45"/>
    </row>
    <row r="2379" hidden="1"/>
    <row r="2380" hidden="1"/>
    <row r="2381" hidden="1">
      <c r="A2381" s="5" t="s">
        <v>4848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3717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46027.0</v>
      </c>
      <c r="B2385" s="6"/>
      <c r="C2385" s="53" t="s">
        <v>3718</v>
      </c>
      <c r="D2385" s="15">
        <v>46033.0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4" t="s">
        <v>4850</v>
      </c>
      <c r="B2387" s="7"/>
      <c r="C2387" s="16"/>
      <c r="D2387" s="55" t="s">
        <v>4851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3719</v>
      </c>
      <c r="B2389" s="6"/>
      <c r="C2389" s="6"/>
      <c r="D2389" s="6"/>
      <c r="E2389" s="7"/>
    </row>
    <row r="2390" hidden="1">
      <c r="A2390" s="20" t="s">
        <v>3720</v>
      </c>
      <c r="B2390" s="21" t="s">
        <v>3721</v>
      </c>
      <c r="C2390" s="22" t="s">
        <v>3722</v>
      </c>
      <c r="D2390" s="21" t="s">
        <v>3723</v>
      </c>
      <c r="E2390" s="23" t="s">
        <v>13</v>
      </c>
    </row>
    <row r="2391" hidden="1">
      <c r="A2391" s="56" t="s">
        <v>3724</v>
      </c>
      <c r="B2391" s="25">
        <v>5103.0</v>
      </c>
      <c r="C2391" s="26">
        <v>5103.0</v>
      </c>
      <c r="D2391" s="27">
        <v>0.0</v>
      </c>
      <c r="E2391" s="40"/>
    </row>
    <row r="2392" hidden="1">
      <c r="A2392" s="56" t="s">
        <v>3725</v>
      </c>
      <c r="B2392" s="29">
        <v>11912.0</v>
      </c>
      <c r="C2392" s="26">
        <v>11912.0</v>
      </c>
      <c r="D2392" s="27">
        <v>0.0</v>
      </c>
      <c r="E2392" s="40"/>
    </row>
    <row r="2393" hidden="1">
      <c r="A2393" s="56" t="s">
        <v>3726</v>
      </c>
      <c r="B2393" s="29">
        <v>0.0</v>
      </c>
      <c r="C2393" s="26"/>
      <c r="D2393" s="27">
        <v>0.0</v>
      </c>
      <c r="E2393" s="41"/>
    </row>
    <row r="2394" hidden="1">
      <c r="A2394" s="56" t="s">
        <v>3727</v>
      </c>
      <c r="B2394" s="25">
        <v>0.0</v>
      </c>
      <c r="C2394" s="26"/>
      <c r="D2394" s="27">
        <v>0.0</v>
      </c>
      <c r="E2394" s="40"/>
    </row>
    <row r="2395" hidden="1">
      <c r="A2395" s="31" t="s">
        <v>3729</v>
      </c>
      <c r="B2395" s="25">
        <v>0.0</v>
      </c>
      <c r="C2395" s="26"/>
      <c r="D2395" s="27">
        <v>0.0</v>
      </c>
      <c r="E2395" s="41"/>
    </row>
    <row r="2396" hidden="1">
      <c r="A2396" s="31" t="s">
        <v>3730</v>
      </c>
      <c r="B2396" s="29">
        <v>0.0</v>
      </c>
      <c r="C2396" s="26"/>
      <c r="D2396" s="27">
        <v>0.0</v>
      </c>
      <c r="E2396" s="41"/>
    </row>
    <row r="2397" hidden="1">
      <c r="A2397" s="31" t="s">
        <v>3732</v>
      </c>
      <c r="B2397" s="29">
        <v>0.0</v>
      </c>
      <c r="C2397" s="26"/>
      <c r="D2397" s="27">
        <v>0.0</v>
      </c>
      <c r="E2397" s="28"/>
    </row>
    <row r="2398" hidden="1">
      <c r="A2398" s="31" t="s">
        <v>3734</v>
      </c>
      <c r="B2398" s="29">
        <v>2320.0</v>
      </c>
      <c r="C2398" s="26">
        <v>2320.0</v>
      </c>
      <c r="D2398" s="27">
        <v>0.0</v>
      </c>
      <c r="E2398" s="28"/>
    </row>
    <row r="2399" hidden="1">
      <c r="A2399" s="57" t="s">
        <v>3735</v>
      </c>
      <c r="B2399" s="29">
        <v>74845.0</v>
      </c>
      <c r="C2399" s="29">
        <v>75308.0</v>
      </c>
      <c r="D2399" s="27">
        <v>463.0</v>
      </c>
      <c r="E2399" s="41"/>
    </row>
    <row r="2400" hidden="1">
      <c r="A2400" s="57" t="s">
        <v>3736</v>
      </c>
      <c r="B2400" s="29">
        <v>17882.0</v>
      </c>
      <c r="C2400" s="58">
        <v>18211.0</v>
      </c>
      <c r="D2400" s="27">
        <v>329.0</v>
      </c>
      <c r="E2400" s="41"/>
    </row>
    <row r="2401" hidden="1">
      <c r="A2401" s="57" t="s">
        <v>3737</v>
      </c>
      <c r="B2401" s="29">
        <v>30306.0</v>
      </c>
      <c r="C2401" s="58">
        <v>29950.0</v>
      </c>
      <c r="D2401" s="27">
        <v>-356.0</v>
      </c>
      <c r="E2401" s="41"/>
    </row>
    <row r="2402" hidden="1">
      <c r="A2402" s="57" t="s">
        <v>3738</v>
      </c>
      <c r="B2402" s="29">
        <v>36213.0</v>
      </c>
      <c r="C2402" s="58">
        <v>36213.0</v>
      </c>
      <c r="D2402" s="27">
        <v>0.0</v>
      </c>
      <c r="E2402" s="41"/>
    </row>
    <row r="2403" hidden="1">
      <c r="A2403" s="57" t="s">
        <v>3740</v>
      </c>
      <c r="B2403" s="29">
        <v>717.0</v>
      </c>
      <c r="C2403" s="58">
        <v>717.0</v>
      </c>
      <c r="D2403" s="27">
        <v>0.0</v>
      </c>
      <c r="E2403" s="41"/>
    </row>
    <row r="2404" hidden="1">
      <c r="A2404" s="57" t="s">
        <v>3741</v>
      </c>
      <c r="B2404" s="29">
        <v>0.0</v>
      </c>
      <c r="C2404" s="58">
        <v>0.0</v>
      </c>
      <c r="D2404" s="27">
        <v>0.0</v>
      </c>
      <c r="E2404" s="41"/>
    </row>
    <row r="2405" hidden="1">
      <c r="A2405" s="35" t="s">
        <v>3742</v>
      </c>
      <c r="B2405" s="29">
        <v>179297.0</v>
      </c>
      <c r="C2405" s="58">
        <v>179733.0</v>
      </c>
      <c r="D2405" s="27">
        <v>436.0</v>
      </c>
      <c r="E2405" s="41"/>
    </row>
    <row r="2406" hidden="1">
      <c r="A2406" s="36" t="s">
        <v>3743</v>
      </c>
      <c r="B2406" s="42">
        <v>1.0</v>
      </c>
      <c r="C2406" s="72">
        <v>1.0</v>
      </c>
      <c r="D2406" s="65">
        <v>0.0</v>
      </c>
      <c r="E2406" s="45"/>
    </row>
    <row r="2407" hidden="1"/>
    <row r="2408" hidden="1"/>
    <row r="2409" hidden="1">
      <c r="A2409" s="5" t="s">
        <v>4848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3717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46034.0</v>
      </c>
      <c r="B2413" s="6"/>
      <c r="C2413" s="53" t="s">
        <v>3718</v>
      </c>
      <c r="D2413" s="15">
        <v>46040.0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4" t="s">
        <v>4850</v>
      </c>
      <c r="B2415" s="7"/>
      <c r="C2415" s="16"/>
      <c r="D2415" s="55" t="s">
        <v>4851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3719</v>
      </c>
      <c r="B2417" s="6"/>
      <c r="C2417" s="6"/>
      <c r="D2417" s="6"/>
      <c r="E2417" s="7"/>
    </row>
    <row r="2418" hidden="1">
      <c r="A2418" s="20" t="s">
        <v>3720</v>
      </c>
      <c r="B2418" s="21" t="s">
        <v>3721</v>
      </c>
      <c r="C2418" s="22" t="s">
        <v>3722</v>
      </c>
      <c r="D2418" s="21" t="s">
        <v>3723</v>
      </c>
      <c r="E2418" s="23" t="s">
        <v>13</v>
      </c>
    </row>
    <row r="2419" hidden="1">
      <c r="A2419" s="56" t="s">
        <v>3724</v>
      </c>
      <c r="B2419" s="25">
        <v>5139.0</v>
      </c>
      <c r="C2419" s="26">
        <v>5139.0</v>
      </c>
      <c r="D2419" s="27">
        <v>0.0</v>
      </c>
      <c r="E2419" s="40"/>
    </row>
    <row r="2420" hidden="1">
      <c r="A2420" s="56" t="s">
        <v>3725</v>
      </c>
      <c r="B2420" s="29">
        <v>10387.0</v>
      </c>
      <c r="C2420" s="26">
        <v>10387.0</v>
      </c>
      <c r="D2420" s="27">
        <v>0.0</v>
      </c>
      <c r="E2420" s="40"/>
    </row>
    <row r="2421" hidden="1">
      <c r="A2421" s="56" t="s">
        <v>3726</v>
      </c>
      <c r="B2421" s="29">
        <v>0.0</v>
      </c>
      <c r="C2421" s="26"/>
      <c r="D2421" s="27">
        <v>0.0</v>
      </c>
      <c r="E2421" s="41"/>
    </row>
    <row r="2422" hidden="1">
      <c r="A2422" s="56" t="s">
        <v>3727</v>
      </c>
      <c r="B2422" s="25">
        <v>0.0</v>
      </c>
      <c r="C2422" s="26"/>
      <c r="D2422" s="27">
        <v>0.0</v>
      </c>
      <c r="E2422" s="40"/>
    </row>
    <row r="2423" hidden="1">
      <c r="A2423" s="31" t="s">
        <v>3729</v>
      </c>
      <c r="B2423" s="25">
        <v>0.0</v>
      </c>
      <c r="C2423" s="26"/>
      <c r="D2423" s="27">
        <v>0.0</v>
      </c>
      <c r="E2423" s="41"/>
    </row>
    <row r="2424" hidden="1">
      <c r="A2424" s="31" t="s">
        <v>3730</v>
      </c>
      <c r="B2424" s="29">
        <v>0.0</v>
      </c>
      <c r="C2424" s="26"/>
      <c r="D2424" s="27">
        <v>0.0</v>
      </c>
      <c r="E2424" s="41"/>
    </row>
    <row r="2425" hidden="1">
      <c r="A2425" s="31" t="s">
        <v>3732</v>
      </c>
      <c r="B2425" s="29">
        <v>0.0</v>
      </c>
      <c r="C2425" s="26"/>
      <c r="D2425" s="27">
        <v>0.0</v>
      </c>
      <c r="E2425" s="28"/>
    </row>
    <row r="2426" hidden="1">
      <c r="A2426" s="31" t="s">
        <v>3734</v>
      </c>
      <c r="B2426" s="29">
        <v>2480.0</v>
      </c>
      <c r="C2426" s="26">
        <v>2480.0</v>
      </c>
      <c r="D2426" s="27">
        <v>0.0</v>
      </c>
      <c r="E2426" s="28"/>
    </row>
    <row r="2427" hidden="1">
      <c r="A2427" s="57" t="s">
        <v>3735</v>
      </c>
      <c r="B2427" s="29">
        <v>112697.00999999998</v>
      </c>
      <c r="C2427" s="29">
        <v>112697.01000000007</v>
      </c>
      <c r="D2427" s="27">
        <v>8.731149137020111E-11</v>
      </c>
      <c r="E2427" s="41"/>
    </row>
    <row r="2428" hidden="1">
      <c r="A2428" s="57" t="s">
        <v>3736</v>
      </c>
      <c r="B2428" s="29">
        <v>24459.0</v>
      </c>
      <c r="C2428" s="58">
        <v>24459.0</v>
      </c>
      <c r="D2428" s="27">
        <v>0.0</v>
      </c>
      <c r="E2428" s="41"/>
    </row>
    <row r="2429" hidden="1">
      <c r="A2429" s="57" t="s">
        <v>3737</v>
      </c>
      <c r="B2429" s="29">
        <v>42443.0</v>
      </c>
      <c r="C2429" s="58">
        <v>41733.0</v>
      </c>
      <c r="D2429" s="27">
        <v>-710.0</v>
      </c>
      <c r="E2429" s="41"/>
    </row>
    <row r="2430" hidden="1">
      <c r="A2430" s="57" t="s">
        <v>3738</v>
      </c>
      <c r="B2430" s="29">
        <v>30539.0</v>
      </c>
      <c r="C2430" s="58">
        <v>30539.0</v>
      </c>
      <c r="D2430" s="27">
        <v>0.0</v>
      </c>
      <c r="E2430" s="41"/>
    </row>
    <row r="2431" hidden="1">
      <c r="A2431" s="57" t="s">
        <v>3740</v>
      </c>
      <c r="B2431" s="29">
        <v>0.0</v>
      </c>
      <c r="C2431" s="58">
        <v>0.0</v>
      </c>
      <c r="D2431" s="27">
        <v>0.0</v>
      </c>
      <c r="E2431" s="41"/>
    </row>
    <row r="2432" hidden="1">
      <c r="A2432" s="57" t="s">
        <v>3741</v>
      </c>
      <c r="B2432" s="29">
        <v>0.0</v>
      </c>
      <c r="C2432" s="58">
        <v>0.0</v>
      </c>
      <c r="D2432" s="27">
        <v>0.0</v>
      </c>
      <c r="E2432" s="41"/>
    </row>
    <row r="2433" hidden="1">
      <c r="A2433" s="35" t="s">
        <v>3742</v>
      </c>
      <c r="B2433" s="29">
        <v>228143.50999999995</v>
      </c>
      <c r="C2433" s="58">
        <v>227433.5100000001</v>
      </c>
      <c r="D2433" s="27">
        <v>-709.9999999998545</v>
      </c>
      <c r="E2433" s="41"/>
    </row>
    <row r="2434" hidden="1">
      <c r="A2434" s="36" t="s">
        <v>3743</v>
      </c>
      <c r="B2434" s="42">
        <v>0.5000000000145519</v>
      </c>
      <c r="C2434" s="72">
        <v>0.49999999997089617</v>
      </c>
      <c r="D2434" s="65">
        <v>-4.3655745685100555E-11</v>
      </c>
      <c r="E2434" s="45"/>
    </row>
    <row r="2435" hidden="1"/>
    <row r="2436" hidden="1"/>
    <row r="2437" hidden="1">
      <c r="A2437" s="5" t="s">
        <v>4848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3717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46041.0</v>
      </c>
      <c r="B2441" s="6"/>
      <c r="C2441" s="53" t="s">
        <v>3718</v>
      </c>
      <c r="D2441" s="15">
        <v>46047.0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4" t="s">
        <v>4850</v>
      </c>
      <c r="B2443" s="7"/>
      <c r="C2443" s="16"/>
      <c r="D2443" s="55" t="s">
        <v>4851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3719</v>
      </c>
      <c r="B2445" s="6"/>
      <c r="C2445" s="6"/>
      <c r="D2445" s="6"/>
      <c r="E2445" s="7"/>
    </row>
    <row r="2446" hidden="1">
      <c r="A2446" s="20" t="s">
        <v>3720</v>
      </c>
      <c r="B2446" s="21" t="s">
        <v>3721</v>
      </c>
      <c r="C2446" s="22" t="s">
        <v>3722</v>
      </c>
      <c r="D2446" s="21" t="s">
        <v>3723</v>
      </c>
      <c r="E2446" s="23" t="s">
        <v>13</v>
      </c>
    </row>
    <row r="2447" hidden="1">
      <c r="A2447" s="56" t="s">
        <v>3724</v>
      </c>
      <c r="B2447" s="25">
        <v>9645.0</v>
      </c>
      <c r="C2447" s="26">
        <v>9645.0</v>
      </c>
      <c r="D2447" s="27">
        <v>0.0</v>
      </c>
      <c r="E2447" s="40"/>
    </row>
    <row r="2448" hidden="1">
      <c r="A2448" s="56" t="s">
        <v>3725</v>
      </c>
      <c r="B2448" s="29">
        <v>9296.0</v>
      </c>
      <c r="C2448" s="26">
        <v>9296.0</v>
      </c>
      <c r="D2448" s="27">
        <v>0.0</v>
      </c>
      <c r="E2448" s="40"/>
    </row>
    <row r="2449" hidden="1">
      <c r="A2449" s="56" t="s">
        <v>3726</v>
      </c>
      <c r="B2449" s="29">
        <v>0.0</v>
      </c>
      <c r="C2449" s="26"/>
      <c r="D2449" s="27">
        <v>0.0</v>
      </c>
      <c r="E2449" s="41"/>
    </row>
    <row r="2450" hidden="1">
      <c r="A2450" s="56" t="s">
        <v>3727</v>
      </c>
      <c r="B2450" s="25">
        <v>0.0</v>
      </c>
      <c r="C2450" s="26"/>
      <c r="D2450" s="27">
        <v>0.0</v>
      </c>
      <c r="E2450" s="40"/>
    </row>
    <row r="2451" hidden="1">
      <c r="A2451" s="31" t="s">
        <v>3729</v>
      </c>
      <c r="B2451" s="25">
        <v>0.0</v>
      </c>
      <c r="C2451" s="26"/>
      <c r="D2451" s="27">
        <v>0.0</v>
      </c>
      <c r="E2451" s="41"/>
    </row>
    <row r="2452" hidden="1">
      <c r="A2452" s="31" t="s">
        <v>3730</v>
      </c>
      <c r="B2452" s="29">
        <v>0.0</v>
      </c>
      <c r="C2452" s="26"/>
      <c r="D2452" s="27">
        <v>0.0</v>
      </c>
      <c r="E2452" s="41"/>
    </row>
    <row r="2453" hidden="1">
      <c r="A2453" s="31" t="s">
        <v>3732</v>
      </c>
      <c r="B2453" s="29">
        <v>459.0</v>
      </c>
      <c r="C2453" s="26">
        <v>459.0</v>
      </c>
      <c r="D2453" s="27">
        <v>0.0</v>
      </c>
      <c r="E2453" s="28" t="s">
        <v>8747</v>
      </c>
    </row>
    <row r="2454" hidden="1">
      <c r="A2454" s="31" t="s">
        <v>3734</v>
      </c>
      <c r="B2454" s="29">
        <v>2480.0</v>
      </c>
      <c r="C2454" s="26">
        <v>2480.0</v>
      </c>
      <c r="D2454" s="27">
        <v>0.0</v>
      </c>
      <c r="E2454" s="28"/>
    </row>
    <row r="2455" hidden="1">
      <c r="A2455" s="57" t="s">
        <v>3735</v>
      </c>
      <c r="B2455" s="29">
        <v>122403.81999999998</v>
      </c>
      <c r="C2455" s="29">
        <v>122403.8200000002</v>
      </c>
      <c r="D2455" s="27">
        <v>2.1827872842550278E-10</v>
      </c>
      <c r="E2455" s="41"/>
    </row>
    <row r="2456" hidden="1">
      <c r="A2456" s="57" t="s">
        <v>3736</v>
      </c>
      <c r="B2456" s="29">
        <v>21111.0</v>
      </c>
      <c r="C2456" s="58">
        <v>21111.0</v>
      </c>
      <c r="D2456" s="27">
        <v>0.0</v>
      </c>
      <c r="E2456" s="41"/>
    </row>
    <row r="2457" hidden="1">
      <c r="A2457" s="57" t="s">
        <v>3737</v>
      </c>
      <c r="B2457" s="29">
        <v>46610.0</v>
      </c>
      <c r="C2457" s="58">
        <v>46610.0</v>
      </c>
      <c r="D2457" s="27">
        <v>0.0</v>
      </c>
      <c r="E2457" s="41"/>
    </row>
    <row r="2458" hidden="1">
      <c r="A2458" s="57" t="s">
        <v>3738</v>
      </c>
      <c r="B2458" s="29">
        <v>30116.0</v>
      </c>
      <c r="C2458" s="58">
        <v>30116.0</v>
      </c>
      <c r="D2458" s="27">
        <v>0.0</v>
      </c>
      <c r="E2458" s="41"/>
    </row>
    <row r="2459" hidden="1">
      <c r="A2459" s="57" t="s">
        <v>3740</v>
      </c>
      <c r="B2459" s="29">
        <v>0.0</v>
      </c>
      <c r="C2459" s="58">
        <v>0.0</v>
      </c>
      <c r="D2459" s="27">
        <v>0.0</v>
      </c>
      <c r="E2459" s="41"/>
    </row>
    <row r="2460" hidden="1">
      <c r="A2460" s="57" t="s">
        <v>3741</v>
      </c>
      <c r="B2460" s="29">
        <v>0.0</v>
      </c>
      <c r="C2460" s="58">
        <v>0.0</v>
      </c>
      <c r="D2460" s="27">
        <v>0.0</v>
      </c>
      <c r="E2460" s="41"/>
    </row>
    <row r="2461" hidden="1">
      <c r="A2461" s="35" t="s">
        <v>3742</v>
      </c>
      <c r="B2461" s="29">
        <v>242119.32</v>
      </c>
      <c r="C2461" s="58">
        <v>242119.31999999954</v>
      </c>
      <c r="D2461" s="27">
        <v>-4.656612873077393E-10</v>
      </c>
      <c r="E2461" s="41"/>
    </row>
    <row r="2462" hidden="1">
      <c r="A2462" s="36" t="s">
        <v>3743</v>
      </c>
      <c r="B2462" s="42">
        <v>1.499999999989086</v>
      </c>
      <c r="C2462" s="72">
        <v>1.5000000006402843</v>
      </c>
      <c r="D2462" s="65">
        <v>6.511982064694166E-10</v>
      </c>
      <c r="E2462" s="45"/>
    </row>
    <row r="2463" hidden="1"/>
    <row r="2464" hidden="1"/>
    <row r="2465" hidden="1">
      <c r="A2465" s="5" t="s">
        <v>4848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3717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46048.0</v>
      </c>
      <c r="B2469" s="6"/>
      <c r="C2469" s="53" t="s">
        <v>3718</v>
      </c>
      <c r="D2469" s="15">
        <v>46053.0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4" t="s">
        <v>4850</v>
      </c>
      <c r="B2471" s="7"/>
      <c r="C2471" s="16"/>
      <c r="D2471" s="55" t="s">
        <v>4859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3719</v>
      </c>
      <c r="B2473" s="6"/>
      <c r="C2473" s="6"/>
      <c r="D2473" s="6"/>
      <c r="E2473" s="7"/>
    </row>
    <row r="2474" hidden="1">
      <c r="A2474" s="20" t="s">
        <v>3720</v>
      </c>
      <c r="B2474" s="21" t="s">
        <v>3721</v>
      </c>
      <c r="C2474" s="22" t="s">
        <v>3722</v>
      </c>
      <c r="D2474" s="21" t="s">
        <v>3723</v>
      </c>
      <c r="E2474" s="23" t="s">
        <v>13</v>
      </c>
    </row>
    <row r="2475" hidden="1">
      <c r="A2475" s="56" t="s">
        <v>3724</v>
      </c>
      <c r="B2475" s="25">
        <v>3093.0</v>
      </c>
      <c r="C2475" s="26">
        <v>3093.0</v>
      </c>
      <c r="D2475" s="27">
        <v>0.0</v>
      </c>
      <c r="E2475" s="40"/>
    </row>
    <row r="2476" hidden="1">
      <c r="A2476" s="56" t="s">
        <v>3725</v>
      </c>
      <c r="B2476" s="29">
        <v>7759.0</v>
      </c>
      <c r="C2476" s="26">
        <v>7759.0</v>
      </c>
      <c r="D2476" s="27">
        <v>0.0</v>
      </c>
      <c r="E2476" s="40"/>
    </row>
    <row r="2477" hidden="1">
      <c r="A2477" s="56" t="s">
        <v>3726</v>
      </c>
      <c r="B2477" s="29">
        <v>0.0</v>
      </c>
      <c r="C2477" s="26"/>
      <c r="D2477" s="27">
        <v>0.0</v>
      </c>
      <c r="E2477" s="41"/>
    </row>
    <row r="2478" hidden="1">
      <c r="A2478" s="56" t="s">
        <v>3727</v>
      </c>
      <c r="B2478" s="25">
        <v>0.0</v>
      </c>
      <c r="C2478" s="26"/>
      <c r="D2478" s="27">
        <v>0.0</v>
      </c>
      <c r="E2478" s="40"/>
    </row>
    <row r="2479" hidden="1">
      <c r="A2479" s="31" t="s">
        <v>3729</v>
      </c>
      <c r="B2479" s="25">
        <v>0.0</v>
      </c>
      <c r="C2479" s="26"/>
      <c r="D2479" s="27">
        <v>0.0</v>
      </c>
      <c r="E2479" s="41"/>
    </row>
    <row r="2480" hidden="1">
      <c r="A2480" s="31" t="s">
        <v>3730</v>
      </c>
      <c r="B2480" s="29">
        <v>0.0</v>
      </c>
      <c r="C2480" s="26"/>
      <c r="D2480" s="27">
        <v>0.0</v>
      </c>
      <c r="E2480" s="41"/>
    </row>
    <row r="2481" hidden="1">
      <c r="A2481" s="31" t="s">
        <v>3732</v>
      </c>
      <c r="B2481" s="29">
        <v>0.0</v>
      </c>
      <c r="C2481" s="26"/>
      <c r="D2481" s="27">
        <v>0.0</v>
      </c>
      <c r="E2481" s="28"/>
    </row>
    <row r="2482" hidden="1">
      <c r="A2482" s="31" t="s">
        <v>3734</v>
      </c>
      <c r="B2482" s="29">
        <v>2160.0</v>
      </c>
      <c r="C2482" s="26">
        <v>2080.0</v>
      </c>
      <c r="D2482" s="27">
        <v>-80.0</v>
      </c>
      <c r="E2482" s="28"/>
    </row>
    <row r="2483" hidden="1">
      <c r="A2483" s="57" t="s">
        <v>3735</v>
      </c>
      <c r="B2483" s="48">
        <v>104579.12</v>
      </c>
      <c r="C2483" s="48">
        <v>104579.12000000005</v>
      </c>
      <c r="D2483" s="27">
        <v>5.820766091346741E-11</v>
      </c>
      <c r="E2483" s="41"/>
    </row>
    <row r="2484" hidden="1">
      <c r="A2484" s="57" t="s">
        <v>3736</v>
      </c>
      <c r="B2484" s="29">
        <v>21613.0</v>
      </c>
      <c r="C2484" s="58">
        <v>21613.0</v>
      </c>
      <c r="D2484" s="27">
        <v>0.0</v>
      </c>
      <c r="E2484" s="41"/>
    </row>
    <row r="2485" hidden="1">
      <c r="A2485" s="57" t="s">
        <v>3737</v>
      </c>
      <c r="B2485" s="29">
        <v>31001.0</v>
      </c>
      <c r="C2485" s="58">
        <v>31001.0</v>
      </c>
      <c r="D2485" s="27">
        <v>0.0</v>
      </c>
      <c r="E2485" s="41"/>
    </row>
    <row r="2486" hidden="1">
      <c r="A2486" s="57" t="s">
        <v>3738</v>
      </c>
      <c r="B2486" s="29">
        <v>25404.65</v>
      </c>
      <c r="C2486" s="58">
        <v>25404.65</v>
      </c>
      <c r="D2486" s="27">
        <v>0.0</v>
      </c>
      <c r="E2486" s="41"/>
    </row>
    <row r="2487" hidden="1">
      <c r="A2487" s="57" t="s">
        <v>3740</v>
      </c>
      <c r="B2487" s="29">
        <v>0.0</v>
      </c>
      <c r="C2487" s="58">
        <v>0.0</v>
      </c>
      <c r="D2487" s="27">
        <v>0.0</v>
      </c>
      <c r="E2487" s="41"/>
    </row>
    <row r="2488" hidden="1">
      <c r="A2488" s="57" t="s">
        <v>3741</v>
      </c>
      <c r="B2488" s="29">
        <v>0.0</v>
      </c>
      <c r="C2488" s="58">
        <v>0.0</v>
      </c>
      <c r="D2488" s="27">
        <v>0.0</v>
      </c>
      <c r="E2488" s="41"/>
    </row>
    <row r="2489" hidden="1">
      <c r="A2489" s="35" t="s">
        <v>3742</v>
      </c>
      <c r="B2489" s="48">
        <v>195610.11</v>
      </c>
      <c r="C2489" s="73">
        <v>195610.11000000002</v>
      </c>
      <c r="D2489" s="27">
        <v>2.9103830456733704E-11</v>
      </c>
      <c r="E2489" s="41"/>
    </row>
    <row r="2490" hidden="1">
      <c r="A2490" s="36" t="s">
        <v>3743</v>
      </c>
      <c r="B2490" s="42">
        <v>-0.3400000000001455</v>
      </c>
      <c r="C2490" s="74">
        <v>-80.3399999999674</v>
      </c>
      <c r="D2490" s="65">
        <v>-79.99999999996726</v>
      </c>
      <c r="E2490" s="45"/>
    </row>
    <row r="2491" hidden="1"/>
    <row r="2492" hidden="1"/>
    <row r="2493" hidden="1">
      <c r="A2493" s="5" t="s">
        <v>4848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3717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46054.0</v>
      </c>
      <c r="B2497" s="6"/>
      <c r="C2497" s="53" t="s">
        <v>3718</v>
      </c>
      <c r="D2497" s="15">
        <v>46054.0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4" t="s">
        <v>4851</v>
      </c>
      <c r="B2499" s="7"/>
      <c r="C2499" s="16"/>
      <c r="D2499" s="55" t="s">
        <v>4851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3719</v>
      </c>
      <c r="B2501" s="6"/>
      <c r="C2501" s="6"/>
      <c r="D2501" s="6"/>
      <c r="E2501" s="7"/>
    </row>
    <row r="2502" hidden="1">
      <c r="A2502" s="20" t="s">
        <v>3720</v>
      </c>
      <c r="B2502" s="21" t="s">
        <v>3721</v>
      </c>
      <c r="C2502" s="22" t="s">
        <v>3722</v>
      </c>
      <c r="D2502" s="21" t="s">
        <v>3723</v>
      </c>
      <c r="E2502" s="23" t="s">
        <v>13</v>
      </c>
    </row>
    <row r="2503" hidden="1">
      <c r="A2503" s="56" t="s">
        <v>3724</v>
      </c>
      <c r="B2503" s="25">
        <v>593.0</v>
      </c>
      <c r="C2503" s="26">
        <v>600.0</v>
      </c>
      <c r="D2503" s="27">
        <v>7.0</v>
      </c>
      <c r="E2503" s="40"/>
    </row>
    <row r="2504" hidden="1">
      <c r="A2504" s="56" t="s">
        <v>3725</v>
      </c>
      <c r="B2504" s="29">
        <v>1135.0</v>
      </c>
      <c r="C2504" s="26">
        <v>1135.0</v>
      </c>
      <c r="D2504" s="27">
        <v>0.0</v>
      </c>
      <c r="E2504" s="40"/>
    </row>
    <row r="2505" hidden="1">
      <c r="A2505" s="56" t="s">
        <v>3726</v>
      </c>
      <c r="B2505" s="29">
        <v>0.0</v>
      </c>
      <c r="C2505" s="26"/>
      <c r="D2505" s="27">
        <v>0.0</v>
      </c>
      <c r="E2505" s="41"/>
    </row>
    <row r="2506" hidden="1">
      <c r="A2506" s="56" t="s">
        <v>3727</v>
      </c>
      <c r="B2506" s="25">
        <v>0.0</v>
      </c>
      <c r="C2506" s="26"/>
      <c r="D2506" s="27">
        <v>0.0</v>
      </c>
      <c r="E2506" s="40"/>
    </row>
    <row r="2507" hidden="1">
      <c r="A2507" s="31" t="s">
        <v>3729</v>
      </c>
      <c r="B2507" s="25">
        <v>0.0</v>
      </c>
      <c r="C2507" s="26"/>
      <c r="D2507" s="27">
        <v>0.0</v>
      </c>
      <c r="E2507" s="41"/>
    </row>
    <row r="2508" hidden="1">
      <c r="A2508" s="31" t="s">
        <v>3730</v>
      </c>
      <c r="B2508" s="29">
        <v>0.0</v>
      </c>
      <c r="C2508" s="26"/>
      <c r="D2508" s="27">
        <v>0.0</v>
      </c>
      <c r="E2508" s="41"/>
    </row>
    <row r="2509" hidden="1">
      <c r="A2509" s="31" t="s">
        <v>3732</v>
      </c>
      <c r="B2509" s="29">
        <v>0.0</v>
      </c>
      <c r="C2509" s="26"/>
      <c r="D2509" s="27">
        <v>0.0</v>
      </c>
      <c r="E2509" s="28"/>
    </row>
    <row r="2510" hidden="1">
      <c r="A2510" s="31" t="s">
        <v>3734</v>
      </c>
      <c r="B2510" s="29">
        <v>400.0</v>
      </c>
      <c r="C2510" s="26">
        <v>440.0</v>
      </c>
      <c r="D2510" s="27">
        <v>40.0</v>
      </c>
      <c r="E2510" s="28"/>
    </row>
    <row r="2511" hidden="1">
      <c r="A2511" s="57" t="s">
        <v>3735</v>
      </c>
      <c r="B2511" s="48">
        <v>19189.950000000004</v>
      </c>
      <c r="C2511" s="48">
        <v>19677.95</v>
      </c>
      <c r="D2511" s="27">
        <v>487.99999999999636</v>
      </c>
      <c r="E2511" s="41"/>
    </row>
    <row r="2512" hidden="1">
      <c r="A2512" s="57" t="s">
        <v>3736</v>
      </c>
      <c r="B2512" s="29">
        <v>3653.0</v>
      </c>
      <c r="C2512" s="58">
        <v>3653.0</v>
      </c>
      <c r="D2512" s="27">
        <v>0.0</v>
      </c>
      <c r="E2512" s="41"/>
    </row>
    <row r="2513" hidden="1">
      <c r="A2513" s="57" t="s">
        <v>3737</v>
      </c>
      <c r="B2513" s="29">
        <v>4733.0</v>
      </c>
      <c r="C2513" s="58">
        <v>4733.0</v>
      </c>
      <c r="D2513" s="27">
        <v>0.0</v>
      </c>
      <c r="E2513" s="41"/>
    </row>
    <row r="2514" hidden="1">
      <c r="A2514" s="57" t="s">
        <v>3738</v>
      </c>
      <c r="B2514" s="29">
        <v>5504.0</v>
      </c>
      <c r="C2514" s="58">
        <v>5504.0</v>
      </c>
      <c r="D2514" s="27">
        <v>0.0</v>
      </c>
      <c r="E2514" s="41"/>
    </row>
    <row r="2515" hidden="1">
      <c r="A2515" s="57" t="s">
        <v>3740</v>
      </c>
      <c r="B2515" s="29">
        <v>0.0</v>
      </c>
      <c r="C2515" s="58">
        <v>0.0</v>
      </c>
      <c r="D2515" s="27">
        <v>0.0</v>
      </c>
      <c r="E2515" s="41"/>
    </row>
    <row r="2516" hidden="1">
      <c r="A2516" s="57" t="s">
        <v>3741</v>
      </c>
      <c r="B2516" s="29">
        <v>0.0</v>
      </c>
      <c r="C2516" s="58">
        <v>0.0</v>
      </c>
      <c r="D2516" s="27">
        <v>0.0</v>
      </c>
      <c r="E2516" s="41"/>
    </row>
    <row r="2517" hidden="1">
      <c r="A2517" s="35" t="s">
        <v>3742</v>
      </c>
      <c r="B2517" s="48">
        <v>35207.95</v>
      </c>
      <c r="C2517" s="73">
        <v>35695.95</v>
      </c>
      <c r="D2517" s="27">
        <v>488.0</v>
      </c>
      <c r="E2517" s="41"/>
    </row>
    <row r="2518" hidden="1">
      <c r="A2518" s="36" t="s">
        <v>3743</v>
      </c>
      <c r="B2518" s="42">
        <v>7.275957614183426E-12</v>
      </c>
      <c r="C2518" s="74">
        <v>47.0</v>
      </c>
      <c r="D2518" s="65">
        <v>46.999999999992724</v>
      </c>
      <c r="E2518" s="45"/>
    </row>
    <row r="2519" hidden="1"/>
    <row r="2520" hidden="1"/>
    <row r="2521" hidden="1">
      <c r="A2521" s="5" t="s">
        <v>4848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3717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46055.0</v>
      </c>
      <c r="B2525" s="6"/>
      <c r="C2525" s="53" t="s">
        <v>3718</v>
      </c>
      <c r="D2525" s="15">
        <v>46061.0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4" t="s">
        <v>4850</v>
      </c>
      <c r="B2527" s="7"/>
      <c r="C2527" s="16"/>
      <c r="D2527" s="55" t="s">
        <v>4851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3719</v>
      </c>
      <c r="B2529" s="6"/>
      <c r="C2529" s="6"/>
      <c r="D2529" s="6"/>
      <c r="E2529" s="7"/>
    </row>
    <row r="2530" hidden="1">
      <c r="A2530" s="20" t="s">
        <v>3720</v>
      </c>
      <c r="B2530" s="21" t="s">
        <v>3721</v>
      </c>
      <c r="C2530" s="22" t="s">
        <v>3722</v>
      </c>
      <c r="D2530" s="21" t="s">
        <v>3723</v>
      </c>
      <c r="E2530" s="23" t="s">
        <v>13</v>
      </c>
    </row>
    <row r="2531" hidden="1">
      <c r="A2531" s="56" t="s">
        <v>3724</v>
      </c>
      <c r="B2531" s="25">
        <v>5325.0</v>
      </c>
      <c r="C2531" s="26">
        <v>5325.0</v>
      </c>
      <c r="D2531" s="27">
        <v>0.0</v>
      </c>
      <c r="E2531" s="40"/>
    </row>
    <row r="2532" hidden="1">
      <c r="A2532" s="56" t="s">
        <v>3725</v>
      </c>
      <c r="B2532" s="29">
        <v>11280.0</v>
      </c>
      <c r="C2532" s="26">
        <v>11280.0</v>
      </c>
      <c r="D2532" s="27">
        <v>0.0</v>
      </c>
      <c r="E2532" s="40"/>
    </row>
    <row r="2533" hidden="1">
      <c r="A2533" s="56" t="s">
        <v>3726</v>
      </c>
      <c r="B2533" s="29">
        <v>0.0</v>
      </c>
      <c r="C2533" s="26"/>
      <c r="D2533" s="27">
        <v>0.0</v>
      </c>
      <c r="E2533" s="41"/>
    </row>
    <row r="2534" hidden="1">
      <c r="A2534" s="56" t="s">
        <v>3727</v>
      </c>
      <c r="B2534" s="25">
        <v>0.0</v>
      </c>
      <c r="C2534" s="26"/>
      <c r="D2534" s="27">
        <v>0.0</v>
      </c>
      <c r="E2534" s="40"/>
    </row>
    <row r="2535" hidden="1">
      <c r="A2535" s="31" t="s">
        <v>3729</v>
      </c>
      <c r="B2535" s="25">
        <v>0.0</v>
      </c>
      <c r="C2535" s="26"/>
      <c r="D2535" s="27">
        <v>0.0</v>
      </c>
      <c r="E2535" s="41"/>
    </row>
    <row r="2536" hidden="1">
      <c r="A2536" s="31" t="s">
        <v>3730</v>
      </c>
      <c r="B2536" s="29">
        <v>0.0</v>
      </c>
      <c r="C2536" s="26"/>
      <c r="D2536" s="27">
        <v>0.0</v>
      </c>
      <c r="E2536" s="41"/>
    </row>
    <row r="2537" hidden="1">
      <c r="A2537" s="31" t="s">
        <v>3732</v>
      </c>
      <c r="B2537" s="29">
        <v>0.0</v>
      </c>
      <c r="C2537" s="26"/>
      <c r="D2537" s="27">
        <v>0.0</v>
      </c>
      <c r="E2537" s="28"/>
    </row>
    <row r="2538" hidden="1">
      <c r="A2538" s="31" t="s">
        <v>3734</v>
      </c>
      <c r="B2538" s="29">
        <v>2600.0</v>
      </c>
      <c r="C2538" s="26">
        <v>2560.0</v>
      </c>
      <c r="D2538" s="27">
        <v>-40.0</v>
      </c>
      <c r="E2538" s="28"/>
    </row>
    <row r="2539" hidden="1">
      <c r="A2539" s="57" t="s">
        <v>3735</v>
      </c>
      <c r="B2539" s="48">
        <v>101884.54000000001</v>
      </c>
      <c r="C2539" s="48">
        <v>101884.54000000008</v>
      </c>
      <c r="D2539" s="27">
        <v>7.275957614183426E-11</v>
      </c>
      <c r="E2539" s="41"/>
    </row>
    <row r="2540" hidden="1">
      <c r="A2540" s="57" t="s">
        <v>3736</v>
      </c>
      <c r="B2540" s="29">
        <v>28336.0</v>
      </c>
      <c r="C2540" s="58">
        <v>28336.0</v>
      </c>
      <c r="D2540" s="27">
        <v>0.0</v>
      </c>
      <c r="E2540" s="41"/>
    </row>
    <row r="2541" hidden="1">
      <c r="A2541" s="57" t="s">
        <v>3737</v>
      </c>
      <c r="B2541" s="29">
        <v>31292.0</v>
      </c>
      <c r="C2541" s="58">
        <v>31292.0</v>
      </c>
      <c r="D2541" s="27">
        <v>0.0</v>
      </c>
      <c r="E2541" s="41"/>
    </row>
    <row r="2542" hidden="1">
      <c r="A2542" s="57" t="s">
        <v>3738</v>
      </c>
      <c r="B2542" s="29">
        <v>30520.0</v>
      </c>
      <c r="C2542" s="58">
        <v>30520.0</v>
      </c>
      <c r="D2542" s="27">
        <v>0.0</v>
      </c>
      <c r="E2542" s="41"/>
    </row>
    <row r="2543" hidden="1">
      <c r="A2543" s="57" t="s">
        <v>3740</v>
      </c>
      <c r="B2543" s="29">
        <v>0.0</v>
      </c>
      <c r="C2543" s="58">
        <v>0.0</v>
      </c>
      <c r="D2543" s="27">
        <v>0.0</v>
      </c>
      <c r="E2543" s="41"/>
    </row>
    <row r="2544" hidden="1">
      <c r="A2544" s="57" t="s">
        <v>3741</v>
      </c>
      <c r="B2544" s="29">
        <v>0.0</v>
      </c>
      <c r="C2544" s="58">
        <v>0.0</v>
      </c>
      <c r="D2544" s="27">
        <v>0.0</v>
      </c>
      <c r="E2544" s="41"/>
    </row>
    <row r="2545" hidden="1">
      <c r="A2545" s="35" t="s">
        <v>3742</v>
      </c>
      <c r="B2545" s="48">
        <v>211236.03999999998</v>
      </c>
      <c r="C2545" s="73">
        <v>211236.03999999948</v>
      </c>
      <c r="D2545" s="27">
        <v>-4.94765117764473E-10</v>
      </c>
      <c r="E2545" s="41"/>
    </row>
    <row r="2546" hidden="1">
      <c r="A2546" s="36" t="s">
        <v>3743</v>
      </c>
      <c r="B2546" s="42">
        <v>1.500000000003638</v>
      </c>
      <c r="C2546" s="74">
        <v>-38.49999999938882</v>
      </c>
      <c r="D2546" s="65">
        <v>-39.99999999939246</v>
      </c>
      <c r="E2546" s="45"/>
    </row>
    <row r="2547" hidden="1"/>
    <row r="2548" hidden="1"/>
    <row r="2549" hidden="1">
      <c r="A2549" s="5" t="s">
        <v>4848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3717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46062.0</v>
      </c>
      <c r="B2553" s="6"/>
      <c r="C2553" s="53" t="s">
        <v>3718</v>
      </c>
      <c r="D2553" s="15">
        <v>46068.0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4" t="s">
        <v>4850</v>
      </c>
      <c r="B2555" s="7"/>
      <c r="C2555" s="16"/>
      <c r="D2555" s="55" t="s">
        <v>4851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3719</v>
      </c>
      <c r="B2557" s="6"/>
      <c r="C2557" s="6"/>
      <c r="D2557" s="6"/>
      <c r="E2557" s="7"/>
    </row>
    <row r="2558" hidden="1">
      <c r="A2558" s="20" t="s">
        <v>3720</v>
      </c>
      <c r="B2558" s="21" t="s">
        <v>3721</v>
      </c>
      <c r="C2558" s="22" t="s">
        <v>3722</v>
      </c>
      <c r="D2558" s="21" t="s">
        <v>3723</v>
      </c>
      <c r="E2558" s="23" t="s">
        <v>13</v>
      </c>
    </row>
    <row r="2559" hidden="1">
      <c r="A2559" s="56" t="s">
        <v>3724</v>
      </c>
      <c r="B2559" s="25">
        <v>2944.0</v>
      </c>
      <c r="C2559" s="26">
        <v>2944.0</v>
      </c>
      <c r="D2559" s="27">
        <v>0.0</v>
      </c>
      <c r="E2559" s="40"/>
    </row>
    <row r="2560" hidden="1">
      <c r="A2560" s="56" t="s">
        <v>3725</v>
      </c>
      <c r="B2560" s="29">
        <v>13928.0</v>
      </c>
      <c r="C2560" s="26">
        <v>13928.0</v>
      </c>
      <c r="D2560" s="27">
        <v>0.0</v>
      </c>
      <c r="E2560" s="40"/>
    </row>
    <row r="2561" hidden="1">
      <c r="A2561" s="56" t="s">
        <v>3726</v>
      </c>
      <c r="B2561" s="29">
        <v>0.0</v>
      </c>
      <c r="C2561" s="26"/>
      <c r="D2561" s="27">
        <v>0.0</v>
      </c>
      <c r="E2561" s="41"/>
    </row>
    <row r="2562" hidden="1">
      <c r="A2562" s="56" t="s">
        <v>3727</v>
      </c>
      <c r="B2562" s="25">
        <v>0.0</v>
      </c>
      <c r="C2562" s="26">
        <v>1000.0</v>
      </c>
      <c r="D2562" s="27">
        <v>1000.0</v>
      </c>
      <c r="E2562" s="40"/>
    </row>
    <row r="2563" hidden="1">
      <c r="A2563" s="31" t="s">
        <v>3729</v>
      </c>
      <c r="B2563" s="25">
        <v>0.0</v>
      </c>
      <c r="C2563" s="26"/>
      <c r="D2563" s="27">
        <v>0.0</v>
      </c>
      <c r="E2563" s="41"/>
    </row>
    <row r="2564" hidden="1">
      <c r="A2564" s="31" t="s">
        <v>3730</v>
      </c>
      <c r="B2564" s="29">
        <v>76.0</v>
      </c>
      <c r="C2564" s="26"/>
      <c r="D2564" s="27">
        <v>-76.0</v>
      </c>
      <c r="E2564" s="41"/>
    </row>
    <row r="2565" hidden="1">
      <c r="A2565" s="31" t="s">
        <v>3732</v>
      </c>
      <c r="B2565" s="29">
        <v>1464.0</v>
      </c>
      <c r="C2565" s="26">
        <v>223.0</v>
      </c>
      <c r="D2565" s="27">
        <v>-1241.0</v>
      </c>
      <c r="E2565" s="28"/>
    </row>
    <row r="2566" hidden="1">
      <c r="A2566" s="31" t="s">
        <v>3734</v>
      </c>
      <c r="B2566" s="29">
        <v>2000.0</v>
      </c>
      <c r="C2566" s="26">
        <v>2240.0</v>
      </c>
      <c r="D2566" s="27">
        <v>240.0</v>
      </c>
      <c r="E2566" s="28"/>
    </row>
    <row r="2567" hidden="1">
      <c r="A2567" s="57" t="s">
        <v>3735</v>
      </c>
      <c r="B2567" s="48">
        <v>109491.0</v>
      </c>
      <c r="C2567" s="48">
        <v>110069.0</v>
      </c>
      <c r="D2567" s="27">
        <v>578.0</v>
      </c>
      <c r="E2567" s="41"/>
    </row>
    <row r="2568" hidden="1">
      <c r="A2568" s="57" t="s">
        <v>3736</v>
      </c>
      <c r="B2568" s="29">
        <v>33172.0</v>
      </c>
      <c r="C2568" s="58">
        <v>33172.0</v>
      </c>
      <c r="D2568" s="27">
        <v>0.0</v>
      </c>
      <c r="E2568" s="41"/>
    </row>
    <row r="2569" hidden="1">
      <c r="A2569" s="57" t="s">
        <v>3737</v>
      </c>
      <c r="B2569" s="29">
        <v>43210.0</v>
      </c>
      <c r="C2569" s="58">
        <v>43210.0</v>
      </c>
      <c r="D2569" s="27">
        <v>0.0</v>
      </c>
      <c r="E2569" s="41"/>
    </row>
    <row r="2570" hidden="1">
      <c r="A2570" s="57" t="s">
        <v>3738</v>
      </c>
      <c r="B2570" s="29">
        <v>39908.0</v>
      </c>
      <c r="C2570" s="58">
        <v>39908.0</v>
      </c>
      <c r="D2570" s="27">
        <v>0.0</v>
      </c>
      <c r="E2570" s="41"/>
    </row>
    <row r="2571" hidden="1">
      <c r="A2571" s="57" t="s">
        <v>3740</v>
      </c>
      <c r="B2571" s="29">
        <v>631.0</v>
      </c>
      <c r="C2571" s="58">
        <v>631.0</v>
      </c>
      <c r="D2571" s="27">
        <v>0.0</v>
      </c>
      <c r="E2571" s="41"/>
    </row>
    <row r="2572" hidden="1">
      <c r="A2572" s="57" t="s">
        <v>3741</v>
      </c>
      <c r="B2572" s="29">
        <v>0.0</v>
      </c>
      <c r="C2572" s="58">
        <v>0.0</v>
      </c>
      <c r="D2572" s="27">
        <v>0.0</v>
      </c>
      <c r="E2572" s="41"/>
    </row>
    <row r="2573" hidden="1">
      <c r="A2573" s="35" t="s">
        <v>3742</v>
      </c>
      <c r="B2573" s="48">
        <v>246821.7</v>
      </c>
      <c r="C2573" s="73">
        <v>247399.7</v>
      </c>
      <c r="D2573" s="27">
        <v>578.0</v>
      </c>
      <c r="E2573" s="41"/>
    </row>
    <row r="2574" hidden="1">
      <c r="A2574" s="36" t="s">
        <v>3743</v>
      </c>
      <c r="B2574" s="42">
        <v>2.3000000000029104</v>
      </c>
      <c r="C2574" s="74">
        <v>-74.70000000001164</v>
      </c>
      <c r="D2574" s="65">
        <v>-77.00000000001455</v>
      </c>
      <c r="E2574" s="45"/>
    </row>
    <row r="2575" hidden="1"/>
    <row r="2576" hidden="1"/>
    <row r="2577" hidden="1">
      <c r="A2577" s="5" t="s">
        <v>4848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3717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46069.0</v>
      </c>
      <c r="B2581" s="6"/>
      <c r="C2581" s="53" t="s">
        <v>3718</v>
      </c>
      <c r="D2581" s="15">
        <v>46075.0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4" t="s">
        <v>4850</v>
      </c>
      <c r="B2583" s="7"/>
      <c r="C2583" s="16"/>
      <c r="D2583" s="55" t="s">
        <v>4851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3719</v>
      </c>
      <c r="B2585" s="6"/>
      <c r="C2585" s="6"/>
      <c r="D2585" s="6"/>
      <c r="E2585" s="7"/>
    </row>
    <row r="2586" hidden="1">
      <c r="A2586" s="20" t="s">
        <v>3720</v>
      </c>
      <c r="B2586" s="21" t="s">
        <v>3721</v>
      </c>
      <c r="C2586" s="22" t="s">
        <v>3722</v>
      </c>
      <c r="D2586" s="21" t="s">
        <v>3723</v>
      </c>
      <c r="E2586" s="23" t="s">
        <v>13</v>
      </c>
    </row>
    <row r="2587" hidden="1">
      <c r="A2587" s="56" t="s">
        <v>3724</v>
      </c>
      <c r="B2587" s="25">
        <v>9275.0</v>
      </c>
      <c r="C2587" s="26">
        <v>9275.0</v>
      </c>
      <c r="D2587" s="27">
        <v>0.0</v>
      </c>
      <c r="E2587" s="40"/>
    </row>
    <row r="2588" hidden="1">
      <c r="A2588" s="56" t="s">
        <v>3725</v>
      </c>
      <c r="B2588" s="29">
        <v>16775.0</v>
      </c>
      <c r="C2588" s="26">
        <v>16775.0</v>
      </c>
      <c r="D2588" s="27">
        <v>0.0</v>
      </c>
      <c r="E2588" s="40"/>
    </row>
    <row r="2589" hidden="1">
      <c r="A2589" s="56" t="s">
        <v>3726</v>
      </c>
      <c r="B2589" s="29">
        <v>0.0</v>
      </c>
      <c r="C2589" s="26"/>
      <c r="D2589" s="27">
        <v>0.0</v>
      </c>
      <c r="E2589" s="41"/>
    </row>
    <row r="2590" hidden="1">
      <c r="A2590" s="56" t="s">
        <v>3727</v>
      </c>
      <c r="B2590" s="25">
        <v>0.0</v>
      </c>
      <c r="C2590" s="26"/>
      <c r="D2590" s="27">
        <v>0.0</v>
      </c>
      <c r="E2590" s="40"/>
    </row>
    <row r="2591" hidden="1">
      <c r="A2591" s="31" t="s">
        <v>3729</v>
      </c>
      <c r="B2591" s="25">
        <v>0.0</v>
      </c>
      <c r="C2591" s="26"/>
      <c r="D2591" s="27">
        <v>0.0</v>
      </c>
      <c r="E2591" s="41"/>
    </row>
    <row r="2592" hidden="1">
      <c r="A2592" s="31" t="s">
        <v>3730</v>
      </c>
      <c r="B2592" s="29">
        <v>0.0</v>
      </c>
      <c r="C2592" s="26"/>
      <c r="D2592" s="27">
        <v>0.0</v>
      </c>
      <c r="E2592" s="41"/>
    </row>
    <row r="2593" hidden="1">
      <c r="A2593" s="31" t="s">
        <v>3732</v>
      </c>
      <c r="B2593" s="29">
        <v>0.0</v>
      </c>
      <c r="C2593" s="26"/>
      <c r="D2593" s="27">
        <v>0.0</v>
      </c>
      <c r="E2593" s="28"/>
    </row>
    <row r="2594" hidden="1">
      <c r="A2594" s="31" t="s">
        <v>3734</v>
      </c>
      <c r="B2594" s="29">
        <v>1880.0</v>
      </c>
      <c r="C2594" s="26">
        <v>1840.0</v>
      </c>
      <c r="D2594" s="27">
        <v>-40.0</v>
      </c>
      <c r="E2594" s="28"/>
    </row>
    <row r="2595" hidden="1">
      <c r="A2595" s="57" t="s">
        <v>3735</v>
      </c>
      <c r="B2595" s="48">
        <v>89930.0</v>
      </c>
      <c r="C2595" s="48">
        <v>89930.0</v>
      </c>
      <c r="D2595" s="27">
        <v>0.0</v>
      </c>
      <c r="E2595" s="41"/>
    </row>
    <row r="2596" hidden="1">
      <c r="A2596" s="57" t="s">
        <v>3736</v>
      </c>
      <c r="B2596" s="29">
        <v>41904.0</v>
      </c>
      <c r="C2596" s="58">
        <v>41904.0</v>
      </c>
      <c r="D2596" s="27">
        <v>0.0</v>
      </c>
      <c r="E2596" s="41"/>
    </row>
    <row r="2597" hidden="1">
      <c r="A2597" s="57" t="s">
        <v>3737</v>
      </c>
      <c r="B2597" s="29">
        <v>36002.0</v>
      </c>
      <c r="C2597" s="58">
        <v>36002.0</v>
      </c>
      <c r="D2597" s="27">
        <v>0.0</v>
      </c>
      <c r="E2597" s="41"/>
    </row>
    <row r="2598" hidden="1">
      <c r="A2598" s="57" t="s">
        <v>3738</v>
      </c>
      <c r="B2598" s="29">
        <v>35853.0</v>
      </c>
      <c r="C2598" s="58">
        <v>35853.0</v>
      </c>
      <c r="D2598" s="27">
        <v>0.0</v>
      </c>
      <c r="E2598" s="41"/>
    </row>
    <row r="2599" hidden="1">
      <c r="A2599" s="57" t="s">
        <v>3740</v>
      </c>
      <c r="B2599" s="29">
        <v>1789.0</v>
      </c>
      <c r="C2599" s="58">
        <v>1789.0</v>
      </c>
      <c r="D2599" s="27">
        <v>0.0</v>
      </c>
      <c r="E2599" s="41"/>
    </row>
    <row r="2600" hidden="1">
      <c r="A2600" s="57" t="s">
        <v>3741</v>
      </c>
      <c r="B2600" s="29">
        <v>0.0</v>
      </c>
      <c r="C2600" s="58">
        <v>0.0</v>
      </c>
      <c r="D2600" s="27">
        <v>0.0</v>
      </c>
      <c r="E2600" s="41"/>
    </row>
    <row r="2601" hidden="1">
      <c r="A2601" s="35" t="s">
        <v>3742</v>
      </c>
      <c r="B2601" s="48">
        <v>233406.0</v>
      </c>
      <c r="C2601" s="73">
        <v>233406.0</v>
      </c>
      <c r="D2601" s="27">
        <v>0.0</v>
      </c>
      <c r="E2601" s="41"/>
    </row>
    <row r="2602" hidden="1">
      <c r="A2602" s="36" t="s">
        <v>3743</v>
      </c>
      <c r="B2602" s="42">
        <v>2.0</v>
      </c>
      <c r="C2602" s="74">
        <v>-38.0</v>
      </c>
      <c r="D2602" s="65">
        <v>-40.0</v>
      </c>
      <c r="E2602" s="45"/>
    </row>
    <row r="2603" hidden="1"/>
    <row r="2604" hidden="1"/>
    <row r="2605" hidden="1">
      <c r="A2605" s="5" t="s">
        <v>4848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3717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46076.0</v>
      </c>
      <c r="B2609" s="6"/>
      <c r="C2609" s="53" t="s">
        <v>3718</v>
      </c>
      <c r="D2609" s="15">
        <v>46081.0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4" t="s">
        <v>4850</v>
      </c>
      <c r="B2611" s="7"/>
      <c r="C2611" s="16"/>
      <c r="D2611" s="55" t="s">
        <v>4859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3719</v>
      </c>
      <c r="B2613" s="6"/>
      <c r="C2613" s="6"/>
      <c r="D2613" s="6"/>
      <c r="E2613" s="7"/>
    </row>
    <row r="2614" hidden="1">
      <c r="A2614" s="20" t="s">
        <v>3720</v>
      </c>
      <c r="B2614" s="21" t="s">
        <v>3721</v>
      </c>
      <c r="C2614" s="22" t="s">
        <v>3722</v>
      </c>
      <c r="D2614" s="21" t="s">
        <v>3723</v>
      </c>
      <c r="E2614" s="23" t="s">
        <v>13</v>
      </c>
    </row>
    <row r="2615" hidden="1">
      <c r="A2615" s="56" t="s">
        <v>3724</v>
      </c>
      <c r="B2615" s="25">
        <v>4613.0</v>
      </c>
      <c r="C2615" s="26">
        <v>4613.0</v>
      </c>
      <c r="D2615" s="27">
        <v>0.0</v>
      </c>
      <c r="E2615" s="40"/>
    </row>
    <row r="2616" hidden="1">
      <c r="A2616" s="56" t="s">
        <v>3725</v>
      </c>
      <c r="B2616" s="29">
        <v>11505.0</v>
      </c>
      <c r="C2616" s="26">
        <v>11505.0</v>
      </c>
      <c r="D2616" s="27">
        <v>0.0</v>
      </c>
      <c r="E2616" s="40"/>
    </row>
    <row r="2617" hidden="1">
      <c r="A2617" s="56" t="s">
        <v>3726</v>
      </c>
      <c r="B2617" s="29">
        <v>0.0</v>
      </c>
      <c r="C2617" s="26"/>
      <c r="D2617" s="27">
        <v>0.0</v>
      </c>
      <c r="E2617" s="41"/>
    </row>
    <row r="2618" hidden="1">
      <c r="A2618" s="56" t="s">
        <v>3727</v>
      </c>
      <c r="B2618" s="25">
        <v>1000.0</v>
      </c>
      <c r="C2618" s="26">
        <v>1000.0</v>
      </c>
      <c r="D2618" s="27">
        <v>0.0</v>
      </c>
      <c r="E2618" s="40"/>
    </row>
    <row r="2619" hidden="1">
      <c r="A2619" s="31" t="s">
        <v>3729</v>
      </c>
      <c r="B2619" s="25">
        <v>0.0</v>
      </c>
      <c r="C2619" s="26"/>
      <c r="D2619" s="27">
        <v>0.0</v>
      </c>
      <c r="E2619" s="41"/>
    </row>
    <row r="2620" hidden="1">
      <c r="A2620" s="31" t="s">
        <v>3730</v>
      </c>
      <c r="B2620" s="29">
        <v>713.0</v>
      </c>
      <c r="C2620" s="26">
        <v>599.0</v>
      </c>
      <c r="D2620" s="27">
        <v>-114.0</v>
      </c>
      <c r="E2620" s="41"/>
    </row>
    <row r="2621" hidden="1">
      <c r="A2621" s="31" t="s">
        <v>3732</v>
      </c>
      <c r="B2621" s="29">
        <v>4130.0</v>
      </c>
      <c r="C2621" s="26">
        <v>4386.0</v>
      </c>
      <c r="D2621" s="27">
        <v>256.0</v>
      </c>
      <c r="E2621" s="28"/>
    </row>
    <row r="2622" hidden="1">
      <c r="A2622" s="31" t="s">
        <v>3734</v>
      </c>
      <c r="B2622" s="29">
        <v>960.0</v>
      </c>
      <c r="C2622" s="26">
        <v>920.0</v>
      </c>
      <c r="D2622" s="27">
        <v>-40.0</v>
      </c>
      <c r="E2622" s="28"/>
    </row>
    <row r="2623" hidden="1">
      <c r="A2623" s="57" t="s">
        <v>3735</v>
      </c>
      <c r="B2623" s="48">
        <v>83957.0</v>
      </c>
      <c r="C2623" s="48">
        <v>83957.0</v>
      </c>
      <c r="D2623" s="27">
        <v>0.0</v>
      </c>
      <c r="E2623" s="41"/>
    </row>
    <row r="2624" hidden="1">
      <c r="A2624" s="57" t="s">
        <v>3736</v>
      </c>
      <c r="B2624" s="29">
        <v>23487.0</v>
      </c>
      <c r="C2624" s="58">
        <v>23487.0</v>
      </c>
      <c r="D2624" s="27">
        <v>0.0</v>
      </c>
      <c r="E2624" s="41"/>
    </row>
    <row r="2625" hidden="1">
      <c r="A2625" s="57" t="s">
        <v>3737</v>
      </c>
      <c r="B2625" s="29">
        <v>19297.0</v>
      </c>
      <c r="C2625" s="58">
        <v>19297.0</v>
      </c>
      <c r="D2625" s="27">
        <v>0.0</v>
      </c>
      <c r="E2625" s="41"/>
    </row>
    <row r="2626" hidden="1">
      <c r="A2626" s="57" t="s">
        <v>3738</v>
      </c>
      <c r="B2626" s="29">
        <v>24323.0</v>
      </c>
      <c r="C2626" s="58">
        <v>24323.0</v>
      </c>
      <c r="D2626" s="27">
        <v>0.0</v>
      </c>
      <c r="E2626" s="41"/>
    </row>
    <row r="2627" hidden="1">
      <c r="A2627" s="57" t="s">
        <v>3740</v>
      </c>
      <c r="B2627" s="29">
        <v>0.0</v>
      </c>
      <c r="C2627" s="58">
        <v>0.0</v>
      </c>
      <c r="D2627" s="27">
        <v>0.0</v>
      </c>
      <c r="E2627" s="41"/>
    </row>
    <row r="2628" hidden="1">
      <c r="A2628" s="57" t="s">
        <v>3741</v>
      </c>
      <c r="B2628" s="29">
        <v>0.0</v>
      </c>
      <c r="C2628" s="58">
        <v>0.0</v>
      </c>
      <c r="D2628" s="27">
        <v>0.0</v>
      </c>
      <c r="E2628" s="41"/>
    </row>
    <row r="2629" hidden="1">
      <c r="A2629" s="35" t="s">
        <v>3742</v>
      </c>
      <c r="B2629" s="48">
        <v>173981.6</v>
      </c>
      <c r="C2629" s="73">
        <v>174040.6</v>
      </c>
      <c r="D2629" s="27">
        <v>59.0</v>
      </c>
      <c r="E2629" s="41"/>
    </row>
    <row r="2630" hidden="1">
      <c r="A2630" s="36" t="s">
        <v>3743</v>
      </c>
      <c r="B2630" s="42">
        <v>3.400000000001455</v>
      </c>
      <c r="C2630" s="74">
        <v>46.39999999999418</v>
      </c>
      <c r="D2630" s="65">
        <v>42.999999999992724</v>
      </c>
      <c r="E2630" s="45"/>
    </row>
    <row r="2631" hidden="1"/>
    <row r="2632" hidden="1"/>
    <row r="2633" hidden="1">
      <c r="A2633" s="5" t="s">
        <v>4848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3717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46082.0</v>
      </c>
      <c r="B2637" s="6"/>
      <c r="C2637" s="53" t="s">
        <v>3718</v>
      </c>
      <c r="D2637" s="15">
        <v>46082.0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4" t="s">
        <v>4851</v>
      </c>
      <c r="B2639" s="7"/>
      <c r="C2639" s="16"/>
      <c r="D2639" s="55" t="s">
        <v>4851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3719</v>
      </c>
      <c r="B2641" s="6"/>
      <c r="C2641" s="6"/>
      <c r="D2641" s="6"/>
      <c r="E2641" s="7"/>
    </row>
    <row r="2642" hidden="1">
      <c r="A2642" s="20" t="s">
        <v>3720</v>
      </c>
      <c r="B2642" s="21" t="s">
        <v>3721</v>
      </c>
      <c r="C2642" s="22" t="s">
        <v>3722</v>
      </c>
      <c r="D2642" s="21" t="s">
        <v>3723</v>
      </c>
      <c r="E2642" s="23" t="s">
        <v>13</v>
      </c>
    </row>
    <row r="2643" hidden="1">
      <c r="A2643" s="56" t="s">
        <v>3724</v>
      </c>
      <c r="B2643" s="25">
        <v>2288.0</v>
      </c>
      <c r="C2643" s="26">
        <v>2288.0</v>
      </c>
      <c r="D2643" s="27">
        <v>0.0</v>
      </c>
      <c r="E2643" s="40"/>
    </row>
    <row r="2644" hidden="1">
      <c r="A2644" s="56" t="s">
        <v>3725</v>
      </c>
      <c r="B2644" s="29">
        <v>758.0</v>
      </c>
      <c r="C2644" s="26">
        <v>758.0</v>
      </c>
      <c r="D2644" s="27">
        <v>0.0</v>
      </c>
      <c r="E2644" s="40"/>
    </row>
    <row r="2645" hidden="1">
      <c r="A2645" s="56" t="s">
        <v>3726</v>
      </c>
      <c r="B2645" s="29">
        <v>0.0</v>
      </c>
      <c r="C2645" s="26"/>
      <c r="D2645" s="27">
        <v>0.0</v>
      </c>
      <c r="E2645" s="41"/>
    </row>
    <row r="2646" hidden="1">
      <c r="A2646" s="56" t="s">
        <v>3727</v>
      </c>
      <c r="B2646" s="25">
        <v>0.0</v>
      </c>
      <c r="C2646" s="26"/>
      <c r="D2646" s="27">
        <v>0.0</v>
      </c>
      <c r="E2646" s="40"/>
    </row>
    <row r="2647" hidden="1">
      <c r="A2647" s="31" t="s">
        <v>3729</v>
      </c>
      <c r="B2647" s="25">
        <v>0.0</v>
      </c>
      <c r="C2647" s="26"/>
      <c r="D2647" s="27">
        <v>0.0</v>
      </c>
      <c r="E2647" s="41"/>
    </row>
    <row r="2648" hidden="1">
      <c r="A2648" s="31" t="s">
        <v>3730</v>
      </c>
      <c r="B2648" s="29">
        <v>143.0</v>
      </c>
      <c r="C2648" s="26"/>
      <c r="D2648" s="27">
        <v>-143.0</v>
      </c>
      <c r="E2648" s="41"/>
    </row>
    <row r="2649" hidden="1">
      <c r="A2649" s="31" t="s">
        <v>3732</v>
      </c>
      <c r="B2649" s="29">
        <v>0.0</v>
      </c>
      <c r="C2649" s="26"/>
      <c r="D2649" s="27">
        <v>0.0</v>
      </c>
      <c r="E2649" s="28"/>
    </row>
    <row r="2650" hidden="1">
      <c r="A2650" s="31" t="s">
        <v>3734</v>
      </c>
      <c r="B2650" s="29">
        <v>600.0</v>
      </c>
      <c r="C2650" s="26">
        <v>600.0</v>
      </c>
      <c r="D2650" s="27">
        <v>0.0</v>
      </c>
      <c r="E2650" s="28"/>
    </row>
    <row r="2651" hidden="1">
      <c r="A2651" s="57" t="s">
        <v>3735</v>
      </c>
      <c r="B2651" s="48">
        <v>10133.0</v>
      </c>
      <c r="C2651" s="48">
        <v>10133.0</v>
      </c>
      <c r="D2651" s="27">
        <v>0.0</v>
      </c>
      <c r="E2651" s="41"/>
    </row>
    <row r="2652" hidden="1">
      <c r="A2652" s="57" t="s">
        <v>3736</v>
      </c>
      <c r="B2652" s="29">
        <v>3051.0</v>
      </c>
      <c r="C2652" s="58">
        <v>3051.0</v>
      </c>
      <c r="D2652" s="27">
        <v>0.0</v>
      </c>
      <c r="E2652" s="41"/>
    </row>
    <row r="2653" hidden="1">
      <c r="A2653" s="57" t="s">
        <v>3737</v>
      </c>
      <c r="B2653" s="29">
        <v>8726.0</v>
      </c>
      <c r="C2653" s="58">
        <v>8726.0</v>
      </c>
      <c r="D2653" s="27">
        <v>0.0</v>
      </c>
      <c r="E2653" s="41"/>
    </row>
    <row r="2654" hidden="1">
      <c r="A2654" s="57" t="s">
        <v>3738</v>
      </c>
      <c r="B2654" s="29">
        <v>6563.0</v>
      </c>
      <c r="C2654" s="58">
        <v>6563.0</v>
      </c>
      <c r="D2654" s="27">
        <v>0.0</v>
      </c>
      <c r="E2654" s="41"/>
    </row>
    <row r="2655" hidden="1">
      <c r="A2655" s="57" t="s">
        <v>3740</v>
      </c>
      <c r="B2655" s="29">
        <v>718.0</v>
      </c>
      <c r="C2655" s="58">
        <v>718.0</v>
      </c>
      <c r="D2655" s="27">
        <v>0.0</v>
      </c>
      <c r="E2655" s="41"/>
    </row>
    <row r="2656" hidden="1">
      <c r="A2656" s="57" t="s">
        <v>3741</v>
      </c>
      <c r="B2656" s="29">
        <v>0.0</v>
      </c>
      <c r="C2656" s="58">
        <v>0.0</v>
      </c>
      <c r="D2656" s="27">
        <v>0.0</v>
      </c>
      <c r="E2656" s="41"/>
    </row>
    <row r="2657" hidden="1">
      <c r="A2657" s="35" t="s">
        <v>3742</v>
      </c>
      <c r="B2657" s="48">
        <v>32980.0</v>
      </c>
      <c r="C2657" s="73">
        <v>32980.0</v>
      </c>
      <c r="D2657" s="27">
        <v>0.0</v>
      </c>
      <c r="E2657" s="41"/>
    </row>
    <row r="2658" hidden="1">
      <c r="A2658" s="36" t="s">
        <v>3743</v>
      </c>
      <c r="B2658" s="42">
        <v>0.0</v>
      </c>
      <c r="C2658" s="74">
        <v>-143.0</v>
      </c>
      <c r="D2658" s="65">
        <v>-143.0</v>
      </c>
      <c r="E2658" s="46" t="s">
        <v>8748</v>
      </c>
    </row>
    <row r="2659" hidden="1"/>
    <row r="2660" hidden="1"/>
    <row r="2661" hidden="1">
      <c r="A2661" s="5" t="s">
        <v>4848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3717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46083.0</v>
      </c>
      <c r="B2665" s="6"/>
      <c r="C2665" s="53" t="s">
        <v>3718</v>
      </c>
      <c r="D2665" s="15">
        <v>46089.0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4" t="s">
        <v>4850</v>
      </c>
      <c r="B2667" s="7"/>
      <c r="C2667" s="16"/>
      <c r="D2667" s="55" t="s">
        <v>4851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3719</v>
      </c>
      <c r="B2669" s="6"/>
      <c r="C2669" s="6"/>
      <c r="D2669" s="6"/>
      <c r="E2669" s="7"/>
    </row>
    <row r="2670" hidden="1">
      <c r="A2670" s="20" t="s">
        <v>3720</v>
      </c>
      <c r="B2670" s="21" t="s">
        <v>3721</v>
      </c>
      <c r="C2670" s="22" t="s">
        <v>3722</v>
      </c>
      <c r="D2670" s="21" t="s">
        <v>3723</v>
      </c>
      <c r="E2670" s="23" t="s">
        <v>13</v>
      </c>
    </row>
    <row r="2671" hidden="1">
      <c r="A2671" s="56" t="s">
        <v>3724</v>
      </c>
      <c r="B2671" s="25">
        <v>3799.0</v>
      </c>
      <c r="C2671" s="26">
        <v>3947.0</v>
      </c>
      <c r="D2671" s="27">
        <v>148.0</v>
      </c>
      <c r="E2671" s="40"/>
    </row>
    <row r="2672" hidden="1">
      <c r="A2672" s="56" t="s">
        <v>3725</v>
      </c>
      <c r="B2672" s="29">
        <v>14228.5</v>
      </c>
      <c r="C2672" s="26">
        <v>14228.5</v>
      </c>
      <c r="D2672" s="27">
        <v>0.0</v>
      </c>
      <c r="E2672" s="40"/>
    </row>
    <row r="2673" hidden="1">
      <c r="A2673" s="56" t="s">
        <v>3726</v>
      </c>
      <c r="B2673" s="29">
        <v>0.0</v>
      </c>
      <c r="C2673" s="26"/>
      <c r="D2673" s="27">
        <v>0.0</v>
      </c>
      <c r="E2673" s="41"/>
    </row>
    <row r="2674" hidden="1">
      <c r="A2674" s="56" t="s">
        <v>3727</v>
      </c>
      <c r="B2674" s="25">
        <v>1000.0</v>
      </c>
      <c r="C2674" s="26">
        <v>1000.0</v>
      </c>
      <c r="D2674" s="27">
        <v>0.0</v>
      </c>
      <c r="E2674" s="40"/>
    </row>
    <row r="2675" hidden="1">
      <c r="A2675" s="31" t="s">
        <v>3729</v>
      </c>
      <c r="B2675" s="25">
        <v>0.0</v>
      </c>
      <c r="C2675" s="26"/>
      <c r="D2675" s="27">
        <v>0.0</v>
      </c>
      <c r="E2675" s="41"/>
    </row>
    <row r="2676" hidden="1">
      <c r="A2676" s="31" t="s">
        <v>3730</v>
      </c>
      <c r="B2676" s="29">
        <v>0.0</v>
      </c>
      <c r="C2676" s="26"/>
      <c r="D2676" s="27">
        <v>0.0</v>
      </c>
      <c r="E2676" s="41"/>
    </row>
    <row r="2677" hidden="1">
      <c r="A2677" s="31" t="s">
        <v>3732</v>
      </c>
      <c r="B2677" s="29">
        <v>7312.0</v>
      </c>
      <c r="C2677" s="26">
        <v>7311.0</v>
      </c>
      <c r="D2677" s="27">
        <v>-1.0</v>
      </c>
      <c r="E2677" s="28" t="s">
        <v>8749</v>
      </c>
    </row>
    <row r="2678" hidden="1">
      <c r="A2678" s="31" t="s">
        <v>3734</v>
      </c>
      <c r="B2678" s="29">
        <v>1880.0</v>
      </c>
      <c r="C2678" s="26">
        <v>1760.0</v>
      </c>
      <c r="D2678" s="27">
        <v>-120.0</v>
      </c>
      <c r="E2678" s="28" t="s">
        <v>8750</v>
      </c>
    </row>
    <row r="2679" hidden="1">
      <c r="A2679" s="57" t="s">
        <v>3735</v>
      </c>
      <c r="B2679" s="48">
        <v>80243.0</v>
      </c>
      <c r="C2679" s="48">
        <v>79969.0</v>
      </c>
      <c r="D2679" s="27">
        <v>-274.0</v>
      </c>
      <c r="E2679" s="41"/>
    </row>
    <row r="2680" hidden="1">
      <c r="A2680" s="57" t="s">
        <v>3736</v>
      </c>
      <c r="B2680" s="29">
        <v>39363.0</v>
      </c>
      <c r="C2680" s="58">
        <v>39363.0</v>
      </c>
      <c r="D2680" s="27">
        <v>0.0</v>
      </c>
      <c r="E2680" s="41"/>
    </row>
    <row r="2681" hidden="1">
      <c r="A2681" s="57" t="s">
        <v>3737</v>
      </c>
      <c r="B2681" s="29">
        <v>21596.0</v>
      </c>
      <c r="C2681" s="58">
        <v>20739.0</v>
      </c>
      <c r="D2681" s="27">
        <v>-857.0</v>
      </c>
      <c r="E2681" s="41"/>
    </row>
    <row r="2682" hidden="1">
      <c r="A2682" s="57" t="s">
        <v>3738</v>
      </c>
      <c r="B2682" s="29">
        <v>41503.0</v>
      </c>
      <c r="C2682" s="58">
        <v>41503.0</v>
      </c>
      <c r="D2682" s="27">
        <v>0.0</v>
      </c>
      <c r="E2682" s="41"/>
    </row>
    <row r="2683" hidden="1">
      <c r="A2683" s="57" t="s">
        <v>3740</v>
      </c>
      <c r="B2683" s="29">
        <v>1615.0</v>
      </c>
      <c r="C2683" s="58">
        <v>1615.0</v>
      </c>
      <c r="D2683" s="27">
        <v>0.0</v>
      </c>
      <c r="E2683" s="41"/>
    </row>
    <row r="2684" hidden="1">
      <c r="A2684" s="57" t="s">
        <v>3741</v>
      </c>
      <c r="B2684" s="29">
        <v>0.0</v>
      </c>
      <c r="C2684" s="58">
        <v>0.0</v>
      </c>
      <c r="D2684" s="27">
        <v>0.0</v>
      </c>
      <c r="E2684" s="41"/>
    </row>
    <row r="2685" hidden="1">
      <c r="A2685" s="35" t="s">
        <v>3742</v>
      </c>
      <c r="B2685" s="48">
        <v>212566.0</v>
      </c>
      <c r="C2685" s="73">
        <v>211435.0</v>
      </c>
      <c r="D2685" s="27">
        <v>-1131.0</v>
      </c>
      <c r="E2685" s="41"/>
    </row>
    <row r="2686" hidden="1">
      <c r="A2686" s="36" t="s">
        <v>3743</v>
      </c>
      <c r="B2686" s="42">
        <v>-26.5</v>
      </c>
      <c r="C2686" s="74">
        <v>0.5</v>
      </c>
      <c r="D2686" s="65">
        <v>27.0</v>
      </c>
      <c r="E2686" s="46"/>
    </row>
    <row r="2687" hidden="1"/>
    <row r="2688" hidden="1"/>
    <row r="2689" hidden="1">
      <c r="A2689" s="5" t="s">
        <v>4848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3717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46090.0</v>
      </c>
      <c r="B2693" s="6"/>
      <c r="C2693" s="53" t="s">
        <v>3718</v>
      </c>
      <c r="D2693" s="15">
        <v>46096.0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4" t="s">
        <v>4850</v>
      </c>
      <c r="B2695" s="7"/>
      <c r="C2695" s="16"/>
      <c r="D2695" s="55" t="s">
        <v>4851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3719</v>
      </c>
      <c r="B2697" s="6"/>
      <c r="C2697" s="6"/>
      <c r="D2697" s="6"/>
      <c r="E2697" s="7"/>
    </row>
    <row r="2698" hidden="1">
      <c r="A2698" s="20" t="s">
        <v>3720</v>
      </c>
      <c r="B2698" s="21" t="s">
        <v>3721</v>
      </c>
      <c r="C2698" s="22" t="s">
        <v>3722</v>
      </c>
      <c r="D2698" s="21" t="s">
        <v>3723</v>
      </c>
      <c r="E2698" s="23" t="s">
        <v>13</v>
      </c>
    </row>
    <row r="2699" hidden="1">
      <c r="A2699" s="56" t="s">
        <v>3724</v>
      </c>
      <c r="B2699" s="25">
        <v>7811.0</v>
      </c>
      <c r="C2699" s="26">
        <v>7811.0</v>
      </c>
      <c r="D2699" s="27">
        <v>0.0</v>
      </c>
      <c r="E2699" s="40"/>
    </row>
    <row r="2700" hidden="1">
      <c r="A2700" s="56" t="s">
        <v>3725</v>
      </c>
      <c r="B2700" s="29">
        <v>15892.0</v>
      </c>
      <c r="C2700" s="26">
        <v>15892.0</v>
      </c>
      <c r="D2700" s="27">
        <v>0.0</v>
      </c>
      <c r="E2700" s="40"/>
    </row>
    <row r="2701" hidden="1">
      <c r="A2701" s="56" t="s">
        <v>3726</v>
      </c>
      <c r="B2701" s="29">
        <v>0.0</v>
      </c>
      <c r="C2701" s="26"/>
      <c r="D2701" s="27">
        <v>0.0</v>
      </c>
      <c r="E2701" s="41"/>
    </row>
    <row r="2702" hidden="1">
      <c r="A2702" s="56" t="s">
        <v>3727</v>
      </c>
      <c r="B2702" s="25">
        <v>1000.0</v>
      </c>
      <c r="C2702" s="26">
        <v>1000.0</v>
      </c>
      <c r="D2702" s="27">
        <v>0.0</v>
      </c>
      <c r="E2702" s="40"/>
    </row>
    <row r="2703" hidden="1">
      <c r="A2703" s="31" t="s">
        <v>3729</v>
      </c>
      <c r="B2703" s="25">
        <v>0.0</v>
      </c>
      <c r="C2703" s="26"/>
      <c r="D2703" s="27">
        <v>0.0</v>
      </c>
      <c r="E2703" s="41"/>
    </row>
    <row r="2704" hidden="1">
      <c r="A2704" s="31" t="s">
        <v>3730</v>
      </c>
      <c r="B2704" s="29">
        <v>0.0</v>
      </c>
      <c r="C2704" s="26"/>
      <c r="D2704" s="27">
        <v>0.0</v>
      </c>
      <c r="E2704" s="41"/>
    </row>
    <row r="2705" hidden="1">
      <c r="A2705" s="31" t="s">
        <v>3732</v>
      </c>
      <c r="B2705" s="29">
        <v>3567.0</v>
      </c>
      <c r="C2705" s="26">
        <v>3567.0</v>
      </c>
      <c r="D2705" s="27">
        <v>0.0</v>
      </c>
      <c r="E2705" s="28" t="s">
        <v>8751</v>
      </c>
    </row>
    <row r="2706" hidden="1">
      <c r="A2706" s="31" t="s">
        <v>3734</v>
      </c>
      <c r="B2706" s="29">
        <v>960.0</v>
      </c>
      <c r="C2706" s="26">
        <v>960.0</v>
      </c>
      <c r="D2706" s="27">
        <v>0.0</v>
      </c>
      <c r="E2706" s="28"/>
    </row>
    <row r="2707" hidden="1">
      <c r="A2707" s="57" t="s">
        <v>3735</v>
      </c>
      <c r="B2707" s="48">
        <v>73655.0</v>
      </c>
      <c r="C2707" s="48">
        <v>73301.0</v>
      </c>
      <c r="D2707" s="27">
        <v>-354.0</v>
      </c>
      <c r="E2707" s="41"/>
    </row>
    <row r="2708" hidden="1">
      <c r="A2708" s="57" t="s">
        <v>3736</v>
      </c>
      <c r="B2708" s="29">
        <v>32740.0</v>
      </c>
      <c r="C2708" s="58">
        <v>32740.0</v>
      </c>
      <c r="D2708" s="27">
        <v>0.0</v>
      </c>
      <c r="E2708" s="41"/>
    </row>
    <row r="2709" hidden="1">
      <c r="A2709" s="57" t="s">
        <v>3737</v>
      </c>
      <c r="B2709" s="29">
        <v>30892.0</v>
      </c>
      <c r="C2709" s="58">
        <v>30628.0</v>
      </c>
      <c r="D2709" s="27">
        <v>-264.0</v>
      </c>
      <c r="E2709" s="41"/>
    </row>
    <row r="2710" hidden="1">
      <c r="A2710" s="57" t="s">
        <v>3738</v>
      </c>
      <c r="B2710" s="29">
        <v>27900.0</v>
      </c>
      <c r="C2710" s="58">
        <v>27900.0</v>
      </c>
      <c r="D2710" s="27">
        <v>0.0</v>
      </c>
      <c r="E2710" s="41"/>
    </row>
    <row r="2711" hidden="1">
      <c r="A2711" s="57" t="s">
        <v>3740</v>
      </c>
      <c r="B2711" s="29">
        <v>338.0</v>
      </c>
      <c r="C2711" s="58">
        <v>338.0</v>
      </c>
      <c r="D2711" s="27">
        <v>0.0</v>
      </c>
      <c r="E2711" s="41"/>
    </row>
    <row r="2712" hidden="1">
      <c r="A2712" s="57" t="s">
        <v>3741</v>
      </c>
      <c r="B2712" s="29">
        <v>0.0</v>
      </c>
      <c r="C2712" s="58">
        <v>0.0</v>
      </c>
      <c r="D2712" s="27">
        <v>0.0</v>
      </c>
      <c r="E2712" s="41"/>
    </row>
    <row r="2713" hidden="1">
      <c r="A2713" s="35" t="s">
        <v>3742</v>
      </c>
      <c r="B2713" s="48">
        <v>194750.0</v>
      </c>
      <c r="C2713" s="73">
        <v>194132.0</v>
      </c>
      <c r="D2713" s="27">
        <v>-618.0</v>
      </c>
      <c r="E2713" s="41"/>
    </row>
    <row r="2714" hidden="1">
      <c r="A2714" s="36" t="s">
        <v>3743</v>
      </c>
      <c r="B2714" s="42">
        <v>5.0</v>
      </c>
      <c r="C2714" s="74">
        <v>5.0</v>
      </c>
      <c r="D2714" s="65">
        <v>0.0</v>
      </c>
      <c r="E2714" s="46"/>
    </row>
    <row r="2715" hidden="1"/>
    <row r="2716" hidden="1"/>
    <row r="2717" hidden="1">
      <c r="A2717" s="5" t="s">
        <v>4848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3717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46097.0</v>
      </c>
      <c r="B2721" s="6"/>
      <c r="C2721" s="53" t="s">
        <v>3718</v>
      </c>
      <c r="D2721" s="15">
        <v>46103.0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4" t="s">
        <v>4850</v>
      </c>
      <c r="B2723" s="7"/>
      <c r="C2723" s="16"/>
      <c r="D2723" s="55" t="s">
        <v>4851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3719</v>
      </c>
      <c r="B2725" s="6"/>
      <c r="C2725" s="6"/>
      <c r="D2725" s="6"/>
      <c r="E2725" s="7"/>
    </row>
    <row r="2726" hidden="1">
      <c r="A2726" s="20" t="s">
        <v>3720</v>
      </c>
      <c r="B2726" s="21" t="s">
        <v>3721</v>
      </c>
      <c r="C2726" s="22" t="s">
        <v>3722</v>
      </c>
      <c r="D2726" s="21" t="s">
        <v>3723</v>
      </c>
      <c r="E2726" s="23" t="s">
        <v>13</v>
      </c>
    </row>
    <row r="2727" hidden="1">
      <c r="A2727" s="56" t="s">
        <v>3724</v>
      </c>
      <c r="B2727" s="25">
        <v>5401.0</v>
      </c>
      <c r="C2727" s="26">
        <v>5401.0</v>
      </c>
      <c r="D2727" s="27">
        <v>0.0</v>
      </c>
      <c r="E2727" s="40"/>
    </row>
    <row r="2728" hidden="1">
      <c r="A2728" s="56" t="s">
        <v>3725</v>
      </c>
      <c r="B2728" s="29">
        <v>9768.0</v>
      </c>
      <c r="C2728" s="26">
        <v>9768.0</v>
      </c>
      <c r="D2728" s="27">
        <v>0.0</v>
      </c>
      <c r="E2728" s="40"/>
    </row>
    <row r="2729" hidden="1">
      <c r="A2729" s="56" t="s">
        <v>3726</v>
      </c>
      <c r="B2729" s="29">
        <v>0.0</v>
      </c>
      <c r="C2729" s="26"/>
      <c r="D2729" s="27">
        <v>0.0</v>
      </c>
      <c r="E2729" s="41"/>
    </row>
    <row r="2730" hidden="1">
      <c r="A2730" s="56" t="s">
        <v>3727</v>
      </c>
      <c r="B2730" s="25">
        <v>0.0</v>
      </c>
      <c r="C2730" s="26"/>
      <c r="D2730" s="27">
        <v>0.0</v>
      </c>
      <c r="E2730" s="40"/>
    </row>
    <row r="2731" hidden="1">
      <c r="A2731" s="31" t="s">
        <v>3729</v>
      </c>
      <c r="B2731" s="25">
        <v>0.0</v>
      </c>
      <c r="C2731" s="26"/>
      <c r="D2731" s="27">
        <v>0.0</v>
      </c>
      <c r="E2731" s="41"/>
    </row>
    <row r="2732" hidden="1">
      <c r="A2732" s="31" t="s">
        <v>3730</v>
      </c>
      <c r="B2732" s="29">
        <v>0.0</v>
      </c>
      <c r="C2732" s="26"/>
      <c r="D2732" s="27">
        <v>0.0</v>
      </c>
      <c r="E2732" s="41"/>
    </row>
    <row r="2733" hidden="1">
      <c r="A2733" s="31" t="s">
        <v>3732</v>
      </c>
      <c r="B2733" s="29">
        <v>2000.0</v>
      </c>
      <c r="C2733" s="26">
        <v>2000.0</v>
      </c>
      <c r="D2733" s="27">
        <v>0.0</v>
      </c>
      <c r="E2733" s="28" t="s">
        <v>8752</v>
      </c>
    </row>
    <row r="2734" hidden="1">
      <c r="A2734" s="31" t="s">
        <v>3734</v>
      </c>
      <c r="B2734" s="29">
        <v>1080.0</v>
      </c>
      <c r="C2734" s="26">
        <v>1040.0</v>
      </c>
      <c r="D2734" s="27">
        <v>-40.0</v>
      </c>
      <c r="E2734" s="28"/>
    </row>
    <row r="2735" hidden="1">
      <c r="A2735" s="57" t="s">
        <v>3735</v>
      </c>
      <c r="B2735" s="48">
        <v>95784.0</v>
      </c>
      <c r="C2735" s="48">
        <v>95784.0</v>
      </c>
      <c r="D2735" s="27">
        <v>0.0</v>
      </c>
      <c r="E2735" s="41"/>
    </row>
    <row r="2736" hidden="1">
      <c r="A2736" s="57" t="s">
        <v>3736</v>
      </c>
      <c r="B2736" s="29">
        <v>40871.0</v>
      </c>
      <c r="C2736" s="58">
        <v>40871.0</v>
      </c>
      <c r="D2736" s="27">
        <v>0.0</v>
      </c>
      <c r="E2736" s="41"/>
    </row>
    <row r="2737" hidden="1">
      <c r="A2737" s="57" t="s">
        <v>3737</v>
      </c>
      <c r="B2737" s="29">
        <v>37539.0</v>
      </c>
      <c r="C2737" s="58">
        <v>37539.0</v>
      </c>
      <c r="D2737" s="27">
        <v>0.0</v>
      </c>
      <c r="E2737" s="41"/>
    </row>
    <row r="2738" hidden="1">
      <c r="A2738" s="57" t="s">
        <v>3738</v>
      </c>
      <c r="B2738" s="29">
        <v>31531.0</v>
      </c>
      <c r="C2738" s="58">
        <v>31531.0</v>
      </c>
      <c r="D2738" s="27">
        <v>0.0</v>
      </c>
      <c r="E2738" s="41"/>
    </row>
    <row r="2739" hidden="1">
      <c r="A2739" s="57" t="s">
        <v>3740</v>
      </c>
      <c r="B2739" s="29">
        <v>5467.1</v>
      </c>
      <c r="C2739" s="58">
        <v>5467.1</v>
      </c>
      <c r="D2739" s="27">
        <v>0.0</v>
      </c>
      <c r="E2739" s="41"/>
    </row>
    <row r="2740" hidden="1">
      <c r="A2740" s="57" t="s">
        <v>3741</v>
      </c>
      <c r="B2740" s="29">
        <v>0.0</v>
      </c>
      <c r="C2740" s="58">
        <v>0.0</v>
      </c>
      <c r="D2740" s="27">
        <v>0.0</v>
      </c>
      <c r="E2740" s="41"/>
    </row>
    <row r="2741" hidden="1">
      <c r="A2741" s="35" t="s">
        <v>3742</v>
      </c>
      <c r="B2741" s="48">
        <v>229397.1</v>
      </c>
      <c r="C2741" s="73">
        <v>229397.1</v>
      </c>
      <c r="D2741" s="27">
        <v>0.0</v>
      </c>
      <c r="E2741" s="41"/>
    </row>
    <row r="2742" hidden="1">
      <c r="A2742" s="36" t="s">
        <v>3743</v>
      </c>
      <c r="B2742" s="42">
        <v>44.0</v>
      </c>
      <c r="C2742" s="74">
        <v>4.0</v>
      </c>
      <c r="D2742" s="65">
        <v>-40.0</v>
      </c>
      <c r="E2742" s="46"/>
    </row>
    <row r="2743" hidden="1"/>
    <row r="2744" hidden="1"/>
    <row r="2745" hidden="1">
      <c r="A2745" s="5" t="s">
        <v>4848</v>
      </c>
      <c r="B2745" s="6"/>
      <c r="C2745" s="6"/>
      <c r="D2745" s="6"/>
      <c r="E2745" s="7"/>
    </row>
    <row r="2746" hidden="1">
      <c r="A2746" s="10"/>
      <c r="B2746" s="11"/>
      <c r="C2746" s="11"/>
      <c r="D2746" s="11"/>
      <c r="E2746" s="12"/>
    </row>
    <row r="2747" hidden="1">
      <c r="A2747" s="5" t="s">
        <v>3717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13">
        <v>46104.0</v>
      </c>
      <c r="B2749" s="6"/>
      <c r="C2749" s="53" t="s">
        <v>3718</v>
      </c>
      <c r="D2749" s="75">
        <v>1.0</v>
      </c>
      <c r="E2749" s="7"/>
    </row>
    <row r="2750" hidden="1">
      <c r="A2750" s="10"/>
      <c r="B2750" s="11"/>
      <c r="C2750" s="16"/>
      <c r="D2750" s="11"/>
      <c r="E2750" s="12"/>
    </row>
    <row r="2751" hidden="1">
      <c r="A2751" s="54" t="s">
        <v>4850</v>
      </c>
      <c r="B2751" s="7"/>
      <c r="C2751" s="16"/>
      <c r="D2751" s="55" t="s">
        <v>4851</v>
      </c>
      <c r="E2751" s="7"/>
    </row>
    <row r="2752" hidden="1">
      <c r="A2752" s="10"/>
      <c r="B2752" s="12"/>
      <c r="C2752" s="16"/>
      <c r="D2752" s="11"/>
      <c r="E2752" s="12"/>
    </row>
    <row r="2753" hidden="1">
      <c r="A2753" s="19" t="s">
        <v>3719</v>
      </c>
      <c r="B2753" s="6"/>
      <c r="C2753" s="6"/>
      <c r="D2753" s="6"/>
      <c r="E2753" s="7"/>
    </row>
    <row r="2754" hidden="1">
      <c r="A2754" s="20" t="s">
        <v>3720</v>
      </c>
      <c r="B2754" s="21" t="s">
        <v>3721</v>
      </c>
      <c r="C2754" s="22" t="s">
        <v>3722</v>
      </c>
      <c r="D2754" s="21" t="s">
        <v>3723</v>
      </c>
      <c r="E2754" s="23" t="s">
        <v>13</v>
      </c>
    </row>
    <row r="2755" hidden="1">
      <c r="A2755" s="56" t="s">
        <v>3724</v>
      </c>
      <c r="B2755" s="25">
        <v>9510.0</v>
      </c>
      <c r="C2755" s="26">
        <v>9510.0</v>
      </c>
      <c r="D2755" s="27">
        <v>0.0</v>
      </c>
      <c r="E2755" s="40"/>
    </row>
    <row r="2756" hidden="1">
      <c r="A2756" s="56" t="s">
        <v>3725</v>
      </c>
      <c r="B2756" s="29">
        <v>15409.0</v>
      </c>
      <c r="C2756" s="26">
        <v>15409.0</v>
      </c>
      <c r="D2756" s="27">
        <v>0.0</v>
      </c>
      <c r="E2756" s="40"/>
    </row>
    <row r="2757" hidden="1">
      <c r="A2757" s="56" t="s">
        <v>3726</v>
      </c>
      <c r="B2757" s="29">
        <v>320.0</v>
      </c>
      <c r="C2757" s="26">
        <v>320.0</v>
      </c>
      <c r="D2757" s="27">
        <v>0.0</v>
      </c>
      <c r="E2757" s="41"/>
    </row>
    <row r="2758" hidden="1">
      <c r="A2758" s="56" t="s">
        <v>3727</v>
      </c>
      <c r="B2758" s="25">
        <v>1400.0</v>
      </c>
      <c r="C2758" s="26">
        <v>1400.0</v>
      </c>
      <c r="D2758" s="27">
        <v>0.0</v>
      </c>
      <c r="E2758" s="40"/>
    </row>
    <row r="2759" hidden="1">
      <c r="A2759" s="31" t="s">
        <v>3729</v>
      </c>
      <c r="B2759" s="25">
        <v>30.0</v>
      </c>
      <c r="C2759" s="26"/>
      <c r="D2759" s="27">
        <v>-30.0</v>
      </c>
      <c r="E2759" s="41"/>
    </row>
    <row r="2760" hidden="1">
      <c r="A2760" s="31" t="s">
        <v>3730</v>
      </c>
      <c r="B2760" s="29">
        <v>0.0</v>
      </c>
      <c r="C2760" s="26"/>
      <c r="D2760" s="27">
        <v>0.0</v>
      </c>
      <c r="E2760" s="41"/>
    </row>
    <row r="2761" hidden="1">
      <c r="A2761" s="31" t="s">
        <v>3732</v>
      </c>
      <c r="B2761" s="29">
        <v>0.0</v>
      </c>
      <c r="C2761" s="26"/>
      <c r="D2761" s="27">
        <v>0.0</v>
      </c>
      <c r="E2761" s="28"/>
    </row>
    <row r="2762" hidden="1">
      <c r="A2762" s="31" t="s">
        <v>3734</v>
      </c>
      <c r="B2762" s="29">
        <v>1935.0</v>
      </c>
      <c r="C2762" s="26">
        <v>1965.0</v>
      </c>
      <c r="D2762" s="27">
        <v>30.0</v>
      </c>
      <c r="E2762" s="28"/>
    </row>
    <row r="2763" hidden="1">
      <c r="A2763" s="57" t="s">
        <v>3735</v>
      </c>
      <c r="B2763" s="48">
        <v>81647.0</v>
      </c>
      <c r="C2763" s="48">
        <v>81647.0</v>
      </c>
      <c r="D2763" s="27">
        <v>0.0</v>
      </c>
      <c r="E2763" s="41"/>
    </row>
    <row r="2764" hidden="1">
      <c r="A2764" s="57" t="s">
        <v>3736</v>
      </c>
      <c r="B2764" s="29">
        <v>42950.0</v>
      </c>
      <c r="C2764" s="58">
        <v>42950.0</v>
      </c>
      <c r="D2764" s="27">
        <v>0.0</v>
      </c>
      <c r="E2764" s="41"/>
    </row>
    <row r="2765" hidden="1">
      <c r="A2765" s="57" t="s">
        <v>3737</v>
      </c>
      <c r="B2765" s="29">
        <v>42030.009999999995</v>
      </c>
      <c r="C2765" s="58">
        <v>41683.61000000002</v>
      </c>
      <c r="D2765" s="27">
        <v>-346.39999999997235</v>
      </c>
      <c r="E2765" s="41"/>
    </row>
    <row r="2766" hidden="1">
      <c r="A2766" s="57" t="s">
        <v>3738</v>
      </c>
      <c r="B2766" s="29">
        <v>30251.6</v>
      </c>
      <c r="C2766" s="58">
        <v>30251.6</v>
      </c>
      <c r="D2766" s="27">
        <v>0.0</v>
      </c>
      <c r="E2766" s="41"/>
    </row>
    <row r="2767" hidden="1">
      <c r="A2767" s="57" t="s">
        <v>3740</v>
      </c>
      <c r="B2767" s="29">
        <v>2026.0</v>
      </c>
      <c r="C2767" s="58">
        <v>2026.0</v>
      </c>
      <c r="D2767" s="27">
        <v>0.0</v>
      </c>
      <c r="E2767" s="41"/>
    </row>
    <row r="2768" hidden="1">
      <c r="A2768" s="57" t="s">
        <v>3741</v>
      </c>
      <c r="B2768" s="29">
        <v>0.0</v>
      </c>
      <c r="C2768" s="58">
        <v>0.0</v>
      </c>
      <c r="D2768" s="27">
        <v>0.0</v>
      </c>
      <c r="E2768" s="41"/>
    </row>
    <row r="2769" hidden="1">
      <c r="A2769" s="35" t="s">
        <v>3742</v>
      </c>
      <c r="B2769" s="48">
        <v>227505.71000000002</v>
      </c>
      <c r="C2769" s="73">
        <v>227159.30999999997</v>
      </c>
      <c r="D2769" s="27">
        <v>-346.4000000000524</v>
      </c>
      <c r="E2769" s="41"/>
    </row>
    <row r="2770" hidden="1">
      <c r="A2770" s="36" t="s">
        <v>3743</v>
      </c>
      <c r="B2770" s="42">
        <v>2.8999999999832653</v>
      </c>
      <c r="C2770" s="74">
        <v>2.900000000052387</v>
      </c>
      <c r="D2770" s="65">
        <v>6.912159733474255E-11</v>
      </c>
      <c r="E2770" s="46"/>
    </row>
    <row r="2771" hidden="1"/>
    <row r="2772" hidden="1"/>
    <row r="2773" hidden="1">
      <c r="A2773" s="5" t="s">
        <v>4848</v>
      </c>
      <c r="B2773" s="6"/>
      <c r="C2773" s="6"/>
      <c r="D2773" s="6"/>
      <c r="E2773" s="7"/>
    </row>
    <row r="2774" hidden="1">
      <c r="A2774" s="10"/>
      <c r="B2774" s="11"/>
      <c r="C2774" s="11"/>
      <c r="D2774" s="11"/>
      <c r="E2774" s="12"/>
    </row>
    <row r="2775" hidden="1">
      <c r="A2775" s="5" t="s">
        <v>3717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13">
        <v>46111.0</v>
      </c>
      <c r="B2777" s="6"/>
      <c r="C2777" s="53" t="s">
        <v>3718</v>
      </c>
      <c r="D2777" s="47">
        <v>46112.0</v>
      </c>
      <c r="E2777" s="7"/>
    </row>
    <row r="2778" hidden="1">
      <c r="A2778" s="10"/>
      <c r="B2778" s="11"/>
      <c r="C2778" s="16"/>
      <c r="D2778" s="11"/>
      <c r="E2778" s="12"/>
    </row>
    <row r="2779" hidden="1">
      <c r="A2779" s="54" t="s">
        <v>4850</v>
      </c>
      <c r="B2779" s="7"/>
      <c r="C2779" s="16"/>
      <c r="D2779" s="55" t="s">
        <v>4852</v>
      </c>
      <c r="E2779" s="7"/>
    </row>
    <row r="2780" hidden="1">
      <c r="A2780" s="10"/>
      <c r="B2780" s="12"/>
      <c r="C2780" s="16"/>
      <c r="D2780" s="11"/>
      <c r="E2780" s="12"/>
    </row>
    <row r="2781" hidden="1">
      <c r="A2781" s="19" t="s">
        <v>3719</v>
      </c>
      <c r="B2781" s="6"/>
      <c r="C2781" s="6"/>
      <c r="D2781" s="6"/>
      <c r="E2781" s="7"/>
    </row>
    <row r="2782" hidden="1">
      <c r="A2782" s="20" t="s">
        <v>3720</v>
      </c>
      <c r="B2782" s="21" t="s">
        <v>3721</v>
      </c>
      <c r="C2782" s="22" t="s">
        <v>3722</v>
      </c>
      <c r="D2782" s="21" t="s">
        <v>3723</v>
      </c>
      <c r="E2782" s="23" t="s">
        <v>13</v>
      </c>
    </row>
    <row r="2783" hidden="1">
      <c r="A2783" s="56" t="s">
        <v>3724</v>
      </c>
      <c r="B2783" s="25">
        <v>2918.0</v>
      </c>
      <c r="C2783" s="26">
        <v>2918.0</v>
      </c>
      <c r="D2783" s="27">
        <v>0.0</v>
      </c>
      <c r="E2783" s="40"/>
    </row>
    <row r="2784" hidden="1">
      <c r="A2784" s="56" t="s">
        <v>3725</v>
      </c>
      <c r="B2784" s="29">
        <v>1209.0</v>
      </c>
      <c r="C2784" s="26">
        <v>1209.0</v>
      </c>
      <c r="D2784" s="27">
        <v>0.0</v>
      </c>
      <c r="E2784" s="40"/>
    </row>
    <row r="2785" hidden="1">
      <c r="A2785" s="56" t="s">
        <v>3726</v>
      </c>
      <c r="B2785" s="29">
        <v>425.0</v>
      </c>
      <c r="C2785" s="26">
        <v>425.0</v>
      </c>
      <c r="D2785" s="27">
        <v>0.0</v>
      </c>
      <c r="E2785" s="41"/>
    </row>
    <row r="2786" hidden="1">
      <c r="A2786" s="56" t="s">
        <v>3727</v>
      </c>
      <c r="B2786" s="25">
        <v>0.0</v>
      </c>
      <c r="C2786" s="26"/>
      <c r="D2786" s="27">
        <v>0.0</v>
      </c>
      <c r="E2786" s="40"/>
    </row>
    <row r="2787" hidden="1">
      <c r="A2787" s="31" t="s">
        <v>3729</v>
      </c>
      <c r="B2787" s="25">
        <v>0.0</v>
      </c>
      <c r="C2787" s="26"/>
      <c r="D2787" s="27">
        <v>0.0</v>
      </c>
      <c r="E2787" s="41"/>
    </row>
    <row r="2788" hidden="1">
      <c r="A2788" s="31" t="s">
        <v>3730</v>
      </c>
      <c r="B2788" s="29">
        <v>909.0</v>
      </c>
      <c r="C2788" s="26"/>
      <c r="D2788" s="27">
        <v>-909.0</v>
      </c>
      <c r="E2788" s="41"/>
    </row>
    <row r="2789" hidden="1">
      <c r="A2789" s="31" t="s">
        <v>3732</v>
      </c>
      <c r="B2789" s="29">
        <v>218.0</v>
      </c>
      <c r="C2789" s="26">
        <v>1127.0</v>
      </c>
      <c r="D2789" s="27">
        <v>909.0</v>
      </c>
      <c r="E2789" s="28" t="s">
        <v>8753</v>
      </c>
    </row>
    <row r="2790" hidden="1">
      <c r="A2790" s="31" t="s">
        <v>3734</v>
      </c>
      <c r="B2790" s="29">
        <v>720.0</v>
      </c>
      <c r="C2790" s="26">
        <v>720.0</v>
      </c>
      <c r="D2790" s="27">
        <v>0.0</v>
      </c>
      <c r="E2790" s="28"/>
    </row>
    <row r="2791" hidden="1">
      <c r="A2791" s="57" t="s">
        <v>3735</v>
      </c>
      <c r="B2791" s="48">
        <v>17538.0</v>
      </c>
      <c r="C2791" s="48">
        <v>17538.0</v>
      </c>
      <c r="D2791" s="27">
        <v>0.0</v>
      </c>
      <c r="E2791" s="41"/>
    </row>
    <row r="2792" hidden="1">
      <c r="A2792" s="57" t="s">
        <v>3736</v>
      </c>
      <c r="B2792" s="29">
        <v>9961.0</v>
      </c>
      <c r="C2792" s="58">
        <v>9961.0</v>
      </c>
      <c r="D2792" s="27">
        <v>0.0</v>
      </c>
      <c r="E2792" s="41"/>
    </row>
    <row r="2793" hidden="1">
      <c r="A2793" s="57" t="s">
        <v>3737</v>
      </c>
      <c r="B2793" s="29">
        <v>16264.8</v>
      </c>
      <c r="C2793" s="58">
        <v>16264.8</v>
      </c>
      <c r="D2793" s="27">
        <v>0.0</v>
      </c>
      <c r="E2793" s="41"/>
    </row>
    <row r="2794" hidden="1">
      <c r="A2794" s="57" t="s">
        <v>3738</v>
      </c>
      <c r="B2794" s="29">
        <v>7255.0</v>
      </c>
      <c r="C2794" s="58">
        <v>7255.0</v>
      </c>
      <c r="D2794" s="27">
        <v>0.0</v>
      </c>
      <c r="E2794" s="41"/>
    </row>
    <row r="2795" hidden="1">
      <c r="A2795" s="57" t="s">
        <v>3740</v>
      </c>
      <c r="B2795" s="29">
        <v>0.0</v>
      </c>
      <c r="C2795" s="58">
        <v>0.0</v>
      </c>
      <c r="D2795" s="27">
        <v>0.0</v>
      </c>
      <c r="E2795" s="41"/>
    </row>
    <row r="2796" hidden="1">
      <c r="A2796" s="57" t="s">
        <v>3741</v>
      </c>
      <c r="B2796" s="29">
        <v>0.0</v>
      </c>
      <c r="C2796" s="58">
        <v>0.0</v>
      </c>
      <c r="D2796" s="27">
        <v>0.0</v>
      </c>
      <c r="E2796" s="41"/>
    </row>
    <row r="2797" hidden="1">
      <c r="A2797" s="35" t="s">
        <v>3742</v>
      </c>
      <c r="B2797" s="48">
        <v>57414.30000000001</v>
      </c>
      <c r="C2797" s="73">
        <v>57414.3</v>
      </c>
      <c r="D2797" s="27">
        <v>-7.275957614183426E-12</v>
      </c>
      <c r="E2797" s="41"/>
    </row>
    <row r="2798" hidden="1">
      <c r="A2798" s="36" t="s">
        <v>3743</v>
      </c>
      <c r="B2798" s="42">
        <v>3.499999999989086</v>
      </c>
      <c r="C2798" s="74">
        <v>3.5</v>
      </c>
      <c r="D2798" s="65">
        <v>1.0913936421275139E-11</v>
      </c>
      <c r="E2798" s="46"/>
    </row>
    <row r="2799" hidden="1"/>
    <row r="2800" hidden="1"/>
    <row r="2801" hidden="1">
      <c r="A2801" s="5" t="s">
        <v>4848</v>
      </c>
      <c r="B2801" s="6"/>
      <c r="C2801" s="6"/>
      <c r="D2801" s="6"/>
      <c r="E2801" s="7"/>
    </row>
    <row r="2802" hidden="1">
      <c r="A2802" s="10"/>
      <c r="B2802" s="11"/>
      <c r="C2802" s="11"/>
      <c r="D2802" s="11"/>
      <c r="E2802" s="12"/>
    </row>
    <row r="2803" hidden="1">
      <c r="A2803" s="5" t="s">
        <v>3717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13">
        <v>46113.0</v>
      </c>
      <c r="B2805" s="6"/>
      <c r="C2805" s="53" t="s">
        <v>3718</v>
      </c>
      <c r="D2805" s="47">
        <v>46117.0</v>
      </c>
      <c r="E2805" s="7"/>
    </row>
    <row r="2806" hidden="1">
      <c r="A2806" s="10"/>
      <c r="B2806" s="11"/>
      <c r="C2806" s="16"/>
      <c r="D2806" s="11"/>
      <c r="E2806" s="12"/>
    </row>
    <row r="2807" hidden="1">
      <c r="A2807" s="54" t="s">
        <v>4853</v>
      </c>
      <c r="B2807" s="7"/>
      <c r="C2807" s="16"/>
      <c r="D2807" s="55" t="s">
        <v>4851</v>
      </c>
      <c r="E2807" s="7"/>
    </row>
    <row r="2808" hidden="1">
      <c r="A2808" s="10"/>
      <c r="B2808" s="12"/>
      <c r="C2808" s="16"/>
      <c r="D2808" s="11"/>
      <c r="E2808" s="12"/>
    </row>
    <row r="2809" hidden="1">
      <c r="A2809" s="19" t="s">
        <v>3719</v>
      </c>
      <c r="B2809" s="6"/>
      <c r="C2809" s="6"/>
      <c r="D2809" s="6"/>
      <c r="E2809" s="7"/>
    </row>
    <row r="2810" hidden="1">
      <c r="A2810" s="20" t="s">
        <v>3720</v>
      </c>
      <c r="B2810" s="21" t="s">
        <v>3721</v>
      </c>
      <c r="C2810" s="22" t="s">
        <v>3722</v>
      </c>
      <c r="D2810" s="21" t="s">
        <v>3723</v>
      </c>
      <c r="E2810" s="23" t="s">
        <v>13</v>
      </c>
    </row>
    <row r="2811" hidden="1">
      <c r="A2811" s="56" t="s">
        <v>3724</v>
      </c>
      <c r="B2811" s="25">
        <v>11965.0</v>
      </c>
      <c r="C2811" s="26">
        <v>12115.0</v>
      </c>
      <c r="D2811" s="27">
        <v>150.0</v>
      </c>
      <c r="E2811" s="40"/>
    </row>
    <row r="2812" hidden="1">
      <c r="A2812" s="56" t="s">
        <v>3725</v>
      </c>
      <c r="B2812" s="29">
        <v>10207.0</v>
      </c>
      <c r="C2812" s="26">
        <v>10207.0</v>
      </c>
      <c r="D2812" s="27">
        <v>0.0</v>
      </c>
      <c r="E2812" s="40"/>
    </row>
    <row r="2813" hidden="1">
      <c r="A2813" s="56" t="s">
        <v>3726</v>
      </c>
      <c r="B2813" s="29">
        <v>100.0</v>
      </c>
      <c r="C2813" s="26">
        <v>100.0</v>
      </c>
      <c r="D2813" s="27">
        <v>0.0</v>
      </c>
      <c r="E2813" s="41"/>
    </row>
    <row r="2814" hidden="1">
      <c r="A2814" s="56" t="s">
        <v>3727</v>
      </c>
      <c r="B2814" s="25">
        <v>700.0</v>
      </c>
      <c r="C2814" s="26">
        <v>700.0</v>
      </c>
      <c r="D2814" s="27">
        <v>0.0</v>
      </c>
      <c r="E2814" s="40"/>
    </row>
    <row r="2815" hidden="1">
      <c r="A2815" s="31" t="s">
        <v>3729</v>
      </c>
      <c r="B2815" s="25">
        <v>0.0</v>
      </c>
      <c r="C2815" s="26"/>
      <c r="D2815" s="27">
        <v>0.0</v>
      </c>
      <c r="E2815" s="41"/>
    </row>
    <row r="2816" hidden="1">
      <c r="A2816" s="31" t="s">
        <v>3730</v>
      </c>
      <c r="B2816" s="29">
        <v>0.0</v>
      </c>
      <c r="C2816" s="26"/>
      <c r="D2816" s="27">
        <v>0.0</v>
      </c>
      <c r="E2816" s="41"/>
    </row>
    <row r="2817" hidden="1">
      <c r="A2817" s="31" t="s">
        <v>3732</v>
      </c>
      <c r="B2817" s="29">
        <v>3727.0</v>
      </c>
      <c r="C2817" s="26">
        <v>3446.0</v>
      </c>
      <c r="D2817" s="27">
        <v>-281.0</v>
      </c>
      <c r="E2817" s="28" t="s">
        <v>8754</v>
      </c>
    </row>
    <row r="2818" hidden="1">
      <c r="A2818" s="31" t="s">
        <v>3734</v>
      </c>
      <c r="B2818" s="29">
        <v>1710.0</v>
      </c>
      <c r="C2818" s="26">
        <v>1840.0</v>
      </c>
      <c r="D2818" s="27">
        <v>130.0</v>
      </c>
      <c r="E2818" s="28"/>
    </row>
    <row r="2819" hidden="1">
      <c r="A2819" s="57" t="s">
        <v>3735</v>
      </c>
      <c r="B2819" s="48">
        <v>53337.0</v>
      </c>
      <c r="C2819" s="48">
        <v>53337.0</v>
      </c>
      <c r="D2819" s="27">
        <v>0.0</v>
      </c>
      <c r="E2819" s="41"/>
    </row>
    <row r="2820" hidden="1">
      <c r="A2820" s="57" t="s">
        <v>3736</v>
      </c>
      <c r="B2820" s="29">
        <v>33503.0</v>
      </c>
      <c r="C2820" s="58">
        <v>33239.0</v>
      </c>
      <c r="D2820" s="27">
        <v>-264.0</v>
      </c>
      <c r="E2820" s="41"/>
    </row>
    <row r="2821" hidden="1">
      <c r="A2821" s="57" t="s">
        <v>3737</v>
      </c>
      <c r="B2821" s="29">
        <v>29844.0</v>
      </c>
      <c r="C2821" s="58">
        <v>29844.0</v>
      </c>
      <c r="D2821" s="27">
        <v>0.0</v>
      </c>
      <c r="E2821" s="41"/>
    </row>
    <row r="2822" hidden="1">
      <c r="A2822" s="57" t="s">
        <v>3738</v>
      </c>
      <c r="B2822" s="29">
        <v>22498.0</v>
      </c>
      <c r="C2822" s="58">
        <v>22498.0</v>
      </c>
      <c r="D2822" s="27">
        <v>0.0</v>
      </c>
      <c r="E2822" s="41"/>
    </row>
    <row r="2823" hidden="1">
      <c r="A2823" s="57" t="s">
        <v>3740</v>
      </c>
      <c r="B2823" s="29">
        <v>0.0</v>
      </c>
      <c r="C2823" s="58">
        <v>0.0</v>
      </c>
      <c r="D2823" s="27">
        <v>0.0</v>
      </c>
      <c r="E2823" s="41"/>
    </row>
    <row r="2824" hidden="1">
      <c r="A2824" s="57" t="s">
        <v>3741</v>
      </c>
      <c r="B2824" s="29">
        <v>0.0</v>
      </c>
      <c r="C2824" s="58">
        <v>0.0</v>
      </c>
      <c r="D2824" s="27">
        <v>0.0</v>
      </c>
      <c r="E2824" s="41"/>
    </row>
    <row r="2825" hidden="1">
      <c r="A2825" s="35" t="s">
        <v>3742</v>
      </c>
      <c r="B2825" s="48">
        <v>167589.0</v>
      </c>
      <c r="C2825" s="73">
        <v>167325.0</v>
      </c>
      <c r="D2825" s="27">
        <v>-264.0</v>
      </c>
      <c r="E2825" s="41"/>
    </row>
    <row r="2826" hidden="1">
      <c r="A2826" s="36" t="s">
        <v>3743</v>
      </c>
      <c r="B2826" s="42">
        <v>2.0</v>
      </c>
      <c r="C2826" s="74">
        <v>1.0</v>
      </c>
      <c r="D2826" s="65">
        <v>-1.0</v>
      </c>
      <c r="E2826" s="46"/>
    </row>
    <row r="2827" hidden="1"/>
    <row r="2828" hidden="1"/>
    <row r="2829" hidden="1">
      <c r="A2829" s="5" t="s">
        <v>4848</v>
      </c>
      <c r="B2829" s="6"/>
      <c r="C2829" s="6"/>
      <c r="D2829" s="6"/>
      <c r="E2829" s="7"/>
    </row>
    <row r="2830" hidden="1">
      <c r="A2830" s="10"/>
      <c r="B2830" s="11"/>
      <c r="C2830" s="11"/>
      <c r="D2830" s="11"/>
      <c r="E2830" s="12"/>
    </row>
    <row r="2831" hidden="1">
      <c r="A2831" s="5" t="s">
        <v>3717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13">
        <v>46113.0</v>
      </c>
      <c r="B2833" s="6"/>
      <c r="C2833" s="53" t="s">
        <v>3718</v>
      </c>
      <c r="D2833" s="47">
        <v>46117.0</v>
      </c>
      <c r="E2833" s="7"/>
    </row>
    <row r="2834" hidden="1">
      <c r="A2834" s="10"/>
      <c r="B2834" s="11"/>
      <c r="C2834" s="16"/>
      <c r="D2834" s="11"/>
      <c r="E2834" s="12"/>
    </row>
    <row r="2835" hidden="1">
      <c r="A2835" s="54" t="s">
        <v>4853</v>
      </c>
      <c r="B2835" s="7"/>
      <c r="C2835" s="16"/>
      <c r="D2835" s="55" t="s">
        <v>4851</v>
      </c>
      <c r="E2835" s="7"/>
    </row>
    <row r="2836" hidden="1">
      <c r="A2836" s="10"/>
      <c r="B2836" s="12"/>
      <c r="C2836" s="16"/>
      <c r="D2836" s="11"/>
      <c r="E2836" s="12"/>
    </row>
    <row r="2837" hidden="1">
      <c r="A2837" s="19" t="s">
        <v>3719</v>
      </c>
      <c r="B2837" s="6"/>
      <c r="C2837" s="6"/>
      <c r="D2837" s="6"/>
      <c r="E2837" s="7"/>
    </row>
    <row r="2838" hidden="1">
      <c r="A2838" s="20" t="s">
        <v>3720</v>
      </c>
      <c r="B2838" s="21" t="s">
        <v>3721</v>
      </c>
      <c r="C2838" s="22" t="s">
        <v>3722</v>
      </c>
      <c r="D2838" s="21" t="s">
        <v>3723</v>
      </c>
      <c r="E2838" s="23" t="s">
        <v>13</v>
      </c>
    </row>
    <row r="2839" hidden="1">
      <c r="A2839" s="56" t="s">
        <v>3724</v>
      </c>
      <c r="B2839" s="25">
        <v>11965.0</v>
      </c>
      <c r="C2839" s="26">
        <v>12115.0</v>
      </c>
      <c r="D2839" s="27">
        <v>150.0</v>
      </c>
      <c r="E2839" s="40"/>
    </row>
    <row r="2840" hidden="1">
      <c r="A2840" s="56" t="s">
        <v>3725</v>
      </c>
      <c r="B2840" s="29">
        <v>10207.0</v>
      </c>
      <c r="C2840" s="26">
        <v>10207.0</v>
      </c>
      <c r="D2840" s="27">
        <v>0.0</v>
      </c>
      <c r="E2840" s="40"/>
    </row>
    <row r="2841" hidden="1">
      <c r="A2841" s="56" t="s">
        <v>3726</v>
      </c>
      <c r="B2841" s="29">
        <v>100.0</v>
      </c>
      <c r="C2841" s="26">
        <v>100.0</v>
      </c>
      <c r="D2841" s="27">
        <v>0.0</v>
      </c>
      <c r="E2841" s="41"/>
    </row>
    <row r="2842" hidden="1">
      <c r="A2842" s="56" t="s">
        <v>3727</v>
      </c>
      <c r="B2842" s="25">
        <v>700.0</v>
      </c>
      <c r="C2842" s="26">
        <v>700.0</v>
      </c>
      <c r="D2842" s="27">
        <v>0.0</v>
      </c>
      <c r="E2842" s="40"/>
    </row>
    <row r="2843" hidden="1">
      <c r="A2843" s="31" t="s">
        <v>3729</v>
      </c>
      <c r="B2843" s="25">
        <v>0.0</v>
      </c>
      <c r="C2843" s="26"/>
      <c r="D2843" s="27">
        <v>0.0</v>
      </c>
      <c r="E2843" s="41"/>
    </row>
    <row r="2844" hidden="1">
      <c r="A2844" s="31" t="s">
        <v>3730</v>
      </c>
      <c r="B2844" s="29">
        <v>0.0</v>
      </c>
      <c r="C2844" s="26"/>
      <c r="D2844" s="27">
        <v>0.0</v>
      </c>
      <c r="E2844" s="41"/>
    </row>
    <row r="2845" hidden="1">
      <c r="A2845" s="31" t="s">
        <v>3732</v>
      </c>
      <c r="B2845" s="29">
        <v>3727.0</v>
      </c>
      <c r="C2845" s="26">
        <v>3446.0</v>
      </c>
      <c r="D2845" s="27">
        <v>-281.0</v>
      </c>
      <c r="E2845" s="28" t="s">
        <v>8754</v>
      </c>
    </row>
    <row r="2846" hidden="1">
      <c r="A2846" s="31" t="s">
        <v>3734</v>
      </c>
      <c r="B2846" s="29">
        <v>1710.0</v>
      </c>
      <c r="C2846" s="26">
        <v>1840.0</v>
      </c>
      <c r="D2846" s="27">
        <v>130.0</v>
      </c>
      <c r="E2846" s="28"/>
    </row>
    <row r="2847" hidden="1">
      <c r="A2847" s="57" t="s">
        <v>3735</v>
      </c>
      <c r="B2847" s="48">
        <v>53337.0</v>
      </c>
      <c r="C2847" s="48">
        <v>53337.0</v>
      </c>
      <c r="D2847" s="27">
        <v>0.0</v>
      </c>
      <c r="E2847" s="41"/>
    </row>
    <row r="2848" hidden="1">
      <c r="A2848" s="57" t="s">
        <v>3736</v>
      </c>
      <c r="B2848" s="29">
        <v>33503.0</v>
      </c>
      <c r="C2848" s="58">
        <v>33239.0</v>
      </c>
      <c r="D2848" s="27">
        <v>-264.0</v>
      </c>
      <c r="E2848" s="41"/>
    </row>
    <row r="2849" hidden="1">
      <c r="A2849" s="57" t="s">
        <v>3737</v>
      </c>
      <c r="B2849" s="29">
        <v>29844.0</v>
      </c>
      <c r="C2849" s="58">
        <v>29844.0</v>
      </c>
      <c r="D2849" s="27">
        <v>0.0</v>
      </c>
      <c r="E2849" s="41"/>
    </row>
    <row r="2850" hidden="1">
      <c r="A2850" s="57" t="s">
        <v>3738</v>
      </c>
      <c r="B2850" s="29">
        <v>22498.0</v>
      </c>
      <c r="C2850" s="58">
        <v>22498.0</v>
      </c>
      <c r="D2850" s="27">
        <v>0.0</v>
      </c>
      <c r="E2850" s="41"/>
    </row>
    <row r="2851" hidden="1">
      <c r="A2851" s="57" t="s">
        <v>3740</v>
      </c>
      <c r="B2851" s="29">
        <v>0.0</v>
      </c>
      <c r="C2851" s="58">
        <v>0.0</v>
      </c>
      <c r="D2851" s="27">
        <v>0.0</v>
      </c>
      <c r="E2851" s="41"/>
    </row>
    <row r="2852" hidden="1">
      <c r="A2852" s="57" t="s">
        <v>3741</v>
      </c>
      <c r="B2852" s="29">
        <v>0.0</v>
      </c>
      <c r="C2852" s="58">
        <v>0.0</v>
      </c>
      <c r="D2852" s="27">
        <v>0.0</v>
      </c>
      <c r="E2852" s="41"/>
    </row>
    <row r="2853" hidden="1">
      <c r="A2853" s="35" t="s">
        <v>3742</v>
      </c>
      <c r="B2853" s="48">
        <v>167589.0</v>
      </c>
      <c r="C2853" s="73">
        <v>167325.0</v>
      </c>
      <c r="D2853" s="27">
        <v>-264.0</v>
      </c>
      <c r="E2853" s="41"/>
    </row>
    <row r="2854" hidden="1">
      <c r="A2854" s="36" t="s">
        <v>3743</v>
      </c>
      <c r="B2854" s="42">
        <v>2.0</v>
      </c>
      <c r="C2854" s="74">
        <v>1.0</v>
      </c>
      <c r="D2854" s="65">
        <v>-1.0</v>
      </c>
      <c r="E2854" s="46"/>
    </row>
    <row r="2855" hidden="1"/>
    <row r="2856" hidden="1"/>
    <row r="2857" hidden="1">
      <c r="A2857" s="5" t="s">
        <v>4848</v>
      </c>
      <c r="B2857" s="6"/>
      <c r="C2857" s="6"/>
      <c r="D2857" s="6"/>
      <c r="E2857" s="7"/>
    </row>
    <row r="2858" hidden="1">
      <c r="A2858" s="10"/>
      <c r="B2858" s="11"/>
      <c r="C2858" s="11"/>
      <c r="D2858" s="11"/>
      <c r="E2858" s="12"/>
    </row>
    <row r="2859" hidden="1">
      <c r="A2859" s="5" t="s">
        <v>3717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13">
        <v>46118.0</v>
      </c>
      <c r="B2861" s="6"/>
      <c r="C2861" s="53" t="s">
        <v>3718</v>
      </c>
      <c r="D2861" s="47">
        <v>46124.0</v>
      </c>
      <c r="E2861" s="7"/>
    </row>
    <row r="2862" hidden="1">
      <c r="A2862" s="10"/>
      <c r="B2862" s="11"/>
      <c r="C2862" s="16"/>
      <c r="D2862" s="11"/>
      <c r="E2862" s="12"/>
    </row>
    <row r="2863" hidden="1">
      <c r="A2863" s="54" t="s">
        <v>4850</v>
      </c>
      <c r="B2863" s="7"/>
      <c r="C2863" s="16"/>
      <c r="D2863" s="55" t="s">
        <v>4851</v>
      </c>
      <c r="E2863" s="7"/>
    </row>
    <row r="2864" hidden="1">
      <c r="A2864" s="10"/>
      <c r="B2864" s="12"/>
      <c r="C2864" s="16"/>
      <c r="D2864" s="11"/>
      <c r="E2864" s="12"/>
    </row>
    <row r="2865" hidden="1">
      <c r="A2865" s="19" t="s">
        <v>3719</v>
      </c>
      <c r="B2865" s="6"/>
      <c r="C2865" s="6"/>
      <c r="D2865" s="6"/>
      <c r="E2865" s="7"/>
    </row>
    <row r="2866" hidden="1">
      <c r="A2866" s="20" t="s">
        <v>3720</v>
      </c>
      <c r="B2866" s="21" t="s">
        <v>3721</v>
      </c>
      <c r="C2866" s="22" t="s">
        <v>3722</v>
      </c>
      <c r="D2866" s="21" t="s">
        <v>3723</v>
      </c>
      <c r="E2866" s="23" t="s">
        <v>13</v>
      </c>
    </row>
    <row r="2867" hidden="1">
      <c r="A2867" s="56" t="s">
        <v>3724</v>
      </c>
      <c r="B2867" s="25">
        <v>5956.0</v>
      </c>
      <c r="C2867" s="26">
        <v>5478.0</v>
      </c>
      <c r="D2867" s="27">
        <v>-478.0</v>
      </c>
      <c r="E2867" s="40"/>
    </row>
    <row r="2868" hidden="1">
      <c r="A2868" s="56" t="s">
        <v>3725</v>
      </c>
      <c r="B2868" s="29">
        <v>14169.0</v>
      </c>
      <c r="C2868" s="26">
        <v>14169.0</v>
      </c>
      <c r="D2868" s="27">
        <v>0.0</v>
      </c>
      <c r="E2868" s="40"/>
    </row>
    <row r="2869" hidden="1">
      <c r="A2869" s="56" t="s">
        <v>3726</v>
      </c>
      <c r="B2869" s="29">
        <v>320.0</v>
      </c>
      <c r="C2869" s="26">
        <v>320.0</v>
      </c>
      <c r="D2869" s="27">
        <v>0.0</v>
      </c>
      <c r="E2869" s="41"/>
    </row>
    <row r="2870" hidden="1">
      <c r="A2870" s="56" t="s">
        <v>3727</v>
      </c>
      <c r="B2870" s="25">
        <v>2700.0</v>
      </c>
      <c r="C2870" s="26">
        <v>2700.0</v>
      </c>
      <c r="D2870" s="27">
        <v>0.0</v>
      </c>
      <c r="E2870" s="40"/>
    </row>
    <row r="2871" hidden="1">
      <c r="A2871" s="31" t="s">
        <v>3729</v>
      </c>
      <c r="B2871" s="25">
        <v>0.0</v>
      </c>
      <c r="C2871" s="26"/>
      <c r="D2871" s="27">
        <v>0.0</v>
      </c>
      <c r="E2871" s="41"/>
    </row>
    <row r="2872" hidden="1">
      <c r="A2872" s="31" t="s">
        <v>3730</v>
      </c>
      <c r="B2872" s="29">
        <v>0.0</v>
      </c>
      <c r="C2872" s="26"/>
      <c r="D2872" s="27">
        <v>0.0</v>
      </c>
      <c r="E2872" s="41"/>
    </row>
    <row r="2873" hidden="1">
      <c r="A2873" s="31" t="s">
        <v>3732</v>
      </c>
      <c r="B2873" s="29">
        <v>500.0</v>
      </c>
      <c r="C2873" s="26">
        <v>665.0</v>
      </c>
      <c r="D2873" s="27">
        <v>165.0</v>
      </c>
      <c r="E2873" s="28" t="s">
        <v>8747</v>
      </c>
    </row>
    <row r="2874" hidden="1">
      <c r="A2874" s="31" t="s">
        <v>3734</v>
      </c>
      <c r="B2874" s="29">
        <v>1800.0</v>
      </c>
      <c r="C2874" s="26">
        <v>2115.0</v>
      </c>
      <c r="D2874" s="27">
        <v>315.0</v>
      </c>
      <c r="E2874" s="28"/>
    </row>
    <row r="2875" hidden="1">
      <c r="A2875" s="57" t="s">
        <v>3735</v>
      </c>
      <c r="B2875" s="48">
        <v>87032.0</v>
      </c>
      <c r="C2875" s="48">
        <v>87032.0</v>
      </c>
      <c r="D2875" s="27">
        <v>0.0</v>
      </c>
      <c r="E2875" s="41"/>
    </row>
    <row r="2876" hidden="1">
      <c r="A2876" s="57" t="s">
        <v>3736</v>
      </c>
      <c r="B2876" s="29">
        <v>43021.0</v>
      </c>
      <c r="C2876" s="58">
        <v>43021.0</v>
      </c>
      <c r="D2876" s="27">
        <v>0.0</v>
      </c>
      <c r="E2876" s="41"/>
    </row>
    <row r="2877" hidden="1">
      <c r="A2877" s="57" t="s">
        <v>3737</v>
      </c>
      <c r="B2877" s="29">
        <v>38328.0</v>
      </c>
      <c r="C2877" s="58">
        <v>38328.0</v>
      </c>
      <c r="D2877" s="27">
        <v>0.0</v>
      </c>
      <c r="E2877" s="41"/>
    </row>
    <row r="2878" hidden="1">
      <c r="A2878" s="57" t="s">
        <v>3738</v>
      </c>
      <c r="B2878" s="29">
        <v>32407.2</v>
      </c>
      <c r="C2878" s="58">
        <v>32407.2</v>
      </c>
      <c r="D2878" s="27">
        <v>0.0</v>
      </c>
      <c r="E2878" s="41"/>
    </row>
    <row r="2879" hidden="1">
      <c r="A2879" s="57" t="s">
        <v>3740</v>
      </c>
      <c r="B2879" s="29">
        <v>0.0</v>
      </c>
      <c r="C2879" s="58">
        <v>0.0</v>
      </c>
      <c r="D2879" s="27">
        <v>0.0</v>
      </c>
      <c r="E2879" s="41"/>
    </row>
    <row r="2880" hidden="1">
      <c r="A2880" s="57" t="s">
        <v>3741</v>
      </c>
      <c r="B2880" s="29">
        <v>0.0</v>
      </c>
      <c r="C2880" s="58">
        <v>0.0</v>
      </c>
      <c r="D2880" s="27">
        <v>0.0</v>
      </c>
      <c r="E2880" s="41"/>
    </row>
    <row r="2881" hidden="1">
      <c r="A2881" s="35" t="s">
        <v>3742</v>
      </c>
      <c r="B2881" s="48">
        <v>226227.7</v>
      </c>
      <c r="C2881" s="73">
        <v>226227.7</v>
      </c>
      <c r="D2881" s="27">
        <v>0.0</v>
      </c>
      <c r="E2881" s="41"/>
    </row>
    <row r="2882" hidden="1">
      <c r="A2882" s="36" t="s">
        <v>3743</v>
      </c>
      <c r="B2882" s="42">
        <v>5.5</v>
      </c>
      <c r="C2882" s="74">
        <v>7.5</v>
      </c>
      <c r="D2882" s="65">
        <v>2.0</v>
      </c>
      <c r="E2882" s="46"/>
    </row>
    <row r="2883" hidden="1"/>
    <row r="2884" hidden="1"/>
    <row r="2885" hidden="1">
      <c r="A2885" s="5" t="s">
        <v>4848</v>
      </c>
      <c r="B2885" s="6"/>
      <c r="C2885" s="6"/>
      <c r="D2885" s="6"/>
      <c r="E2885" s="7"/>
    </row>
    <row r="2886" hidden="1">
      <c r="A2886" s="10"/>
      <c r="B2886" s="11"/>
      <c r="C2886" s="11"/>
      <c r="D2886" s="11"/>
      <c r="E2886" s="12"/>
    </row>
    <row r="2887" hidden="1">
      <c r="A2887" s="5" t="s">
        <v>3717</v>
      </c>
      <c r="B2887" s="6"/>
      <c r="C2887" s="6"/>
      <c r="D2887" s="6"/>
      <c r="E2887" s="7"/>
    </row>
    <row r="2888" hidden="1">
      <c r="A2888" s="10"/>
      <c r="B2888" s="11"/>
      <c r="C2888" s="11"/>
      <c r="D2888" s="11"/>
      <c r="E2888" s="12"/>
    </row>
    <row r="2889" hidden="1">
      <c r="A2889" s="13">
        <v>46125.0</v>
      </c>
      <c r="B2889" s="6"/>
      <c r="C2889" s="53" t="s">
        <v>3718</v>
      </c>
      <c r="D2889" s="47">
        <v>46131.0</v>
      </c>
      <c r="E2889" s="7"/>
    </row>
    <row r="2890" hidden="1">
      <c r="A2890" s="10"/>
      <c r="B2890" s="11"/>
      <c r="C2890" s="16"/>
      <c r="D2890" s="11"/>
      <c r="E2890" s="12"/>
    </row>
    <row r="2891" hidden="1">
      <c r="A2891" s="54" t="s">
        <v>4850</v>
      </c>
      <c r="B2891" s="7"/>
      <c r="C2891" s="16"/>
      <c r="D2891" s="55" t="s">
        <v>4851</v>
      </c>
      <c r="E2891" s="7"/>
    </row>
    <row r="2892" hidden="1">
      <c r="A2892" s="10"/>
      <c r="B2892" s="12"/>
      <c r="C2892" s="16"/>
      <c r="D2892" s="11"/>
      <c r="E2892" s="12"/>
    </row>
    <row r="2893" hidden="1">
      <c r="A2893" s="19" t="s">
        <v>3719</v>
      </c>
      <c r="B2893" s="6"/>
      <c r="C2893" s="6"/>
      <c r="D2893" s="6"/>
      <c r="E2893" s="7"/>
    </row>
    <row r="2894" hidden="1">
      <c r="A2894" s="20" t="s">
        <v>3720</v>
      </c>
      <c r="B2894" s="21" t="s">
        <v>3721</v>
      </c>
      <c r="C2894" s="22" t="s">
        <v>3722</v>
      </c>
      <c r="D2894" s="21" t="s">
        <v>3723</v>
      </c>
      <c r="E2894" s="23" t="s">
        <v>13</v>
      </c>
    </row>
    <row r="2895" hidden="1">
      <c r="A2895" s="56" t="s">
        <v>3724</v>
      </c>
      <c r="B2895" s="25">
        <v>6486.0</v>
      </c>
      <c r="C2895" s="26">
        <v>6486.0</v>
      </c>
      <c r="D2895" s="27">
        <v>0.0</v>
      </c>
      <c r="E2895" s="40"/>
    </row>
    <row r="2896" hidden="1">
      <c r="A2896" s="56" t="s">
        <v>3725</v>
      </c>
      <c r="B2896" s="29">
        <v>16577.0</v>
      </c>
      <c r="C2896" s="26">
        <v>16577.0</v>
      </c>
      <c r="D2896" s="27">
        <v>0.0</v>
      </c>
      <c r="E2896" s="40"/>
    </row>
    <row r="2897" hidden="1">
      <c r="A2897" s="56" t="s">
        <v>3726</v>
      </c>
      <c r="B2897" s="29">
        <v>0.0</v>
      </c>
      <c r="C2897" s="26"/>
      <c r="D2897" s="27">
        <v>0.0</v>
      </c>
      <c r="E2897" s="41"/>
    </row>
    <row r="2898" hidden="1">
      <c r="A2898" s="56" t="s">
        <v>3727</v>
      </c>
      <c r="B2898" s="25">
        <v>700.0</v>
      </c>
      <c r="C2898" s="26">
        <v>700.0</v>
      </c>
      <c r="D2898" s="27">
        <v>0.0</v>
      </c>
      <c r="E2898" s="40"/>
    </row>
    <row r="2899" hidden="1">
      <c r="A2899" s="31" t="s">
        <v>3729</v>
      </c>
      <c r="B2899" s="25">
        <v>0.0</v>
      </c>
      <c r="C2899" s="26"/>
      <c r="D2899" s="27">
        <v>0.0</v>
      </c>
      <c r="E2899" s="41"/>
    </row>
    <row r="2900" hidden="1">
      <c r="A2900" s="31" t="s">
        <v>3730</v>
      </c>
      <c r="B2900" s="29">
        <v>120.0</v>
      </c>
      <c r="C2900" s="26">
        <v>120.0</v>
      </c>
      <c r="D2900" s="27">
        <v>0.0</v>
      </c>
      <c r="E2900" s="40" t="s">
        <v>5129</v>
      </c>
    </row>
    <row r="2901" hidden="1">
      <c r="A2901" s="31" t="s">
        <v>3732</v>
      </c>
      <c r="B2901" s="29">
        <v>863.0</v>
      </c>
      <c r="C2901" s="26">
        <v>849.0</v>
      </c>
      <c r="D2901" s="27">
        <v>-14.0</v>
      </c>
      <c r="E2901" s="28" t="s">
        <v>8755</v>
      </c>
    </row>
    <row r="2902" hidden="1">
      <c r="A2902" s="31" t="s">
        <v>3734</v>
      </c>
      <c r="B2902" s="29">
        <v>1830.0</v>
      </c>
      <c r="C2902" s="26">
        <v>1835.0</v>
      </c>
      <c r="D2902" s="27">
        <v>5.0</v>
      </c>
      <c r="E2902" s="28"/>
    </row>
    <row r="2903" hidden="1">
      <c r="A2903" s="57" t="s">
        <v>3735</v>
      </c>
      <c r="B2903" s="48">
        <v>82643.0</v>
      </c>
      <c r="C2903" s="48">
        <v>82643.0</v>
      </c>
      <c r="D2903" s="27">
        <v>0.0</v>
      </c>
      <c r="E2903" s="41"/>
    </row>
    <row r="2904" hidden="1">
      <c r="A2904" s="57" t="s">
        <v>3736</v>
      </c>
      <c r="B2904" s="29">
        <v>41888.0</v>
      </c>
      <c r="C2904" s="58">
        <v>41888.0</v>
      </c>
      <c r="D2904" s="27">
        <v>0.0</v>
      </c>
      <c r="E2904" s="41"/>
    </row>
    <row r="2905" hidden="1">
      <c r="A2905" s="57" t="s">
        <v>3737</v>
      </c>
      <c r="B2905" s="29">
        <v>33981.0</v>
      </c>
      <c r="C2905" s="58">
        <v>33981.0</v>
      </c>
      <c r="D2905" s="27">
        <v>0.0</v>
      </c>
      <c r="E2905" s="41"/>
    </row>
    <row r="2906" hidden="1">
      <c r="A2906" s="57" t="s">
        <v>3738</v>
      </c>
      <c r="B2906" s="29">
        <v>34380.0</v>
      </c>
      <c r="C2906" s="58">
        <v>34380.0</v>
      </c>
      <c r="D2906" s="27">
        <v>0.0</v>
      </c>
      <c r="E2906" s="41"/>
    </row>
    <row r="2907" hidden="1">
      <c r="A2907" s="57" t="s">
        <v>3740</v>
      </c>
      <c r="B2907" s="29">
        <v>3945.0</v>
      </c>
      <c r="C2907" s="58">
        <v>3945.0</v>
      </c>
      <c r="D2907" s="27">
        <v>0.0</v>
      </c>
      <c r="E2907" s="41"/>
    </row>
    <row r="2908" hidden="1">
      <c r="A2908" s="57" t="s">
        <v>3741</v>
      </c>
      <c r="B2908" s="29">
        <v>0.0</v>
      </c>
      <c r="C2908" s="58">
        <v>0.0</v>
      </c>
      <c r="D2908" s="27">
        <v>0.0</v>
      </c>
      <c r="E2908" s="41"/>
    </row>
    <row r="2909" hidden="1">
      <c r="A2909" s="35" t="s">
        <v>3742</v>
      </c>
      <c r="B2909" s="48">
        <v>223409.0</v>
      </c>
      <c r="C2909" s="73">
        <v>223409.0</v>
      </c>
      <c r="D2909" s="27">
        <v>0.0</v>
      </c>
      <c r="E2909" s="41"/>
    </row>
    <row r="2910" hidden="1">
      <c r="A2910" s="36" t="s">
        <v>3743</v>
      </c>
      <c r="B2910" s="42">
        <v>4.0</v>
      </c>
      <c r="C2910" s="74">
        <v>-5.0</v>
      </c>
      <c r="D2910" s="65">
        <v>-9.0</v>
      </c>
      <c r="E2910" s="46"/>
    </row>
    <row r="2911" hidden="1"/>
    <row r="2912" hidden="1"/>
    <row r="2913" hidden="1">
      <c r="A2913" s="5" t="s">
        <v>4848</v>
      </c>
      <c r="B2913" s="6"/>
      <c r="C2913" s="6"/>
      <c r="D2913" s="6"/>
      <c r="E2913" s="7"/>
    </row>
    <row r="2914" hidden="1">
      <c r="A2914" s="10"/>
      <c r="B2914" s="11"/>
      <c r="C2914" s="11"/>
      <c r="D2914" s="11"/>
      <c r="E2914" s="12"/>
    </row>
    <row r="2915" hidden="1">
      <c r="A2915" s="5" t="s">
        <v>3717</v>
      </c>
      <c r="B2915" s="6"/>
      <c r="C2915" s="6"/>
      <c r="D2915" s="6"/>
      <c r="E2915" s="7"/>
    </row>
    <row r="2916" hidden="1">
      <c r="A2916" s="10"/>
      <c r="B2916" s="11"/>
      <c r="C2916" s="11"/>
      <c r="D2916" s="11"/>
      <c r="E2916" s="12"/>
    </row>
    <row r="2917" hidden="1">
      <c r="A2917" s="13">
        <v>46125.0</v>
      </c>
      <c r="B2917" s="6"/>
      <c r="C2917" s="53" t="s">
        <v>3718</v>
      </c>
      <c r="D2917" s="47">
        <v>46131.0</v>
      </c>
      <c r="E2917" s="7"/>
    </row>
    <row r="2918" hidden="1">
      <c r="A2918" s="10"/>
      <c r="B2918" s="11"/>
      <c r="C2918" s="16"/>
      <c r="D2918" s="11"/>
      <c r="E2918" s="12"/>
    </row>
    <row r="2919" hidden="1">
      <c r="A2919" s="54" t="s">
        <v>4850</v>
      </c>
      <c r="B2919" s="7"/>
      <c r="C2919" s="16"/>
      <c r="D2919" s="55" t="s">
        <v>4851</v>
      </c>
      <c r="E2919" s="7"/>
    </row>
    <row r="2920" hidden="1">
      <c r="A2920" s="10"/>
      <c r="B2920" s="12"/>
      <c r="C2920" s="16"/>
      <c r="D2920" s="11"/>
      <c r="E2920" s="12"/>
    </row>
    <row r="2921" hidden="1">
      <c r="A2921" s="19" t="s">
        <v>3719</v>
      </c>
      <c r="B2921" s="6"/>
      <c r="C2921" s="6"/>
      <c r="D2921" s="6"/>
      <c r="E2921" s="7"/>
    </row>
    <row r="2922" hidden="1">
      <c r="A2922" s="20" t="s">
        <v>3720</v>
      </c>
      <c r="B2922" s="21" t="s">
        <v>3721</v>
      </c>
      <c r="C2922" s="22" t="s">
        <v>3722</v>
      </c>
      <c r="D2922" s="21" t="s">
        <v>3723</v>
      </c>
      <c r="E2922" s="23" t="s">
        <v>13</v>
      </c>
    </row>
    <row r="2923" hidden="1">
      <c r="A2923" s="56" t="s">
        <v>3724</v>
      </c>
      <c r="B2923" s="25">
        <v>6486.0</v>
      </c>
      <c r="C2923" s="26">
        <v>6486.0</v>
      </c>
      <c r="D2923" s="27">
        <v>0.0</v>
      </c>
      <c r="E2923" s="40"/>
    </row>
    <row r="2924" hidden="1">
      <c r="A2924" s="56" t="s">
        <v>3725</v>
      </c>
      <c r="B2924" s="29">
        <v>16577.0</v>
      </c>
      <c r="C2924" s="26">
        <v>16577.0</v>
      </c>
      <c r="D2924" s="27">
        <v>0.0</v>
      </c>
      <c r="E2924" s="40"/>
    </row>
    <row r="2925" hidden="1">
      <c r="A2925" s="56" t="s">
        <v>3726</v>
      </c>
      <c r="B2925" s="29">
        <v>0.0</v>
      </c>
      <c r="C2925" s="26"/>
      <c r="D2925" s="27">
        <v>0.0</v>
      </c>
      <c r="E2925" s="41"/>
    </row>
    <row r="2926" hidden="1">
      <c r="A2926" s="56" t="s">
        <v>3727</v>
      </c>
      <c r="B2926" s="25">
        <v>700.0</v>
      </c>
      <c r="C2926" s="26">
        <v>700.0</v>
      </c>
      <c r="D2926" s="27">
        <v>0.0</v>
      </c>
      <c r="E2926" s="40"/>
    </row>
    <row r="2927" hidden="1">
      <c r="A2927" s="31" t="s">
        <v>3729</v>
      </c>
      <c r="B2927" s="25">
        <v>0.0</v>
      </c>
      <c r="C2927" s="26"/>
      <c r="D2927" s="27">
        <v>0.0</v>
      </c>
      <c r="E2927" s="41"/>
    </row>
    <row r="2928" hidden="1">
      <c r="A2928" s="31" t="s">
        <v>3730</v>
      </c>
      <c r="B2928" s="29">
        <v>120.0</v>
      </c>
      <c r="C2928" s="26">
        <v>120.0</v>
      </c>
      <c r="D2928" s="27">
        <v>0.0</v>
      </c>
      <c r="E2928" s="40" t="s">
        <v>5129</v>
      </c>
    </row>
    <row r="2929" hidden="1">
      <c r="A2929" s="31" t="s">
        <v>3732</v>
      </c>
      <c r="B2929" s="29">
        <v>863.0</v>
      </c>
      <c r="C2929" s="26">
        <v>849.0</v>
      </c>
      <c r="D2929" s="27">
        <v>-14.0</v>
      </c>
      <c r="E2929" s="28" t="s">
        <v>8755</v>
      </c>
    </row>
    <row r="2930" hidden="1">
      <c r="A2930" s="31" t="s">
        <v>3734</v>
      </c>
      <c r="B2930" s="29">
        <v>1830.0</v>
      </c>
      <c r="C2930" s="26">
        <v>1835.0</v>
      </c>
      <c r="D2930" s="27">
        <v>5.0</v>
      </c>
      <c r="E2930" s="28"/>
    </row>
    <row r="2931" hidden="1">
      <c r="A2931" s="57" t="s">
        <v>3735</v>
      </c>
      <c r="B2931" s="48">
        <v>82643.0</v>
      </c>
      <c r="C2931" s="48">
        <v>82643.0</v>
      </c>
      <c r="D2931" s="27">
        <v>0.0</v>
      </c>
      <c r="E2931" s="41"/>
    </row>
    <row r="2932" hidden="1">
      <c r="A2932" s="57" t="s">
        <v>3736</v>
      </c>
      <c r="B2932" s="29">
        <v>41888.0</v>
      </c>
      <c r="C2932" s="58">
        <v>41888.0</v>
      </c>
      <c r="D2932" s="27">
        <v>0.0</v>
      </c>
      <c r="E2932" s="41"/>
    </row>
    <row r="2933" hidden="1">
      <c r="A2933" s="57" t="s">
        <v>3737</v>
      </c>
      <c r="B2933" s="29">
        <v>33981.0</v>
      </c>
      <c r="C2933" s="58">
        <v>33981.0</v>
      </c>
      <c r="D2933" s="27">
        <v>0.0</v>
      </c>
      <c r="E2933" s="41"/>
    </row>
    <row r="2934" hidden="1">
      <c r="A2934" s="57" t="s">
        <v>3738</v>
      </c>
      <c r="B2934" s="29">
        <v>34380.0</v>
      </c>
      <c r="C2934" s="58">
        <v>34380.0</v>
      </c>
      <c r="D2934" s="27">
        <v>0.0</v>
      </c>
      <c r="E2934" s="41"/>
    </row>
    <row r="2935" hidden="1">
      <c r="A2935" s="57" t="s">
        <v>3740</v>
      </c>
      <c r="B2935" s="29">
        <v>3945.0</v>
      </c>
      <c r="C2935" s="58">
        <v>3945.0</v>
      </c>
      <c r="D2935" s="27">
        <v>0.0</v>
      </c>
      <c r="E2935" s="41"/>
    </row>
    <row r="2936" hidden="1">
      <c r="A2936" s="57" t="s">
        <v>3741</v>
      </c>
      <c r="B2936" s="29">
        <v>0.0</v>
      </c>
      <c r="C2936" s="58">
        <v>0.0</v>
      </c>
      <c r="D2936" s="27">
        <v>0.0</v>
      </c>
      <c r="E2936" s="41"/>
    </row>
    <row r="2937" hidden="1">
      <c r="A2937" s="35" t="s">
        <v>3742</v>
      </c>
      <c r="B2937" s="48">
        <v>223409.0</v>
      </c>
      <c r="C2937" s="73">
        <v>223409.0</v>
      </c>
      <c r="D2937" s="27">
        <v>0.0</v>
      </c>
      <c r="E2937" s="41"/>
    </row>
    <row r="2938" hidden="1">
      <c r="A2938" s="36" t="s">
        <v>3743</v>
      </c>
      <c r="B2938" s="42">
        <v>4.0</v>
      </c>
      <c r="C2938" s="74">
        <v>-5.0</v>
      </c>
      <c r="D2938" s="65">
        <v>-9.0</v>
      </c>
      <c r="E2938" s="46"/>
    </row>
    <row r="2939" hidden="1"/>
    <row r="2940" hidden="1"/>
    <row r="2941" hidden="1">
      <c r="A2941" s="5" t="s">
        <v>4848</v>
      </c>
      <c r="B2941" s="6"/>
      <c r="C2941" s="6"/>
      <c r="D2941" s="6"/>
      <c r="E2941" s="7"/>
    </row>
    <row r="2942" hidden="1">
      <c r="A2942" s="10"/>
      <c r="B2942" s="11"/>
      <c r="C2942" s="11"/>
      <c r="D2942" s="11"/>
      <c r="E2942" s="12"/>
    </row>
    <row r="2943" hidden="1">
      <c r="A2943" s="5" t="s">
        <v>3717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13">
        <v>46125.0</v>
      </c>
      <c r="B2945" s="6"/>
      <c r="C2945" s="53" t="s">
        <v>3718</v>
      </c>
      <c r="D2945" s="47">
        <v>46131.0</v>
      </c>
      <c r="E2945" s="7"/>
    </row>
    <row r="2946" hidden="1">
      <c r="A2946" s="10"/>
      <c r="B2946" s="11"/>
      <c r="C2946" s="16"/>
      <c r="D2946" s="11"/>
      <c r="E2946" s="12"/>
    </row>
    <row r="2947" hidden="1">
      <c r="A2947" s="54" t="s">
        <v>4850</v>
      </c>
      <c r="B2947" s="7"/>
      <c r="C2947" s="16"/>
      <c r="D2947" s="55" t="s">
        <v>4851</v>
      </c>
      <c r="E2947" s="7"/>
    </row>
    <row r="2948" hidden="1">
      <c r="A2948" s="10"/>
      <c r="B2948" s="12"/>
      <c r="C2948" s="16"/>
      <c r="D2948" s="11"/>
      <c r="E2948" s="12"/>
    </row>
    <row r="2949" hidden="1">
      <c r="A2949" s="19" t="s">
        <v>3719</v>
      </c>
      <c r="B2949" s="6"/>
      <c r="C2949" s="6"/>
      <c r="D2949" s="6"/>
      <c r="E2949" s="7"/>
    </row>
    <row r="2950" hidden="1">
      <c r="A2950" s="20" t="s">
        <v>3720</v>
      </c>
      <c r="B2950" s="21" t="s">
        <v>3721</v>
      </c>
      <c r="C2950" s="22" t="s">
        <v>3722</v>
      </c>
      <c r="D2950" s="21" t="s">
        <v>3723</v>
      </c>
      <c r="E2950" s="23" t="s">
        <v>13</v>
      </c>
    </row>
    <row r="2951" hidden="1">
      <c r="A2951" s="56" t="s">
        <v>3724</v>
      </c>
      <c r="B2951" s="25">
        <v>6486.0</v>
      </c>
      <c r="C2951" s="26">
        <v>6486.0</v>
      </c>
      <c r="D2951" s="27">
        <v>0.0</v>
      </c>
      <c r="E2951" s="40"/>
    </row>
    <row r="2952" hidden="1">
      <c r="A2952" s="56" t="s">
        <v>3725</v>
      </c>
      <c r="B2952" s="29">
        <v>16577.0</v>
      </c>
      <c r="C2952" s="26">
        <v>16577.0</v>
      </c>
      <c r="D2952" s="27">
        <v>0.0</v>
      </c>
      <c r="E2952" s="40"/>
    </row>
    <row r="2953" hidden="1">
      <c r="A2953" s="56" t="s">
        <v>3726</v>
      </c>
      <c r="B2953" s="29">
        <v>0.0</v>
      </c>
      <c r="C2953" s="26"/>
      <c r="D2953" s="27">
        <v>0.0</v>
      </c>
      <c r="E2953" s="41"/>
    </row>
    <row r="2954" hidden="1">
      <c r="A2954" s="56" t="s">
        <v>3727</v>
      </c>
      <c r="B2954" s="25">
        <v>700.0</v>
      </c>
      <c r="C2954" s="26">
        <v>700.0</v>
      </c>
      <c r="D2954" s="27">
        <v>0.0</v>
      </c>
      <c r="E2954" s="40"/>
    </row>
    <row r="2955" hidden="1">
      <c r="A2955" s="31" t="s">
        <v>3729</v>
      </c>
      <c r="B2955" s="25">
        <v>0.0</v>
      </c>
      <c r="C2955" s="26"/>
      <c r="D2955" s="27">
        <v>0.0</v>
      </c>
      <c r="E2955" s="41"/>
    </row>
    <row r="2956" hidden="1">
      <c r="A2956" s="31" t="s">
        <v>3730</v>
      </c>
      <c r="B2956" s="29">
        <v>120.0</v>
      </c>
      <c r="C2956" s="26">
        <v>120.0</v>
      </c>
      <c r="D2956" s="27">
        <v>0.0</v>
      </c>
      <c r="E2956" s="40" t="s">
        <v>5129</v>
      </c>
    </row>
    <row r="2957" hidden="1">
      <c r="A2957" s="31" t="s">
        <v>3732</v>
      </c>
      <c r="B2957" s="29">
        <v>863.0</v>
      </c>
      <c r="C2957" s="26">
        <v>849.0</v>
      </c>
      <c r="D2957" s="27">
        <v>-14.0</v>
      </c>
      <c r="E2957" s="28" t="s">
        <v>8756</v>
      </c>
    </row>
    <row r="2958" hidden="1">
      <c r="A2958" s="31" t="s">
        <v>3734</v>
      </c>
      <c r="B2958" s="29">
        <v>1830.0</v>
      </c>
      <c r="C2958" s="26">
        <v>1835.0</v>
      </c>
      <c r="D2958" s="27">
        <v>5.0</v>
      </c>
      <c r="E2958" s="28"/>
    </row>
    <row r="2959" hidden="1">
      <c r="A2959" s="57" t="s">
        <v>3735</v>
      </c>
      <c r="B2959" s="48">
        <v>82643.0</v>
      </c>
      <c r="C2959" s="48">
        <v>82643.0</v>
      </c>
      <c r="D2959" s="27">
        <v>0.0</v>
      </c>
      <c r="E2959" s="41"/>
    </row>
    <row r="2960" hidden="1">
      <c r="A2960" s="57" t="s">
        <v>3736</v>
      </c>
      <c r="B2960" s="29">
        <v>41888.0</v>
      </c>
      <c r="C2960" s="58">
        <v>41888.0</v>
      </c>
      <c r="D2960" s="27">
        <v>0.0</v>
      </c>
      <c r="E2960" s="41"/>
    </row>
    <row r="2961" hidden="1">
      <c r="A2961" s="57" t="s">
        <v>3737</v>
      </c>
      <c r="B2961" s="29">
        <v>33981.0</v>
      </c>
      <c r="C2961" s="58">
        <v>33981.0</v>
      </c>
      <c r="D2961" s="27">
        <v>0.0</v>
      </c>
      <c r="E2961" s="41"/>
    </row>
    <row r="2962" hidden="1">
      <c r="A2962" s="57" t="s">
        <v>3738</v>
      </c>
      <c r="B2962" s="29">
        <v>34380.0</v>
      </c>
      <c r="C2962" s="58">
        <v>34380.0</v>
      </c>
      <c r="D2962" s="27">
        <v>0.0</v>
      </c>
      <c r="E2962" s="41"/>
    </row>
    <row r="2963" hidden="1">
      <c r="A2963" s="57" t="s">
        <v>3740</v>
      </c>
      <c r="B2963" s="29">
        <v>3945.0</v>
      </c>
      <c r="C2963" s="58">
        <v>3945.0</v>
      </c>
      <c r="D2963" s="27">
        <v>0.0</v>
      </c>
      <c r="E2963" s="41"/>
    </row>
    <row r="2964" hidden="1">
      <c r="A2964" s="57" t="s">
        <v>3741</v>
      </c>
      <c r="B2964" s="29">
        <v>0.0</v>
      </c>
      <c r="C2964" s="58">
        <v>0.0</v>
      </c>
      <c r="D2964" s="27">
        <v>0.0</v>
      </c>
      <c r="E2964" s="41"/>
    </row>
    <row r="2965" hidden="1">
      <c r="A2965" s="35" t="s">
        <v>3742</v>
      </c>
      <c r="B2965" s="48">
        <v>223409.0</v>
      </c>
      <c r="C2965" s="73">
        <v>223409.0</v>
      </c>
      <c r="D2965" s="27">
        <v>0.0</v>
      </c>
      <c r="E2965" s="41"/>
    </row>
    <row r="2966" hidden="1">
      <c r="A2966" s="36" t="s">
        <v>3743</v>
      </c>
      <c r="B2966" s="42">
        <v>4.0</v>
      </c>
      <c r="C2966" s="74">
        <v>-5.0</v>
      </c>
      <c r="D2966" s="65">
        <v>-9.0</v>
      </c>
      <c r="E2966" s="46"/>
    </row>
    <row r="2967" hidden="1"/>
    <row r="2968" hidden="1"/>
    <row r="2969" hidden="1">
      <c r="A2969" s="5" t="s">
        <v>4848</v>
      </c>
      <c r="B2969" s="6"/>
      <c r="C2969" s="6"/>
      <c r="D2969" s="6"/>
      <c r="E2969" s="7"/>
    </row>
    <row r="2970" hidden="1">
      <c r="A2970" s="10"/>
      <c r="B2970" s="11"/>
      <c r="C2970" s="11"/>
      <c r="D2970" s="11"/>
      <c r="E2970" s="12"/>
    </row>
    <row r="2971" hidden="1">
      <c r="A2971" s="5" t="s">
        <v>3717</v>
      </c>
      <c r="B2971" s="6"/>
      <c r="C2971" s="6"/>
      <c r="D2971" s="6"/>
      <c r="E2971" s="7"/>
    </row>
    <row r="2972" hidden="1">
      <c r="A2972" s="10"/>
      <c r="B2972" s="11"/>
      <c r="C2972" s="11"/>
      <c r="D2972" s="11"/>
      <c r="E2972" s="12"/>
    </row>
    <row r="2973" hidden="1">
      <c r="A2973" s="13">
        <v>46132.0</v>
      </c>
      <c r="B2973" s="6"/>
      <c r="C2973" s="53" t="s">
        <v>3718</v>
      </c>
      <c r="D2973" s="47">
        <v>46138.0</v>
      </c>
      <c r="E2973" s="7"/>
    </row>
    <row r="2974" hidden="1">
      <c r="A2974" s="10"/>
      <c r="B2974" s="11"/>
      <c r="C2974" s="16"/>
      <c r="D2974" s="11"/>
      <c r="E2974" s="12"/>
    </row>
    <row r="2975" hidden="1">
      <c r="A2975" s="54" t="s">
        <v>4850</v>
      </c>
      <c r="B2975" s="7"/>
      <c r="C2975" s="16"/>
      <c r="D2975" s="55" t="s">
        <v>4851</v>
      </c>
      <c r="E2975" s="7"/>
    </row>
    <row r="2976" hidden="1">
      <c r="A2976" s="10"/>
      <c r="B2976" s="12"/>
      <c r="C2976" s="16"/>
      <c r="D2976" s="11"/>
      <c r="E2976" s="12"/>
    </row>
    <row r="2977" hidden="1">
      <c r="A2977" s="19" t="s">
        <v>3719</v>
      </c>
      <c r="B2977" s="6"/>
      <c r="C2977" s="6"/>
      <c r="D2977" s="6"/>
      <c r="E2977" s="7"/>
    </row>
    <row r="2978" hidden="1">
      <c r="A2978" s="20" t="s">
        <v>3720</v>
      </c>
      <c r="B2978" s="21" t="s">
        <v>3721</v>
      </c>
      <c r="C2978" s="22" t="s">
        <v>3722</v>
      </c>
      <c r="D2978" s="21" t="s">
        <v>3723</v>
      </c>
      <c r="E2978" s="23" t="s">
        <v>13</v>
      </c>
    </row>
    <row r="2979" hidden="1">
      <c r="A2979" s="56" t="s">
        <v>3724</v>
      </c>
      <c r="B2979" s="25">
        <v>6177.0</v>
      </c>
      <c r="C2979" s="26">
        <v>6178.0</v>
      </c>
      <c r="D2979" s="27">
        <v>1.0</v>
      </c>
      <c r="E2979" s="40"/>
    </row>
    <row r="2980" hidden="1">
      <c r="A2980" s="56" t="s">
        <v>3725</v>
      </c>
      <c r="B2980" s="29">
        <v>18349.0</v>
      </c>
      <c r="C2980" s="26">
        <v>18349.0</v>
      </c>
      <c r="D2980" s="27">
        <v>0.0</v>
      </c>
      <c r="E2980" s="40"/>
    </row>
    <row r="2981" hidden="1">
      <c r="A2981" s="56" t="s">
        <v>3726</v>
      </c>
      <c r="B2981" s="29">
        <v>150.0</v>
      </c>
      <c r="C2981" s="26">
        <v>150.0</v>
      </c>
      <c r="D2981" s="27">
        <v>0.0</v>
      </c>
      <c r="E2981" s="41"/>
    </row>
    <row r="2982" hidden="1">
      <c r="A2982" s="56" t="s">
        <v>3727</v>
      </c>
      <c r="B2982" s="25">
        <v>700.0</v>
      </c>
      <c r="C2982" s="26">
        <v>700.0</v>
      </c>
      <c r="D2982" s="27">
        <v>0.0</v>
      </c>
      <c r="E2982" s="40"/>
    </row>
    <row r="2983" hidden="1">
      <c r="A2983" s="31" t="s">
        <v>3729</v>
      </c>
      <c r="B2983" s="25">
        <v>0.0</v>
      </c>
      <c r="C2983" s="26"/>
      <c r="D2983" s="27">
        <v>0.0</v>
      </c>
      <c r="E2983" s="41"/>
    </row>
    <row r="2984" hidden="1">
      <c r="A2984" s="31" t="s">
        <v>3730</v>
      </c>
      <c r="B2984" s="29">
        <v>0.0</v>
      </c>
      <c r="C2984" s="26"/>
      <c r="D2984" s="27">
        <v>0.0</v>
      </c>
      <c r="E2984" s="40"/>
    </row>
    <row r="2985" hidden="1">
      <c r="A2985" s="31" t="s">
        <v>3732</v>
      </c>
      <c r="B2985" s="29">
        <v>0.0</v>
      </c>
      <c r="C2985" s="26"/>
      <c r="D2985" s="27">
        <v>0.0</v>
      </c>
      <c r="E2985" s="28"/>
    </row>
    <row r="2986" hidden="1">
      <c r="A2986" s="31" t="s">
        <v>3734</v>
      </c>
      <c r="B2986" s="29">
        <v>1375.0</v>
      </c>
      <c r="C2986" s="26">
        <v>1395.0</v>
      </c>
      <c r="D2986" s="27">
        <v>20.0</v>
      </c>
      <c r="E2986" s="28"/>
    </row>
    <row r="2987" hidden="1">
      <c r="A2987" s="57" t="s">
        <v>3735</v>
      </c>
      <c r="B2987" s="48">
        <v>88314.99999999999</v>
      </c>
      <c r="C2987" s="48">
        <v>88315.00000000001</v>
      </c>
      <c r="D2987" s="27">
        <v>2.9103830456733704E-11</v>
      </c>
      <c r="E2987" s="41"/>
    </row>
    <row r="2988" hidden="1">
      <c r="A2988" s="57" t="s">
        <v>3736</v>
      </c>
      <c r="B2988" s="29">
        <v>40593.0</v>
      </c>
      <c r="C2988" s="58">
        <v>40593.0</v>
      </c>
      <c r="D2988" s="27">
        <v>0.0</v>
      </c>
      <c r="E2988" s="41"/>
    </row>
    <row r="2989" hidden="1">
      <c r="A2989" s="57" t="s">
        <v>3737</v>
      </c>
      <c r="B2989" s="29">
        <v>38885.0</v>
      </c>
      <c r="C2989" s="58">
        <v>38516.0</v>
      </c>
      <c r="D2989" s="27">
        <v>-369.0</v>
      </c>
      <c r="E2989" s="41"/>
    </row>
    <row r="2990" hidden="1">
      <c r="A2990" s="57" t="s">
        <v>3738</v>
      </c>
      <c r="B2990" s="29">
        <v>31548.7</v>
      </c>
      <c r="C2990" s="58">
        <v>31548.7</v>
      </c>
      <c r="D2990" s="27">
        <v>0.0</v>
      </c>
      <c r="E2990" s="41"/>
    </row>
    <row r="2991" hidden="1">
      <c r="A2991" s="57" t="s">
        <v>3740</v>
      </c>
      <c r="B2991" s="29">
        <v>2509.0</v>
      </c>
      <c r="C2991" s="58">
        <v>2509.0</v>
      </c>
      <c r="D2991" s="27">
        <v>0.0</v>
      </c>
      <c r="E2991" s="41"/>
    </row>
    <row r="2992" hidden="1">
      <c r="A2992" s="57" t="s">
        <v>3741</v>
      </c>
      <c r="B2992" s="29">
        <v>0.0</v>
      </c>
      <c r="C2992" s="58">
        <v>0.0</v>
      </c>
      <c r="D2992" s="27">
        <v>0.0</v>
      </c>
      <c r="E2992" s="41"/>
    </row>
    <row r="2993" hidden="1">
      <c r="A2993" s="35" t="s">
        <v>3742</v>
      </c>
      <c r="B2993" s="48">
        <v>228596.19999999998</v>
      </c>
      <c r="C2993" s="73">
        <v>228227.2</v>
      </c>
      <c r="D2993" s="27">
        <v>-368.9999999999709</v>
      </c>
      <c r="E2993" s="41"/>
    </row>
    <row r="2994" hidden="1">
      <c r="A2994" s="36" t="s">
        <v>3743</v>
      </c>
      <c r="B2994" s="42">
        <v>5.500000000007276</v>
      </c>
      <c r="C2994" s="74">
        <v>26.5</v>
      </c>
      <c r="D2994" s="65">
        <v>20.999999999992724</v>
      </c>
      <c r="E2994" s="46"/>
    </row>
    <row r="2995" hidden="1"/>
    <row r="2996" hidden="1"/>
    <row r="2997" hidden="1">
      <c r="A2997" s="5" t="s">
        <v>4848</v>
      </c>
      <c r="B2997" s="6"/>
      <c r="C2997" s="6"/>
      <c r="D2997" s="6"/>
      <c r="E2997" s="7"/>
    </row>
    <row r="2998" hidden="1">
      <c r="A2998" s="10"/>
      <c r="B2998" s="11"/>
      <c r="C2998" s="11"/>
      <c r="D2998" s="11"/>
      <c r="E2998" s="12"/>
    </row>
    <row r="2999" hidden="1">
      <c r="A2999" s="5" t="s">
        <v>3717</v>
      </c>
      <c r="B2999" s="6"/>
      <c r="C2999" s="6"/>
      <c r="D2999" s="6"/>
      <c r="E2999" s="7"/>
    </row>
    <row r="3000" hidden="1">
      <c r="A3000" s="10"/>
      <c r="B3000" s="11"/>
      <c r="C3000" s="11"/>
      <c r="D3000" s="11"/>
      <c r="E3000" s="12"/>
    </row>
    <row r="3001" hidden="1">
      <c r="A3001" s="13">
        <v>46139.0</v>
      </c>
      <c r="B3001" s="6"/>
      <c r="C3001" s="53" t="s">
        <v>3718</v>
      </c>
      <c r="D3001" s="47">
        <v>46142.0</v>
      </c>
      <c r="E3001" s="7"/>
    </row>
    <row r="3002" hidden="1">
      <c r="A3002" s="10"/>
      <c r="B3002" s="11"/>
      <c r="C3002" s="16"/>
      <c r="D3002" s="11"/>
      <c r="E3002" s="12"/>
    </row>
    <row r="3003" hidden="1">
      <c r="A3003" s="54" t="s">
        <v>4850</v>
      </c>
      <c r="B3003" s="7"/>
      <c r="C3003" s="16"/>
      <c r="D3003" s="55" t="s">
        <v>4865</v>
      </c>
      <c r="E3003" s="7"/>
    </row>
    <row r="3004" hidden="1">
      <c r="A3004" s="10"/>
      <c r="B3004" s="12"/>
      <c r="C3004" s="16"/>
      <c r="D3004" s="11"/>
      <c r="E3004" s="12"/>
    </row>
    <row r="3005" hidden="1">
      <c r="A3005" s="19" t="s">
        <v>3719</v>
      </c>
      <c r="B3005" s="6"/>
      <c r="C3005" s="6"/>
      <c r="D3005" s="6"/>
      <c r="E3005" s="7"/>
    </row>
    <row r="3006" hidden="1">
      <c r="A3006" s="20" t="s">
        <v>3720</v>
      </c>
      <c r="B3006" s="21" t="s">
        <v>3721</v>
      </c>
      <c r="C3006" s="22" t="s">
        <v>3722</v>
      </c>
      <c r="D3006" s="21" t="s">
        <v>3723</v>
      </c>
      <c r="E3006" s="23" t="s">
        <v>13</v>
      </c>
    </row>
    <row r="3007" hidden="1">
      <c r="A3007" s="56" t="s">
        <v>3724</v>
      </c>
      <c r="B3007" s="25">
        <v>660.0</v>
      </c>
      <c r="C3007" s="26">
        <v>660.0</v>
      </c>
      <c r="D3007" s="27">
        <v>0.0</v>
      </c>
      <c r="E3007" s="40"/>
    </row>
    <row r="3008" hidden="1">
      <c r="A3008" s="56" t="s">
        <v>3725</v>
      </c>
      <c r="B3008" s="29">
        <v>6686.0</v>
      </c>
      <c r="C3008" s="26">
        <v>6686.0</v>
      </c>
      <c r="D3008" s="27">
        <v>0.0</v>
      </c>
      <c r="E3008" s="40"/>
    </row>
    <row r="3009" hidden="1">
      <c r="A3009" s="56" t="s">
        <v>3726</v>
      </c>
      <c r="B3009" s="29">
        <v>0.0</v>
      </c>
      <c r="C3009" s="26"/>
      <c r="D3009" s="27">
        <v>0.0</v>
      </c>
      <c r="E3009" s="41"/>
    </row>
    <row r="3010" hidden="1">
      <c r="A3010" s="56" t="s">
        <v>3727</v>
      </c>
      <c r="B3010" s="25">
        <v>2300.0</v>
      </c>
      <c r="C3010" s="26">
        <v>2300.0</v>
      </c>
      <c r="D3010" s="27">
        <v>0.0</v>
      </c>
      <c r="E3010" s="40"/>
    </row>
    <row r="3011" hidden="1">
      <c r="A3011" s="31" t="s">
        <v>3729</v>
      </c>
      <c r="B3011" s="25">
        <v>0.0</v>
      </c>
      <c r="C3011" s="26"/>
      <c r="D3011" s="27">
        <v>0.0</v>
      </c>
      <c r="E3011" s="41"/>
    </row>
    <row r="3012" hidden="1">
      <c r="A3012" s="31" t="s">
        <v>3730</v>
      </c>
      <c r="B3012" s="29">
        <v>100.0</v>
      </c>
      <c r="C3012" s="26">
        <v>100.0</v>
      </c>
      <c r="D3012" s="27">
        <v>0.0</v>
      </c>
      <c r="E3012" s="40" t="s">
        <v>5041</v>
      </c>
    </row>
    <row r="3013" hidden="1">
      <c r="A3013" s="31" t="s">
        <v>3732</v>
      </c>
      <c r="B3013" s="29">
        <v>1802.0</v>
      </c>
      <c r="C3013" s="26">
        <v>3420.0</v>
      </c>
      <c r="D3013" s="27">
        <v>1618.0</v>
      </c>
      <c r="E3013" s="28"/>
    </row>
    <row r="3014" hidden="1">
      <c r="A3014" s="31" t="s">
        <v>3734</v>
      </c>
      <c r="B3014" s="29">
        <v>0.0</v>
      </c>
      <c r="C3014" s="26">
        <v>270.0</v>
      </c>
      <c r="D3014" s="27">
        <v>270.0</v>
      </c>
      <c r="E3014" s="28"/>
    </row>
    <row r="3015" hidden="1">
      <c r="A3015" s="57" t="s">
        <v>3735</v>
      </c>
      <c r="B3015" s="48">
        <v>46135.5</v>
      </c>
      <c r="C3015" s="48">
        <v>46135.5</v>
      </c>
      <c r="D3015" s="27">
        <v>0.0</v>
      </c>
      <c r="E3015" s="41"/>
    </row>
    <row r="3016" hidden="1">
      <c r="A3016" s="57" t="s">
        <v>3736</v>
      </c>
      <c r="B3016" s="29">
        <v>22675.0</v>
      </c>
      <c r="C3016" s="58">
        <v>22675.0</v>
      </c>
      <c r="D3016" s="27">
        <v>0.0</v>
      </c>
      <c r="E3016" s="41"/>
    </row>
    <row r="3017" hidden="1">
      <c r="A3017" s="57" t="s">
        <v>3737</v>
      </c>
      <c r="B3017" s="29">
        <v>22563.0</v>
      </c>
      <c r="C3017" s="58">
        <v>21821.0</v>
      </c>
      <c r="D3017" s="27">
        <v>-742.0</v>
      </c>
      <c r="E3017" s="41"/>
    </row>
    <row r="3018" hidden="1">
      <c r="A3018" s="57" t="s">
        <v>3738</v>
      </c>
      <c r="B3018" s="29">
        <v>13643.0</v>
      </c>
      <c r="C3018" s="58">
        <v>13643.0</v>
      </c>
      <c r="D3018" s="27">
        <v>0.0</v>
      </c>
      <c r="E3018" s="41"/>
    </row>
    <row r="3019" hidden="1">
      <c r="A3019" s="57" t="s">
        <v>3740</v>
      </c>
      <c r="B3019" s="29">
        <v>618.0</v>
      </c>
      <c r="C3019" s="58">
        <v>618.0</v>
      </c>
      <c r="D3019" s="27">
        <v>0.0</v>
      </c>
      <c r="E3019" s="41"/>
    </row>
    <row r="3020" hidden="1">
      <c r="A3020" s="57" t="s">
        <v>3741</v>
      </c>
      <c r="B3020" s="29">
        <v>0.0</v>
      </c>
      <c r="C3020" s="58">
        <v>0.0</v>
      </c>
      <c r="D3020" s="27">
        <v>0.0</v>
      </c>
      <c r="E3020" s="41"/>
    </row>
    <row r="3021" hidden="1">
      <c r="A3021" s="35" t="s">
        <v>3742</v>
      </c>
      <c r="B3021" s="48">
        <v>117178.5</v>
      </c>
      <c r="C3021" s="73">
        <v>116436.50000000003</v>
      </c>
      <c r="D3021" s="27">
        <v>-741.9999999999709</v>
      </c>
      <c r="E3021" s="41"/>
    </row>
    <row r="3022" hidden="1">
      <c r="A3022" s="36" t="s">
        <v>3743</v>
      </c>
      <c r="B3022" s="42">
        <v>4.000000000007276</v>
      </c>
      <c r="C3022" s="74">
        <v>1891.999999999971</v>
      </c>
      <c r="D3022" s="65">
        <v>1887.9999999999636</v>
      </c>
      <c r="E3022" s="46" t="s">
        <v>8757</v>
      </c>
    </row>
    <row r="3023" hidden="1">
      <c r="A3023" s="39"/>
      <c r="B3023" s="59"/>
      <c r="C3023" s="76"/>
      <c r="D3023" s="60"/>
      <c r="E3023" s="68"/>
    </row>
    <row r="3024" hidden="1">
      <c r="A3024" s="39"/>
      <c r="B3024" s="59"/>
      <c r="C3024" s="76"/>
      <c r="D3024" s="60"/>
      <c r="E3024" s="68"/>
    </row>
    <row r="3025" hidden="1">
      <c r="A3025" s="5" t="s">
        <v>4848</v>
      </c>
      <c r="B3025" s="6"/>
      <c r="C3025" s="6"/>
      <c r="D3025" s="6"/>
      <c r="E3025" s="7"/>
    </row>
    <row r="3026" hidden="1">
      <c r="A3026" s="10"/>
      <c r="B3026" s="11"/>
      <c r="C3026" s="11"/>
      <c r="D3026" s="11"/>
      <c r="E3026" s="12"/>
    </row>
    <row r="3027" hidden="1">
      <c r="A3027" s="5" t="s">
        <v>3717</v>
      </c>
      <c r="B3027" s="6"/>
      <c r="C3027" s="6"/>
      <c r="D3027" s="6"/>
      <c r="E3027" s="7"/>
    </row>
    <row r="3028" hidden="1">
      <c r="A3028" s="10"/>
      <c r="B3028" s="11"/>
      <c r="C3028" s="11"/>
      <c r="D3028" s="11"/>
      <c r="E3028" s="12"/>
    </row>
    <row r="3029" hidden="1">
      <c r="A3029" s="13">
        <v>46143.0</v>
      </c>
      <c r="B3029" s="6"/>
      <c r="C3029" s="53" t="s">
        <v>3718</v>
      </c>
      <c r="D3029" s="47">
        <v>46145.0</v>
      </c>
      <c r="E3029" s="7"/>
    </row>
    <row r="3030" hidden="1">
      <c r="A3030" s="10"/>
      <c r="B3030" s="11"/>
      <c r="C3030" s="16"/>
      <c r="D3030" s="11"/>
      <c r="E3030" s="12"/>
    </row>
    <row r="3031" hidden="1">
      <c r="A3031" s="54" t="s">
        <v>4857</v>
      </c>
      <c r="B3031" s="7"/>
      <c r="C3031" s="16"/>
      <c r="D3031" s="55" t="s">
        <v>4851</v>
      </c>
      <c r="E3031" s="7"/>
    </row>
    <row r="3032" hidden="1">
      <c r="A3032" s="10"/>
      <c r="B3032" s="12"/>
      <c r="C3032" s="16"/>
      <c r="D3032" s="11"/>
      <c r="E3032" s="12"/>
    </row>
    <row r="3033" hidden="1">
      <c r="A3033" s="19" t="s">
        <v>3719</v>
      </c>
      <c r="B3033" s="6"/>
      <c r="C3033" s="6"/>
      <c r="D3033" s="6"/>
      <c r="E3033" s="7"/>
    </row>
    <row r="3034" hidden="1">
      <c r="A3034" s="20" t="s">
        <v>3720</v>
      </c>
      <c r="B3034" s="21" t="s">
        <v>3721</v>
      </c>
      <c r="C3034" s="22" t="s">
        <v>3722</v>
      </c>
      <c r="D3034" s="21" t="s">
        <v>3723</v>
      </c>
      <c r="E3034" s="23" t="s">
        <v>13</v>
      </c>
    </row>
    <row r="3035" hidden="1">
      <c r="A3035" s="56" t="s">
        <v>3724</v>
      </c>
      <c r="B3035" s="25">
        <v>2981.0</v>
      </c>
      <c r="C3035" s="26">
        <v>1981.0</v>
      </c>
      <c r="D3035" s="27">
        <v>-1000.0</v>
      </c>
      <c r="E3035" s="40"/>
    </row>
    <row r="3036" hidden="1">
      <c r="A3036" s="56" t="s">
        <v>3725</v>
      </c>
      <c r="B3036" s="29">
        <v>7547.0</v>
      </c>
      <c r="C3036" s="26">
        <v>7547.0</v>
      </c>
      <c r="D3036" s="27">
        <v>0.0</v>
      </c>
      <c r="E3036" s="40"/>
    </row>
    <row r="3037" hidden="1">
      <c r="A3037" s="56" t="s">
        <v>3726</v>
      </c>
      <c r="B3037" s="29">
        <v>0.0</v>
      </c>
      <c r="C3037" s="26"/>
      <c r="D3037" s="27">
        <v>0.0</v>
      </c>
      <c r="E3037" s="41"/>
    </row>
    <row r="3038" hidden="1">
      <c r="A3038" s="56" t="s">
        <v>3727</v>
      </c>
      <c r="B3038" s="25">
        <v>0.0</v>
      </c>
      <c r="C3038" s="26"/>
      <c r="D3038" s="27">
        <v>0.0</v>
      </c>
      <c r="E3038" s="40"/>
    </row>
    <row r="3039" hidden="1">
      <c r="A3039" s="31" t="s">
        <v>3729</v>
      </c>
      <c r="B3039" s="25">
        <v>0.0</v>
      </c>
      <c r="C3039" s="26"/>
      <c r="D3039" s="27">
        <v>0.0</v>
      </c>
      <c r="E3039" s="41"/>
    </row>
    <row r="3040" hidden="1">
      <c r="A3040" s="31" t="s">
        <v>3730</v>
      </c>
      <c r="B3040" s="29">
        <v>0.0</v>
      </c>
      <c r="C3040" s="26"/>
      <c r="D3040" s="27">
        <v>0.0</v>
      </c>
      <c r="E3040" s="40"/>
    </row>
    <row r="3041" hidden="1">
      <c r="A3041" s="31" t="s">
        <v>3732</v>
      </c>
      <c r="B3041" s="29">
        <v>833.0</v>
      </c>
      <c r="C3041" s="26"/>
      <c r="D3041" s="27">
        <v>-833.0</v>
      </c>
      <c r="E3041" s="28"/>
    </row>
    <row r="3042" hidden="1">
      <c r="A3042" s="31" t="s">
        <v>3734</v>
      </c>
      <c r="B3042" s="29">
        <v>135.0</v>
      </c>
      <c r="C3042" s="26">
        <v>135.0</v>
      </c>
      <c r="D3042" s="27">
        <v>0.0</v>
      </c>
      <c r="E3042" s="28"/>
    </row>
    <row r="3043" hidden="1">
      <c r="A3043" s="57" t="s">
        <v>3735</v>
      </c>
      <c r="B3043" s="48">
        <v>36345.0</v>
      </c>
      <c r="C3043" s="48">
        <v>36345.0</v>
      </c>
      <c r="D3043" s="27">
        <v>0.0</v>
      </c>
      <c r="E3043" s="41"/>
    </row>
    <row r="3044" hidden="1">
      <c r="A3044" s="57" t="s">
        <v>3736</v>
      </c>
      <c r="B3044" s="29">
        <v>22966.0</v>
      </c>
      <c r="C3044" s="58">
        <v>22966.0</v>
      </c>
      <c r="D3044" s="27">
        <v>0.0</v>
      </c>
      <c r="E3044" s="41"/>
    </row>
    <row r="3045" hidden="1">
      <c r="A3045" s="57" t="s">
        <v>3737</v>
      </c>
      <c r="B3045" s="29">
        <v>20782.0</v>
      </c>
      <c r="C3045" s="58">
        <v>20782.0</v>
      </c>
      <c r="D3045" s="27">
        <v>0.0</v>
      </c>
      <c r="E3045" s="41"/>
    </row>
    <row r="3046" hidden="1">
      <c r="A3046" s="57" t="s">
        <v>3738</v>
      </c>
      <c r="B3046" s="29">
        <v>15906.0</v>
      </c>
      <c r="C3046" s="58">
        <v>15906.0</v>
      </c>
      <c r="D3046" s="27">
        <v>0.0</v>
      </c>
      <c r="E3046" s="41"/>
    </row>
    <row r="3047" hidden="1">
      <c r="A3047" s="57" t="s">
        <v>3740</v>
      </c>
      <c r="B3047" s="29">
        <v>702.0</v>
      </c>
      <c r="C3047" s="58">
        <v>702.0</v>
      </c>
      <c r="D3047" s="27">
        <v>0.0</v>
      </c>
      <c r="E3047" s="41"/>
    </row>
    <row r="3048" hidden="1">
      <c r="A3048" s="57" t="s">
        <v>3741</v>
      </c>
      <c r="B3048" s="29">
        <v>0.0</v>
      </c>
      <c r="C3048" s="58">
        <v>0.0</v>
      </c>
      <c r="D3048" s="27">
        <v>0.0</v>
      </c>
      <c r="E3048" s="41"/>
    </row>
    <row r="3049" hidden="1">
      <c r="A3049" s="35" t="s">
        <v>3742</v>
      </c>
      <c r="B3049" s="48">
        <v>108196.5</v>
      </c>
      <c r="C3049" s="73">
        <v>108196.5</v>
      </c>
      <c r="D3049" s="27">
        <v>0.0</v>
      </c>
      <c r="E3049" s="41"/>
    </row>
    <row r="3050" hidden="1">
      <c r="A3050" s="36" t="s">
        <v>3743</v>
      </c>
      <c r="B3050" s="42">
        <v>0.5</v>
      </c>
      <c r="C3050" s="74">
        <v>-1832.5</v>
      </c>
      <c r="D3050" s="65">
        <v>-1833.0</v>
      </c>
      <c r="E3050" s="46" t="s">
        <v>8758</v>
      </c>
    </row>
    <row r="3051" hidden="1">
      <c r="A3051" s="39"/>
      <c r="B3051" s="59"/>
      <c r="C3051" s="76"/>
      <c r="D3051" s="60"/>
      <c r="E3051" s="68"/>
    </row>
    <row r="3052" hidden="1">
      <c r="A3052" s="39"/>
      <c r="B3052" s="59"/>
      <c r="C3052" s="76"/>
      <c r="D3052" s="60"/>
      <c r="E3052" s="68"/>
    </row>
    <row r="3053" hidden="1">
      <c r="A3053" s="5" t="s">
        <v>4848</v>
      </c>
      <c r="B3053" s="6"/>
      <c r="C3053" s="6"/>
      <c r="D3053" s="6"/>
      <c r="E3053" s="7"/>
    </row>
    <row r="3054" hidden="1">
      <c r="A3054" s="10"/>
      <c r="B3054" s="11"/>
      <c r="C3054" s="11"/>
      <c r="D3054" s="11"/>
      <c r="E3054" s="12"/>
    </row>
    <row r="3055" hidden="1">
      <c r="A3055" s="5" t="s">
        <v>3717</v>
      </c>
      <c r="B3055" s="6"/>
      <c r="C3055" s="6"/>
      <c r="D3055" s="6"/>
      <c r="E3055" s="7"/>
    </row>
    <row r="3056" hidden="1">
      <c r="A3056" s="10"/>
      <c r="B3056" s="11"/>
      <c r="C3056" s="11"/>
      <c r="D3056" s="11"/>
      <c r="E3056" s="12"/>
    </row>
    <row r="3057" hidden="1">
      <c r="A3057" s="13">
        <v>46143.0</v>
      </c>
      <c r="B3057" s="6"/>
      <c r="C3057" s="53" t="s">
        <v>3718</v>
      </c>
      <c r="D3057" s="47">
        <v>46145.0</v>
      </c>
      <c r="E3057" s="7"/>
    </row>
    <row r="3058" hidden="1">
      <c r="A3058" s="10"/>
      <c r="B3058" s="11"/>
      <c r="C3058" s="16"/>
      <c r="D3058" s="11"/>
      <c r="E3058" s="12"/>
    </row>
    <row r="3059" hidden="1">
      <c r="A3059" s="54" t="s">
        <v>4857</v>
      </c>
      <c r="B3059" s="7"/>
      <c r="C3059" s="16"/>
      <c r="D3059" s="55" t="s">
        <v>4851</v>
      </c>
      <c r="E3059" s="7"/>
    </row>
    <row r="3060" hidden="1">
      <c r="A3060" s="10"/>
      <c r="B3060" s="12"/>
      <c r="C3060" s="16"/>
      <c r="D3060" s="11"/>
      <c r="E3060" s="12"/>
    </row>
    <row r="3061" hidden="1">
      <c r="A3061" s="19" t="s">
        <v>3719</v>
      </c>
      <c r="B3061" s="6"/>
      <c r="C3061" s="6"/>
      <c r="D3061" s="6"/>
      <c r="E3061" s="7"/>
    </row>
    <row r="3062" hidden="1">
      <c r="A3062" s="20" t="s">
        <v>3720</v>
      </c>
      <c r="B3062" s="21" t="s">
        <v>3721</v>
      </c>
      <c r="C3062" s="22" t="s">
        <v>3722</v>
      </c>
      <c r="D3062" s="21" t="s">
        <v>3723</v>
      </c>
      <c r="E3062" s="23" t="s">
        <v>13</v>
      </c>
    </row>
    <row r="3063" hidden="1">
      <c r="A3063" s="56" t="s">
        <v>3724</v>
      </c>
      <c r="B3063" s="25">
        <v>2981.0</v>
      </c>
      <c r="C3063" s="26">
        <v>1981.0</v>
      </c>
      <c r="D3063" s="27">
        <v>-1000.0</v>
      </c>
      <c r="E3063" s="40"/>
    </row>
    <row r="3064" hidden="1">
      <c r="A3064" s="56" t="s">
        <v>3725</v>
      </c>
      <c r="B3064" s="29">
        <v>7547.0</v>
      </c>
      <c r="C3064" s="26">
        <v>7547.0</v>
      </c>
      <c r="D3064" s="27">
        <v>0.0</v>
      </c>
      <c r="E3064" s="40"/>
    </row>
    <row r="3065" hidden="1">
      <c r="A3065" s="56" t="s">
        <v>3726</v>
      </c>
      <c r="B3065" s="29">
        <v>0.0</v>
      </c>
      <c r="C3065" s="26"/>
      <c r="D3065" s="27">
        <v>0.0</v>
      </c>
      <c r="E3065" s="41"/>
    </row>
    <row r="3066" hidden="1">
      <c r="A3066" s="56" t="s">
        <v>3727</v>
      </c>
      <c r="B3066" s="25">
        <v>0.0</v>
      </c>
      <c r="C3066" s="26"/>
      <c r="D3066" s="27">
        <v>0.0</v>
      </c>
      <c r="E3066" s="40"/>
    </row>
    <row r="3067" hidden="1">
      <c r="A3067" s="31" t="s">
        <v>3729</v>
      </c>
      <c r="B3067" s="25">
        <v>0.0</v>
      </c>
      <c r="C3067" s="26"/>
      <c r="D3067" s="27">
        <v>0.0</v>
      </c>
      <c r="E3067" s="41"/>
    </row>
    <row r="3068" hidden="1">
      <c r="A3068" s="31" t="s">
        <v>3730</v>
      </c>
      <c r="B3068" s="29">
        <v>0.0</v>
      </c>
      <c r="C3068" s="26"/>
      <c r="D3068" s="27">
        <v>0.0</v>
      </c>
      <c r="E3068" s="40"/>
    </row>
    <row r="3069" hidden="1">
      <c r="A3069" s="31" t="s">
        <v>3732</v>
      </c>
      <c r="B3069" s="29">
        <v>833.0</v>
      </c>
      <c r="C3069" s="26"/>
      <c r="D3069" s="27">
        <v>-833.0</v>
      </c>
      <c r="E3069" s="28"/>
    </row>
    <row r="3070" hidden="1">
      <c r="A3070" s="31" t="s">
        <v>3734</v>
      </c>
      <c r="B3070" s="29">
        <v>135.0</v>
      </c>
      <c r="C3070" s="26">
        <v>135.0</v>
      </c>
      <c r="D3070" s="27">
        <v>0.0</v>
      </c>
      <c r="E3070" s="28"/>
    </row>
    <row r="3071" hidden="1">
      <c r="A3071" s="57" t="s">
        <v>3735</v>
      </c>
      <c r="B3071" s="48">
        <v>36345.0</v>
      </c>
      <c r="C3071" s="48">
        <v>36345.0</v>
      </c>
      <c r="D3071" s="27">
        <v>0.0</v>
      </c>
      <c r="E3071" s="41"/>
    </row>
    <row r="3072" hidden="1">
      <c r="A3072" s="57" t="s">
        <v>3736</v>
      </c>
      <c r="B3072" s="29">
        <v>22966.0</v>
      </c>
      <c r="C3072" s="58">
        <v>22966.0</v>
      </c>
      <c r="D3072" s="27">
        <v>0.0</v>
      </c>
      <c r="E3072" s="41"/>
    </row>
    <row r="3073" hidden="1">
      <c r="A3073" s="57" t="s">
        <v>3737</v>
      </c>
      <c r="B3073" s="29">
        <v>20782.0</v>
      </c>
      <c r="C3073" s="58">
        <v>20782.0</v>
      </c>
      <c r="D3073" s="27">
        <v>0.0</v>
      </c>
      <c r="E3073" s="41"/>
    </row>
    <row r="3074" hidden="1">
      <c r="A3074" s="57" t="s">
        <v>3738</v>
      </c>
      <c r="B3074" s="29">
        <v>15906.0</v>
      </c>
      <c r="C3074" s="58">
        <v>15906.0</v>
      </c>
      <c r="D3074" s="27">
        <v>0.0</v>
      </c>
      <c r="E3074" s="41"/>
    </row>
    <row r="3075" hidden="1">
      <c r="A3075" s="57" t="s">
        <v>3740</v>
      </c>
      <c r="B3075" s="29">
        <v>702.0</v>
      </c>
      <c r="C3075" s="58">
        <v>702.0</v>
      </c>
      <c r="D3075" s="27">
        <v>0.0</v>
      </c>
      <c r="E3075" s="41"/>
    </row>
    <row r="3076" hidden="1">
      <c r="A3076" s="57" t="s">
        <v>3741</v>
      </c>
      <c r="B3076" s="29">
        <v>0.0</v>
      </c>
      <c r="C3076" s="58">
        <v>0.0</v>
      </c>
      <c r="D3076" s="27">
        <v>0.0</v>
      </c>
      <c r="E3076" s="41"/>
    </row>
    <row r="3077" hidden="1">
      <c r="A3077" s="35" t="s">
        <v>3742</v>
      </c>
      <c r="B3077" s="48">
        <v>108196.5</v>
      </c>
      <c r="C3077" s="73">
        <v>108196.5</v>
      </c>
      <c r="D3077" s="27">
        <v>0.0</v>
      </c>
      <c r="E3077" s="41"/>
    </row>
    <row r="3078" hidden="1">
      <c r="A3078" s="36" t="s">
        <v>3743</v>
      </c>
      <c r="B3078" s="42">
        <v>0.5</v>
      </c>
      <c r="C3078" s="74">
        <v>-1832.5</v>
      </c>
      <c r="D3078" s="65">
        <v>-1833.0</v>
      </c>
      <c r="E3078" s="46" t="s">
        <v>8758</v>
      </c>
    </row>
    <row r="3079" hidden="1">
      <c r="A3079" s="39"/>
      <c r="B3079" s="59"/>
      <c r="C3079" s="76"/>
      <c r="D3079" s="60"/>
      <c r="E3079" s="68"/>
    </row>
    <row r="3080" hidden="1">
      <c r="A3080" s="39"/>
      <c r="B3080" s="59"/>
      <c r="C3080" s="76"/>
      <c r="D3080" s="60"/>
      <c r="E3080" s="68"/>
    </row>
    <row r="3081" hidden="1">
      <c r="A3081" s="5" t="s">
        <v>4848</v>
      </c>
      <c r="B3081" s="6"/>
      <c r="C3081" s="6"/>
      <c r="D3081" s="6"/>
      <c r="E3081" s="7"/>
    </row>
    <row r="3082" hidden="1">
      <c r="A3082" s="10"/>
      <c r="B3082" s="11"/>
      <c r="C3082" s="11"/>
      <c r="D3082" s="11"/>
      <c r="E3082" s="12"/>
    </row>
    <row r="3083" hidden="1">
      <c r="A3083" s="5" t="s">
        <v>3717</v>
      </c>
      <c r="B3083" s="6"/>
      <c r="C3083" s="6"/>
      <c r="D3083" s="6"/>
      <c r="E3083" s="7"/>
    </row>
    <row r="3084" hidden="1">
      <c r="A3084" s="10"/>
      <c r="B3084" s="11"/>
      <c r="C3084" s="11"/>
      <c r="D3084" s="11"/>
      <c r="E3084" s="12"/>
    </row>
    <row r="3085" hidden="1">
      <c r="A3085" s="13">
        <v>46146.0</v>
      </c>
      <c r="B3085" s="6"/>
      <c r="C3085" s="53" t="s">
        <v>3718</v>
      </c>
      <c r="D3085" s="47">
        <v>46152.0</v>
      </c>
      <c r="E3085" s="7"/>
    </row>
    <row r="3086" hidden="1">
      <c r="A3086" s="10"/>
      <c r="B3086" s="11"/>
      <c r="C3086" s="16"/>
      <c r="D3086" s="11"/>
      <c r="E3086" s="12"/>
    </row>
    <row r="3087" hidden="1">
      <c r="A3087" s="54" t="s">
        <v>4850</v>
      </c>
      <c r="B3087" s="7"/>
      <c r="C3087" s="16"/>
      <c r="D3087" s="55" t="s">
        <v>4851</v>
      </c>
      <c r="E3087" s="7"/>
    </row>
    <row r="3088" hidden="1">
      <c r="A3088" s="10"/>
      <c r="B3088" s="12"/>
      <c r="C3088" s="16"/>
      <c r="D3088" s="11"/>
      <c r="E3088" s="12"/>
    </row>
    <row r="3089" hidden="1">
      <c r="A3089" s="19" t="s">
        <v>3719</v>
      </c>
      <c r="B3089" s="6"/>
      <c r="C3089" s="6"/>
      <c r="D3089" s="6"/>
      <c r="E3089" s="7"/>
    </row>
    <row r="3090" hidden="1">
      <c r="A3090" s="20" t="s">
        <v>3720</v>
      </c>
      <c r="B3090" s="21" t="s">
        <v>3721</v>
      </c>
      <c r="C3090" s="22" t="s">
        <v>3722</v>
      </c>
      <c r="D3090" s="21" t="s">
        <v>3723</v>
      </c>
      <c r="E3090" s="23" t="s">
        <v>13</v>
      </c>
    </row>
    <row r="3091" hidden="1">
      <c r="A3091" s="56" t="s">
        <v>3724</v>
      </c>
      <c r="B3091" s="25">
        <v>8221.0</v>
      </c>
      <c r="C3091" s="26">
        <v>8550.0</v>
      </c>
      <c r="D3091" s="27">
        <v>329.0</v>
      </c>
      <c r="E3091" s="40" t="s">
        <v>8759</v>
      </c>
    </row>
    <row r="3092" hidden="1">
      <c r="A3092" s="56" t="s">
        <v>3725</v>
      </c>
      <c r="B3092" s="29">
        <v>19859.0</v>
      </c>
      <c r="C3092" s="26">
        <v>19859.0</v>
      </c>
      <c r="D3092" s="27">
        <v>0.0</v>
      </c>
      <c r="E3092" s="40"/>
    </row>
    <row r="3093" hidden="1">
      <c r="A3093" s="56" t="s">
        <v>3726</v>
      </c>
      <c r="B3093" s="29">
        <v>0.0</v>
      </c>
      <c r="C3093" s="26"/>
      <c r="D3093" s="27">
        <v>0.0</v>
      </c>
      <c r="E3093" s="41"/>
    </row>
    <row r="3094" hidden="1">
      <c r="A3094" s="56" t="s">
        <v>3727</v>
      </c>
      <c r="B3094" s="25">
        <v>1700.0</v>
      </c>
      <c r="C3094" s="26">
        <v>1700.0</v>
      </c>
      <c r="D3094" s="27">
        <v>0.0</v>
      </c>
      <c r="E3094" s="40"/>
    </row>
    <row r="3095" hidden="1">
      <c r="A3095" s="31" t="s">
        <v>3729</v>
      </c>
      <c r="B3095" s="25">
        <v>0.0</v>
      </c>
      <c r="C3095" s="26"/>
      <c r="D3095" s="27">
        <v>0.0</v>
      </c>
      <c r="E3095" s="41"/>
    </row>
    <row r="3096" hidden="1">
      <c r="A3096" s="31" t="s">
        <v>3730</v>
      </c>
      <c r="B3096" s="29">
        <v>71.0</v>
      </c>
      <c r="C3096" s="26">
        <v>71.0</v>
      </c>
      <c r="D3096" s="27">
        <v>0.0</v>
      </c>
      <c r="E3096" s="40" t="s">
        <v>4872</v>
      </c>
    </row>
    <row r="3097" hidden="1">
      <c r="A3097" s="31" t="s">
        <v>3732</v>
      </c>
      <c r="B3097" s="29">
        <v>814.0</v>
      </c>
      <c r="C3097" s="26">
        <v>764.0</v>
      </c>
      <c r="D3097" s="27">
        <v>-50.0</v>
      </c>
      <c r="E3097" s="28" t="s">
        <v>5051</v>
      </c>
    </row>
    <row r="3098" hidden="1">
      <c r="A3098" s="31" t="s">
        <v>3734</v>
      </c>
      <c r="B3098" s="29">
        <v>1120.0</v>
      </c>
      <c r="C3098" s="26">
        <v>1170.0</v>
      </c>
      <c r="D3098" s="27">
        <v>50.0</v>
      </c>
      <c r="E3098" s="28"/>
    </row>
    <row r="3099" hidden="1">
      <c r="A3099" s="57" t="s">
        <v>3735</v>
      </c>
      <c r="B3099" s="48">
        <v>83291.0</v>
      </c>
      <c r="C3099" s="48">
        <v>83291.0</v>
      </c>
      <c r="D3099" s="27">
        <v>0.0</v>
      </c>
      <c r="E3099" s="41"/>
    </row>
    <row r="3100" hidden="1">
      <c r="A3100" s="57" t="s">
        <v>3736</v>
      </c>
      <c r="B3100" s="29">
        <v>36987.0</v>
      </c>
      <c r="C3100" s="58">
        <v>36987.0</v>
      </c>
      <c r="D3100" s="27">
        <v>0.0</v>
      </c>
      <c r="E3100" s="41"/>
    </row>
    <row r="3101" hidden="1">
      <c r="A3101" s="57" t="s">
        <v>3737</v>
      </c>
      <c r="B3101" s="29">
        <v>40195.0</v>
      </c>
      <c r="C3101" s="58">
        <v>39866.0</v>
      </c>
      <c r="D3101" s="27">
        <v>-329.0</v>
      </c>
      <c r="E3101" s="41"/>
    </row>
    <row r="3102" hidden="1">
      <c r="A3102" s="57" t="s">
        <v>3738</v>
      </c>
      <c r="B3102" s="29">
        <v>24449.0</v>
      </c>
      <c r="C3102" s="58">
        <v>24449.0</v>
      </c>
      <c r="D3102" s="27">
        <v>0.0</v>
      </c>
      <c r="E3102" s="41"/>
    </row>
    <row r="3103" hidden="1">
      <c r="A3103" s="57" t="s">
        <v>3740</v>
      </c>
      <c r="B3103" s="29">
        <v>3078.0</v>
      </c>
      <c r="C3103" s="58">
        <v>3078.0</v>
      </c>
      <c r="D3103" s="27">
        <v>0.0</v>
      </c>
      <c r="E3103" s="41"/>
    </row>
    <row r="3104" hidden="1">
      <c r="A3104" s="57" t="s">
        <v>3741</v>
      </c>
      <c r="B3104" s="29">
        <v>0.0</v>
      </c>
      <c r="C3104" s="58">
        <v>0.0</v>
      </c>
      <c r="D3104" s="27">
        <v>0.0</v>
      </c>
      <c r="E3104" s="41"/>
    </row>
    <row r="3105" hidden="1">
      <c r="A3105" s="35" t="s">
        <v>3742</v>
      </c>
      <c r="B3105" s="48">
        <v>219781.5</v>
      </c>
      <c r="C3105" s="73">
        <v>219452.5</v>
      </c>
      <c r="D3105" s="27">
        <v>-329.0</v>
      </c>
      <c r="E3105" s="41"/>
    </row>
    <row r="3106" hidden="1">
      <c r="A3106" s="36" t="s">
        <v>3743</v>
      </c>
      <c r="B3106" s="42">
        <v>3.5</v>
      </c>
      <c r="C3106" s="74">
        <v>332.5</v>
      </c>
      <c r="D3106" s="65">
        <v>329.0</v>
      </c>
      <c r="E3106" s="46"/>
    </row>
    <row r="3107" hidden="1">
      <c r="A3107" s="39"/>
      <c r="B3107" s="59"/>
      <c r="C3107" s="76"/>
      <c r="D3107" s="60"/>
      <c r="E3107" s="68"/>
    </row>
    <row r="3108" hidden="1">
      <c r="A3108" s="39"/>
      <c r="B3108" s="59"/>
      <c r="C3108" s="76"/>
      <c r="D3108" s="60"/>
      <c r="E3108" s="68"/>
    </row>
    <row r="3109" hidden="1">
      <c r="A3109" s="5" t="s">
        <v>4848</v>
      </c>
      <c r="B3109" s="6"/>
      <c r="C3109" s="6"/>
      <c r="D3109" s="6"/>
      <c r="E3109" s="7"/>
    </row>
    <row r="3110" hidden="1">
      <c r="A3110" s="10"/>
      <c r="B3110" s="11"/>
      <c r="C3110" s="11"/>
      <c r="D3110" s="11"/>
      <c r="E3110" s="12"/>
    </row>
    <row r="3111" hidden="1">
      <c r="A3111" s="5" t="s">
        <v>3717</v>
      </c>
      <c r="B3111" s="6"/>
      <c r="C3111" s="6"/>
      <c r="D3111" s="6"/>
      <c r="E3111" s="7"/>
    </row>
    <row r="3112" hidden="1">
      <c r="A3112" s="10"/>
      <c r="B3112" s="11"/>
      <c r="C3112" s="11"/>
      <c r="D3112" s="11"/>
      <c r="E3112" s="12"/>
    </row>
    <row r="3113" hidden="1">
      <c r="A3113" s="13">
        <v>46153.0</v>
      </c>
      <c r="B3113" s="6"/>
      <c r="C3113" s="53" t="s">
        <v>3718</v>
      </c>
      <c r="D3113" s="47">
        <v>46159.0</v>
      </c>
      <c r="E3113" s="7"/>
    </row>
    <row r="3114" hidden="1">
      <c r="A3114" s="10"/>
      <c r="B3114" s="11"/>
      <c r="C3114" s="16"/>
      <c r="D3114" s="11"/>
      <c r="E3114" s="12"/>
    </row>
    <row r="3115" hidden="1">
      <c r="A3115" s="54" t="s">
        <v>4850</v>
      </c>
      <c r="B3115" s="7"/>
      <c r="C3115" s="16"/>
      <c r="D3115" s="55" t="s">
        <v>4851</v>
      </c>
      <c r="E3115" s="7"/>
    </row>
    <row r="3116" hidden="1">
      <c r="A3116" s="10"/>
      <c r="B3116" s="12"/>
      <c r="C3116" s="16"/>
      <c r="D3116" s="11"/>
      <c r="E3116" s="12"/>
    </row>
    <row r="3117" hidden="1">
      <c r="A3117" s="19" t="s">
        <v>3719</v>
      </c>
      <c r="B3117" s="6"/>
      <c r="C3117" s="6"/>
      <c r="D3117" s="6"/>
      <c r="E3117" s="7"/>
    </row>
    <row r="3118" hidden="1">
      <c r="A3118" s="20" t="s">
        <v>3720</v>
      </c>
      <c r="B3118" s="21" t="s">
        <v>3721</v>
      </c>
      <c r="C3118" s="22" t="s">
        <v>3722</v>
      </c>
      <c r="D3118" s="21" t="s">
        <v>3723</v>
      </c>
      <c r="E3118" s="23" t="s">
        <v>13</v>
      </c>
    </row>
    <row r="3119" hidden="1">
      <c r="A3119" s="56" t="s">
        <v>3724</v>
      </c>
      <c r="B3119" s="25">
        <v>10528.0</v>
      </c>
      <c r="C3119" s="26">
        <v>10528.0</v>
      </c>
      <c r="D3119" s="27">
        <v>0.0</v>
      </c>
      <c r="E3119" s="40"/>
    </row>
    <row r="3120" hidden="1">
      <c r="A3120" s="56" t="s">
        <v>3725</v>
      </c>
      <c r="B3120" s="29">
        <v>17084.0</v>
      </c>
      <c r="C3120" s="26">
        <v>17084.0</v>
      </c>
      <c r="D3120" s="27">
        <v>0.0</v>
      </c>
      <c r="E3120" s="40"/>
    </row>
    <row r="3121" hidden="1">
      <c r="A3121" s="56" t="s">
        <v>3726</v>
      </c>
      <c r="B3121" s="29">
        <v>0.0</v>
      </c>
      <c r="C3121" s="26"/>
      <c r="D3121" s="27">
        <v>0.0</v>
      </c>
      <c r="E3121" s="41"/>
    </row>
    <row r="3122" hidden="1">
      <c r="A3122" s="56" t="s">
        <v>3727</v>
      </c>
      <c r="B3122" s="25">
        <v>0.0</v>
      </c>
      <c r="C3122" s="26"/>
      <c r="D3122" s="27">
        <v>0.0</v>
      </c>
      <c r="E3122" s="40"/>
    </row>
    <row r="3123" hidden="1">
      <c r="A3123" s="31" t="s">
        <v>3729</v>
      </c>
      <c r="B3123" s="25">
        <v>0.0</v>
      </c>
      <c r="C3123" s="26"/>
      <c r="D3123" s="27">
        <v>0.0</v>
      </c>
      <c r="E3123" s="41"/>
    </row>
    <row r="3124" hidden="1">
      <c r="A3124" s="31" t="s">
        <v>3730</v>
      </c>
      <c r="B3124" s="29">
        <v>0.0</v>
      </c>
      <c r="C3124" s="26"/>
      <c r="D3124" s="27">
        <v>0.0</v>
      </c>
      <c r="E3124" s="40"/>
    </row>
    <row r="3125" hidden="1">
      <c r="A3125" s="31" t="s">
        <v>3732</v>
      </c>
      <c r="B3125" s="29">
        <v>0.0</v>
      </c>
      <c r="C3125" s="26"/>
      <c r="D3125" s="27">
        <v>0.0</v>
      </c>
      <c r="E3125" s="28"/>
    </row>
    <row r="3126" hidden="1">
      <c r="A3126" s="31" t="s">
        <v>3734</v>
      </c>
      <c r="B3126" s="29">
        <v>2025.0</v>
      </c>
      <c r="C3126" s="26">
        <v>2025.0</v>
      </c>
      <c r="D3126" s="27">
        <v>0.0</v>
      </c>
      <c r="E3126" s="28"/>
    </row>
    <row r="3127" hidden="1">
      <c r="A3127" s="57" t="s">
        <v>3735</v>
      </c>
      <c r="B3127" s="48">
        <v>83239.4</v>
      </c>
      <c r="C3127" s="48">
        <v>83568.4</v>
      </c>
      <c r="D3127" s="27">
        <v>329.0</v>
      </c>
      <c r="E3127" s="41"/>
    </row>
    <row r="3128" hidden="1">
      <c r="A3128" s="57" t="s">
        <v>3736</v>
      </c>
      <c r="B3128" s="29">
        <v>43574.0</v>
      </c>
      <c r="C3128" s="58">
        <v>43574.0</v>
      </c>
      <c r="D3128" s="27">
        <v>0.0</v>
      </c>
      <c r="E3128" s="41"/>
    </row>
    <row r="3129" hidden="1">
      <c r="A3129" s="57" t="s">
        <v>3737</v>
      </c>
      <c r="B3129" s="29">
        <v>45137.0</v>
      </c>
      <c r="C3129" s="58">
        <v>44152.0</v>
      </c>
      <c r="D3129" s="27">
        <v>-985.0</v>
      </c>
      <c r="E3129" s="41"/>
    </row>
    <row r="3130" hidden="1">
      <c r="A3130" s="57" t="s">
        <v>3738</v>
      </c>
      <c r="B3130" s="29">
        <v>37566.9</v>
      </c>
      <c r="C3130" s="58">
        <v>37566.9</v>
      </c>
      <c r="D3130" s="27">
        <v>0.0</v>
      </c>
      <c r="E3130" s="41"/>
    </row>
    <row r="3131" hidden="1">
      <c r="A3131" s="57" t="s">
        <v>3740</v>
      </c>
      <c r="B3131" s="29">
        <v>3017.0</v>
      </c>
      <c r="C3131" s="58">
        <v>3017.0</v>
      </c>
      <c r="D3131" s="27">
        <v>0.0</v>
      </c>
      <c r="E3131" s="41"/>
    </row>
    <row r="3132" hidden="1">
      <c r="A3132" s="57" t="s">
        <v>3741</v>
      </c>
      <c r="B3132" s="29">
        <v>0.0</v>
      </c>
      <c r="C3132" s="58">
        <v>0.0</v>
      </c>
      <c r="D3132" s="27">
        <v>0.0</v>
      </c>
      <c r="E3132" s="41"/>
    </row>
    <row r="3133" hidden="1">
      <c r="A3133" s="35" t="s">
        <v>3742</v>
      </c>
      <c r="B3133" s="48">
        <v>242170.80000000005</v>
      </c>
      <c r="C3133" s="73">
        <v>241514.80000000002</v>
      </c>
      <c r="D3133" s="27">
        <v>-656.0000000000291</v>
      </c>
      <c r="E3133" s="41"/>
    </row>
    <row r="3134" hidden="1">
      <c r="A3134" s="36" t="s">
        <v>3743</v>
      </c>
      <c r="B3134" s="42">
        <v>0.49999999998908606</v>
      </c>
      <c r="C3134" s="74">
        <v>0.49999999997089617</v>
      </c>
      <c r="D3134" s="65">
        <v>-1.8189894035458565E-11</v>
      </c>
      <c r="E3134" s="46"/>
    </row>
    <row r="3135" hidden="1">
      <c r="A3135" s="39"/>
      <c r="B3135" s="59"/>
      <c r="C3135" s="76"/>
      <c r="D3135" s="60"/>
      <c r="E3135" s="68"/>
    </row>
    <row r="3136" hidden="1">
      <c r="A3136" s="39"/>
      <c r="B3136" s="59"/>
      <c r="C3136" s="76"/>
      <c r="D3136" s="60"/>
      <c r="E3136" s="68"/>
    </row>
    <row r="3137" hidden="1">
      <c r="A3137" s="5" t="s">
        <v>4848</v>
      </c>
      <c r="B3137" s="6"/>
      <c r="C3137" s="6"/>
      <c r="D3137" s="6"/>
      <c r="E3137" s="7"/>
    </row>
    <row r="3138" hidden="1">
      <c r="A3138" s="10"/>
      <c r="B3138" s="11"/>
      <c r="C3138" s="11"/>
      <c r="D3138" s="11"/>
      <c r="E3138" s="12"/>
    </row>
    <row r="3139" hidden="1">
      <c r="A3139" s="5" t="s">
        <v>3717</v>
      </c>
      <c r="B3139" s="6"/>
      <c r="C3139" s="6"/>
      <c r="D3139" s="6"/>
      <c r="E3139" s="7"/>
    </row>
    <row r="3140" hidden="1">
      <c r="A3140" s="10"/>
      <c r="B3140" s="11"/>
      <c r="C3140" s="11"/>
      <c r="D3140" s="11"/>
      <c r="E3140" s="12"/>
    </row>
    <row r="3141" hidden="1">
      <c r="A3141" s="13">
        <v>46160.0</v>
      </c>
      <c r="B3141" s="6"/>
      <c r="C3141" s="53" t="s">
        <v>3718</v>
      </c>
      <c r="D3141" s="47">
        <v>46166.0</v>
      </c>
      <c r="E3141" s="7"/>
    </row>
    <row r="3142" hidden="1">
      <c r="A3142" s="10"/>
      <c r="B3142" s="11"/>
      <c r="C3142" s="16"/>
      <c r="D3142" s="11"/>
      <c r="E3142" s="12"/>
    </row>
    <row r="3143" hidden="1">
      <c r="A3143" s="54" t="s">
        <v>4850</v>
      </c>
      <c r="B3143" s="7"/>
      <c r="C3143" s="16"/>
      <c r="D3143" s="55" t="s">
        <v>4851</v>
      </c>
      <c r="E3143" s="7"/>
    </row>
    <row r="3144" hidden="1">
      <c r="A3144" s="10"/>
      <c r="B3144" s="12"/>
      <c r="C3144" s="16"/>
      <c r="D3144" s="11"/>
      <c r="E3144" s="12"/>
    </row>
    <row r="3145" hidden="1">
      <c r="A3145" s="19" t="s">
        <v>3719</v>
      </c>
      <c r="B3145" s="6"/>
      <c r="C3145" s="6"/>
      <c r="D3145" s="6"/>
      <c r="E3145" s="7"/>
    </row>
    <row r="3146" hidden="1">
      <c r="A3146" s="20" t="s">
        <v>3720</v>
      </c>
      <c r="B3146" s="21" t="s">
        <v>3721</v>
      </c>
      <c r="C3146" s="22" t="s">
        <v>3722</v>
      </c>
      <c r="D3146" s="21" t="s">
        <v>3723</v>
      </c>
      <c r="E3146" s="23" t="s">
        <v>13</v>
      </c>
    </row>
    <row r="3147" hidden="1">
      <c r="A3147" s="56" t="s">
        <v>3724</v>
      </c>
      <c r="B3147" s="25">
        <v>13161.0</v>
      </c>
      <c r="C3147" s="26">
        <v>13161.0</v>
      </c>
      <c r="D3147" s="27">
        <v>0.0</v>
      </c>
      <c r="E3147" s="40"/>
    </row>
    <row r="3148" hidden="1">
      <c r="A3148" s="56" t="s">
        <v>3725</v>
      </c>
      <c r="B3148" s="29">
        <v>20867.0</v>
      </c>
      <c r="C3148" s="26">
        <v>20867.0</v>
      </c>
      <c r="D3148" s="27">
        <v>0.0</v>
      </c>
      <c r="E3148" s="40"/>
    </row>
    <row r="3149" hidden="1">
      <c r="A3149" s="56" t="s">
        <v>3726</v>
      </c>
      <c r="B3149" s="29">
        <v>0.0</v>
      </c>
      <c r="C3149" s="26"/>
      <c r="D3149" s="27">
        <v>0.0</v>
      </c>
      <c r="E3149" s="41"/>
    </row>
    <row r="3150" hidden="1">
      <c r="A3150" s="56" t="s">
        <v>3727</v>
      </c>
      <c r="B3150" s="25">
        <v>1700.0</v>
      </c>
      <c r="C3150" s="26">
        <v>1700.0</v>
      </c>
      <c r="D3150" s="27">
        <v>0.0</v>
      </c>
      <c r="E3150" s="40"/>
    </row>
    <row r="3151" hidden="1">
      <c r="A3151" s="31" t="s">
        <v>3729</v>
      </c>
      <c r="B3151" s="25">
        <v>0.0</v>
      </c>
      <c r="C3151" s="26"/>
      <c r="D3151" s="27">
        <v>0.0</v>
      </c>
      <c r="E3151" s="41"/>
    </row>
    <row r="3152" hidden="1">
      <c r="A3152" s="31" t="s">
        <v>3730</v>
      </c>
      <c r="B3152" s="29">
        <v>0.0</v>
      </c>
      <c r="C3152" s="26"/>
      <c r="D3152" s="27">
        <v>0.0</v>
      </c>
      <c r="E3152" s="40"/>
    </row>
    <row r="3153" hidden="1">
      <c r="A3153" s="31" t="s">
        <v>3732</v>
      </c>
      <c r="B3153" s="29">
        <v>0.0</v>
      </c>
      <c r="C3153" s="26"/>
      <c r="D3153" s="27">
        <v>0.0</v>
      </c>
      <c r="E3153" s="28"/>
    </row>
    <row r="3154" hidden="1">
      <c r="A3154" s="31" t="s">
        <v>3734</v>
      </c>
      <c r="B3154" s="29">
        <v>2070.0</v>
      </c>
      <c r="C3154" s="26">
        <v>2070.0</v>
      </c>
      <c r="D3154" s="27">
        <v>0.0</v>
      </c>
      <c r="E3154" s="28"/>
    </row>
    <row r="3155" hidden="1">
      <c r="A3155" s="57" t="s">
        <v>3735</v>
      </c>
      <c r="B3155" s="48">
        <v>84887.69999999998</v>
      </c>
      <c r="C3155" s="48">
        <v>84887.70000000003</v>
      </c>
      <c r="D3155" s="27">
        <v>4.3655745685100555E-11</v>
      </c>
      <c r="E3155" s="41"/>
    </row>
    <row r="3156" hidden="1">
      <c r="A3156" s="57" t="s">
        <v>3736</v>
      </c>
      <c r="B3156" s="29">
        <v>40012.0</v>
      </c>
      <c r="C3156" s="58">
        <v>40012.0</v>
      </c>
      <c r="D3156" s="27">
        <v>0.0</v>
      </c>
      <c r="E3156" s="41"/>
    </row>
    <row r="3157" hidden="1">
      <c r="A3157" s="57" t="s">
        <v>3737</v>
      </c>
      <c r="B3157" s="29">
        <v>39099.0</v>
      </c>
      <c r="C3157" s="58">
        <v>39099.0</v>
      </c>
      <c r="D3157" s="27">
        <v>0.0</v>
      </c>
      <c r="E3157" s="41"/>
    </row>
    <row r="3158" hidden="1">
      <c r="A3158" s="57" t="s">
        <v>3738</v>
      </c>
      <c r="B3158" s="29">
        <v>32450.6</v>
      </c>
      <c r="C3158" s="58">
        <v>32450.6</v>
      </c>
      <c r="D3158" s="27">
        <v>0.0</v>
      </c>
      <c r="E3158" s="41"/>
    </row>
    <row r="3159" hidden="1">
      <c r="A3159" s="57" t="s">
        <v>3740</v>
      </c>
      <c r="B3159" s="29">
        <v>2051.0</v>
      </c>
      <c r="C3159" s="58">
        <v>2051.0</v>
      </c>
      <c r="D3159" s="27">
        <v>0.0</v>
      </c>
      <c r="E3159" s="41"/>
    </row>
    <row r="3160" hidden="1">
      <c r="A3160" s="57" t="s">
        <v>3741</v>
      </c>
      <c r="B3160" s="29">
        <v>0.0</v>
      </c>
      <c r="C3160" s="58">
        <v>0.0</v>
      </c>
      <c r="D3160" s="27">
        <v>0.0</v>
      </c>
      <c r="E3160" s="41"/>
    </row>
    <row r="3161" hidden="1">
      <c r="A3161" s="35" t="s">
        <v>3742</v>
      </c>
      <c r="B3161" s="48">
        <v>236297.30000000002</v>
      </c>
      <c r="C3161" s="73">
        <v>236297.29999999996</v>
      </c>
      <c r="D3161" s="27">
        <v>-5.820766091346741E-11</v>
      </c>
      <c r="E3161" s="41"/>
    </row>
    <row r="3162" hidden="1">
      <c r="A3162" s="36" t="s">
        <v>3743</v>
      </c>
      <c r="B3162" s="42">
        <v>0.9999999999890861</v>
      </c>
      <c r="C3162" s="74">
        <v>1.0000000000582077</v>
      </c>
      <c r="D3162" s="65">
        <v>6.912159733474255E-11</v>
      </c>
      <c r="E3162" s="46"/>
    </row>
    <row r="3163" hidden="1">
      <c r="A3163" s="39"/>
      <c r="B3163" s="59"/>
      <c r="C3163" s="76"/>
      <c r="D3163" s="60"/>
      <c r="E3163" s="68"/>
    </row>
    <row r="3164" hidden="1">
      <c r="A3164" s="39"/>
      <c r="B3164" s="59"/>
      <c r="C3164" s="76"/>
      <c r="D3164" s="60"/>
      <c r="E3164" s="68"/>
    </row>
    <row r="3165" hidden="1">
      <c r="A3165" s="5" t="s">
        <v>4848</v>
      </c>
      <c r="B3165" s="6"/>
      <c r="C3165" s="6"/>
      <c r="D3165" s="6"/>
      <c r="E3165" s="7"/>
    </row>
    <row r="3166" hidden="1">
      <c r="A3166" s="10"/>
      <c r="B3166" s="11"/>
      <c r="C3166" s="11"/>
      <c r="D3166" s="11"/>
      <c r="E3166" s="12"/>
    </row>
    <row r="3167" hidden="1">
      <c r="A3167" s="5" t="s">
        <v>3717</v>
      </c>
      <c r="B3167" s="6"/>
      <c r="C3167" s="6"/>
      <c r="D3167" s="6"/>
      <c r="E3167" s="7"/>
    </row>
    <row r="3168" hidden="1">
      <c r="A3168" s="10"/>
      <c r="B3168" s="11"/>
      <c r="C3168" s="11"/>
      <c r="D3168" s="11"/>
      <c r="E3168" s="12"/>
    </row>
    <row r="3169" hidden="1">
      <c r="A3169" s="13">
        <v>46167.0</v>
      </c>
      <c r="B3169" s="6"/>
      <c r="C3169" s="53" t="s">
        <v>3718</v>
      </c>
      <c r="D3169" s="47">
        <v>46173.0</v>
      </c>
      <c r="E3169" s="7"/>
    </row>
    <row r="3170" hidden="1">
      <c r="A3170" s="10"/>
      <c r="B3170" s="11"/>
      <c r="C3170" s="16"/>
      <c r="D3170" s="11"/>
      <c r="E3170" s="12"/>
    </row>
    <row r="3171" hidden="1">
      <c r="A3171" s="54" t="s">
        <v>4850</v>
      </c>
      <c r="B3171" s="7"/>
      <c r="C3171" s="16"/>
      <c r="D3171" s="55" t="s">
        <v>4851</v>
      </c>
      <c r="E3171" s="7"/>
    </row>
    <row r="3172" hidden="1">
      <c r="A3172" s="10"/>
      <c r="B3172" s="12"/>
      <c r="C3172" s="16"/>
      <c r="D3172" s="11"/>
      <c r="E3172" s="12"/>
    </row>
    <row r="3173" hidden="1">
      <c r="A3173" s="19" t="s">
        <v>3719</v>
      </c>
      <c r="B3173" s="6"/>
      <c r="C3173" s="6"/>
      <c r="D3173" s="6"/>
      <c r="E3173" s="7"/>
    </row>
    <row r="3174" hidden="1">
      <c r="A3174" s="20" t="s">
        <v>3720</v>
      </c>
      <c r="B3174" s="21" t="s">
        <v>3721</v>
      </c>
      <c r="C3174" s="22" t="s">
        <v>3722</v>
      </c>
      <c r="D3174" s="21" t="s">
        <v>3723</v>
      </c>
      <c r="E3174" s="23" t="s">
        <v>13</v>
      </c>
    </row>
    <row r="3175" hidden="1">
      <c r="A3175" s="56" t="s">
        <v>3724</v>
      </c>
      <c r="B3175" s="25">
        <v>8751.0</v>
      </c>
      <c r="C3175" s="26">
        <v>8751.0</v>
      </c>
      <c r="D3175" s="27">
        <v>0.0</v>
      </c>
      <c r="E3175" s="40"/>
    </row>
    <row r="3176" hidden="1">
      <c r="A3176" s="56" t="s">
        <v>3725</v>
      </c>
      <c r="B3176" s="29">
        <v>16699.0</v>
      </c>
      <c r="C3176" s="26">
        <v>16699.0</v>
      </c>
      <c r="D3176" s="27">
        <v>0.0</v>
      </c>
      <c r="E3176" s="40"/>
    </row>
    <row r="3177" hidden="1">
      <c r="A3177" s="56" t="s">
        <v>3726</v>
      </c>
      <c r="B3177" s="29">
        <v>0.0</v>
      </c>
      <c r="C3177" s="26"/>
      <c r="D3177" s="27">
        <v>0.0</v>
      </c>
      <c r="E3177" s="41"/>
    </row>
    <row r="3178" hidden="1">
      <c r="A3178" s="56" t="s">
        <v>3727</v>
      </c>
      <c r="B3178" s="25">
        <v>1400.0</v>
      </c>
      <c r="C3178" s="26">
        <v>1400.0</v>
      </c>
      <c r="D3178" s="27">
        <v>0.0</v>
      </c>
      <c r="E3178" s="40"/>
    </row>
    <row r="3179" hidden="1">
      <c r="A3179" s="31" t="s">
        <v>3729</v>
      </c>
      <c r="B3179" s="25">
        <v>0.0</v>
      </c>
      <c r="C3179" s="26"/>
      <c r="D3179" s="27">
        <v>0.0</v>
      </c>
      <c r="E3179" s="41"/>
    </row>
    <row r="3180" hidden="1">
      <c r="A3180" s="31" t="s">
        <v>3730</v>
      </c>
      <c r="B3180" s="29">
        <v>119.0</v>
      </c>
      <c r="C3180" s="26">
        <v>119.0</v>
      </c>
      <c r="D3180" s="27">
        <v>0.0</v>
      </c>
      <c r="E3180" s="40" t="s">
        <v>5129</v>
      </c>
    </row>
    <row r="3181" hidden="1">
      <c r="A3181" s="31" t="s">
        <v>3732</v>
      </c>
      <c r="B3181" s="29">
        <v>1477.0</v>
      </c>
      <c r="C3181" s="26">
        <v>1477.0</v>
      </c>
      <c r="D3181" s="27">
        <v>0.0</v>
      </c>
      <c r="E3181" s="28" t="s">
        <v>8760</v>
      </c>
    </row>
    <row r="3182" hidden="1">
      <c r="A3182" s="31" t="s">
        <v>3734</v>
      </c>
      <c r="B3182" s="29">
        <v>2070.0</v>
      </c>
      <c r="C3182" s="26">
        <v>2070.0</v>
      </c>
      <c r="D3182" s="27">
        <v>0.0</v>
      </c>
      <c r="E3182" s="28"/>
    </row>
    <row r="3183" hidden="1">
      <c r="A3183" s="57" t="s">
        <v>3735</v>
      </c>
      <c r="B3183" s="48">
        <v>78620.9</v>
      </c>
      <c r="C3183" s="48">
        <v>78620.90000000001</v>
      </c>
      <c r="D3183" s="27">
        <v>1.4551915228366852E-11</v>
      </c>
      <c r="E3183" s="41"/>
    </row>
    <row r="3184" hidden="1">
      <c r="A3184" s="57" t="s">
        <v>3736</v>
      </c>
      <c r="B3184" s="29">
        <v>39921.0</v>
      </c>
      <c r="C3184" s="58">
        <v>39632.0</v>
      </c>
      <c r="D3184" s="27">
        <v>-289.0</v>
      </c>
      <c r="E3184" s="41"/>
    </row>
    <row r="3185" hidden="1">
      <c r="A3185" s="57" t="s">
        <v>3737</v>
      </c>
      <c r="B3185" s="29">
        <v>34986.0</v>
      </c>
      <c r="C3185" s="58">
        <v>34986.0</v>
      </c>
      <c r="D3185" s="27">
        <v>0.0</v>
      </c>
      <c r="E3185" s="41"/>
    </row>
    <row r="3186" hidden="1">
      <c r="A3186" s="57" t="s">
        <v>3738</v>
      </c>
      <c r="B3186" s="29">
        <v>34309.0</v>
      </c>
      <c r="C3186" s="58">
        <v>34309.0</v>
      </c>
      <c r="D3186" s="27">
        <v>0.0</v>
      </c>
      <c r="E3186" s="41"/>
    </row>
    <row r="3187" hidden="1">
      <c r="A3187" s="57" t="s">
        <v>3740</v>
      </c>
      <c r="B3187" s="29">
        <v>2885.0</v>
      </c>
      <c r="C3187" s="58">
        <v>2885.0</v>
      </c>
      <c r="D3187" s="27">
        <v>0.0</v>
      </c>
      <c r="E3187" s="41"/>
    </row>
    <row r="3188" hidden="1">
      <c r="A3188" s="57" t="s">
        <v>3741</v>
      </c>
      <c r="B3188" s="29">
        <v>0.0</v>
      </c>
      <c r="C3188" s="58">
        <v>0.0</v>
      </c>
      <c r="D3188" s="27">
        <v>0.0</v>
      </c>
      <c r="E3188" s="41"/>
    </row>
    <row r="3189" hidden="1">
      <c r="A3189" s="35" t="s">
        <v>3742</v>
      </c>
      <c r="B3189" s="48">
        <v>221239.39999999997</v>
      </c>
      <c r="C3189" s="73">
        <v>220950.39999999994</v>
      </c>
      <c r="D3189" s="27">
        <v>-289.0000000000291</v>
      </c>
      <c r="E3189" s="41"/>
    </row>
    <row r="3190" hidden="1">
      <c r="A3190" s="36" t="s">
        <v>3743</v>
      </c>
      <c r="B3190" s="42">
        <v>-1.500000000003638</v>
      </c>
      <c r="C3190" s="74">
        <v>-1.4999999999126885</v>
      </c>
      <c r="D3190" s="65">
        <v>9.094947017729282E-11</v>
      </c>
      <c r="E3190" s="46"/>
    </row>
    <row r="3191" hidden="1">
      <c r="A3191" s="39"/>
      <c r="B3191" s="59"/>
      <c r="C3191" s="76"/>
      <c r="D3191" s="60"/>
      <c r="E3191" s="68"/>
    </row>
    <row r="3192" hidden="1">
      <c r="A3192" s="39"/>
      <c r="B3192" s="59"/>
      <c r="C3192" s="76"/>
      <c r="D3192" s="60"/>
      <c r="E3192" s="68"/>
    </row>
    <row r="3193" hidden="1">
      <c r="A3193" s="5" t="s">
        <v>4848</v>
      </c>
      <c r="B3193" s="6"/>
      <c r="C3193" s="6"/>
      <c r="D3193" s="6"/>
      <c r="E3193" s="7"/>
    </row>
    <row r="3194" hidden="1">
      <c r="A3194" s="10"/>
      <c r="B3194" s="11"/>
      <c r="C3194" s="11"/>
      <c r="D3194" s="11"/>
      <c r="E3194" s="12"/>
    </row>
    <row r="3195" hidden="1">
      <c r="A3195" s="5" t="s">
        <v>3717</v>
      </c>
      <c r="B3195" s="6"/>
      <c r="C3195" s="6"/>
      <c r="D3195" s="6"/>
      <c r="E3195" s="7"/>
    </row>
    <row r="3196" hidden="1">
      <c r="A3196" s="10"/>
      <c r="B3196" s="11"/>
      <c r="C3196" s="11"/>
      <c r="D3196" s="11"/>
      <c r="E3196" s="12"/>
    </row>
    <row r="3197" hidden="1">
      <c r="A3197" s="13">
        <v>46174.0</v>
      </c>
      <c r="B3197" s="6"/>
      <c r="C3197" s="53" t="s">
        <v>3718</v>
      </c>
      <c r="D3197" s="47">
        <v>46180.0</v>
      </c>
      <c r="E3197" s="7"/>
    </row>
    <row r="3198" hidden="1">
      <c r="A3198" s="10"/>
      <c r="B3198" s="11"/>
      <c r="C3198" s="16"/>
      <c r="D3198" s="11"/>
      <c r="E3198" s="12"/>
    </row>
    <row r="3199" hidden="1">
      <c r="A3199" s="54" t="s">
        <v>4850</v>
      </c>
      <c r="B3199" s="7"/>
      <c r="C3199" s="16"/>
      <c r="D3199" s="55" t="s">
        <v>4851</v>
      </c>
      <c r="E3199" s="7"/>
    </row>
    <row r="3200" hidden="1">
      <c r="A3200" s="10"/>
      <c r="B3200" s="12"/>
      <c r="C3200" s="16"/>
      <c r="D3200" s="11"/>
      <c r="E3200" s="12"/>
    </row>
    <row r="3201" hidden="1">
      <c r="A3201" s="19" t="s">
        <v>3719</v>
      </c>
      <c r="B3201" s="6"/>
      <c r="C3201" s="6"/>
      <c r="D3201" s="6"/>
      <c r="E3201" s="7"/>
    </row>
    <row r="3202" hidden="1">
      <c r="A3202" s="20" t="s">
        <v>3720</v>
      </c>
      <c r="B3202" s="21" t="s">
        <v>3721</v>
      </c>
      <c r="C3202" s="22" t="s">
        <v>3722</v>
      </c>
      <c r="D3202" s="21" t="s">
        <v>3723</v>
      </c>
      <c r="E3202" s="23" t="s">
        <v>13</v>
      </c>
    </row>
    <row r="3203" hidden="1">
      <c r="A3203" s="56" t="s">
        <v>3724</v>
      </c>
      <c r="B3203" s="25">
        <v>11687.0</v>
      </c>
      <c r="C3203" s="26">
        <v>11687.0</v>
      </c>
      <c r="D3203" s="27">
        <v>0.0</v>
      </c>
      <c r="E3203" s="40"/>
    </row>
    <row r="3204" hidden="1">
      <c r="A3204" s="56" t="s">
        <v>3725</v>
      </c>
      <c r="B3204" s="29">
        <v>19814.0</v>
      </c>
      <c r="C3204" s="26">
        <v>19814.0</v>
      </c>
      <c r="D3204" s="27">
        <v>0.0</v>
      </c>
      <c r="E3204" s="40"/>
    </row>
    <row r="3205" hidden="1">
      <c r="A3205" s="56" t="s">
        <v>3726</v>
      </c>
      <c r="B3205" s="29">
        <v>1075.0</v>
      </c>
      <c r="C3205" s="26">
        <v>1075.0</v>
      </c>
      <c r="D3205" s="27">
        <v>0.0</v>
      </c>
      <c r="E3205" s="41"/>
    </row>
    <row r="3206" hidden="1">
      <c r="A3206" s="56" t="s">
        <v>3727</v>
      </c>
      <c r="B3206" s="25">
        <v>1000.0</v>
      </c>
      <c r="C3206" s="26">
        <v>1000.0</v>
      </c>
      <c r="D3206" s="27">
        <v>0.0</v>
      </c>
      <c r="E3206" s="40"/>
    </row>
    <row r="3207" hidden="1">
      <c r="A3207" s="31" t="s">
        <v>3729</v>
      </c>
      <c r="B3207" s="25">
        <v>0.0</v>
      </c>
      <c r="C3207" s="26"/>
      <c r="D3207" s="27">
        <v>0.0</v>
      </c>
      <c r="E3207" s="41"/>
    </row>
    <row r="3208" hidden="1">
      <c r="A3208" s="31" t="s">
        <v>3730</v>
      </c>
      <c r="B3208" s="29">
        <v>0.0</v>
      </c>
      <c r="C3208" s="26"/>
      <c r="D3208" s="27">
        <v>0.0</v>
      </c>
      <c r="E3208" s="40"/>
    </row>
    <row r="3209" hidden="1">
      <c r="A3209" s="31" t="s">
        <v>3732</v>
      </c>
      <c r="B3209" s="29">
        <v>0.0</v>
      </c>
      <c r="C3209" s="26"/>
      <c r="D3209" s="27">
        <v>0.0</v>
      </c>
      <c r="E3209" s="28"/>
    </row>
    <row r="3210" hidden="1">
      <c r="A3210" s="31" t="s">
        <v>3734</v>
      </c>
      <c r="B3210" s="29">
        <v>1350.0</v>
      </c>
      <c r="C3210" s="26">
        <v>1350.0</v>
      </c>
      <c r="D3210" s="27">
        <v>0.0</v>
      </c>
      <c r="E3210" s="28"/>
    </row>
    <row r="3211" hidden="1">
      <c r="A3211" s="57" t="s">
        <v>3735</v>
      </c>
      <c r="B3211" s="48">
        <v>97149.7</v>
      </c>
      <c r="C3211" s="48">
        <v>97149.70000000003</v>
      </c>
      <c r="D3211" s="27">
        <v>2.9103830456733704E-11</v>
      </c>
      <c r="E3211" s="41"/>
    </row>
    <row r="3212" hidden="1">
      <c r="A3212" s="57" t="s">
        <v>3736</v>
      </c>
      <c r="B3212" s="29">
        <v>48591.0</v>
      </c>
      <c r="C3212" s="58">
        <v>48591.0</v>
      </c>
      <c r="D3212" s="27">
        <v>0.0</v>
      </c>
      <c r="E3212" s="41"/>
    </row>
    <row r="3213" hidden="1">
      <c r="A3213" s="57" t="s">
        <v>3737</v>
      </c>
      <c r="B3213" s="29">
        <v>46077.65</v>
      </c>
      <c r="C3213" s="58">
        <v>45505.86999999997</v>
      </c>
      <c r="D3213" s="27">
        <v>-571.7800000000279</v>
      </c>
      <c r="E3213" s="41"/>
    </row>
    <row r="3214" hidden="1">
      <c r="A3214" s="57" t="s">
        <v>3738</v>
      </c>
      <c r="B3214" s="29">
        <v>29465.0</v>
      </c>
      <c r="C3214" s="58">
        <v>29465.0</v>
      </c>
      <c r="D3214" s="27">
        <v>0.0</v>
      </c>
      <c r="E3214" s="41"/>
    </row>
    <row r="3215" hidden="1">
      <c r="A3215" s="57" t="s">
        <v>3740</v>
      </c>
      <c r="B3215" s="29">
        <v>1090.0</v>
      </c>
      <c r="C3215" s="58">
        <v>1090.0</v>
      </c>
      <c r="D3215" s="27">
        <v>0.0</v>
      </c>
      <c r="E3215" s="41"/>
    </row>
    <row r="3216" hidden="1">
      <c r="A3216" s="57" t="s">
        <v>3741</v>
      </c>
      <c r="B3216" s="29">
        <v>0.0</v>
      </c>
      <c r="C3216" s="58">
        <v>0.0</v>
      </c>
      <c r="D3216" s="27">
        <v>0.0</v>
      </c>
      <c r="E3216" s="41"/>
    </row>
    <row r="3217" hidden="1">
      <c r="A3217" s="35" t="s">
        <v>3742</v>
      </c>
      <c r="B3217" s="48">
        <v>257293.25</v>
      </c>
      <c r="C3217" s="73">
        <v>256721.4700000001</v>
      </c>
      <c r="D3217" s="27">
        <v>-571.7799999999115</v>
      </c>
      <c r="E3217" s="41"/>
    </row>
    <row r="3218" hidden="1">
      <c r="A3218" s="36" t="s">
        <v>3743</v>
      </c>
      <c r="B3218" s="42">
        <v>6.100000000013097</v>
      </c>
      <c r="C3218" s="74">
        <v>6.0999999998894054</v>
      </c>
      <c r="D3218" s="65">
        <v>-1.2369127944111824E-10</v>
      </c>
      <c r="E3218" s="46"/>
    </row>
    <row r="3219" hidden="1">
      <c r="A3219" s="39"/>
      <c r="B3219" s="59"/>
      <c r="C3219" s="76"/>
      <c r="D3219" s="60"/>
      <c r="E3219" s="68"/>
    </row>
    <row r="3220" hidden="1">
      <c r="A3220" s="39"/>
      <c r="B3220" s="59"/>
      <c r="C3220" s="76"/>
      <c r="D3220" s="60"/>
      <c r="E3220" s="68"/>
    </row>
    <row r="3221" hidden="1">
      <c r="A3221" s="5" t="s">
        <v>4848</v>
      </c>
      <c r="B3221" s="6"/>
      <c r="C3221" s="6"/>
      <c r="D3221" s="6"/>
      <c r="E3221" s="7"/>
    </row>
    <row r="3222" hidden="1">
      <c r="A3222" s="10"/>
      <c r="B3222" s="11"/>
      <c r="C3222" s="11"/>
      <c r="D3222" s="11"/>
      <c r="E3222" s="12"/>
    </row>
    <row r="3223" hidden="1">
      <c r="A3223" s="5" t="s">
        <v>3717</v>
      </c>
      <c r="B3223" s="6"/>
      <c r="C3223" s="6"/>
      <c r="D3223" s="6"/>
      <c r="E3223" s="7"/>
    </row>
    <row r="3224" hidden="1">
      <c r="A3224" s="10"/>
      <c r="B3224" s="11"/>
      <c r="C3224" s="11"/>
      <c r="D3224" s="11"/>
      <c r="E3224" s="12"/>
    </row>
    <row r="3225" hidden="1">
      <c r="A3225" s="13">
        <v>46174.0</v>
      </c>
      <c r="B3225" s="6"/>
      <c r="C3225" s="53" t="s">
        <v>3718</v>
      </c>
      <c r="D3225" s="47">
        <v>46180.0</v>
      </c>
      <c r="E3225" s="7"/>
    </row>
    <row r="3226" hidden="1">
      <c r="A3226" s="10"/>
      <c r="B3226" s="11"/>
      <c r="C3226" s="16"/>
      <c r="D3226" s="11"/>
      <c r="E3226" s="12"/>
    </row>
    <row r="3227" hidden="1">
      <c r="A3227" s="54" t="s">
        <v>4850</v>
      </c>
      <c r="B3227" s="7"/>
      <c r="C3227" s="16"/>
      <c r="D3227" s="55" t="s">
        <v>4851</v>
      </c>
      <c r="E3227" s="7"/>
    </row>
    <row r="3228" hidden="1">
      <c r="A3228" s="10"/>
      <c r="B3228" s="12"/>
      <c r="C3228" s="16"/>
      <c r="D3228" s="11"/>
      <c r="E3228" s="12"/>
    </row>
    <row r="3229" hidden="1">
      <c r="A3229" s="19" t="s">
        <v>3719</v>
      </c>
      <c r="B3229" s="6"/>
      <c r="C3229" s="6"/>
      <c r="D3229" s="6"/>
      <c r="E3229" s="7"/>
    </row>
    <row r="3230" hidden="1">
      <c r="A3230" s="20" t="s">
        <v>3720</v>
      </c>
      <c r="B3230" s="21" t="s">
        <v>3721</v>
      </c>
      <c r="C3230" s="22" t="s">
        <v>3722</v>
      </c>
      <c r="D3230" s="21" t="s">
        <v>3723</v>
      </c>
      <c r="E3230" s="23" t="s">
        <v>13</v>
      </c>
    </row>
    <row r="3231" hidden="1">
      <c r="A3231" s="56" t="s">
        <v>3724</v>
      </c>
      <c r="B3231" s="25">
        <v>11687.0</v>
      </c>
      <c r="C3231" s="26">
        <v>11687.0</v>
      </c>
      <c r="D3231" s="27">
        <v>0.0</v>
      </c>
      <c r="E3231" s="40"/>
    </row>
    <row r="3232" hidden="1">
      <c r="A3232" s="56" t="s">
        <v>3725</v>
      </c>
      <c r="B3232" s="29">
        <v>19814.0</v>
      </c>
      <c r="C3232" s="26">
        <v>19814.0</v>
      </c>
      <c r="D3232" s="27">
        <v>0.0</v>
      </c>
      <c r="E3232" s="40"/>
    </row>
    <row r="3233" hidden="1">
      <c r="A3233" s="56" t="s">
        <v>3726</v>
      </c>
      <c r="B3233" s="29">
        <v>1075.0</v>
      </c>
      <c r="C3233" s="26">
        <v>1075.0</v>
      </c>
      <c r="D3233" s="27">
        <v>0.0</v>
      </c>
      <c r="E3233" s="41"/>
    </row>
    <row r="3234" hidden="1">
      <c r="A3234" s="56" t="s">
        <v>3727</v>
      </c>
      <c r="B3234" s="25">
        <v>1000.0</v>
      </c>
      <c r="C3234" s="26">
        <v>1000.0</v>
      </c>
      <c r="D3234" s="27">
        <v>0.0</v>
      </c>
      <c r="E3234" s="40"/>
    </row>
    <row r="3235" hidden="1">
      <c r="A3235" s="31" t="s">
        <v>3729</v>
      </c>
      <c r="B3235" s="25">
        <v>0.0</v>
      </c>
      <c r="C3235" s="26"/>
      <c r="D3235" s="27">
        <v>0.0</v>
      </c>
      <c r="E3235" s="41"/>
    </row>
    <row r="3236" hidden="1">
      <c r="A3236" s="31" t="s">
        <v>3730</v>
      </c>
      <c r="B3236" s="29">
        <v>0.0</v>
      </c>
      <c r="C3236" s="26"/>
      <c r="D3236" s="27">
        <v>0.0</v>
      </c>
      <c r="E3236" s="40"/>
    </row>
    <row r="3237" hidden="1">
      <c r="A3237" s="31" t="s">
        <v>3732</v>
      </c>
      <c r="B3237" s="29">
        <v>0.0</v>
      </c>
      <c r="C3237" s="26"/>
      <c r="D3237" s="27">
        <v>0.0</v>
      </c>
      <c r="E3237" s="28"/>
    </row>
    <row r="3238" hidden="1">
      <c r="A3238" s="31" t="s">
        <v>3734</v>
      </c>
      <c r="B3238" s="29">
        <v>1350.0</v>
      </c>
      <c r="C3238" s="26">
        <v>1350.0</v>
      </c>
      <c r="D3238" s="27">
        <v>0.0</v>
      </c>
      <c r="E3238" s="28"/>
    </row>
    <row r="3239" hidden="1">
      <c r="A3239" s="57" t="s">
        <v>3735</v>
      </c>
      <c r="B3239" s="48">
        <v>97149.7</v>
      </c>
      <c r="C3239" s="48">
        <v>97149.70000000003</v>
      </c>
      <c r="D3239" s="27">
        <v>2.9103830456733704E-11</v>
      </c>
      <c r="E3239" s="41"/>
    </row>
    <row r="3240" hidden="1">
      <c r="A3240" s="57" t="s">
        <v>3736</v>
      </c>
      <c r="B3240" s="29">
        <v>48591.0</v>
      </c>
      <c r="C3240" s="58">
        <v>48591.0</v>
      </c>
      <c r="D3240" s="27">
        <v>0.0</v>
      </c>
      <c r="E3240" s="41"/>
    </row>
    <row r="3241" hidden="1">
      <c r="A3241" s="57" t="s">
        <v>3737</v>
      </c>
      <c r="B3241" s="29">
        <v>46077.65</v>
      </c>
      <c r="C3241" s="58">
        <v>45505.86999999997</v>
      </c>
      <c r="D3241" s="27">
        <v>-571.7800000000279</v>
      </c>
      <c r="E3241" s="41"/>
    </row>
    <row r="3242" hidden="1">
      <c r="A3242" s="57" t="s">
        <v>3738</v>
      </c>
      <c r="B3242" s="29">
        <v>29465.0</v>
      </c>
      <c r="C3242" s="58">
        <v>29465.0</v>
      </c>
      <c r="D3242" s="27">
        <v>0.0</v>
      </c>
      <c r="E3242" s="41"/>
    </row>
    <row r="3243" hidden="1">
      <c r="A3243" s="57" t="s">
        <v>3740</v>
      </c>
      <c r="B3243" s="29">
        <v>1090.0</v>
      </c>
      <c r="C3243" s="58">
        <v>1090.0</v>
      </c>
      <c r="D3243" s="27">
        <v>0.0</v>
      </c>
      <c r="E3243" s="41"/>
    </row>
    <row r="3244" hidden="1">
      <c r="A3244" s="57" t="s">
        <v>3741</v>
      </c>
      <c r="B3244" s="29">
        <v>0.0</v>
      </c>
      <c r="C3244" s="58">
        <v>0.0</v>
      </c>
      <c r="D3244" s="27">
        <v>0.0</v>
      </c>
      <c r="E3244" s="41"/>
    </row>
    <row r="3245" hidden="1">
      <c r="A3245" s="35" t="s">
        <v>3742</v>
      </c>
      <c r="B3245" s="48">
        <v>257293.25</v>
      </c>
      <c r="C3245" s="73">
        <v>256721.4700000001</v>
      </c>
      <c r="D3245" s="27">
        <v>-571.7799999999115</v>
      </c>
      <c r="E3245" s="41"/>
    </row>
    <row r="3246" hidden="1">
      <c r="A3246" s="36" t="s">
        <v>3743</v>
      </c>
      <c r="B3246" s="42">
        <v>6.100000000013097</v>
      </c>
      <c r="C3246" s="74">
        <v>6.0999999998894054</v>
      </c>
      <c r="D3246" s="65">
        <v>-1.2369127944111824E-10</v>
      </c>
      <c r="E3246" s="46"/>
    </row>
    <row r="3247" hidden="1">
      <c r="A3247" s="39"/>
      <c r="B3247" s="59"/>
      <c r="C3247" s="76"/>
      <c r="D3247" s="60"/>
      <c r="E3247" s="68"/>
    </row>
    <row r="3248" hidden="1">
      <c r="A3248" s="39"/>
      <c r="B3248" s="59"/>
      <c r="C3248" s="76"/>
      <c r="D3248" s="60"/>
      <c r="E3248" s="68"/>
    </row>
    <row r="3249" hidden="1">
      <c r="A3249" s="5" t="s">
        <v>4848</v>
      </c>
      <c r="B3249" s="6"/>
      <c r="C3249" s="6"/>
      <c r="D3249" s="6"/>
      <c r="E3249" s="7"/>
    </row>
    <row r="3250" hidden="1">
      <c r="A3250" s="10"/>
      <c r="B3250" s="11"/>
      <c r="C3250" s="11"/>
      <c r="D3250" s="11"/>
      <c r="E3250" s="12"/>
    </row>
    <row r="3251" hidden="1">
      <c r="A3251" s="5" t="s">
        <v>3717</v>
      </c>
      <c r="B3251" s="6"/>
      <c r="C3251" s="6"/>
      <c r="D3251" s="6"/>
      <c r="E3251" s="7"/>
    </row>
    <row r="3252" hidden="1">
      <c r="A3252" s="10"/>
      <c r="B3252" s="11"/>
      <c r="C3252" s="11"/>
      <c r="D3252" s="11"/>
      <c r="E3252" s="12"/>
    </row>
    <row r="3253" hidden="1">
      <c r="A3253" s="13">
        <v>46181.0</v>
      </c>
      <c r="B3253" s="6"/>
      <c r="C3253" s="53" t="s">
        <v>3718</v>
      </c>
      <c r="D3253" s="47">
        <v>46187.0</v>
      </c>
      <c r="E3253" s="7"/>
    </row>
    <row r="3254" hidden="1">
      <c r="A3254" s="10"/>
      <c r="B3254" s="11"/>
      <c r="C3254" s="16"/>
      <c r="D3254" s="11"/>
      <c r="E3254" s="12"/>
    </row>
    <row r="3255" hidden="1">
      <c r="A3255" s="54" t="s">
        <v>4850</v>
      </c>
      <c r="B3255" s="7"/>
      <c r="C3255" s="16"/>
      <c r="D3255" s="55" t="s">
        <v>4851</v>
      </c>
      <c r="E3255" s="7"/>
    </row>
    <row r="3256" hidden="1">
      <c r="A3256" s="10"/>
      <c r="B3256" s="12"/>
      <c r="C3256" s="16"/>
      <c r="D3256" s="11"/>
      <c r="E3256" s="12"/>
    </row>
    <row r="3257" hidden="1">
      <c r="A3257" s="19" t="s">
        <v>3719</v>
      </c>
      <c r="B3257" s="6"/>
      <c r="C3257" s="6"/>
      <c r="D3257" s="6"/>
      <c r="E3257" s="7"/>
    </row>
    <row r="3258" hidden="1">
      <c r="A3258" s="20" t="s">
        <v>3720</v>
      </c>
      <c r="B3258" s="21" t="s">
        <v>3721</v>
      </c>
      <c r="C3258" s="22" t="s">
        <v>3722</v>
      </c>
      <c r="D3258" s="21" t="s">
        <v>3723</v>
      </c>
      <c r="E3258" s="23" t="s">
        <v>13</v>
      </c>
    </row>
    <row r="3259" hidden="1">
      <c r="A3259" s="56" t="s">
        <v>3724</v>
      </c>
      <c r="B3259" s="25">
        <v>7324.0</v>
      </c>
      <c r="C3259" s="26">
        <v>7354.0</v>
      </c>
      <c r="D3259" s="27">
        <v>30.0</v>
      </c>
      <c r="E3259" s="40"/>
    </row>
    <row r="3260" hidden="1">
      <c r="A3260" s="56" t="s">
        <v>3725</v>
      </c>
      <c r="B3260" s="29">
        <v>17020.0</v>
      </c>
      <c r="C3260" s="26">
        <v>17020.0</v>
      </c>
      <c r="D3260" s="27">
        <v>0.0</v>
      </c>
      <c r="E3260" s="40"/>
    </row>
    <row r="3261" hidden="1">
      <c r="A3261" s="56" t="s">
        <v>3726</v>
      </c>
      <c r="B3261" s="29">
        <v>170.0</v>
      </c>
      <c r="C3261" s="26">
        <v>170.0</v>
      </c>
      <c r="D3261" s="27">
        <v>0.0</v>
      </c>
      <c r="E3261" s="41"/>
    </row>
    <row r="3262" hidden="1">
      <c r="A3262" s="56" t="s">
        <v>3727</v>
      </c>
      <c r="B3262" s="25">
        <v>700.0</v>
      </c>
      <c r="C3262" s="26">
        <v>700.0</v>
      </c>
      <c r="D3262" s="27">
        <v>0.0</v>
      </c>
      <c r="E3262" s="40"/>
    </row>
    <row r="3263" hidden="1">
      <c r="A3263" s="31" t="s">
        <v>3729</v>
      </c>
      <c r="B3263" s="25">
        <v>0.0</v>
      </c>
      <c r="C3263" s="26"/>
      <c r="D3263" s="27">
        <v>0.0</v>
      </c>
      <c r="E3263" s="41"/>
    </row>
    <row r="3264" hidden="1">
      <c r="A3264" s="31" t="s">
        <v>3730</v>
      </c>
      <c r="B3264" s="29">
        <v>140.0</v>
      </c>
      <c r="C3264" s="26">
        <v>140.0</v>
      </c>
      <c r="D3264" s="27">
        <v>0.0</v>
      </c>
      <c r="E3264" s="40" t="s">
        <v>4872</v>
      </c>
    </row>
    <row r="3265" hidden="1">
      <c r="A3265" s="31" t="s">
        <v>3732</v>
      </c>
      <c r="B3265" s="29">
        <v>0.0</v>
      </c>
      <c r="C3265" s="26"/>
      <c r="D3265" s="27">
        <v>0.0</v>
      </c>
      <c r="E3265" s="28"/>
    </row>
    <row r="3266" hidden="1">
      <c r="A3266" s="31" t="s">
        <v>3734</v>
      </c>
      <c r="B3266" s="29">
        <v>855.0</v>
      </c>
      <c r="C3266" s="26">
        <v>900.0</v>
      </c>
      <c r="D3266" s="27">
        <v>45.0</v>
      </c>
      <c r="E3266" s="28"/>
    </row>
    <row r="3267" hidden="1">
      <c r="A3267" s="57" t="s">
        <v>3735</v>
      </c>
      <c r="B3267" s="48">
        <v>114307.59000000004</v>
      </c>
      <c r="C3267" s="48">
        <v>114307.58999999972</v>
      </c>
      <c r="D3267" s="27">
        <v>-3.2014213502407074E-10</v>
      </c>
      <c r="E3267" s="41"/>
    </row>
    <row r="3268" hidden="1">
      <c r="A3268" s="57" t="s">
        <v>3736</v>
      </c>
      <c r="B3268" s="29">
        <v>34880.0</v>
      </c>
      <c r="C3268" s="58">
        <v>34481.0</v>
      </c>
      <c r="D3268" s="27">
        <v>-399.0</v>
      </c>
      <c r="E3268" s="41"/>
    </row>
    <row r="3269" hidden="1">
      <c r="A3269" s="57" t="s">
        <v>3737</v>
      </c>
      <c r="B3269" s="29">
        <v>42539.0</v>
      </c>
      <c r="C3269" s="58">
        <v>41759.0</v>
      </c>
      <c r="D3269" s="27">
        <v>-780.0</v>
      </c>
      <c r="E3269" s="41"/>
    </row>
    <row r="3270" hidden="1">
      <c r="A3270" s="57" t="s">
        <v>3738</v>
      </c>
      <c r="B3270" s="29">
        <v>37370.0</v>
      </c>
      <c r="C3270" s="58">
        <v>37370.0</v>
      </c>
      <c r="D3270" s="27">
        <v>0.0</v>
      </c>
      <c r="E3270" s="41"/>
    </row>
    <row r="3271" hidden="1">
      <c r="A3271" s="57" t="s">
        <v>3740</v>
      </c>
      <c r="B3271" s="29">
        <v>2606.0</v>
      </c>
      <c r="C3271" s="58">
        <v>2606.0</v>
      </c>
      <c r="D3271" s="27">
        <v>0.0</v>
      </c>
      <c r="E3271" s="41"/>
    </row>
    <row r="3272" hidden="1">
      <c r="A3272" s="57" t="s">
        <v>3741</v>
      </c>
      <c r="B3272" s="29">
        <v>0.0</v>
      </c>
      <c r="C3272" s="58">
        <v>0.0</v>
      </c>
      <c r="D3272" s="27">
        <v>0.0</v>
      </c>
      <c r="E3272" s="41"/>
    </row>
    <row r="3273" hidden="1">
      <c r="A3273" s="35" t="s">
        <v>3742</v>
      </c>
      <c r="B3273" s="48">
        <v>257911.08999999997</v>
      </c>
      <c r="C3273" s="73">
        <v>256732.09000000058</v>
      </c>
      <c r="D3273" s="27">
        <v>-1178.9999999993888</v>
      </c>
      <c r="E3273" s="41"/>
    </row>
    <row r="3274" hidden="1">
      <c r="A3274" s="36" t="s">
        <v>3743</v>
      </c>
      <c r="B3274" s="42">
        <v>0.5000000000545697</v>
      </c>
      <c r="C3274" s="74">
        <v>75.49999999915599</v>
      </c>
      <c r="D3274" s="65">
        <v>74.99999999910142</v>
      </c>
      <c r="E3274" s="46"/>
    </row>
    <row r="3275" hidden="1">
      <c r="A3275" s="39"/>
      <c r="B3275" s="59"/>
      <c r="C3275" s="76"/>
      <c r="D3275" s="60"/>
      <c r="E3275" s="68"/>
    </row>
    <row r="3276" hidden="1">
      <c r="A3276" s="39"/>
      <c r="B3276" s="59"/>
      <c r="C3276" s="76"/>
      <c r="D3276" s="60"/>
      <c r="E3276" s="68"/>
    </row>
    <row r="3277">
      <c r="A3277" s="5" t="s">
        <v>4848</v>
      </c>
      <c r="B3277" s="6"/>
      <c r="C3277" s="6"/>
      <c r="D3277" s="6"/>
      <c r="E3277" s="7"/>
    </row>
    <row r="3278">
      <c r="A3278" s="10"/>
      <c r="B3278" s="11"/>
      <c r="C3278" s="11"/>
      <c r="D3278" s="11"/>
      <c r="E3278" s="12"/>
    </row>
    <row r="3279">
      <c r="A3279" s="5" t="s">
        <v>3717</v>
      </c>
      <c r="B3279" s="6"/>
      <c r="C3279" s="6"/>
      <c r="D3279" s="6"/>
      <c r="E3279" s="7"/>
    </row>
    <row r="3280">
      <c r="A3280" s="10"/>
      <c r="B3280" s="11"/>
      <c r="C3280" s="11"/>
      <c r="D3280" s="11"/>
      <c r="E3280" s="12"/>
    </row>
    <row r="3281">
      <c r="A3281" s="13">
        <v>46181.0</v>
      </c>
      <c r="B3281" s="6"/>
      <c r="C3281" s="53" t="s">
        <v>3718</v>
      </c>
      <c r="D3281" s="47">
        <v>46187.0</v>
      </c>
      <c r="E3281" s="7"/>
    </row>
    <row r="3282">
      <c r="A3282" s="10"/>
      <c r="B3282" s="11"/>
      <c r="C3282" s="16"/>
      <c r="D3282" s="11"/>
      <c r="E3282" s="12"/>
    </row>
    <row r="3283">
      <c r="A3283" s="54" t="s">
        <v>4850</v>
      </c>
      <c r="B3283" s="7"/>
      <c r="C3283" s="16"/>
      <c r="D3283" s="55" t="s">
        <v>4851</v>
      </c>
      <c r="E3283" s="7"/>
    </row>
    <row r="3284">
      <c r="A3284" s="10"/>
      <c r="B3284" s="12"/>
      <c r="C3284" s="16"/>
      <c r="D3284" s="11"/>
      <c r="E3284" s="12"/>
    </row>
    <row r="3285">
      <c r="A3285" s="19" t="s">
        <v>3719</v>
      </c>
      <c r="B3285" s="6"/>
      <c r="C3285" s="6"/>
      <c r="D3285" s="6"/>
      <c r="E3285" s="7"/>
    </row>
    <row r="3286">
      <c r="A3286" s="20" t="s">
        <v>3720</v>
      </c>
      <c r="B3286" s="21" t="s">
        <v>3721</v>
      </c>
      <c r="C3286" s="22" t="s">
        <v>3722</v>
      </c>
      <c r="D3286" s="21" t="s">
        <v>3723</v>
      </c>
      <c r="E3286" s="23" t="s">
        <v>13</v>
      </c>
    </row>
    <row r="3287">
      <c r="A3287" s="56" t="s">
        <v>3724</v>
      </c>
      <c r="B3287" s="25">
        <v>7324.0</v>
      </c>
      <c r="C3287" s="26">
        <v>7354.0</v>
      </c>
      <c r="D3287" s="27">
        <v>30.0</v>
      </c>
      <c r="E3287" s="40"/>
    </row>
    <row r="3288">
      <c r="A3288" s="56" t="s">
        <v>3725</v>
      </c>
      <c r="B3288" s="29">
        <v>17020.0</v>
      </c>
      <c r="C3288" s="26">
        <v>17020.0</v>
      </c>
      <c r="D3288" s="27">
        <v>0.0</v>
      </c>
      <c r="E3288" s="40"/>
    </row>
    <row r="3289">
      <c r="A3289" s="56" t="s">
        <v>3726</v>
      </c>
      <c r="B3289" s="29">
        <v>170.0</v>
      </c>
      <c r="C3289" s="26">
        <v>170.0</v>
      </c>
      <c r="D3289" s="27">
        <v>0.0</v>
      </c>
      <c r="E3289" s="41"/>
    </row>
    <row r="3290">
      <c r="A3290" s="56" t="s">
        <v>3727</v>
      </c>
      <c r="B3290" s="25">
        <v>700.0</v>
      </c>
      <c r="C3290" s="26">
        <v>700.0</v>
      </c>
      <c r="D3290" s="27">
        <v>0.0</v>
      </c>
      <c r="E3290" s="40"/>
    </row>
    <row r="3291">
      <c r="A3291" s="31" t="s">
        <v>3729</v>
      </c>
      <c r="B3291" s="25">
        <v>0.0</v>
      </c>
      <c r="C3291" s="26"/>
      <c r="D3291" s="27">
        <v>0.0</v>
      </c>
      <c r="E3291" s="41"/>
    </row>
    <row r="3292">
      <c r="A3292" s="31" t="s">
        <v>3730</v>
      </c>
      <c r="B3292" s="29">
        <v>140.0</v>
      </c>
      <c r="C3292" s="26">
        <v>140.0</v>
      </c>
      <c r="D3292" s="27">
        <v>0.0</v>
      </c>
      <c r="E3292" s="40" t="s">
        <v>4872</v>
      </c>
    </row>
    <row r="3293">
      <c r="A3293" s="31" t="s">
        <v>3732</v>
      </c>
      <c r="B3293" s="29">
        <v>0.0</v>
      </c>
      <c r="C3293" s="26"/>
      <c r="D3293" s="27">
        <v>0.0</v>
      </c>
      <c r="E3293" s="28"/>
    </row>
    <row r="3294">
      <c r="A3294" s="31" t="s">
        <v>3734</v>
      </c>
      <c r="B3294" s="29">
        <v>855.0</v>
      </c>
      <c r="C3294" s="26">
        <v>900.0</v>
      </c>
      <c r="D3294" s="27">
        <v>45.0</v>
      </c>
      <c r="E3294" s="28"/>
    </row>
    <row r="3295">
      <c r="A3295" s="57" t="s">
        <v>3735</v>
      </c>
      <c r="B3295" s="48">
        <v>114307.59000000004</v>
      </c>
      <c r="C3295" s="48">
        <v>114307.58999999972</v>
      </c>
      <c r="D3295" s="27">
        <v>-3.2014213502407074E-10</v>
      </c>
      <c r="E3295" s="41"/>
    </row>
    <row r="3296">
      <c r="A3296" s="57" t="s">
        <v>3736</v>
      </c>
      <c r="B3296" s="29">
        <v>34880.0</v>
      </c>
      <c r="C3296" s="58">
        <v>34481.0</v>
      </c>
      <c r="D3296" s="27">
        <v>-399.0</v>
      </c>
      <c r="E3296" s="41"/>
    </row>
    <row r="3297">
      <c r="A3297" s="57" t="s">
        <v>3737</v>
      </c>
      <c r="B3297" s="29">
        <v>42539.0</v>
      </c>
      <c r="C3297" s="58">
        <v>41759.0</v>
      </c>
      <c r="D3297" s="27">
        <v>-780.0</v>
      </c>
      <c r="E3297" s="41"/>
    </row>
    <row r="3298">
      <c r="A3298" s="57" t="s">
        <v>3738</v>
      </c>
      <c r="B3298" s="29">
        <v>37370.0</v>
      </c>
      <c r="C3298" s="58">
        <v>37370.0</v>
      </c>
      <c r="D3298" s="27">
        <v>0.0</v>
      </c>
      <c r="E3298" s="41"/>
    </row>
    <row r="3299">
      <c r="A3299" s="57" t="s">
        <v>3740</v>
      </c>
      <c r="B3299" s="29">
        <v>2606.0</v>
      </c>
      <c r="C3299" s="58">
        <v>2606.0</v>
      </c>
      <c r="D3299" s="27">
        <v>0.0</v>
      </c>
      <c r="E3299" s="41"/>
    </row>
    <row r="3300">
      <c r="A3300" s="57" t="s">
        <v>3741</v>
      </c>
      <c r="B3300" s="29">
        <v>0.0</v>
      </c>
      <c r="C3300" s="58">
        <v>0.0</v>
      </c>
      <c r="D3300" s="27">
        <v>0.0</v>
      </c>
      <c r="E3300" s="41"/>
    </row>
    <row r="3301">
      <c r="A3301" s="35" t="s">
        <v>3742</v>
      </c>
      <c r="B3301" s="48">
        <v>257911.08999999997</v>
      </c>
      <c r="C3301" s="73">
        <v>256732.09000000058</v>
      </c>
      <c r="D3301" s="27">
        <v>-1178.9999999993888</v>
      </c>
      <c r="E3301" s="41"/>
    </row>
    <row r="3302">
      <c r="A3302" s="36" t="s">
        <v>3743</v>
      </c>
      <c r="B3302" s="42">
        <v>0.5000000000545697</v>
      </c>
      <c r="C3302" s="74">
        <v>75.49999999915599</v>
      </c>
      <c r="D3302" s="65">
        <v>74.99999999910142</v>
      </c>
      <c r="E3302" s="46"/>
    </row>
    <row r="3303">
      <c r="A3303" s="39"/>
      <c r="B3303" s="59"/>
      <c r="C3303" s="76"/>
      <c r="D3303" s="60"/>
      <c r="E3303" s="68"/>
    </row>
    <row r="3304">
      <c r="A3304" s="39"/>
      <c r="B3304" s="59"/>
      <c r="C3304" s="76"/>
      <c r="D3304" s="60"/>
      <c r="E3304" s="68"/>
    </row>
    <row r="3305">
      <c r="A3305" s="5" t="s">
        <v>4848</v>
      </c>
      <c r="B3305" s="6"/>
      <c r="C3305" s="6"/>
      <c r="D3305" s="6"/>
      <c r="E3305" s="7"/>
    </row>
    <row r="3306">
      <c r="A3306" s="10"/>
      <c r="B3306" s="11"/>
      <c r="C3306" s="11"/>
      <c r="D3306" s="11"/>
      <c r="E3306" s="12"/>
    </row>
    <row r="3307">
      <c r="A3307" s="5" t="s">
        <v>3717</v>
      </c>
      <c r="B3307" s="6"/>
      <c r="C3307" s="6"/>
      <c r="D3307" s="6"/>
      <c r="E3307" s="7"/>
    </row>
    <row r="3308">
      <c r="A3308" s="10"/>
      <c r="B3308" s="11"/>
      <c r="C3308" s="11"/>
      <c r="D3308" s="11"/>
      <c r="E3308" s="12"/>
    </row>
    <row r="3309">
      <c r="A3309" s="13">
        <v>46188.0</v>
      </c>
      <c r="B3309" s="6"/>
      <c r="C3309" s="53" t="s">
        <v>3718</v>
      </c>
      <c r="D3309" s="47">
        <v>46194.0</v>
      </c>
      <c r="E3309" s="7"/>
    </row>
    <row r="3310">
      <c r="A3310" s="10"/>
      <c r="B3310" s="11"/>
      <c r="C3310" s="16"/>
      <c r="D3310" s="11"/>
      <c r="E3310" s="12"/>
    </row>
    <row r="3311">
      <c r="A3311" s="54" t="s">
        <v>4850</v>
      </c>
      <c r="B3311" s="7"/>
      <c r="C3311" s="16"/>
      <c r="D3311" s="55" t="s">
        <v>4851</v>
      </c>
      <c r="E3311" s="7"/>
    </row>
    <row r="3312">
      <c r="A3312" s="10"/>
      <c r="B3312" s="12"/>
      <c r="C3312" s="16"/>
      <c r="D3312" s="11"/>
      <c r="E3312" s="12"/>
    </row>
    <row r="3313">
      <c r="A3313" s="19" t="s">
        <v>3719</v>
      </c>
      <c r="B3313" s="6"/>
      <c r="C3313" s="6"/>
      <c r="D3313" s="6"/>
      <c r="E3313" s="7"/>
    </row>
    <row r="3314">
      <c r="A3314" s="20" t="s">
        <v>3720</v>
      </c>
      <c r="B3314" s="21" t="s">
        <v>3721</v>
      </c>
      <c r="C3314" s="22" t="s">
        <v>3722</v>
      </c>
      <c r="D3314" s="21" t="s">
        <v>3723</v>
      </c>
      <c r="E3314" s="23" t="s">
        <v>13</v>
      </c>
    </row>
    <row r="3315">
      <c r="A3315" s="56" t="s">
        <v>3724</v>
      </c>
      <c r="B3315" s="25">
        <v>8877.0</v>
      </c>
      <c r="C3315" s="26">
        <v>10886.0</v>
      </c>
      <c r="D3315" s="27">
        <v>2009.0</v>
      </c>
      <c r="E3315" s="40"/>
    </row>
    <row r="3316">
      <c r="A3316" s="56" t="s">
        <v>3725</v>
      </c>
      <c r="B3316" s="29">
        <v>22691.0</v>
      </c>
      <c r="C3316" s="26">
        <v>22691.0</v>
      </c>
      <c r="D3316" s="27">
        <v>0.0</v>
      </c>
      <c r="E3316" s="40"/>
    </row>
    <row r="3317">
      <c r="A3317" s="56" t="s">
        <v>3726</v>
      </c>
      <c r="B3317" s="29">
        <v>0.0</v>
      </c>
      <c r="C3317" s="26"/>
      <c r="D3317" s="27">
        <v>0.0</v>
      </c>
      <c r="E3317" s="41"/>
    </row>
    <row r="3318">
      <c r="A3318" s="56" t="s">
        <v>3727</v>
      </c>
      <c r="B3318" s="25">
        <v>700.0</v>
      </c>
      <c r="C3318" s="26">
        <v>700.0</v>
      </c>
      <c r="D3318" s="27">
        <v>0.0</v>
      </c>
      <c r="E3318" s="40"/>
    </row>
    <row r="3319">
      <c r="A3319" s="31" t="s">
        <v>3729</v>
      </c>
      <c r="B3319" s="25">
        <v>0.0</v>
      </c>
      <c r="C3319" s="26"/>
      <c r="D3319" s="27">
        <v>0.0</v>
      </c>
      <c r="E3319" s="41"/>
    </row>
    <row r="3320">
      <c r="A3320" s="31" t="s">
        <v>3730</v>
      </c>
      <c r="B3320" s="29">
        <v>0.0</v>
      </c>
      <c r="C3320" s="26"/>
      <c r="D3320" s="27">
        <v>0.0</v>
      </c>
      <c r="E3320" s="40"/>
    </row>
    <row r="3321">
      <c r="A3321" s="31" t="s">
        <v>3732</v>
      </c>
      <c r="B3321" s="29">
        <v>2354.0</v>
      </c>
      <c r="C3321" s="26">
        <v>2354.0</v>
      </c>
      <c r="D3321" s="27">
        <v>0.0</v>
      </c>
      <c r="E3321" s="28" t="s">
        <v>4849</v>
      </c>
    </row>
    <row r="3322">
      <c r="A3322" s="31" t="s">
        <v>3734</v>
      </c>
      <c r="B3322" s="29">
        <v>0.0</v>
      </c>
      <c r="C3322" s="26"/>
      <c r="D3322" s="27">
        <v>0.0</v>
      </c>
      <c r="E3322" s="28"/>
    </row>
    <row r="3323">
      <c r="A3323" s="57" t="s">
        <v>3735</v>
      </c>
      <c r="B3323" s="48">
        <v>116562.40000000005</v>
      </c>
      <c r="C3323" s="48">
        <v>116562.39999999962</v>
      </c>
      <c r="D3323" s="27">
        <v>-4.3655745685100555E-10</v>
      </c>
      <c r="E3323" s="41"/>
    </row>
    <row r="3324">
      <c r="A3324" s="57" t="s">
        <v>3736</v>
      </c>
      <c r="B3324" s="29">
        <v>36238.0</v>
      </c>
      <c r="C3324" s="58">
        <v>36238.0</v>
      </c>
      <c r="D3324" s="27">
        <v>0.0</v>
      </c>
      <c r="E3324" s="41"/>
    </row>
    <row r="3325">
      <c r="A3325" s="57" t="s">
        <v>3737</v>
      </c>
      <c r="B3325" s="29">
        <v>37528.0</v>
      </c>
      <c r="C3325" s="58">
        <v>37528.0</v>
      </c>
      <c r="D3325" s="27">
        <v>0.0</v>
      </c>
      <c r="E3325" s="41"/>
    </row>
    <row r="3326">
      <c r="A3326" s="57" t="s">
        <v>3738</v>
      </c>
      <c r="B3326" s="29">
        <v>30308.1</v>
      </c>
      <c r="C3326" s="58">
        <v>30308.1</v>
      </c>
      <c r="D3326" s="27">
        <v>0.0</v>
      </c>
      <c r="E3326" s="41"/>
    </row>
    <row r="3327">
      <c r="A3327" s="57" t="s">
        <v>3740</v>
      </c>
      <c r="B3327" s="29">
        <v>6297.6</v>
      </c>
      <c r="C3327" s="58">
        <v>6297.6</v>
      </c>
      <c r="D3327" s="27">
        <v>0.0</v>
      </c>
      <c r="E3327" s="41"/>
    </row>
    <row r="3328">
      <c r="A3328" s="57" t="s">
        <v>3741</v>
      </c>
      <c r="B3328" s="29">
        <v>0.0</v>
      </c>
      <c r="C3328" s="58">
        <v>0.0</v>
      </c>
      <c r="D3328" s="27">
        <v>0.0</v>
      </c>
      <c r="E3328" s="41"/>
    </row>
    <row r="3329">
      <c r="A3329" s="35" t="s">
        <v>3742</v>
      </c>
      <c r="B3329" s="48">
        <v>261556.10000000003</v>
      </c>
      <c r="C3329" s="73">
        <v>261556.1000000009</v>
      </c>
      <c r="D3329" s="27">
        <v>8.731149137020111E-10</v>
      </c>
      <c r="E3329" s="41"/>
    </row>
    <row r="3330">
      <c r="A3330" s="36" t="s">
        <v>3743</v>
      </c>
      <c r="B3330" s="42">
        <v>4.001776687800884E-11</v>
      </c>
      <c r="C3330" s="74">
        <v>2008.9999999987194</v>
      </c>
      <c r="D3330" s="65">
        <v>2008.9999999986794</v>
      </c>
      <c r="E3330" s="46" t="s">
        <v>8761</v>
      </c>
    </row>
    <row r="3331">
      <c r="A3331" s="39"/>
      <c r="B3331" s="59"/>
      <c r="C3331" s="76"/>
      <c r="D3331" s="60"/>
      <c r="E3331" s="68"/>
    </row>
    <row r="3332">
      <c r="A3332" s="39"/>
      <c r="B3332" s="59"/>
      <c r="C3332" s="76"/>
      <c r="D3332" s="60"/>
      <c r="E3332" s="68"/>
    </row>
    <row r="3333">
      <c r="A3333" s="5" t="s">
        <v>4848</v>
      </c>
      <c r="B3333" s="6"/>
      <c r="C3333" s="6"/>
      <c r="D3333" s="6"/>
      <c r="E3333" s="7"/>
    </row>
    <row r="3334">
      <c r="A3334" s="10"/>
      <c r="B3334" s="11"/>
      <c r="C3334" s="11"/>
      <c r="D3334" s="11"/>
      <c r="E3334" s="12"/>
    </row>
    <row r="3335">
      <c r="A3335" s="5" t="s">
        <v>3717</v>
      </c>
      <c r="B3335" s="6"/>
      <c r="C3335" s="6"/>
      <c r="D3335" s="6"/>
      <c r="E3335" s="7"/>
    </row>
    <row r="3336">
      <c r="A3336" s="10"/>
      <c r="B3336" s="11"/>
      <c r="C3336" s="11"/>
      <c r="D3336" s="11"/>
      <c r="E3336" s="12"/>
    </row>
    <row r="3337">
      <c r="A3337" s="13">
        <v>46188.0</v>
      </c>
      <c r="B3337" s="6"/>
      <c r="C3337" s="53" t="s">
        <v>3718</v>
      </c>
      <c r="D3337" s="47">
        <v>46194.0</v>
      </c>
      <c r="E3337" s="7"/>
    </row>
    <row r="3338">
      <c r="A3338" s="10"/>
      <c r="B3338" s="11"/>
      <c r="C3338" s="16"/>
      <c r="D3338" s="11"/>
      <c r="E3338" s="12"/>
    </row>
    <row r="3339">
      <c r="A3339" s="54" t="s">
        <v>4850</v>
      </c>
      <c r="B3339" s="7"/>
      <c r="C3339" s="16"/>
      <c r="D3339" s="55" t="s">
        <v>4851</v>
      </c>
      <c r="E3339" s="7"/>
    </row>
    <row r="3340">
      <c r="A3340" s="10"/>
      <c r="B3340" s="12"/>
      <c r="C3340" s="16"/>
      <c r="D3340" s="11"/>
      <c r="E3340" s="12"/>
    </row>
    <row r="3341">
      <c r="A3341" s="19" t="s">
        <v>3719</v>
      </c>
      <c r="B3341" s="6"/>
      <c r="C3341" s="6"/>
      <c r="D3341" s="6"/>
      <c r="E3341" s="7"/>
    </row>
    <row r="3342">
      <c r="A3342" s="20" t="s">
        <v>3720</v>
      </c>
      <c r="B3342" s="21" t="s">
        <v>3721</v>
      </c>
      <c r="C3342" s="22" t="s">
        <v>3722</v>
      </c>
      <c r="D3342" s="21" t="s">
        <v>3723</v>
      </c>
      <c r="E3342" s="23" t="s">
        <v>13</v>
      </c>
    </row>
    <row r="3343">
      <c r="A3343" s="56" t="s">
        <v>3724</v>
      </c>
      <c r="B3343" s="25">
        <v>8877.0</v>
      </c>
      <c r="C3343" s="26">
        <v>8886.0</v>
      </c>
      <c r="D3343" s="27">
        <v>9.0</v>
      </c>
      <c r="E3343" s="40"/>
    </row>
    <row r="3344">
      <c r="A3344" s="56" t="s">
        <v>3725</v>
      </c>
      <c r="B3344" s="29">
        <v>22691.0</v>
      </c>
      <c r="C3344" s="26">
        <v>22691.0</v>
      </c>
      <c r="D3344" s="27">
        <v>0.0</v>
      </c>
      <c r="E3344" s="40"/>
    </row>
    <row r="3345">
      <c r="A3345" s="56" t="s">
        <v>3726</v>
      </c>
      <c r="B3345" s="29">
        <v>0.0</v>
      </c>
      <c r="C3345" s="26"/>
      <c r="D3345" s="27">
        <v>0.0</v>
      </c>
      <c r="E3345" s="41"/>
    </row>
    <row r="3346">
      <c r="A3346" s="56" t="s">
        <v>3727</v>
      </c>
      <c r="B3346" s="25">
        <v>700.0</v>
      </c>
      <c r="C3346" s="26">
        <v>700.0</v>
      </c>
      <c r="D3346" s="27">
        <v>0.0</v>
      </c>
      <c r="E3346" s="40"/>
    </row>
    <row r="3347">
      <c r="A3347" s="31" t="s">
        <v>3729</v>
      </c>
      <c r="B3347" s="25">
        <v>0.0</v>
      </c>
      <c r="C3347" s="26"/>
      <c r="D3347" s="27">
        <v>0.0</v>
      </c>
      <c r="E3347" s="41"/>
    </row>
    <row r="3348">
      <c r="A3348" s="31" t="s">
        <v>3730</v>
      </c>
      <c r="B3348" s="29">
        <v>0.0</v>
      </c>
      <c r="C3348" s="26"/>
      <c r="D3348" s="27">
        <v>0.0</v>
      </c>
      <c r="E3348" s="40"/>
    </row>
    <row r="3349">
      <c r="A3349" s="31" t="s">
        <v>3732</v>
      </c>
      <c r="B3349" s="29">
        <v>2354.0</v>
      </c>
      <c r="C3349" s="26">
        <v>2354.0</v>
      </c>
      <c r="D3349" s="27">
        <v>0.0</v>
      </c>
      <c r="E3349" s="28" t="s">
        <v>4849</v>
      </c>
    </row>
    <row r="3350">
      <c r="A3350" s="31" t="s">
        <v>3734</v>
      </c>
      <c r="B3350" s="29">
        <v>0.0</v>
      </c>
      <c r="C3350" s="26"/>
      <c r="D3350" s="27">
        <v>0.0</v>
      </c>
      <c r="E3350" s="28"/>
    </row>
    <row r="3351">
      <c r="A3351" s="57" t="s">
        <v>3735</v>
      </c>
      <c r="B3351" s="48">
        <v>116562.40000000005</v>
      </c>
      <c r="C3351" s="48">
        <v>116562.39999999962</v>
      </c>
      <c r="D3351" s="27">
        <v>-4.3655745685100555E-10</v>
      </c>
      <c r="E3351" s="41"/>
    </row>
    <row r="3352">
      <c r="A3352" s="57" t="s">
        <v>3736</v>
      </c>
      <c r="B3352" s="29">
        <v>36238.0</v>
      </c>
      <c r="C3352" s="58">
        <v>36238.0</v>
      </c>
      <c r="D3352" s="27">
        <v>0.0</v>
      </c>
      <c r="E3352" s="41"/>
    </row>
    <row r="3353">
      <c r="A3353" s="57" t="s">
        <v>3737</v>
      </c>
      <c r="B3353" s="29">
        <v>37528.0</v>
      </c>
      <c r="C3353" s="58">
        <v>37528.0</v>
      </c>
      <c r="D3353" s="27">
        <v>0.0</v>
      </c>
      <c r="E3353" s="41"/>
    </row>
    <row r="3354">
      <c r="A3354" s="57" t="s">
        <v>3738</v>
      </c>
      <c r="B3354" s="29">
        <v>30308.1</v>
      </c>
      <c r="C3354" s="58">
        <v>30308.1</v>
      </c>
      <c r="D3354" s="27">
        <v>0.0</v>
      </c>
      <c r="E3354" s="41"/>
    </row>
    <row r="3355">
      <c r="A3355" s="57" t="s">
        <v>3740</v>
      </c>
      <c r="B3355" s="29">
        <v>6297.6</v>
      </c>
      <c r="C3355" s="58">
        <v>6297.6</v>
      </c>
      <c r="D3355" s="27">
        <v>0.0</v>
      </c>
      <c r="E3355" s="41"/>
    </row>
    <row r="3356">
      <c r="A3356" s="57" t="s">
        <v>3741</v>
      </c>
      <c r="B3356" s="29">
        <v>0.0</v>
      </c>
      <c r="C3356" s="58">
        <v>0.0</v>
      </c>
      <c r="D3356" s="27">
        <v>0.0</v>
      </c>
      <c r="E3356" s="41"/>
    </row>
    <row r="3357">
      <c r="A3357" s="35" t="s">
        <v>3742</v>
      </c>
      <c r="B3357" s="48">
        <v>261556.10000000003</v>
      </c>
      <c r="C3357" s="73">
        <v>261556.1000000009</v>
      </c>
      <c r="D3357" s="27">
        <v>8.731149137020111E-10</v>
      </c>
      <c r="E3357" s="41"/>
    </row>
    <row r="3358">
      <c r="A3358" s="36" t="s">
        <v>3743</v>
      </c>
      <c r="B3358" s="42">
        <v>4.001776687800884E-11</v>
      </c>
      <c r="C3358" s="74">
        <v>8.999999998719431</v>
      </c>
      <c r="D3358" s="65">
        <v>8.999999998679414</v>
      </c>
      <c r="E3358" s="46"/>
    </row>
    <row r="3359">
      <c r="A3359" s="39"/>
      <c r="B3359" s="59"/>
      <c r="C3359" s="76"/>
      <c r="D3359" s="60"/>
      <c r="E3359" s="68"/>
    </row>
    <row r="3360">
      <c r="A3360" s="39"/>
      <c r="B3360" s="59"/>
      <c r="C3360" s="76"/>
      <c r="D3360" s="60"/>
      <c r="E3360" s="68"/>
    </row>
    <row r="3361">
      <c r="A3361" s="39"/>
      <c r="B3361" s="59"/>
      <c r="C3361" s="76"/>
      <c r="D3361" s="60"/>
      <c r="E3361" s="68"/>
    </row>
    <row r="3362">
      <c r="A3362" s="39"/>
      <c r="B3362" s="59"/>
      <c r="C3362" s="76"/>
      <c r="D3362" s="60"/>
      <c r="E3362" s="68"/>
    </row>
    <row r="3363">
      <c r="A3363" s="39"/>
      <c r="B3363" s="59"/>
      <c r="C3363" s="76"/>
      <c r="D3363" s="60"/>
      <c r="E3363" s="68"/>
    </row>
    <row r="3364">
      <c r="A3364" s="39"/>
      <c r="B3364" s="59"/>
      <c r="C3364" s="76"/>
      <c r="D3364" s="60"/>
      <c r="E3364" s="68"/>
    </row>
    <row r="3365">
      <c r="A3365" s="39"/>
      <c r="B3365" s="59"/>
      <c r="C3365" s="76"/>
      <c r="D3365" s="60"/>
      <c r="E3365" s="68"/>
    </row>
    <row r="3366">
      <c r="A3366" s="39"/>
      <c r="B3366" s="59"/>
      <c r="C3366" s="76"/>
      <c r="D3366" s="60"/>
      <c r="E3366" s="68"/>
    </row>
    <row r="3367">
      <c r="A3367" s="39"/>
      <c r="B3367" s="59"/>
      <c r="C3367" s="76"/>
      <c r="D3367" s="60"/>
      <c r="E3367" s="68"/>
    </row>
    <row r="3368">
      <c r="A3368" s="39"/>
      <c r="B3368" s="59"/>
      <c r="C3368" s="76"/>
      <c r="D3368" s="60"/>
      <c r="E3368" s="68"/>
    </row>
    <row r="3369">
      <c r="A3369" s="39"/>
      <c r="B3369" s="59"/>
      <c r="C3369" s="76"/>
      <c r="D3369" s="60"/>
      <c r="E3369" s="68"/>
    </row>
    <row r="3370">
      <c r="A3370" s="39"/>
      <c r="B3370" s="59"/>
      <c r="C3370" s="76"/>
      <c r="D3370" s="60"/>
      <c r="E3370" s="68"/>
    </row>
    <row r="3371">
      <c r="A3371" s="39"/>
      <c r="B3371" s="59"/>
      <c r="C3371" s="76"/>
      <c r="D3371" s="60"/>
      <c r="E3371" s="68"/>
    </row>
    <row r="3372">
      <c r="A3372" s="39"/>
      <c r="B3372" s="59"/>
      <c r="C3372" s="76"/>
      <c r="D3372" s="60"/>
      <c r="E3372" s="68"/>
    </row>
    <row r="3373">
      <c r="A3373" s="39"/>
      <c r="B3373" s="59"/>
      <c r="C3373" s="76"/>
      <c r="D3373" s="60"/>
      <c r="E3373" s="68"/>
    </row>
    <row r="3374">
      <c r="A3374" s="39"/>
      <c r="B3374" s="59"/>
      <c r="C3374" s="76"/>
      <c r="D3374" s="60"/>
      <c r="E3374" s="68"/>
    </row>
    <row r="3375">
      <c r="A3375" s="39"/>
      <c r="B3375" s="59"/>
      <c r="C3375" s="76"/>
      <c r="D3375" s="60"/>
      <c r="E3375" s="68"/>
    </row>
    <row r="3376">
      <c r="A3376" s="39"/>
      <c r="B3376" s="59"/>
      <c r="C3376" s="76"/>
      <c r="D3376" s="60"/>
      <c r="E3376" s="68"/>
    </row>
    <row r="3377">
      <c r="A3377" s="39"/>
      <c r="B3377" s="59"/>
      <c r="C3377" s="76"/>
      <c r="D3377" s="60"/>
      <c r="E3377" s="68"/>
    </row>
    <row r="3378">
      <c r="A3378" s="39"/>
      <c r="B3378" s="59"/>
      <c r="C3378" s="76"/>
      <c r="D3378" s="60"/>
      <c r="E3378" s="68"/>
    </row>
    <row r="3379">
      <c r="A3379" s="39"/>
      <c r="B3379" s="59"/>
      <c r="C3379" s="76"/>
      <c r="D3379" s="60"/>
      <c r="E3379" s="68"/>
    </row>
    <row r="3380">
      <c r="A3380" s="39"/>
      <c r="B3380" s="59"/>
      <c r="C3380" s="76"/>
      <c r="D3380" s="60"/>
      <c r="E3380" s="68"/>
    </row>
  </sheetData>
  <mergeCells count="960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2921:E2921"/>
    <mergeCell ref="A2941:E2942"/>
    <mergeCell ref="A2943:E2944"/>
    <mergeCell ref="A2945:B2946"/>
    <mergeCell ref="C2945:C2948"/>
    <mergeCell ref="D2945:E2946"/>
    <mergeCell ref="A2947:B2948"/>
    <mergeCell ref="D2947:E2948"/>
    <mergeCell ref="A2949:E2949"/>
    <mergeCell ref="A2969:E2970"/>
    <mergeCell ref="A2971:E2972"/>
    <mergeCell ref="A2973:B2974"/>
    <mergeCell ref="C2973:C2976"/>
    <mergeCell ref="A2975:B297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2885:E2886"/>
    <mergeCell ref="A2887:E2888"/>
    <mergeCell ref="A2889:B2890"/>
    <mergeCell ref="C2889:C2892"/>
    <mergeCell ref="D2889:E2890"/>
    <mergeCell ref="A2891:B2892"/>
    <mergeCell ref="D2917:E2918"/>
    <mergeCell ref="D2919:E2920"/>
    <mergeCell ref="D2891:E2892"/>
    <mergeCell ref="A2893:E2893"/>
    <mergeCell ref="A2913:E2914"/>
    <mergeCell ref="A2915:E2916"/>
    <mergeCell ref="A2917:B2918"/>
    <mergeCell ref="C2917:C2920"/>
    <mergeCell ref="A2919:B2920"/>
    <mergeCell ref="A3001:B3002"/>
    <mergeCell ref="A3003:B3004"/>
    <mergeCell ref="A3089:E3089"/>
    <mergeCell ref="A3109:E3110"/>
    <mergeCell ref="A3111:E3112"/>
    <mergeCell ref="A3113:B3114"/>
    <mergeCell ref="C3113:C3116"/>
    <mergeCell ref="D3113:E3114"/>
    <mergeCell ref="A3115:B3116"/>
    <mergeCell ref="D3115:E3116"/>
    <mergeCell ref="A3117:E3117"/>
    <mergeCell ref="A3137:E3138"/>
    <mergeCell ref="A3139:E3140"/>
    <mergeCell ref="A3141:B3142"/>
    <mergeCell ref="C3141:C3144"/>
    <mergeCell ref="A3143:B3144"/>
    <mergeCell ref="D2973:E2974"/>
    <mergeCell ref="D2975:E2976"/>
    <mergeCell ref="A2977:E2977"/>
    <mergeCell ref="A2997:E2998"/>
    <mergeCell ref="A2999:E3000"/>
    <mergeCell ref="C3001:C3004"/>
    <mergeCell ref="D3001:E3002"/>
    <mergeCell ref="D3029:E3030"/>
    <mergeCell ref="D3031:E3032"/>
    <mergeCell ref="D3003:E3004"/>
    <mergeCell ref="A3005:E3005"/>
    <mergeCell ref="A3025:E3026"/>
    <mergeCell ref="A3027:E3028"/>
    <mergeCell ref="A3029:B3030"/>
    <mergeCell ref="C3029:C3032"/>
    <mergeCell ref="A3031:B3032"/>
    <mergeCell ref="A3033:E3033"/>
    <mergeCell ref="A3053:E3054"/>
    <mergeCell ref="A3055:E3056"/>
    <mergeCell ref="A3057:B3058"/>
    <mergeCell ref="C3057:C3060"/>
    <mergeCell ref="D3057:E3058"/>
    <mergeCell ref="A3059:B3060"/>
    <mergeCell ref="D3085:E3086"/>
    <mergeCell ref="D3087:E3088"/>
    <mergeCell ref="D3059:E3060"/>
    <mergeCell ref="A3061:E3061"/>
    <mergeCell ref="A3081:E3082"/>
    <mergeCell ref="A3083:E3084"/>
    <mergeCell ref="A3085:B3086"/>
    <mergeCell ref="C3085:C3088"/>
    <mergeCell ref="A3087:B3088"/>
    <mergeCell ref="A3169:B3170"/>
    <mergeCell ref="A3171:B3172"/>
    <mergeCell ref="A3257:E3257"/>
    <mergeCell ref="A3277:E3278"/>
    <mergeCell ref="A3279:E3280"/>
    <mergeCell ref="A3281:B3282"/>
    <mergeCell ref="C3281:C3284"/>
    <mergeCell ref="D3281:E3282"/>
    <mergeCell ref="A3283:B3284"/>
    <mergeCell ref="D3283:E3284"/>
    <mergeCell ref="A3285:E3285"/>
    <mergeCell ref="A3305:E3306"/>
    <mergeCell ref="A3307:E3308"/>
    <mergeCell ref="A3309:B3310"/>
    <mergeCell ref="C3309:C3312"/>
    <mergeCell ref="A3311:B3312"/>
    <mergeCell ref="D3141:E3142"/>
    <mergeCell ref="D3143:E3144"/>
    <mergeCell ref="A3145:E3145"/>
    <mergeCell ref="A3165:E3166"/>
    <mergeCell ref="A3167:E3168"/>
    <mergeCell ref="C3169:C3172"/>
    <mergeCell ref="D3169:E3170"/>
    <mergeCell ref="D3197:E3198"/>
    <mergeCell ref="D3199:E3200"/>
    <mergeCell ref="D3171:E3172"/>
    <mergeCell ref="A3173:E3173"/>
    <mergeCell ref="A3193:E3194"/>
    <mergeCell ref="A3195:E3196"/>
    <mergeCell ref="A3197:B3198"/>
    <mergeCell ref="C3197:C3200"/>
    <mergeCell ref="A3199:B3200"/>
    <mergeCell ref="A3201:E3201"/>
    <mergeCell ref="A3221:E3222"/>
    <mergeCell ref="A3223:E3224"/>
    <mergeCell ref="A3225:B3226"/>
    <mergeCell ref="C3225:C3228"/>
    <mergeCell ref="D3225:E3226"/>
    <mergeCell ref="A3227:B3228"/>
    <mergeCell ref="D3253:E3254"/>
    <mergeCell ref="D3255:E3256"/>
    <mergeCell ref="D3227:E3228"/>
    <mergeCell ref="A3229:E3229"/>
    <mergeCell ref="A3249:E3250"/>
    <mergeCell ref="A3251:E3252"/>
    <mergeCell ref="A3253:B3254"/>
    <mergeCell ref="C3253:C3256"/>
    <mergeCell ref="A3255:B3256"/>
    <mergeCell ref="A3337:B3338"/>
    <mergeCell ref="A3339:B3340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D3339:E3340"/>
    <mergeCell ref="A3341:E3341"/>
    <mergeCell ref="D3309:E3310"/>
    <mergeCell ref="D3311:E3312"/>
    <mergeCell ref="A3313:E3313"/>
    <mergeCell ref="A3333:E3334"/>
    <mergeCell ref="A3335:E3336"/>
    <mergeCell ref="C3337:C3340"/>
    <mergeCell ref="D3337:E3338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4 B2014:C2014 D2027:D2042 B2042:C2042 D2055:D2070 B2070:C2070 D2083:D2098 B2098:C2098 D2111:D2126 B2126:C2126 D2139:D2154 B2154:C2154 D2167:D2182 B2182:C2182 D2195:D2210 B2210:C2210 D2223:D2238 B2238:C2238 D2251:D2266 B2266:C2266 D2279:D2294 B2294:C2294 D2307:D2322 B2322:C2322 D2335:D2350 B2350:C2350 D2363:D2378 B2378:C2378 D2391:D2406 B2406:C2406 D2419:D2434 B2434:C2434 D2447:D2462 B2462:C2462 D2475:D2490 B2490:C2490 D2503:D2518 B2518:C2518 D2531:D2546 B2546:C2546 D2559:D2574 B2574:C2574 D2587:D2602 B2602:C2602 D2615:D2630 B2630:C2630 D2643:D2658 B2658:C2658 D2671:D2686 B2686:C2686 D2699:D2714 B2714:C2714 D2727:D2742 B2742:C2742 D2755:D2770 B2770:C2770 D2783:D2798 B2798:C2798 D2811:D2826 B2826:C2826 D2839:D2854 B2854:C2854 D2867:D2882 B2882:C2882 D2895:D2910 B2910:C2910 D2923:D2938 B2938:C2938 D2951:D2966 B2966:C2966 D2979:D2994 B2994:C2994 D3007:D3024 B3022:C3024 C3029:D3032 B3034:D3052 C3057:D3060 B3062:D3080 C3085:D3088 B3090:D3108 C3113:D3116 B3118:D3136 C3141:D3144 B3146:D3164 C3169:D3172 B3174:D3192 C3197:D3200 B3202:D3220 C3225:D3228 B3230:D3248 C3253:D3256 B3258:D3276 C3281:D3284 B3286:D3304 C3309:D3312 B3314:D3332 C3337:D3338 C3339:D3340 B3342:D3380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 A2891:B2892 A2919:B2920 A2947:B2948 A2975:B2976 A3003:B3004 A3031:B3032 A3059:B3060 A3087:B3088 A3115:B3116 A3143:B3144 A3171:B3172 A3199:B3200 A3227:B3228 A3255:B3256 A3283:B3284 A3311:B3312 A3339:B3340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 D2891:E2892 D2919:E2920 D2947:E2948 D2975:E2976 D3003:E3004 D3031:E3032 D3059:E3060 D3087:E3088 D3115:E3116 D3143:E3144 D3171:E3172 D3199:E3200 D3227:E3228 D3255:E3256 D3283:E3284 D3311:E3312 D3339:E3340">
    <cfRule type="cellIs" dxfId="1" priority="3" operator="notEqual">
      <formula>"Neděle"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5.38"/>
    <col customWidth="1" min="9" max="9" width="26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32</v>
      </c>
      <c r="B2" s="1" t="s">
        <v>112</v>
      </c>
      <c r="C2" s="1">
        <v>453.0</v>
      </c>
      <c r="D2" s="1">
        <v>0.0</v>
      </c>
      <c r="E2" s="2"/>
      <c r="F2" s="1" t="s">
        <v>26</v>
      </c>
      <c r="G2" s="1" t="s">
        <v>19</v>
      </c>
      <c r="H2" s="1" t="s">
        <v>8762</v>
      </c>
      <c r="I2" s="1" t="s">
        <v>8763</v>
      </c>
      <c r="J2" s="1" t="s">
        <v>8763</v>
      </c>
      <c r="K2" s="2"/>
      <c r="L2" s="1">
        <v>-1.0</v>
      </c>
      <c r="M2" s="1"/>
      <c r="N2" s="1">
        <v>13.63265</v>
      </c>
      <c r="O2" s="1" t="s">
        <v>8764</v>
      </c>
      <c r="P2" s="1" t="s">
        <v>8765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48</v>
      </c>
      <c r="B3" s="1" t="s">
        <v>17</v>
      </c>
      <c r="C3" s="1">
        <v>257.0</v>
      </c>
      <c r="D3" s="1">
        <v>62.0</v>
      </c>
      <c r="E3" s="2"/>
      <c r="F3" s="1" t="s">
        <v>18</v>
      </c>
      <c r="G3" s="1" t="s">
        <v>27</v>
      </c>
      <c r="H3" s="1" t="s">
        <v>8766</v>
      </c>
      <c r="I3" s="1" t="s">
        <v>8767</v>
      </c>
      <c r="J3" s="1" t="s">
        <v>5141</v>
      </c>
      <c r="K3" s="2"/>
      <c r="L3" s="1">
        <v>375.0</v>
      </c>
      <c r="M3" s="1"/>
      <c r="N3" s="1">
        <v>11.319183333333333</v>
      </c>
      <c r="O3" s="1" t="s">
        <v>55</v>
      </c>
      <c r="P3" s="1" t="s">
        <v>8768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66</v>
      </c>
      <c r="B4" s="1" t="s">
        <v>112</v>
      </c>
      <c r="C4" s="3">
        <v>129.0</v>
      </c>
      <c r="D4" s="1">
        <v>0.0</v>
      </c>
      <c r="E4" s="1" t="s">
        <v>1423</v>
      </c>
      <c r="F4" s="1" t="s">
        <v>26</v>
      </c>
      <c r="G4" s="1" t="s">
        <v>27</v>
      </c>
      <c r="H4" s="1" t="s">
        <v>8769</v>
      </c>
      <c r="I4" s="1" t="s">
        <v>8770</v>
      </c>
      <c r="J4" s="1" t="s">
        <v>8770</v>
      </c>
      <c r="K4" s="2"/>
      <c r="L4" s="1">
        <v>-3.0</v>
      </c>
      <c r="M4" s="1"/>
      <c r="N4" s="1">
        <v>11.948683333333333</v>
      </c>
      <c r="O4" s="1" t="s">
        <v>8764</v>
      </c>
      <c r="P4" s="1" t="s">
        <v>8771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24</v>
      </c>
      <c r="B5" s="1" t="s">
        <v>17</v>
      </c>
      <c r="C5" s="1">
        <v>298.2</v>
      </c>
      <c r="D5" s="1">
        <v>0.0</v>
      </c>
      <c r="E5" s="1" t="s">
        <v>25</v>
      </c>
      <c r="F5" s="1" t="s">
        <v>26</v>
      </c>
      <c r="G5" s="1" t="s">
        <v>27</v>
      </c>
      <c r="H5" s="1" t="s">
        <v>8772</v>
      </c>
      <c r="I5" s="1" t="s">
        <v>8773</v>
      </c>
      <c r="J5" s="1" t="s">
        <v>8773</v>
      </c>
      <c r="K5" s="2"/>
      <c r="L5" s="1">
        <v>-4.0</v>
      </c>
      <c r="M5" s="1"/>
      <c r="N5" s="1">
        <v>10.952183333333334</v>
      </c>
      <c r="O5" s="1" t="s">
        <v>8764</v>
      </c>
      <c r="P5" s="1" t="s">
        <v>8774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24</v>
      </c>
      <c r="B6" s="1" t="s">
        <v>17</v>
      </c>
      <c r="C6" s="3">
        <v>299.0</v>
      </c>
      <c r="D6" s="1">
        <v>0.0</v>
      </c>
      <c r="E6" s="1" t="s">
        <v>25</v>
      </c>
      <c r="F6" s="1" t="s">
        <v>26</v>
      </c>
      <c r="G6" s="1" t="s">
        <v>27</v>
      </c>
      <c r="H6" s="1" t="s">
        <v>8775</v>
      </c>
      <c r="I6" s="1" t="s">
        <v>8776</v>
      </c>
      <c r="J6" s="1" t="s">
        <v>8776</v>
      </c>
      <c r="K6" s="2"/>
      <c r="L6" s="1">
        <v>-6.0</v>
      </c>
      <c r="M6" s="1"/>
      <c r="N6" s="1">
        <v>8.351133333333333</v>
      </c>
      <c r="O6" s="1" t="s">
        <v>8764</v>
      </c>
      <c r="P6" s="1" t="s">
        <v>8777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24</v>
      </c>
      <c r="B7" s="1" t="s">
        <v>17</v>
      </c>
      <c r="C7" s="1">
        <v>214.2</v>
      </c>
      <c r="D7" s="1">
        <v>0.0</v>
      </c>
      <c r="E7" s="1" t="s">
        <v>25</v>
      </c>
      <c r="F7" s="1" t="s">
        <v>26</v>
      </c>
      <c r="G7" s="1" t="s">
        <v>27</v>
      </c>
      <c r="H7" s="1" t="s">
        <v>8778</v>
      </c>
      <c r="I7" s="1" t="s">
        <v>8779</v>
      </c>
      <c r="J7" s="1" t="s">
        <v>8779</v>
      </c>
      <c r="K7" s="2"/>
      <c r="L7" s="1">
        <v>3.0</v>
      </c>
      <c r="M7" s="1"/>
      <c r="N7" s="1">
        <v>18.067483333333332</v>
      </c>
      <c r="O7" s="1" t="s">
        <v>8764</v>
      </c>
      <c r="P7" s="1" t="s">
        <v>8780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24</v>
      </c>
      <c r="B8" s="1" t="s">
        <v>17</v>
      </c>
      <c r="C8" s="1">
        <v>224.2</v>
      </c>
      <c r="D8" s="1">
        <v>0.0</v>
      </c>
      <c r="E8" s="1" t="s">
        <v>25</v>
      </c>
      <c r="F8" s="1" t="s">
        <v>26</v>
      </c>
      <c r="G8" s="1" t="s">
        <v>27</v>
      </c>
      <c r="H8" s="1" t="s">
        <v>8781</v>
      </c>
      <c r="I8" s="1" t="s">
        <v>8782</v>
      </c>
      <c r="J8" s="1" t="s">
        <v>8782</v>
      </c>
      <c r="K8" s="2"/>
      <c r="L8" s="1">
        <v>0.0</v>
      </c>
      <c r="M8" s="1"/>
      <c r="N8" s="1">
        <v>15.811083333333332</v>
      </c>
      <c r="O8" s="1" t="s">
        <v>8764</v>
      </c>
      <c r="P8" s="1" t="s">
        <v>8783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24</v>
      </c>
      <c r="B9" s="1" t="s">
        <v>17</v>
      </c>
      <c r="C9" s="3">
        <v>592.2</v>
      </c>
      <c r="D9" s="1">
        <v>0.0</v>
      </c>
      <c r="E9" s="1" t="s">
        <v>25</v>
      </c>
      <c r="F9" s="1" t="s">
        <v>26</v>
      </c>
      <c r="G9" s="1" t="s">
        <v>27</v>
      </c>
      <c r="H9" s="1" t="s">
        <v>8784</v>
      </c>
      <c r="I9" s="1" t="s">
        <v>8785</v>
      </c>
      <c r="J9" s="1" t="s">
        <v>8785</v>
      </c>
      <c r="K9" s="2"/>
      <c r="L9" s="1">
        <v>-3.0</v>
      </c>
      <c r="M9" s="1"/>
      <c r="N9" s="1">
        <v>11.414866666666667</v>
      </c>
      <c r="O9" s="1" t="s">
        <v>8764</v>
      </c>
      <c r="P9" s="1" t="s">
        <v>8786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16</v>
      </c>
      <c r="B10" s="1" t="s">
        <v>17</v>
      </c>
      <c r="C10" s="1">
        <v>249.0</v>
      </c>
      <c r="D10" s="1">
        <v>249.0</v>
      </c>
      <c r="E10" s="2"/>
      <c r="F10" s="1" t="s">
        <v>18</v>
      </c>
      <c r="G10" s="1" t="s">
        <v>19</v>
      </c>
      <c r="H10" s="1" t="s">
        <v>8787</v>
      </c>
      <c r="I10" s="1" t="s">
        <v>8788</v>
      </c>
      <c r="J10" s="1" t="s">
        <v>5141</v>
      </c>
      <c r="K10" s="2"/>
      <c r="L10" s="1">
        <v>412.0</v>
      </c>
      <c r="M10" s="1"/>
      <c r="N10" s="1">
        <v>5.677016666666667</v>
      </c>
      <c r="O10" s="1" t="s">
        <v>22</v>
      </c>
      <c r="P10" s="1" t="s">
        <v>8789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48</v>
      </c>
      <c r="B11" s="1" t="s">
        <v>17</v>
      </c>
      <c r="C11" s="1">
        <v>309.0</v>
      </c>
      <c r="D11" s="1">
        <v>0.0</v>
      </c>
      <c r="E11" s="1" t="s">
        <v>8790</v>
      </c>
      <c r="F11" s="1" t="s">
        <v>50</v>
      </c>
      <c r="G11" s="1" t="s">
        <v>19</v>
      </c>
      <c r="H11" s="1" t="s">
        <v>8791</v>
      </c>
      <c r="I11" s="1" t="s">
        <v>8792</v>
      </c>
      <c r="J11" s="1" t="s">
        <v>8793</v>
      </c>
      <c r="K11" s="1" t="s">
        <v>8794</v>
      </c>
      <c r="L11" s="1">
        <v>20.0</v>
      </c>
      <c r="M11" s="1">
        <v>0.004183333333333333</v>
      </c>
      <c r="N11" s="1">
        <v>20.9791</v>
      </c>
      <c r="O11" s="1" t="s">
        <v>55</v>
      </c>
      <c r="P11" s="1" t="s">
        <v>8768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24</v>
      </c>
      <c r="B12" s="1" t="s">
        <v>17</v>
      </c>
      <c r="C12" s="1">
        <v>192.2</v>
      </c>
      <c r="D12" s="1">
        <v>0.0</v>
      </c>
      <c r="E12" s="1" t="s">
        <v>25</v>
      </c>
      <c r="F12" s="1" t="s">
        <v>26</v>
      </c>
      <c r="G12" s="1" t="s">
        <v>27</v>
      </c>
      <c r="H12" s="1" t="s">
        <v>8795</v>
      </c>
      <c r="I12" s="1" t="s">
        <v>8796</v>
      </c>
      <c r="J12" s="1" t="s">
        <v>8796</v>
      </c>
      <c r="K12" s="2"/>
      <c r="L12" s="1">
        <v>-4.0</v>
      </c>
      <c r="M12" s="1"/>
      <c r="N12" s="1">
        <v>10.751233333333333</v>
      </c>
      <c r="O12" s="1" t="s">
        <v>8764</v>
      </c>
      <c r="P12" s="1" t="s">
        <v>8797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48</v>
      </c>
      <c r="B13" s="1" t="s">
        <v>17</v>
      </c>
      <c r="C13" s="1">
        <v>300.0</v>
      </c>
      <c r="D13" s="1">
        <v>0.0</v>
      </c>
      <c r="E13" s="1" t="s">
        <v>8790</v>
      </c>
      <c r="F13" s="1" t="s">
        <v>50</v>
      </c>
      <c r="G13" s="1" t="s">
        <v>27</v>
      </c>
      <c r="H13" s="1" t="s">
        <v>8798</v>
      </c>
      <c r="I13" s="1" t="s">
        <v>8799</v>
      </c>
      <c r="J13" s="1" t="s">
        <v>8800</v>
      </c>
      <c r="K13" s="1" t="s">
        <v>8801</v>
      </c>
      <c r="L13" s="1">
        <v>8.0</v>
      </c>
      <c r="M13" s="1">
        <v>0.00195</v>
      </c>
      <c r="N13" s="1">
        <v>19.189916666666665</v>
      </c>
      <c r="O13" s="1" t="s">
        <v>55</v>
      </c>
      <c r="P13" s="1" t="s">
        <v>8802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48</v>
      </c>
      <c r="B14" s="1" t="s">
        <v>1468</v>
      </c>
      <c r="C14" s="1">
        <v>349.0</v>
      </c>
      <c r="D14" s="1">
        <v>0.0</v>
      </c>
      <c r="E14" s="1" t="s">
        <v>8790</v>
      </c>
      <c r="F14" s="1" t="s">
        <v>50</v>
      </c>
      <c r="G14" s="1" t="s">
        <v>19</v>
      </c>
      <c r="H14" s="1" t="s">
        <v>8803</v>
      </c>
      <c r="I14" s="1" t="s">
        <v>8804</v>
      </c>
      <c r="J14" s="2"/>
      <c r="K14" s="1" t="s">
        <v>8805</v>
      </c>
      <c r="L14" s="1">
        <v>0.0</v>
      </c>
      <c r="M14" s="1">
        <v>0.002</v>
      </c>
      <c r="N14" s="1">
        <v>7.612833333333334</v>
      </c>
      <c r="O14" s="1" t="s">
        <v>55</v>
      </c>
      <c r="P14" s="1" t="s">
        <v>8806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32</v>
      </c>
      <c r="B15" s="1" t="s">
        <v>112</v>
      </c>
      <c r="C15" s="1">
        <v>391.0</v>
      </c>
      <c r="D15" s="1">
        <v>0.0</v>
      </c>
      <c r="E15" s="2"/>
      <c r="F15" s="1" t="s">
        <v>26</v>
      </c>
      <c r="G15" s="1" t="s">
        <v>19</v>
      </c>
      <c r="H15" s="1" t="s">
        <v>8807</v>
      </c>
      <c r="I15" s="1" t="s">
        <v>8808</v>
      </c>
      <c r="J15" s="1" t="s">
        <v>8808</v>
      </c>
      <c r="K15" s="2"/>
      <c r="L15" s="1">
        <v>2.0</v>
      </c>
      <c r="M15" s="1"/>
      <c r="N15" s="1">
        <v>17.75425</v>
      </c>
      <c r="O15" s="1" t="s">
        <v>8764</v>
      </c>
      <c r="P15" s="1" t="s">
        <v>8809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32</v>
      </c>
      <c r="B16" s="1" t="s">
        <v>112</v>
      </c>
      <c r="C16" s="1">
        <v>1728.0</v>
      </c>
      <c r="D16" s="1">
        <v>0.0</v>
      </c>
      <c r="E16" s="2"/>
      <c r="F16" s="1" t="s">
        <v>26</v>
      </c>
      <c r="G16" s="1" t="s">
        <v>19</v>
      </c>
      <c r="H16" s="1" t="s">
        <v>8810</v>
      </c>
      <c r="I16" s="1" t="s">
        <v>8811</v>
      </c>
      <c r="J16" s="1" t="s">
        <v>8811</v>
      </c>
      <c r="K16" s="2"/>
      <c r="L16" s="1">
        <v>8.0</v>
      </c>
      <c r="M16" s="1"/>
      <c r="N16" s="1">
        <v>23.94945</v>
      </c>
      <c r="O16" s="1" t="s">
        <v>8764</v>
      </c>
      <c r="P16" s="1" t="s">
        <v>8812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66</v>
      </c>
      <c r="B17" s="1" t="s">
        <v>112</v>
      </c>
      <c r="C17" s="1">
        <v>329.0</v>
      </c>
      <c r="D17" s="1">
        <v>0.0</v>
      </c>
      <c r="E17" s="1" t="s">
        <v>8813</v>
      </c>
      <c r="F17" s="1" t="s">
        <v>26</v>
      </c>
      <c r="G17" s="1" t="s">
        <v>27</v>
      </c>
      <c r="H17" s="1" t="s">
        <v>8814</v>
      </c>
      <c r="I17" s="1" t="s">
        <v>8815</v>
      </c>
      <c r="J17" s="1" t="s">
        <v>8815</v>
      </c>
      <c r="K17" s="2"/>
      <c r="L17" s="1">
        <v>-7.0</v>
      </c>
      <c r="M17" s="1"/>
      <c r="N17" s="1">
        <v>7.155783333333333</v>
      </c>
      <c r="O17" s="1" t="s">
        <v>8764</v>
      </c>
      <c r="P17" s="1" t="s">
        <v>830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24</v>
      </c>
      <c r="B18" s="1" t="s">
        <v>17</v>
      </c>
      <c r="C18" s="1">
        <v>212.2</v>
      </c>
      <c r="D18" s="1">
        <v>0.0</v>
      </c>
      <c r="E18" s="1" t="s">
        <v>25</v>
      </c>
      <c r="F18" s="1" t="s">
        <v>26</v>
      </c>
      <c r="G18" s="1" t="s">
        <v>27</v>
      </c>
      <c r="H18" s="1" t="s">
        <v>8816</v>
      </c>
      <c r="I18" s="1" t="s">
        <v>8817</v>
      </c>
      <c r="J18" s="1" t="s">
        <v>8817</v>
      </c>
      <c r="K18" s="2"/>
      <c r="L18" s="1">
        <v>-8.0</v>
      </c>
      <c r="M18" s="1"/>
      <c r="N18" s="1">
        <v>6.1021833333333335</v>
      </c>
      <c r="O18" s="1" t="s">
        <v>8764</v>
      </c>
      <c r="P18" s="1" t="s">
        <v>8818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48</v>
      </c>
      <c r="B19" s="1" t="s">
        <v>17</v>
      </c>
      <c r="C19" s="1">
        <v>406.0</v>
      </c>
      <c r="D19" s="1">
        <v>0.0</v>
      </c>
      <c r="E19" s="1" t="s">
        <v>8790</v>
      </c>
      <c r="F19" s="1" t="s">
        <v>50</v>
      </c>
      <c r="G19" s="1" t="s">
        <v>27</v>
      </c>
      <c r="H19" s="1" t="s">
        <v>8819</v>
      </c>
      <c r="I19" s="1" t="s">
        <v>8820</v>
      </c>
      <c r="J19" s="1" t="s">
        <v>8821</v>
      </c>
      <c r="K19" s="1" t="s">
        <v>8822</v>
      </c>
      <c r="L19" s="1">
        <v>-2.0</v>
      </c>
      <c r="M19" s="1">
        <v>0.002116666666666667</v>
      </c>
      <c r="N19" s="1">
        <v>7.412466666666667</v>
      </c>
      <c r="O19" s="1" t="s">
        <v>55</v>
      </c>
      <c r="P19" s="1" t="s">
        <v>8823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32</v>
      </c>
      <c r="B20" s="1" t="s">
        <v>112</v>
      </c>
      <c r="C20" s="1">
        <v>329.0</v>
      </c>
      <c r="D20" s="1">
        <v>0.0</v>
      </c>
      <c r="E20" s="2"/>
      <c r="F20" s="1" t="s">
        <v>26</v>
      </c>
      <c r="G20" s="1" t="s">
        <v>19</v>
      </c>
      <c r="H20" s="1" t="s">
        <v>8824</v>
      </c>
      <c r="I20" s="1" t="s">
        <v>8825</v>
      </c>
      <c r="J20" s="1" t="s">
        <v>8825</v>
      </c>
      <c r="K20" s="2"/>
      <c r="L20" s="1">
        <v>-4.0</v>
      </c>
      <c r="M20" s="1"/>
      <c r="N20" s="1">
        <v>10.449333333333334</v>
      </c>
      <c r="O20" s="1" t="s">
        <v>8764</v>
      </c>
      <c r="P20" s="1" t="s">
        <v>8826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32</v>
      </c>
      <c r="B21" s="1" t="s">
        <v>112</v>
      </c>
      <c r="C21" s="1">
        <v>329.0</v>
      </c>
      <c r="D21" s="1">
        <v>0.0</v>
      </c>
      <c r="E21" s="2"/>
      <c r="F21" s="1" t="s">
        <v>26</v>
      </c>
      <c r="G21" s="1" t="s">
        <v>27</v>
      </c>
      <c r="H21" s="1" t="s">
        <v>8827</v>
      </c>
      <c r="I21" s="1" t="s">
        <v>8828</v>
      </c>
      <c r="J21" s="1" t="s">
        <v>8828</v>
      </c>
      <c r="K21" s="2"/>
      <c r="L21" s="1">
        <v>-6.0</v>
      </c>
      <c r="M21" s="1"/>
      <c r="N21" s="1">
        <v>8.456566666666667</v>
      </c>
      <c r="O21" s="1" t="s">
        <v>8764</v>
      </c>
      <c r="P21" s="1" t="s">
        <v>8829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16</v>
      </c>
      <c r="B22" s="3" t="s">
        <v>17</v>
      </c>
      <c r="C22" s="1">
        <v>309.0</v>
      </c>
      <c r="D22" s="1">
        <v>0.0</v>
      </c>
      <c r="E22" s="2"/>
      <c r="F22" s="1" t="s">
        <v>18</v>
      </c>
      <c r="G22" s="1" t="s">
        <v>19</v>
      </c>
      <c r="H22" s="1" t="s">
        <v>8830</v>
      </c>
      <c r="I22" s="1" t="s">
        <v>8831</v>
      </c>
      <c r="J22" s="1" t="s">
        <v>5141</v>
      </c>
      <c r="K22" s="2"/>
      <c r="L22" s="1">
        <v>446.0</v>
      </c>
      <c r="M22" s="1"/>
      <c r="N22" s="1">
        <v>0.10741666666666666</v>
      </c>
      <c r="O22" s="1" t="s">
        <v>22</v>
      </c>
      <c r="P22" s="1" t="s">
        <v>8832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24</v>
      </c>
      <c r="B23" s="1" t="s">
        <v>17</v>
      </c>
      <c r="C23" s="1">
        <v>214.2</v>
      </c>
      <c r="D23" s="1">
        <v>0.0</v>
      </c>
      <c r="E23" s="1" t="s">
        <v>25</v>
      </c>
      <c r="F23" s="1" t="s">
        <v>26</v>
      </c>
      <c r="G23" s="1" t="s">
        <v>27</v>
      </c>
      <c r="H23" s="1" t="s">
        <v>8833</v>
      </c>
      <c r="I23" s="1" t="s">
        <v>8834</v>
      </c>
      <c r="J23" s="1" t="s">
        <v>8834</v>
      </c>
      <c r="K23" s="2"/>
      <c r="L23" s="1">
        <v>-7.0</v>
      </c>
      <c r="M23" s="1"/>
      <c r="N23" s="1">
        <v>7.393783333333333</v>
      </c>
      <c r="O23" s="1" t="s">
        <v>8764</v>
      </c>
      <c r="P23" s="1" t="s">
        <v>8835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48</v>
      </c>
      <c r="B24" s="1" t="s">
        <v>17</v>
      </c>
      <c r="C24" s="1">
        <v>408.0</v>
      </c>
      <c r="D24" s="1">
        <v>100.0</v>
      </c>
      <c r="E24" s="2"/>
      <c r="F24" s="1" t="s">
        <v>18</v>
      </c>
      <c r="G24" s="1" t="s">
        <v>27</v>
      </c>
      <c r="H24" s="1" t="s">
        <v>8836</v>
      </c>
      <c r="I24" s="1" t="s">
        <v>8837</v>
      </c>
      <c r="J24" s="1" t="s">
        <v>5141</v>
      </c>
      <c r="K24" s="2"/>
      <c r="L24" s="1">
        <v>449.0</v>
      </c>
      <c r="M24" s="1"/>
      <c r="N24" s="1">
        <v>17.7775</v>
      </c>
      <c r="O24" s="1" t="s">
        <v>55</v>
      </c>
      <c r="P24" s="1" t="s">
        <v>8838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24</v>
      </c>
      <c r="B25" s="1" t="s">
        <v>17</v>
      </c>
      <c r="C25" s="3">
        <v>308.2</v>
      </c>
      <c r="D25" s="1">
        <v>0.0</v>
      </c>
      <c r="E25" s="1" t="s">
        <v>25</v>
      </c>
      <c r="F25" s="1" t="s">
        <v>26</v>
      </c>
      <c r="G25" s="1" t="s">
        <v>27</v>
      </c>
      <c r="H25" s="1" t="s">
        <v>8839</v>
      </c>
      <c r="I25" s="1" t="s">
        <v>8840</v>
      </c>
      <c r="J25" s="1" t="s">
        <v>8840</v>
      </c>
      <c r="K25" s="2"/>
      <c r="L25" s="1">
        <v>1.0</v>
      </c>
      <c r="M25" s="1"/>
      <c r="N25" s="1">
        <v>16.82335</v>
      </c>
      <c r="O25" s="1" t="s">
        <v>8764</v>
      </c>
      <c r="P25" s="1" t="s">
        <v>8841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24</v>
      </c>
      <c r="B26" s="1" t="s">
        <v>17</v>
      </c>
      <c r="C26" s="3">
        <v>214.2</v>
      </c>
      <c r="D26" s="1">
        <v>0.0</v>
      </c>
      <c r="E26" s="1" t="s">
        <v>25</v>
      </c>
      <c r="F26" s="1" t="s">
        <v>26</v>
      </c>
      <c r="G26" s="1" t="s">
        <v>27</v>
      </c>
      <c r="H26" s="1" t="s">
        <v>8842</v>
      </c>
      <c r="I26" s="1" t="s">
        <v>8843</v>
      </c>
      <c r="J26" s="1" t="s">
        <v>8843</v>
      </c>
      <c r="K26" s="2"/>
      <c r="L26" s="1">
        <v>-1.0</v>
      </c>
      <c r="M26" s="1"/>
      <c r="N26" s="1">
        <v>13.4847</v>
      </c>
      <c r="O26" s="1" t="s">
        <v>8764</v>
      </c>
      <c r="P26" s="1" t="s">
        <v>8844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16</v>
      </c>
      <c r="B27" s="1" t="s">
        <v>17</v>
      </c>
      <c r="C27" s="1">
        <v>65.0</v>
      </c>
      <c r="D27" s="1">
        <v>0.0</v>
      </c>
      <c r="E27" s="2"/>
      <c r="F27" s="1" t="s">
        <v>18</v>
      </c>
      <c r="G27" s="1" t="s">
        <v>19</v>
      </c>
      <c r="H27" s="1" t="s">
        <v>8845</v>
      </c>
      <c r="I27" s="1" t="s">
        <v>8846</v>
      </c>
      <c r="J27" s="1" t="s">
        <v>5141</v>
      </c>
      <c r="K27" s="2"/>
      <c r="L27" s="1">
        <v>476.0</v>
      </c>
      <c r="M27" s="1"/>
      <c r="N27" s="1">
        <v>0.05196666666666667</v>
      </c>
      <c r="O27" s="1" t="s">
        <v>22</v>
      </c>
      <c r="P27" s="1" t="s">
        <v>8847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32</v>
      </c>
      <c r="B28" s="1" t="s">
        <v>112</v>
      </c>
      <c r="C28" s="1">
        <v>642.0</v>
      </c>
      <c r="D28" s="1">
        <v>0.0</v>
      </c>
      <c r="E28" s="2"/>
      <c r="F28" s="1" t="s">
        <v>26</v>
      </c>
      <c r="G28" s="1" t="s">
        <v>27</v>
      </c>
      <c r="H28" s="1" t="s">
        <v>8848</v>
      </c>
      <c r="I28" s="1" t="s">
        <v>8849</v>
      </c>
      <c r="J28" s="1" t="s">
        <v>8849</v>
      </c>
      <c r="K28" s="2"/>
      <c r="L28" s="1">
        <v>4.0</v>
      </c>
      <c r="M28" s="1"/>
      <c r="N28" s="1">
        <v>17.0087</v>
      </c>
      <c r="O28" s="1" t="s">
        <v>8764</v>
      </c>
      <c r="P28" s="1" t="s">
        <v>8850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24</v>
      </c>
      <c r="B29" s="1" t="s">
        <v>17</v>
      </c>
      <c r="C29" s="1">
        <v>412.2</v>
      </c>
      <c r="D29" s="1">
        <v>0.0</v>
      </c>
      <c r="E29" s="1" t="s">
        <v>25</v>
      </c>
      <c r="F29" s="1" t="s">
        <v>26</v>
      </c>
      <c r="G29" s="1" t="s">
        <v>27</v>
      </c>
      <c r="H29" s="1" t="s">
        <v>8851</v>
      </c>
      <c r="I29" s="1" t="s">
        <v>8852</v>
      </c>
      <c r="J29" s="1" t="s">
        <v>8852</v>
      </c>
      <c r="K29" s="2"/>
      <c r="L29" s="1">
        <v>7.0</v>
      </c>
      <c r="M29" s="1"/>
      <c r="N29" s="1">
        <v>22.988</v>
      </c>
      <c r="O29" s="1" t="s">
        <v>8764</v>
      </c>
      <c r="P29" s="1" t="s">
        <v>8853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66</v>
      </c>
      <c r="B30" s="1" t="s">
        <v>112</v>
      </c>
      <c r="C30" s="1">
        <v>658.0</v>
      </c>
      <c r="D30" s="1">
        <v>0.0</v>
      </c>
      <c r="E30" s="1" t="s">
        <v>6307</v>
      </c>
      <c r="F30" s="1" t="s">
        <v>26</v>
      </c>
      <c r="G30" s="1" t="s">
        <v>27</v>
      </c>
      <c r="H30" s="1" t="s">
        <v>8854</v>
      </c>
      <c r="I30" s="1" t="s">
        <v>8855</v>
      </c>
      <c r="J30" s="1" t="s">
        <v>8855</v>
      </c>
      <c r="K30" s="2"/>
      <c r="L30" s="1">
        <v>0.0</v>
      </c>
      <c r="M30" s="1"/>
      <c r="N30" s="1">
        <v>15.43295</v>
      </c>
      <c r="O30" s="1" t="s">
        <v>8764</v>
      </c>
      <c r="P30" s="1" t="s">
        <v>8856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16</v>
      </c>
      <c r="B31" s="1" t="s">
        <v>17</v>
      </c>
      <c r="C31" s="3">
        <v>134.0</v>
      </c>
      <c r="D31" s="1">
        <v>0.0</v>
      </c>
      <c r="E31" s="2"/>
      <c r="F31" s="1" t="s">
        <v>18</v>
      </c>
      <c r="G31" s="1" t="s">
        <v>19</v>
      </c>
      <c r="H31" s="1" t="s">
        <v>8857</v>
      </c>
      <c r="I31" s="1" t="s">
        <v>8858</v>
      </c>
      <c r="J31" s="1" t="s">
        <v>5141</v>
      </c>
      <c r="K31" s="2"/>
      <c r="L31" s="1">
        <v>487.0</v>
      </c>
      <c r="M31" s="1"/>
      <c r="N31" s="1">
        <v>0.09198333333333333</v>
      </c>
      <c r="O31" s="1" t="s">
        <v>22</v>
      </c>
      <c r="P31" s="1" t="s">
        <v>8859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32</v>
      </c>
      <c r="B32" s="1" t="s">
        <v>112</v>
      </c>
      <c r="C32" s="1">
        <v>1954.0</v>
      </c>
      <c r="D32" s="1">
        <v>0.0</v>
      </c>
      <c r="E32" s="2"/>
      <c r="F32" s="1" t="s">
        <v>26</v>
      </c>
      <c r="G32" s="1" t="s">
        <v>27</v>
      </c>
      <c r="H32" s="1" t="s">
        <v>8860</v>
      </c>
      <c r="I32" s="1" t="s">
        <v>8861</v>
      </c>
      <c r="J32" s="1" t="s">
        <v>8861</v>
      </c>
      <c r="K32" s="2"/>
      <c r="L32" s="1">
        <v>0.0</v>
      </c>
      <c r="M32" s="1"/>
      <c r="N32" s="1">
        <v>14.104333333333333</v>
      </c>
      <c r="O32" s="1" t="s">
        <v>8764</v>
      </c>
      <c r="P32" s="1" t="s">
        <v>8862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48</v>
      </c>
      <c r="B33" s="1" t="s">
        <v>17</v>
      </c>
      <c r="C33" s="1">
        <v>245.0</v>
      </c>
      <c r="D33" s="1">
        <v>61.0</v>
      </c>
      <c r="E33" s="2"/>
      <c r="F33" s="1" t="s">
        <v>18</v>
      </c>
      <c r="G33" s="1" t="s">
        <v>27</v>
      </c>
      <c r="H33" s="1" t="s">
        <v>8863</v>
      </c>
      <c r="I33" s="1" t="s">
        <v>8864</v>
      </c>
      <c r="J33" s="1" t="s">
        <v>8864</v>
      </c>
      <c r="K33" s="2"/>
      <c r="L33" s="1">
        <v>-9.0</v>
      </c>
      <c r="M33" s="1"/>
      <c r="N33" s="1">
        <v>9.575466666666667</v>
      </c>
      <c r="O33" s="1" t="s">
        <v>55</v>
      </c>
      <c r="P33" s="1" t="s">
        <v>8865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24</v>
      </c>
      <c r="B34" s="1" t="s">
        <v>17</v>
      </c>
      <c r="C34" s="1">
        <v>387.0</v>
      </c>
      <c r="D34" s="1">
        <v>0.0</v>
      </c>
      <c r="E34" s="1" t="s">
        <v>25</v>
      </c>
      <c r="F34" s="1" t="s">
        <v>26</v>
      </c>
      <c r="G34" s="1" t="s">
        <v>27</v>
      </c>
      <c r="H34" s="1" t="s">
        <v>8866</v>
      </c>
      <c r="I34" s="1" t="s">
        <v>8867</v>
      </c>
      <c r="J34" s="1" t="s">
        <v>8867</v>
      </c>
      <c r="K34" s="2"/>
      <c r="L34" s="1">
        <v>-1.0</v>
      </c>
      <c r="M34" s="1"/>
      <c r="N34" s="1">
        <v>13.160766666666667</v>
      </c>
      <c r="O34" s="1" t="s">
        <v>8764</v>
      </c>
      <c r="P34" s="1" t="s">
        <v>8868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32</v>
      </c>
      <c r="B35" s="1" t="s">
        <v>17</v>
      </c>
      <c r="C35" s="1">
        <v>823.0</v>
      </c>
      <c r="D35" s="1">
        <v>0.0</v>
      </c>
      <c r="E35" s="2"/>
      <c r="F35" s="1" t="s">
        <v>26</v>
      </c>
      <c r="G35" s="1" t="s">
        <v>27</v>
      </c>
      <c r="H35" s="1" t="s">
        <v>8869</v>
      </c>
      <c r="I35" s="1" t="s">
        <v>8870</v>
      </c>
      <c r="J35" s="1" t="s">
        <v>8870</v>
      </c>
      <c r="K35" s="2"/>
      <c r="L35" s="1">
        <v>0.0</v>
      </c>
      <c r="M35" s="1"/>
      <c r="N35" s="1">
        <v>14.3807</v>
      </c>
      <c r="O35" s="1" t="s">
        <v>8764</v>
      </c>
      <c r="P35" s="1" t="s">
        <v>8871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24</v>
      </c>
      <c r="B36" s="1" t="s">
        <v>17</v>
      </c>
      <c r="C36" s="1">
        <v>396.4</v>
      </c>
      <c r="D36" s="1">
        <v>0.0</v>
      </c>
      <c r="E36" s="1" t="s">
        <v>25</v>
      </c>
      <c r="F36" s="1" t="s">
        <v>26</v>
      </c>
      <c r="G36" s="1" t="s">
        <v>27</v>
      </c>
      <c r="H36" s="1" t="s">
        <v>8872</v>
      </c>
      <c r="I36" s="1" t="s">
        <v>8873</v>
      </c>
      <c r="J36" s="1" t="s">
        <v>8873</v>
      </c>
      <c r="K36" s="2"/>
      <c r="L36" s="1">
        <v>0.0</v>
      </c>
      <c r="M36" s="1"/>
      <c r="N36" s="1">
        <v>15.268466666666667</v>
      </c>
      <c r="O36" s="1" t="s">
        <v>8764</v>
      </c>
      <c r="P36" s="1" t="s">
        <v>8874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32</v>
      </c>
      <c r="B37" s="1" t="s">
        <v>112</v>
      </c>
      <c r="C37" s="3">
        <v>637.0</v>
      </c>
      <c r="D37" s="1">
        <v>0.0</v>
      </c>
      <c r="E37" s="2"/>
      <c r="F37" s="1" t="s">
        <v>26</v>
      </c>
      <c r="G37" s="1" t="s">
        <v>27</v>
      </c>
      <c r="H37" s="1" t="s">
        <v>8875</v>
      </c>
      <c r="I37" s="1" t="s">
        <v>8876</v>
      </c>
      <c r="J37" s="1" t="s">
        <v>8876</v>
      </c>
      <c r="K37" s="2"/>
      <c r="L37" s="1">
        <v>4.0</v>
      </c>
      <c r="M37" s="1"/>
      <c r="N37" s="1">
        <v>19.16045</v>
      </c>
      <c r="O37" s="1" t="s">
        <v>8764</v>
      </c>
      <c r="P37" s="1" t="s">
        <v>8877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48</v>
      </c>
      <c r="B38" s="1" t="s">
        <v>17</v>
      </c>
      <c r="C38" s="3">
        <v>329.0</v>
      </c>
      <c r="D38" s="1">
        <v>0.0</v>
      </c>
      <c r="E38" s="1" t="s">
        <v>8790</v>
      </c>
      <c r="F38" s="1" t="s">
        <v>50</v>
      </c>
      <c r="G38" s="1" t="s">
        <v>27</v>
      </c>
      <c r="H38" s="1" t="s">
        <v>8878</v>
      </c>
      <c r="I38" s="1" t="s">
        <v>8879</v>
      </c>
      <c r="J38" s="1" t="s">
        <v>8880</v>
      </c>
      <c r="K38" s="1" t="s">
        <v>8881</v>
      </c>
      <c r="L38" s="1">
        <v>-1.0</v>
      </c>
      <c r="M38" s="1">
        <v>0.0025</v>
      </c>
      <c r="N38" s="1">
        <v>21.034</v>
      </c>
      <c r="O38" s="1" t="s">
        <v>55</v>
      </c>
      <c r="P38" s="1" t="s">
        <v>8882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24</v>
      </c>
      <c r="B39" s="1" t="s">
        <v>17</v>
      </c>
      <c r="C39" s="1">
        <v>488.0</v>
      </c>
      <c r="D39" s="1">
        <v>0.0</v>
      </c>
      <c r="E39" s="1" t="s">
        <v>25</v>
      </c>
      <c r="F39" s="1" t="s">
        <v>26</v>
      </c>
      <c r="G39" s="1" t="s">
        <v>27</v>
      </c>
      <c r="H39" s="1" t="s">
        <v>8883</v>
      </c>
      <c r="I39" s="1" t="s">
        <v>8884</v>
      </c>
      <c r="J39" s="1" t="s">
        <v>8884</v>
      </c>
      <c r="K39" s="2"/>
      <c r="L39" s="1">
        <v>1.0</v>
      </c>
      <c r="M39" s="1"/>
      <c r="N39" s="1">
        <v>16.291283333333332</v>
      </c>
      <c r="O39" s="1" t="s">
        <v>8764</v>
      </c>
      <c r="P39" s="1" t="s">
        <v>8885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24</v>
      </c>
      <c r="B40" s="1" t="s">
        <v>17</v>
      </c>
      <c r="C40" s="1">
        <v>400.2</v>
      </c>
      <c r="D40" s="1">
        <v>0.0</v>
      </c>
      <c r="E40" s="1" t="s">
        <v>25</v>
      </c>
      <c r="F40" s="1" t="s">
        <v>26</v>
      </c>
      <c r="G40" s="1" t="s">
        <v>27</v>
      </c>
      <c r="H40" s="1" t="s">
        <v>8886</v>
      </c>
      <c r="I40" s="1" t="s">
        <v>8887</v>
      </c>
      <c r="J40" s="1" t="s">
        <v>8887</v>
      </c>
      <c r="K40" s="2"/>
      <c r="L40" s="1">
        <v>-6.0</v>
      </c>
      <c r="M40" s="1"/>
      <c r="N40" s="1">
        <v>8.53945</v>
      </c>
      <c r="O40" s="1" t="s">
        <v>8764</v>
      </c>
      <c r="P40" s="1" t="s">
        <v>8888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66</v>
      </c>
      <c r="B41" s="1" t="s">
        <v>17</v>
      </c>
      <c r="C41" s="1">
        <v>503.0</v>
      </c>
      <c r="D41" s="1">
        <v>0.0</v>
      </c>
      <c r="E41" s="1" t="s">
        <v>6307</v>
      </c>
      <c r="F41" s="1" t="s">
        <v>26</v>
      </c>
      <c r="G41" s="1" t="s">
        <v>27</v>
      </c>
      <c r="H41" s="1" t="s">
        <v>8889</v>
      </c>
      <c r="I41" s="1" t="s">
        <v>8890</v>
      </c>
      <c r="J41" s="1" t="s">
        <v>8890</v>
      </c>
      <c r="K41" s="2"/>
      <c r="L41" s="1">
        <v>-6.0</v>
      </c>
      <c r="M41" s="1"/>
      <c r="N41" s="1">
        <v>8.069833333333333</v>
      </c>
      <c r="O41" s="1" t="s">
        <v>8764</v>
      </c>
      <c r="P41" s="1" t="s">
        <v>8891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24</v>
      </c>
      <c r="B42" s="1" t="s">
        <v>17</v>
      </c>
      <c r="C42" s="1">
        <v>249.2</v>
      </c>
      <c r="D42" s="1">
        <v>0.0</v>
      </c>
      <c r="E42" s="1" t="s">
        <v>25</v>
      </c>
      <c r="F42" s="1" t="s">
        <v>26</v>
      </c>
      <c r="G42" s="1" t="s">
        <v>27</v>
      </c>
      <c r="H42" s="1" t="s">
        <v>8892</v>
      </c>
      <c r="I42" s="1" t="s">
        <v>8893</v>
      </c>
      <c r="J42" s="1" t="s">
        <v>8893</v>
      </c>
      <c r="K42" s="2"/>
      <c r="L42" s="1">
        <v>-5.0</v>
      </c>
      <c r="M42" s="1"/>
      <c r="N42" s="1">
        <v>9.07615</v>
      </c>
      <c r="O42" s="1" t="s">
        <v>8764</v>
      </c>
      <c r="P42" s="1" t="s">
        <v>8894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32</v>
      </c>
      <c r="B43" s="1" t="s">
        <v>17</v>
      </c>
      <c r="C43" s="1">
        <v>532.0</v>
      </c>
      <c r="D43" s="1">
        <v>0.0</v>
      </c>
      <c r="E43" s="2"/>
      <c r="F43" s="1" t="s">
        <v>26</v>
      </c>
      <c r="G43" s="1" t="s">
        <v>27</v>
      </c>
      <c r="H43" s="1" t="s">
        <v>8895</v>
      </c>
      <c r="I43" s="1" t="s">
        <v>8896</v>
      </c>
      <c r="J43" s="1" t="s">
        <v>8896</v>
      </c>
      <c r="K43" s="2"/>
      <c r="L43" s="1">
        <v>-2.0</v>
      </c>
      <c r="M43" s="1"/>
      <c r="N43" s="1">
        <v>12.07385</v>
      </c>
      <c r="O43" s="1" t="s">
        <v>8764</v>
      </c>
      <c r="P43" s="1" t="s">
        <v>8897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32</v>
      </c>
      <c r="B44" s="1" t="s">
        <v>17</v>
      </c>
      <c r="C44" s="1">
        <v>378.0</v>
      </c>
      <c r="D44" s="1">
        <v>0.0</v>
      </c>
      <c r="E44" s="2"/>
      <c r="F44" s="1" t="s">
        <v>26</v>
      </c>
      <c r="G44" s="1" t="s">
        <v>27</v>
      </c>
      <c r="H44" s="1" t="s">
        <v>8898</v>
      </c>
      <c r="I44" s="1" t="s">
        <v>8899</v>
      </c>
      <c r="J44" s="1" t="s">
        <v>8899</v>
      </c>
      <c r="K44" s="2"/>
      <c r="L44" s="1">
        <v>-5.0</v>
      </c>
      <c r="M44" s="1"/>
      <c r="N44" s="1">
        <v>9.47715</v>
      </c>
      <c r="O44" s="1" t="s">
        <v>8764</v>
      </c>
      <c r="P44" s="1" t="s">
        <v>8900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32</v>
      </c>
      <c r="B45" s="1" t="s">
        <v>17</v>
      </c>
      <c r="C45" s="1">
        <v>528.0</v>
      </c>
      <c r="D45" s="1">
        <v>0.0</v>
      </c>
      <c r="E45" s="2"/>
      <c r="F45" s="1" t="s">
        <v>26</v>
      </c>
      <c r="G45" s="1" t="s">
        <v>27</v>
      </c>
      <c r="H45" s="1" t="s">
        <v>8901</v>
      </c>
      <c r="I45" s="1" t="s">
        <v>8902</v>
      </c>
      <c r="J45" s="1" t="s">
        <v>8902</v>
      </c>
      <c r="K45" s="2"/>
      <c r="L45" s="1">
        <v>-2.0</v>
      </c>
      <c r="M45" s="1"/>
      <c r="N45" s="1">
        <v>12.712833333333334</v>
      </c>
      <c r="O45" s="1" t="s">
        <v>8764</v>
      </c>
      <c r="P45" s="1" t="s">
        <v>8903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24</v>
      </c>
      <c r="B46" s="1" t="s">
        <v>17</v>
      </c>
      <c r="C46" s="1">
        <v>321.0</v>
      </c>
      <c r="D46" s="1">
        <v>0.0</v>
      </c>
      <c r="E46" s="1" t="s">
        <v>25</v>
      </c>
      <c r="F46" s="1" t="s">
        <v>26</v>
      </c>
      <c r="G46" s="1" t="s">
        <v>27</v>
      </c>
      <c r="H46" s="1" t="s">
        <v>8904</v>
      </c>
      <c r="I46" s="1" t="s">
        <v>8905</v>
      </c>
      <c r="J46" s="1" t="s">
        <v>8905</v>
      </c>
      <c r="K46" s="2"/>
      <c r="L46" s="1">
        <v>-2.0</v>
      </c>
      <c r="M46" s="1"/>
      <c r="N46" s="1">
        <v>12.336066666666667</v>
      </c>
      <c r="O46" s="1" t="s">
        <v>8764</v>
      </c>
      <c r="P46" s="1" t="s">
        <v>8906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24</v>
      </c>
      <c r="B47" s="1" t="s">
        <v>17</v>
      </c>
      <c r="C47" s="1">
        <v>693.0</v>
      </c>
      <c r="D47" s="1">
        <v>0.0</v>
      </c>
      <c r="E47" s="1" t="s">
        <v>25</v>
      </c>
      <c r="F47" s="1" t="s">
        <v>26</v>
      </c>
      <c r="G47" s="1" t="s">
        <v>27</v>
      </c>
      <c r="H47" s="1" t="s">
        <v>8907</v>
      </c>
      <c r="I47" s="1" t="s">
        <v>8908</v>
      </c>
      <c r="J47" s="1" t="s">
        <v>8908</v>
      </c>
      <c r="K47" s="2"/>
      <c r="L47" s="1">
        <v>-1.0</v>
      </c>
      <c r="M47" s="1"/>
      <c r="N47" s="1">
        <v>13.171316666666666</v>
      </c>
      <c r="O47" s="1" t="s">
        <v>8764</v>
      </c>
      <c r="P47" s="1" t="s">
        <v>8909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24</v>
      </c>
      <c r="B48" s="1" t="s">
        <v>17</v>
      </c>
      <c r="C48" s="1">
        <v>343.2</v>
      </c>
      <c r="D48" s="1">
        <v>0.0</v>
      </c>
      <c r="E48" s="1" t="s">
        <v>25</v>
      </c>
      <c r="F48" s="1" t="s">
        <v>26</v>
      </c>
      <c r="G48" s="1" t="s">
        <v>27</v>
      </c>
      <c r="H48" s="1" t="s">
        <v>8910</v>
      </c>
      <c r="I48" s="1" t="s">
        <v>8911</v>
      </c>
      <c r="J48" s="1" t="s">
        <v>8911</v>
      </c>
      <c r="K48" s="2"/>
      <c r="L48" s="1">
        <v>-6.0</v>
      </c>
      <c r="M48" s="1"/>
      <c r="N48" s="1">
        <v>8.72985</v>
      </c>
      <c r="O48" s="1" t="s">
        <v>8764</v>
      </c>
      <c r="P48" s="1" t="s">
        <v>8912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16</v>
      </c>
      <c r="B49" s="1" t="s">
        <v>17</v>
      </c>
      <c r="C49" s="1">
        <v>309.0</v>
      </c>
      <c r="D49" s="1">
        <v>0.0</v>
      </c>
      <c r="E49" s="2"/>
      <c r="F49" s="1" t="s">
        <v>18</v>
      </c>
      <c r="G49" s="1" t="s">
        <v>19</v>
      </c>
      <c r="H49" s="1" t="s">
        <v>8913</v>
      </c>
      <c r="I49" s="1" t="s">
        <v>8914</v>
      </c>
      <c r="J49" s="1" t="s">
        <v>8914</v>
      </c>
      <c r="K49" s="2"/>
      <c r="L49" s="1">
        <v>-1.0</v>
      </c>
      <c r="M49" s="1"/>
      <c r="N49" s="1">
        <v>3.8991</v>
      </c>
      <c r="O49" s="1" t="s">
        <v>22</v>
      </c>
      <c r="P49" s="1" t="s">
        <v>8915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48</v>
      </c>
      <c r="B50" s="1" t="s">
        <v>17</v>
      </c>
      <c r="C50" s="1">
        <v>359.0</v>
      </c>
      <c r="D50" s="1">
        <v>0.0</v>
      </c>
      <c r="E50" s="1" t="s">
        <v>8790</v>
      </c>
      <c r="F50" s="1" t="s">
        <v>50</v>
      </c>
      <c r="G50" s="1" t="s">
        <v>27</v>
      </c>
      <c r="H50" s="1" t="s">
        <v>8916</v>
      </c>
      <c r="I50" s="1" t="s">
        <v>8917</v>
      </c>
      <c r="J50" s="1" t="s">
        <v>8918</v>
      </c>
      <c r="K50" s="1" t="s">
        <v>8919</v>
      </c>
      <c r="L50" s="1">
        <v>-15.0</v>
      </c>
      <c r="M50" s="1">
        <v>0.0016833333333333333</v>
      </c>
      <c r="N50" s="1">
        <v>11.660633333333333</v>
      </c>
      <c r="O50" s="1" t="s">
        <v>55</v>
      </c>
      <c r="P50" s="1" t="s">
        <v>8920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32</v>
      </c>
      <c r="B51" s="1" t="s">
        <v>17</v>
      </c>
      <c r="C51" s="1">
        <v>294.0</v>
      </c>
      <c r="D51" s="1">
        <v>0.0</v>
      </c>
      <c r="E51" s="2"/>
      <c r="F51" s="1" t="s">
        <v>26</v>
      </c>
      <c r="G51" s="1" t="s">
        <v>27</v>
      </c>
      <c r="H51" s="1" t="s">
        <v>8921</v>
      </c>
      <c r="I51" s="1" t="s">
        <v>8922</v>
      </c>
      <c r="J51" s="1" t="s">
        <v>8922</v>
      </c>
      <c r="K51" s="2"/>
      <c r="L51" s="1">
        <v>-3.0</v>
      </c>
      <c r="M51" s="1"/>
      <c r="N51" s="1">
        <v>11.2719</v>
      </c>
      <c r="O51" s="1" t="s">
        <v>8764</v>
      </c>
      <c r="P51" s="1" t="s">
        <v>8923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66</v>
      </c>
      <c r="B52" s="1" t="s">
        <v>17</v>
      </c>
      <c r="C52" s="1">
        <v>542.0</v>
      </c>
      <c r="D52" s="1">
        <v>0.0</v>
      </c>
      <c r="E52" s="1" t="s">
        <v>8924</v>
      </c>
      <c r="F52" s="1" t="s">
        <v>26</v>
      </c>
      <c r="G52" s="1" t="s">
        <v>27</v>
      </c>
      <c r="H52" s="1" t="s">
        <v>8925</v>
      </c>
      <c r="I52" s="1" t="s">
        <v>8926</v>
      </c>
      <c r="J52" s="1" t="s">
        <v>8926</v>
      </c>
      <c r="K52" s="2"/>
      <c r="L52" s="1">
        <v>-2.0</v>
      </c>
      <c r="M52" s="1"/>
      <c r="N52" s="1">
        <v>13.802783333333334</v>
      </c>
      <c r="O52" s="1" t="s">
        <v>8764</v>
      </c>
      <c r="P52" s="1" t="s">
        <v>8927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66</v>
      </c>
      <c r="B53" s="1" t="s">
        <v>17</v>
      </c>
      <c r="C53" s="1">
        <v>321.0</v>
      </c>
      <c r="D53" s="1">
        <v>0.0</v>
      </c>
      <c r="E53" s="1" t="s">
        <v>93</v>
      </c>
      <c r="F53" s="1" t="s">
        <v>26</v>
      </c>
      <c r="G53" s="1" t="s">
        <v>27</v>
      </c>
      <c r="H53" s="1" t="s">
        <v>8928</v>
      </c>
      <c r="I53" s="1" t="s">
        <v>8929</v>
      </c>
      <c r="J53" s="1" t="s">
        <v>8929</v>
      </c>
      <c r="K53" s="2"/>
      <c r="L53" s="1">
        <v>0.0</v>
      </c>
      <c r="M53" s="1"/>
      <c r="N53" s="1">
        <v>14.983466666666667</v>
      </c>
      <c r="O53" s="1" t="s">
        <v>8764</v>
      </c>
      <c r="P53" s="1" t="s">
        <v>8930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24</v>
      </c>
      <c r="B54" s="1" t="s">
        <v>17</v>
      </c>
      <c r="C54" s="1">
        <v>408.0</v>
      </c>
      <c r="D54" s="1">
        <v>0.0</v>
      </c>
      <c r="E54" s="1" t="s">
        <v>25</v>
      </c>
      <c r="F54" s="1" t="s">
        <v>26</v>
      </c>
      <c r="G54" s="1" t="s">
        <v>27</v>
      </c>
      <c r="H54" s="1" t="s">
        <v>8931</v>
      </c>
      <c r="I54" s="1" t="s">
        <v>8932</v>
      </c>
      <c r="J54" s="1" t="s">
        <v>8932</v>
      </c>
      <c r="K54" s="2"/>
      <c r="L54" s="1">
        <v>-7.0</v>
      </c>
      <c r="M54" s="1"/>
      <c r="N54" s="1">
        <v>7.800233333333333</v>
      </c>
      <c r="O54" s="1" t="s">
        <v>8764</v>
      </c>
      <c r="P54" s="1" t="s">
        <v>8933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66</v>
      </c>
      <c r="B55" s="1" t="s">
        <v>17</v>
      </c>
      <c r="C55" s="1">
        <v>409.0</v>
      </c>
      <c r="D55" s="1">
        <v>0.0</v>
      </c>
      <c r="E55" s="1" t="s">
        <v>8934</v>
      </c>
      <c r="F55" s="1" t="s">
        <v>26</v>
      </c>
      <c r="G55" s="1" t="s">
        <v>27</v>
      </c>
      <c r="H55" s="1" t="s">
        <v>8935</v>
      </c>
      <c r="I55" s="1" t="s">
        <v>8936</v>
      </c>
      <c r="J55" s="1" t="s">
        <v>8936</v>
      </c>
      <c r="K55" s="2"/>
      <c r="L55" s="1">
        <v>-1.0</v>
      </c>
      <c r="M55" s="1"/>
      <c r="N55" s="1">
        <v>14.397</v>
      </c>
      <c r="O55" s="1" t="s">
        <v>8764</v>
      </c>
      <c r="P55" s="1" t="s">
        <v>8937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32</v>
      </c>
      <c r="B56" s="1" t="s">
        <v>112</v>
      </c>
      <c r="C56" s="1">
        <v>329.0</v>
      </c>
      <c r="D56" s="1">
        <v>0.0</v>
      </c>
      <c r="E56" s="2"/>
      <c r="F56" s="1" t="s">
        <v>26</v>
      </c>
      <c r="G56" s="1" t="s">
        <v>27</v>
      </c>
      <c r="H56" s="1" t="s">
        <v>8938</v>
      </c>
      <c r="I56" s="1" t="s">
        <v>8939</v>
      </c>
      <c r="J56" s="1" t="s">
        <v>8939</v>
      </c>
      <c r="K56" s="2"/>
      <c r="L56" s="1">
        <v>0.0</v>
      </c>
      <c r="M56" s="1"/>
      <c r="N56" s="1">
        <v>14.442</v>
      </c>
      <c r="O56" s="1" t="s">
        <v>8764</v>
      </c>
      <c r="P56" s="1" t="s">
        <v>8940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24</v>
      </c>
      <c r="B57" s="1" t="s">
        <v>17</v>
      </c>
      <c r="C57" s="1">
        <v>239.2</v>
      </c>
      <c r="D57" s="1">
        <v>0.0</v>
      </c>
      <c r="E57" s="1" t="s">
        <v>25</v>
      </c>
      <c r="F57" s="1" t="s">
        <v>26</v>
      </c>
      <c r="G57" s="1" t="s">
        <v>27</v>
      </c>
      <c r="H57" s="1" t="s">
        <v>8941</v>
      </c>
      <c r="I57" s="1" t="s">
        <v>8942</v>
      </c>
      <c r="J57" s="1" t="s">
        <v>8942</v>
      </c>
      <c r="K57" s="2"/>
      <c r="L57" s="1">
        <v>-3.0</v>
      </c>
      <c r="M57" s="1"/>
      <c r="N57" s="1">
        <v>11.838933333333333</v>
      </c>
      <c r="O57" s="1" t="s">
        <v>8764</v>
      </c>
      <c r="P57" s="1" t="s">
        <v>8943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24</v>
      </c>
      <c r="B58" s="1" t="s">
        <v>17</v>
      </c>
      <c r="C58" s="1">
        <v>239.2</v>
      </c>
      <c r="D58" s="1">
        <v>0.0</v>
      </c>
      <c r="E58" s="1" t="s">
        <v>25</v>
      </c>
      <c r="F58" s="1" t="s">
        <v>26</v>
      </c>
      <c r="G58" s="1" t="s">
        <v>27</v>
      </c>
      <c r="H58" s="1" t="s">
        <v>8944</v>
      </c>
      <c r="I58" s="1" t="s">
        <v>8945</v>
      </c>
      <c r="J58" s="1" t="s">
        <v>8945</v>
      </c>
      <c r="K58" s="2"/>
      <c r="L58" s="1">
        <v>-1.0</v>
      </c>
      <c r="M58" s="1"/>
      <c r="N58" s="1">
        <v>13.799183333333334</v>
      </c>
      <c r="O58" s="1" t="s">
        <v>8764</v>
      </c>
      <c r="P58" s="1" t="s">
        <v>8946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32</v>
      </c>
      <c r="B59" s="1" t="s">
        <v>112</v>
      </c>
      <c r="C59" s="3">
        <v>329.0</v>
      </c>
      <c r="D59" s="1">
        <v>0.0</v>
      </c>
      <c r="E59" s="2"/>
      <c r="F59" s="1" t="s">
        <v>26</v>
      </c>
      <c r="G59" s="1" t="s">
        <v>27</v>
      </c>
      <c r="H59" s="1" t="s">
        <v>8947</v>
      </c>
      <c r="I59" s="1" t="s">
        <v>8948</v>
      </c>
      <c r="J59" s="1" t="s">
        <v>8948</v>
      </c>
      <c r="K59" s="2"/>
      <c r="L59" s="1">
        <v>0.0</v>
      </c>
      <c r="M59" s="1"/>
      <c r="N59" s="1">
        <v>14.182316666666667</v>
      </c>
      <c r="O59" s="1" t="s">
        <v>8764</v>
      </c>
      <c r="P59" s="1" t="s">
        <v>8949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66</v>
      </c>
      <c r="B60" s="1" t="s">
        <v>112</v>
      </c>
      <c r="C60" s="1">
        <v>409.0</v>
      </c>
      <c r="D60" s="1">
        <v>0.0</v>
      </c>
      <c r="E60" s="1" t="s">
        <v>8950</v>
      </c>
      <c r="F60" s="1" t="s">
        <v>26</v>
      </c>
      <c r="G60" s="1" t="s">
        <v>27</v>
      </c>
      <c r="H60" s="1" t="s">
        <v>8951</v>
      </c>
      <c r="I60" s="1" t="s">
        <v>8952</v>
      </c>
      <c r="J60" s="1" t="s">
        <v>8952</v>
      </c>
      <c r="K60" s="2"/>
      <c r="L60" s="1">
        <v>-1.0</v>
      </c>
      <c r="M60" s="1"/>
      <c r="N60" s="1">
        <v>13.38575</v>
      </c>
      <c r="O60" s="1" t="s">
        <v>8764</v>
      </c>
      <c r="P60" s="1" t="s">
        <v>8937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24</v>
      </c>
      <c r="B61" s="1" t="s">
        <v>17</v>
      </c>
      <c r="C61" s="1">
        <v>543.2</v>
      </c>
      <c r="D61" s="1">
        <v>0.0</v>
      </c>
      <c r="E61" s="1" t="s">
        <v>25</v>
      </c>
      <c r="F61" s="1" t="s">
        <v>26</v>
      </c>
      <c r="G61" s="1" t="s">
        <v>27</v>
      </c>
      <c r="H61" s="1" t="s">
        <v>8953</v>
      </c>
      <c r="I61" s="1" t="s">
        <v>8954</v>
      </c>
      <c r="J61" s="1" t="s">
        <v>8954</v>
      </c>
      <c r="K61" s="2"/>
      <c r="L61" s="1">
        <v>-4.0</v>
      </c>
      <c r="M61" s="1"/>
      <c r="N61" s="1">
        <v>10.948183333333333</v>
      </c>
      <c r="O61" s="1" t="s">
        <v>8764</v>
      </c>
      <c r="P61" s="1" t="s">
        <v>8955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24</v>
      </c>
      <c r="B62" s="3" t="s">
        <v>17</v>
      </c>
      <c r="C62" s="3">
        <v>214.2</v>
      </c>
      <c r="D62" s="1">
        <v>0.0</v>
      </c>
      <c r="E62" s="1" t="s">
        <v>25</v>
      </c>
      <c r="F62" s="1" t="s">
        <v>26</v>
      </c>
      <c r="G62" s="1" t="s">
        <v>27</v>
      </c>
      <c r="H62" s="1" t="s">
        <v>8956</v>
      </c>
      <c r="I62" s="1" t="s">
        <v>8957</v>
      </c>
      <c r="J62" s="1" t="s">
        <v>8957</v>
      </c>
      <c r="K62" s="2"/>
      <c r="L62" s="1">
        <v>-5.0</v>
      </c>
      <c r="M62" s="1"/>
      <c r="N62" s="1">
        <v>9.7074</v>
      </c>
      <c r="O62" s="1" t="s">
        <v>8764</v>
      </c>
      <c r="P62" s="1" t="s">
        <v>8958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48</v>
      </c>
      <c r="B63" s="1" t="s">
        <v>17</v>
      </c>
      <c r="C63" s="3">
        <v>498.0</v>
      </c>
      <c r="D63" s="1">
        <v>0.0</v>
      </c>
      <c r="E63" s="1" t="s">
        <v>8790</v>
      </c>
      <c r="F63" s="1" t="s">
        <v>50</v>
      </c>
      <c r="G63" s="1" t="s">
        <v>27</v>
      </c>
      <c r="H63" s="1" t="s">
        <v>8959</v>
      </c>
      <c r="I63" s="1" t="s">
        <v>8960</v>
      </c>
      <c r="J63" s="1" t="s">
        <v>8961</v>
      </c>
      <c r="K63" s="1" t="s">
        <v>8962</v>
      </c>
      <c r="L63" s="1">
        <v>0.0</v>
      </c>
      <c r="M63" s="1">
        <v>0.0049833333333333335</v>
      </c>
      <c r="N63" s="1">
        <v>11.906383333333334</v>
      </c>
      <c r="O63" s="1" t="s">
        <v>55</v>
      </c>
      <c r="P63" s="1" t="s">
        <v>8963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48</v>
      </c>
      <c r="B64" s="3" t="s">
        <v>17</v>
      </c>
      <c r="C64" s="1">
        <v>309.0</v>
      </c>
      <c r="D64" s="1">
        <v>0.0</v>
      </c>
      <c r="E64" s="1" t="s">
        <v>8790</v>
      </c>
      <c r="F64" s="1" t="s">
        <v>50</v>
      </c>
      <c r="G64" s="1" t="s">
        <v>19</v>
      </c>
      <c r="H64" s="1" t="s">
        <v>8964</v>
      </c>
      <c r="I64" s="1" t="s">
        <v>8965</v>
      </c>
      <c r="J64" s="1" t="s">
        <v>8966</v>
      </c>
      <c r="K64" s="1" t="s">
        <v>8967</v>
      </c>
      <c r="L64" s="1">
        <v>0.0</v>
      </c>
      <c r="M64" s="1">
        <v>0.003766666666666667</v>
      </c>
      <c r="N64" s="1">
        <v>11.497166666666667</v>
      </c>
      <c r="O64" s="1" t="s">
        <v>55</v>
      </c>
      <c r="P64" s="1" t="s">
        <v>8968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24</v>
      </c>
      <c r="B65" s="1" t="s">
        <v>17</v>
      </c>
      <c r="C65" s="1">
        <v>608.2</v>
      </c>
      <c r="D65" s="1">
        <v>0.0</v>
      </c>
      <c r="E65" s="1" t="s">
        <v>25</v>
      </c>
      <c r="F65" s="1" t="s">
        <v>26</v>
      </c>
      <c r="G65" s="1" t="s">
        <v>27</v>
      </c>
      <c r="H65" s="1" t="s">
        <v>8969</v>
      </c>
      <c r="I65" s="1" t="s">
        <v>8970</v>
      </c>
      <c r="J65" s="1" t="s">
        <v>8970</v>
      </c>
      <c r="K65" s="2"/>
      <c r="L65" s="1">
        <v>4.0</v>
      </c>
      <c r="M65" s="1"/>
      <c r="N65" s="1">
        <v>19.185066666666668</v>
      </c>
      <c r="O65" s="1" t="s">
        <v>8764</v>
      </c>
      <c r="P65" s="1" t="s">
        <v>8971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66</v>
      </c>
      <c r="B66" s="1" t="s">
        <v>112</v>
      </c>
      <c r="C66" s="3">
        <v>329.0</v>
      </c>
      <c r="D66" s="1">
        <v>0.0</v>
      </c>
      <c r="E66" s="1" t="s">
        <v>8950</v>
      </c>
      <c r="F66" s="1" t="s">
        <v>26</v>
      </c>
      <c r="G66" s="1" t="s">
        <v>27</v>
      </c>
      <c r="H66" s="1" t="s">
        <v>8972</v>
      </c>
      <c r="I66" s="1" t="s">
        <v>8973</v>
      </c>
      <c r="J66" s="1" t="s">
        <v>8973</v>
      </c>
      <c r="K66" s="2"/>
      <c r="L66" s="1">
        <v>-2.0</v>
      </c>
      <c r="M66" s="1"/>
      <c r="N66" s="1">
        <v>12.63035</v>
      </c>
      <c r="O66" s="1" t="s">
        <v>8764</v>
      </c>
      <c r="P66" s="1" t="s">
        <v>116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24</v>
      </c>
      <c r="B67" s="1" t="s">
        <v>17</v>
      </c>
      <c r="C67" s="1">
        <v>224.2</v>
      </c>
      <c r="D67" s="1">
        <v>0.0</v>
      </c>
      <c r="E67" s="1" t="s">
        <v>25</v>
      </c>
      <c r="F67" s="1" t="s">
        <v>26</v>
      </c>
      <c r="G67" s="1" t="s">
        <v>27</v>
      </c>
      <c r="H67" s="1" t="s">
        <v>8974</v>
      </c>
      <c r="I67" s="1" t="s">
        <v>8975</v>
      </c>
      <c r="J67" s="1" t="s">
        <v>8975</v>
      </c>
      <c r="K67" s="2"/>
      <c r="L67" s="1">
        <v>0.0</v>
      </c>
      <c r="M67" s="1"/>
      <c r="N67" s="1">
        <v>15.265566666666667</v>
      </c>
      <c r="O67" s="1" t="s">
        <v>8764</v>
      </c>
      <c r="P67" s="1" t="s">
        <v>8976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16</v>
      </c>
      <c r="B68" s="1" t="s">
        <v>17</v>
      </c>
      <c r="C68" s="1">
        <v>249.0</v>
      </c>
      <c r="D68" s="1">
        <v>0.0</v>
      </c>
      <c r="E68" s="1" t="s">
        <v>8790</v>
      </c>
      <c r="F68" s="1" t="s">
        <v>50</v>
      </c>
      <c r="G68" s="1" t="s">
        <v>19</v>
      </c>
      <c r="H68" s="1" t="s">
        <v>8977</v>
      </c>
      <c r="I68" s="1" t="s">
        <v>8978</v>
      </c>
      <c r="J68" s="1" t="s">
        <v>8979</v>
      </c>
      <c r="K68" s="1" t="s">
        <v>8980</v>
      </c>
      <c r="L68" s="1">
        <v>1.0</v>
      </c>
      <c r="M68" s="1">
        <v>0.00215</v>
      </c>
      <c r="N68" s="1">
        <v>33.897083333333335</v>
      </c>
      <c r="O68" s="1" t="s">
        <v>22</v>
      </c>
      <c r="P68" s="1" t="s">
        <v>8981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24</v>
      </c>
      <c r="B69" s="1" t="s">
        <v>17</v>
      </c>
      <c r="C69" s="1">
        <v>742.2</v>
      </c>
      <c r="D69" s="1">
        <v>0.0</v>
      </c>
      <c r="E69" s="1" t="s">
        <v>25</v>
      </c>
      <c r="F69" s="1" t="s">
        <v>26</v>
      </c>
      <c r="G69" s="1" t="s">
        <v>27</v>
      </c>
      <c r="H69" s="1" t="s">
        <v>8982</v>
      </c>
      <c r="I69" s="1" t="s">
        <v>8983</v>
      </c>
      <c r="J69" s="1" t="s">
        <v>8983</v>
      </c>
      <c r="K69" s="2"/>
      <c r="L69" s="1">
        <v>-6.0</v>
      </c>
      <c r="M69" s="1"/>
      <c r="N69" s="1">
        <v>8.386966666666666</v>
      </c>
      <c r="O69" s="1" t="s">
        <v>8764</v>
      </c>
      <c r="P69" s="1" t="s">
        <v>8984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48</v>
      </c>
      <c r="B70" s="1" t="s">
        <v>17</v>
      </c>
      <c r="C70" s="1">
        <v>500.0</v>
      </c>
      <c r="D70" s="1">
        <v>0.0</v>
      </c>
      <c r="E70" s="1" t="s">
        <v>8790</v>
      </c>
      <c r="F70" s="1" t="s">
        <v>50</v>
      </c>
      <c r="G70" s="1" t="s">
        <v>27</v>
      </c>
      <c r="H70" s="1" t="s">
        <v>8985</v>
      </c>
      <c r="I70" s="1" t="s">
        <v>8986</v>
      </c>
      <c r="J70" s="1" t="s">
        <v>8987</v>
      </c>
      <c r="K70" s="1" t="s">
        <v>8988</v>
      </c>
      <c r="L70" s="1">
        <v>-1.0</v>
      </c>
      <c r="M70" s="1">
        <v>0.0023833333333333332</v>
      </c>
      <c r="N70" s="1">
        <v>22.93285</v>
      </c>
      <c r="O70" s="1" t="s">
        <v>55</v>
      </c>
      <c r="P70" s="1" t="s">
        <v>8989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24</v>
      </c>
      <c r="B71" s="1" t="s">
        <v>17</v>
      </c>
      <c r="C71" s="3">
        <v>259.2</v>
      </c>
      <c r="D71" s="1">
        <v>0.0</v>
      </c>
      <c r="E71" s="1" t="s">
        <v>25</v>
      </c>
      <c r="F71" s="1" t="s">
        <v>26</v>
      </c>
      <c r="G71" s="1" t="s">
        <v>27</v>
      </c>
      <c r="H71" s="1" t="s">
        <v>8990</v>
      </c>
      <c r="I71" s="1" t="s">
        <v>8991</v>
      </c>
      <c r="J71" s="1" t="s">
        <v>8991</v>
      </c>
      <c r="K71" s="2"/>
      <c r="L71" s="1">
        <v>5.0</v>
      </c>
      <c r="M71" s="1"/>
      <c r="N71" s="1">
        <v>20.435233333333333</v>
      </c>
      <c r="O71" s="1" t="s">
        <v>8764</v>
      </c>
      <c r="P71" s="1" t="s">
        <v>8992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32</v>
      </c>
      <c r="B72" s="1" t="s">
        <v>17</v>
      </c>
      <c r="C72" s="1">
        <v>329.0</v>
      </c>
      <c r="D72" s="1">
        <v>0.0</v>
      </c>
      <c r="E72" s="2"/>
      <c r="F72" s="1" t="s">
        <v>26</v>
      </c>
      <c r="G72" s="1" t="s">
        <v>27</v>
      </c>
      <c r="H72" s="1" t="s">
        <v>8993</v>
      </c>
      <c r="I72" s="1" t="s">
        <v>8994</v>
      </c>
      <c r="J72" s="1" t="s">
        <v>8994</v>
      </c>
      <c r="K72" s="2"/>
      <c r="L72" s="1">
        <v>-1.0</v>
      </c>
      <c r="M72" s="1"/>
      <c r="N72" s="1">
        <v>13.229766666666666</v>
      </c>
      <c r="O72" s="1" t="s">
        <v>8764</v>
      </c>
      <c r="P72" s="1" t="s">
        <v>8995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48</v>
      </c>
      <c r="B73" s="3" t="s">
        <v>17</v>
      </c>
      <c r="C73" s="1">
        <v>414.0</v>
      </c>
      <c r="D73" s="1">
        <v>104.0</v>
      </c>
      <c r="E73" s="2"/>
      <c r="F73" s="1" t="s">
        <v>18</v>
      </c>
      <c r="G73" s="1" t="s">
        <v>19</v>
      </c>
      <c r="H73" s="1" t="s">
        <v>8996</v>
      </c>
      <c r="I73" s="1" t="s">
        <v>8997</v>
      </c>
      <c r="J73" s="1" t="s">
        <v>8997</v>
      </c>
      <c r="K73" s="2"/>
      <c r="L73" s="1">
        <v>-1.0</v>
      </c>
      <c r="M73" s="1"/>
      <c r="N73" s="1">
        <v>18.6228</v>
      </c>
      <c r="O73" s="1" t="s">
        <v>55</v>
      </c>
      <c r="P73" s="1" t="s">
        <v>8998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24</v>
      </c>
      <c r="B74" s="1" t="s">
        <v>17</v>
      </c>
      <c r="C74" s="1">
        <v>264.0</v>
      </c>
      <c r="D74" s="1">
        <v>0.0</v>
      </c>
      <c r="E74" s="1" t="s">
        <v>25</v>
      </c>
      <c r="F74" s="1" t="s">
        <v>26</v>
      </c>
      <c r="G74" s="1" t="s">
        <v>27</v>
      </c>
      <c r="H74" s="1" t="s">
        <v>8999</v>
      </c>
      <c r="I74" s="1" t="s">
        <v>9000</v>
      </c>
      <c r="J74" s="1" t="s">
        <v>9000</v>
      </c>
      <c r="K74" s="2"/>
      <c r="L74" s="1">
        <v>1.0</v>
      </c>
      <c r="M74" s="1"/>
      <c r="N74" s="1">
        <v>16.709066666666665</v>
      </c>
      <c r="O74" s="1" t="s">
        <v>8764</v>
      </c>
      <c r="P74" s="1" t="s">
        <v>9001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48</v>
      </c>
      <c r="B75" s="1" t="s">
        <v>17</v>
      </c>
      <c r="C75" s="1">
        <v>238.0</v>
      </c>
      <c r="D75" s="1">
        <v>0.0</v>
      </c>
      <c r="E75" s="1" t="s">
        <v>8790</v>
      </c>
      <c r="F75" s="1" t="s">
        <v>50</v>
      </c>
      <c r="G75" s="1" t="s">
        <v>27</v>
      </c>
      <c r="H75" s="1" t="s">
        <v>9002</v>
      </c>
      <c r="I75" s="1" t="s">
        <v>9003</v>
      </c>
      <c r="J75" s="1" t="s">
        <v>9004</v>
      </c>
      <c r="K75" s="1" t="s">
        <v>9005</v>
      </c>
      <c r="L75" s="1">
        <v>-1.0</v>
      </c>
      <c r="M75" s="1">
        <v>0.0022833333333333334</v>
      </c>
      <c r="N75" s="1">
        <v>9.845983333333333</v>
      </c>
      <c r="O75" s="1" t="s">
        <v>55</v>
      </c>
      <c r="P75" s="1" t="s">
        <v>9006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16</v>
      </c>
      <c r="B76" s="1" t="s">
        <v>17</v>
      </c>
      <c r="C76" s="1">
        <v>249.0</v>
      </c>
      <c r="D76" s="1">
        <v>0.0</v>
      </c>
      <c r="E76" s="2"/>
      <c r="F76" s="1" t="s">
        <v>18</v>
      </c>
      <c r="G76" s="1" t="s">
        <v>19</v>
      </c>
      <c r="H76" s="1" t="s">
        <v>9007</v>
      </c>
      <c r="I76" s="1" t="s">
        <v>9008</v>
      </c>
      <c r="J76" s="1" t="s">
        <v>9008</v>
      </c>
      <c r="K76" s="2"/>
      <c r="L76" s="1">
        <v>0.0</v>
      </c>
      <c r="M76" s="1"/>
      <c r="N76" s="1">
        <v>4.562716666666667</v>
      </c>
      <c r="O76" s="1" t="s">
        <v>22</v>
      </c>
      <c r="P76" s="1" t="s">
        <v>9009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24</v>
      </c>
      <c r="B77" s="1" t="s">
        <v>17</v>
      </c>
      <c r="C77" s="3">
        <v>478.2</v>
      </c>
      <c r="D77" s="1">
        <v>0.0</v>
      </c>
      <c r="E77" s="1" t="s">
        <v>25</v>
      </c>
      <c r="F77" s="1" t="s">
        <v>26</v>
      </c>
      <c r="G77" s="1" t="s">
        <v>27</v>
      </c>
      <c r="H77" s="1" t="s">
        <v>9010</v>
      </c>
      <c r="I77" s="1" t="s">
        <v>9011</v>
      </c>
      <c r="J77" s="1" t="s">
        <v>9011</v>
      </c>
      <c r="K77" s="2"/>
      <c r="L77" s="1">
        <v>4.0</v>
      </c>
      <c r="M77" s="1"/>
      <c r="N77" s="1">
        <v>19.368183333333334</v>
      </c>
      <c r="O77" s="1" t="s">
        <v>8764</v>
      </c>
      <c r="P77" s="1" t="s">
        <v>9012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24</v>
      </c>
      <c r="B78" s="1" t="s">
        <v>17</v>
      </c>
      <c r="C78" s="1">
        <v>533.2</v>
      </c>
      <c r="D78" s="1">
        <v>0.0</v>
      </c>
      <c r="E78" s="1" t="s">
        <v>25</v>
      </c>
      <c r="F78" s="1" t="s">
        <v>26</v>
      </c>
      <c r="G78" s="1" t="s">
        <v>27</v>
      </c>
      <c r="H78" s="1" t="s">
        <v>9013</v>
      </c>
      <c r="I78" s="1" t="s">
        <v>9014</v>
      </c>
      <c r="J78" s="1" t="s">
        <v>9014</v>
      </c>
      <c r="K78" s="2"/>
      <c r="L78" s="1">
        <v>0.0</v>
      </c>
      <c r="M78" s="1"/>
      <c r="N78" s="1">
        <v>14.487966666666667</v>
      </c>
      <c r="O78" s="1" t="s">
        <v>8764</v>
      </c>
      <c r="P78" s="1" t="s">
        <v>9015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48</v>
      </c>
      <c r="B79" s="1" t="s">
        <v>17</v>
      </c>
      <c r="C79" s="1">
        <v>300.0</v>
      </c>
      <c r="D79" s="1">
        <v>0.0</v>
      </c>
      <c r="E79" s="1" t="s">
        <v>8790</v>
      </c>
      <c r="F79" s="1" t="s">
        <v>50</v>
      </c>
      <c r="G79" s="1" t="s">
        <v>27</v>
      </c>
      <c r="H79" s="1" t="s">
        <v>9016</v>
      </c>
      <c r="I79" s="1" t="s">
        <v>9017</v>
      </c>
      <c r="J79" s="1" t="s">
        <v>9018</v>
      </c>
      <c r="K79" s="1" t="s">
        <v>9019</v>
      </c>
      <c r="L79" s="1">
        <v>0.0</v>
      </c>
      <c r="M79" s="1">
        <v>0.0035166666666666666</v>
      </c>
      <c r="N79" s="1">
        <v>16.786783333333332</v>
      </c>
      <c r="O79" s="1" t="s">
        <v>55</v>
      </c>
      <c r="P79" s="1" t="s">
        <v>9020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24</v>
      </c>
      <c r="B80" s="1" t="s">
        <v>17</v>
      </c>
      <c r="C80" s="1">
        <v>214.2</v>
      </c>
      <c r="D80" s="1">
        <v>0.0</v>
      </c>
      <c r="E80" s="1" t="s">
        <v>25</v>
      </c>
      <c r="F80" s="1" t="s">
        <v>26</v>
      </c>
      <c r="G80" s="1" t="s">
        <v>27</v>
      </c>
      <c r="H80" s="1" t="s">
        <v>9021</v>
      </c>
      <c r="I80" s="1" t="s">
        <v>9022</v>
      </c>
      <c r="J80" s="1" t="s">
        <v>9022</v>
      </c>
      <c r="K80" s="2"/>
      <c r="L80" s="1">
        <v>0.0</v>
      </c>
      <c r="M80" s="1"/>
      <c r="N80" s="1">
        <v>14.3897</v>
      </c>
      <c r="O80" s="1" t="s">
        <v>8764</v>
      </c>
      <c r="P80" s="1" t="s">
        <v>8780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32</v>
      </c>
      <c r="B81" s="1" t="s">
        <v>1468</v>
      </c>
      <c r="C81" s="1">
        <v>329.0</v>
      </c>
      <c r="D81" s="1">
        <v>0.0</v>
      </c>
      <c r="E81" s="2"/>
      <c r="F81" s="1" t="s">
        <v>26</v>
      </c>
      <c r="G81" s="1" t="s">
        <v>27</v>
      </c>
      <c r="H81" s="1" t="s">
        <v>9023</v>
      </c>
      <c r="I81" s="1" t="s">
        <v>9024</v>
      </c>
      <c r="J81" s="1" t="s">
        <v>9024</v>
      </c>
      <c r="K81" s="2"/>
      <c r="L81" s="1">
        <v>0.0</v>
      </c>
      <c r="M81" s="1"/>
      <c r="N81" s="1">
        <v>14.17225</v>
      </c>
      <c r="O81" s="1" t="s">
        <v>8764</v>
      </c>
      <c r="P81" s="1" t="s">
        <v>9025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32</v>
      </c>
      <c r="B82" s="1" t="s">
        <v>17</v>
      </c>
      <c r="C82" s="1">
        <v>329.0</v>
      </c>
      <c r="D82" s="1">
        <v>0.0</v>
      </c>
      <c r="E82" s="2"/>
      <c r="F82" s="1" t="s">
        <v>26</v>
      </c>
      <c r="G82" s="1" t="s">
        <v>27</v>
      </c>
      <c r="H82" s="1" t="s">
        <v>9026</v>
      </c>
      <c r="I82" s="1" t="s">
        <v>9027</v>
      </c>
      <c r="J82" s="1" t="s">
        <v>9027</v>
      </c>
      <c r="K82" s="2"/>
      <c r="L82" s="1">
        <v>-1.0</v>
      </c>
      <c r="M82" s="1"/>
      <c r="N82" s="1">
        <v>13.765516666666667</v>
      </c>
      <c r="O82" s="1" t="s">
        <v>8764</v>
      </c>
      <c r="P82" s="1" t="s">
        <v>9028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48</v>
      </c>
      <c r="B83" s="1" t="s">
        <v>17</v>
      </c>
      <c r="C83" s="1">
        <v>564.0</v>
      </c>
      <c r="D83" s="1">
        <v>136.0</v>
      </c>
      <c r="E83" s="2"/>
      <c r="F83" s="1" t="s">
        <v>18</v>
      </c>
      <c r="G83" s="1" t="s">
        <v>27</v>
      </c>
      <c r="H83" s="1" t="s">
        <v>9029</v>
      </c>
      <c r="I83" s="1" t="s">
        <v>9030</v>
      </c>
      <c r="J83" s="1" t="s">
        <v>9030</v>
      </c>
      <c r="K83" s="2"/>
      <c r="L83" s="1">
        <v>-3.0</v>
      </c>
      <c r="M83" s="1"/>
      <c r="N83" s="1">
        <v>15.042516666666666</v>
      </c>
      <c r="O83" s="1" t="s">
        <v>55</v>
      </c>
      <c r="P83" s="1" t="s">
        <v>9031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24</v>
      </c>
      <c r="B84" s="1" t="s">
        <v>17</v>
      </c>
      <c r="C84" s="3">
        <v>214.2</v>
      </c>
      <c r="D84" s="1">
        <v>0.0</v>
      </c>
      <c r="E84" s="1" t="s">
        <v>25</v>
      </c>
      <c r="F84" s="1" t="s">
        <v>26</v>
      </c>
      <c r="G84" s="1" t="s">
        <v>27</v>
      </c>
      <c r="H84" s="1" t="s">
        <v>9032</v>
      </c>
      <c r="I84" s="1" t="s">
        <v>9033</v>
      </c>
      <c r="J84" s="1" t="s">
        <v>9033</v>
      </c>
      <c r="K84" s="2"/>
      <c r="L84" s="1">
        <v>-1.0</v>
      </c>
      <c r="M84" s="1"/>
      <c r="N84" s="1">
        <v>13.5347</v>
      </c>
      <c r="O84" s="1" t="s">
        <v>8764</v>
      </c>
      <c r="P84" s="1" t="s">
        <v>8835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24</v>
      </c>
      <c r="B85" s="1" t="s">
        <v>17</v>
      </c>
      <c r="C85" s="1">
        <v>182.2</v>
      </c>
      <c r="D85" s="1">
        <v>0.0</v>
      </c>
      <c r="E85" s="1" t="s">
        <v>25</v>
      </c>
      <c r="F85" s="1" t="s">
        <v>26</v>
      </c>
      <c r="G85" s="1" t="s">
        <v>27</v>
      </c>
      <c r="H85" s="1" t="s">
        <v>9034</v>
      </c>
      <c r="I85" s="1" t="s">
        <v>9035</v>
      </c>
      <c r="J85" s="1" t="s">
        <v>9035</v>
      </c>
      <c r="K85" s="2"/>
      <c r="L85" s="1">
        <v>1.0</v>
      </c>
      <c r="M85" s="1"/>
      <c r="N85" s="1">
        <v>16.401366666666668</v>
      </c>
      <c r="O85" s="1" t="s">
        <v>8764</v>
      </c>
      <c r="P85" s="1" t="s">
        <v>9036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32</v>
      </c>
      <c r="B86" s="1" t="s">
        <v>17</v>
      </c>
      <c r="C86" s="1">
        <v>823.0</v>
      </c>
      <c r="D86" s="1">
        <v>0.0</v>
      </c>
      <c r="E86" s="2"/>
      <c r="F86" s="1" t="s">
        <v>26</v>
      </c>
      <c r="G86" s="1" t="s">
        <v>27</v>
      </c>
      <c r="H86" s="1" t="s">
        <v>9037</v>
      </c>
      <c r="I86" s="1" t="s">
        <v>9038</v>
      </c>
      <c r="J86" s="1" t="s">
        <v>9038</v>
      </c>
      <c r="K86" s="2"/>
      <c r="L86" s="1">
        <v>2.0</v>
      </c>
      <c r="M86" s="1"/>
      <c r="N86" s="1">
        <v>17.934833333333334</v>
      </c>
      <c r="O86" s="1" t="s">
        <v>8764</v>
      </c>
      <c r="P86" s="1" t="s">
        <v>9039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24</v>
      </c>
      <c r="B87" s="1" t="s">
        <v>17</v>
      </c>
      <c r="C87" s="3">
        <v>324.4</v>
      </c>
      <c r="D87" s="1">
        <v>0.0</v>
      </c>
      <c r="E87" s="1" t="s">
        <v>25</v>
      </c>
      <c r="F87" s="1" t="s">
        <v>26</v>
      </c>
      <c r="G87" s="1" t="s">
        <v>27</v>
      </c>
      <c r="H87" s="1" t="s">
        <v>9040</v>
      </c>
      <c r="I87" s="1" t="s">
        <v>9041</v>
      </c>
      <c r="J87" s="1" t="s">
        <v>9041</v>
      </c>
      <c r="K87" s="2"/>
      <c r="L87" s="1">
        <v>0.0</v>
      </c>
      <c r="M87" s="1"/>
      <c r="N87" s="1">
        <v>14.5748</v>
      </c>
      <c r="O87" s="1" t="s">
        <v>8764</v>
      </c>
      <c r="P87" s="1" t="s">
        <v>9042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16</v>
      </c>
      <c r="B88" s="1" t="s">
        <v>17</v>
      </c>
      <c r="C88" s="3">
        <v>1236.0</v>
      </c>
      <c r="D88" s="1">
        <v>0.0</v>
      </c>
      <c r="E88" s="2"/>
      <c r="F88" s="1" t="s">
        <v>18</v>
      </c>
      <c r="G88" s="1" t="s">
        <v>19</v>
      </c>
      <c r="H88" s="1" t="s">
        <v>9043</v>
      </c>
      <c r="I88" s="1" t="s">
        <v>9044</v>
      </c>
      <c r="J88" s="1" t="s">
        <v>9044</v>
      </c>
      <c r="K88" s="2"/>
      <c r="L88" s="1">
        <v>24.0</v>
      </c>
      <c r="M88" s="1"/>
      <c r="N88" s="1">
        <v>29.6943</v>
      </c>
      <c r="O88" s="1" t="s">
        <v>22</v>
      </c>
      <c r="P88" s="1" t="s">
        <v>9045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48</v>
      </c>
      <c r="B89" s="1" t="s">
        <v>17</v>
      </c>
      <c r="C89" s="3">
        <v>678.0</v>
      </c>
      <c r="D89" s="1">
        <v>0.0</v>
      </c>
      <c r="E89" s="1" t="s">
        <v>8790</v>
      </c>
      <c r="F89" s="1" t="s">
        <v>50</v>
      </c>
      <c r="G89" s="1" t="s">
        <v>27</v>
      </c>
      <c r="H89" s="1" t="s">
        <v>9046</v>
      </c>
      <c r="I89" s="1" t="s">
        <v>9047</v>
      </c>
      <c r="J89" s="1" t="s">
        <v>9048</v>
      </c>
      <c r="K89" s="1" t="s">
        <v>9049</v>
      </c>
      <c r="L89" s="1">
        <v>1.0</v>
      </c>
      <c r="M89" s="1">
        <v>0.0012666666666666666</v>
      </c>
      <c r="N89" s="1">
        <v>28.6042</v>
      </c>
      <c r="O89" s="1" t="s">
        <v>55</v>
      </c>
      <c r="P89" s="1" t="s">
        <v>9050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24</v>
      </c>
      <c r="B90" s="1" t="s">
        <v>17</v>
      </c>
      <c r="C90" s="1">
        <v>429.0</v>
      </c>
      <c r="D90" s="1">
        <v>0.0</v>
      </c>
      <c r="E90" s="1" t="s">
        <v>25</v>
      </c>
      <c r="F90" s="1" t="s">
        <v>26</v>
      </c>
      <c r="G90" s="1" t="s">
        <v>27</v>
      </c>
      <c r="H90" s="1" t="s">
        <v>9051</v>
      </c>
      <c r="I90" s="1" t="s">
        <v>9052</v>
      </c>
      <c r="J90" s="1" t="s">
        <v>9052</v>
      </c>
      <c r="K90" s="2"/>
      <c r="L90" s="1">
        <v>5.0</v>
      </c>
      <c r="M90" s="1"/>
      <c r="N90" s="1">
        <v>20.2652</v>
      </c>
      <c r="O90" s="1" t="s">
        <v>8764</v>
      </c>
      <c r="P90" s="1" t="s">
        <v>9053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32</v>
      </c>
      <c r="B91" s="1" t="s">
        <v>17</v>
      </c>
      <c r="C91" s="1">
        <v>394.0</v>
      </c>
      <c r="D91" s="1">
        <v>0.0</v>
      </c>
      <c r="E91" s="2"/>
      <c r="F91" s="1" t="s">
        <v>26</v>
      </c>
      <c r="G91" s="1" t="s">
        <v>27</v>
      </c>
      <c r="H91" s="1" t="s">
        <v>9054</v>
      </c>
      <c r="I91" s="1" t="s">
        <v>9055</v>
      </c>
      <c r="J91" s="1" t="s">
        <v>9055</v>
      </c>
      <c r="K91" s="2"/>
      <c r="L91" s="1">
        <v>4.0</v>
      </c>
      <c r="M91" s="1"/>
      <c r="N91" s="1">
        <v>19.776216666666667</v>
      </c>
      <c r="O91" s="1" t="s">
        <v>8764</v>
      </c>
      <c r="P91" s="1" t="s">
        <v>9056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32</v>
      </c>
      <c r="B92" s="1" t="s">
        <v>17</v>
      </c>
      <c r="C92" s="1">
        <v>458.0</v>
      </c>
      <c r="D92" s="1">
        <v>0.0</v>
      </c>
      <c r="E92" s="2"/>
      <c r="F92" s="1" t="s">
        <v>26</v>
      </c>
      <c r="G92" s="1" t="s">
        <v>27</v>
      </c>
      <c r="H92" s="1" t="s">
        <v>9057</v>
      </c>
      <c r="I92" s="1" t="s">
        <v>9058</v>
      </c>
      <c r="J92" s="1" t="s">
        <v>9058</v>
      </c>
      <c r="K92" s="2"/>
      <c r="L92" s="1">
        <v>1.0</v>
      </c>
      <c r="M92" s="1"/>
      <c r="N92" s="1">
        <v>16.868766666666666</v>
      </c>
      <c r="O92" s="1" t="s">
        <v>8764</v>
      </c>
      <c r="P92" s="1" t="s">
        <v>9059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24</v>
      </c>
      <c r="B93" s="1" t="s">
        <v>17</v>
      </c>
      <c r="C93" s="1">
        <v>882.0</v>
      </c>
      <c r="D93" s="1">
        <v>0.0</v>
      </c>
      <c r="E93" s="1" t="s">
        <v>25</v>
      </c>
      <c r="F93" s="1" t="s">
        <v>26</v>
      </c>
      <c r="G93" s="1" t="s">
        <v>27</v>
      </c>
      <c r="H93" s="1" t="s">
        <v>9060</v>
      </c>
      <c r="I93" s="1" t="s">
        <v>9061</v>
      </c>
      <c r="J93" s="1" t="s">
        <v>9061</v>
      </c>
      <c r="K93" s="2"/>
      <c r="L93" s="1">
        <v>3.0</v>
      </c>
      <c r="M93" s="1"/>
      <c r="N93" s="1">
        <v>18.316866666666666</v>
      </c>
      <c r="O93" s="1" t="s">
        <v>8764</v>
      </c>
      <c r="P93" s="1" t="s">
        <v>9062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24</v>
      </c>
      <c r="B94" s="1" t="s">
        <v>17</v>
      </c>
      <c r="C94" s="1">
        <v>239.2</v>
      </c>
      <c r="D94" s="1">
        <v>0.0</v>
      </c>
      <c r="E94" s="1" t="s">
        <v>25</v>
      </c>
      <c r="F94" s="1" t="s">
        <v>26</v>
      </c>
      <c r="G94" s="1" t="s">
        <v>27</v>
      </c>
      <c r="H94" s="1" t="s">
        <v>9063</v>
      </c>
      <c r="I94" s="1" t="s">
        <v>9064</v>
      </c>
      <c r="J94" s="1" t="s">
        <v>9064</v>
      </c>
      <c r="K94" s="2"/>
      <c r="L94" s="1">
        <v>4.0</v>
      </c>
      <c r="M94" s="1"/>
      <c r="N94" s="1">
        <v>19.884616666666666</v>
      </c>
      <c r="O94" s="1" t="s">
        <v>8764</v>
      </c>
      <c r="P94" s="1" t="s">
        <v>9065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66</v>
      </c>
      <c r="B95" s="1" t="s">
        <v>17</v>
      </c>
      <c r="C95" s="1">
        <v>274.0</v>
      </c>
      <c r="D95" s="1">
        <v>0.0</v>
      </c>
      <c r="E95" s="1" t="s">
        <v>9066</v>
      </c>
      <c r="F95" s="1" t="s">
        <v>26</v>
      </c>
      <c r="G95" s="1" t="s">
        <v>27</v>
      </c>
      <c r="H95" s="1" t="s">
        <v>9067</v>
      </c>
      <c r="I95" s="1" t="s">
        <v>9068</v>
      </c>
      <c r="J95" s="1" t="s">
        <v>9068</v>
      </c>
      <c r="K95" s="2"/>
      <c r="L95" s="1">
        <v>2.0</v>
      </c>
      <c r="M95" s="1"/>
      <c r="N95" s="1">
        <v>17.879433333333335</v>
      </c>
      <c r="O95" s="1" t="s">
        <v>8764</v>
      </c>
      <c r="P95" s="1" t="s">
        <v>9069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32</v>
      </c>
      <c r="B96" s="1" t="s">
        <v>17</v>
      </c>
      <c r="C96" s="3">
        <v>592.0</v>
      </c>
      <c r="D96" s="1">
        <v>0.0</v>
      </c>
      <c r="E96" s="2"/>
      <c r="F96" s="1" t="s">
        <v>26</v>
      </c>
      <c r="G96" s="1" t="s">
        <v>27</v>
      </c>
      <c r="H96" s="1" t="s">
        <v>9070</v>
      </c>
      <c r="I96" s="1" t="s">
        <v>9071</v>
      </c>
      <c r="J96" s="1" t="s">
        <v>9071</v>
      </c>
      <c r="K96" s="2"/>
      <c r="L96" s="1">
        <v>0.0</v>
      </c>
      <c r="M96" s="1"/>
      <c r="N96" s="1">
        <v>15.930516666666668</v>
      </c>
      <c r="O96" s="1" t="s">
        <v>8764</v>
      </c>
      <c r="P96" s="1" t="s">
        <v>9072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24</v>
      </c>
      <c r="B97" s="1" t="s">
        <v>17</v>
      </c>
      <c r="C97" s="3">
        <v>324.4</v>
      </c>
      <c r="D97" s="1">
        <v>0.0</v>
      </c>
      <c r="E97" s="1" t="s">
        <v>25</v>
      </c>
      <c r="F97" s="1" t="s">
        <v>26</v>
      </c>
      <c r="G97" s="1" t="s">
        <v>27</v>
      </c>
      <c r="H97" s="1" t="s">
        <v>9073</v>
      </c>
      <c r="I97" s="1" t="s">
        <v>9074</v>
      </c>
      <c r="J97" s="1" t="s">
        <v>9074</v>
      </c>
      <c r="K97" s="2"/>
      <c r="L97" s="1">
        <v>-3.0</v>
      </c>
      <c r="M97" s="1"/>
      <c r="N97" s="1">
        <v>11.183783333333333</v>
      </c>
      <c r="O97" s="1" t="s">
        <v>8764</v>
      </c>
      <c r="P97" s="1" t="s">
        <v>9075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24</v>
      </c>
      <c r="B98" s="1" t="s">
        <v>17</v>
      </c>
      <c r="C98" s="1">
        <v>329.0</v>
      </c>
      <c r="D98" s="1">
        <v>0.0</v>
      </c>
      <c r="E98" s="1" t="s">
        <v>25</v>
      </c>
      <c r="F98" s="1" t="s">
        <v>26</v>
      </c>
      <c r="G98" s="1" t="s">
        <v>27</v>
      </c>
      <c r="H98" s="1" t="s">
        <v>9076</v>
      </c>
      <c r="I98" s="1" t="s">
        <v>9077</v>
      </c>
      <c r="J98" s="1" t="s">
        <v>9077</v>
      </c>
      <c r="K98" s="2"/>
      <c r="L98" s="1">
        <v>-3.0</v>
      </c>
      <c r="M98" s="1"/>
      <c r="N98" s="1">
        <v>11.327166666666667</v>
      </c>
      <c r="O98" s="1" t="s">
        <v>8764</v>
      </c>
      <c r="P98" s="1" t="s">
        <v>9078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24</v>
      </c>
      <c r="B99" s="1" t="s">
        <v>17</v>
      </c>
      <c r="C99" s="1">
        <v>493.0</v>
      </c>
      <c r="D99" s="1">
        <v>0.0</v>
      </c>
      <c r="E99" s="1" t="s">
        <v>25</v>
      </c>
      <c r="F99" s="1" t="s">
        <v>26</v>
      </c>
      <c r="G99" s="1" t="s">
        <v>27</v>
      </c>
      <c r="H99" s="1" t="s">
        <v>9079</v>
      </c>
      <c r="I99" s="1" t="s">
        <v>9080</v>
      </c>
      <c r="J99" s="1" t="s">
        <v>9080</v>
      </c>
      <c r="K99" s="2"/>
      <c r="L99" s="1">
        <v>-1.0</v>
      </c>
      <c r="M99" s="1"/>
      <c r="N99" s="1">
        <v>13.845633333333334</v>
      </c>
      <c r="O99" s="1" t="s">
        <v>8764</v>
      </c>
      <c r="P99" s="1" t="s">
        <v>9081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16</v>
      </c>
      <c r="B100" s="1" t="s">
        <v>17</v>
      </c>
      <c r="C100" s="1">
        <v>683.0</v>
      </c>
      <c r="D100" s="1">
        <v>0.0</v>
      </c>
      <c r="E100" s="2"/>
      <c r="F100" s="1" t="s">
        <v>18</v>
      </c>
      <c r="G100" s="1" t="s">
        <v>19</v>
      </c>
      <c r="H100" s="1" t="s">
        <v>9082</v>
      </c>
      <c r="I100" s="1" t="s">
        <v>9083</v>
      </c>
      <c r="J100" s="1" t="s">
        <v>9083</v>
      </c>
      <c r="K100" s="2"/>
      <c r="L100" s="1">
        <v>-1.0</v>
      </c>
      <c r="M100" s="1"/>
      <c r="N100" s="1">
        <v>3.09245</v>
      </c>
      <c r="O100" s="1" t="s">
        <v>22</v>
      </c>
      <c r="P100" s="1" t="s">
        <v>9084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48</v>
      </c>
      <c r="B101" s="1" t="s">
        <v>17</v>
      </c>
      <c r="C101" s="1">
        <v>470.0</v>
      </c>
      <c r="D101" s="1">
        <v>17.0</v>
      </c>
      <c r="E101" s="1" t="s">
        <v>9085</v>
      </c>
      <c r="F101" s="1" t="s">
        <v>50</v>
      </c>
      <c r="G101" s="1" t="s">
        <v>27</v>
      </c>
      <c r="H101" s="1" t="s">
        <v>9086</v>
      </c>
      <c r="I101" s="1" t="s">
        <v>9087</v>
      </c>
      <c r="J101" s="1" t="s">
        <v>9088</v>
      </c>
      <c r="K101" s="1" t="s">
        <v>9089</v>
      </c>
      <c r="L101" s="1">
        <v>-6.0</v>
      </c>
      <c r="M101" s="1">
        <v>0.0024666666666666665</v>
      </c>
      <c r="N101" s="1">
        <v>11.7866</v>
      </c>
      <c r="O101" s="1" t="s">
        <v>55</v>
      </c>
      <c r="P101" s="1" t="s">
        <v>9090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24</v>
      </c>
      <c r="B102" s="1" t="s">
        <v>17</v>
      </c>
      <c r="C102" s="1">
        <v>400.2</v>
      </c>
      <c r="D102" s="1">
        <v>0.0</v>
      </c>
      <c r="E102" s="1" t="s">
        <v>25</v>
      </c>
      <c r="F102" s="1" t="s">
        <v>26</v>
      </c>
      <c r="G102" s="1" t="s">
        <v>27</v>
      </c>
      <c r="H102" s="1" t="s">
        <v>9091</v>
      </c>
      <c r="I102" s="1" t="s">
        <v>9092</v>
      </c>
      <c r="J102" s="1" t="s">
        <v>9092</v>
      </c>
      <c r="K102" s="2"/>
      <c r="L102" s="1">
        <v>1.0</v>
      </c>
      <c r="M102" s="1"/>
      <c r="N102" s="1">
        <v>16.88255</v>
      </c>
      <c r="O102" s="1" t="s">
        <v>8764</v>
      </c>
      <c r="P102" s="1" t="s">
        <v>9093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66</v>
      </c>
      <c r="B103" s="1" t="s">
        <v>112</v>
      </c>
      <c r="C103" s="3">
        <v>423.0</v>
      </c>
      <c r="D103" s="1">
        <v>0.0</v>
      </c>
      <c r="E103" s="1" t="s">
        <v>1112</v>
      </c>
      <c r="F103" s="1" t="s">
        <v>26</v>
      </c>
      <c r="G103" s="1" t="s">
        <v>27</v>
      </c>
      <c r="H103" s="1" t="s">
        <v>9094</v>
      </c>
      <c r="I103" s="1" t="s">
        <v>9095</v>
      </c>
      <c r="J103" s="1" t="s">
        <v>9095</v>
      </c>
      <c r="K103" s="2"/>
      <c r="L103" s="1">
        <v>0.0</v>
      </c>
      <c r="M103" s="1"/>
      <c r="N103" s="1">
        <v>15.16575</v>
      </c>
      <c r="O103" s="1" t="s">
        <v>8764</v>
      </c>
      <c r="P103" s="1" t="s">
        <v>9096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24</v>
      </c>
      <c r="B104" s="1" t="s">
        <v>17</v>
      </c>
      <c r="C104" s="3">
        <v>214.2</v>
      </c>
      <c r="D104" s="1">
        <v>0.0</v>
      </c>
      <c r="E104" s="1" t="s">
        <v>25</v>
      </c>
      <c r="F104" s="1" t="s">
        <v>26</v>
      </c>
      <c r="G104" s="1" t="s">
        <v>27</v>
      </c>
      <c r="H104" s="1" t="s">
        <v>9097</v>
      </c>
      <c r="I104" s="1" t="s">
        <v>9098</v>
      </c>
      <c r="J104" s="1" t="s">
        <v>9098</v>
      </c>
      <c r="K104" s="2"/>
      <c r="L104" s="1">
        <v>-9.0</v>
      </c>
      <c r="M104" s="1"/>
      <c r="N104" s="1">
        <v>5.981216666666667</v>
      </c>
      <c r="O104" s="1" t="s">
        <v>8764</v>
      </c>
      <c r="P104" s="1" t="s">
        <v>8958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48</v>
      </c>
      <c r="B105" s="1" t="s">
        <v>17</v>
      </c>
      <c r="C105" s="1">
        <v>209.0</v>
      </c>
      <c r="D105" s="1">
        <v>50.0</v>
      </c>
      <c r="E105" s="2"/>
      <c r="F105" s="1" t="s">
        <v>18</v>
      </c>
      <c r="G105" s="1" t="s">
        <v>27</v>
      </c>
      <c r="H105" s="1" t="s">
        <v>9099</v>
      </c>
      <c r="I105" s="1" t="s">
        <v>9100</v>
      </c>
      <c r="J105" s="1" t="s">
        <v>9100</v>
      </c>
      <c r="K105" s="2"/>
      <c r="L105" s="1">
        <v>-12.0</v>
      </c>
      <c r="M105" s="1"/>
      <c r="N105" s="1">
        <v>6.058316666666666</v>
      </c>
      <c r="O105" s="1" t="s">
        <v>55</v>
      </c>
      <c r="P105" s="1" t="s">
        <v>9101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24</v>
      </c>
      <c r="B106" s="1" t="s">
        <v>17</v>
      </c>
      <c r="C106" s="3">
        <v>478.2</v>
      </c>
      <c r="D106" s="1">
        <v>0.0</v>
      </c>
      <c r="E106" s="1" t="s">
        <v>25</v>
      </c>
      <c r="F106" s="1" t="s">
        <v>26</v>
      </c>
      <c r="G106" s="1" t="s">
        <v>27</v>
      </c>
      <c r="H106" s="1" t="s">
        <v>9102</v>
      </c>
      <c r="I106" s="1" t="s">
        <v>9103</v>
      </c>
      <c r="J106" s="1" t="s">
        <v>9103</v>
      </c>
      <c r="K106" s="2"/>
      <c r="L106" s="1">
        <v>-6.0</v>
      </c>
      <c r="M106" s="1"/>
      <c r="N106" s="1">
        <v>8.79865</v>
      </c>
      <c r="O106" s="1" t="s">
        <v>8764</v>
      </c>
      <c r="P106" s="1" t="s">
        <v>9104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24</v>
      </c>
      <c r="B107" s="1" t="s">
        <v>17</v>
      </c>
      <c r="C107" s="1">
        <v>1555.2</v>
      </c>
      <c r="D107" s="1">
        <v>0.0</v>
      </c>
      <c r="E107" s="1" t="s">
        <v>25</v>
      </c>
      <c r="F107" s="1" t="s">
        <v>26</v>
      </c>
      <c r="G107" s="1" t="s">
        <v>27</v>
      </c>
      <c r="H107" s="1" t="s">
        <v>9105</v>
      </c>
      <c r="I107" s="1" t="s">
        <v>9106</v>
      </c>
      <c r="J107" s="1" t="s">
        <v>9106</v>
      </c>
      <c r="K107" s="2"/>
      <c r="L107" s="1">
        <v>7.0</v>
      </c>
      <c r="M107" s="1"/>
      <c r="N107" s="1">
        <v>22.000966666666667</v>
      </c>
      <c r="O107" s="1" t="s">
        <v>8764</v>
      </c>
      <c r="P107" s="1" t="s">
        <v>9107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32</v>
      </c>
      <c r="B108" s="1" t="s">
        <v>17</v>
      </c>
      <c r="C108" s="1">
        <v>593.0</v>
      </c>
      <c r="D108" s="1">
        <v>0.0</v>
      </c>
      <c r="E108" s="2"/>
      <c r="F108" s="1" t="s">
        <v>26</v>
      </c>
      <c r="G108" s="1" t="s">
        <v>27</v>
      </c>
      <c r="H108" s="1" t="s">
        <v>9108</v>
      </c>
      <c r="I108" s="1" t="s">
        <v>9109</v>
      </c>
      <c r="J108" s="1" t="s">
        <v>9109</v>
      </c>
      <c r="K108" s="2"/>
      <c r="L108" s="1">
        <v>0.0</v>
      </c>
      <c r="M108" s="1"/>
      <c r="N108" s="1">
        <v>14.252883333333333</v>
      </c>
      <c r="O108" s="1" t="s">
        <v>8764</v>
      </c>
      <c r="P108" s="1" t="s">
        <v>9110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32</v>
      </c>
      <c r="B109" s="1" t="s">
        <v>17</v>
      </c>
      <c r="C109" s="1">
        <v>264.0</v>
      </c>
      <c r="D109" s="1">
        <v>0.0</v>
      </c>
      <c r="E109" s="2"/>
      <c r="F109" s="1" t="s">
        <v>26</v>
      </c>
      <c r="G109" s="1" t="s">
        <v>27</v>
      </c>
      <c r="H109" s="1" t="s">
        <v>9111</v>
      </c>
      <c r="I109" s="1" t="s">
        <v>9112</v>
      </c>
      <c r="J109" s="1" t="s">
        <v>9112</v>
      </c>
      <c r="K109" s="2"/>
      <c r="L109" s="1">
        <v>-4.0</v>
      </c>
      <c r="M109" s="1"/>
      <c r="N109" s="1">
        <v>10.76805</v>
      </c>
      <c r="O109" s="1" t="s">
        <v>8764</v>
      </c>
      <c r="P109" s="1" t="s">
        <v>9113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32</v>
      </c>
      <c r="B110" s="1" t="s">
        <v>17</v>
      </c>
      <c r="C110" s="1">
        <v>329.0</v>
      </c>
      <c r="D110" s="1">
        <v>0.0</v>
      </c>
      <c r="E110" s="2"/>
      <c r="F110" s="1" t="s">
        <v>26</v>
      </c>
      <c r="G110" s="1" t="s">
        <v>19</v>
      </c>
      <c r="H110" s="1" t="s">
        <v>9114</v>
      </c>
      <c r="I110" s="1" t="s">
        <v>9115</v>
      </c>
      <c r="J110" s="1" t="s">
        <v>9115</v>
      </c>
      <c r="K110" s="2"/>
      <c r="L110" s="1">
        <v>-6.0</v>
      </c>
      <c r="M110" s="1"/>
      <c r="N110" s="1">
        <v>8.773033333333334</v>
      </c>
      <c r="O110" s="1" t="s">
        <v>8764</v>
      </c>
      <c r="P110" s="1" t="s">
        <v>8995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24</v>
      </c>
      <c r="B111" s="1" t="s">
        <v>17</v>
      </c>
      <c r="C111" s="1">
        <v>413.0</v>
      </c>
      <c r="D111" s="1">
        <v>0.0</v>
      </c>
      <c r="E111" s="1" t="s">
        <v>25</v>
      </c>
      <c r="F111" s="1" t="s">
        <v>26</v>
      </c>
      <c r="G111" s="1" t="s">
        <v>27</v>
      </c>
      <c r="H111" s="1" t="s">
        <v>9116</v>
      </c>
      <c r="I111" s="1" t="s">
        <v>9117</v>
      </c>
      <c r="J111" s="1" t="s">
        <v>9117</v>
      </c>
      <c r="K111" s="2"/>
      <c r="L111" s="1">
        <v>-5.0</v>
      </c>
      <c r="M111" s="1"/>
      <c r="N111" s="1">
        <v>9.900533333333334</v>
      </c>
      <c r="O111" s="1" t="s">
        <v>8764</v>
      </c>
      <c r="P111" s="1" t="s">
        <v>9118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32</v>
      </c>
      <c r="B112" s="1" t="s">
        <v>17</v>
      </c>
      <c r="C112" s="1">
        <v>368.0</v>
      </c>
      <c r="D112" s="1">
        <v>0.0</v>
      </c>
      <c r="E112" s="2"/>
      <c r="F112" s="1" t="s">
        <v>26</v>
      </c>
      <c r="G112" s="1" t="s">
        <v>27</v>
      </c>
      <c r="H112" s="1" t="s">
        <v>9119</v>
      </c>
      <c r="I112" s="1" t="s">
        <v>9120</v>
      </c>
      <c r="J112" s="1" t="s">
        <v>9120</v>
      </c>
      <c r="K112" s="2"/>
      <c r="L112" s="1">
        <v>0.0</v>
      </c>
      <c r="M112" s="1"/>
      <c r="N112" s="1">
        <v>14.745483333333333</v>
      </c>
      <c r="O112" s="1" t="s">
        <v>8764</v>
      </c>
      <c r="P112" s="1" t="s">
        <v>9121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24</v>
      </c>
      <c r="B113" s="1" t="s">
        <v>17</v>
      </c>
      <c r="C113" s="3">
        <v>129.0</v>
      </c>
      <c r="D113" s="1">
        <v>0.0</v>
      </c>
      <c r="E113" s="1" t="s">
        <v>25</v>
      </c>
      <c r="F113" s="1" t="s">
        <v>26</v>
      </c>
      <c r="G113" s="1" t="s">
        <v>27</v>
      </c>
      <c r="H113" s="1" t="s">
        <v>9122</v>
      </c>
      <c r="I113" s="1" t="s">
        <v>9123</v>
      </c>
      <c r="J113" s="1" t="s">
        <v>9123</v>
      </c>
      <c r="K113" s="2"/>
      <c r="L113" s="1">
        <v>-9.0</v>
      </c>
      <c r="M113" s="1"/>
      <c r="N113" s="1">
        <v>5.0529</v>
      </c>
      <c r="O113" s="1" t="s">
        <v>8764</v>
      </c>
      <c r="P113" s="1" t="s">
        <v>9124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24</v>
      </c>
      <c r="B114" s="1" t="s">
        <v>17</v>
      </c>
      <c r="C114" s="3">
        <v>513.2</v>
      </c>
      <c r="D114" s="1">
        <v>0.0</v>
      </c>
      <c r="E114" s="1" t="s">
        <v>25</v>
      </c>
      <c r="F114" s="1" t="s">
        <v>26</v>
      </c>
      <c r="G114" s="1" t="s">
        <v>27</v>
      </c>
      <c r="H114" s="1" t="s">
        <v>9125</v>
      </c>
      <c r="I114" s="1" t="s">
        <v>9126</v>
      </c>
      <c r="J114" s="1" t="s">
        <v>9126</v>
      </c>
      <c r="K114" s="2"/>
      <c r="L114" s="1">
        <v>-7.0</v>
      </c>
      <c r="M114" s="1"/>
      <c r="N114" s="1">
        <v>7.846866666666667</v>
      </c>
      <c r="O114" s="1" t="s">
        <v>8764</v>
      </c>
      <c r="P114" s="1" t="s">
        <v>9127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48</v>
      </c>
      <c r="B115" s="1" t="s">
        <v>17</v>
      </c>
      <c r="C115" s="3">
        <v>239.0</v>
      </c>
      <c r="D115" s="1">
        <v>0.0</v>
      </c>
      <c r="E115" s="1" t="s">
        <v>9085</v>
      </c>
      <c r="F115" s="1" t="s">
        <v>50</v>
      </c>
      <c r="G115" s="1" t="s">
        <v>27</v>
      </c>
      <c r="H115" s="1" t="s">
        <v>9128</v>
      </c>
      <c r="I115" s="1" t="s">
        <v>9129</v>
      </c>
      <c r="J115" s="1" t="s">
        <v>9130</v>
      </c>
      <c r="K115" s="1" t="s">
        <v>9131</v>
      </c>
      <c r="L115" s="1">
        <v>-12.0</v>
      </c>
      <c r="M115" s="1">
        <v>0.00225</v>
      </c>
      <c r="N115" s="1">
        <v>8.657866666666667</v>
      </c>
      <c r="O115" s="1" t="s">
        <v>55</v>
      </c>
      <c r="P115" s="1" t="s">
        <v>9132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32</v>
      </c>
      <c r="B116" s="1" t="s">
        <v>17</v>
      </c>
      <c r="C116" s="1">
        <v>583.0</v>
      </c>
      <c r="D116" s="1">
        <v>0.0</v>
      </c>
      <c r="E116" s="2"/>
      <c r="F116" s="1" t="s">
        <v>26</v>
      </c>
      <c r="G116" s="1" t="s">
        <v>27</v>
      </c>
      <c r="H116" s="1" t="s">
        <v>9133</v>
      </c>
      <c r="I116" s="1" t="s">
        <v>9134</v>
      </c>
      <c r="J116" s="1" t="s">
        <v>9134</v>
      </c>
      <c r="K116" s="2"/>
      <c r="L116" s="1">
        <v>-5.0</v>
      </c>
      <c r="M116" s="1"/>
      <c r="N116" s="1">
        <v>9.884583333333333</v>
      </c>
      <c r="O116" s="1" t="s">
        <v>8764</v>
      </c>
      <c r="P116" s="1" t="s">
        <v>9135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66</v>
      </c>
      <c r="B117" s="1" t="s">
        <v>17</v>
      </c>
      <c r="C117" s="3">
        <v>658.0</v>
      </c>
      <c r="D117" s="1">
        <v>0.0</v>
      </c>
      <c r="E117" s="1" t="s">
        <v>9136</v>
      </c>
      <c r="F117" s="1" t="s">
        <v>26</v>
      </c>
      <c r="G117" s="1" t="s">
        <v>27</v>
      </c>
      <c r="H117" s="1" t="s">
        <v>9137</v>
      </c>
      <c r="I117" s="1" t="s">
        <v>9138</v>
      </c>
      <c r="J117" s="1" t="s">
        <v>9138</v>
      </c>
      <c r="K117" s="2"/>
      <c r="L117" s="1">
        <v>-1.0</v>
      </c>
      <c r="M117" s="1"/>
      <c r="N117" s="1">
        <v>13.9678</v>
      </c>
      <c r="O117" s="1" t="s">
        <v>8764</v>
      </c>
      <c r="P117" s="1" t="s">
        <v>9139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24</v>
      </c>
      <c r="B118" s="1" t="s">
        <v>17</v>
      </c>
      <c r="C118" s="1">
        <v>239.2</v>
      </c>
      <c r="D118" s="1">
        <v>0.0</v>
      </c>
      <c r="E118" s="1" t="s">
        <v>25</v>
      </c>
      <c r="F118" s="1" t="s">
        <v>26</v>
      </c>
      <c r="G118" s="1" t="s">
        <v>27</v>
      </c>
      <c r="H118" s="1" t="s">
        <v>9140</v>
      </c>
      <c r="I118" s="1" t="s">
        <v>9141</v>
      </c>
      <c r="J118" s="1" t="s">
        <v>9141</v>
      </c>
      <c r="K118" s="2"/>
      <c r="L118" s="1">
        <v>0.0</v>
      </c>
      <c r="M118" s="1"/>
      <c r="N118" s="1">
        <v>14.3298</v>
      </c>
      <c r="O118" s="1" t="s">
        <v>8764</v>
      </c>
      <c r="P118" s="1" t="s">
        <v>9065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32</v>
      </c>
      <c r="B119" s="1" t="s">
        <v>17</v>
      </c>
      <c r="C119" s="1">
        <v>1018.0</v>
      </c>
      <c r="D119" s="1">
        <v>0.0</v>
      </c>
      <c r="E119" s="2"/>
      <c r="F119" s="1" t="s">
        <v>26</v>
      </c>
      <c r="G119" s="1" t="s">
        <v>27</v>
      </c>
      <c r="H119" s="1" t="s">
        <v>9142</v>
      </c>
      <c r="I119" s="1" t="s">
        <v>9143</v>
      </c>
      <c r="J119" s="1" t="s">
        <v>9143</v>
      </c>
      <c r="K119" s="2"/>
      <c r="L119" s="1">
        <v>2.0</v>
      </c>
      <c r="M119" s="1"/>
      <c r="N119" s="1">
        <v>17.78015</v>
      </c>
      <c r="O119" s="1" t="s">
        <v>8764</v>
      </c>
      <c r="P119" s="1" t="s">
        <v>9144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48</v>
      </c>
      <c r="B120" s="1" t="s">
        <v>17</v>
      </c>
      <c r="C120" s="3">
        <v>385.0</v>
      </c>
      <c r="D120" s="1">
        <v>0.0</v>
      </c>
      <c r="E120" s="1" t="s">
        <v>9085</v>
      </c>
      <c r="F120" s="1" t="s">
        <v>50</v>
      </c>
      <c r="G120" s="1" t="s">
        <v>27</v>
      </c>
      <c r="H120" s="1" t="s">
        <v>9145</v>
      </c>
      <c r="I120" s="1" t="s">
        <v>9146</v>
      </c>
      <c r="J120" s="1" t="s">
        <v>9147</v>
      </c>
      <c r="K120" s="1" t="s">
        <v>9148</v>
      </c>
      <c r="L120" s="1">
        <v>-10.0</v>
      </c>
      <c r="M120" s="1">
        <v>0.0020666666666666667</v>
      </c>
      <c r="N120" s="1">
        <v>12.502316666666667</v>
      </c>
      <c r="O120" s="1" t="s">
        <v>55</v>
      </c>
      <c r="P120" s="1" t="s">
        <v>9149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48</v>
      </c>
      <c r="B121" s="1" t="s">
        <v>17</v>
      </c>
      <c r="C121" s="3">
        <v>538.0</v>
      </c>
      <c r="D121" s="1">
        <v>0.0</v>
      </c>
      <c r="E121" s="1" t="s">
        <v>9085</v>
      </c>
      <c r="F121" s="1" t="s">
        <v>50</v>
      </c>
      <c r="G121" s="1" t="s">
        <v>27</v>
      </c>
      <c r="H121" s="1" t="s">
        <v>9150</v>
      </c>
      <c r="I121" s="1" t="s">
        <v>9151</v>
      </c>
      <c r="J121" s="1" t="s">
        <v>9152</v>
      </c>
      <c r="K121" s="1" t="s">
        <v>9153</v>
      </c>
      <c r="L121" s="1">
        <v>-9.0</v>
      </c>
      <c r="M121" s="1">
        <v>0.0026666666666666666</v>
      </c>
      <c r="N121" s="1">
        <v>13.916766666666666</v>
      </c>
      <c r="O121" s="1" t="s">
        <v>55</v>
      </c>
      <c r="P121" s="1" t="s">
        <v>9154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24</v>
      </c>
      <c r="B122" s="1" t="s">
        <v>17</v>
      </c>
      <c r="C122" s="1">
        <v>321.0</v>
      </c>
      <c r="D122" s="1">
        <v>0.0</v>
      </c>
      <c r="E122" s="1" t="s">
        <v>25</v>
      </c>
      <c r="F122" s="1" t="s">
        <v>26</v>
      </c>
      <c r="G122" s="1" t="s">
        <v>27</v>
      </c>
      <c r="H122" s="1" t="s">
        <v>9155</v>
      </c>
      <c r="I122" s="1" t="s">
        <v>9156</v>
      </c>
      <c r="J122" s="1" t="s">
        <v>9156</v>
      </c>
      <c r="K122" s="2"/>
      <c r="L122" s="1">
        <v>11.0</v>
      </c>
      <c r="M122" s="1"/>
      <c r="N122" s="1">
        <v>26.92075</v>
      </c>
      <c r="O122" s="1" t="s">
        <v>8764</v>
      </c>
      <c r="P122" s="1" t="s">
        <v>8906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16</v>
      </c>
      <c r="B123" s="1" t="s">
        <v>17</v>
      </c>
      <c r="C123" s="1">
        <v>557.0</v>
      </c>
      <c r="D123" s="1">
        <v>0.0</v>
      </c>
      <c r="E123" s="2"/>
      <c r="F123" s="1" t="s">
        <v>18</v>
      </c>
      <c r="G123" s="1" t="s">
        <v>19</v>
      </c>
      <c r="H123" s="1" t="s">
        <v>9157</v>
      </c>
      <c r="I123" s="1" t="s">
        <v>9158</v>
      </c>
      <c r="J123" s="1" t="s">
        <v>9158</v>
      </c>
      <c r="K123" s="2"/>
      <c r="L123" s="1">
        <v>13.0</v>
      </c>
      <c r="M123" s="1"/>
      <c r="N123" s="1">
        <v>18.79606666666667</v>
      </c>
      <c r="O123" s="1" t="s">
        <v>22</v>
      </c>
      <c r="P123" s="1" t="s">
        <v>9159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66</v>
      </c>
      <c r="B124" s="1" t="s">
        <v>17</v>
      </c>
      <c r="C124" s="1">
        <v>987.0</v>
      </c>
      <c r="D124" s="1">
        <v>0.0</v>
      </c>
      <c r="E124" s="1" t="s">
        <v>9160</v>
      </c>
      <c r="F124" s="1" t="s">
        <v>26</v>
      </c>
      <c r="G124" s="1" t="s">
        <v>27</v>
      </c>
      <c r="H124" s="1" t="s">
        <v>9161</v>
      </c>
      <c r="I124" s="1" t="s">
        <v>9162</v>
      </c>
      <c r="J124" s="1" t="s">
        <v>9162</v>
      </c>
      <c r="K124" s="2"/>
      <c r="L124" s="1">
        <v>10.0</v>
      </c>
      <c r="M124" s="1"/>
      <c r="N124" s="1">
        <v>32.71403333333333</v>
      </c>
      <c r="O124" s="1" t="s">
        <v>8764</v>
      </c>
      <c r="P124" s="1" t="s">
        <v>9163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24</v>
      </c>
      <c r="B125" s="1" t="s">
        <v>17</v>
      </c>
      <c r="C125" s="3">
        <v>429.0</v>
      </c>
      <c r="D125" s="1">
        <v>0.0</v>
      </c>
      <c r="E125" s="1" t="s">
        <v>25</v>
      </c>
      <c r="F125" s="1" t="s">
        <v>26</v>
      </c>
      <c r="G125" s="1" t="s">
        <v>27</v>
      </c>
      <c r="H125" s="1" t="s">
        <v>9164</v>
      </c>
      <c r="I125" s="1" t="s">
        <v>9165</v>
      </c>
      <c r="J125" s="1" t="s">
        <v>9165</v>
      </c>
      <c r="K125" s="2"/>
      <c r="L125" s="1">
        <v>11.0</v>
      </c>
      <c r="M125" s="1"/>
      <c r="N125" s="1">
        <v>26.7079</v>
      </c>
      <c r="O125" s="1" t="s">
        <v>8764</v>
      </c>
      <c r="P125" s="1" t="s">
        <v>9166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66</v>
      </c>
      <c r="B126" s="1" t="s">
        <v>17</v>
      </c>
      <c r="C126" s="1">
        <v>787.0</v>
      </c>
      <c r="D126" s="1">
        <v>0.0</v>
      </c>
      <c r="E126" s="1" t="s">
        <v>9167</v>
      </c>
      <c r="F126" s="1" t="s">
        <v>26</v>
      </c>
      <c r="G126" s="1" t="s">
        <v>27</v>
      </c>
      <c r="H126" s="1" t="s">
        <v>9168</v>
      </c>
      <c r="I126" s="1" t="s">
        <v>9169</v>
      </c>
      <c r="J126" s="1" t="s">
        <v>9169</v>
      </c>
      <c r="K126" s="2"/>
      <c r="L126" s="1">
        <v>4.0</v>
      </c>
      <c r="M126" s="1"/>
      <c r="N126" s="1">
        <v>19.98465</v>
      </c>
      <c r="O126" s="1" t="s">
        <v>8764</v>
      </c>
      <c r="P126" s="1" t="s">
        <v>9170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24</v>
      </c>
      <c r="B127" s="1" t="s">
        <v>17</v>
      </c>
      <c r="C127" s="1">
        <v>239.2</v>
      </c>
      <c r="D127" s="1">
        <v>0.0</v>
      </c>
      <c r="E127" s="1" t="s">
        <v>25</v>
      </c>
      <c r="F127" s="1" t="s">
        <v>26</v>
      </c>
      <c r="G127" s="1" t="s">
        <v>27</v>
      </c>
      <c r="H127" s="1" t="s">
        <v>9171</v>
      </c>
      <c r="I127" s="1" t="s">
        <v>9172</v>
      </c>
      <c r="J127" s="1" t="s">
        <v>9172</v>
      </c>
      <c r="K127" s="2"/>
      <c r="L127" s="1">
        <v>0.0</v>
      </c>
      <c r="M127" s="1"/>
      <c r="N127" s="1">
        <v>14.1445</v>
      </c>
      <c r="O127" s="1" t="s">
        <v>8764</v>
      </c>
      <c r="P127" s="1" t="s">
        <v>9173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24</v>
      </c>
      <c r="B128" s="1" t="s">
        <v>17</v>
      </c>
      <c r="C128" s="3">
        <v>479.0</v>
      </c>
      <c r="D128" s="1">
        <v>0.0</v>
      </c>
      <c r="E128" s="1" t="s">
        <v>25</v>
      </c>
      <c r="F128" s="1" t="s">
        <v>26</v>
      </c>
      <c r="G128" s="1" t="s">
        <v>27</v>
      </c>
      <c r="H128" s="1" t="s">
        <v>9174</v>
      </c>
      <c r="I128" s="1" t="s">
        <v>9175</v>
      </c>
      <c r="J128" s="1" t="s">
        <v>9175</v>
      </c>
      <c r="K128" s="2"/>
      <c r="L128" s="1">
        <v>4.0</v>
      </c>
      <c r="M128" s="1"/>
      <c r="N128" s="1">
        <v>19.683983333333334</v>
      </c>
      <c r="O128" s="1" t="s">
        <v>8764</v>
      </c>
      <c r="P128" s="1" t="s">
        <v>9176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16</v>
      </c>
      <c r="B129" s="1" t="s">
        <v>17</v>
      </c>
      <c r="C129" s="3">
        <v>309.0</v>
      </c>
      <c r="D129" s="1">
        <v>0.0</v>
      </c>
      <c r="E129" s="2"/>
      <c r="F129" s="1" t="s">
        <v>18</v>
      </c>
      <c r="G129" s="1" t="s">
        <v>19</v>
      </c>
      <c r="H129" s="1" t="s">
        <v>9177</v>
      </c>
      <c r="I129" s="1" t="s">
        <v>9178</v>
      </c>
      <c r="J129" s="1" t="s">
        <v>9178</v>
      </c>
      <c r="K129" s="2"/>
      <c r="L129" s="1">
        <v>-4.0</v>
      </c>
      <c r="M129" s="1"/>
      <c r="N129" s="1">
        <v>0.8283166666666667</v>
      </c>
      <c r="O129" s="1" t="s">
        <v>22</v>
      </c>
      <c r="P129" s="1" t="s">
        <v>9179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16</v>
      </c>
      <c r="B130" s="1" t="s">
        <v>17</v>
      </c>
      <c r="C130" s="1">
        <v>20.0</v>
      </c>
      <c r="D130" s="1">
        <v>35.0</v>
      </c>
      <c r="E130" s="2"/>
      <c r="F130" s="1" t="s">
        <v>18</v>
      </c>
      <c r="G130" s="1" t="s">
        <v>19</v>
      </c>
      <c r="H130" s="1" t="s">
        <v>9180</v>
      </c>
      <c r="I130" s="1" t="s">
        <v>9181</v>
      </c>
      <c r="J130" s="1" t="s">
        <v>9181</v>
      </c>
      <c r="K130" s="2"/>
      <c r="L130" s="1">
        <v>-3.0</v>
      </c>
      <c r="M130" s="1"/>
      <c r="N130" s="1">
        <v>1.5098333333333334</v>
      </c>
      <c r="O130" s="1" t="s">
        <v>22</v>
      </c>
      <c r="P130" s="1" t="s">
        <v>9182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48</v>
      </c>
      <c r="B131" s="1" t="s">
        <v>17</v>
      </c>
      <c r="C131" s="1">
        <v>583.0</v>
      </c>
      <c r="D131" s="1">
        <v>0.0</v>
      </c>
      <c r="E131" s="1" t="s">
        <v>9085</v>
      </c>
      <c r="F131" s="1" t="s">
        <v>50</v>
      </c>
      <c r="G131" s="1" t="s">
        <v>27</v>
      </c>
      <c r="H131" s="1" t="s">
        <v>9183</v>
      </c>
      <c r="I131" s="1" t="s">
        <v>9184</v>
      </c>
      <c r="J131" s="1" t="s">
        <v>9185</v>
      </c>
      <c r="K131" s="1" t="s">
        <v>9186</v>
      </c>
      <c r="L131" s="1">
        <v>10.0</v>
      </c>
      <c r="M131" s="1">
        <v>0.0022166666666666667</v>
      </c>
      <c r="N131" s="1">
        <v>22.8927</v>
      </c>
      <c r="O131" s="1" t="s">
        <v>55</v>
      </c>
      <c r="P131" s="1" t="s">
        <v>9187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24</v>
      </c>
      <c r="B132" s="1" t="s">
        <v>17</v>
      </c>
      <c r="C132" s="1">
        <v>593.0</v>
      </c>
      <c r="D132" s="1">
        <v>0.0</v>
      </c>
      <c r="E132" s="1" t="s">
        <v>25</v>
      </c>
      <c r="F132" s="1" t="s">
        <v>26</v>
      </c>
      <c r="G132" s="1" t="s">
        <v>27</v>
      </c>
      <c r="H132" s="1" t="s">
        <v>9188</v>
      </c>
      <c r="I132" s="1" t="s">
        <v>9189</v>
      </c>
      <c r="J132" s="1" t="s">
        <v>9189</v>
      </c>
      <c r="K132" s="2"/>
      <c r="L132" s="1">
        <v>-4.0</v>
      </c>
      <c r="M132" s="1"/>
      <c r="N132" s="1">
        <v>10.246316666666667</v>
      </c>
      <c r="O132" s="1" t="s">
        <v>8764</v>
      </c>
      <c r="P132" s="1" t="s">
        <v>9190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24</v>
      </c>
      <c r="B133" s="1" t="s">
        <v>17</v>
      </c>
      <c r="C133" s="1">
        <v>264.2</v>
      </c>
      <c r="D133" s="1">
        <v>0.0</v>
      </c>
      <c r="E133" s="1" t="s">
        <v>25</v>
      </c>
      <c r="F133" s="1" t="s">
        <v>26</v>
      </c>
      <c r="G133" s="1" t="s">
        <v>27</v>
      </c>
      <c r="H133" s="1" t="s">
        <v>9191</v>
      </c>
      <c r="I133" s="1" t="s">
        <v>9192</v>
      </c>
      <c r="J133" s="1" t="s">
        <v>9192</v>
      </c>
      <c r="K133" s="2"/>
      <c r="L133" s="1">
        <v>-6.0</v>
      </c>
      <c r="M133" s="1"/>
      <c r="N133" s="1">
        <v>8.7622</v>
      </c>
      <c r="O133" s="1" t="s">
        <v>8764</v>
      </c>
      <c r="P133" s="1" t="s">
        <v>9193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24</v>
      </c>
      <c r="B134" s="1" t="s">
        <v>17</v>
      </c>
      <c r="C134" s="3">
        <v>525.4</v>
      </c>
      <c r="D134" s="1">
        <v>0.0</v>
      </c>
      <c r="E134" s="1" t="s">
        <v>25</v>
      </c>
      <c r="F134" s="1" t="s">
        <v>26</v>
      </c>
      <c r="G134" s="1" t="s">
        <v>27</v>
      </c>
      <c r="H134" s="1" t="s">
        <v>9194</v>
      </c>
      <c r="I134" s="1" t="s">
        <v>9195</v>
      </c>
      <c r="J134" s="1" t="s">
        <v>9195</v>
      </c>
      <c r="K134" s="2"/>
      <c r="L134" s="1">
        <v>0.0</v>
      </c>
      <c r="M134" s="1"/>
      <c r="N134" s="1">
        <v>14.978366666666666</v>
      </c>
      <c r="O134" s="1" t="s">
        <v>8764</v>
      </c>
      <c r="P134" s="1" t="s">
        <v>9196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48</v>
      </c>
      <c r="B135" s="1" t="s">
        <v>17</v>
      </c>
      <c r="C135" s="1">
        <v>711.0</v>
      </c>
      <c r="D135" s="1">
        <v>36.0</v>
      </c>
      <c r="E135" s="1" t="s">
        <v>9085</v>
      </c>
      <c r="F135" s="1" t="s">
        <v>50</v>
      </c>
      <c r="G135" s="1" t="s">
        <v>27</v>
      </c>
      <c r="H135" s="1" t="s">
        <v>9197</v>
      </c>
      <c r="I135" s="1" t="s">
        <v>9198</v>
      </c>
      <c r="J135" s="1" t="s">
        <v>9199</v>
      </c>
      <c r="K135" s="1" t="s">
        <v>9200</v>
      </c>
      <c r="L135" s="1">
        <v>-1.0</v>
      </c>
      <c r="M135" s="1">
        <v>0.0022833333333333334</v>
      </c>
      <c r="N135" s="1">
        <v>19.93188333333333</v>
      </c>
      <c r="O135" s="1" t="s">
        <v>55</v>
      </c>
      <c r="P135" s="1" t="s">
        <v>9201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48</v>
      </c>
      <c r="B136" s="1" t="s">
        <v>17</v>
      </c>
      <c r="C136" s="1">
        <v>309.0</v>
      </c>
      <c r="D136" s="1">
        <v>0.0</v>
      </c>
      <c r="E136" s="1" t="s">
        <v>9085</v>
      </c>
      <c r="F136" s="1" t="s">
        <v>50</v>
      </c>
      <c r="G136" s="1" t="s">
        <v>27</v>
      </c>
      <c r="H136" s="1" t="s">
        <v>9202</v>
      </c>
      <c r="I136" s="1" t="s">
        <v>9203</v>
      </c>
      <c r="J136" s="1" t="s">
        <v>9204</v>
      </c>
      <c r="K136" s="1" t="s">
        <v>9205</v>
      </c>
      <c r="L136" s="1">
        <v>4.0</v>
      </c>
      <c r="M136" s="1">
        <v>0.00225</v>
      </c>
      <c r="N136" s="1">
        <v>18.739583333333332</v>
      </c>
      <c r="O136" s="1" t="s">
        <v>55</v>
      </c>
      <c r="P136" s="1" t="s">
        <v>9206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48</v>
      </c>
      <c r="B137" s="1" t="s">
        <v>17</v>
      </c>
      <c r="C137" s="1">
        <v>414.0</v>
      </c>
      <c r="D137" s="1">
        <v>0.0</v>
      </c>
      <c r="E137" s="1" t="s">
        <v>9085</v>
      </c>
      <c r="F137" s="1" t="s">
        <v>50</v>
      </c>
      <c r="G137" s="1" t="s">
        <v>27</v>
      </c>
      <c r="H137" s="1" t="s">
        <v>9207</v>
      </c>
      <c r="I137" s="1" t="s">
        <v>9208</v>
      </c>
      <c r="J137" s="1" t="s">
        <v>9209</v>
      </c>
      <c r="K137" s="1" t="s">
        <v>9210</v>
      </c>
      <c r="L137" s="1">
        <v>-1.0</v>
      </c>
      <c r="M137" s="1">
        <v>0.00145</v>
      </c>
      <c r="N137" s="1">
        <v>18.4351</v>
      </c>
      <c r="O137" s="1" t="s">
        <v>55</v>
      </c>
      <c r="P137" s="1" t="s">
        <v>9211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16</v>
      </c>
      <c r="B138" s="1" t="s">
        <v>17</v>
      </c>
      <c r="C138" s="3">
        <v>558.0</v>
      </c>
      <c r="D138" s="1">
        <v>0.0</v>
      </c>
      <c r="E138" s="2"/>
      <c r="F138" s="1" t="s">
        <v>18</v>
      </c>
      <c r="G138" s="1" t="s">
        <v>19</v>
      </c>
      <c r="H138" s="1" t="s">
        <v>9212</v>
      </c>
      <c r="I138" s="1" t="s">
        <v>9213</v>
      </c>
      <c r="J138" s="1" t="s">
        <v>9213</v>
      </c>
      <c r="K138" s="2"/>
      <c r="L138" s="1">
        <v>10.0</v>
      </c>
      <c r="M138" s="1"/>
      <c r="N138" s="1">
        <v>15.83345</v>
      </c>
      <c r="O138" s="1" t="s">
        <v>22</v>
      </c>
      <c r="P138" s="1" t="s">
        <v>9214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24</v>
      </c>
      <c r="B139" s="1" t="s">
        <v>17</v>
      </c>
      <c r="C139" s="1">
        <v>214.2</v>
      </c>
      <c r="D139" s="1">
        <v>0.0</v>
      </c>
      <c r="E139" s="1" t="s">
        <v>25</v>
      </c>
      <c r="F139" s="1" t="s">
        <v>26</v>
      </c>
      <c r="G139" s="1" t="s">
        <v>27</v>
      </c>
      <c r="H139" s="1" t="s">
        <v>9215</v>
      </c>
      <c r="I139" s="1" t="s">
        <v>9216</v>
      </c>
      <c r="J139" s="1" t="s">
        <v>9216</v>
      </c>
      <c r="K139" s="2"/>
      <c r="L139" s="1">
        <v>0.0</v>
      </c>
      <c r="M139" s="1"/>
      <c r="N139" s="1">
        <v>15.043366666666667</v>
      </c>
      <c r="O139" s="1" t="s">
        <v>8764</v>
      </c>
      <c r="P139" s="1" t="s">
        <v>8780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32</v>
      </c>
      <c r="B140" s="1" t="s">
        <v>112</v>
      </c>
      <c r="C140" s="1">
        <v>627.0</v>
      </c>
      <c r="D140" s="1">
        <v>0.0</v>
      </c>
      <c r="E140" s="2"/>
      <c r="F140" s="1" t="s">
        <v>26</v>
      </c>
      <c r="G140" s="1" t="s">
        <v>27</v>
      </c>
      <c r="H140" s="1" t="s">
        <v>9217</v>
      </c>
      <c r="I140" s="1" t="s">
        <v>9218</v>
      </c>
      <c r="J140" s="1" t="s">
        <v>9218</v>
      </c>
      <c r="K140" s="2"/>
      <c r="L140" s="1">
        <v>2.0</v>
      </c>
      <c r="M140" s="1"/>
      <c r="N140" s="1">
        <v>17.020066666666665</v>
      </c>
      <c r="O140" s="1" t="s">
        <v>8764</v>
      </c>
      <c r="P140" s="1" t="s">
        <v>9219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16</v>
      </c>
      <c r="B141" s="1" t="s">
        <v>17</v>
      </c>
      <c r="C141" s="1">
        <v>20.0</v>
      </c>
      <c r="D141" s="1">
        <v>35.0</v>
      </c>
      <c r="E141" s="2"/>
      <c r="F141" s="1" t="s">
        <v>18</v>
      </c>
      <c r="G141" s="1" t="s">
        <v>19</v>
      </c>
      <c r="H141" s="1" t="s">
        <v>9220</v>
      </c>
      <c r="I141" s="1" t="s">
        <v>9221</v>
      </c>
      <c r="J141" s="1" t="s">
        <v>9221</v>
      </c>
      <c r="K141" s="2"/>
      <c r="L141" s="1">
        <v>-2.0</v>
      </c>
      <c r="M141" s="1"/>
      <c r="N141" s="1">
        <v>2.167683333333333</v>
      </c>
      <c r="O141" s="1" t="s">
        <v>22</v>
      </c>
      <c r="P141" s="1" t="s">
        <v>9222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16</v>
      </c>
      <c r="B142" s="1" t="s">
        <v>17</v>
      </c>
      <c r="C142" s="1">
        <v>20.0</v>
      </c>
      <c r="D142" s="1">
        <v>35.0</v>
      </c>
      <c r="E142" s="2"/>
      <c r="F142" s="1" t="s">
        <v>18</v>
      </c>
      <c r="G142" s="1" t="s">
        <v>19</v>
      </c>
      <c r="H142" s="1" t="s">
        <v>9223</v>
      </c>
      <c r="I142" s="1" t="s">
        <v>9224</v>
      </c>
      <c r="J142" s="1" t="s">
        <v>9224</v>
      </c>
      <c r="K142" s="2"/>
      <c r="L142" s="1">
        <v>-4.0</v>
      </c>
      <c r="M142" s="1"/>
      <c r="N142" s="1">
        <v>0.44783333333333336</v>
      </c>
      <c r="O142" s="1" t="s">
        <v>22</v>
      </c>
      <c r="P142" s="1" t="s">
        <v>9225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48</v>
      </c>
      <c r="B143" s="1" t="s">
        <v>17</v>
      </c>
      <c r="C143" s="1">
        <v>309.0</v>
      </c>
      <c r="D143" s="1">
        <v>0.0</v>
      </c>
      <c r="E143" s="1" t="s">
        <v>25</v>
      </c>
      <c r="F143" s="1" t="s">
        <v>50</v>
      </c>
      <c r="G143" s="1" t="s">
        <v>27</v>
      </c>
      <c r="H143" s="1" t="s">
        <v>9226</v>
      </c>
      <c r="I143" s="1" t="s">
        <v>9227</v>
      </c>
      <c r="J143" s="1" t="s">
        <v>9228</v>
      </c>
      <c r="K143" s="1" t="s">
        <v>9229</v>
      </c>
      <c r="L143" s="1">
        <v>2.0</v>
      </c>
      <c r="M143" s="1">
        <v>0.3809166666666667</v>
      </c>
      <c r="N143" s="1">
        <v>6.29985</v>
      </c>
      <c r="O143" s="1" t="s">
        <v>55</v>
      </c>
      <c r="P143" s="1" t="s">
        <v>9230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32</v>
      </c>
      <c r="B144" s="1" t="s">
        <v>17</v>
      </c>
      <c r="C144" s="3">
        <v>249.0</v>
      </c>
      <c r="D144" s="1">
        <v>0.0</v>
      </c>
      <c r="E144" s="2"/>
      <c r="F144" s="1" t="s">
        <v>26</v>
      </c>
      <c r="G144" s="1" t="s">
        <v>19</v>
      </c>
      <c r="H144" s="1" t="s">
        <v>9231</v>
      </c>
      <c r="I144" s="1" t="s">
        <v>9232</v>
      </c>
      <c r="J144" s="1" t="s">
        <v>9232</v>
      </c>
      <c r="K144" s="2"/>
      <c r="L144" s="1">
        <v>-7.0</v>
      </c>
      <c r="M144" s="1"/>
      <c r="N144" s="1">
        <v>7.832233333333333</v>
      </c>
      <c r="O144" s="1" t="s">
        <v>8764</v>
      </c>
      <c r="P144" s="1" t="s">
        <v>9233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32</v>
      </c>
      <c r="B145" s="1" t="s">
        <v>17</v>
      </c>
      <c r="C145" s="1">
        <v>329.0</v>
      </c>
      <c r="D145" s="1">
        <v>0.0</v>
      </c>
      <c r="E145" s="2"/>
      <c r="F145" s="1" t="s">
        <v>26</v>
      </c>
      <c r="G145" s="1" t="s">
        <v>27</v>
      </c>
      <c r="H145" s="1" t="s">
        <v>9234</v>
      </c>
      <c r="I145" s="1" t="s">
        <v>9235</v>
      </c>
      <c r="J145" s="1" t="s">
        <v>9235</v>
      </c>
      <c r="K145" s="2"/>
      <c r="L145" s="1">
        <v>-6.0</v>
      </c>
      <c r="M145" s="1"/>
      <c r="N145" s="1">
        <v>8.0081</v>
      </c>
      <c r="O145" s="1" t="s">
        <v>8764</v>
      </c>
      <c r="P145" s="1" t="s">
        <v>9236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16</v>
      </c>
      <c r="B146" s="1" t="s">
        <v>17</v>
      </c>
      <c r="C146" s="3">
        <v>374.0</v>
      </c>
      <c r="D146" s="1">
        <v>0.0</v>
      </c>
      <c r="E146" s="2"/>
      <c r="F146" s="1" t="s">
        <v>18</v>
      </c>
      <c r="G146" s="1" t="s">
        <v>19</v>
      </c>
      <c r="H146" s="1" t="s">
        <v>9237</v>
      </c>
      <c r="I146" s="1" t="s">
        <v>9238</v>
      </c>
      <c r="J146" s="1" t="s">
        <v>9238</v>
      </c>
      <c r="K146" s="2"/>
      <c r="L146" s="1">
        <v>-4.0</v>
      </c>
      <c r="M146" s="1"/>
      <c r="N146" s="1">
        <v>0.031966666666666664</v>
      </c>
      <c r="O146" s="1" t="s">
        <v>22</v>
      </c>
      <c r="P146" s="1" t="s">
        <v>9239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32</v>
      </c>
      <c r="B147" s="1" t="s">
        <v>17</v>
      </c>
      <c r="C147" s="3">
        <v>264.0</v>
      </c>
      <c r="D147" s="1">
        <v>0.0</v>
      </c>
      <c r="E147" s="2"/>
      <c r="F147" s="1" t="s">
        <v>26</v>
      </c>
      <c r="G147" s="1" t="s">
        <v>19</v>
      </c>
      <c r="H147" s="1" t="s">
        <v>9240</v>
      </c>
      <c r="I147" s="1" t="s">
        <v>9241</v>
      </c>
      <c r="J147" s="1" t="s">
        <v>9241</v>
      </c>
      <c r="K147" s="2"/>
      <c r="L147" s="1">
        <v>-6.0</v>
      </c>
      <c r="M147" s="1"/>
      <c r="N147" s="1">
        <v>8.511016666666666</v>
      </c>
      <c r="O147" s="1" t="s">
        <v>8764</v>
      </c>
      <c r="P147" s="1" t="s">
        <v>9242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32</v>
      </c>
      <c r="B148" s="1" t="s">
        <v>17</v>
      </c>
      <c r="C148" s="1">
        <v>464.0</v>
      </c>
      <c r="D148" s="1">
        <v>0.0</v>
      </c>
      <c r="E148" s="2"/>
      <c r="F148" s="1" t="s">
        <v>26</v>
      </c>
      <c r="G148" s="1" t="s">
        <v>19</v>
      </c>
      <c r="H148" s="1" t="s">
        <v>9243</v>
      </c>
      <c r="I148" s="1" t="s">
        <v>9244</v>
      </c>
      <c r="J148" s="1" t="s">
        <v>9244</v>
      </c>
      <c r="K148" s="2"/>
      <c r="L148" s="1">
        <v>-4.0</v>
      </c>
      <c r="M148" s="1"/>
      <c r="N148" s="1">
        <v>10.49185</v>
      </c>
      <c r="O148" s="1" t="s">
        <v>8764</v>
      </c>
      <c r="P148" s="1" t="s">
        <v>9245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16</v>
      </c>
      <c r="B149" s="1" t="s">
        <v>17</v>
      </c>
      <c r="C149" s="1">
        <v>20.0</v>
      </c>
      <c r="D149" s="1">
        <v>35.0</v>
      </c>
      <c r="E149" s="2"/>
      <c r="F149" s="1" t="s">
        <v>18</v>
      </c>
      <c r="G149" s="1" t="s">
        <v>19</v>
      </c>
      <c r="H149" s="1" t="s">
        <v>9246</v>
      </c>
      <c r="I149" s="1" t="s">
        <v>9247</v>
      </c>
      <c r="J149" s="1" t="s">
        <v>9247</v>
      </c>
      <c r="K149" s="2"/>
      <c r="L149" s="1">
        <v>-4.0</v>
      </c>
      <c r="M149" s="1"/>
      <c r="N149" s="1">
        <v>0.041466666666666666</v>
      </c>
      <c r="O149" s="1" t="s">
        <v>22</v>
      </c>
      <c r="P149" s="1" t="s">
        <v>9248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16</v>
      </c>
      <c r="B150" s="1" t="s">
        <v>17</v>
      </c>
      <c r="C150" s="1">
        <v>268.0</v>
      </c>
      <c r="D150" s="1">
        <v>0.0</v>
      </c>
      <c r="E150" s="2"/>
      <c r="F150" s="1" t="s">
        <v>18</v>
      </c>
      <c r="G150" s="1" t="s">
        <v>19</v>
      </c>
      <c r="H150" s="1" t="s">
        <v>9249</v>
      </c>
      <c r="I150" s="1" t="s">
        <v>9250</v>
      </c>
      <c r="J150" s="1" t="s">
        <v>9250</v>
      </c>
      <c r="K150" s="2"/>
      <c r="L150" s="1">
        <v>-4.0</v>
      </c>
      <c r="M150" s="1"/>
      <c r="N150" s="1">
        <v>0.22891666666666666</v>
      </c>
      <c r="O150" s="1" t="s">
        <v>22</v>
      </c>
      <c r="P150" s="1" t="s">
        <v>9251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24</v>
      </c>
      <c r="B151" s="1" t="s">
        <v>17</v>
      </c>
      <c r="C151" s="1">
        <v>264.0</v>
      </c>
      <c r="D151" s="1">
        <v>0.0</v>
      </c>
      <c r="E151" s="1" t="s">
        <v>25</v>
      </c>
      <c r="F151" s="1" t="s">
        <v>26</v>
      </c>
      <c r="G151" s="1" t="s">
        <v>27</v>
      </c>
      <c r="H151" s="1" t="s">
        <v>9252</v>
      </c>
      <c r="I151" s="1" t="s">
        <v>9253</v>
      </c>
      <c r="J151" s="1" t="s">
        <v>9253</v>
      </c>
      <c r="K151" s="2"/>
      <c r="L151" s="1">
        <v>-5.0</v>
      </c>
      <c r="M151" s="1"/>
      <c r="N151" s="1">
        <v>9.35345</v>
      </c>
      <c r="O151" s="1" t="s">
        <v>8764</v>
      </c>
      <c r="P151" s="1" t="s">
        <v>9001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66</v>
      </c>
      <c r="B152" s="1" t="s">
        <v>17</v>
      </c>
      <c r="C152" s="1">
        <v>329.0</v>
      </c>
      <c r="D152" s="1">
        <v>0.0</v>
      </c>
      <c r="E152" s="1" t="s">
        <v>6880</v>
      </c>
      <c r="F152" s="1" t="s">
        <v>26</v>
      </c>
      <c r="G152" s="1" t="s">
        <v>27</v>
      </c>
      <c r="H152" s="1" t="s">
        <v>9254</v>
      </c>
      <c r="I152" s="1" t="s">
        <v>9255</v>
      </c>
      <c r="J152" s="1" t="s">
        <v>9255</v>
      </c>
      <c r="K152" s="2"/>
      <c r="L152" s="1">
        <v>0.0</v>
      </c>
      <c r="M152" s="1"/>
      <c r="N152" s="1">
        <v>15.436433333333333</v>
      </c>
      <c r="O152" s="1" t="s">
        <v>8764</v>
      </c>
      <c r="P152" s="1" t="s">
        <v>830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32</v>
      </c>
      <c r="B153" s="1" t="s">
        <v>17</v>
      </c>
      <c r="C153" s="3">
        <v>379.0</v>
      </c>
      <c r="D153" s="1">
        <v>0.0</v>
      </c>
      <c r="E153" s="2"/>
      <c r="F153" s="1" t="s">
        <v>26</v>
      </c>
      <c r="G153" s="1" t="s">
        <v>27</v>
      </c>
      <c r="H153" s="1" t="s">
        <v>9256</v>
      </c>
      <c r="I153" s="1" t="s">
        <v>9257</v>
      </c>
      <c r="J153" s="1" t="s">
        <v>9257</v>
      </c>
      <c r="K153" s="2"/>
      <c r="L153" s="1">
        <v>-3.0</v>
      </c>
      <c r="M153" s="1"/>
      <c r="N153" s="1">
        <v>11.116166666666667</v>
      </c>
      <c r="O153" s="1" t="s">
        <v>8764</v>
      </c>
      <c r="P153" s="1" t="s">
        <v>9258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66</v>
      </c>
      <c r="B154" s="1" t="s">
        <v>17</v>
      </c>
      <c r="C154" s="1">
        <v>722.0</v>
      </c>
      <c r="D154" s="1">
        <v>0.0</v>
      </c>
      <c r="E154" s="1" t="s">
        <v>9259</v>
      </c>
      <c r="F154" s="1" t="s">
        <v>26</v>
      </c>
      <c r="G154" s="1" t="s">
        <v>27</v>
      </c>
      <c r="H154" s="1" t="s">
        <v>9260</v>
      </c>
      <c r="I154" s="1" t="s">
        <v>9261</v>
      </c>
      <c r="J154" s="1" t="s">
        <v>9261</v>
      </c>
      <c r="K154" s="2"/>
      <c r="L154" s="1">
        <v>-5.0</v>
      </c>
      <c r="M154" s="1"/>
      <c r="N154" s="1">
        <v>11.187616666666667</v>
      </c>
      <c r="O154" s="1" t="s">
        <v>8764</v>
      </c>
      <c r="P154" s="1" t="s">
        <v>9262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24</v>
      </c>
      <c r="B155" s="1" t="s">
        <v>17</v>
      </c>
      <c r="C155" s="1">
        <v>359.4</v>
      </c>
      <c r="D155" s="1">
        <v>0.0</v>
      </c>
      <c r="E155" s="1" t="s">
        <v>25</v>
      </c>
      <c r="F155" s="1" t="s">
        <v>26</v>
      </c>
      <c r="G155" s="1" t="s">
        <v>27</v>
      </c>
      <c r="H155" s="1" t="s">
        <v>9263</v>
      </c>
      <c r="I155" s="1" t="s">
        <v>9264</v>
      </c>
      <c r="J155" s="1" t="s">
        <v>9264</v>
      </c>
      <c r="K155" s="2"/>
      <c r="L155" s="1">
        <v>-2.0</v>
      </c>
      <c r="M155" s="1"/>
      <c r="N155" s="1">
        <v>12.64255</v>
      </c>
      <c r="O155" s="1" t="s">
        <v>8764</v>
      </c>
      <c r="P155" s="1" t="s">
        <v>9265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32</v>
      </c>
      <c r="B156" s="1" t="s">
        <v>17</v>
      </c>
      <c r="C156" s="1">
        <v>404.0</v>
      </c>
      <c r="D156" s="1">
        <v>0.0</v>
      </c>
      <c r="E156" s="2"/>
      <c r="F156" s="1" t="s">
        <v>26</v>
      </c>
      <c r="G156" s="1" t="s">
        <v>27</v>
      </c>
      <c r="H156" s="1" t="s">
        <v>9266</v>
      </c>
      <c r="I156" s="1" t="s">
        <v>9267</v>
      </c>
      <c r="J156" s="1" t="s">
        <v>9267</v>
      </c>
      <c r="K156" s="2"/>
      <c r="L156" s="1">
        <v>-5.0</v>
      </c>
      <c r="M156" s="1"/>
      <c r="N156" s="1">
        <v>9.495533333333332</v>
      </c>
      <c r="O156" s="1" t="s">
        <v>8764</v>
      </c>
      <c r="P156" s="1" t="s">
        <v>9268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24</v>
      </c>
      <c r="B157" s="1" t="s">
        <v>17</v>
      </c>
      <c r="C157" s="1">
        <v>264.0</v>
      </c>
      <c r="D157" s="1">
        <v>0.0</v>
      </c>
      <c r="E157" s="1" t="s">
        <v>25</v>
      </c>
      <c r="F157" s="1" t="s">
        <v>26</v>
      </c>
      <c r="G157" s="1" t="s">
        <v>27</v>
      </c>
      <c r="H157" s="1" t="s">
        <v>9269</v>
      </c>
      <c r="I157" s="1" t="s">
        <v>9270</v>
      </c>
      <c r="J157" s="1" t="s">
        <v>9270</v>
      </c>
      <c r="K157" s="2"/>
      <c r="L157" s="1">
        <v>-4.0</v>
      </c>
      <c r="M157" s="1"/>
      <c r="N157" s="1">
        <v>10.819983333333333</v>
      </c>
      <c r="O157" s="1" t="s">
        <v>8764</v>
      </c>
      <c r="P157" s="1" t="s">
        <v>9001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48</v>
      </c>
      <c r="B158" s="1" t="s">
        <v>17</v>
      </c>
      <c r="C158" s="3">
        <v>677.0</v>
      </c>
      <c r="D158" s="1">
        <v>0.0</v>
      </c>
      <c r="E158" s="1" t="s">
        <v>25</v>
      </c>
      <c r="F158" s="1" t="s">
        <v>50</v>
      </c>
      <c r="G158" s="1" t="s">
        <v>27</v>
      </c>
      <c r="H158" s="1" t="s">
        <v>9271</v>
      </c>
      <c r="I158" s="1" t="s">
        <v>9272</v>
      </c>
      <c r="J158" s="1" t="s">
        <v>9273</v>
      </c>
      <c r="K158" s="1" t="s">
        <v>9274</v>
      </c>
      <c r="L158" s="1">
        <v>-5.0</v>
      </c>
      <c r="M158" s="1">
        <v>1.7280833333333334</v>
      </c>
      <c r="N158" s="1">
        <v>17.190383333333333</v>
      </c>
      <c r="O158" s="1" t="s">
        <v>55</v>
      </c>
      <c r="P158" s="1" t="s">
        <v>9275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66</v>
      </c>
      <c r="B159" s="1" t="s">
        <v>17</v>
      </c>
      <c r="C159" s="1">
        <v>715.0</v>
      </c>
      <c r="D159" s="1">
        <v>0.0</v>
      </c>
      <c r="E159" s="1" t="s">
        <v>9259</v>
      </c>
      <c r="F159" s="1" t="s">
        <v>26</v>
      </c>
      <c r="G159" s="1" t="s">
        <v>27</v>
      </c>
      <c r="H159" s="1" t="s">
        <v>9276</v>
      </c>
      <c r="I159" s="1" t="s">
        <v>9277</v>
      </c>
      <c r="J159" s="1" t="s">
        <v>9277</v>
      </c>
      <c r="K159" s="2"/>
      <c r="L159" s="1">
        <v>-4.0</v>
      </c>
      <c r="M159" s="1"/>
      <c r="N159" s="1">
        <v>10.85065</v>
      </c>
      <c r="O159" s="1" t="s">
        <v>8764</v>
      </c>
      <c r="P159" s="1" t="s">
        <v>9278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24</v>
      </c>
      <c r="B160" s="1" t="s">
        <v>17</v>
      </c>
      <c r="C160" s="1">
        <v>281.2</v>
      </c>
      <c r="D160" s="1">
        <v>0.0</v>
      </c>
      <c r="E160" s="1" t="s">
        <v>25</v>
      </c>
      <c r="F160" s="1" t="s">
        <v>26</v>
      </c>
      <c r="G160" s="1" t="s">
        <v>27</v>
      </c>
      <c r="H160" s="1" t="s">
        <v>9279</v>
      </c>
      <c r="I160" s="1" t="s">
        <v>9280</v>
      </c>
      <c r="J160" s="1" t="s">
        <v>9280</v>
      </c>
      <c r="K160" s="2"/>
      <c r="L160" s="1">
        <v>-7.0</v>
      </c>
      <c r="M160" s="1"/>
      <c r="N160" s="1">
        <v>7.71555</v>
      </c>
      <c r="O160" s="1" t="s">
        <v>8764</v>
      </c>
      <c r="P160" s="1" t="s">
        <v>9281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24</v>
      </c>
      <c r="B161" s="1" t="s">
        <v>17</v>
      </c>
      <c r="C161" s="1">
        <v>214.2</v>
      </c>
      <c r="D161" s="1">
        <v>0.0</v>
      </c>
      <c r="E161" s="1" t="s">
        <v>25</v>
      </c>
      <c r="F161" s="1" t="s">
        <v>26</v>
      </c>
      <c r="G161" s="1" t="s">
        <v>27</v>
      </c>
      <c r="H161" s="1" t="s">
        <v>9282</v>
      </c>
      <c r="I161" s="1" t="s">
        <v>9283</v>
      </c>
      <c r="J161" s="1" t="s">
        <v>9283</v>
      </c>
      <c r="K161" s="2"/>
      <c r="L161" s="1">
        <v>-4.0</v>
      </c>
      <c r="M161" s="1"/>
      <c r="N161" s="1">
        <v>10.17895</v>
      </c>
      <c r="O161" s="1" t="s">
        <v>8764</v>
      </c>
      <c r="P161" s="1" t="s">
        <v>8780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48</v>
      </c>
      <c r="B162" s="1" t="s">
        <v>17</v>
      </c>
      <c r="C162" s="1">
        <v>309.0</v>
      </c>
      <c r="D162" s="1">
        <v>0.0</v>
      </c>
      <c r="E162" s="1" t="s">
        <v>25</v>
      </c>
      <c r="F162" s="1" t="s">
        <v>50</v>
      </c>
      <c r="G162" s="1" t="s">
        <v>27</v>
      </c>
      <c r="H162" s="1" t="s">
        <v>9284</v>
      </c>
      <c r="I162" s="1" t="s">
        <v>9285</v>
      </c>
      <c r="J162" s="1" t="s">
        <v>9286</v>
      </c>
      <c r="K162" s="1" t="s">
        <v>9287</v>
      </c>
      <c r="L162" s="1">
        <v>7.0</v>
      </c>
      <c r="M162" s="1">
        <v>6.991833333333333</v>
      </c>
      <c r="N162" s="1">
        <v>21.000816666666665</v>
      </c>
      <c r="O162" s="1" t="s">
        <v>55</v>
      </c>
      <c r="P162" s="1" t="s">
        <v>8920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24</v>
      </c>
      <c r="B163" s="1" t="s">
        <v>17</v>
      </c>
      <c r="C163" s="1">
        <v>428.4</v>
      </c>
      <c r="D163" s="1">
        <v>0.0</v>
      </c>
      <c r="E163" s="1" t="s">
        <v>25</v>
      </c>
      <c r="F163" s="1" t="s">
        <v>26</v>
      </c>
      <c r="G163" s="1" t="s">
        <v>27</v>
      </c>
      <c r="H163" s="1" t="s">
        <v>9288</v>
      </c>
      <c r="I163" s="1" t="s">
        <v>9289</v>
      </c>
      <c r="J163" s="1" t="s">
        <v>9289</v>
      </c>
      <c r="K163" s="2"/>
      <c r="L163" s="1">
        <v>-3.0</v>
      </c>
      <c r="M163" s="1"/>
      <c r="N163" s="1">
        <v>11.283983333333333</v>
      </c>
      <c r="O163" s="1" t="s">
        <v>8764</v>
      </c>
      <c r="P163" s="1" t="s">
        <v>9290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16</v>
      </c>
      <c r="B164" s="1" t="s">
        <v>1468</v>
      </c>
      <c r="C164" s="1">
        <v>268.0</v>
      </c>
      <c r="D164" s="1">
        <v>0.0</v>
      </c>
      <c r="E164" s="2"/>
      <c r="F164" s="1" t="s">
        <v>18</v>
      </c>
      <c r="G164" s="1" t="s">
        <v>19</v>
      </c>
      <c r="H164" s="1" t="s">
        <v>9291</v>
      </c>
      <c r="I164" s="1" t="s">
        <v>9292</v>
      </c>
      <c r="J164" s="1" t="s">
        <v>9292</v>
      </c>
      <c r="K164" s="2"/>
      <c r="L164" s="1">
        <v>-1.0</v>
      </c>
      <c r="M164" s="1"/>
      <c r="N164" s="1">
        <v>3.172416666666667</v>
      </c>
      <c r="O164" s="1" t="s">
        <v>22</v>
      </c>
      <c r="P164" s="1" t="s">
        <v>9293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32</v>
      </c>
      <c r="B165" s="1" t="s">
        <v>17</v>
      </c>
      <c r="C165" s="3">
        <v>528.0</v>
      </c>
      <c r="D165" s="1">
        <v>0.0</v>
      </c>
      <c r="E165" s="2"/>
      <c r="F165" s="1" t="s">
        <v>26</v>
      </c>
      <c r="G165" s="1" t="s">
        <v>27</v>
      </c>
      <c r="H165" s="1" t="s">
        <v>9294</v>
      </c>
      <c r="I165" s="1" t="s">
        <v>9295</v>
      </c>
      <c r="J165" s="1" t="s">
        <v>9295</v>
      </c>
      <c r="K165" s="2"/>
      <c r="L165" s="1">
        <v>-4.0</v>
      </c>
      <c r="M165" s="1"/>
      <c r="N165" s="1">
        <v>10.495516666666667</v>
      </c>
      <c r="O165" s="1" t="s">
        <v>8764</v>
      </c>
      <c r="P165" s="1" t="s">
        <v>9296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24</v>
      </c>
      <c r="B166" s="1" t="s">
        <v>17</v>
      </c>
      <c r="C166" s="1">
        <v>239.2</v>
      </c>
      <c r="D166" s="1">
        <v>0.0</v>
      </c>
      <c r="E166" s="1" t="s">
        <v>25</v>
      </c>
      <c r="F166" s="1" t="s">
        <v>26</v>
      </c>
      <c r="G166" s="1" t="s">
        <v>27</v>
      </c>
      <c r="H166" s="1" t="s">
        <v>9297</v>
      </c>
      <c r="I166" s="1" t="s">
        <v>9298</v>
      </c>
      <c r="J166" s="1" t="s">
        <v>9298</v>
      </c>
      <c r="K166" s="2"/>
      <c r="L166" s="1">
        <v>-6.0</v>
      </c>
      <c r="M166" s="1"/>
      <c r="N166" s="1">
        <v>8.9913</v>
      </c>
      <c r="O166" s="1" t="s">
        <v>8764</v>
      </c>
      <c r="P166" s="1" t="s">
        <v>9299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24</v>
      </c>
      <c r="B167" s="1" t="s">
        <v>17</v>
      </c>
      <c r="C167" s="1">
        <v>542.4</v>
      </c>
      <c r="D167" s="1">
        <v>0.0</v>
      </c>
      <c r="E167" s="1" t="s">
        <v>25</v>
      </c>
      <c r="F167" s="1" t="s">
        <v>26</v>
      </c>
      <c r="G167" s="1" t="s">
        <v>27</v>
      </c>
      <c r="H167" s="1" t="s">
        <v>9300</v>
      </c>
      <c r="I167" s="1" t="s">
        <v>9301</v>
      </c>
      <c r="J167" s="1" t="s">
        <v>9301</v>
      </c>
      <c r="K167" s="2"/>
      <c r="L167" s="1">
        <v>0.0</v>
      </c>
      <c r="M167" s="1"/>
      <c r="N167" s="1">
        <v>14.029566666666666</v>
      </c>
      <c r="O167" s="1" t="s">
        <v>8764</v>
      </c>
      <c r="P167" s="1" t="s">
        <v>9302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66</v>
      </c>
      <c r="B168" s="1" t="s">
        <v>17</v>
      </c>
      <c r="C168" s="3">
        <v>264.0</v>
      </c>
      <c r="D168" s="1">
        <v>0.0</v>
      </c>
      <c r="E168" s="1" t="s">
        <v>6880</v>
      </c>
      <c r="F168" s="1" t="s">
        <v>26</v>
      </c>
      <c r="G168" s="1" t="s">
        <v>27</v>
      </c>
      <c r="H168" s="1" t="s">
        <v>9303</v>
      </c>
      <c r="I168" s="1" t="s">
        <v>9304</v>
      </c>
      <c r="J168" s="1" t="s">
        <v>9304</v>
      </c>
      <c r="K168" s="2"/>
      <c r="L168" s="1">
        <v>-3.0</v>
      </c>
      <c r="M168" s="1"/>
      <c r="N168" s="1">
        <v>11.51585</v>
      </c>
      <c r="O168" s="1" t="s">
        <v>8764</v>
      </c>
      <c r="P168" s="1" t="s">
        <v>9305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48</v>
      </c>
      <c r="B169" s="1" t="s">
        <v>17</v>
      </c>
      <c r="C169" s="1">
        <v>269.0</v>
      </c>
      <c r="D169" s="1">
        <v>0.0</v>
      </c>
      <c r="E169" s="1" t="s">
        <v>9306</v>
      </c>
      <c r="F169" s="1" t="s">
        <v>50</v>
      </c>
      <c r="G169" s="1" t="s">
        <v>27</v>
      </c>
      <c r="H169" s="1" t="s">
        <v>9307</v>
      </c>
      <c r="I169" s="1" t="s">
        <v>9308</v>
      </c>
      <c r="J169" s="1" t="s">
        <v>9309</v>
      </c>
      <c r="K169" s="1" t="s">
        <v>9310</v>
      </c>
      <c r="L169" s="1">
        <v>-9.0</v>
      </c>
      <c r="M169" s="1">
        <v>0.002</v>
      </c>
      <c r="N169" s="1">
        <v>11.51095</v>
      </c>
      <c r="O169" s="1" t="s">
        <v>55</v>
      </c>
      <c r="P169" s="1" t="s">
        <v>9311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32</v>
      </c>
      <c r="B170" s="1" t="s">
        <v>17</v>
      </c>
      <c r="C170" s="1">
        <v>774.0</v>
      </c>
      <c r="D170" s="1">
        <v>0.0</v>
      </c>
      <c r="E170" s="2"/>
      <c r="F170" s="1" t="s">
        <v>26</v>
      </c>
      <c r="G170" s="1" t="s">
        <v>27</v>
      </c>
      <c r="H170" s="1" t="s">
        <v>9312</v>
      </c>
      <c r="I170" s="1" t="s">
        <v>9313</v>
      </c>
      <c r="J170" s="1" t="s">
        <v>9313</v>
      </c>
      <c r="K170" s="2"/>
      <c r="L170" s="1">
        <v>7.0</v>
      </c>
      <c r="M170" s="1"/>
      <c r="N170" s="1">
        <v>22.231733333333334</v>
      </c>
      <c r="O170" s="1" t="s">
        <v>8764</v>
      </c>
      <c r="P170" s="1" t="s">
        <v>9314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24</v>
      </c>
      <c r="B171" s="1" t="s">
        <v>17</v>
      </c>
      <c r="C171" s="3">
        <v>468.4</v>
      </c>
      <c r="D171" s="1">
        <v>0.0</v>
      </c>
      <c r="E171" s="1" t="s">
        <v>25</v>
      </c>
      <c r="F171" s="1" t="s">
        <v>26</v>
      </c>
      <c r="G171" s="1" t="s">
        <v>27</v>
      </c>
      <c r="H171" s="1" t="s">
        <v>9315</v>
      </c>
      <c r="I171" s="1" t="s">
        <v>9316</v>
      </c>
      <c r="J171" s="1" t="s">
        <v>9316</v>
      </c>
      <c r="K171" s="2"/>
      <c r="L171" s="1">
        <v>1.0</v>
      </c>
      <c r="M171" s="1"/>
      <c r="N171" s="1">
        <v>16.015066666666666</v>
      </c>
      <c r="O171" s="1" t="s">
        <v>8764</v>
      </c>
      <c r="P171" s="1" t="s">
        <v>9317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24</v>
      </c>
      <c r="B172" s="1" t="s">
        <v>17</v>
      </c>
      <c r="C172" s="3">
        <v>239.2</v>
      </c>
      <c r="D172" s="1">
        <v>0.0</v>
      </c>
      <c r="E172" s="1" t="s">
        <v>25</v>
      </c>
      <c r="F172" s="1" t="s">
        <v>26</v>
      </c>
      <c r="G172" s="1" t="s">
        <v>27</v>
      </c>
      <c r="H172" s="1" t="s">
        <v>9318</v>
      </c>
      <c r="I172" s="1" t="s">
        <v>9319</v>
      </c>
      <c r="J172" s="1" t="s">
        <v>9319</v>
      </c>
      <c r="K172" s="2"/>
      <c r="L172" s="1">
        <v>0.0</v>
      </c>
      <c r="M172" s="1"/>
      <c r="N172" s="1">
        <v>15.674883333333334</v>
      </c>
      <c r="O172" s="1" t="s">
        <v>8764</v>
      </c>
      <c r="P172" s="1" t="s">
        <v>9320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24</v>
      </c>
      <c r="B173" s="1" t="s">
        <v>17</v>
      </c>
      <c r="C173" s="1">
        <v>329.0</v>
      </c>
      <c r="D173" s="1">
        <v>0.0</v>
      </c>
      <c r="E173" s="1" t="s">
        <v>25</v>
      </c>
      <c r="F173" s="1" t="s">
        <v>26</v>
      </c>
      <c r="G173" s="1" t="s">
        <v>27</v>
      </c>
      <c r="H173" s="1" t="s">
        <v>9321</v>
      </c>
      <c r="I173" s="1" t="s">
        <v>9322</v>
      </c>
      <c r="J173" s="1" t="s">
        <v>9322</v>
      </c>
      <c r="K173" s="2"/>
      <c r="L173" s="1">
        <v>0.0</v>
      </c>
      <c r="M173" s="1"/>
      <c r="N173" s="1">
        <v>14.289933333333334</v>
      </c>
      <c r="O173" s="1" t="s">
        <v>8764</v>
      </c>
      <c r="P173" s="1" t="s">
        <v>9323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24</v>
      </c>
      <c r="B174" s="1" t="s">
        <v>17</v>
      </c>
      <c r="C174" s="1">
        <v>487.4</v>
      </c>
      <c r="D174" s="1">
        <v>0.0</v>
      </c>
      <c r="E174" s="1" t="s">
        <v>25</v>
      </c>
      <c r="F174" s="1" t="s">
        <v>26</v>
      </c>
      <c r="G174" s="1" t="s">
        <v>27</v>
      </c>
      <c r="H174" s="1" t="s">
        <v>9324</v>
      </c>
      <c r="I174" s="1" t="s">
        <v>9325</v>
      </c>
      <c r="J174" s="1" t="s">
        <v>9325</v>
      </c>
      <c r="K174" s="2"/>
      <c r="L174" s="1">
        <v>11.0</v>
      </c>
      <c r="M174" s="1"/>
      <c r="N174" s="1">
        <v>26.10675</v>
      </c>
      <c r="O174" s="1" t="s">
        <v>8764</v>
      </c>
      <c r="P174" s="1" t="s">
        <v>9326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32</v>
      </c>
      <c r="B175" s="1" t="s">
        <v>17</v>
      </c>
      <c r="C175" s="3">
        <v>425.0</v>
      </c>
      <c r="D175" s="1">
        <v>0.0</v>
      </c>
      <c r="E175" s="2"/>
      <c r="F175" s="1" t="s">
        <v>26</v>
      </c>
      <c r="G175" s="1" t="s">
        <v>27</v>
      </c>
      <c r="H175" s="1" t="s">
        <v>9327</v>
      </c>
      <c r="I175" s="1" t="s">
        <v>9328</v>
      </c>
      <c r="J175" s="1" t="s">
        <v>9328</v>
      </c>
      <c r="K175" s="2"/>
      <c r="L175" s="1">
        <v>0.0</v>
      </c>
      <c r="M175" s="1"/>
      <c r="N175" s="1">
        <v>15.231366666666666</v>
      </c>
      <c r="O175" s="1" t="s">
        <v>8764</v>
      </c>
      <c r="P175" s="1" t="s">
        <v>9329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32</v>
      </c>
      <c r="B176" s="1" t="s">
        <v>17</v>
      </c>
      <c r="C176" s="1">
        <v>309.0</v>
      </c>
      <c r="D176" s="1">
        <v>0.0</v>
      </c>
      <c r="E176" s="2"/>
      <c r="F176" s="1" t="s">
        <v>26</v>
      </c>
      <c r="G176" s="1" t="s">
        <v>27</v>
      </c>
      <c r="H176" s="1" t="s">
        <v>9330</v>
      </c>
      <c r="I176" s="1" t="s">
        <v>9331</v>
      </c>
      <c r="J176" s="1" t="s">
        <v>9331</v>
      </c>
      <c r="K176" s="2"/>
      <c r="L176" s="1">
        <v>2.0</v>
      </c>
      <c r="M176" s="1"/>
      <c r="N176" s="1">
        <v>17.414466666666666</v>
      </c>
      <c r="O176" s="1" t="s">
        <v>8764</v>
      </c>
      <c r="P176" s="1" t="s">
        <v>9332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32</v>
      </c>
      <c r="B177" s="1" t="s">
        <v>17</v>
      </c>
      <c r="C177" s="3">
        <v>469.0</v>
      </c>
      <c r="D177" s="1">
        <v>0.0</v>
      </c>
      <c r="E177" s="2"/>
      <c r="F177" s="1" t="s">
        <v>26</v>
      </c>
      <c r="G177" s="1" t="s">
        <v>27</v>
      </c>
      <c r="H177" s="1" t="s">
        <v>9333</v>
      </c>
      <c r="I177" s="1" t="s">
        <v>9334</v>
      </c>
      <c r="J177" s="1" t="s">
        <v>9334</v>
      </c>
      <c r="K177" s="2"/>
      <c r="L177" s="1">
        <v>2.0</v>
      </c>
      <c r="M177" s="1"/>
      <c r="N177" s="1">
        <v>17.893883333333335</v>
      </c>
      <c r="O177" s="1" t="s">
        <v>8764</v>
      </c>
      <c r="P177" s="1" t="s">
        <v>9335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66</v>
      </c>
      <c r="B178" s="1" t="s">
        <v>17</v>
      </c>
      <c r="C178" s="3">
        <v>329.0</v>
      </c>
      <c r="D178" s="1">
        <v>0.0</v>
      </c>
      <c r="E178" s="1" t="s">
        <v>9336</v>
      </c>
      <c r="F178" s="1" t="s">
        <v>26</v>
      </c>
      <c r="G178" s="1" t="s">
        <v>27</v>
      </c>
      <c r="H178" s="1" t="s">
        <v>9337</v>
      </c>
      <c r="I178" s="1" t="s">
        <v>9338</v>
      </c>
      <c r="J178" s="1" t="s">
        <v>9338</v>
      </c>
      <c r="K178" s="2"/>
      <c r="L178" s="1">
        <v>-9.0</v>
      </c>
      <c r="M178" s="1"/>
      <c r="N178" s="1">
        <v>5.07065</v>
      </c>
      <c r="O178" s="1" t="s">
        <v>8764</v>
      </c>
      <c r="P178" s="1" t="s">
        <v>1426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48</v>
      </c>
      <c r="B179" s="1" t="s">
        <v>17</v>
      </c>
      <c r="C179" s="1">
        <v>299.0</v>
      </c>
      <c r="D179" s="1">
        <v>70.0</v>
      </c>
      <c r="E179" s="2"/>
      <c r="F179" s="1" t="s">
        <v>18</v>
      </c>
      <c r="G179" s="1" t="s">
        <v>123</v>
      </c>
      <c r="H179" s="1" t="s">
        <v>9339</v>
      </c>
      <c r="I179" s="1" t="s">
        <v>9340</v>
      </c>
      <c r="J179" s="1" t="s">
        <v>9340</v>
      </c>
      <c r="K179" s="2"/>
      <c r="L179" s="1">
        <v>-10.0</v>
      </c>
      <c r="M179" s="1"/>
      <c r="N179" s="1">
        <v>8.405316666666666</v>
      </c>
      <c r="O179" s="1" t="s">
        <v>55</v>
      </c>
      <c r="P179" s="1" t="s">
        <v>9341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48</v>
      </c>
      <c r="B180" s="1" t="s">
        <v>17</v>
      </c>
      <c r="C180" s="3">
        <v>199.0</v>
      </c>
      <c r="D180" s="1">
        <v>50.0</v>
      </c>
      <c r="E180" s="2"/>
      <c r="F180" s="1" t="s">
        <v>18</v>
      </c>
      <c r="G180" s="1" t="s">
        <v>19</v>
      </c>
      <c r="H180" s="1" t="s">
        <v>9342</v>
      </c>
      <c r="I180" s="1" t="s">
        <v>9343</v>
      </c>
      <c r="J180" s="1" t="s">
        <v>9343</v>
      </c>
      <c r="K180" s="2"/>
      <c r="L180" s="1">
        <v>-10.0</v>
      </c>
      <c r="M180" s="1"/>
      <c r="N180" s="1">
        <v>8.7741</v>
      </c>
      <c r="O180" s="1" t="s">
        <v>55</v>
      </c>
      <c r="P180" s="1" t="s">
        <v>9344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32</v>
      </c>
      <c r="B181" s="1" t="s">
        <v>17</v>
      </c>
      <c r="C181" s="1">
        <v>329.0</v>
      </c>
      <c r="D181" s="1">
        <v>0.0</v>
      </c>
      <c r="E181" s="2"/>
      <c r="F181" s="1" t="s">
        <v>26</v>
      </c>
      <c r="G181" s="1" t="s">
        <v>27</v>
      </c>
      <c r="H181" s="1" t="s">
        <v>9345</v>
      </c>
      <c r="I181" s="1" t="s">
        <v>9346</v>
      </c>
      <c r="J181" s="1" t="s">
        <v>9346</v>
      </c>
      <c r="K181" s="2"/>
      <c r="L181" s="1">
        <v>-6.0</v>
      </c>
      <c r="M181" s="1"/>
      <c r="N181" s="1">
        <v>8.16495</v>
      </c>
      <c r="O181" s="1" t="s">
        <v>8764</v>
      </c>
      <c r="P181" s="1" t="s">
        <v>9347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16</v>
      </c>
      <c r="B182" s="1" t="s">
        <v>17</v>
      </c>
      <c r="C182" s="1">
        <v>59.0</v>
      </c>
      <c r="D182" s="1">
        <v>0.0</v>
      </c>
      <c r="E182" s="2"/>
      <c r="F182" s="1" t="s">
        <v>18</v>
      </c>
      <c r="G182" s="1" t="s">
        <v>19</v>
      </c>
      <c r="H182" s="1" t="s">
        <v>9348</v>
      </c>
      <c r="I182" s="1" t="s">
        <v>9349</v>
      </c>
      <c r="J182" s="1" t="s">
        <v>9349</v>
      </c>
      <c r="K182" s="2"/>
      <c r="L182" s="1">
        <v>-3.0</v>
      </c>
      <c r="M182" s="1"/>
      <c r="N182" s="1">
        <v>1.6955166666666666</v>
      </c>
      <c r="O182" s="1" t="s">
        <v>22</v>
      </c>
      <c r="P182" s="1" t="s">
        <v>9350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24</v>
      </c>
      <c r="B183" s="1" t="s">
        <v>17</v>
      </c>
      <c r="C183" s="1">
        <v>329.0</v>
      </c>
      <c r="D183" s="1">
        <v>0.0</v>
      </c>
      <c r="E183" s="1" t="s">
        <v>25</v>
      </c>
      <c r="F183" s="1" t="s">
        <v>26</v>
      </c>
      <c r="G183" s="1" t="s">
        <v>27</v>
      </c>
      <c r="H183" s="1" t="s">
        <v>9351</v>
      </c>
      <c r="I183" s="1" t="s">
        <v>9352</v>
      </c>
      <c r="J183" s="1" t="s">
        <v>9352</v>
      </c>
      <c r="K183" s="2"/>
      <c r="L183" s="1">
        <v>-1.0</v>
      </c>
      <c r="M183" s="1"/>
      <c r="N183" s="1">
        <v>13.275983333333333</v>
      </c>
      <c r="O183" s="1" t="s">
        <v>8764</v>
      </c>
      <c r="P183" s="1" t="s">
        <v>9353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48</v>
      </c>
      <c r="B184" s="1" t="s">
        <v>17</v>
      </c>
      <c r="C184" s="1">
        <v>309.0</v>
      </c>
      <c r="D184" s="1">
        <v>0.0</v>
      </c>
      <c r="E184" s="1" t="s">
        <v>9306</v>
      </c>
      <c r="F184" s="1" t="s">
        <v>50</v>
      </c>
      <c r="G184" s="1" t="s">
        <v>27</v>
      </c>
      <c r="H184" s="1" t="s">
        <v>9354</v>
      </c>
      <c r="I184" s="1" t="s">
        <v>9355</v>
      </c>
      <c r="J184" s="1" t="s">
        <v>9356</v>
      </c>
      <c r="K184" s="1" t="s">
        <v>9357</v>
      </c>
      <c r="L184" s="1">
        <v>-6.0</v>
      </c>
      <c r="M184" s="1">
        <v>0.0013</v>
      </c>
      <c r="N184" s="1">
        <v>11.553683333333334</v>
      </c>
      <c r="O184" s="1" t="s">
        <v>55</v>
      </c>
      <c r="P184" s="1" t="s">
        <v>9358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32</v>
      </c>
      <c r="B185" s="1" t="s">
        <v>17</v>
      </c>
      <c r="C185" s="1">
        <v>149.0</v>
      </c>
      <c r="D185" s="1">
        <v>0.0</v>
      </c>
      <c r="E185" s="2"/>
      <c r="F185" s="1" t="s">
        <v>26</v>
      </c>
      <c r="G185" s="1" t="s">
        <v>19</v>
      </c>
      <c r="H185" s="1" t="s">
        <v>9359</v>
      </c>
      <c r="I185" s="1" t="s">
        <v>9360</v>
      </c>
      <c r="J185" s="1" t="s">
        <v>9360</v>
      </c>
      <c r="K185" s="2"/>
      <c r="L185" s="1">
        <v>2.0</v>
      </c>
      <c r="M185" s="1"/>
      <c r="N185" s="1">
        <v>17.01931666666667</v>
      </c>
      <c r="O185" s="1" t="s">
        <v>8764</v>
      </c>
      <c r="P185" s="1" t="s">
        <v>9361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24</v>
      </c>
      <c r="B186" s="1" t="s">
        <v>17</v>
      </c>
      <c r="C186" s="1">
        <v>429.0</v>
      </c>
      <c r="D186" s="1">
        <v>0.0</v>
      </c>
      <c r="E186" s="1" t="s">
        <v>25</v>
      </c>
      <c r="F186" s="1" t="s">
        <v>26</v>
      </c>
      <c r="G186" s="1" t="s">
        <v>27</v>
      </c>
      <c r="H186" s="1" t="s">
        <v>9362</v>
      </c>
      <c r="I186" s="1" t="s">
        <v>9363</v>
      </c>
      <c r="J186" s="1" t="s">
        <v>9363</v>
      </c>
      <c r="K186" s="2"/>
      <c r="L186" s="1">
        <v>-7.0</v>
      </c>
      <c r="M186" s="1"/>
      <c r="N186" s="1">
        <v>7.375883333333333</v>
      </c>
      <c r="O186" s="1" t="s">
        <v>8764</v>
      </c>
      <c r="P186" s="1" t="s">
        <v>9364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16</v>
      </c>
      <c r="B187" s="1" t="s">
        <v>17</v>
      </c>
      <c r="C187" s="1">
        <v>184.0</v>
      </c>
      <c r="D187" s="1">
        <v>0.0</v>
      </c>
      <c r="E187" s="2"/>
      <c r="F187" s="1" t="s">
        <v>18</v>
      </c>
      <c r="G187" s="1" t="s">
        <v>19</v>
      </c>
      <c r="H187" s="1" t="s">
        <v>9365</v>
      </c>
      <c r="I187" s="1" t="s">
        <v>9366</v>
      </c>
      <c r="J187" s="1" t="s">
        <v>9366</v>
      </c>
      <c r="K187" s="2"/>
      <c r="L187" s="1">
        <v>-4.0</v>
      </c>
      <c r="M187" s="1"/>
      <c r="N187" s="1">
        <v>0.5355166666666666</v>
      </c>
      <c r="O187" s="1" t="s">
        <v>22</v>
      </c>
      <c r="P187" s="1" t="s">
        <v>9367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66</v>
      </c>
      <c r="B188" s="1" t="s">
        <v>112</v>
      </c>
      <c r="C188" s="1">
        <v>523.0</v>
      </c>
      <c r="D188" s="1">
        <v>0.0</v>
      </c>
      <c r="E188" s="1" t="s">
        <v>9368</v>
      </c>
      <c r="F188" s="1" t="s">
        <v>26</v>
      </c>
      <c r="G188" s="1" t="s">
        <v>27</v>
      </c>
      <c r="H188" s="1" t="s">
        <v>9369</v>
      </c>
      <c r="I188" s="1" t="s">
        <v>9370</v>
      </c>
      <c r="J188" s="1" t="s">
        <v>9370</v>
      </c>
      <c r="K188" s="2"/>
      <c r="L188" s="1">
        <v>-6.0</v>
      </c>
      <c r="M188" s="1"/>
      <c r="N188" s="1">
        <v>8.77675</v>
      </c>
      <c r="O188" s="1" t="s">
        <v>8764</v>
      </c>
      <c r="P188" s="1" t="s">
        <v>9371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66</v>
      </c>
      <c r="B189" s="1" t="s">
        <v>112</v>
      </c>
      <c r="C189" s="1">
        <v>329.0</v>
      </c>
      <c r="D189" s="1">
        <v>0.0</v>
      </c>
      <c r="E189" s="1" t="s">
        <v>6880</v>
      </c>
      <c r="F189" s="1" t="s">
        <v>26</v>
      </c>
      <c r="G189" s="1" t="s">
        <v>27</v>
      </c>
      <c r="H189" s="1" t="s">
        <v>9372</v>
      </c>
      <c r="I189" s="1" t="s">
        <v>9373</v>
      </c>
      <c r="J189" s="1" t="s">
        <v>9373</v>
      </c>
      <c r="K189" s="2"/>
      <c r="L189" s="1">
        <v>-7.0</v>
      </c>
      <c r="M189" s="1"/>
      <c r="N189" s="1">
        <v>7.60145</v>
      </c>
      <c r="O189" s="1" t="s">
        <v>8764</v>
      </c>
      <c r="P189" s="1" t="s">
        <v>9374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24</v>
      </c>
      <c r="B190" s="1" t="s">
        <v>17</v>
      </c>
      <c r="C190" s="1">
        <v>239.2</v>
      </c>
      <c r="D190" s="1">
        <v>0.0</v>
      </c>
      <c r="E190" s="1" t="s">
        <v>25</v>
      </c>
      <c r="F190" s="1" t="s">
        <v>26</v>
      </c>
      <c r="G190" s="1" t="s">
        <v>27</v>
      </c>
      <c r="H190" s="1" t="s">
        <v>9375</v>
      </c>
      <c r="I190" s="1" t="s">
        <v>9376</v>
      </c>
      <c r="J190" s="1" t="s">
        <v>9376</v>
      </c>
      <c r="K190" s="2"/>
      <c r="L190" s="1">
        <v>-8.0</v>
      </c>
      <c r="M190" s="1"/>
      <c r="N190" s="1">
        <v>6.016583333333333</v>
      </c>
      <c r="O190" s="1" t="s">
        <v>8764</v>
      </c>
      <c r="P190" s="1" t="s">
        <v>9377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32</v>
      </c>
      <c r="B191" s="1" t="s">
        <v>112</v>
      </c>
      <c r="C191" s="1">
        <v>612.0</v>
      </c>
      <c r="D191" s="1">
        <v>0.0</v>
      </c>
      <c r="E191" s="2"/>
      <c r="F191" s="1" t="s">
        <v>26</v>
      </c>
      <c r="G191" s="1" t="s">
        <v>27</v>
      </c>
      <c r="H191" s="1" t="s">
        <v>9378</v>
      </c>
      <c r="I191" s="1" t="s">
        <v>9379</v>
      </c>
      <c r="J191" s="1" t="s">
        <v>9379</v>
      </c>
      <c r="K191" s="2"/>
      <c r="L191" s="1">
        <v>-4.0</v>
      </c>
      <c r="M191" s="1"/>
      <c r="N191" s="1">
        <v>10.912166666666666</v>
      </c>
      <c r="O191" s="1" t="s">
        <v>8764</v>
      </c>
      <c r="P191" s="1" t="s">
        <v>9380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24</v>
      </c>
      <c r="B192" s="1" t="s">
        <v>17</v>
      </c>
      <c r="C192" s="3">
        <v>364.0</v>
      </c>
      <c r="D192" s="1">
        <v>0.0</v>
      </c>
      <c r="E192" s="1" t="s">
        <v>25</v>
      </c>
      <c r="F192" s="1" t="s">
        <v>26</v>
      </c>
      <c r="G192" s="1" t="s">
        <v>27</v>
      </c>
      <c r="H192" s="1" t="s">
        <v>9381</v>
      </c>
      <c r="I192" s="1" t="s">
        <v>9382</v>
      </c>
      <c r="J192" s="1" t="s">
        <v>9382</v>
      </c>
      <c r="K192" s="2"/>
      <c r="L192" s="1">
        <v>-7.0</v>
      </c>
      <c r="M192" s="1"/>
      <c r="N192" s="1">
        <v>7.160066666666666</v>
      </c>
      <c r="O192" s="1" t="s">
        <v>8764</v>
      </c>
      <c r="P192" s="1" t="s">
        <v>9383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48</v>
      </c>
      <c r="B193" s="1" t="s">
        <v>17</v>
      </c>
      <c r="C193" s="3">
        <v>456.0</v>
      </c>
      <c r="D193" s="1">
        <v>97.0</v>
      </c>
      <c r="E193" s="2"/>
      <c r="F193" s="1" t="s">
        <v>18</v>
      </c>
      <c r="G193" s="1" t="s">
        <v>27</v>
      </c>
      <c r="H193" s="1" t="s">
        <v>9384</v>
      </c>
      <c r="I193" s="1" t="s">
        <v>9385</v>
      </c>
      <c r="J193" s="1" t="s">
        <v>9385</v>
      </c>
      <c r="K193" s="2"/>
      <c r="L193" s="1">
        <v>-11.0</v>
      </c>
      <c r="M193" s="1"/>
      <c r="N193" s="1">
        <v>22.450266666666668</v>
      </c>
      <c r="O193" s="1" t="s">
        <v>55</v>
      </c>
      <c r="P193" s="1" t="s">
        <v>9386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48</v>
      </c>
      <c r="B194" s="1" t="s">
        <v>17</v>
      </c>
      <c r="C194" s="1">
        <v>309.0</v>
      </c>
      <c r="D194" s="1">
        <v>72.0</v>
      </c>
      <c r="E194" s="2"/>
      <c r="F194" s="1" t="s">
        <v>18</v>
      </c>
      <c r="G194" s="1" t="s">
        <v>123</v>
      </c>
      <c r="H194" s="1" t="s">
        <v>9387</v>
      </c>
      <c r="I194" s="1" t="s">
        <v>9388</v>
      </c>
      <c r="J194" s="1" t="s">
        <v>9388</v>
      </c>
      <c r="K194" s="2"/>
      <c r="L194" s="1">
        <v>-13.0</v>
      </c>
      <c r="M194" s="1"/>
      <c r="N194" s="1">
        <v>22.133316666666666</v>
      </c>
      <c r="O194" s="1" t="s">
        <v>55</v>
      </c>
      <c r="P194" s="1" t="s">
        <v>9389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32</v>
      </c>
      <c r="B195" s="1" t="s">
        <v>17</v>
      </c>
      <c r="C195" s="3">
        <v>499.0</v>
      </c>
      <c r="D195" s="1">
        <v>0.0</v>
      </c>
      <c r="E195" s="2"/>
      <c r="F195" s="1" t="s">
        <v>26</v>
      </c>
      <c r="G195" s="1" t="s">
        <v>27</v>
      </c>
      <c r="H195" s="1" t="s">
        <v>9390</v>
      </c>
      <c r="I195" s="1" t="s">
        <v>9391</v>
      </c>
      <c r="J195" s="1" t="s">
        <v>9391</v>
      </c>
      <c r="K195" s="2"/>
      <c r="L195" s="1">
        <v>-7.0</v>
      </c>
      <c r="M195" s="1"/>
      <c r="N195" s="1">
        <v>7.2900833333333335</v>
      </c>
      <c r="O195" s="1" t="s">
        <v>8764</v>
      </c>
      <c r="P195" s="1" t="s">
        <v>9392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32</v>
      </c>
      <c r="B196" s="1" t="s">
        <v>17</v>
      </c>
      <c r="C196" s="3">
        <v>444.0</v>
      </c>
      <c r="D196" s="1">
        <v>0.0</v>
      </c>
      <c r="E196" s="2"/>
      <c r="F196" s="1" t="s">
        <v>26</v>
      </c>
      <c r="G196" s="1" t="s">
        <v>27</v>
      </c>
      <c r="H196" s="1" t="s">
        <v>9393</v>
      </c>
      <c r="I196" s="1" t="s">
        <v>9394</v>
      </c>
      <c r="J196" s="1" t="s">
        <v>9394</v>
      </c>
      <c r="K196" s="2"/>
      <c r="L196" s="1">
        <v>-7.0</v>
      </c>
      <c r="M196" s="1"/>
      <c r="N196" s="1">
        <v>7.711966666666667</v>
      </c>
      <c r="O196" s="1" t="s">
        <v>8764</v>
      </c>
      <c r="P196" s="1" t="s">
        <v>9395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32</v>
      </c>
      <c r="B197" s="1" t="s">
        <v>17</v>
      </c>
      <c r="C197" s="3">
        <v>394.0</v>
      </c>
      <c r="D197" s="1">
        <v>0.0</v>
      </c>
      <c r="E197" s="2"/>
      <c r="F197" s="1" t="s">
        <v>26</v>
      </c>
      <c r="G197" s="1" t="s">
        <v>19</v>
      </c>
      <c r="H197" s="1" t="s">
        <v>9396</v>
      </c>
      <c r="I197" s="1" t="s">
        <v>9397</v>
      </c>
      <c r="J197" s="1" t="s">
        <v>9397</v>
      </c>
      <c r="K197" s="2"/>
      <c r="L197" s="1">
        <v>-8.0</v>
      </c>
      <c r="M197" s="1"/>
      <c r="N197" s="1">
        <v>6.8885</v>
      </c>
      <c r="O197" s="1" t="s">
        <v>8764</v>
      </c>
      <c r="P197" s="1" t="s">
        <v>9398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24</v>
      </c>
      <c r="B198" s="1" t="s">
        <v>17</v>
      </c>
      <c r="C198" s="1">
        <v>266.2</v>
      </c>
      <c r="D198" s="1">
        <v>0.0</v>
      </c>
      <c r="E198" s="1" t="s">
        <v>25</v>
      </c>
      <c r="F198" s="1" t="s">
        <v>26</v>
      </c>
      <c r="G198" s="1" t="s">
        <v>27</v>
      </c>
      <c r="H198" s="1" t="s">
        <v>9399</v>
      </c>
      <c r="I198" s="1" t="s">
        <v>9400</v>
      </c>
      <c r="J198" s="1" t="s">
        <v>9400</v>
      </c>
      <c r="K198" s="2"/>
      <c r="L198" s="1">
        <v>-7.0</v>
      </c>
      <c r="M198" s="1"/>
      <c r="N198" s="1">
        <v>7.27875</v>
      </c>
      <c r="O198" s="1" t="s">
        <v>8764</v>
      </c>
      <c r="P198" s="1" t="s">
        <v>9401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24</v>
      </c>
      <c r="B199" s="1" t="s">
        <v>17</v>
      </c>
      <c r="C199" s="1">
        <v>214.2</v>
      </c>
      <c r="D199" s="1">
        <v>0.0</v>
      </c>
      <c r="E199" s="1" t="s">
        <v>25</v>
      </c>
      <c r="F199" s="1" t="s">
        <v>26</v>
      </c>
      <c r="G199" s="1" t="s">
        <v>27</v>
      </c>
      <c r="H199" s="1" t="s">
        <v>9402</v>
      </c>
      <c r="I199" s="1" t="s">
        <v>9403</v>
      </c>
      <c r="J199" s="1" t="s">
        <v>9403</v>
      </c>
      <c r="K199" s="2"/>
      <c r="L199" s="1">
        <v>-9.0</v>
      </c>
      <c r="M199" s="1"/>
      <c r="N199" s="1">
        <v>5.982766666666667</v>
      </c>
      <c r="O199" s="1" t="s">
        <v>8764</v>
      </c>
      <c r="P199" s="1" t="s">
        <v>8958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66</v>
      </c>
      <c r="B200" s="1" t="s">
        <v>17</v>
      </c>
      <c r="C200" s="1">
        <v>394.0</v>
      </c>
      <c r="D200" s="1">
        <v>0.0</v>
      </c>
      <c r="E200" s="1" t="s">
        <v>6880</v>
      </c>
      <c r="F200" s="1" t="s">
        <v>26</v>
      </c>
      <c r="G200" s="1" t="s">
        <v>27</v>
      </c>
      <c r="H200" s="1" t="s">
        <v>9404</v>
      </c>
      <c r="I200" s="1" t="s">
        <v>9405</v>
      </c>
      <c r="J200" s="1" t="s">
        <v>9405</v>
      </c>
      <c r="K200" s="2"/>
      <c r="L200" s="1">
        <v>-9.0</v>
      </c>
      <c r="M200" s="1"/>
      <c r="N200" s="1">
        <v>5.139966666666667</v>
      </c>
      <c r="O200" s="1" t="s">
        <v>8764</v>
      </c>
      <c r="P200" s="1" t="s">
        <v>9406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24</v>
      </c>
      <c r="B201" s="1" t="s">
        <v>17</v>
      </c>
      <c r="C201" s="1">
        <v>329.0</v>
      </c>
      <c r="D201" s="1">
        <v>0.0</v>
      </c>
      <c r="E201" s="1" t="s">
        <v>25</v>
      </c>
      <c r="F201" s="1" t="s">
        <v>26</v>
      </c>
      <c r="G201" s="1" t="s">
        <v>27</v>
      </c>
      <c r="H201" s="1" t="s">
        <v>9407</v>
      </c>
      <c r="I201" s="1" t="s">
        <v>9408</v>
      </c>
      <c r="J201" s="1" t="s">
        <v>9408</v>
      </c>
      <c r="K201" s="2"/>
      <c r="L201" s="1">
        <v>-9.0</v>
      </c>
      <c r="M201" s="1"/>
      <c r="N201" s="1">
        <v>5.729716666666667</v>
      </c>
      <c r="O201" s="1" t="s">
        <v>8764</v>
      </c>
      <c r="P201" s="1" t="s">
        <v>9409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24</v>
      </c>
      <c r="B202" s="1" t="s">
        <v>17</v>
      </c>
      <c r="C202" s="1">
        <v>458.4</v>
      </c>
      <c r="D202" s="1">
        <v>0.0</v>
      </c>
      <c r="E202" s="1" t="s">
        <v>25</v>
      </c>
      <c r="F202" s="1" t="s">
        <v>26</v>
      </c>
      <c r="G202" s="1" t="s">
        <v>27</v>
      </c>
      <c r="H202" s="1" t="s">
        <v>9410</v>
      </c>
      <c r="I202" s="1" t="s">
        <v>9411</v>
      </c>
      <c r="J202" s="1" t="s">
        <v>9411</v>
      </c>
      <c r="K202" s="2"/>
      <c r="L202" s="1">
        <v>-6.0</v>
      </c>
      <c r="M202" s="1"/>
      <c r="N202" s="1">
        <v>35.20028333333333</v>
      </c>
      <c r="O202" s="1" t="s">
        <v>8764</v>
      </c>
      <c r="P202" s="1" t="s">
        <v>9412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48</v>
      </c>
      <c r="B203" s="1" t="s">
        <v>17</v>
      </c>
      <c r="C203" s="3">
        <v>594.0</v>
      </c>
      <c r="D203" s="1">
        <v>0.0</v>
      </c>
      <c r="E203" s="1" t="s">
        <v>9306</v>
      </c>
      <c r="F203" s="1" t="s">
        <v>50</v>
      </c>
      <c r="G203" s="1" t="s">
        <v>27</v>
      </c>
      <c r="H203" s="1" t="s">
        <v>9413</v>
      </c>
      <c r="I203" s="1" t="s">
        <v>9414</v>
      </c>
      <c r="J203" s="1" t="s">
        <v>9415</v>
      </c>
      <c r="K203" s="1" t="s">
        <v>9416</v>
      </c>
      <c r="L203" s="1">
        <v>-3.0</v>
      </c>
      <c r="M203" s="1">
        <v>0.0022833333333333334</v>
      </c>
      <c r="N203" s="1">
        <v>8.7464</v>
      </c>
      <c r="O203" s="1" t="s">
        <v>55</v>
      </c>
      <c r="P203" s="1" t="s">
        <v>9417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24</v>
      </c>
      <c r="B204" s="1" t="s">
        <v>17</v>
      </c>
      <c r="C204" s="1">
        <v>476.2</v>
      </c>
      <c r="D204" s="1">
        <v>0.0</v>
      </c>
      <c r="E204" s="1" t="s">
        <v>25</v>
      </c>
      <c r="F204" s="1" t="s">
        <v>26</v>
      </c>
      <c r="G204" s="1" t="s">
        <v>27</v>
      </c>
      <c r="H204" s="1" t="s">
        <v>9418</v>
      </c>
      <c r="I204" s="1" t="s">
        <v>9419</v>
      </c>
      <c r="J204" s="1" t="s">
        <v>9419</v>
      </c>
      <c r="K204" s="2"/>
      <c r="L204" s="1">
        <v>-5.0</v>
      </c>
      <c r="M204" s="1"/>
      <c r="N204" s="1">
        <v>9.070883333333333</v>
      </c>
      <c r="O204" s="1" t="s">
        <v>8764</v>
      </c>
      <c r="P204" s="1" t="s">
        <v>9420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24</v>
      </c>
      <c r="B205" s="1" t="s">
        <v>17</v>
      </c>
      <c r="C205" s="1">
        <v>224.2</v>
      </c>
      <c r="D205" s="1">
        <v>0.0</v>
      </c>
      <c r="E205" s="1" t="s">
        <v>25</v>
      </c>
      <c r="F205" s="1" t="s">
        <v>26</v>
      </c>
      <c r="G205" s="1" t="s">
        <v>27</v>
      </c>
      <c r="H205" s="1" t="s">
        <v>9421</v>
      </c>
      <c r="I205" s="1" t="s">
        <v>9422</v>
      </c>
      <c r="J205" s="1" t="s">
        <v>9422</v>
      </c>
      <c r="K205" s="2"/>
      <c r="L205" s="1">
        <v>-9.0</v>
      </c>
      <c r="M205" s="1"/>
      <c r="N205" s="1">
        <v>5.9763</v>
      </c>
      <c r="O205" s="1" t="s">
        <v>8764</v>
      </c>
      <c r="P205" s="1" t="s">
        <v>9423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24</v>
      </c>
      <c r="B206" s="1" t="s">
        <v>17</v>
      </c>
      <c r="C206" s="3">
        <v>543.2</v>
      </c>
      <c r="D206" s="1">
        <v>0.0</v>
      </c>
      <c r="E206" s="1" t="s">
        <v>25</v>
      </c>
      <c r="F206" s="1" t="s">
        <v>26</v>
      </c>
      <c r="G206" s="1" t="s">
        <v>27</v>
      </c>
      <c r="H206" s="1" t="s">
        <v>9424</v>
      </c>
      <c r="I206" s="1" t="s">
        <v>9425</v>
      </c>
      <c r="J206" s="1" t="s">
        <v>9425</v>
      </c>
      <c r="K206" s="2"/>
      <c r="L206" s="1">
        <v>-7.0</v>
      </c>
      <c r="M206" s="1"/>
      <c r="N206" s="1">
        <v>7.511783333333334</v>
      </c>
      <c r="O206" s="1" t="s">
        <v>8764</v>
      </c>
      <c r="P206" s="1" t="s">
        <v>9426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24</v>
      </c>
      <c r="B207" s="1" t="s">
        <v>17</v>
      </c>
      <c r="C207" s="1">
        <v>301.2</v>
      </c>
      <c r="D207" s="1">
        <v>0.0</v>
      </c>
      <c r="E207" s="1" t="s">
        <v>25</v>
      </c>
      <c r="F207" s="1" t="s">
        <v>26</v>
      </c>
      <c r="G207" s="1" t="s">
        <v>27</v>
      </c>
      <c r="H207" s="1" t="s">
        <v>9427</v>
      </c>
      <c r="I207" s="1" t="s">
        <v>9428</v>
      </c>
      <c r="J207" s="1" t="s">
        <v>9428</v>
      </c>
      <c r="K207" s="2"/>
      <c r="L207" s="1">
        <v>-8.0</v>
      </c>
      <c r="M207" s="1"/>
      <c r="N207" s="1">
        <v>6.525633333333333</v>
      </c>
      <c r="O207" s="1" t="s">
        <v>8764</v>
      </c>
      <c r="P207" s="1" t="s">
        <v>9429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24</v>
      </c>
      <c r="B208" s="1" t="s">
        <v>17</v>
      </c>
      <c r="C208" s="1">
        <v>821.6</v>
      </c>
      <c r="D208" s="1">
        <v>0.0</v>
      </c>
      <c r="E208" s="1" t="s">
        <v>25</v>
      </c>
      <c r="F208" s="1" t="s">
        <v>26</v>
      </c>
      <c r="G208" s="1" t="s">
        <v>27</v>
      </c>
      <c r="H208" s="1" t="s">
        <v>9430</v>
      </c>
      <c r="I208" s="1" t="s">
        <v>9431</v>
      </c>
      <c r="J208" s="1" t="s">
        <v>9431</v>
      </c>
      <c r="K208" s="2"/>
      <c r="L208" s="1">
        <v>-4.0</v>
      </c>
      <c r="M208" s="1"/>
      <c r="N208" s="1">
        <v>10.593616666666666</v>
      </c>
      <c r="O208" s="1" t="s">
        <v>8764</v>
      </c>
      <c r="P208" s="1" t="s">
        <v>9432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48</v>
      </c>
      <c r="B209" s="1" t="s">
        <v>17</v>
      </c>
      <c r="C209" s="1">
        <v>300.0</v>
      </c>
      <c r="D209" s="1">
        <v>0.0</v>
      </c>
      <c r="E209" s="1" t="s">
        <v>9306</v>
      </c>
      <c r="F209" s="1" t="s">
        <v>50</v>
      </c>
      <c r="G209" s="1" t="s">
        <v>27</v>
      </c>
      <c r="H209" s="1" t="s">
        <v>9433</v>
      </c>
      <c r="I209" s="1" t="s">
        <v>9434</v>
      </c>
      <c r="J209" s="1" t="s">
        <v>9435</v>
      </c>
      <c r="K209" s="1" t="s">
        <v>9436</v>
      </c>
      <c r="L209" s="1">
        <v>1.0</v>
      </c>
      <c r="M209" s="1">
        <v>0.0024333333333333334</v>
      </c>
      <c r="N209" s="1">
        <v>6.690716666666667</v>
      </c>
      <c r="O209" s="1" t="s">
        <v>55</v>
      </c>
      <c r="P209" s="1" t="s">
        <v>9437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48</v>
      </c>
      <c r="B210" s="1" t="s">
        <v>17</v>
      </c>
      <c r="C210" s="1">
        <v>404.0</v>
      </c>
      <c r="D210" s="1">
        <v>0.0</v>
      </c>
      <c r="E210" s="1" t="s">
        <v>9306</v>
      </c>
      <c r="F210" s="1" t="s">
        <v>50</v>
      </c>
      <c r="G210" s="1" t="s">
        <v>19</v>
      </c>
      <c r="H210" s="1" t="s">
        <v>9438</v>
      </c>
      <c r="I210" s="1" t="s">
        <v>9439</v>
      </c>
      <c r="J210" s="1" t="s">
        <v>9440</v>
      </c>
      <c r="K210" s="1" t="s">
        <v>9441</v>
      </c>
      <c r="L210" s="1">
        <v>9.0</v>
      </c>
      <c r="M210" s="1">
        <v>0.0019166666666666666</v>
      </c>
      <c r="N210" s="1">
        <v>10.6941</v>
      </c>
      <c r="O210" s="1" t="s">
        <v>55</v>
      </c>
      <c r="P210" s="1" t="s">
        <v>9442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66</v>
      </c>
      <c r="B211" s="1" t="s">
        <v>17</v>
      </c>
      <c r="C211" s="1">
        <v>658.0</v>
      </c>
      <c r="D211" s="1">
        <v>0.0</v>
      </c>
      <c r="E211" s="1" t="s">
        <v>6880</v>
      </c>
      <c r="F211" s="1" t="s">
        <v>26</v>
      </c>
      <c r="G211" s="1" t="s">
        <v>27</v>
      </c>
      <c r="H211" s="1" t="s">
        <v>9443</v>
      </c>
      <c r="I211" s="1" t="s">
        <v>9444</v>
      </c>
      <c r="J211" s="1" t="s">
        <v>9444</v>
      </c>
      <c r="K211" s="2"/>
      <c r="L211" s="1">
        <v>-5.0</v>
      </c>
      <c r="M211" s="1"/>
      <c r="N211" s="1">
        <v>13.235633333333332</v>
      </c>
      <c r="O211" s="1" t="s">
        <v>8764</v>
      </c>
      <c r="P211" s="1" t="s">
        <v>9445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24</v>
      </c>
      <c r="B212" s="1" t="s">
        <v>17</v>
      </c>
      <c r="C212" s="3">
        <v>428.4</v>
      </c>
      <c r="D212" s="1">
        <v>0.0</v>
      </c>
      <c r="E212" s="1" t="s">
        <v>25</v>
      </c>
      <c r="F212" s="1" t="s">
        <v>26</v>
      </c>
      <c r="G212" s="1" t="s">
        <v>27</v>
      </c>
      <c r="H212" s="1" t="s">
        <v>9446</v>
      </c>
      <c r="I212" s="1" t="s">
        <v>9447</v>
      </c>
      <c r="J212" s="1" t="s">
        <v>9447</v>
      </c>
      <c r="K212" s="2"/>
      <c r="L212" s="1">
        <v>-4.0</v>
      </c>
      <c r="M212" s="1"/>
      <c r="N212" s="1">
        <v>10.665066666666666</v>
      </c>
      <c r="O212" s="1" t="s">
        <v>8764</v>
      </c>
      <c r="P212" s="1" t="s">
        <v>9448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32</v>
      </c>
      <c r="B213" s="1" t="s">
        <v>17</v>
      </c>
      <c r="C213" s="1">
        <v>1287.0</v>
      </c>
      <c r="D213" s="1">
        <v>0.0</v>
      </c>
      <c r="E213" s="2"/>
      <c r="F213" s="1" t="s">
        <v>26</v>
      </c>
      <c r="G213" s="1" t="s">
        <v>27</v>
      </c>
      <c r="H213" s="1" t="s">
        <v>9449</v>
      </c>
      <c r="I213" s="1" t="s">
        <v>9450</v>
      </c>
      <c r="J213" s="1" t="s">
        <v>9450</v>
      </c>
      <c r="K213" s="2"/>
      <c r="L213" s="1">
        <v>0.0</v>
      </c>
      <c r="M213" s="1"/>
      <c r="N213" s="1">
        <v>14.106316666666666</v>
      </c>
      <c r="O213" s="1" t="s">
        <v>8764</v>
      </c>
      <c r="P213" s="1" t="s">
        <v>9451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48</v>
      </c>
      <c r="B214" s="1" t="s">
        <v>17</v>
      </c>
      <c r="C214" s="1">
        <v>419.0</v>
      </c>
      <c r="D214" s="1">
        <v>0.0</v>
      </c>
      <c r="E214" s="1" t="s">
        <v>9306</v>
      </c>
      <c r="F214" s="1" t="s">
        <v>50</v>
      </c>
      <c r="G214" s="1" t="s">
        <v>27</v>
      </c>
      <c r="H214" s="1" t="s">
        <v>9452</v>
      </c>
      <c r="I214" s="1" t="s">
        <v>9453</v>
      </c>
      <c r="J214" s="1" t="s">
        <v>9454</v>
      </c>
      <c r="K214" s="1" t="s">
        <v>9455</v>
      </c>
      <c r="L214" s="1">
        <v>3.0</v>
      </c>
      <c r="M214" s="1">
        <v>0.00205</v>
      </c>
      <c r="N214" s="1">
        <v>15.594683333333334</v>
      </c>
      <c r="O214" s="1" t="s">
        <v>55</v>
      </c>
      <c r="P214" s="1" t="s">
        <v>9456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24</v>
      </c>
      <c r="B215" s="1" t="s">
        <v>17</v>
      </c>
      <c r="C215" s="1">
        <v>273.2</v>
      </c>
      <c r="D215" s="1">
        <v>0.0</v>
      </c>
      <c r="E215" s="1" t="s">
        <v>25</v>
      </c>
      <c r="F215" s="1" t="s">
        <v>26</v>
      </c>
      <c r="G215" s="1" t="s">
        <v>27</v>
      </c>
      <c r="H215" s="1" t="s">
        <v>9457</v>
      </c>
      <c r="I215" s="1" t="s">
        <v>9458</v>
      </c>
      <c r="J215" s="1" t="s">
        <v>9458</v>
      </c>
      <c r="K215" s="2"/>
      <c r="L215" s="1">
        <v>-1.0</v>
      </c>
      <c r="M215" s="1"/>
      <c r="N215" s="1">
        <v>13.81685</v>
      </c>
      <c r="O215" s="1" t="s">
        <v>8764</v>
      </c>
      <c r="P215" s="1" t="s">
        <v>9459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24</v>
      </c>
      <c r="B216" s="1" t="s">
        <v>17</v>
      </c>
      <c r="C216" s="1">
        <v>273.2</v>
      </c>
      <c r="D216" s="1">
        <v>0.0</v>
      </c>
      <c r="E216" s="1" t="s">
        <v>25</v>
      </c>
      <c r="F216" s="1" t="s">
        <v>26</v>
      </c>
      <c r="G216" s="1" t="s">
        <v>27</v>
      </c>
      <c r="H216" s="1" t="s">
        <v>9460</v>
      </c>
      <c r="I216" s="1" t="s">
        <v>9461</v>
      </c>
      <c r="J216" s="1" t="s">
        <v>9461</v>
      </c>
      <c r="K216" s="2"/>
      <c r="L216" s="1">
        <v>-3.0</v>
      </c>
      <c r="M216" s="1"/>
      <c r="N216" s="1">
        <v>11.994483333333333</v>
      </c>
      <c r="O216" s="1" t="s">
        <v>8764</v>
      </c>
      <c r="P216" s="1" t="s">
        <v>9462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48</v>
      </c>
      <c r="B217" s="1" t="s">
        <v>17</v>
      </c>
      <c r="C217" s="1">
        <v>637.0</v>
      </c>
      <c r="D217" s="1">
        <v>90.0</v>
      </c>
      <c r="E217" s="2"/>
      <c r="F217" s="1" t="s">
        <v>18</v>
      </c>
      <c r="G217" s="1" t="s">
        <v>19</v>
      </c>
      <c r="H217" s="1" t="s">
        <v>9463</v>
      </c>
      <c r="I217" s="1" t="s">
        <v>9464</v>
      </c>
      <c r="J217" s="1" t="s">
        <v>9464</v>
      </c>
      <c r="K217" s="2"/>
      <c r="L217" s="1">
        <v>-6.0</v>
      </c>
      <c r="M217" s="1"/>
      <c r="N217" s="1">
        <v>13.2914</v>
      </c>
      <c r="O217" s="1" t="s">
        <v>55</v>
      </c>
      <c r="P217" s="1" t="s">
        <v>9465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24</v>
      </c>
      <c r="B218" s="3" t="s">
        <v>17</v>
      </c>
      <c r="C218" s="1">
        <v>798.0</v>
      </c>
      <c r="D218" s="1">
        <v>0.0</v>
      </c>
      <c r="E218" s="1" t="s">
        <v>25</v>
      </c>
      <c r="F218" s="1" t="s">
        <v>26</v>
      </c>
      <c r="G218" s="1" t="s">
        <v>27</v>
      </c>
      <c r="H218" s="1" t="s">
        <v>9466</v>
      </c>
      <c r="I218" s="1" t="s">
        <v>9467</v>
      </c>
      <c r="J218" s="1" t="s">
        <v>9467</v>
      </c>
      <c r="K218" s="2"/>
      <c r="L218" s="1">
        <v>-4.0</v>
      </c>
      <c r="M218" s="1"/>
      <c r="N218" s="1">
        <v>10.739033333333333</v>
      </c>
      <c r="O218" s="1" t="s">
        <v>8764</v>
      </c>
      <c r="P218" s="1" t="s">
        <v>9468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48</v>
      </c>
      <c r="B219" s="1" t="s">
        <v>17</v>
      </c>
      <c r="C219" s="1">
        <v>333.0</v>
      </c>
      <c r="D219" s="1">
        <v>41.0</v>
      </c>
      <c r="E219" s="1" t="s">
        <v>9306</v>
      </c>
      <c r="F219" s="1" t="s">
        <v>50</v>
      </c>
      <c r="G219" s="1" t="s">
        <v>27</v>
      </c>
      <c r="H219" s="1" t="s">
        <v>9469</v>
      </c>
      <c r="I219" s="1" t="s">
        <v>9470</v>
      </c>
      <c r="J219" s="1" t="s">
        <v>9471</v>
      </c>
      <c r="K219" s="1" t="s">
        <v>9472</v>
      </c>
      <c r="L219" s="1">
        <v>3.0</v>
      </c>
      <c r="M219" s="1">
        <v>0.006483333333333333</v>
      </c>
      <c r="N219" s="1">
        <v>14.553116666666666</v>
      </c>
      <c r="O219" s="1" t="s">
        <v>55</v>
      </c>
      <c r="P219" s="1" t="s">
        <v>9473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32</v>
      </c>
      <c r="B220" s="1" t="s">
        <v>17</v>
      </c>
      <c r="C220" s="1">
        <v>697.0</v>
      </c>
      <c r="D220" s="1">
        <v>0.0</v>
      </c>
      <c r="E220" s="2"/>
      <c r="F220" s="1" t="s">
        <v>26</v>
      </c>
      <c r="G220" s="1" t="s">
        <v>27</v>
      </c>
      <c r="H220" s="1" t="s">
        <v>9474</v>
      </c>
      <c r="I220" s="1" t="s">
        <v>9475</v>
      </c>
      <c r="J220" s="1" t="s">
        <v>9475</v>
      </c>
      <c r="K220" s="2"/>
      <c r="L220" s="1">
        <v>-6.0</v>
      </c>
      <c r="M220" s="1"/>
      <c r="N220" s="1">
        <v>8.8638</v>
      </c>
      <c r="O220" s="1" t="s">
        <v>8764</v>
      </c>
      <c r="P220" s="1" t="s">
        <v>9476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32</v>
      </c>
      <c r="B221" s="1" t="s">
        <v>17</v>
      </c>
      <c r="C221" s="1">
        <v>321.0</v>
      </c>
      <c r="D221" s="1">
        <v>0.0</v>
      </c>
      <c r="E221" s="2"/>
      <c r="F221" s="1" t="s">
        <v>26</v>
      </c>
      <c r="G221" s="1" t="s">
        <v>27</v>
      </c>
      <c r="H221" s="1" t="s">
        <v>9477</v>
      </c>
      <c r="I221" s="1" t="s">
        <v>9478</v>
      </c>
      <c r="J221" s="1" t="s">
        <v>9478</v>
      </c>
      <c r="K221" s="2"/>
      <c r="L221" s="1">
        <v>-9.0</v>
      </c>
      <c r="M221" s="1"/>
      <c r="N221" s="1">
        <v>5.7583166666666665</v>
      </c>
      <c r="O221" s="1" t="s">
        <v>8764</v>
      </c>
      <c r="P221" s="1" t="s">
        <v>9479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16</v>
      </c>
      <c r="B222" s="1" t="s">
        <v>17</v>
      </c>
      <c r="C222" s="1">
        <v>249.0</v>
      </c>
      <c r="D222" s="1">
        <v>0.0</v>
      </c>
      <c r="E222" s="2"/>
      <c r="F222" s="1" t="s">
        <v>18</v>
      </c>
      <c r="G222" s="1" t="s">
        <v>19</v>
      </c>
      <c r="H222" s="1" t="s">
        <v>9480</v>
      </c>
      <c r="I222" s="1" t="s">
        <v>9481</v>
      </c>
      <c r="J222" s="1" t="s">
        <v>9481</v>
      </c>
      <c r="K222" s="2"/>
      <c r="L222" s="1">
        <v>0.0</v>
      </c>
      <c r="M222" s="1"/>
      <c r="N222" s="1">
        <v>5.2236</v>
      </c>
      <c r="O222" s="1" t="s">
        <v>22</v>
      </c>
      <c r="P222" s="1" t="s">
        <v>9482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32</v>
      </c>
      <c r="B223" s="1" t="s">
        <v>17</v>
      </c>
      <c r="C223" s="1">
        <v>708.0</v>
      </c>
      <c r="D223" s="1">
        <v>0.0</v>
      </c>
      <c r="E223" s="2"/>
      <c r="F223" s="1" t="s">
        <v>26</v>
      </c>
      <c r="G223" s="1" t="s">
        <v>27</v>
      </c>
      <c r="H223" s="1" t="s">
        <v>9483</v>
      </c>
      <c r="I223" s="1" t="s">
        <v>9484</v>
      </c>
      <c r="J223" s="1" t="s">
        <v>9484</v>
      </c>
      <c r="K223" s="2"/>
      <c r="L223" s="1">
        <v>-3.0</v>
      </c>
      <c r="M223" s="1"/>
      <c r="N223" s="1">
        <v>11.74595</v>
      </c>
      <c r="O223" s="1" t="s">
        <v>8764</v>
      </c>
      <c r="P223" s="1" t="s">
        <v>9485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24</v>
      </c>
      <c r="B224" s="3" t="s">
        <v>17</v>
      </c>
      <c r="C224" s="1">
        <v>308.2</v>
      </c>
      <c r="D224" s="1">
        <v>0.0</v>
      </c>
      <c r="E224" s="1" t="s">
        <v>25</v>
      </c>
      <c r="F224" s="1" t="s">
        <v>26</v>
      </c>
      <c r="G224" s="1" t="s">
        <v>27</v>
      </c>
      <c r="H224" s="1" t="s">
        <v>9486</v>
      </c>
      <c r="I224" s="1" t="s">
        <v>9487</v>
      </c>
      <c r="J224" s="1" t="s">
        <v>9487</v>
      </c>
      <c r="K224" s="2"/>
      <c r="L224" s="1">
        <v>-6.0</v>
      </c>
      <c r="M224" s="1"/>
      <c r="N224" s="1">
        <v>8.070183333333333</v>
      </c>
      <c r="O224" s="1" t="s">
        <v>8764</v>
      </c>
      <c r="P224" s="1" t="s">
        <v>9488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16</v>
      </c>
      <c r="B225" s="1" t="s">
        <v>17</v>
      </c>
      <c r="C225" s="1">
        <v>195.0</v>
      </c>
      <c r="D225" s="1">
        <v>0.0</v>
      </c>
      <c r="E225" s="2"/>
      <c r="F225" s="1" t="s">
        <v>18</v>
      </c>
      <c r="G225" s="1" t="s">
        <v>19</v>
      </c>
      <c r="H225" s="1" t="s">
        <v>9489</v>
      </c>
      <c r="I225" s="1" t="s">
        <v>9490</v>
      </c>
      <c r="J225" s="1" t="s">
        <v>9490</v>
      </c>
      <c r="K225" s="2"/>
      <c r="L225" s="1">
        <v>-4.0</v>
      </c>
      <c r="M225" s="1"/>
      <c r="N225" s="1">
        <v>0.03961666666666667</v>
      </c>
      <c r="O225" s="1" t="s">
        <v>22</v>
      </c>
      <c r="P225" s="1" t="s">
        <v>9491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66</v>
      </c>
      <c r="B226" s="1" t="s">
        <v>17</v>
      </c>
      <c r="C226" s="3">
        <v>434.0</v>
      </c>
      <c r="D226" s="1">
        <v>0.0</v>
      </c>
      <c r="E226" s="1" t="s">
        <v>9259</v>
      </c>
      <c r="F226" s="1" t="s">
        <v>26</v>
      </c>
      <c r="G226" s="1" t="s">
        <v>27</v>
      </c>
      <c r="H226" s="1" t="s">
        <v>9492</v>
      </c>
      <c r="I226" s="1" t="s">
        <v>9493</v>
      </c>
      <c r="J226" s="1" t="s">
        <v>9493</v>
      </c>
      <c r="K226" s="2"/>
      <c r="L226" s="1">
        <v>-6.0</v>
      </c>
      <c r="M226" s="1"/>
      <c r="N226" s="1">
        <v>10.471533333333333</v>
      </c>
      <c r="O226" s="1" t="s">
        <v>8764</v>
      </c>
      <c r="P226" s="1" t="s">
        <v>9494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24</v>
      </c>
      <c r="B227" s="1" t="s">
        <v>17</v>
      </c>
      <c r="C227" s="1">
        <v>592.2</v>
      </c>
      <c r="D227" s="1">
        <v>0.0</v>
      </c>
      <c r="E227" s="1" t="s">
        <v>25</v>
      </c>
      <c r="F227" s="1" t="s">
        <v>26</v>
      </c>
      <c r="G227" s="1" t="s">
        <v>27</v>
      </c>
      <c r="H227" s="1" t="s">
        <v>9495</v>
      </c>
      <c r="I227" s="1" t="s">
        <v>9496</v>
      </c>
      <c r="J227" s="1" t="s">
        <v>9496</v>
      </c>
      <c r="K227" s="2"/>
      <c r="L227" s="1">
        <v>-7.0</v>
      </c>
      <c r="M227" s="1"/>
      <c r="N227" s="1">
        <v>8.0009</v>
      </c>
      <c r="O227" s="1" t="s">
        <v>8764</v>
      </c>
      <c r="P227" s="1" t="s">
        <v>9497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48</v>
      </c>
      <c r="B228" s="1" t="s">
        <v>17</v>
      </c>
      <c r="C228" s="3">
        <v>652.0</v>
      </c>
      <c r="D228" s="1">
        <v>23.0</v>
      </c>
      <c r="E228" s="1" t="s">
        <v>9306</v>
      </c>
      <c r="F228" s="1" t="s">
        <v>50</v>
      </c>
      <c r="G228" s="1" t="s">
        <v>27</v>
      </c>
      <c r="H228" s="1" t="s">
        <v>9498</v>
      </c>
      <c r="I228" s="1" t="s">
        <v>9499</v>
      </c>
      <c r="J228" s="1" t="s">
        <v>9500</v>
      </c>
      <c r="K228" s="1" t="s">
        <v>9501</v>
      </c>
      <c r="L228" s="1">
        <v>-8.0</v>
      </c>
      <c r="M228" s="1">
        <v>0.0017833333333333334</v>
      </c>
      <c r="N228" s="1">
        <v>12.06315</v>
      </c>
      <c r="O228" s="1" t="s">
        <v>55</v>
      </c>
      <c r="P228" s="1" t="s">
        <v>9502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48</v>
      </c>
      <c r="B229" s="1" t="s">
        <v>17</v>
      </c>
      <c r="C229" s="1">
        <v>1218.0</v>
      </c>
      <c r="D229" s="1">
        <v>0.0</v>
      </c>
      <c r="E229" s="1" t="s">
        <v>9306</v>
      </c>
      <c r="F229" s="1" t="s">
        <v>50</v>
      </c>
      <c r="G229" s="1" t="s">
        <v>27</v>
      </c>
      <c r="H229" s="1" t="s">
        <v>9503</v>
      </c>
      <c r="I229" s="1" t="s">
        <v>9504</v>
      </c>
      <c r="J229" s="1" t="s">
        <v>9505</v>
      </c>
      <c r="K229" s="1" t="s">
        <v>9506</v>
      </c>
      <c r="L229" s="1">
        <v>15.0</v>
      </c>
      <c r="M229" s="1">
        <v>0.0029833333333333335</v>
      </c>
      <c r="N229" s="1">
        <v>12.568933333333334</v>
      </c>
      <c r="O229" s="1" t="s">
        <v>55</v>
      </c>
      <c r="P229" s="1" t="s">
        <v>9507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48</v>
      </c>
      <c r="B230" s="1" t="s">
        <v>17</v>
      </c>
      <c r="C230" s="1">
        <v>314.0</v>
      </c>
      <c r="D230" s="1">
        <v>0.0</v>
      </c>
      <c r="E230" s="1" t="s">
        <v>9306</v>
      </c>
      <c r="F230" s="1" t="s">
        <v>50</v>
      </c>
      <c r="G230" s="1" t="s">
        <v>27</v>
      </c>
      <c r="H230" s="1" t="s">
        <v>9508</v>
      </c>
      <c r="I230" s="1" t="s">
        <v>9509</v>
      </c>
      <c r="J230" s="1" t="s">
        <v>9510</v>
      </c>
      <c r="K230" s="1" t="s">
        <v>9511</v>
      </c>
      <c r="L230" s="1">
        <v>0.0</v>
      </c>
      <c r="M230" s="1">
        <v>0.0017333333333333333</v>
      </c>
      <c r="N230" s="1">
        <v>10.731683333333333</v>
      </c>
      <c r="O230" s="1" t="s">
        <v>55</v>
      </c>
      <c r="P230" s="1" t="s">
        <v>9512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24</v>
      </c>
      <c r="B231" s="1" t="s">
        <v>17</v>
      </c>
      <c r="C231" s="1">
        <v>375.2</v>
      </c>
      <c r="D231" s="1">
        <v>0.0</v>
      </c>
      <c r="E231" s="1" t="s">
        <v>25</v>
      </c>
      <c r="F231" s="1" t="s">
        <v>26</v>
      </c>
      <c r="G231" s="1" t="s">
        <v>27</v>
      </c>
      <c r="H231" s="1" t="s">
        <v>9513</v>
      </c>
      <c r="I231" s="1" t="s">
        <v>9514</v>
      </c>
      <c r="J231" s="1" t="s">
        <v>9514</v>
      </c>
      <c r="K231" s="2"/>
      <c r="L231" s="1">
        <v>-5.0</v>
      </c>
      <c r="M231" s="1"/>
      <c r="N231" s="1">
        <v>9.37545</v>
      </c>
      <c r="O231" s="1" t="s">
        <v>8764</v>
      </c>
      <c r="P231" s="1" t="s">
        <v>9515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24</v>
      </c>
      <c r="B232" s="1" t="s">
        <v>17</v>
      </c>
      <c r="C232" s="1">
        <v>214.2</v>
      </c>
      <c r="D232" s="1">
        <v>0.0</v>
      </c>
      <c r="E232" s="1" t="s">
        <v>25</v>
      </c>
      <c r="F232" s="1" t="s">
        <v>26</v>
      </c>
      <c r="G232" s="1" t="s">
        <v>27</v>
      </c>
      <c r="H232" s="1" t="s">
        <v>9516</v>
      </c>
      <c r="I232" s="1" t="s">
        <v>9517</v>
      </c>
      <c r="J232" s="1" t="s">
        <v>9517</v>
      </c>
      <c r="K232" s="2"/>
      <c r="L232" s="1">
        <v>-2.0</v>
      </c>
      <c r="M232" s="1"/>
      <c r="N232" s="1">
        <v>12.517983333333333</v>
      </c>
      <c r="O232" s="1" t="s">
        <v>8764</v>
      </c>
      <c r="P232" s="1" t="s">
        <v>8844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24</v>
      </c>
      <c r="B233" s="1" t="s">
        <v>17</v>
      </c>
      <c r="C233" s="1">
        <v>496.2</v>
      </c>
      <c r="D233" s="1">
        <v>0.0</v>
      </c>
      <c r="E233" s="1" t="s">
        <v>25</v>
      </c>
      <c r="F233" s="1" t="s">
        <v>26</v>
      </c>
      <c r="G233" s="1" t="s">
        <v>27</v>
      </c>
      <c r="H233" s="1" t="s">
        <v>9518</v>
      </c>
      <c r="I233" s="1" t="s">
        <v>9519</v>
      </c>
      <c r="J233" s="1" t="s">
        <v>9519</v>
      </c>
      <c r="K233" s="2"/>
      <c r="L233" s="1">
        <v>-5.0</v>
      </c>
      <c r="M233" s="1"/>
      <c r="N233" s="1">
        <v>9.104816666666666</v>
      </c>
      <c r="O233" s="1" t="s">
        <v>8764</v>
      </c>
      <c r="P233" s="1" t="s">
        <v>9520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66</v>
      </c>
      <c r="B234" s="1" t="s">
        <v>17</v>
      </c>
      <c r="C234" s="1">
        <v>892.0</v>
      </c>
      <c r="D234" s="1">
        <v>0.0</v>
      </c>
      <c r="E234" s="1" t="s">
        <v>2822</v>
      </c>
      <c r="F234" s="1" t="s">
        <v>26</v>
      </c>
      <c r="G234" s="1" t="s">
        <v>27</v>
      </c>
      <c r="H234" s="1" t="s">
        <v>9521</v>
      </c>
      <c r="I234" s="1" t="s">
        <v>9522</v>
      </c>
      <c r="J234" s="1" t="s">
        <v>9522</v>
      </c>
      <c r="K234" s="2"/>
      <c r="L234" s="1">
        <v>-3.0</v>
      </c>
      <c r="M234" s="1"/>
      <c r="N234" s="1">
        <v>12.833066666666667</v>
      </c>
      <c r="O234" s="1" t="s">
        <v>8764</v>
      </c>
      <c r="P234" s="1" t="s">
        <v>9523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48</v>
      </c>
      <c r="B235" s="1" t="s">
        <v>17</v>
      </c>
      <c r="C235" s="1">
        <v>1108.0</v>
      </c>
      <c r="D235" s="1">
        <v>277.0</v>
      </c>
      <c r="E235" s="2"/>
      <c r="F235" s="1" t="s">
        <v>18</v>
      </c>
      <c r="G235" s="1" t="s">
        <v>27</v>
      </c>
      <c r="H235" s="1" t="s">
        <v>9524</v>
      </c>
      <c r="I235" s="1" t="s">
        <v>9525</v>
      </c>
      <c r="J235" s="1" t="s">
        <v>9525</v>
      </c>
      <c r="K235" s="2"/>
      <c r="L235" s="1">
        <v>-10.0</v>
      </c>
      <c r="M235" s="1"/>
      <c r="N235" s="1">
        <v>8.387033333333333</v>
      </c>
      <c r="O235" s="1" t="s">
        <v>55</v>
      </c>
      <c r="P235" s="1" t="s">
        <v>9526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32</v>
      </c>
      <c r="B236" s="1" t="s">
        <v>17</v>
      </c>
      <c r="C236" s="1">
        <v>1645.0</v>
      </c>
      <c r="D236" s="1">
        <v>0.0</v>
      </c>
      <c r="E236" s="2"/>
      <c r="F236" s="1" t="s">
        <v>26</v>
      </c>
      <c r="G236" s="1" t="s">
        <v>27</v>
      </c>
      <c r="H236" s="1" t="s">
        <v>9527</v>
      </c>
      <c r="I236" s="1" t="s">
        <v>9528</v>
      </c>
      <c r="J236" s="1" t="s">
        <v>9528</v>
      </c>
      <c r="K236" s="2"/>
      <c r="L236" s="1">
        <v>4.0</v>
      </c>
      <c r="M236" s="1"/>
      <c r="N236" s="1">
        <v>19.9317</v>
      </c>
      <c r="O236" s="1" t="s">
        <v>8764</v>
      </c>
      <c r="P236" s="1" t="s">
        <v>9529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66</v>
      </c>
      <c r="B237" s="1" t="s">
        <v>17</v>
      </c>
      <c r="C237" s="1">
        <v>324.0</v>
      </c>
      <c r="D237" s="1">
        <v>0.0</v>
      </c>
      <c r="E237" s="1" t="s">
        <v>9530</v>
      </c>
      <c r="F237" s="1" t="s">
        <v>26</v>
      </c>
      <c r="G237" s="1" t="s">
        <v>27</v>
      </c>
      <c r="H237" s="1" t="s">
        <v>9531</v>
      </c>
      <c r="I237" s="1" t="s">
        <v>9532</v>
      </c>
      <c r="J237" s="1" t="s">
        <v>9532</v>
      </c>
      <c r="K237" s="2"/>
      <c r="L237" s="1">
        <v>-9.0</v>
      </c>
      <c r="M237" s="1"/>
      <c r="N237" s="1">
        <v>5.659683333333334</v>
      </c>
      <c r="O237" s="1" t="s">
        <v>8764</v>
      </c>
      <c r="P237" s="1" t="s">
        <v>9533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48</v>
      </c>
      <c r="B238" s="1" t="s">
        <v>17</v>
      </c>
      <c r="C238" s="1">
        <v>367.0</v>
      </c>
      <c r="D238" s="1">
        <v>82.0</v>
      </c>
      <c r="E238" s="2"/>
      <c r="F238" s="1" t="s">
        <v>18</v>
      </c>
      <c r="G238" s="1" t="s">
        <v>27</v>
      </c>
      <c r="H238" s="1" t="s">
        <v>9534</v>
      </c>
      <c r="I238" s="1" t="s">
        <v>9535</v>
      </c>
      <c r="J238" s="1" t="s">
        <v>9535</v>
      </c>
      <c r="K238" s="2"/>
      <c r="L238" s="1">
        <v>-15.0</v>
      </c>
      <c r="M238" s="1"/>
      <c r="N238" s="1">
        <v>34.73396666666667</v>
      </c>
      <c r="O238" s="1" t="s">
        <v>55</v>
      </c>
      <c r="P238" s="1" t="s">
        <v>9536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24</v>
      </c>
      <c r="B239" s="1" t="s">
        <v>17</v>
      </c>
      <c r="C239" s="1">
        <v>457.4</v>
      </c>
      <c r="D239" s="1">
        <v>0.0</v>
      </c>
      <c r="E239" s="1" t="s">
        <v>25</v>
      </c>
      <c r="F239" s="1" t="s">
        <v>26</v>
      </c>
      <c r="G239" s="1" t="s">
        <v>27</v>
      </c>
      <c r="H239" s="1" t="s">
        <v>9537</v>
      </c>
      <c r="I239" s="1" t="s">
        <v>9538</v>
      </c>
      <c r="J239" s="1" t="s">
        <v>9538</v>
      </c>
      <c r="K239" s="2"/>
      <c r="L239" s="1">
        <v>-1.0</v>
      </c>
      <c r="M239" s="1"/>
      <c r="N239" s="1">
        <v>13.375866666666667</v>
      </c>
      <c r="O239" s="1" t="s">
        <v>8764</v>
      </c>
      <c r="P239" s="1" t="s">
        <v>9539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16</v>
      </c>
      <c r="B240" s="1" t="s">
        <v>17</v>
      </c>
      <c r="C240" s="1">
        <v>344.0</v>
      </c>
      <c r="D240" s="1">
        <v>0.0</v>
      </c>
      <c r="E240" s="2"/>
      <c r="F240" s="1" t="s">
        <v>18</v>
      </c>
      <c r="G240" s="1" t="s">
        <v>19</v>
      </c>
      <c r="H240" s="1" t="s">
        <v>9540</v>
      </c>
      <c r="I240" s="1" t="s">
        <v>9541</v>
      </c>
      <c r="J240" s="1" t="s">
        <v>9541</v>
      </c>
      <c r="K240" s="2"/>
      <c r="L240" s="1">
        <v>0.0</v>
      </c>
      <c r="M240" s="1"/>
      <c r="N240" s="1">
        <v>5.857933333333333</v>
      </c>
      <c r="O240" s="1" t="s">
        <v>22</v>
      </c>
      <c r="P240" s="1" t="s">
        <v>9542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24</v>
      </c>
      <c r="B241" s="1" t="s">
        <v>17</v>
      </c>
      <c r="C241" s="1">
        <v>946.0</v>
      </c>
      <c r="D241" s="1">
        <v>0.0</v>
      </c>
      <c r="E241" s="1" t="s">
        <v>25</v>
      </c>
      <c r="F241" s="1" t="s">
        <v>26</v>
      </c>
      <c r="G241" s="1" t="s">
        <v>27</v>
      </c>
      <c r="H241" s="1" t="s">
        <v>9543</v>
      </c>
      <c r="I241" s="1" t="s">
        <v>9544</v>
      </c>
      <c r="J241" s="1" t="s">
        <v>9544</v>
      </c>
      <c r="K241" s="2"/>
      <c r="L241" s="1">
        <v>4.0</v>
      </c>
      <c r="M241" s="1"/>
      <c r="N241" s="1">
        <v>19.42716666666667</v>
      </c>
      <c r="O241" s="1" t="s">
        <v>8764</v>
      </c>
      <c r="P241" s="1" t="s">
        <v>9545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48</v>
      </c>
      <c r="B242" s="1" t="s">
        <v>17</v>
      </c>
      <c r="C242" s="1">
        <v>393.0</v>
      </c>
      <c r="D242" s="1">
        <v>50.0</v>
      </c>
      <c r="E242" s="2"/>
      <c r="F242" s="1" t="s">
        <v>18</v>
      </c>
      <c r="G242" s="1" t="s">
        <v>123</v>
      </c>
      <c r="H242" s="1" t="s">
        <v>9546</v>
      </c>
      <c r="I242" s="1" t="s">
        <v>9547</v>
      </c>
      <c r="J242" s="1" t="s">
        <v>9547</v>
      </c>
      <c r="K242" s="2"/>
      <c r="L242" s="1">
        <v>-9.0</v>
      </c>
      <c r="M242" s="1"/>
      <c r="N242" s="1">
        <v>9.979266666666666</v>
      </c>
      <c r="O242" s="1" t="s">
        <v>55</v>
      </c>
      <c r="P242" s="1" t="s">
        <v>9548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66</v>
      </c>
      <c r="B243" s="1" t="s">
        <v>17</v>
      </c>
      <c r="C243" s="3">
        <v>258.0</v>
      </c>
      <c r="D243" s="1">
        <v>0.0</v>
      </c>
      <c r="E243" s="1" t="s">
        <v>9530</v>
      </c>
      <c r="F243" s="1" t="s">
        <v>26</v>
      </c>
      <c r="G243" s="1" t="s">
        <v>27</v>
      </c>
      <c r="H243" s="1" t="s">
        <v>9549</v>
      </c>
      <c r="I243" s="1" t="s">
        <v>9550</v>
      </c>
      <c r="J243" s="1" t="s">
        <v>9550</v>
      </c>
      <c r="K243" s="2"/>
      <c r="L243" s="1">
        <v>-6.0</v>
      </c>
      <c r="M243" s="1"/>
      <c r="N243" s="1">
        <v>8.762766666666666</v>
      </c>
      <c r="O243" s="1" t="s">
        <v>8764</v>
      </c>
      <c r="P243" s="1" t="s">
        <v>9551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48</v>
      </c>
      <c r="B244" s="1" t="s">
        <v>17</v>
      </c>
      <c r="C244" s="3">
        <v>498.0</v>
      </c>
      <c r="D244" s="1">
        <v>0.0</v>
      </c>
      <c r="E244" s="1" t="s">
        <v>9306</v>
      </c>
      <c r="F244" s="1" t="s">
        <v>50</v>
      </c>
      <c r="G244" s="1" t="s">
        <v>19</v>
      </c>
      <c r="H244" s="1" t="s">
        <v>9552</v>
      </c>
      <c r="I244" s="1" t="s">
        <v>9553</v>
      </c>
      <c r="J244" s="1" t="s">
        <v>9554</v>
      </c>
      <c r="K244" s="1" t="s">
        <v>9555</v>
      </c>
      <c r="L244" s="1">
        <v>1.0</v>
      </c>
      <c r="M244" s="1">
        <v>0.00175</v>
      </c>
      <c r="N244" s="1">
        <v>9.5207</v>
      </c>
      <c r="O244" s="1" t="s">
        <v>55</v>
      </c>
      <c r="P244" s="1" t="s">
        <v>9556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48</v>
      </c>
      <c r="B245" s="1" t="s">
        <v>17</v>
      </c>
      <c r="C245" s="1">
        <v>329.0</v>
      </c>
      <c r="D245" s="1">
        <v>0.0</v>
      </c>
      <c r="E245" s="1" t="s">
        <v>9306</v>
      </c>
      <c r="F245" s="1" t="s">
        <v>50</v>
      </c>
      <c r="G245" s="1" t="s">
        <v>27</v>
      </c>
      <c r="H245" s="1" t="s">
        <v>9557</v>
      </c>
      <c r="I245" s="1" t="s">
        <v>9558</v>
      </c>
      <c r="J245" s="1" t="s">
        <v>9559</v>
      </c>
      <c r="K245" s="1" t="s">
        <v>9560</v>
      </c>
      <c r="L245" s="1">
        <v>-12.0</v>
      </c>
      <c r="M245" s="1">
        <v>0.0017833333333333334</v>
      </c>
      <c r="N245" s="1">
        <v>8.00315</v>
      </c>
      <c r="O245" s="1" t="s">
        <v>55</v>
      </c>
      <c r="P245" s="1" t="s">
        <v>9512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66</v>
      </c>
      <c r="B246" s="1" t="s">
        <v>17</v>
      </c>
      <c r="C246" s="1">
        <v>264.0</v>
      </c>
      <c r="D246" s="1">
        <v>0.0</v>
      </c>
      <c r="E246" s="1" t="s">
        <v>617</v>
      </c>
      <c r="F246" s="1" t="s">
        <v>26</v>
      </c>
      <c r="G246" s="1" t="s">
        <v>27</v>
      </c>
      <c r="H246" s="1" t="s">
        <v>9561</v>
      </c>
      <c r="I246" s="1" t="s">
        <v>9562</v>
      </c>
      <c r="J246" s="1" t="s">
        <v>9562</v>
      </c>
      <c r="K246" s="2"/>
      <c r="L246" s="1">
        <v>-9.0</v>
      </c>
      <c r="M246" s="1"/>
      <c r="N246" s="1">
        <v>5.210266666666667</v>
      </c>
      <c r="O246" s="1" t="s">
        <v>8764</v>
      </c>
      <c r="P246" s="1" t="s">
        <v>864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48</v>
      </c>
      <c r="B247" s="1" t="s">
        <v>17</v>
      </c>
      <c r="C247" s="1">
        <v>498.0</v>
      </c>
      <c r="D247" s="1">
        <v>0.0</v>
      </c>
      <c r="E247" s="1" t="s">
        <v>9306</v>
      </c>
      <c r="F247" s="1" t="s">
        <v>50</v>
      </c>
      <c r="G247" s="1" t="s">
        <v>27</v>
      </c>
      <c r="H247" s="1" t="s">
        <v>9563</v>
      </c>
      <c r="I247" s="1" t="s">
        <v>9564</v>
      </c>
      <c r="J247" s="1" t="s">
        <v>9565</v>
      </c>
      <c r="K247" s="1" t="s">
        <v>9566</v>
      </c>
      <c r="L247" s="1">
        <v>15.0</v>
      </c>
      <c r="M247" s="1">
        <v>0.011133333333333334</v>
      </c>
      <c r="N247" s="1">
        <v>19.772433333333332</v>
      </c>
      <c r="O247" s="1" t="s">
        <v>55</v>
      </c>
      <c r="P247" s="1" t="s">
        <v>9567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32</v>
      </c>
      <c r="B248" s="1" t="s">
        <v>17</v>
      </c>
      <c r="C248" s="1">
        <v>1065.0</v>
      </c>
      <c r="D248" s="1">
        <v>0.0</v>
      </c>
      <c r="E248" s="2"/>
      <c r="F248" s="1" t="s">
        <v>26</v>
      </c>
      <c r="G248" s="1" t="s">
        <v>27</v>
      </c>
      <c r="H248" s="1" t="s">
        <v>9568</v>
      </c>
      <c r="I248" s="1" t="s">
        <v>9569</v>
      </c>
      <c r="J248" s="1" t="s">
        <v>9569</v>
      </c>
      <c r="K248" s="2"/>
      <c r="L248" s="1">
        <v>-3.0</v>
      </c>
      <c r="M248" s="1"/>
      <c r="N248" s="1">
        <v>11.253583333333333</v>
      </c>
      <c r="O248" s="1" t="s">
        <v>8764</v>
      </c>
      <c r="P248" s="1" t="s">
        <v>9570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66</v>
      </c>
      <c r="B249" s="1" t="s">
        <v>17</v>
      </c>
      <c r="C249" s="1">
        <v>356.0</v>
      </c>
      <c r="D249" s="1">
        <v>0.0</v>
      </c>
      <c r="E249" s="1" t="s">
        <v>67</v>
      </c>
      <c r="F249" s="1" t="s">
        <v>26</v>
      </c>
      <c r="G249" s="1" t="s">
        <v>27</v>
      </c>
      <c r="H249" s="1" t="s">
        <v>9571</v>
      </c>
      <c r="I249" s="1" t="s">
        <v>9572</v>
      </c>
      <c r="J249" s="1" t="s">
        <v>9572</v>
      </c>
      <c r="K249" s="2"/>
      <c r="L249" s="1">
        <v>-6.0</v>
      </c>
      <c r="M249" s="1"/>
      <c r="N249" s="1">
        <v>9.8119</v>
      </c>
      <c r="O249" s="1" t="s">
        <v>8764</v>
      </c>
      <c r="P249" s="1" t="s">
        <v>9573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32</v>
      </c>
      <c r="B250" s="1" t="s">
        <v>17</v>
      </c>
      <c r="C250" s="1">
        <v>449.0</v>
      </c>
      <c r="D250" s="1">
        <v>0.0</v>
      </c>
      <c r="E250" s="2"/>
      <c r="F250" s="1" t="s">
        <v>26</v>
      </c>
      <c r="G250" s="1" t="s">
        <v>27</v>
      </c>
      <c r="H250" s="1" t="s">
        <v>9574</v>
      </c>
      <c r="I250" s="1" t="s">
        <v>9575</v>
      </c>
      <c r="J250" s="1" t="s">
        <v>9575</v>
      </c>
      <c r="K250" s="2"/>
      <c r="L250" s="1">
        <v>-4.0</v>
      </c>
      <c r="M250" s="1"/>
      <c r="N250" s="1">
        <v>10.711833333333333</v>
      </c>
      <c r="O250" s="1" t="s">
        <v>8764</v>
      </c>
      <c r="P250" s="1" t="s">
        <v>9576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24</v>
      </c>
      <c r="B251" s="1" t="s">
        <v>17</v>
      </c>
      <c r="C251" s="1">
        <v>264.0</v>
      </c>
      <c r="D251" s="1">
        <v>0.0</v>
      </c>
      <c r="E251" s="1" t="s">
        <v>25</v>
      </c>
      <c r="F251" s="1" t="s">
        <v>26</v>
      </c>
      <c r="G251" s="1" t="s">
        <v>27</v>
      </c>
      <c r="H251" s="1" t="s">
        <v>9577</v>
      </c>
      <c r="I251" s="1" t="s">
        <v>9578</v>
      </c>
      <c r="J251" s="1" t="s">
        <v>9578</v>
      </c>
      <c r="K251" s="2"/>
      <c r="L251" s="1">
        <v>-3.0</v>
      </c>
      <c r="M251" s="1"/>
      <c r="N251" s="1">
        <v>11.779316666666666</v>
      </c>
      <c r="O251" s="1" t="s">
        <v>8764</v>
      </c>
      <c r="P251" s="1" t="s">
        <v>9579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24</v>
      </c>
      <c r="B252" s="1" t="s">
        <v>17</v>
      </c>
      <c r="C252" s="3">
        <v>513.2</v>
      </c>
      <c r="D252" s="1">
        <v>0.0</v>
      </c>
      <c r="E252" s="1" t="s">
        <v>25</v>
      </c>
      <c r="F252" s="1" t="s">
        <v>26</v>
      </c>
      <c r="G252" s="1" t="s">
        <v>27</v>
      </c>
      <c r="H252" s="1" t="s">
        <v>9580</v>
      </c>
      <c r="I252" s="1" t="s">
        <v>9581</v>
      </c>
      <c r="J252" s="1" t="s">
        <v>9581</v>
      </c>
      <c r="K252" s="2"/>
      <c r="L252" s="1">
        <v>-5.0</v>
      </c>
      <c r="M252" s="1"/>
      <c r="N252" s="1">
        <v>9.2331</v>
      </c>
      <c r="O252" s="1" t="s">
        <v>8764</v>
      </c>
      <c r="P252" s="1" t="s">
        <v>9582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24</v>
      </c>
      <c r="B253" s="1" t="s">
        <v>17</v>
      </c>
      <c r="C253" s="1">
        <v>281.2</v>
      </c>
      <c r="D253" s="1">
        <v>0.0</v>
      </c>
      <c r="E253" s="1" t="s">
        <v>25</v>
      </c>
      <c r="F253" s="1" t="s">
        <v>26</v>
      </c>
      <c r="G253" s="1" t="s">
        <v>27</v>
      </c>
      <c r="H253" s="1" t="s">
        <v>9583</v>
      </c>
      <c r="I253" s="1" t="s">
        <v>9584</v>
      </c>
      <c r="J253" s="1" t="s">
        <v>9584</v>
      </c>
      <c r="K253" s="2"/>
      <c r="L253" s="1">
        <v>-8.0</v>
      </c>
      <c r="M253" s="1"/>
      <c r="N253" s="1">
        <v>6.4649833333333335</v>
      </c>
      <c r="O253" s="1" t="s">
        <v>8764</v>
      </c>
      <c r="P253" s="1" t="s">
        <v>9585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24</v>
      </c>
      <c r="B254" s="1" t="s">
        <v>17</v>
      </c>
      <c r="C254" s="1">
        <v>293.0</v>
      </c>
      <c r="D254" s="1">
        <v>0.0</v>
      </c>
      <c r="E254" s="1" t="s">
        <v>25</v>
      </c>
      <c r="F254" s="1" t="s">
        <v>26</v>
      </c>
      <c r="G254" s="1" t="s">
        <v>27</v>
      </c>
      <c r="H254" s="1" t="s">
        <v>9586</v>
      </c>
      <c r="I254" s="1" t="s">
        <v>9587</v>
      </c>
      <c r="J254" s="1" t="s">
        <v>9587</v>
      </c>
      <c r="K254" s="2"/>
      <c r="L254" s="1">
        <v>-6.0</v>
      </c>
      <c r="M254" s="1"/>
      <c r="N254" s="1">
        <v>8.97895</v>
      </c>
      <c r="O254" s="1" t="s">
        <v>8764</v>
      </c>
      <c r="P254" s="1" t="s">
        <v>9588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24</v>
      </c>
      <c r="B255" s="3" t="s">
        <v>17</v>
      </c>
      <c r="C255" s="3">
        <v>264.0</v>
      </c>
      <c r="D255" s="1">
        <v>0.0</v>
      </c>
      <c r="E255" s="1" t="s">
        <v>25</v>
      </c>
      <c r="F255" s="1" t="s">
        <v>26</v>
      </c>
      <c r="G255" s="1" t="s">
        <v>27</v>
      </c>
      <c r="H255" s="1" t="s">
        <v>9589</v>
      </c>
      <c r="I255" s="1" t="s">
        <v>9590</v>
      </c>
      <c r="J255" s="1" t="s">
        <v>9590</v>
      </c>
      <c r="K255" s="2"/>
      <c r="L255" s="1">
        <v>-5.0</v>
      </c>
      <c r="M255" s="1"/>
      <c r="N255" s="1">
        <v>9.474766666666667</v>
      </c>
      <c r="O255" s="1" t="s">
        <v>8764</v>
      </c>
      <c r="P255" s="1" t="s">
        <v>9591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32</v>
      </c>
      <c r="B256" s="1" t="s">
        <v>17</v>
      </c>
      <c r="C256" s="1">
        <v>329.0</v>
      </c>
      <c r="D256" s="1">
        <v>0.0</v>
      </c>
      <c r="E256" s="2"/>
      <c r="F256" s="1" t="s">
        <v>26</v>
      </c>
      <c r="G256" s="1" t="s">
        <v>19</v>
      </c>
      <c r="H256" s="1" t="s">
        <v>9592</v>
      </c>
      <c r="I256" s="1" t="s">
        <v>9593</v>
      </c>
      <c r="J256" s="1" t="s">
        <v>9593</v>
      </c>
      <c r="K256" s="2"/>
      <c r="L256" s="1">
        <v>-8.0</v>
      </c>
      <c r="M256" s="1"/>
      <c r="N256" s="1">
        <v>6.008766666666666</v>
      </c>
      <c r="O256" s="1" t="s">
        <v>8764</v>
      </c>
      <c r="P256" s="1" t="s">
        <v>9347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48</v>
      </c>
      <c r="B257" s="1" t="s">
        <v>17</v>
      </c>
      <c r="C257" s="3">
        <v>628.0</v>
      </c>
      <c r="D257" s="1">
        <v>0.0</v>
      </c>
      <c r="E257" s="1" t="s">
        <v>25</v>
      </c>
      <c r="F257" s="1" t="s">
        <v>50</v>
      </c>
      <c r="G257" s="1" t="s">
        <v>27</v>
      </c>
      <c r="H257" s="1" t="s">
        <v>9594</v>
      </c>
      <c r="I257" s="1" t="s">
        <v>9595</v>
      </c>
      <c r="J257" s="1" t="s">
        <v>9596</v>
      </c>
      <c r="K257" s="1" t="s">
        <v>9597</v>
      </c>
      <c r="L257" s="1">
        <v>3.0</v>
      </c>
      <c r="M257" s="1">
        <v>2.7651666666666666</v>
      </c>
      <c r="N257" s="1">
        <v>15.725016666666667</v>
      </c>
      <c r="O257" s="1" t="s">
        <v>55</v>
      </c>
      <c r="P257" s="1" t="s">
        <v>9598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32</v>
      </c>
      <c r="B258" s="1" t="s">
        <v>17</v>
      </c>
      <c r="C258" s="1">
        <v>264.0</v>
      </c>
      <c r="D258" s="1">
        <v>0.0</v>
      </c>
      <c r="E258" s="2"/>
      <c r="F258" s="1" t="s">
        <v>26</v>
      </c>
      <c r="G258" s="1" t="s">
        <v>27</v>
      </c>
      <c r="H258" s="1" t="s">
        <v>9599</v>
      </c>
      <c r="I258" s="1" t="s">
        <v>9600</v>
      </c>
      <c r="J258" s="1" t="s">
        <v>9600</v>
      </c>
      <c r="K258" s="2"/>
      <c r="L258" s="1">
        <v>-2.0</v>
      </c>
      <c r="M258" s="1"/>
      <c r="N258" s="1">
        <v>12.2808</v>
      </c>
      <c r="O258" s="1" t="s">
        <v>8764</v>
      </c>
      <c r="P258" s="1" t="s">
        <v>9601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24</v>
      </c>
      <c r="B259" s="1" t="s">
        <v>17</v>
      </c>
      <c r="C259" s="1">
        <v>388.0</v>
      </c>
      <c r="D259" s="1">
        <v>0.0</v>
      </c>
      <c r="E259" s="1" t="s">
        <v>25</v>
      </c>
      <c r="F259" s="1" t="s">
        <v>26</v>
      </c>
      <c r="G259" s="1" t="s">
        <v>27</v>
      </c>
      <c r="H259" s="1" t="s">
        <v>9602</v>
      </c>
      <c r="I259" s="1" t="s">
        <v>9603</v>
      </c>
      <c r="J259" s="1" t="s">
        <v>9603</v>
      </c>
      <c r="K259" s="2"/>
      <c r="L259" s="1">
        <v>-9.0</v>
      </c>
      <c r="M259" s="1"/>
      <c r="N259" s="1">
        <v>5.16915</v>
      </c>
      <c r="O259" s="1" t="s">
        <v>8764</v>
      </c>
      <c r="P259" s="1" t="s">
        <v>9604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32</v>
      </c>
      <c r="B260" s="1" t="s">
        <v>17</v>
      </c>
      <c r="C260" s="1">
        <v>709.0</v>
      </c>
      <c r="D260" s="1">
        <v>0.0</v>
      </c>
      <c r="E260" s="2"/>
      <c r="F260" s="1" t="s">
        <v>26</v>
      </c>
      <c r="G260" s="1" t="s">
        <v>27</v>
      </c>
      <c r="H260" s="1" t="s">
        <v>9605</v>
      </c>
      <c r="I260" s="1" t="s">
        <v>9606</v>
      </c>
      <c r="J260" s="1" t="s">
        <v>9606</v>
      </c>
      <c r="K260" s="2"/>
      <c r="L260" s="1">
        <v>-5.0</v>
      </c>
      <c r="M260" s="1"/>
      <c r="N260" s="1">
        <v>9.357833333333334</v>
      </c>
      <c r="O260" s="1" t="s">
        <v>8764</v>
      </c>
      <c r="P260" s="1" t="s">
        <v>9607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24</v>
      </c>
      <c r="B261" s="1" t="s">
        <v>17</v>
      </c>
      <c r="C261" s="1">
        <v>214.2</v>
      </c>
      <c r="D261" s="1">
        <v>0.0</v>
      </c>
      <c r="E261" s="1" t="s">
        <v>25</v>
      </c>
      <c r="F261" s="1" t="s">
        <v>26</v>
      </c>
      <c r="G261" s="1" t="s">
        <v>27</v>
      </c>
      <c r="H261" s="1" t="s">
        <v>9608</v>
      </c>
      <c r="I261" s="1" t="s">
        <v>9609</v>
      </c>
      <c r="J261" s="1" t="s">
        <v>9609</v>
      </c>
      <c r="K261" s="2"/>
      <c r="L261" s="1">
        <v>-1.0</v>
      </c>
      <c r="M261" s="1"/>
      <c r="N261" s="1">
        <v>13.024883333333333</v>
      </c>
      <c r="O261" s="1" t="s">
        <v>8764</v>
      </c>
      <c r="P261" s="1" t="s">
        <v>8958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48</v>
      </c>
      <c r="B262" s="1" t="s">
        <v>17</v>
      </c>
      <c r="C262" s="3">
        <v>309.0</v>
      </c>
      <c r="D262" s="1">
        <v>0.0</v>
      </c>
      <c r="E262" s="1" t="s">
        <v>25</v>
      </c>
      <c r="F262" s="1" t="s">
        <v>50</v>
      </c>
      <c r="G262" s="1" t="s">
        <v>27</v>
      </c>
      <c r="H262" s="1" t="s">
        <v>9610</v>
      </c>
      <c r="I262" s="1" t="s">
        <v>9611</v>
      </c>
      <c r="J262" s="1" t="s">
        <v>9612</v>
      </c>
      <c r="K262" s="1" t="s">
        <v>9613</v>
      </c>
      <c r="L262" s="1">
        <v>-1.0</v>
      </c>
      <c r="M262" s="1">
        <v>1.1665833333333333</v>
      </c>
      <c r="N262" s="1">
        <v>7.182366666666667</v>
      </c>
      <c r="O262" s="1" t="s">
        <v>55</v>
      </c>
      <c r="P262" s="1" t="s">
        <v>8968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48</v>
      </c>
      <c r="B263" s="1" t="s">
        <v>17</v>
      </c>
      <c r="C263" s="1">
        <v>414.0</v>
      </c>
      <c r="D263" s="1">
        <v>0.0</v>
      </c>
      <c r="E263" s="1" t="s">
        <v>25</v>
      </c>
      <c r="F263" s="1" t="s">
        <v>50</v>
      </c>
      <c r="G263" s="1" t="s">
        <v>27</v>
      </c>
      <c r="H263" s="1" t="s">
        <v>9614</v>
      </c>
      <c r="I263" s="1" t="s">
        <v>9615</v>
      </c>
      <c r="J263" s="1" t="s">
        <v>9616</v>
      </c>
      <c r="K263" s="1" t="s">
        <v>9617</v>
      </c>
      <c r="L263" s="1">
        <v>2.0</v>
      </c>
      <c r="M263" s="1">
        <v>0.36475</v>
      </c>
      <c r="N263" s="1">
        <v>11.275316666666667</v>
      </c>
      <c r="O263" s="1" t="s">
        <v>55</v>
      </c>
      <c r="P263" s="1" t="s">
        <v>9618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32</v>
      </c>
      <c r="B264" s="1" t="s">
        <v>17</v>
      </c>
      <c r="C264" s="3">
        <v>720.0</v>
      </c>
      <c r="D264" s="1">
        <v>0.0</v>
      </c>
      <c r="E264" s="2"/>
      <c r="F264" s="1" t="s">
        <v>26</v>
      </c>
      <c r="G264" s="1" t="s">
        <v>27</v>
      </c>
      <c r="H264" s="1" t="s">
        <v>9619</v>
      </c>
      <c r="I264" s="1" t="s">
        <v>9620</v>
      </c>
      <c r="J264" s="1" t="s">
        <v>9620</v>
      </c>
      <c r="K264" s="2"/>
      <c r="L264" s="1">
        <v>-4.0</v>
      </c>
      <c r="M264" s="1"/>
      <c r="N264" s="1">
        <v>10.157733333333333</v>
      </c>
      <c r="O264" s="1" t="s">
        <v>8764</v>
      </c>
      <c r="P264" s="1" t="s">
        <v>9621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24</v>
      </c>
      <c r="B265" s="1" t="s">
        <v>17</v>
      </c>
      <c r="C265" s="1">
        <v>458.0</v>
      </c>
      <c r="D265" s="1">
        <v>0.0</v>
      </c>
      <c r="E265" s="1" t="s">
        <v>25</v>
      </c>
      <c r="F265" s="1" t="s">
        <v>26</v>
      </c>
      <c r="G265" s="1" t="s">
        <v>27</v>
      </c>
      <c r="H265" s="1" t="s">
        <v>9622</v>
      </c>
      <c r="I265" s="1" t="s">
        <v>9623</v>
      </c>
      <c r="J265" s="1" t="s">
        <v>9623</v>
      </c>
      <c r="K265" s="2"/>
      <c r="L265" s="1">
        <v>-5.0</v>
      </c>
      <c r="M265" s="1"/>
      <c r="N265" s="1">
        <v>9.0054</v>
      </c>
      <c r="O265" s="1" t="s">
        <v>8764</v>
      </c>
      <c r="P265" s="1" t="s">
        <v>9624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24</v>
      </c>
      <c r="B266" s="1" t="s">
        <v>17</v>
      </c>
      <c r="C266" s="3">
        <v>264.0</v>
      </c>
      <c r="D266" s="1">
        <v>0.0</v>
      </c>
      <c r="E266" s="1" t="s">
        <v>25</v>
      </c>
      <c r="F266" s="1" t="s">
        <v>26</v>
      </c>
      <c r="G266" s="1" t="s">
        <v>27</v>
      </c>
      <c r="H266" s="1" t="s">
        <v>9625</v>
      </c>
      <c r="I266" s="1" t="s">
        <v>9626</v>
      </c>
      <c r="J266" s="1" t="s">
        <v>9626</v>
      </c>
      <c r="K266" s="2"/>
      <c r="L266" s="1">
        <v>-7.0</v>
      </c>
      <c r="M266" s="1"/>
      <c r="N266" s="1">
        <v>7.526716666666666</v>
      </c>
      <c r="O266" s="1" t="s">
        <v>8764</v>
      </c>
      <c r="P266" s="1" t="s">
        <v>9627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16</v>
      </c>
      <c r="B267" s="1" t="s">
        <v>17</v>
      </c>
      <c r="C267" s="1">
        <v>466.0</v>
      </c>
      <c r="D267" s="1">
        <v>0.0</v>
      </c>
      <c r="E267" s="2"/>
      <c r="F267" s="1" t="s">
        <v>18</v>
      </c>
      <c r="G267" s="1" t="s">
        <v>19</v>
      </c>
      <c r="H267" s="1" t="s">
        <v>9628</v>
      </c>
      <c r="I267" s="1" t="s">
        <v>9629</v>
      </c>
      <c r="J267" s="1" t="s">
        <v>9629</v>
      </c>
      <c r="K267" s="2"/>
      <c r="L267" s="1">
        <v>1.0</v>
      </c>
      <c r="M267" s="1"/>
      <c r="N267" s="1">
        <v>6.970866666666667</v>
      </c>
      <c r="O267" s="1" t="s">
        <v>22</v>
      </c>
      <c r="P267" s="1" t="s">
        <v>9630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48</v>
      </c>
      <c r="B268" s="1" t="s">
        <v>17</v>
      </c>
      <c r="C268" s="1">
        <v>593.0</v>
      </c>
      <c r="D268" s="1">
        <v>0.0</v>
      </c>
      <c r="E268" s="1" t="s">
        <v>25</v>
      </c>
      <c r="F268" s="1" t="s">
        <v>50</v>
      </c>
      <c r="G268" s="1" t="s">
        <v>19</v>
      </c>
      <c r="H268" s="1" t="s">
        <v>9631</v>
      </c>
      <c r="I268" s="1" t="s">
        <v>9632</v>
      </c>
      <c r="J268" s="1" t="s">
        <v>9633</v>
      </c>
      <c r="K268" s="1" t="s">
        <v>9634</v>
      </c>
      <c r="L268" s="1">
        <v>6.0</v>
      </c>
      <c r="M268" s="1">
        <v>0.9601166666666666</v>
      </c>
      <c r="N268" s="1">
        <v>11.828433333333333</v>
      </c>
      <c r="O268" s="1" t="s">
        <v>55</v>
      </c>
      <c r="P268" s="1" t="s">
        <v>9635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24</v>
      </c>
      <c r="B269" s="1" t="s">
        <v>17</v>
      </c>
      <c r="C269" s="3">
        <v>508.2</v>
      </c>
      <c r="D269" s="1">
        <v>0.0</v>
      </c>
      <c r="E269" s="1" t="s">
        <v>25</v>
      </c>
      <c r="F269" s="1" t="s">
        <v>26</v>
      </c>
      <c r="G269" s="1" t="s">
        <v>27</v>
      </c>
      <c r="H269" s="1" t="s">
        <v>9636</v>
      </c>
      <c r="I269" s="1" t="s">
        <v>9637</v>
      </c>
      <c r="J269" s="1" t="s">
        <v>9637</v>
      </c>
      <c r="K269" s="2"/>
      <c r="L269" s="1">
        <v>1.0</v>
      </c>
      <c r="M269" s="1"/>
      <c r="N269" s="1">
        <v>16.477866666666667</v>
      </c>
      <c r="O269" s="1" t="s">
        <v>8764</v>
      </c>
      <c r="P269" s="1" t="s">
        <v>9638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66</v>
      </c>
      <c r="B270" s="1" t="s">
        <v>17</v>
      </c>
      <c r="C270" s="1">
        <v>366.0</v>
      </c>
      <c r="D270" s="1">
        <v>0.0</v>
      </c>
      <c r="E270" s="1" t="s">
        <v>9639</v>
      </c>
      <c r="F270" s="1" t="s">
        <v>26</v>
      </c>
      <c r="G270" s="1" t="s">
        <v>27</v>
      </c>
      <c r="H270" s="1" t="s">
        <v>9640</v>
      </c>
      <c r="I270" s="1" t="s">
        <v>9641</v>
      </c>
      <c r="J270" s="1" t="s">
        <v>9641</v>
      </c>
      <c r="K270" s="2"/>
      <c r="L270" s="1">
        <v>-13.0</v>
      </c>
      <c r="M270" s="1"/>
      <c r="N270" s="1">
        <v>9.384133333333333</v>
      </c>
      <c r="O270" s="1" t="s">
        <v>8764</v>
      </c>
      <c r="P270" s="1" t="s">
        <v>9642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66</v>
      </c>
      <c r="B271" s="1" t="s">
        <v>17</v>
      </c>
      <c r="C271" s="1">
        <v>321.0</v>
      </c>
      <c r="D271" s="1">
        <v>0.0</v>
      </c>
      <c r="E271" s="1" t="s">
        <v>9643</v>
      </c>
      <c r="F271" s="1" t="s">
        <v>26</v>
      </c>
      <c r="G271" s="1" t="s">
        <v>27</v>
      </c>
      <c r="H271" s="1" t="s">
        <v>9644</v>
      </c>
      <c r="I271" s="1" t="s">
        <v>9645</v>
      </c>
      <c r="J271" s="1" t="s">
        <v>9645</v>
      </c>
      <c r="K271" s="2"/>
      <c r="L271" s="1">
        <v>-7.0</v>
      </c>
      <c r="M271" s="1"/>
      <c r="N271" s="1">
        <v>9.34785</v>
      </c>
      <c r="O271" s="1" t="s">
        <v>8764</v>
      </c>
      <c r="P271" s="1" t="s">
        <v>9646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24</v>
      </c>
      <c r="B272" s="1" t="s">
        <v>17</v>
      </c>
      <c r="C272" s="3">
        <v>388.0</v>
      </c>
      <c r="D272" s="1">
        <v>0.0</v>
      </c>
      <c r="E272" s="1" t="s">
        <v>25</v>
      </c>
      <c r="F272" s="1" t="s">
        <v>26</v>
      </c>
      <c r="G272" s="1" t="s">
        <v>27</v>
      </c>
      <c r="H272" s="1" t="s">
        <v>9647</v>
      </c>
      <c r="I272" s="1" t="s">
        <v>9648</v>
      </c>
      <c r="J272" s="1" t="s">
        <v>9648</v>
      </c>
      <c r="K272" s="2"/>
      <c r="L272" s="1">
        <v>-8.0</v>
      </c>
      <c r="M272" s="1"/>
      <c r="N272" s="1">
        <v>6.601533333333333</v>
      </c>
      <c r="O272" s="1" t="s">
        <v>8764</v>
      </c>
      <c r="P272" s="1" t="s">
        <v>9649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24</v>
      </c>
      <c r="B273" s="1" t="s">
        <v>17</v>
      </c>
      <c r="C273" s="1">
        <v>264.0</v>
      </c>
      <c r="D273" s="1">
        <v>0.0</v>
      </c>
      <c r="E273" s="1" t="s">
        <v>25</v>
      </c>
      <c r="F273" s="1" t="s">
        <v>26</v>
      </c>
      <c r="G273" s="1" t="s">
        <v>27</v>
      </c>
      <c r="H273" s="1" t="s">
        <v>9650</v>
      </c>
      <c r="I273" s="1" t="s">
        <v>9651</v>
      </c>
      <c r="J273" s="1" t="s">
        <v>9651</v>
      </c>
      <c r="K273" s="2"/>
      <c r="L273" s="1">
        <v>-9.0</v>
      </c>
      <c r="M273" s="1"/>
      <c r="N273" s="1">
        <v>5.499</v>
      </c>
      <c r="O273" s="1" t="s">
        <v>8764</v>
      </c>
      <c r="P273" s="1" t="s">
        <v>9591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24</v>
      </c>
      <c r="B274" s="1" t="s">
        <v>17</v>
      </c>
      <c r="C274" s="1">
        <v>273.2</v>
      </c>
      <c r="D274" s="1">
        <v>0.0</v>
      </c>
      <c r="E274" s="1" t="s">
        <v>25</v>
      </c>
      <c r="F274" s="1" t="s">
        <v>26</v>
      </c>
      <c r="G274" s="1" t="s">
        <v>27</v>
      </c>
      <c r="H274" s="1" t="s">
        <v>9652</v>
      </c>
      <c r="I274" s="1" t="s">
        <v>9653</v>
      </c>
      <c r="J274" s="1" t="s">
        <v>9653</v>
      </c>
      <c r="K274" s="2"/>
      <c r="L274" s="1">
        <v>-9.0</v>
      </c>
      <c r="M274" s="1"/>
      <c r="N274" s="1">
        <v>5.5524</v>
      </c>
      <c r="O274" s="1" t="s">
        <v>8764</v>
      </c>
      <c r="P274" s="1" t="s">
        <v>9654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24</v>
      </c>
      <c r="B275" s="1" t="s">
        <v>17</v>
      </c>
      <c r="C275" s="1">
        <v>330.2</v>
      </c>
      <c r="D275" s="1">
        <v>0.0</v>
      </c>
      <c r="E275" s="1" t="s">
        <v>25</v>
      </c>
      <c r="F275" s="1" t="s">
        <v>26</v>
      </c>
      <c r="G275" s="1" t="s">
        <v>27</v>
      </c>
      <c r="H275" s="1" t="s">
        <v>9655</v>
      </c>
      <c r="I275" s="1" t="s">
        <v>9656</v>
      </c>
      <c r="J275" s="1" t="s">
        <v>9656</v>
      </c>
      <c r="K275" s="2"/>
      <c r="L275" s="1">
        <v>-7.0</v>
      </c>
      <c r="M275" s="1"/>
      <c r="N275" s="1">
        <v>7.913133333333334</v>
      </c>
      <c r="O275" s="1" t="s">
        <v>8764</v>
      </c>
      <c r="P275" s="1" t="s">
        <v>9657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24</v>
      </c>
      <c r="B276" s="1" t="s">
        <v>17</v>
      </c>
      <c r="C276" s="3">
        <v>214.2</v>
      </c>
      <c r="D276" s="1">
        <v>0.0</v>
      </c>
      <c r="E276" s="1" t="s">
        <v>25</v>
      </c>
      <c r="F276" s="1" t="s">
        <v>26</v>
      </c>
      <c r="G276" s="1" t="s">
        <v>27</v>
      </c>
      <c r="H276" s="1" t="s">
        <v>9658</v>
      </c>
      <c r="I276" s="1" t="s">
        <v>9659</v>
      </c>
      <c r="J276" s="1" t="s">
        <v>9659</v>
      </c>
      <c r="K276" s="2"/>
      <c r="L276" s="1">
        <v>2.0</v>
      </c>
      <c r="M276" s="1"/>
      <c r="N276" s="1">
        <v>17.924433333333333</v>
      </c>
      <c r="O276" s="1" t="s">
        <v>8764</v>
      </c>
      <c r="P276" s="1" t="s">
        <v>9660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24</v>
      </c>
      <c r="B277" s="1" t="s">
        <v>17</v>
      </c>
      <c r="C277" s="3">
        <v>512.4</v>
      </c>
      <c r="D277" s="1">
        <v>0.0</v>
      </c>
      <c r="E277" s="1" t="s">
        <v>25</v>
      </c>
      <c r="F277" s="1" t="s">
        <v>26</v>
      </c>
      <c r="G277" s="1" t="s">
        <v>27</v>
      </c>
      <c r="H277" s="1" t="s">
        <v>9661</v>
      </c>
      <c r="I277" s="1" t="s">
        <v>9662</v>
      </c>
      <c r="J277" s="1" t="s">
        <v>9662</v>
      </c>
      <c r="K277" s="2"/>
      <c r="L277" s="1">
        <v>-3.0</v>
      </c>
      <c r="M277" s="1"/>
      <c r="N277" s="1">
        <v>11.5057</v>
      </c>
      <c r="O277" s="1" t="s">
        <v>8764</v>
      </c>
      <c r="P277" s="1" t="s">
        <v>9663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48</v>
      </c>
      <c r="B278" s="1" t="s">
        <v>17</v>
      </c>
      <c r="C278" s="3">
        <v>306.0</v>
      </c>
      <c r="D278" s="1">
        <v>0.0</v>
      </c>
      <c r="E278" s="1" t="s">
        <v>25</v>
      </c>
      <c r="F278" s="1" t="s">
        <v>50</v>
      </c>
      <c r="G278" s="1" t="s">
        <v>27</v>
      </c>
      <c r="H278" s="1" t="s">
        <v>9664</v>
      </c>
      <c r="I278" s="1" t="s">
        <v>9665</v>
      </c>
      <c r="J278" s="1" t="s">
        <v>9666</v>
      </c>
      <c r="K278" s="1" t="s">
        <v>9667</v>
      </c>
      <c r="L278" s="1">
        <v>4.0</v>
      </c>
      <c r="M278" s="1">
        <v>1.2238333333333333</v>
      </c>
      <c r="N278" s="1">
        <v>16.073816666666666</v>
      </c>
      <c r="O278" s="1" t="s">
        <v>55</v>
      </c>
      <c r="P278" s="1" t="s">
        <v>9668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66</v>
      </c>
      <c r="B279" s="1" t="s">
        <v>17</v>
      </c>
      <c r="C279" s="3">
        <v>844.0</v>
      </c>
      <c r="D279" s="1">
        <v>0.0</v>
      </c>
      <c r="E279" s="1" t="s">
        <v>1510</v>
      </c>
      <c r="F279" s="1" t="s">
        <v>26</v>
      </c>
      <c r="G279" s="1" t="s">
        <v>27</v>
      </c>
      <c r="H279" s="1" t="s">
        <v>9669</v>
      </c>
      <c r="I279" s="1" t="s">
        <v>9670</v>
      </c>
      <c r="J279" s="1" t="s">
        <v>9670</v>
      </c>
      <c r="K279" s="2"/>
      <c r="L279" s="1">
        <v>4.0</v>
      </c>
      <c r="M279" s="1"/>
      <c r="N279" s="1">
        <v>32.32908333333334</v>
      </c>
      <c r="O279" s="1" t="s">
        <v>8764</v>
      </c>
      <c r="P279" s="1" t="s">
        <v>9671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66</v>
      </c>
      <c r="B280" s="1" t="s">
        <v>17</v>
      </c>
      <c r="C280" s="1">
        <v>589.0</v>
      </c>
      <c r="D280" s="1">
        <v>0.0</v>
      </c>
      <c r="E280" s="1" t="s">
        <v>2400</v>
      </c>
      <c r="F280" s="1" t="s">
        <v>26</v>
      </c>
      <c r="G280" s="1" t="s">
        <v>27</v>
      </c>
      <c r="H280" s="1" t="s">
        <v>9672</v>
      </c>
      <c r="I280" s="1" t="s">
        <v>9673</v>
      </c>
      <c r="J280" s="1" t="s">
        <v>9673</v>
      </c>
      <c r="K280" s="2"/>
      <c r="L280" s="1">
        <v>-4.0</v>
      </c>
      <c r="M280" s="1"/>
      <c r="N280" s="1">
        <v>10.9658</v>
      </c>
      <c r="O280" s="1" t="s">
        <v>8764</v>
      </c>
      <c r="P280" s="1" t="s">
        <v>9674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48</v>
      </c>
      <c r="B281" s="1" t="s">
        <v>17</v>
      </c>
      <c r="C281" s="3">
        <v>448.0</v>
      </c>
      <c r="D281" s="1">
        <v>100.0</v>
      </c>
      <c r="E281" s="2"/>
      <c r="F281" s="1" t="s">
        <v>18</v>
      </c>
      <c r="G281" s="1" t="s">
        <v>27</v>
      </c>
      <c r="H281" s="1" t="s">
        <v>9675</v>
      </c>
      <c r="I281" s="1" t="s">
        <v>9676</v>
      </c>
      <c r="J281" s="1" t="s">
        <v>9676</v>
      </c>
      <c r="K281" s="2"/>
      <c r="L281" s="1">
        <v>-9.0</v>
      </c>
      <c r="M281" s="1"/>
      <c r="N281" s="1">
        <v>10.035966666666667</v>
      </c>
      <c r="O281" s="1" t="s">
        <v>55</v>
      </c>
      <c r="P281" s="1" t="s">
        <v>9677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66</v>
      </c>
      <c r="B282" s="1" t="s">
        <v>17</v>
      </c>
      <c r="C282" s="3">
        <v>603.0</v>
      </c>
      <c r="D282" s="1">
        <v>0.0</v>
      </c>
      <c r="E282" s="1" t="s">
        <v>9136</v>
      </c>
      <c r="F282" s="1" t="s">
        <v>26</v>
      </c>
      <c r="G282" s="1" t="s">
        <v>27</v>
      </c>
      <c r="H282" s="1" t="s">
        <v>9678</v>
      </c>
      <c r="I282" s="1" t="s">
        <v>9679</v>
      </c>
      <c r="J282" s="1" t="s">
        <v>9679</v>
      </c>
      <c r="K282" s="2"/>
      <c r="L282" s="1">
        <v>-7.0</v>
      </c>
      <c r="M282" s="1"/>
      <c r="N282" s="1">
        <v>11.749633333333334</v>
      </c>
      <c r="O282" s="1" t="s">
        <v>8764</v>
      </c>
      <c r="P282" s="1" t="s">
        <v>9680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24</v>
      </c>
      <c r="B283" s="1" t="s">
        <v>17</v>
      </c>
      <c r="C283" s="1">
        <v>306.2</v>
      </c>
      <c r="D283" s="1">
        <v>0.0</v>
      </c>
      <c r="E283" s="1" t="s">
        <v>25</v>
      </c>
      <c r="F283" s="1" t="s">
        <v>26</v>
      </c>
      <c r="G283" s="1" t="s">
        <v>27</v>
      </c>
      <c r="H283" s="1" t="s">
        <v>9681</v>
      </c>
      <c r="I283" s="1" t="s">
        <v>9682</v>
      </c>
      <c r="J283" s="1" t="s">
        <v>9682</v>
      </c>
      <c r="K283" s="2"/>
      <c r="L283" s="1">
        <v>-6.0</v>
      </c>
      <c r="M283" s="1"/>
      <c r="N283" s="1">
        <v>8.496466666666667</v>
      </c>
      <c r="O283" s="1" t="s">
        <v>8764</v>
      </c>
      <c r="P283" s="1" t="s">
        <v>9683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48</v>
      </c>
      <c r="B284" s="1" t="s">
        <v>17</v>
      </c>
      <c r="C284" s="1">
        <v>1860.0</v>
      </c>
      <c r="D284" s="1">
        <v>0.0</v>
      </c>
      <c r="E284" s="1" t="s">
        <v>25</v>
      </c>
      <c r="F284" s="1" t="s">
        <v>50</v>
      </c>
      <c r="G284" s="1" t="s">
        <v>27</v>
      </c>
      <c r="H284" s="1" t="s">
        <v>9684</v>
      </c>
      <c r="I284" s="1" t="s">
        <v>9685</v>
      </c>
      <c r="J284" s="1" t="s">
        <v>9686</v>
      </c>
      <c r="K284" s="1" t="s">
        <v>9687</v>
      </c>
      <c r="L284" s="1">
        <v>7.0</v>
      </c>
      <c r="M284" s="1">
        <v>10.341183333333333</v>
      </c>
      <c r="N284" s="1">
        <v>41.27795</v>
      </c>
      <c r="O284" s="1" t="s">
        <v>55</v>
      </c>
      <c r="P284" s="1" t="s">
        <v>9688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66</v>
      </c>
      <c r="B285" s="1" t="s">
        <v>17</v>
      </c>
      <c r="C285" s="1">
        <v>429.0</v>
      </c>
      <c r="D285" s="1">
        <v>0.0</v>
      </c>
      <c r="E285" s="1" t="s">
        <v>9689</v>
      </c>
      <c r="F285" s="1" t="s">
        <v>26</v>
      </c>
      <c r="G285" s="1" t="s">
        <v>27</v>
      </c>
      <c r="H285" s="1" t="s">
        <v>9690</v>
      </c>
      <c r="I285" s="1" t="s">
        <v>9691</v>
      </c>
      <c r="J285" s="1" t="s">
        <v>9691</v>
      </c>
      <c r="K285" s="2"/>
      <c r="L285" s="1">
        <v>-8.0</v>
      </c>
      <c r="M285" s="1"/>
      <c r="N285" s="1">
        <v>10.065433333333333</v>
      </c>
      <c r="O285" s="1" t="s">
        <v>8764</v>
      </c>
      <c r="P285" s="1" t="s">
        <v>9692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32</v>
      </c>
      <c r="B286" s="1" t="s">
        <v>17</v>
      </c>
      <c r="C286" s="1">
        <v>264.0</v>
      </c>
      <c r="D286" s="1">
        <v>0.0</v>
      </c>
      <c r="E286" s="2"/>
      <c r="F286" s="1" t="s">
        <v>26</v>
      </c>
      <c r="G286" s="1" t="s">
        <v>27</v>
      </c>
      <c r="H286" s="1" t="s">
        <v>9693</v>
      </c>
      <c r="I286" s="1" t="s">
        <v>9694</v>
      </c>
      <c r="J286" s="1" t="s">
        <v>9694</v>
      </c>
      <c r="K286" s="2"/>
      <c r="L286" s="1">
        <v>-7.0</v>
      </c>
      <c r="M286" s="1"/>
      <c r="N286" s="1">
        <v>7.436466666666667</v>
      </c>
      <c r="O286" s="1" t="s">
        <v>8764</v>
      </c>
      <c r="P286" s="1" t="s">
        <v>9695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32</v>
      </c>
      <c r="B287" s="1" t="s">
        <v>17</v>
      </c>
      <c r="C287" s="3">
        <v>394.0</v>
      </c>
      <c r="D287" s="1">
        <v>0.0</v>
      </c>
      <c r="E287" s="2"/>
      <c r="F287" s="1" t="s">
        <v>26</v>
      </c>
      <c r="G287" s="1" t="s">
        <v>27</v>
      </c>
      <c r="H287" s="1" t="s">
        <v>9696</v>
      </c>
      <c r="I287" s="1" t="s">
        <v>9697</v>
      </c>
      <c r="J287" s="1" t="s">
        <v>9697</v>
      </c>
      <c r="K287" s="2"/>
      <c r="L287" s="1">
        <v>-4.0</v>
      </c>
      <c r="M287" s="1"/>
      <c r="N287" s="1">
        <v>10.144683333333333</v>
      </c>
      <c r="O287" s="1" t="s">
        <v>8764</v>
      </c>
      <c r="P287" s="1" t="s">
        <v>9698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48</v>
      </c>
      <c r="B288" s="1" t="s">
        <v>17</v>
      </c>
      <c r="C288" s="1">
        <v>742.0</v>
      </c>
      <c r="D288" s="1">
        <v>185.0</v>
      </c>
      <c r="E288" s="2"/>
      <c r="F288" s="1" t="s">
        <v>18</v>
      </c>
      <c r="G288" s="1" t="s">
        <v>19</v>
      </c>
      <c r="H288" s="1" t="s">
        <v>9699</v>
      </c>
      <c r="I288" s="1" t="s">
        <v>9700</v>
      </c>
      <c r="J288" s="1" t="s">
        <v>9700</v>
      </c>
      <c r="K288" s="2"/>
      <c r="L288" s="1">
        <v>-5.0</v>
      </c>
      <c r="M288" s="1"/>
      <c r="N288" s="1">
        <v>17.223966666666666</v>
      </c>
      <c r="O288" s="1" t="s">
        <v>55</v>
      </c>
      <c r="P288" s="1" t="s">
        <v>9701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66</v>
      </c>
      <c r="B289" s="1" t="s">
        <v>17</v>
      </c>
      <c r="C289" s="1">
        <v>404.0</v>
      </c>
      <c r="D289" s="1">
        <v>0.0</v>
      </c>
      <c r="E289" s="1" t="s">
        <v>9702</v>
      </c>
      <c r="F289" s="1" t="s">
        <v>26</v>
      </c>
      <c r="G289" s="1" t="s">
        <v>27</v>
      </c>
      <c r="H289" s="1" t="s">
        <v>9703</v>
      </c>
      <c r="I289" s="1" t="s">
        <v>9704</v>
      </c>
      <c r="J289" s="1" t="s">
        <v>9704</v>
      </c>
      <c r="K289" s="2"/>
      <c r="L289" s="1">
        <v>-5.0</v>
      </c>
      <c r="M289" s="1"/>
      <c r="N289" s="1">
        <v>9.182133333333333</v>
      </c>
      <c r="O289" s="1" t="s">
        <v>8764</v>
      </c>
      <c r="P289" s="1" t="s">
        <v>9705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66</v>
      </c>
      <c r="B290" s="1" t="s">
        <v>17</v>
      </c>
      <c r="C290" s="1">
        <v>379.0</v>
      </c>
      <c r="D290" s="1">
        <v>0.0</v>
      </c>
      <c r="E290" s="1" t="s">
        <v>9706</v>
      </c>
      <c r="F290" s="1" t="s">
        <v>26</v>
      </c>
      <c r="G290" s="1" t="s">
        <v>27</v>
      </c>
      <c r="H290" s="1" t="s">
        <v>9707</v>
      </c>
      <c r="I290" s="1" t="s">
        <v>9708</v>
      </c>
      <c r="J290" s="1" t="s">
        <v>9708</v>
      </c>
      <c r="K290" s="2"/>
      <c r="L290" s="1">
        <v>-9.0</v>
      </c>
      <c r="M290" s="1"/>
      <c r="N290" s="1">
        <v>7.82385</v>
      </c>
      <c r="O290" s="1" t="s">
        <v>8764</v>
      </c>
      <c r="P290" s="1" t="s">
        <v>9709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48</v>
      </c>
      <c r="B291" s="1" t="s">
        <v>17</v>
      </c>
      <c r="C291" s="3">
        <v>209.0</v>
      </c>
      <c r="D291" s="1">
        <v>0.0</v>
      </c>
      <c r="E291" s="1" t="s">
        <v>9710</v>
      </c>
      <c r="F291" s="1" t="s">
        <v>50</v>
      </c>
      <c r="G291" s="1" t="s">
        <v>27</v>
      </c>
      <c r="H291" s="1" t="s">
        <v>9711</v>
      </c>
      <c r="I291" s="1" t="s">
        <v>9712</v>
      </c>
      <c r="J291" s="1" t="s">
        <v>9713</v>
      </c>
      <c r="K291" s="1" t="s">
        <v>9714</v>
      </c>
      <c r="L291" s="1">
        <v>-5.0</v>
      </c>
      <c r="M291" s="1">
        <v>0.002766666666666667</v>
      </c>
      <c r="N291" s="1">
        <v>12.331566666666667</v>
      </c>
      <c r="O291" s="1" t="s">
        <v>55</v>
      </c>
      <c r="P291" s="1" t="s">
        <v>9715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16</v>
      </c>
      <c r="B292" s="1" t="s">
        <v>17</v>
      </c>
      <c r="C292" s="1">
        <v>398.0</v>
      </c>
      <c r="D292" s="1">
        <v>0.0</v>
      </c>
      <c r="E292" s="2"/>
      <c r="F292" s="1" t="s">
        <v>18</v>
      </c>
      <c r="G292" s="1" t="s">
        <v>19</v>
      </c>
      <c r="H292" s="1" t="s">
        <v>9716</v>
      </c>
      <c r="I292" s="1" t="s">
        <v>9717</v>
      </c>
      <c r="J292" s="1" t="s">
        <v>9717</v>
      </c>
      <c r="K292" s="2"/>
      <c r="L292" s="1">
        <v>-4.0</v>
      </c>
      <c r="M292" s="1"/>
      <c r="N292" s="1">
        <v>0.06963333333333334</v>
      </c>
      <c r="O292" s="1" t="s">
        <v>22</v>
      </c>
      <c r="P292" s="1" t="s">
        <v>9718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66</v>
      </c>
      <c r="B293" s="1" t="s">
        <v>17</v>
      </c>
      <c r="C293" s="1">
        <v>118.0</v>
      </c>
      <c r="D293" s="1">
        <v>0.0</v>
      </c>
      <c r="E293" s="1" t="s">
        <v>6880</v>
      </c>
      <c r="F293" s="1" t="s">
        <v>26</v>
      </c>
      <c r="G293" s="1" t="s">
        <v>27</v>
      </c>
      <c r="H293" s="1" t="s">
        <v>9719</v>
      </c>
      <c r="I293" s="1" t="s">
        <v>9720</v>
      </c>
      <c r="J293" s="1" t="s">
        <v>9720</v>
      </c>
      <c r="K293" s="2"/>
      <c r="L293" s="1">
        <v>-14.0</v>
      </c>
      <c r="M293" s="1"/>
      <c r="N293" s="1">
        <v>0.5958333333333333</v>
      </c>
      <c r="O293" s="1" t="s">
        <v>8764</v>
      </c>
      <c r="P293" s="1" t="s">
        <v>9721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32</v>
      </c>
      <c r="B294" s="1" t="s">
        <v>17</v>
      </c>
      <c r="C294" s="1">
        <v>364.0</v>
      </c>
      <c r="D294" s="1">
        <v>0.0</v>
      </c>
      <c r="E294" s="2"/>
      <c r="F294" s="1" t="s">
        <v>26</v>
      </c>
      <c r="G294" s="1" t="s">
        <v>27</v>
      </c>
      <c r="H294" s="1" t="s">
        <v>9722</v>
      </c>
      <c r="I294" s="1" t="s">
        <v>9723</v>
      </c>
      <c r="J294" s="1" t="s">
        <v>9723</v>
      </c>
      <c r="K294" s="2"/>
      <c r="L294" s="1">
        <v>-8.0</v>
      </c>
      <c r="M294" s="1"/>
      <c r="N294" s="1">
        <v>6.2572833333333335</v>
      </c>
      <c r="O294" s="1" t="s">
        <v>8764</v>
      </c>
      <c r="P294" s="1" t="s">
        <v>9724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48</v>
      </c>
      <c r="B295" s="1" t="s">
        <v>17</v>
      </c>
      <c r="C295" s="3">
        <v>314.0</v>
      </c>
      <c r="D295" s="1">
        <v>0.0</v>
      </c>
      <c r="E295" s="1" t="s">
        <v>9710</v>
      </c>
      <c r="F295" s="1" t="s">
        <v>50</v>
      </c>
      <c r="G295" s="1" t="s">
        <v>27</v>
      </c>
      <c r="H295" s="1" t="s">
        <v>9725</v>
      </c>
      <c r="I295" s="1" t="s">
        <v>9726</v>
      </c>
      <c r="J295" s="1" t="s">
        <v>9727</v>
      </c>
      <c r="K295" s="1" t="s">
        <v>9728</v>
      </c>
      <c r="L295" s="1">
        <v>-9.0</v>
      </c>
      <c r="M295" s="1">
        <v>0.00205</v>
      </c>
      <c r="N295" s="1">
        <v>8.669416666666667</v>
      </c>
      <c r="O295" s="1" t="s">
        <v>55</v>
      </c>
      <c r="P295" s="1" t="s">
        <v>8920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24</v>
      </c>
      <c r="B296" s="1" t="s">
        <v>17</v>
      </c>
      <c r="C296" s="1">
        <v>646.0</v>
      </c>
      <c r="D296" s="1">
        <v>0.0</v>
      </c>
      <c r="E296" s="1" t="s">
        <v>25</v>
      </c>
      <c r="F296" s="1" t="s">
        <v>26</v>
      </c>
      <c r="G296" s="1" t="s">
        <v>27</v>
      </c>
      <c r="H296" s="1" t="s">
        <v>9729</v>
      </c>
      <c r="I296" s="1" t="s">
        <v>9730</v>
      </c>
      <c r="J296" s="1" t="s">
        <v>9730</v>
      </c>
      <c r="K296" s="2"/>
      <c r="L296" s="1">
        <v>-4.0</v>
      </c>
      <c r="M296" s="1"/>
      <c r="N296" s="1">
        <v>10.888583333333333</v>
      </c>
      <c r="O296" s="1" t="s">
        <v>8764</v>
      </c>
      <c r="P296" s="1" t="s">
        <v>9731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32</v>
      </c>
      <c r="B297" s="1" t="s">
        <v>17</v>
      </c>
      <c r="C297" s="1">
        <v>331.0</v>
      </c>
      <c r="D297" s="1">
        <v>0.0</v>
      </c>
      <c r="E297" s="2"/>
      <c r="F297" s="1" t="s">
        <v>26</v>
      </c>
      <c r="G297" s="1" t="s">
        <v>27</v>
      </c>
      <c r="H297" s="1" t="s">
        <v>9732</v>
      </c>
      <c r="I297" s="1" t="s">
        <v>9733</v>
      </c>
      <c r="J297" s="1" t="s">
        <v>9733</v>
      </c>
      <c r="K297" s="2"/>
      <c r="L297" s="1">
        <v>-6.0</v>
      </c>
      <c r="M297" s="1"/>
      <c r="N297" s="1">
        <v>8.9413</v>
      </c>
      <c r="O297" s="1" t="s">
        <v>8764</v>
      </c>
      <c r="P297" s="1" t="s">
        <v>9734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24</v>
      </c>
      <c r="B298" s="1" t="s">
        <v>17</v>
      </c>
      <c r="C298" s="3">
        <v>311.2</v>
      </c>
      <c r="D298" s="1">
        <v>0.0</v>
      </c>
      <c r="E298" s="1" t="s">
        <v>25</v>
      </c>
      <c r="F298" s="1" t="s">
        <v>26</v>
      </c>
      <c r="G298" s="1" t="s">
        <v>27</v>
      </c>
      <c r="H298" s="1" t="s">
        <v>9735</v>
      </c>
      <c r="I298" s="1" t="s">
        <v>9736</v>
      </c>
      <c r="J298" s="1" t="s">
        <v>9736</v>
      </c>
      <c r="K298" s="2"/>
      <c r="L298" s="1">
        <v>-6.0</v>
      </c>
      <c r="M298" s="1"/>
      <c r="N298" s="1">
        <v>8.204733333333333</v>
      </c>
      <c r="O298" s="1" t="s">
        <v>8764</v>
      </c>
      <c r="P298" s="1" t="s">
        <v>9737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16</v>
      </c>
      <c r="B299" s="1" t="s">
        <v>17</v>
      </c>
      <c r="C299" s="1">
        <v>309.0</v>
      </c>
      <c r="D299" s="1">
        <v>0.0</v>
      </c>
      <c r="E299" s="2"/>
      <c r="F299" s="1" t="s">
        <v>18</v>
      </c>
      <c r="G299" s="1" t="s">
        <v>19</v>
      </c>
      <c r="H299" s="1" t="s">
        <v>9738</v>
      </c>
      <c r="I299" s="1" t="s">
        <v>9739</v>
      </c>
      <c r="J299" s="1" t="s">
        <v>9739</v>
      </c>
      <c r="K299" s="2"/>
      <c r="L299" s="1">
        <v>-4.0</v>
      </c>
      <c r="M299" s="1"/>
      <c r="N299" s="1">
        <v>0.03546666666666667</v>
      </c>
      <c r="O299" s="1" t="s">
        <v>22</v>
      </c>
      <c r="P299" s="1" t="s">
        <v>9740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66</v>
      </c>
      <c r="B300" s="1" t="s">
        <v>17</v>
      </c>
      <c r="C300" s="1">
        <v>658.0</v>
      </c>
      <c r="D300" s="1">
        <v>0.0</v>
      </c>
      <c r="E300" s="1" t="s">
        <v>6880</v>
      </c>
      <c r="F300" s="1" t="s">
        <v>26</v>
      </c>
      <c r="G300" s="1" t="s">
        <v>27</v>
      </c>
      <c r="H300" s="1" t="s">
        <v>9741</v>
      </c>
      <c r="I300" s="1" t="s">
        <v>9742</v>
      </c>
      <c r="J300" s="1" t="s">
        <v>9742</v>
      </c>
      <c r="K300" s="2"/>
      <c r="L300" s="1">
        <v>-6.0</v>
      </c>
      <c r="M300" s="1"/>
      <c r="N300" s="1">
        <v>13.3663</v>
      </c>
      <c r="O300" s="1" t="s">
        <v>8764</v>
      </c>
      <c r="P300" s="1" t="s">
        <v>9743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32</v>
      </c>
      <c r="B301" s="1" t="s">
        <v>17</v>
      </c>
      <c r="C301" s="1">
        <v>430.0</v>
      </c>
      <c r="D301" s="1">
        <v>0.0</v>
      </c>
      <c r="E301" s="2"/>
      <c r="F301" s="1" t="s">
        <v>26</v>
      </c>
      <c r="G301" s="1" t="s">
        <v>27</v>
      </c>
      <c r="H301" s="1" t="s">
        <v>9744</v>
      </c>
      <c r="I301" s="1" t="s">
        <v>9745</v>
      </c>
      <c r="J301" s="1" t="s">
        <v>9746</v>
      </c>
      <c r="K301" s="2"/>
      <c r="L301" s="1">
        <v>-8.0</v>
      </c>
      <c r="M301" s="1"/>
      <c r="N301" s="1">
        <v>6.153883333333333</v>
      </c>
      <c r="O301" s="1" t="s">
        <v>8764</v>
      </c>
      <c r="P301" s="1" t="s">
        <v>9747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24</v>
      </c>
      <c r="B302" s="1" t="s">
        <v>17</v>
      </c>
      <c r="C302" s="1">
        <v>329.0</v>
      </c>
      <c r="D302" s="1">
        <v>0.0</v>
      </c>
      <c r="E302" s="1" t="s">
        <v>25</v>
      </c>
      <c r="F302" s="1" t="s">
        <v>26</v>
      </c>
      <c r="G302" s="1" t="s">
        <v>27</v>
      </c>
      <c r="H302" s="1" t="s">
        <v>9748</v>
      </c>
      <c r="I302" s="1" t="s">
        <v>9749</v>
      </c>
      <c r="J302" s="1" t="s">
        <v>9749</v>
      </c>
      <c r="K302" s="2"/>
      <c r="L302" s="1">
        <v>-9.0</v>
      </c>
      <c r="M302" s="1"/>
      <c r="N302" s="1">
        <v>5.441716666666666</v>
      </c>
      <c r="O302" s="1" t="s">
        <v>8764</v>
      </c>
      <c r="P302" s="1" t="s">
        <v>9750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24</v>
      </c>
      <c r="B303" s="1" t="s">
        <v>17</v>
      </c>
      <c r="C303" s="1">
        <v>963.0</v>
      </c>
      <c r="D303" s="1">
        <v>0.0</v>
      </c>
      <c r="E303" s="1" t="s">
        <v>25</v>
      </c>
      <c r="F303" s="1" t="s">
        <v>26</v>
      </c>
      <c r="G303" s="1" t="s">
        <v>27</v>
      </c>
      <c r="H303" s="1" t="s">
        <v>9751</v>
      </c>
      <c r="I303" s="1" t="s">
        <v>9752</v>
      </c>
      <c r="J303" s="1" t="s">
        <v>9752</v>
      </c>
      <c r="K303" s="2"/>
      <c r="L303" s="1">
        <v>0.0</v>
      </c>
      <c r="M303" s="1"/>
      <c r="N303" s="1">
        <v>15.3993</v>
      </c>
      <c r="O303" s="1" t="s">
        <v>8764</v>
      </c>
      <c r="P303" s="1" t="s">
        <v>9753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48</v>
      </c>
      <c r="B304" s="1" t="s">
        <v>17</v>
      </c>
      <c r="C304" s="3">
        <v>297.0</v>
      </c>
      <c r="D304" s="1">
        <v>62.0</v>
      </c>
      <c r="E304" s="2"/>
      <c r="F304" s="1" t="s">
        <v>18</v>
      </c>
      <c r="G304" s="1" t="s">
        <v>27</v>
      </c>
      <c r="H304" s="1" t="s">
        <v>9754</v>
      </c>
      <c r="I304" s="1" t="s">
        <v>9755</v>
      </c>
      <c r="J304" s="1" t="s">
        <v>9755</v>
      </c>
      <c r="K304" s="2"/>
      <c r="L304" s="1">
        <v>-3.0</v>
      </c>
      <c r="M304" s="1"/>
      <c r="N304" s="1">
        <v>11.846016666666667</v>
      </c>
      <c r="O304" s="1" t="s">
        <v>55</v>
      </c>
      <c r="P304" s="1" t="s">
        <v>8920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48</v>
      </c>
      <c r="B305" s="1" t="s">
        <v>17</v>
      </c>
      <c r="C305" s="1">
        <v>837.0</v>
      </c>
      <c r="D305" s="1">
        <v>0.0</v>
      </c>
      <c r="E305" s="1" t="s">
        <v>9710</v>
      </c>
      <c r="F305" s="1" t="s">
        <v>50</v>
      </c>
      <c r="G305" s="1" t="s">
        <v>19</v>
      </c>
      <c r="H305" s="1" t="s">
        <v>9756</v>
      </c>
      <c r="I305" s="1" t="s">
        <v>9757</v>
      </c>
      <c r="J305" s="1" t="s">
        <v>9758</v>
      </c>
      <c r="K305" s="1" t="s">
        <v>9759</v>
      </c>
      <c r="L305" s="1">
        <v>-11.0</v>
      </c>
      <c r="M305" s="1">
        <v>0.00185</v>
      </c>
      <c r="N305" s="1">
        <v>13.815116666666666</v>
      </c>
      <c r="O305" s="1" t="s">
        <v>55</v>
      </c>
      <c r="P305" s="1" t="s">
        <v>9760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32</v>
      </c>
      <c r="B306" s="1" t="s">
        <v>17</v>
      </c>
      <c r="C306" s="1">
        <v>356.0</v>
      </c>
      <c r="D306" s="1">
        <v>0.0</v>
      </c>
      <c r="E306" s="2"/>
      <c r="F306" s="1" t="s">
        <v>26</v>
      </c>
      <c r="G306" s="1" t="s">
        <v>27</v>
      </c>
      <c r="H306" s="1" t="s">
        <v>9761</v>
      </c>
      <c r="I306" s="1" t="s">
        <v>9762</v>
      </c>
      <c r="J306" s="1" t="s">
        <v>9762</v>
      </c>
      <c r="K306" s="2"/>
      <c r="L306" s="1">
        <v>-8.0</v>
      </c>
      <c r="M306" s="1"/>
      <c r="N306" s="1">
        <v>6.13825</v>
      </c>
      <c r="O306" s="1" t="s">
        <v>8764</v>
      </c>
      <c r="P306" s="1" t="s">
        <v>9763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66</v>
      </c>
      <c r="B307" s="1" t="s">
        <v>17</v>
      </c>
      <c r="C307" s="1">
        <v>329.0</v>
      </c>
      <c r="D307" s="1">
        <v>0.0</v>
      </c>
      <c r="E307" s="1" t="s">
        <v>6880</v>
      </c>
      <c r="F307" s="1" t="s">
        <v>26</v>
      </c>
      <c r="G307" s="1" t="s">
        <v>27</v>
      </c>
      <c r="H307" s="1" t="s">
        <v>9764</v>
      </c>
      <c r="I307" s="1" t="s">
        <v>9765</v>
      </c>
      <c r="J307" s="1" t="s">
        <v>9765</v>
      </c>
      <c r="K307" s="2"/>
      <c r="L307" s="1">
        <v>-9.0</v>
      </c>
      <c r="M307" s="1"/>
      <c r="N307" s="1">
        <v>5.966233333333333</v>
      </c>
      <c r="O307" s="1" t="s">
        <v>8764</v>
      </c>
      <c r="P307" s="1" t="s">
        <v>830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66</v>
      </c>
      <c r="B308" s="1" t="s">
        <v>17</v>
      </c>
      <c r="C308" s="3">
        <v>448.0</v>
      </c>
      <c r="D308" s="1">
        <v>0.0</v>
      </c>
      <c r="E308" s="1" t="s">
        <v>1527</v>
      </c>
      <c r="F308" s="1" t="s">
        <v>26</v>
      </c>
      <c r="G308" s="1" t="s">
        <v>27</v>
      </c>
      <c r="H308" s="1" t="s">
        <v>9766</v>
      </c>
      <c r="I308" s="1" t="s">
        <v>9767</v>
      </c>
      <c r="J308" s="1" t="s">
        <v>9767</v>
      </c>
      <c r="K308" s="2"/>
      <c r="L308" s="1">
        <v>-6.0</v>
      </c>
      <c r="M308" s="1"/>
      <c r="N308" s="1">
        <v>8.2839</v>
      </c>
      <c r="O308" s="1" t="s">
        <v>8764</v>
      </c>
      <c r="P308" s="1" t="s">
        <v>9768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16</v>
      </c>
      <c r="B309" s="1" t="s">
        <v>17</v>
      </c>
      <c r="C309" s="3">
        <v>349.0</v>
      </c>
      <c r="D309" s="1">
        <v>0.0</v>
      </c>
      <c r="E309" s="2"/>
      <c r="F309" s="1" t="s">
        <v>18</v>
      </c>
      <c r="G309" s="1" t="s">
        <v>19</v>
      </c>
      <c r="H309" s="1" t="s">
        <v>9769</v>
      </c>
      <c r="I309" s="1" t="s">
        <v>9770</v>
      </c>
      <c r="J309" s="1" t="s">
        <v>9770</v>
      </c>
      <c r="K309" s="2"/>
      <c r="L309" s="1">
        <v>-2.0</v>
      </c>
      <c r="M309" s="1"/>
      <c r="N309" s="1">
        <v>2.08925</v>
      </c>
      <c r="O309" s="1" t="s">
        <v>22</v>
      </c>
      <c r="P309" s="1" t="s">
        <v>9771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32</v>
      </c>
      <c r="B310" s="1" t="s">
        <v>17</v>
      </c>
      <c r="C310" s="1">
        <v>432.0</v>
      </c>
      <c r="D310" s="1">
        <v>0.0</v>
      </c>
      <c r="E310" s="2"/>
      <c r="F310" s="1" t="s">
        <v>26</v>
      </c>
      <c r="G310" s="1" t="s">
        <v>27</v>
      </c>
      <c r="H310" s="1" t="s">
        <v>9772</v>
      </c>
      <c r="I310" s="1" t="s">
        <v>9773</v>
      </c>
      <c r="J310" s="1" t="s">
        <v>9773</v>
      </c>
      <c r="K310" s="2"/>
      <c r="L310" s="1">
        <v>-6.0</v>
      </c>
      <c r="M310" s="1"/>
      <c r="N310" s="1">
        <v>8.454766666666666</v>
      </c>
      <c r="O310" s="1" t="s">
        <v>8764</v>
      </c>
      <c r="P310" s="1" t="s">
        <v>9774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32</v>
      </c>
      <c r="B311" s="1" t="s">
        <v>17</v>
      </c>
      <c r="C311" s="1">
        <v>258.0</v>
      </c>
      <c r="D311" s="1">
        <v>0.0</v>
      </c>
      <c r="E311" s="2"/>
      <c r="F311" s="1" t="s">
        <v>26</v>
      </c>
      <c r="G311" s="1" t="s">
        <v>19</v>
      </c>
      <c r="H311" s="1" t="s">
        <v>9775</v>
      </c>
      <c r="I311" s="1" t="s">
        <v>9776</v>
      </c>
      <c r="J311" s="1" t="s">
        <v>9776</v>
      </c>
      <c r="K311" s="2"/>
      <c r="L311" s="1">
        <v>-7.0</v>
      </c>
      <c r="M311" s="1"/>
      <c r="N311" s="1">
        <v>7.3922</v>
      </c>
      <c r="O311" s="1" t="s">
        <v>8764</v>
      </c>
      <c r="P311" s="1" t="s">
        <v>9777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32</v>
      </c>
      <c r="B312" s="1" t="s">
        <v>17</v>
      </c>
      <c r="C312" s="1">
        <v>329.0</v>
      </c>
      <c r="D312" s="1">
        <v>0.0</v>
      </c>
      <c r="E312" s="2"/>
      <c r="F312" s="1" t="s">
        <v>26</v>
      </c>
      <c r="G312" s="1" t="s">
        <v>19</v>
      </c>
      <c r="H312" s="1" t="s">
        <v>9778</v>
      </c>
      <c r="I312" s="1" t="s">
        <v>9779</v>
      </c>
      <c r="J312" s="1" t="s">
        <v>9779</v>
      </c>
      <c r="K312" s="2"/>
      <c r="L312" s="1">
        <v>-8.0</v>
      </c>
      <c r="M312" s="1"/>
      <c r="N312" s="1">
        <v>6.22925</v>
      </c>
      <c r="O312" s="1" t="s">
        <v>8764</v>
      </c>
      <c r="P312" s="1" t="s">
        <v>9780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48</v>
      </c>
      <c r="B313" s="1" t="s">
        <v>17</v>
      </c>
      <c r="C313" s="3">
        <v>238.0</v>
      </c>
      <c r="D313" s="1">
        <v>0.0</v>
      </c>
      <c r="E313" s="1" t="s">
        <v>9306</v>
      </c>
      <c r="F313" s="1" t="s">
        <v>50</v>
      </c>
      <c r="G313" s="1" t="s">
        <v>27</v>
      </c>
      <c r="H313" s="1" t="s">
        <v>9781</v>
      </c>
      <c r="I313" s="1" t="s">
        <v>9782</v>
      </c>
      <c r="J313" s="1" t="s">
        <v>9783</v>
      </c>
      <c r="K313" s="1" t="s">
        <v>9784</v>
      </c>
      <c r="L313" s="1">
        <v>-14.0</v>
      </c>
      <c r="M313" s="1">
        <v>0.00195</v>
      </c>
      <c r="N313" s="1">
        <v>10.839666666666666</v>
      </c>
      <c r="O313" s="1" t="s">
        <v>55</v>
      </c>
      <c r="P313" s="1" t="s">
        <v>9785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32</v>
      </c>
      <c r="B314" s="1" t="s">
        <v>17</v>
      </c>
      <c r="C314" s="1">
        <v>740.0</v>
      </c>
      <c r="D314" s="1">
        <v>0.0</v>
      </c>
      <c r="E314" s="2"/>
      <c r="F314" s="1" t="s">
        <v>26</v>
      </c>
      <c r="G314" s="1" t="s">
        <v>19</v>
      </c>
      <c r="H314" s="1" t="s">
        <v>9786</v>
      </c>
      <c r="I314" s="1" t="s">
        <v>9787</v>
      </c>
      <c r="J314" s="1" t="s">
        <v>9787</v>
      </c>
      <c r="K314" s="2"/>
      <c r="L314" s="1">
        <v>-5.0</v>
      </c>
      <c r="M314" s="1"/>
      <c r="N314" s="1">
        <v>9.038316666666667</v>
      </c>
      <c r="O314" s="1" t="s">
        <v>8764</v>
      </c>
      <c r="P314" s="1" t="s">
        <v>9788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16</v>
      </c>
      <c r="B315" s="1" t="s">
        <v>1468</v>
      </c>
      <c r="C315" s="1">
        <v>807.0</v>
      </c>
      <c r="D315" s="1">
        <v>0.0</v>
      </c>
      <c r="E315" s="2"/>
      <c r="F315" s="1" t="s">
        <v>18</v>
      </c>
      <c r="G315" s="1" t="s">
        <v>19</v>
      </c>
      <c r="H315" s="1" t="s">
        <v>9789</v>
      </c>
      <c r="I315" s="1" t="s">
        <v>9790</v>
      </c>
      <c r="J315" s="1" t="s">
        <v>9790</v>
      </c>
      <c r="K315" s="2"/>
      <c r="L315" s="1">
        <v>-4.0</v>
      </c>
      <c r="M315" s="1"/>
      <c r="N315" s="1">
        <v>0.06021666666666667</v>
      </c>
      <c r="O315" s="1" t="s">
        <v>22</v>
      </c>
      <c r="P315" s="1" t="s">
        <v>9791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32</v>
      </c>
      <c r="B316" s="1" t="s">
        <v>17</v>
      </c>
      <c r="C316" s="1">
        <v>348.0</v>
      </c>
      <c r="D316" s="1">
        <v>0.0</v>
      </c>
      <c r="E316" s="2"/>
      <c r="F316" s="1" t="s">
        <v>26</v>
      </c>
      <c r="G316" s="1" t="s">
        <v>27</v>
      </c>
      <c r="H316" s="1" t="s">
        <v>9792</v>
      </c>
      <c r="I316" s="1" t="s">
        <v>9793</v>
      </c>
      <c r="J316" s="1" t="s">
        <v>9793</v>
      </c>
      <c r="K316" s="2"/>
      <c r="L316" s="1">
        <v>-10.0</v>
      </c>
      <c r="M316" s="1"/>
      <c r="N316" s="1">
        <v>4.504783333333333</v>
      </c>
      <c r="O316" s="1" t="s">
        <v>8764</v>
      </c>
      <c r="P316" s="1" t="s">
        <v>9794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32</v>
      </c>
      <c r="B317" s="1" t="s">
        <v>17</v>
      </c>
      <c r="C317" s="3">
        <v>558.0</v>
      </c>
      <c r="D317" s="1">
        <v>0.0</v>
      </c>
      <c r="E317" s="2"/>
      <c r="F317" s="1" t="s">
        <v>26</v>
      </c>
      <c r="G317" s="1" t="s">
        <v>27</v>
      </c>
      <c r="H317" s="1" t="s">
        <v>9795</v>
      </c>
      <c r="I317" s="1" t="s">
        <v>9796</v>
      </c>
      <c r="J317" s="1" t="s">
        <v>9796</v>
      </c>
      <c r="K317" s="2"/>
      <c r="L317" s="1">
        <v>-9.0</v>
      </c>
      <c r="M317" s="1"/>
      <c r="N317" s="1">
        <v>5.454316666666666</v>
      </c>
      <c r="O317" s="1" t="s">
        <v>8764</v>
      </c>
      <c r="P317" s="1" t="s">
        <v>9797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24</v>
      </c>
      <c r="B318" s="1" t="s">
        <v>17</v>
      </c>
      <c r="C318" s="1">
        <v>379.0</v>
      </c>
      <c r="D318" s="1">
        <v>0.0</v>
      </c>
      <c r="E318" s="1" t="s">
        <v>25</v>
      </c>
      <c r="F318" s="1" t="s">
        <v>26</v>
      </c>
      <c r="G318" s="1" t="s">
        <v>27</v>
      </c>
      <c r="H318" s="1" t="s">
        <v>9798</v>
      </c>
      <c r="I318" s="1" t="s">
        <v>9799</v>
      </c>
      <c r="J318" s="1" t="s">
        <v>9799</v>
      </c>
      <c r="K318" s="2"/>
      <c r="L318" s="1">
        <v>-9.0</v>
      </c>
      <c r="M318" s="1"/>
      <c r="N318" s="1">
        <v>5.08685</v>
      </c>
      <c r="O318" s="1" t="s">
        <v>8764</v>
      </c>
      <c r="P318" s="1" t="s">
        <v>9800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24</v>
      </c>
      <c r="B319" s="1" t="s">
        <v>17</v>
      </c>
      <c r="C319" s="1">
        <v>379.0</v>
      </c>
      <c r="D319" s="1">
        <v>0.0</v>
      </c>
      <c r="E319" s="1" t="s">
        <v>25</v>
      </c>
      <c r="F319" s="1" t="s">
        <v>26</v>
      </c>
      <c r="G319" s="1" t="s">
        <v>27</v>
      </c>
      <c r="H319" s="1" t="s">
        <v>9801</v>
      </c>
      <c r="I319" s="1" t="s">
        <v>9802</v>
      </c>
      <c r="J319" s="1" t="s">
        <v>9802</v>
      </c>
      <c r="K319" s="2"/>
      <c r="L319" s="1">
        <v>-9.0</v>
      </c>
      <c r="M319" s="1"/>
      <c r="N319" s="1">
        <v>5.2859</v>
      </c>
      <c r="O319" s="1" t="s">
        <v>8764</v>
      </c>
      <c r="P319" s="1" t="s">
        <v>9803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48</v>
      </c>
      <c r="B320" s="1" t="s">
        <v>17</v>
      </c>
      <c r="C320" s="1">
        <v>927.0</v>
      </c>
      <c r="D320" s="1">
        <v>0.0</v>
      </c>
      <c r="E320" s="1" t="s">
        <v>9306</v>
      </c>
      <c r="F320" s="1" t="s">
        <v>50</v>
      </c>
      <c r="G320" s="1" t="s">
        <v>27</v>
      </c>
      <c r="H320" s="1" t="s">
        <v>9804</v>
      </c>
      <c r="I320" s="1" t="s">
        <v>9805</v>
      </c>
      <c r="J320" s="1" t="s">
        <v>9806</v>
      </c>
      <c r="K320" s="1" t="s">
        <v>9807</v>
      </c>
      <c r="L320" s="1">
        <v>-10.0</v>
      </c>
      <c r="M320" s="1">
        <v>0.002033333333333333</v>
      </c>
      <c r="N320" s="1">
        <v>8.025533333333334</v>
      </c>
      <c r="O320" s="1" t="s">
        <v>55</v>
      </c>
      <c r="P320" s="1" t="s">
        <v>9808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16</v>
      </c>
      <c r="B321" s="1" t="s">
        <v>17</v>
      </c>
      <c r="C321" s="1">
        <v>98.0</v>
      </c>
      <c r="D321" s="1">
        <v>0.0</v>
      </c>
      <c r="E321" s="2"/>
      <c r="F321" s="1" t="s">
        <v>18</v>
      </c>
      <c r="G321" s="1" t="s">
        <v>19</v>
      </c>
      <c r="H321" s="1" t="s">
        <v>9809</v>
      </c>
      <c r="I321" s="1" t="s">
        <v>9810</v>
      </c>
      <c r="J321" s="1" t="s">
        <v>9810</v>
      </c>
      <c r="K321" s="2"/>
      <c r="L321" s="1">
        <v>-4.0</v>
      </c>
      <c r="M321" s="1"/>
      <c r="N321" s="1">
        <v>0.4159833333333333</v>
      </c>
      <c r="O321" s="1" t="s">
        <v>22</v>
      </c>
      <c r="P321" s="1" t="s">
        <v>9811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24</v>
      </c>
      <c r="B322" s="1" t="s">
        <v>17</v>
      </c>
      <c r="C322" s="3">
        <v>329.0</v>
      </c>
      <c r="D322" s="1">
        <v>0.0</v>
      </c>
      <c r="E322" s="1" t="s">
        <v>25</v>
      </c>
      <c r="F322" s="1" t="s">
        <v>26</v>
      </c>
      <c r="G322" s="1" t="s">
        <v>27</v>
      </c>
      <c r="H322" s="1" t="s">
        <v>9812</v>
      </c>
      <c r="I322" s="1" t="s">
        <v>9813</v>
      </c>
      <c r="J322" s="1" t="s">
        <v>9813</v>
      </c>
      <c r="K322" s="2"/>
      <c r="L322" s="1">
        <v>-9.0</v>
      </c>
      <c r="M322" s="1"/>
      <c r="N322" s="1">
        <v>5.68305</v>
      </c>
      <c r="O322" s="1" t="s">
        <v>8764</v>
      </c>
      <c r="P322" s="1" t="s">
        <v>9353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24</v>
      </c>
      <c r="B323" s="1" t="s">
        <v>17</v>
      </c>
      <c r="C323" s="1">
        <v>244.2</v>
      </c>
      <c r="D323" s="1">
        <v>0.0</v>
      </c>
      <c r="E323" s="1" t="s">
        <v>25</v>
      </c>
      <c r="F323" s="1" t="s">
        <v>26</v>
      </c>
      <c r="G323" s="1" t="s">
        <v>27</v>
      </c>
      <c r="H323" s="1" t="s">
        <v>9814</v>
      </c>
      <c r="I323" s="1" t="s">
        <v>9815</v>
      </c>
      <c r="J323" s="1" t="s">
        <v>9815</v>
      </c>
      <c r="K323" s="2"/>
      <c r="L323" s="1">
        <v>-7.0</v>
      </c>
      <c r="M323" s="1"/>
      <c r="N323" s="1">
        <v>7.064583333333333</v>
      </c>
      <c r="O323" s="1" t="s">
        <v>8764</v>
      </c>
      <c r="P323" s="1" t="s">
        <v>9816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48</v>
      </c>
      <c r="B324" s="1" t="s">
        <v>17</v>
      </c>
      <c r="C324" s="1">
        <v>238.0</v>
      </c>
      <c r="D324" s="1">
        <v>11.0</v>
      </c>
      <c r="E324" s="1" t="s">
        <v>9306</v>
      </c>
      <c r="F324" s="1" t="s">
        <v>50</v>
      </c>
      <c r="G324" s="1" t="s">
        <v>27</v>
      </c>
      <c r="H324" s="1" t="s">
        <v>9817</v>
      </c>
      <c r="I324" s="1" t="s">
        <v>9818</v>
      </c>
      <c r="J324" s="1" t="s">
        <v>9819</v>
      </c>
      <c r="K324" s="1" t="s">
        <v>9820</v>
      </c>
      <c r="L324" s="1">
        <v>-16.0</v>
      </c>
      <c r="M324" s="1">
        <v>0.0021</v>
      </c>
      <c r="N324" s="1">
        <v>6.496383333333333</v>
      </c>
      <c r="O324" s="1" t="s">
        <v>55</v>
      </c>
      <c r="P324" s="1" t="s">
        <v>9821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66</v>
      </c>
      <c r="B325" s="1" t="s">
        <v>17</v>
      </c>
      <c r="C325" s="1">
        <v>264.0</v>
      </c>
      <c r="D325" s="1">
        <v>0.0</v>
      </c>
      <c r="E325" s="1" t="s">
        <v>6880</v>
      </c>
      <c r="F325" s="1" t="s">
        <v>26</v>
      </c>
      <c r="G325" s="1" t="s">
        <v>27</v>
      </c>
      <c r="H325" s="1" t="s">
        <v>9822</v>
      </c>
      <c r="I325" s="1" t="s">
        <v>9823</v>
      </c>
      <c r="J325" s="1" t="s">
        <v>9823</v>
      </c>
      <c r="K325" s="2"/>
      <c r="L325" s="1">
        <v>0.0</v>
      </c>
      <c r="M325" s="1"/>
      <c r="N325" s="1">
        <v>15.020416666666666</v>
      </c>
      <c r="O325" s="1" t="s">
        <v>8764</v>
      </c>
      <c r="P325" s="1" t="s">
        <v>9824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32</v>
      </c>
      <c r="B326" s="1" t="s">
        <v>17</v>
      </c>
      <c r="C326" s="1">
        <v>364.0</v>
      </c>
      <c r="D326" s="1">
        <v>0.0</v>
      </c>
      <c r="E326" s="2"/>
      <c r="F326" s="1" t="s">
        <v>26</v>
      </c>
      <c r="G326" s="1" t="s">
        <v>27</v>
      </c>
      <c r="H326" s="1" t="s">
        <v>9825</v>
      </c>
      <c r="I326" s="1" t="s">
        <v>9826</v>
      </c>
      <c r="J326" s="1" t="s">
        <v>9826</v>
      </c>
      <c r="K326" s="2"/>
      <c r="L326" s="1">
        <v>0.0</v>
      </c>
      <c r="M326" s="1"/>
      <c r="N326" s="1">
        <v>14.752833333333333</v>
      </c>
      <c r="O326" s="1" t="s">
        <v>8764</v>
      </c>
      <c r="P326" s="1" t="s">
        <v>9827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24</v>
      </c>
      <c r="B327" s="1" t="s">
        <v>17</v>
      </c>
      <c r="C327" s="1">
        <v>271.2</v>
      </c>
      <c r="D327" s="1">
        <v>0.0</v>
      </c>
      <c r="E327" s="1" t="s">
        <v>25</v>
      </c>
      <c r="F327" s="1" t="s">
        <v>26</v>
      </c>
      <c r="G327" s="1" t="s">
        <v>27</v>
      </c>
      <c r="H327" s="1" t="s">
        <v>9828</v>
      </c>
      <c r="I327" s="1" t="s">
        <v>9829</v>
      </c>
      <c r="J327" s="1" t="s">
        <v>9829</v>
      </c>
      <c r="K327" s="2"/>
      <c r="L327" s="1">
        <v>-1.0</v>
      </c>
      <c r="M327" s="1"/>
      <c r="N327" s="1">
        <v>13.445783333333333</v>
      </c>
      <c r="O327" s="1" t="s">
        <v>8764</v>
      </c>
      <c r="P327" s="1" t="s">
        <v>9830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32</v>
      </c>
      <c r="B328" s="3" t="s">
        <v>17</v>
      </c>
      <c r="C328" s="1">
        <v>329.0</v>
      </c>
      <c r="D328" s="1">
        <v>0.0</v>
      </c>
      <c r="E328" s="2"/>
      <c r="F328" s="1" t="s">
        <v>26</v>
      </c>
      <c r="G328" s="1" t="s">
        <v>27</v>
      </c>
      <c r="H328" s="1" t="s">
        <v>9831</v>
      </c>
      <c r="I328" s="1" t="s">
        <v>9832</v>
      </c>
      <c r="J328" s="1" t="s">
        <v>9832</v>
      </c>
      <c r="K328" s="2"/>
      <c r="L328" s="1">
        <v>-2.0</v>
      </c>
      <c r="M328" s="1"/>
      <c r="N328" s="1">
        <v>12.67595</v>
      </c>
      <c r="O328" s="1" t="s">
        <v>8764</v>
      </c>
      <c r="P328" s="1" t="s">
        <v>8995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24</v>
      </c>
      <c r="B329" s="1" t="s">
        <v>17</v>
      </c>
      <c r="C329" s="1">
        <v>264.0</v>
      </c>
      <c r="D329" s="1">
        <v>0.0</v>
      </c>
      <c r="E329" s="1" t="s">
        <v>25</v>
      </c>
      <c r="F329" s="1" t="s">
        <v>26</v>
      </c>
      <c r="G329" s="1" t="s">
        <v>27</v>
      </c>
      <c r="H329" s="1" t="s">
        <v>9833</v>
      </c>
      <c r="I329" s="1" t="s">
        <v>9834</v>
      </c>
      <c r="J329" s="1" t="s">
        <v>9834</v>
      </c>
      <c r="K329" s="2"/>
      <c r="L329" s="1">
        <v>-3.0</v>
      </c>
      <c r="M329" s="1"/>
      <c r="N329" s="1">
        <v>11.952216666666667</v>
      </c>
      <c r="O329" s="1" t="s">
        <v>8764</v>
      </c>
      <c r="P329" s="1" t="s">
        <v>9835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32</v>
      </c>
      <c r="B330" s="1" t="s">
        <v>17</v>
      </c>
      <c r="C330" s="1">
        <v>329.0</v>
      </c>
      <c r="D330" s="1">
        <v>0.0</v>
      </c>
      <c r="E330" s="2"/>
      <c r="F330" s="1" t="s">
        <v>26</v>
      </c>
      <c r="G330" s="1" t="s">
        <v>19</v>
      </c>
      <c r="H330" s="1" t="s">
        <v>9836</v>
      </c>
      <c r="I330" s="1" t="s">
        <v>9837</v>
      </c>
      <c r="J330" s="1" t="s">
        <v>9837</v>
      </c>
      <c r="K330" s="2"/>
      <c r="L330" s="1">
        <v>-3.0</v>
      </c>
      <c r="M330" s="1"/>
      <c r="N330" s="1">
        <v>11.44115</v>
      </c>
      <c r="O330" s="1" t="s">
        <v>8764</v>
      </c>
      <c r="P330" s="1" t="s">
        <v>9838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32</v>
      </c>
      <c r="B331" s="1" t="s">
        <v>17</v>
      </c>
      <c r="C331" s="1">
        <v>311.0</v>
      </c>
      <c r="D331" s="1">
        <v>0.0</v>
      </c>
      <c r="E331" s="2"/>
      <c r="F331" s="1" t="s">
        <v>26</v>
      </c>
      <c r="G331" s="1" t="s">
        <v>27</v>
      </c>
      <c r="H331" s="1" t="s">
        <v>9839</v>
      </c>
      <c r="I331" s="1" t="s">
        <v>9840</v>
      </c>
      <c r="J331" s="1" t="s">
        <v>9840</v>
      </c>
      <c r="K331" s="2"/>
      <c r="L331" s="1">
        <v>-3.0</v>
      </c>
      <c r="M331" s="1"/>
      <c r="N331" s="1">
        <v>11.689716666666667</v>
      </c>
      <c r="O331" s="1" t="s">
        <v>8764</v>
      </c>
      <c r="P331" s="1" t="s">
        <v>9841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32</v>
      </c>
      <c r="B332" s="1" t="s">
        <v>17</v>
      </c>
      <c r="C332" s="1">
        <v>394.0</v>
      </c>
      <c r="D332" s="1">
        <v>0.0</v>
      </c>
      <c r="E332" s="2"/>
      <c r="F332" s="1" t="s">
        <v>26</v>
      </c>
      <c r="G332" s="1" t="s">
        <v>27</v>
      </c>
      <c r="H332" s="1" t="s">
        <v>9842</v>
      </c>
      <c r="I332" s="1" t="s">
        <v>9843</v>
      </c>
      <c r="J332" s="1" t="s">
        <v>9843</v>
      </c>
      <c r="K332" s="2"/>
      <c r="L332" s="1">
        <v>-4.0</v>
      </c>
      <c r="M332" s="1"/>
      <c r="N332" s="1">
        <v>10.279416666666666</v>
      </c>
      <c r="O332" s="1" t="s">
        <v>8764</v>
      </c>
      <c r="P332" s="1" t="s">
        <v>9056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66</v>
      </c>
      <c r="B333" s="1" t="s">
        <v>17</v>
      </c>
      <c r="C333" s="1">
        <v>324.0</v>
      </c>
      <c r="D333" s="1">
        <v>0.0</v>
      </c>
      <c r="E333" s="1" t="s">
        <v>3967</v>
      </c>
      <c r="F333" s="1" t="s">
        <v>26</v>
      </c>
      <c r="G333" s="1" t="s">
        <v>27</v>
      </c>
      <c r="H333" s="1" t="s">
        <v>9844</v>
      </c>
      <c r="I333" s="1" t="s">
        <v>9845</v>
      </c>
      <c r="J333" s="1" t="s">
        <v>9845</v>
      </c>
      <c r="K333" s="2"/>
      <c r="L333" s="1">
        <v>-5.0</v>
      </c>
      <c r="M333" s="1"/>
      <c r="N333" s="1">
        <v>9.0128</v>
      </c>
      <c r="O333" s="1" t="s">
        <v>8764</v>
      </c>
      <c r="P333" s="1" t="s">
        <v>9846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16</v>
      </c>
      <c r="B334" s="1" t="s">
        <v>17</v>
      </c>
      <c r="C334" s="1">
        <v>306.0</v>
      </c>
      <c r="D334" s="1">
        <v>0.0</v>
      </c>
      <c r="E334" s="2"/>
      <c r="F334" s="1" t="s">
        <v>18</v>
      </c>
      <c r="G334" s="1" t="s">
        <v>19</v>
      </c>
      <c r="H334" s="1" t="s">
        <v>9847</v>
      </c>
      <c r="I334" s="1" t="s">
        <v>9848</v>
      </c>
      <c r="J334" s="1" t="s">
        <v>9848</v>
      </c>
      <c r="K334" s="2"/>
      <c r="L334" s="1">
        <v>5.0</v>
      </c>
      <c r="M334" s="1"/>
      <c r="N334" s="1">
        <v>10.4825</v>
      </c>
      <c r="O334" s="1" t="s">
        <v>22</v>
      </c>
      <c r="P334" s="1" t="s">
        <v>9849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48</v>
      </c>
      <c r="B335" s="1" t="s">
        <v>17</v>
      </c>
      <c r="C335" s="1">
        <v>267.0</v>
      </c>
      <c r="D335" s="1">
        <v>62.0</v>
      </c>
      <c r="E335" s="2"/>
      <c r="F335" s="1" t="s">
        <v>18</v>
      </c>
      <c r="G335" s="1" t="s">
        <v>27</v>
      </c>
      <c r="H335" s="1" t="s">
        <v>9850</v>
      </c>
      <c r="I335" s="1" t="s">
        <v>9851</v>
      </c>
      <c r="J335" s="1" t="s">
        <v>9851</v>
      </c>
      <c r="K335" s="2"/>
      <c r="L335" s="1">
        <v>-3.0</v>
      </c>
      <c r="M335" s="1"/>
      <c r="N335" s="1">
        <v>15.120866666666666</v>
      </c>
      <c r="O335" s="1" t="s">
        <v>55</v>
      </c>
      <c r="P335" s="1" t="s">
        <v>9852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24</v>
      </c>
      <c r="B336" s="1" t="s">
        <v>17</v>
      </c>
      <c r="C336" s="1">
        <v>214.2</v>
      </c>
      <c r="D336" s="1">
        <v>0.0</v>
      </c>
      <c r="E336" s="1" t="s">
        <v>25</v>
      </c>
      <c r="F336" s="1" t="s">
        <v>26</v>
      </c>
      <c r="G336" s="1" t="s">
        <v>27</v>
      </c>
      <c r="H336" s="1" t="s">
        <v>9853</v>
      </c>
      <c r="I336" s="1" t="s">
        <v>9854</v>
      </c>
      <c r="J336" s="1" t="s">
        <v>9854</v>
      </c>
      <c r="K336" s="2"/>
      <c r="L336" s="1">
        <v>-4.0</v>
      </c>
      <c r="M336" s="1"/>
      <c r="N336" s="1">
        <v>10.9335</v>
      </c>
      <c r="O336" s="1" t="s">
        <v>8764</v>
      </c>
      <c r="P336" s="1" t="s">
        <v>8780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24</v>
      </c>
      <c r="B337" s="1" t="s">
        <v>17</v>
      </c>
      <c r="C337" s="1">
        <v>214.2</v>
      </c>
      <c r="D337" s="1">
        <v>0.0</v>
      </c>
      <c r="E337" s="1" t="s">
        <v>25</v>
      </c>
      <c r="F337" s="1" t="s">
        <v>26</v>
      </c>
      <c r="G337" s="1" t="s">
        <v>27</v>
      </c>
      <c r="H337" s="1" t="s">
        <v>9855</v>
      </c>
      <c r="I337" s="1" t="s">
        <v>9856</v>
      </c>
      <c r="J337" s="1" t="s">
        <v>9856</v>
      </c>
      <c r="K337" s="2"/>
      <c r="L337" s="1">
        <v>0.0</v>
      </c>
      <c r="M337" s="1"/>
      <c r="N337" s="1">
        <v>14.754033333333334</v>
      </c>
      <c r="O337" s="1" t="s">
        <v>8764</v>
      </c>
      <c r="P337" s="1" t="s">
        <v>9857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24</v>
      </c>
      <c r="B338" s="1" t="s">
        <v>17</v>
      </c>
      <c r="C338" s="1">
        <v>375.2</v>
      </c>
      <c r="D338" s="1">
        <v>0.0</v>
      </c>
      <c r="E338" s="1" t="s">
        <v>25</v>
      </c>
      <c r="F338" s="1" t="s">
        <v>26</v>
      </c>
      <c r="G338" s="1" t="s">
        <v>27</v>
      </c>
      <c r="H338" s="1" t="s">
        <v>9858</v>
      </c>
      <c r="I338" s="1" t="s">
        <v>9859</v>
      </c>
      <c r="J338" s="1" t="s">
        <v>9859</v>
      </c>
      <c r="K338" s="2"/>
      <c r="L338" s="1">
        <v>-5.0</v>
      </c>
      <c r="M338" s="1"/>
      <c r="N338" s="1">
        <v>9.58135</v>
      </c>
      <c r="O338" s="1" t="s">
        <v>8764</v>
      </c>
      <c r="P338" s="1" t="s">
        <v>9860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24</v>
      </c>
      <c r="B339" s="1" t="s">
        <v>17</v>
      </c>
      <c r="C339" s="1">
        <v>405.2</v>
      </c>
      <c r="D339" s="1">
        <v>0.0</v>
      </c>
      <c r="E339" s="1" t="s">
        <v>25</v>
      </c>
      <c r="F339" s="1" t="s">
        <v>26</v>
      </c>
      <c r="G339" s="1" t="s">
        <v>27</v>
      </c>
      <c r="H339" s="1" t="s">
        <v>9861</v>
      </c>
      <c r="I339" s="1" t="s">
        <v>9862</v>
      </c>
      <c r="J339" s="1" t="s">
        <v>9862</v>
      </c>
      <c r="K339" s="2"/>
      <c r="L339" s="1">
        <v>-4.0</v>
      </c>
      <c r="M339" s="1"/>
      <c r="N339" s="1">
        <v>10.834633333333333</v>
      </c>
      <c r="O339" s="1" t="s">
        <v>8764</v>
      </c>
      <c r="P339" s="1" t="s">
        <v>9863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24</v>
      </c>
      <c r="B340" s="1" t="s">
        <v>17</v>
      </c>
      <c r="C340" s="1">
        <v>214.2</v>
      </c>
      <c r="D340" s="1">
        <v>0.0</v>
      </c>
      <c r="E340" s="1" t="s">
        <v>25</v>
      </c>
      <c r="F340" s="1" t="s">
        <v>26</v>
      </c>
      <c r="G340" s="1" t="s">
        <v>27</v>
      </c>
      <c r="H340" s="1" t="s">
        <v>9864</v>
      </c>
      <c r="I340" s="1" t="s">
        <v>9865</v>
      </c>
      <c r="J340" s="1" t="s">
        <v>9865</v>
      </c>
      <c r="K340" s="2"/>
      <c r="L340" s="1">
        <v>-2.0</v>
      </c>
      <c r="M340" s="1"/>
      <c r="N340" s="1">
        <v>12.2608</v>
      </c>
      <c r="O340" s="1" t="s">
        <v>8764</v>
      </c>
      <c r="P340" s="1" t="s">
        <v>8958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24</v>
      </c>
      <c r="B341" s="1" t="s">
        <v>17</v>
      </c>
      <c r="C341" s="1">
        <v>289.0</v>
      </c>
      <c r="D341" s="1">
        <v>0.0</v>
      </c>
      <c r="E341" s="1" t="s">
        <v>25</v>
      </c>
      <c r="F341" s="1" t="s">
        <v>26</v>
      </c>
      <c r="G341" s="1" t="s">
        <v>27</v>
      </c>
      <c r="H341" s="1" t="s">
        <v>9866</v>
      </c>
      <c r="I341" s="1" t="s">
        <v>9867</v>
      </c>
      <c r="J341" s="1" t="s">
        <v>9867</v>
      </c>
      <c r="K341" s="2"/>
      <c r="L341" s="1">
        <v>-7.0</v>
      </c>
      <c r="M341" s="1"/>
      <c r="N341" s="1">
        <v>7.365083333333334</v>
      </c>
      <c r="O341" s="1" t="s">
        <v>8764</v>
      </c>
      <c r="P341" s="1" t="s">
        <v>9868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32</v>
      </c>
      <c r="B342" s="1" t="s">
        <v>17</v>
      </c>
      <c r="C342" s="1">
        <v>688.0</v>
      </c>
      <c r="D342" s="1">
        <v>0.0</v>
      </c>
      <c r="E342" s="2"/>
      <c r="F342" s="1" t="s">
        <v>26</v>
      </c>
      <c r="G342" s="1" t="s">
        <v>27</v>
      </c>
      <c r="H342" s="1" t="s">
        <v>9869</v>
      </c>
      <c r="I342" s="1" t="s">
        <v>9870</v>
      </c>
      <c r="J342" s="1" t="s">
        <v>9870</v>
      </c>
      <c r="K342" s="2"/>
      <c r="L342" s="1">
        <v>-7.0</v>
      </c>
      <c r="M342" s="1"/>
      <c r="N342" s="1">
        <v>7.909466666666667</v>
      </c>
      <c r="O342" s="1" t="s">
        <v>8764</v>
      </c>
      <c r="P342" s="1" t="s">
        <v>9871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24</v>
      </c>
      <c r="B343" s="1" t="s">
        <v>17</v>
      </c>
      <c r="C343" s="1">
        <v>214.2</v>
      </c>
      <c r="D343" s="1">
        <v>0.0</v>
      </c>
      <c r="E343" s="1" t="s">
        <v>25</v>
      </c>
      <c r="F343" s="1" t="s">
        <v>26</v>
      </c>
      <c r="G343" s="1" t="s">
        <v>27</v>
      </c>
      <c r="H343" s="1" t="s">
        <v>9872</v>
      </c>
      <c r="I343" s="1" t="s">
        <v>9873</v>
      </c>
      <c r="J343" s="1" t="s">
        <v>9873</v>
      </c>
      <c r="K343" s="2"/>
      <c r="L343" s="1">
        <v>-7.0</v>
      </c>
      <c r="M343" s="1"/>
      <c r="N343" s="1">
        <v>7.8047</v>
      </c>
      <c r="O343" s="1" t="s">
        <v>8764</v>
      </c>
      <c r="P343" s="1" t="s">
        <v>8958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32</v>
      </c>
      <c r="B344" s="1" t="s">
        <v>17</v>
      </c>
      <c r="C344" s="1">
        <v>258.0</v>
      </c>
      <c r="D344" s="1">
        <v>0.0</v>
      </c>
      <c r="E344" s="2"/>
      <c r="F344" s="1" t="s">
        <v>26</v>
      </c>
      <c r="G344" s="1" t="s">
        <v>27</v>
      </c>
      <c r="H344" s="1" t="s">
        <v>9874</v>
      </c>
      <c r="I344" s="1" t="s">
        <v>9875</v>
      </c>
      <c r="J344" s="1" t="s">
        <v>9875</v>
      </c>
      <c r="K344" s="2"/>
      <c r="L344" s="1">
        <v>-5.0</v>
      </c>
      <c r="M344" s="1"/>
      <c r="N344" s="1">
        <v>9.188733333333333</v>
      </c>
      <c r="O344" s="1" t="s">
        <v>8764</v>
      </c>
      <c r="P344" s="1" t="s">
        <v>9876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24</v>
      </c>
      <c r="B345" s="1" t="s">
        <v>17</v>
      </c>
      <c r="C345" s="1">
        <v>329.0</v>
      </c>
      <c r="D345" s="1">
        <v>0.0</v>
      </c>
      <c r="E345" s="1" t="s">
        <v>25</v>
      </c>
      <c r="F345" s="1" t="s">
        <v>26</v>
      </c>
      <c r="G345" s="1" t="s">
        <v>27</v>
      </c>
      <c r="H345" s="1" t="s">
        <v>9877</v>
      </c>
      <c r="I345" s="1" t="s">
        <v>9878</v>
      </c>
      <c r="J345" s="1" t="s">
        <v>9878</v>
      </c>
      <c r="K345" s="2"/>
      <c r="L345" s="1">
        <v>-5.0</v>
      </c>
      <c r="M345" s="1"/>
      <c r="N345" s="1">
        <v>9.37415</v>
      </c>
      <c r="O345" s="1" t="s">
        <v>8764</v>
      </c>
      <c r="P345" s="1" t="s">
        <v>9879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32</v>
      </c>
      <c r="B346" s="1" t="s">
        <v>17</v>
      </c>
      <c r="C346" s="3">
        <v>321.0</v>
      </c>
      <c r="D346" s="1">
        <v>0.0</v>
      </c>
      <c r="E346" s="2"/>
      <c r="F346" s="1" t="s">
        <v>26</v>
      </c>
      <c r="G346" s="1" t="s">
        <v>27</v>
      </c>
      <c r="H346" s="1" t="s">
        <v>9880</v>
      </c>
      <c r="I346" s="1" t="s">
        <v>9881</v>
      </c>
      <c r="J346" s="1" t="s">
        <v>9881</v>
      </c>
      <c r="K346" s="2"/>
      <c r="L346" s="1">
        <v>-6.0</v>
      </c>
      <c r="M346" s="1"/>
      <c r="N346" s="1">
        <v>8.544666666666666</v>
      </c>
      <c r="O346" s="1" t="s">
        <v>8764</v>
      </c>
      <c r="P346" s="1" t="s">
        <v>9882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32</v>
      </c>
      <c r="B347" s="1" t="s">
        <v>17</v>
      </c>
      <c r="C347" s="3">
        <v>311.0</v>
      </c>
      <c r="D347" s="1">
        <v>0.0</v>
      </c>
      <c r="E347" s="2"/>
      <c r="F347" s="1" t="s">
        <v>26</v>
      </c>
      <c r="G347" s="1" t="s">
        <v>27</v>
      </c>
      <c r="H347" s="1" t="s">
        <v>9883</v>
      </c>
      <c r="I347" s="1" t="s">
        <v>9884</v>
      </c>
      <c r="J347" s="1" t="s">
        <v>9884</v>
      </c>
      <c r="K347" s="2"/>
      <c r="L347" s="1">
        <v>-8.0</v>
      </c>
      <c r="M347" s="1"/>
      <c r="N347" s="1">
        <v>6.5102</v>
      </c>
      <c r="O347" s="1" t="s">
        <v>8764</v>
      </c>
      <c r="P347" s="1" t="s">
        <v>9885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16</v>
      </c>
      <c r="B348" s="1" t="s">
        <v>17</v>
      </c>
      <c r="C348" s="1">
        <v>368.0</v>
      </c>
      <c r="D348" s="1">
        <v>0.0</v>
      </c>
      <c r="E348" s="2"/>
      <c r="F348" s="1" t="s">
        <v>18</v>
      </c>
      <c r="G348" s="1" t="s">
        <v>19</v>
      </c>
      <c r="H348" s="1" t="s">
        <v>9886</v>
      </c>
      <c r="I348" s="1" t="s">
        <v>9887</v>
      </c>
      <c r="J348" s="1" t="s">
        <v>9887</v>
      </c>
      <c r="K348" s="2"/>
      <c r="L348" s="1">
        <v>0.0</v>
      </c>
      <c r="M348" s="1"/>
      <c r="N348" s="1">
        <v>5.522733333333333</v>
      </c>
      <c r="O348" s="1" t="s">
        <v>22</v>
      </c>
      <c r="P348" s="1" t="s">
        <v>9888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24</v>
      </c>
      <c r="B349" s="1" t="s">
        <v>17</v>
      </c>
      <c r="C349" s="1">
        <v>453.4</v>
      </c>
      <c r="D349" s="1">
        <v>0.0</v>
      </c>
      <c r="E349" s="1" t="s">
        <v>25</v>
      </c>
      <c r="F349" s="1" t="s">
        <v>26</v>
      </c>
      <c r="G349" s="1" t="s">
        <v>27</v>
      </c>
      <c r="H349" s="1" t="s">
        <v>9889</v>
      </c>
      <c r="I349" s="1" t="s">
        <v>9890</v>
      </c>
      <c r="J349" s="1" t="s">
        <v>9890</v>
      </c>
      <c r="K349" s="2"/>
      <c r="L349" s="1">
        <v>-6.0</v>
      </c>
      <c r="M349" s="1"/>
      <c r="N349" s="1">
        <v>8.795866666666667</v>
      </c>
      <c r="O349" s="1" t="s">
        <v>8764</v>
      </c>
      <c r="P349" s="1" t="s">
        <v>9891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32</v>
      </c>
      <c r="B350" s="1" t="s">
        <v>17</v>
      </c>
      <c r="C350" s="1">
        <v>423.0</v>
      </c>
      <c r="D350" s="1">
        <v>0.0</v>
      </c>
      <c r="E350" s="2"/>
      <c r="F350" s="1" t="s">
        <v>26</v>
      </c>
      <c r="G350" s="1" t="s">
        <v>27</v>
      </c>
      <c r="H350" s="1" t="s">
        <v>9892</v>
      </c>
      <c r="I350" s="1" t="s">
        <v>9893</v>
      </c>
      <c r="J350" s="1" t="s">
        <v>9893</v>
      </c>
      <c r="K350" s="2"/>
      <c r="L350" s="1">
        <v>-6.0</v>
      </c>
      <c r="M350" s="1"/>
      <c r="N350" s="1">
        <v>8.265133333333333</v>
      </c>
      <c r="O350" s="1" t="s">
        <v>8764</v>
      </c>
      <c r="P350" s="1" t="s">
        <v>9894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48</v>
      </c>
      <c r="B351" s="1" t="s">
        <v>17</v>
      </c>
      <c r="C351" s="3">
        <v>309.0</v>
      </c>
      <c r="D351" s="1">
        <v>0.0</v>
      </c>
      <c r="E351" s="1" t="s">
        <v>9895</v>
      </c>
      <c r="F351" s="1" t="s">
        <v>50</v>
      </c>
      <c r="G351" s="1" t="s">
        <v>27</v>
      </c>
      <c r="H351" s="1" t="s">
        <v>9896</v>
      </c>
      <c r="I351" s="1" t="s">
        <v>9897</v>
      </c>
      <c r="J351" s="1" t="s">
        <v>9898</v>
      </c>
      <c r="K351" s="1" t="s">
        <v>9899</v>
      </c>
      <c r="L351" s="1">
        <v>-2.0</v>
      </c>
      <c r="M351" s="1">
        <v>0.0019166666666666666</v>
      </c>
      <c r="N351" s="1">
        <v>15.905716666666667</v>
      </c>
      <c r="O351" s="1" t="s">
        <v>55</v>
      </c>
      <c r="P351" s="1" t="s">
        <v>9900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24</v>
      </c>
      <c r="B352" s="1" t="s">
        <v>17</v>
      </c>
      <c r="C352" s="1">
        <v>607.2</v>
      </c>
      <c r="D352" s="1">
        <v>0.0</v>
      </c>
      <c r="E352" s="1" t="s">
        <v>25</v>
      </c>
      <c r="F352" s="1" t="s">
        <v>26</v>
      </c>
      <c r="G352" s="1" t="s">
        <v>27</v>
      </c>
      <c r="H352" s="1" t="s">
        <v>9901</v>
      </c>
      <c r="I352" s="1" t="s">
        <v>9902</v>
      </c>
      <c r="J352" s="1" t="s">
        <v>9902</v>
      </c>
      <c r="K352" s="2"/>
      <c r="L352" s="1">
        <v>1.0</v>
      </c>
      <c r="M352" s="1"/>
      <c r="N352" s="1">
        <v>16.2188</v>
      </c>
      <c r="O352" s="1" t="s">
        <v>8764</v>
      </c>
      <c r="P352" s="1" t="s">
        <v>9903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24</v>
      </c>
      <c r="B353" s="1" t="s">
        <v>17</v>
      </c>
      <c r="C353" s="3">
        <v>264.0</v>
      </c>
      <c r="D353" s="1">
        <v>0.0</v>
      </c>
      <c r="E353" s="1" t="s">
        <v>25</v>
      </c>
      <c r="F353" s="1" t="s">
        <v>26</v>
      </c>
      <c r="G353" s="1" t="s">
        <v>27</v>
      </c>
      <c r="H353" s="1" t="s">
        <v>9904</v>
      </c>
      <c r="I353" s="1" t="s">
        <v>9905</v>
      </c>
      <c r="J353" s="1" t="s">
        <v>9905</v>
      </c>
      <c r="K353" s="2"/>
      <c r="L353" s="1">
        <v>0.0</v>
      </c>
      <c r="M353" s="1"/>
      <c r="N353" s="1">
        <v>15.482233333333333</v>
      </c>
      <c r="O353" s="1" t="s">
        <v>8764</v>
      </c>
      <c r="P353" s="1" t="s">
        <v>9591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24</v>
      </c>
      <c r="B354" s="1" t="s">
        <v>17</v>
      </c>
      <c r="C354" s="1">
        <v>359.4</v>
      </c>
      <c r="D354" s="1">
        <v>0.0</v>
      </c>
      <c r="E354" s="1" t="s">
        <v>25</v>
      </c>
      <c r="F354" s="1" t="s">
        <v>26</v>
      </c>
      <c r="G354" s="1" t="s">
        <v>27</v>
      </c>
      <c r="H354" s="1" t="s">
        <v>9906</v>
      </c>
      <c r="I354" s="1" t="s">
        <v>9907</v>
      </c>
      <c r="J354" s="1" t="s">
        <v>9907</v>
      </c>
      <c r="K354" s="2"/>
      <c r="L354" s="1">
        <v>3.0</v>
      </c>
      <c r="M354" s="1"/>
      <c r="N354" s="1">
        <v>18.563366666666667</v>
      </c>
      <c r="O354" s="1" t="s">
        <v>8764</v>
      </c>
      <c r="P354" s="1" t="s">
        <v>9908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24</v>
      </c>
      <c r="B355" s="1" t="s">
        <v>17</v>
      </c>
      <c r="C355" s="1">
        <v>214.2</v>
      </c>
      <c r="D355" s="1">
        <v>0.0</v>
      </c>
      <c r="E355" s="1" t="s">
        <v>25</v>
      </c>
      <c r="F355" s="1" t="s">
        <v>26</v>
      </c>
      <c r="G355" s="1" t="s">
        <v>27</v>
      </c>
      <c r="H355" s="1" t="s">
        <v>9909</v>
      </c>
      <c r="I355" s="1" t="s">
        <v>9910</v>
      </c>
      <c r="J355" s="1" t="s">
        <v>9910</v>
      </c>
      <c r="K355" s="2"/>
      <c r="L355" s="1">
        <v>-1.0</v>
      </c>
      <c r="M355" s="1"/>
      <c r="N355" s="1">
        <v>13.438016666666666</v>
      </c>
      <c r="O355" s="1" t="s">
        <v>8764</v>
      </c>
      <c r="P355" s="1" t="s">
        <v>8780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24</v>
      </c>
      <c r="B356" s="1" t="s">
        <v>17</v>
      </c>
      <c r="C356" s="1">
        <v>428.4</v>
      </c>
      <c r="D356" s="1">
        <v>0.0</v>
      </c>
      <c r="E356" s="1" t="s">
        <v>25</v>
      </c>
      <c r="F356" s="1" t="s">
        <v>26</v>
      </c>
      <c r="G356" s="1" t="s">
        <v>27</v>
      </c>
      <c r="H356" s="1" t="s">
        <v>9911</v>
      </c>
      <c r="I356" s="1" t="s">
        <v>9912</v>
      </c>
      <c r="J356" s="1" t="s">
        <v>9912</v>
      </c>
      <c r="K356" s="2"/>
      <c r="L356" s="1">
        <v>-1.0</v>
      </c>
      <c r="M356" s="1"/>
      <c r="N356" s="1">
        <v>13.57485</v>
      </c>
      <c r="O356" s="1" t="s">
        <v>8764</v>
      </c>
      <c r="P356" s="1" t="s">
        <v>9913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32</v>
      </c>
      <c r="B357" s="1" t="s">
        <v>17</v>
      </c>
      <c r="C357" s="1">
        <v>548.0</v>
      </c>
      <c r="D357" s="1">
        <v>0.0</v>
      </c>
      <c r="E357" s="2"/>
      <c r="F357" s="1" t="s">
        <v>26</v>
      </c>
      <c r="G357" s="1" t="s">
        <v>27</v>
      </c>
      <c r="H357" s="1" t="s">
        <v>9914</v>
      </c>
      <c r="I357" s="1" t="s">
        <v>9915</v>
      </c>
      <c r="J357" s="1" t="s">
        <v>9915</v>
      </c>
      <c r="K357" s="2"/>
      <c r="L357" s="1">
        <v>-2.0</v>
      </c>
      <c r="M357" s="1"/>
      <c r="N357" s="1">
        <v>12.45725</v>
      </c>
      <c r="O357" s="1" t="s">
        <v>8764</v>
      </c>
      <c r="P357" s="1" t="s">
        <v>9916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32</v>
      </c>
      <c r="B358" s="1" t="s">
        <v>17</v>
      </c>
      <c r="C358" s="1">
        <v>528.0</v>
      </c>
      <c r="D358" s="1">
        <v>0.0</v>
      </c>
      <c r="E358" s="2"/>
      <c r="F358" s="1" t="s">
        <v>26</v>
      </c>
      <c r="G358" s="1" t="s">
        <v>27</v>
      </c>
      <c r="H358" s="1" t="s">
        <v>9917</v>
      </c>
      <c r="I358" s="1" t="s">
        <v>9918</v>
      </c>
      <c r="J358" s="1" t="s">
        <v>9918</v>
      </c>
      <c r="K358" s="2"/>
      <c r="L358" s="1">
        <v>-6.0</v>
      </c>
      <c r="M358" s="1"/>
      <c r="N358" s="1">
        <v>8.70885</v>
      </c>
      <c r="O358" s="1" t="s">
        <v>8764</v>
      </c>
      <c r="P358" s="1" t="s">
        <v>9919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32</v>
      </c>
      <c r="B359" s="1" t="s">
        <v>17</v>
      </c>
      <c r="C359" s="1">
        <v>393.0</v>
      </c>
      <c r="D359" s="1">
        <v>0.0</v>
      </c>
      <c r="E359" s="2"/>
      <c r="F359" s="1" t="s">
        <v>26</v>
      </c>
      <c r="G359" s="1" t="s">
        <v>19</v>
      </c>
      <c r="H359" s="1" t="s">
        <v>9920</v>
      </c>
      <c r="I359" s="1" t="s">
        <v>9921</v>
      </c>
      <c r="J359" s="1" t="s">
        <v>9921</v>
      </c>
      <c r="K359" s="2"/>
      <c r="L359" s="1">
        <v>-7.0</v>
      </c>
      <c r="M359" s="1"/>
      <c r="N359" s="1">
        <v>7.429416666666667</v>
      </c>
      <c r="O359" s="1" t="s">
        <v>8764</v>
      </c>
      <c r="P359" s="1" t="s">
        <v>9922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16</v>
      </c>
      <c r="B360" s="1" t="s">
        <v>17</v>
      </c>
      <c r="C360" s="1">
        <v>640.0</v>
      </c>
      <c r="D360" s="1">
        <v>0.0</v>
      </c>
      <c r="E360" s="2"/>
      <c r="F360" s="1" t="s">
        <v>18</v>
      </c>
      <c r="G360" s="1" t="s">
        <v>19</v>
      </c>
      <c r="H360" s="1" t="s">
        <v>9923</v>
      </c>
      <c r="I360" s="1" t="s">
        <v>9924</v>
      </c>
      <c r="J360" s="1" t="s">
        <v>9924</v>
      </c>
      <c r="K360" s="2"/>
      <c r="L360" s="1">
        <v>3.0</v>
      </c>
      <c r="M360" s="1"/>
      <c r="N360" s="1">
        <v>8.043733333333334</v>
      </c>
      <c r="O360" s="1" t="s">
        <v>22</v>
      </c>
      <c r="P360" s="1" t="s">
        <v>9925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16</v>
      </c>
      <c r="B361" s="1" t="s">
        <v>17</v>
      </c>
      <c r="C361" s="1">
        <v>20.0</v>
      </c>
      <c r="D361" s="1">
        <v>35.0</v>
      </c>
      <c r="E361" s="2"/>
      <c r="F361" s="1" t="s">
        <v>18</v>
      </c>
      <c r="G361" s="1" t="s">
        <v>19</v>
      </c>
      <c r="H361" s="1" t="s">
        <v>9926</v>
      </c>
      <c r="I361" s="1" t="s">
        <v>9927</v>
      </c>
      <c r="J361" s="1" t="s">
        <v>9927</v>
      </c>
      <c r="K361" s="2"/>
      <c r="L361" s="1">
        <v>-4.0</v>
      </c>
      <c r="M361" s="1"/>
      <c r="N361" s="1">
        <v>0.05488333333333333</v>
      </c>
      <c r="O361" s="1" t="s">
        <v>22</v>
      </c>
      <c r="P361" s="1" t="s">
        <v>9928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66</v>
      </c>
      <c r="B362" s="1" t="s">
        <v>17</v>
      </c>
      <c r="C362" s="1">
        <v>658.0</v>
      </c>
      <c r="D362" s="1">
        <v>0.0</v>
      </c>
      <c r="E362" s="1" t="s">
        <v>3967</v>
      </c>
      <c r="F362" s="1" t="s">
        <v>26</v>
      </c>
      <c r="G362" s="1" t="s">
        <v>27</v>
      </c>
      <c r="H362" s="1" t="s">
        <v>9929</v>
      </c>
      <c r="I362" s="1" t="s">
        <v>9930</v>
      </c>
      <c r="J362" s="1" t="s">
        <v>9930</v>
      </c>
      <c r="K362" s="2"/>
      <c r="L362" s="1">
        <v>-4.0</v>
      </c>
      <c r="M362" s="1"/>
      <c r="N362" s="1">
        <v>14.499466666666667</v>
      </c>
      <c r="O362" s="1" t="s">
        <v>8764</v>
      </c>
      <c r="P362" s="1" t="s">
        <v>9931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32</v>
      </c>
      <c r="B363" s="1" t="s">
        <v>17</v>
      </c>
      <c r="C363" s="3">
        <v>329.0</v>
      </c>
      <c r="D363" s="1">
        <v>0.0</v>
      </c>
      <c r="E363" s="2"/>
      <c r="F363" s="1" t="s">
        <v>26</v>
      </c>
      <c r="G363" s="1" t="s">
        <v>27</v>
      </c>
      <c r="H363" s="1" t="s">
        <v>9932</v>
      </c>
      <c r="I363" s="1" t="s">
        <v>9933</v>
      </c>
      <c r="J363" s="1" t="s">
        <v>9933</v>
      </c>
      <c r="K363" s="2"/>
      <c r="L363" s="1">
        <v>0.0</v>
      </c>
      <c r="M363" s="1"/>
      <c r="N363" s="1">
        <v>14.315033333333334</v>
      </c>
      <c r="O363" s="1" t="s">
        <v>8764</v>
      </c>
      <c r="P363" s="1" t="s">
        <v>8949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48</v>
      </c>
      <c r="B364" s="1" t="s">
        <v>17</v>
      </c>
      <c r="C364" s="1">
        <v>384.0</v>
      </c>
      <c r="D364" s="1">
        <v>0.0</v>
      </c>
      <c r="E364" s="1" t="s">
        <v>9306</v>
      </c>
      <c r="F364" s="1" t="s">
        <v>50</v>
      </c>
      <c r="G364" s="1" t="s">
        <v>27</v>
      </c>
      <c r="H364" s="1" t="s">
        <v>9934</v>
      </c>
      <c r="I364" s="1" t="s">
        <v>9935</v>
      </c>
      <c r="J364" s="1" t="s">
        <v>9936</v>
      </c>
      <c r="K364" s="1" t="s">
        <v>9937</v>
      </c>
      <c r="L364" s="1">
        <v>-10.0</v>
      </c>
      <c r="M364" s="1">
        <v>0.00215</v>
      </c>
      <c r="N364" s="1">
        <v>12.23155</v>
      </c>
      <c r="O364" s="1" t="s">
        <v>55</v>
      </c>
      <c r="P364" s="1" t="s">
        <v>9938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48</v>
      </c>
      <c r="B365" s="1" t="s">
        <v>17</v>
      </c>
      <c r="C365" s="1">
        <v>818.0</v>
      </c>
      <c r="D365" s="1">
        <v>0.0</v>
      </c>
      <c r="E365" s="1" t="s">
        <v>9306</v>
      </c>
      <c r="F365" s="1" t="s">
        <v>50</v>
      </c>
      <c r="G365" s="1" t="s">
        <v>27</v>
      </c>
      <c r="H365" s="1" t="s">
        <v>9939</v>
      </c>
      <c r="I365" s="1" t="s">
        <v>9940</v>
      </c>
      <c r="J365" s="1" t="s">
        <v>9941</v>
      </c>
      <c r="K365" s="1" t="s">
        <v>9942</v>
      </c>
      <c r="L365" s="1">
        <v>0.0</v>
      </c>
      <c r="M365" s="1">
        <v>0.0030833333333333333</v>
      </c>
      <c r="N365" s="1">
        <v>12.984283333333334</v>
      </c>
      <c r="O365" s="1" t="s">
        <v>55</v>
      </c>
      <c r="P365" s="1" t="s">
        <v>9943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24</v>
      </c>
      <c r="B366" s="1" t="s">
        <v>17</v>
      </c>
      <c r="C366" s="1">
        <v>734.4</v>
      </c>
      <c r="D366" s="1">
        <v>0.0</v>
      </c>
      <c r="E366" s="1" t="s">
        <v>25</v>
      </c>
      <c r="F366" s="1" t="s">
        <v>26</v>
      </c>
      <c r="G366" s="1" t="s">
        <v>27</v>
      </c>
      <c r="H366" s="1" t="s">
        <v>9944</v>
      </c>
      <c r="I366" s="1" t="s">
        <v>9945</v>
      </c>
      <c r="J366" s="1" t="s">
        <v>9945</v>
      </c>
      <c r="K366" s="2"/>
      <c r="L366" s="1">
        <v>0.0</v>
      </c>
      <c r="M366" s="1"/>
      <c r="N366" s="1">
        <v>14.127266666666667</v>
      </c>
      <c r="O366" s="1" t="s">
        <v>8764</v>
      </c>
      <c r="P366" s="1" t="s">
        <v>9946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66</v>
      </c>
      <c r="B367" s="1" t="s">
        <v>17</v>
      </c>
      <c r="C367" s="1">
        <v>577.0</v>
      </c>
      <c r="D367" s="1">
        <v>0.0</v>
      </c>
      <c r="E367" s="1" t="s">
        <v>617</v>
      </c>
      <c r="F367" s="1" t="s">
        <v>26</v>
      </c>
      <c r="G367" s="1" t="s">
        <v>27</v>
      </c>
      <c r="H367" s="1" t="s">
        <v>9947</v>
      </c>
      <c r="I367" s="1" t="s">
        <v>9948</v>
      </c>
      <c r="J367" s="1" t="s">
        <v>9948</v>
      </c>
      <c r="K367" s="2"/>
      <c r="L367" s="1">
        <v>-3.0</v>
      </c>
      <c r="M367" s="1"/>
      <c r="N367" s="1">
        <v>11.71555</v>
      </c>
      <c r="O367" s="1" t="s">
        <v>8764</v>
      </c>
      <c r="P367" s="1" t="s">
        <v>9949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32</v>
      </c>
      <c r="B368" s="1" t="s">
        <v>17</v>
      </c>
      <c r="C368" s="1">
        <v>642.0</v>
      </c>
      <c r="D368" s="1">
        <v>0.0</v>
      </c>
      <c r="E368" s="2"/>
      <c r="F368" s="1" t="s">
        <v>26</v>
      </c>
      <c r="G368" s="1" t="s">
        <v>27</v>
      </c>
      <c r="H368" s="1" t="s">
        <v>9950</v>
      </c>
      <c r="I368" s="1" t="s">
        <v>9951</v>
      </c>
      <c r="J368" s="1" t="s">
        <v>9951</v>
      </c>
      <c r="K368" s="2"/>
      <c r="L368" s="1">
        <v>-8.0</v>
      </c>
      <c r="M368" s="1"/>
      <c r="N368" s="1">
        <v>6.844883333333334</v>
      </c>
      <c r="O368" s="1" t="s">
        <v>8764</v>
      </c>
      <c r="P368" s="1" t="s">
        <v>9952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48</v>
      </c>
      <c r="B369" s="1" t="s">
        <v>17</v>
      </c>
      <c r="C369" s="1">
        <v>549.0</v>
      </c>
      <c r="D369" s="1">
        <v>0.0</v>
      </c>
      <c r="E369" s="1" t="s">
        <v>9306</v>
      </c>
      <c r="F369" s="1" t="s">
        <v>50</v>
      </c>
      <c r="G369" s="1" t="s">
        <v>27</v>
      </c>
      <c r="H369" s="1" t="s">
        <v>9953</v>
      </c>
      <c r="I369" s="1" t="s">
        <v>9954</v>
      </c>
      <c r="J369" s="1" t="s">
        <v>9955</v>
      </c>
      <c r="K369" s="1" t="s">
        <v>9956</v>
      </c>
      <c r="L369" s="1">
        <v>7.0</v>
      </c>
      <c r="M369" s="1">
        <v>0.0022</v>
      </c>
      <c r="N369" s="1">
        <v>6.6648</v>
      </c>
      <c r="O369" s="1" t="s">
        <v>55</v>
      </c>
      <c r="P369" s="1" t="s">
        <v>9957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32</v>
      </c>
      <c r="B370" s="1" t="s">
        <v>17</v>
      </c>
      <c r="C370" s="1">
        <v>264.0</v>
      </c>
      <c r="D370" s="1">
        <v>0.0</v>
      </c>
      <c r="E370" s="2"/>
      <c r="F370" s="1" t="s">
        <v>26</v>
      </c>
      <c r="G370" s="1" t="s">
        <v>27</v>
      </c>
      <c r="H370" s="1" t="s">
        <v>9958</v>
      </c>
      <c r="I370" s="1" t="s">
        <v>9959</v>
      </c>
      <c r="J370" s="1" t="s">
        <v>9959</v>
      </c>
      <c r="K370" s="2"/>
      <c r="L370" s="1">
        <v>-8.0</v>
      </c>
      <c r="M370" s="1"/>
      <c r="N370" s="1">
        <v>6.1099</v>
      </c>
      <c r="O370" s="1" t="s">
        <v>8764</v>
      </c>
      <c r="P370" s="1" t="s">
        <v>9695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48</v>
      </c>
      <c r="B371" s="1" t="s">
        <v>17</v>
      </c>
      <c r="C371" s="1">
        <v>462.0</v>
      </c>
      <c r="D371" s="1">
        <v>116.0</v>
      </c>
      <c r="E371" s="2"/>
      <c r="F371" s="1" t="s">
        <v>18</v>
      </c>
      <c r="G371" s="1" t="s">
        <v>123</v>
      </c>
      <c r="H371" s="1" t="s">
        <v>9960</v>
      </c>
      <c r="I371" s="1" t="s">
        <v>9961</v>
      </c>
      <c r="J371" s="1" t="s">
        <v>9961</v>
      </c>
      <c r="K371" s="2"/>
      <c r="L371" s="1">
        <v>-7.0</v>
      </c>
      <c r="M371" s="1"/>
      <c r="N371" s="1">
        <v>11.4959</v>
      </c>
      <c r="O371" s="1" t="s">
        <v>55</v>
      </c>
      <c r="P371" s="1" t="s">
        <v>9962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24</v>
      </c>
      <c r="B372" s="1" t="s">
        <v>17</v>
      </c>
      <c r="C372" s="1">
        <v>329.0</v>
      </c>
      <c r="D372" s="1">
        <v>0.0</v>
      </c>
      <c r="E372" s="1" t="s">
        <v>25</v>
      </c>
      <c r="F372" s="1" t="s">
        <v>26</v>
      </c>
      <c r="G372" s="1" t="s">
        <v>27</v>
      </c>
      <c r="H372" s="1" t="s">
        <v>9963</v>
      </c>
      <c r="I372" s="1" t="s">
        <v>9964</v>
      </c>
      <c r="J372" s="1" t="s">
        <v>9964</v>
      </c>
      <c r="K372" s="2"/>
      <c r="L372" s="1">
        <v>-6.0</v>
      </c>
      <c r="M372" s="1"/>
      <c r="N372" s="1">
        <v>8.46655</v>
      </c>
      <c r="O372" s="1" t="s">
        <v>8764</v>
      </c>
      <c r="P372" s="1" t="s">
        <v>9965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48</v>
      </c>
      <c r="B373" s="1" t="s">
        <v>17</v>
      </c>
      <c r="C373" s="1">
        <v>309.0</v>
      </c>
      <c r="D373" s="1">
        <v>0.0</v>
      </c>
      <c r="E373" s="1" t="s">
        <v>9306</v>
      </c>
      <c r="F373" s="1" t="s">
        <v>50</v>
      </c>
      <c r="G373" s="1" t="s">
        <v>19</v>
      </c>
      <c r="H373" s="1" t="s">
        <v>9966</v>
      </c>
      <c r="I373" s="1" t="s">
        <v>9967</v>
      </c>
      <c r="J373" s="1" t="s">
        <v>9968</v>
      </c>
      <c r="K373" s="1" t="s">
        <v>9969</v>
      </c>
      <c r="L373" s="1">
        <v>-19.0</v>
      </c>
      <c r="M373" s="1">
        <v>0.00425</v>
      </c>
      <c r="N373" s="1">
        <v>5.645666666666667</v>
      </c>
      <c r="O373" s="1" t="s">
        <v>55</v>
      </c>
      <c r="P373" s="1" t="s">
        <v>8768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24</v>
      </c>
      <c r="B374" s="1" t="s">
        <v>17</v>
      </c>
      <c r="C374" s="1">
        <v>214.2</v>
      </c>
      <c r="D374" s="1">
        <v>0.0</v>
      </c>
      <c r="E374" s="1" t="s">
        <v>25</v>
      </c>
      <c r="F374" s="1" t="s">
        <v>26</v>
      </c>
      <c r="G374" s="1" t="s">
        <v>27</v>
      </c>
      <c r="H374" s="1" t="s">
        <v>9970</v>
      </c>
      <c r="I374" s="1" t="s">
        <v>9971</v>
      </c>
      <c r="J374" s="1" t="s">
        <v>9971</v>
      </c>
      <c r="K374" s="2"/>
      <c r="L374" s="1">
        <v>-6.0</v>
      </c>
      <c r="M374" s="1"/>
      <c r="N374" s="1">
        <v>8.375683333333333</v>
      </c>
      <c r="O374" s="1" t="s">
        <v>8764</v>
      </c>
      <c r="P374" s="1" t="s">
        <v>8844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48</v>
      </c>
      <c r="B375" s="1" t="s">
        <v>17</v>
      </c>
      <c r="C375" s="1">
        <v>339.0</v>
      </c>
      <c r="D375" s="1">
        <v>0.0</v>
      </c>
      <c r="E375" s="1" t="s">
        <v>9895</v>
      </c>
      <c r="F375" s="1" t="s">
        <v>50</v>
      </c>
      <c r="G375" s="1" t="s">
        <v>27</v>
      </c>
      <c r="H375" s="1" t="s">
        <v>9972</v>
      </c>
      <c r="I375" s="1" t="s">
        <v>9973</v>
      </c>
      <c r="J375" s="1" t="s">
        <v>9974</v>
      </c>
      <c r="K375" s="1" t="s">
        <v>9975</v>
      </c>
      <c r="L375" s="1">
        <v>9.0</v>
      </c>
      <c r="M375" s="1">
        <v>0.004083333333333333</v>
      </c>
      <c r="N375" s="1">
        <v>7.1344</v>
      </c>
      <c r="O375" s="1" t="s">
        <v>55</v>
      </c>
      <c r="P375" s="1" t="s">
        <v>9976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48</v>
      </c>
      <c r="B376" s="1" t="s">
        <v>17</v>
      </c>
      <c r="C376" s="1">
        <v>426.0</v>
      </c>
      <c r="D376" s="1">
        <v>0.0</v>
      </c>
      <c r="E376" s="1" t="s">
        <v>9895</v>
      </c>
      <c r="F376" s="1" t="s">
        <v>50</v>
      </c>
      <c r="G376" s="1" t="s">
        <v>19</v>
      </c>
      <c r="H376" s="1" t="s">
        <v>9977</v>
      </c>
      <c r="I376" s="1" t="s">
        <v>9978</v>
      </c>
      <c r="J376" s="1" t="s">
        <v>9979</v>
      </c>
      <c r="K376" s="1" t="s">
        <v>9980</v>
      </c>
      <c r="L376" s="1">
        <v>-8.0</v>
      </c>
      <c r="M376" s="1">
        <v>0.0036</v>
      </c>
      <c r="N376" s="1">
        <v>10.1613</v>
      </c>
      <c r="O376" s="1" t="s">
        <v>55</v>
      </c>
      <c r="P376" s="1" t="s">
        <v>9981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66</v>
      </c>
      <c r="B377" s="1" t="s">
        <v>17</v>
      </c>
      <c r="C377" s="1">
        <v>329.0</v>
      </c>
      <c r="D377" s="1">
        <v>0.0</v>
      </c>
      <c r="E377" s="1" t="s">
        <v>9982</v>
      </c>
      <c r="F377" s="1" t="s">
        <v>26</v>
      </c>
      <c r="G377" s="1" t="s">
        <v>27</v>
      </c>
      <c r="H377" s="1" t="s">
        <v>9983</v>
      </c>
      <c r="I377" s="1" t="s">
        <v>9984</v>
      </c>
      <c r="J377" s="1" t="s">
        <v>9984</v>
      </c>
      <c r="K377" s="2"/>
      <c r="L377" s="1">
        <v>-9.0</v>
      </c>
      <c r="M377" s="1"/>
      <c r="N377" s="1">
        <v>8.00965</v>
      </c>
      <c r="O377" s="1" t="s">
        <v>8764</v>
      </c>
      <c r="P377" s="1" t="s">
        <v>5959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48</v>
      </c>
      <c r="B378" s="1" t="s">
        <v>17</v>
      </c>
      <c r="C378" s="1">
        <v>589.0</v>
      </c>
      <c r="D378" s="1">
        <v>0.0</v>
      </c>
      <c r="E378" s="1" t="s">
        <v>9306</v>
      </c>
      <c r="F378" s="1" t="s">
        <v>50</v>
      </c>
      <c r="G378" s="1" t="s">
        <v>19</v>
      </c>
      <c r="H378" s="1" t="s">
        <v>9985</v>
      </c>
      <c r="I378" s="1" t="s">
        <v>9986</v>
      </c>
      <c r="J378" s="1" t="s">
        <v>9987</v>
      </c>
      <c r="K378" s="1" t="s">
        <v>9988</v>
      </c>
      <c r="L378" s="1">
        <v>0.0</v>
      </c>
      <c r="M378" s="1">
        <v>0.00305</v>
      </c>
      <c r="N378" s="1">
        <v>12.318983333333334</v>
      </c>
      <c r="O378" s="1" t="s">
        <v>55</v>
      </c>
      <c r="P378" s="1" t="s">
        <v>9989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32</v>
      </c>
      <c r="B379" s="1" t="s">
        <v>17</v>
      </c>
      <c r="C379" s="1">
        <v>394.0</v>
      </c>
      <c r="D379" s="1">
        <v>0.0</v>
      </c>
      <c r="E379" s="2"/>
      <c r="F379" s="1" t="s">
        <v>26</v>
      </c>
      <c r="G379" s="1" t="s">
        <v>27</v>
      </c>
      <c r="H379" s="1" t="s">
        <v>9990</v>
      </c>
      <c r="I379" s="1" t="s">
        <v>9991</v>
      </c>
      <c r="J379" s="1" t="s">
        <v>9991</v>
      </c>
      <c r="K379" s="2"/>
      <c r="L379" s="1">
        <v>-2.0</v>
      </c>
      <c r="M379" s="1"/>
      <c r="N379" s="1">
        <v>12.636983333333333</v>
      </c>
      <c r="O379" s="1" t="s">
        <v>8764</v>
      </c>
      <c r="P379" s="1" t="s">
        <v>9992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24</v>
      </c>
      <c r="B380" s="1" t="s">
        <v>17</v>
      </c>
      <c r="C380" s="3">
        <v>478.2</v>
      </c>
      <c r="D380" s="1">
        <v>0.0</v>
      </c>
      <c r="E380" s="1" t="s">
        <v>25</v>
      </c>
      <c r="F380" s="1" t="s">
        <v>26</v>
      </c>
      <c r="G380" s="1" t="s">
        <v>27</v>
      </c>
      <c r="H380" s="1" t="s">
        <v>9993</v>
      </c>
      <c r="I380" s="1" t="s">
        <v>9994</v>
      </c>
      <c r="J380" s="1" t="s">
        <v>9994</v>
      </c>
      <c r="K380" s="2"/>
      <c r="L380" s="1">
        <v>-4.0</v>
      </c>
      <c r="M380" s="1"/>
      <c r="N380" s="1">
        <v>10.637</v>
      </c>
      <c r="O380" s="1" t="s">
        <v>8764</v>
      </c>
      <c r="P380" s="1" t="s">
        <v>9995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66</v>
      </c>
      <c r="B381" s="1" t="s">
        <v>17</v>
      </c>
      <c r="C381" s="1">
        <v>618.0</v>
      </c>
      <c r="D381" s="1">
        <v>0.0</v>
      </c>
      <c r="E381" s="1" t="s">
        <v>1527</v>
      </c>
      <c r="F381" s="1" t="s">
        <v>26</v>
      </c>
      <c r="G381" s="1" t="s">
        <v>27</v>
      </c>
      <c r="H381" s="1" t="s">
        <v>9996</v>
      </c>
      <c r="I381" s="1" t="s">
        <v>9997</v>
      </c>
      <c r="J381" s="1" t="s">
        <v>9997</v>
      </c>
      <c r="K381" s="2"/>
      <c r="L381" s="1">
        <v>-4.0</v>
      </c>
      <c r="M381" s="1"/>
      <c r="N381" s="1">
        <v>10.983833333333333</v>
      </c>
      <c r="O381" s="1" t="s">
        <v>8764</v>
      </c>
      <c r="P381" s="1" t="s">
        <v>9998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32</v>
      </c>
      <c r="B382" s="1" t="s">
        <v>17</v>
      </c>
      <c r="C382" s="1">
        <v>885.0</v>
      </c>
      <c r="D382" s="1">
        <v>0.0</v>
      </c>
      <c r="E382" s="2"/>
      <c r="F382" s="1" t="s">
        <v>26</v>
      </c>
      <c r="G382" s="1" t="s">
        <v>27</v>
      </c>
      <c r="H382" s="1" t="s">
        <v>9999</v>
      </c>
      <c r="I382" s="1" t="s">
        <v>10000</v>
      </c>
      <c r="J382" s="1" t="s">
        <v>10000</v>
      </c>
      <c r="K382" s="2"/>
      <c r="L382" s="1">
        <v>3.0</v>
      </c>
      <c r="M382" s="1"/>
      <c r="N382" s="1">
        <v>18.544666666666668</v>
      </c>
      <c r="O382" s="1" t="s">
        <v>8764</v>
      </c>
      <c r="P382" s="1" t="s">
        <v>10001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24</v>
      </c>
      <c r="B383" s="1" t="s">
        <v>17</v>
      </c>
      <c r="C383" s="1">
        <v>207.2</v>
      </c>
      <c r="D383" s="1">
        <v>0.0</v>
      </c>
      <c r="E383" s="1" t="s">
        <v>25</v>
      </c>
      <c r="F383" s="1" t="s">
        <v>26</v>
      </c>
      <c r="G383" s="1" t="s">
        <v>27</v>
      </c>
      <c r="H383" s="1" t="s">
        <v>10002</v>
      </c>
      <c r="I383" s="1" t="s">
        <v>10003</v>
      </c>
      <c r="J383" s="1" t="s">
        <v>10003</v>
      </c>
      <c r="K383" s="2"/>
      <c r="L383" s="1">
        <v>-3.0</v>
      </c>
      <c r="M383" s="1"/>
      <c r="N383" s="1">
        <v>11.596183333333334</v>
      </c>
      <c r="O383" s="1" t="s">
        <v>8764</v>
      </c>
      <c r="P383" s="1" t="s">
        <v>10004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24</v>
      </c>
      <c r="B384" s="1" t="s">
        <v>17</v>
      </c>
      <c r="C384" s="1">
        <v>214.2</v>
      </c>
      <c r="D384" s="1">
        <v>0.0</v>
      </c>
      <c r="E384" s="1" t="s">
        <v>25</v>
      </c>
      <c r="F384" s="1" t="s">
        <v>26</v>
      </c>
      <c r="G384" s="1" t="s">
        <v>27</v>
      </c>
      <c r="H384" s="1" t="s">
        <v>10005</v>
      </c>
      <c r="I384" s="1" t="s">
        <v>10006</v>
      </c>
      <c r="J384" s="1" t="s">
        <v>10006</v>
      </c>
      <c r="K384" s="2"/>
      <c r="L384" s="1">
        <v>1.0</v>
      </c>
      <c r="M384" s="1"/>
      <c r="N384" s="1">
        <v>16.722216666666668</v>
      </c>
      <c r="O384" s="1" t="s">
        <v>8764</v>
      </c>
      <c r="P384" s="1" t="s">
        <v>8835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48</v>
      </c>
      <c r="B385" s="1" t="s">
        <v>17</v>
      </c>
      <c r="C385" s="3">
        <v>1196.0</v>
      </c>
      <c r="D385" s="1">
        <v>0.0</v>
      </c>
      <c r="E385" s="1" t="s">
        <v>9306</v>
      </c>
      <c r="F385" s="1" t="s">
        <v>50</v>
      </c>
      <c r="G385" s="1" t="s">
        <v>27</v>
      </c>
      <c r="H385" s="1" t="s">
        <v>10007</v>
      </c>
      <c r="I385" s="1" t="s">
        <v>10008</v>
      </c>
      <c r="J385" s="1" t="s">
        <v>10009</v>
      </c>
      <c r="K385" s="1" t="s">
        <v>10010</v>
      </c>
      <c r="L385" s="1">
        <v>10.0</v>
      </c>
      <c r="M385" s="1">
        <v>0.002183333333333333</v>
      </c>
      <c r="N385" s="1">
        <v>20.399483333333333</v>
      </c>
      <c r="O385" s="1" t="s">
        <v>55</v>
      </c>
      <c r="P385" s="1" t="s">
        <v>10011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24</v>
      </c>
      <c r="B386" s="1" t="s">
        <v>17</v>
      </c>
      <c r="C386" s="1">
        <v>658.0</v>
      </c>
      <c r="D386" s="1">
        <v>0.0</v>
      </c>
      <c r="E386" s="1" t="s">
        <v>25</v>
      </c>
      <c r="F386" s="1" t="s">
        <v>26</v>
      </c>
      <c r="G386" s="1" t="s">
        <v>27</v>
      </c>
      <c r="H386" s="1" t="s">
        <v>10012</v>
      </c>
      <c r="I386" s="1" t="s">
        <v>10013</v>
      </c>
      <c r="J386" s="1" t="s">
        <v>10013</v>
      </c>
      <c r="K386" s="2"/>
      <c r="L386" s="1">
        <v>-3.0</v>
      </c>
      <c r="M386" s="1"/>
      <c r="N386" s="1">
        <v>11.299266666666666</v>
      </c>
      <c r="O386" s="1" t="s">
        <v>8764</v>
      </c>
      <c r="P386" s="1" t="s">
        <v>10014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48</v>
      </c>
      <c r="B387" s="1" t="s">
        <v>17</v>
      </c>
      <c r="C387" s="1">
        <v>236.0</v>
      </c>
      <c r="D387" s="1">
        <v>13.0</v>
      </c>
      <c r="E387" s="1" t="s">
        <v>9895</v>
      </c>
      <c r="F387" s="1" t="s">
        <v>50</v>
      </c>
      <c r="G387" s="1" t="s">
        <v>27</v>
      </c>
      <c r="H387" s="1" t="s">
        <v>10015</v>
      </c>
      <c r="I387" s="1" t="s">
        <v>10016</v>
      </c>
      <c r="J387" s="1" t="s">
        <v>10017</v>
      </c>
      <c r="K387" s="1" t="s">
        <v>10018</v>
      </c>
      <c r="L387" s="1">
        <v>3.0</v>
      </c>
      <c r="M387" s="1">
        <v>0.006183333333333333</v>
      </c>
      <c r="N387" s="1">
        <v>4.2565</v>
      </c>
      <c r="O387" s="1" t="s">
        <v>55</v>
      </c>
      <c r="P387" s="1" t="s">
        <v>10019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48</v>
      </c>
      <c r="B388" s="1" t="s">
        <v>17</v>
      </c>
      <c r="C388" s="1">
        <v>685.0</v>
      </c>
      <c r="D388" s="1">
        <v>0.0</v>
      </c>
      <c r="E388" s="1" t="s">
        <v>9306</v>
      </c>
      <c r="F388" s="1" t="s">
        <v>50</v>
      </c>
      <c r="G388" s="1" t="s">
        <v>19</v>
      </c>
      <c r="H388" s="1" t="s">
        <v>10020</v>
      </c>
      <c r="I388" s="1" t="s">
        <v>10021</v>
      </c>
      <c r="J388" s="1" t="s">
        <v>10022</v>
      </c>
      <c r="K388" s="1" t="s">
        <v>10023</v>
      </c>
      <c r="L388" s="1">
        <v>-10.0</v>
      </c>
      <c r="M388" s="1">
        <v>0.0021333333333333334</v>
      </c>
      <c r="N388" s="1">
        <v>8.297366666666667</v>
      </c>
      <c r="O388" s="1" t="s">
        <v>55</v>
      </c>
      <c r="P388" s="1" t="s">
        <v>10024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48</v>
      </c>
      <c r="B389" s="1" t="s">
        <v>17</v>
      </c>
      <c r="C389" s="1">
        <v>331.0</v>
      </c>
      <c r="D389" s="1">
        <v>17.0</v>
      </c>
      <c r="E389" s="1" t="s">
        <v>9895</v>
      </c>
      <c r="F389" s="1" t="s">
        <v>50</v>
      </c>
      <c r="G389" s="1" t="s">
        <v>27</v>
      </c>
      <c r="H389" s="1" t="s">
        <v>10025</v>
      </c>
      <c r="I389" s="1" t="s">
        <v>10026</v>
      </c>
      <c r="J389" s="1" t="s">
        <v>10027</v>
      </c>
      <c r="K389" s="1" t="s">
        <v>10028</v>
      </c>
      <c r="L389" s="1">
        <v>-10.0</v>
      </c>
      <c r="M389" s="1">
        <v>0.00335</v>
      </c>
      <c r="N389" s="1">
        <v>7.6192166666666665</v>
      </c>
      <c r="O389" s="1" t="s">
        <v>55</v>
      </c>
      <c r="P389" s="1" t="s">
        <v>10029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24</v>
      </c>
      <c r="B390" s="1" t="s">
        <v>17</v>
      </c>
      <c r="C390" s="1">
        <v>658.0</v>
      </c>
      <c r="D390" s="1">
        <v>0.0</v>
      </c>
      <c r="E390" s="1" t="s">
        <v>25</v>
      </c>
      <c r="F390" s="1" t="s">
        <v>26</v>
      </c>
      <c r="G390" s="1" t="s">
        <v>27</v>
      </c>
      <c r="H390" s="1" t="s">
        <v>10030</v>
      </c>
      <c r="I390" s="1" t="s">
        <v>10031</v>
      </c>
      <c r="J390" s="1" t="s">
        <v>10031</v>
      </c>
      <c r="K390" s="2"/>
      <c r="L390" s="1">
        <v>-6.0</v>
      </c>
      <c r="M390" s="1"/>
      <c r="N390" s="1">
        <v>8.80595</v>
      </c>
      <c r="O390" s="1" t="s">
        <v>8764</v>
      </c>
      <c r="P390" s="1" t="s">
        <v>10032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66</v>
      </c>
      <c r="B391" s="1" t="s">
        <v>112</v>
      </c>
      <c r="C391" s="1">
        <v>274.0</v>
      </c>
      <c r="D391" s="1">
        <v>0.0</v>
      </c>
      <c r="E391" s="1" t="s">
        <v>1423</v>
      </c>
      <c r="F391" s="1" t="s">
        <v>26</v>
      </c>
      <c r="G391" s="1" t="s">
        <v>27</v>
      </c>
      <c r="H391" s="1" t="s">
        <v>10033</v>
      </c>
      <c r="I391" s="1" t="s">
        <v>10034</v>
      </c>
      <c r="J391" s="1" t="s">
        <v>10034</v>
      </c>
      <c r="K391" s="2"/>
      <c r="L391" s="1">
        <v>-7.0</v>
      </c>
      <c r="M391" s="1"/>
      <c r="N391" s="1">
        <v>7.967733333333333</v>
      </c>
      <c r="O391" s="1" t="s">
        <v>8764</v>
      </c>
      <c r="P391" s="1" t="s">
        <v>10035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32</v>
      </c>
      <c r="B392" s="1" t="s">
        <v>112</v>
      </c>
      <c r="C392" s="1">
        <v>304.0</v>
      </c>
      <c r="D392" s="1">
        <v>0.0</v>
      </c>
      <c r="E392" s="2"/>
      <c r="F392" s="1" t="s">
        <v>26</v>
      </c>
      <c r="G392" s="1" t="s">
        <v>27</v>
      </c>
      <c r="H392" s="1" t="s">
        <v>10036</v>
      </c>
      <c r="I392" s="1" t="s">
        <v>10037</v>
      </c>
      <c r="J392" s="1" t="s">
        <v>10037</v>
      </c>
      <c r="K392" s="2"/>
      <c r="L392" s="1">
        <v>-3.0</v>
      </c>
      <c r="M392" s="1"/>
      <c r="N392" s="1">
        <v>11.921783333333334</v>
      </c>
      <c r="O392" s="1" t="s">
        <v>8764</v>
      </c>
      <c r="P392" s="1" t="s">
        <v>10038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16</v>
      </c>
      <c r="B393" s="1" t="s">
        <v>17</v>
      </c>
      <c r="C393" s="3">
        <v>130.0</v>
      </c>
      <c r="D393" s="1">
        <v>0.0</v>
      </c>
      <c r="E393" s="2"/>
      <c r="F393" s="1" t="s">
        <v>18</v>
      </c>
      <c r="G393" s="1" t="s">
        <v>19</v>
      </c>
      <c r="H393" s="1" t="s">
        <v>10039</v>
      </c>
      <c r="I393" s="1" t="s">
        <v>10040</v>
      </c>
      <c r="J393" s="1" t="s">
        <v>10040</v>
      </c>
      <c r="K393" s="2"/>
      <c r="L393" s="1">
        <v>-2.0</v>
      </c>
      <c r="M393" s="1"/>
      <c r="N393" s="1">
        <v>2.1677666666666666</v>
      </c>
      <c r="O393" s="1" t="s">
        <v>22</v>
      </c>
      <c r="P393" s="1" t="s">
        <v>10041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48</v>
      </c>
      <c r="B394" s="1" t="s">
        <v>17</v>
      </c>
      <c r="C394" s="1">
        <v>394.0</v>
      </c>
      <c r="D394" s="1">
        <v>0.0</v>
      </c>
      <c r="E394" s="1" t="s">
        <v>9306</v>
      </c>
      <c r="F394" s="1" t="s">
        <v>50</v>
      </c>
      <c r="G394" s="1" t="s">
        <v>19</v>
      </c>
      <c r="H394" s="1" t="s">
        <v>10042</v>
      </c>
      <c r="I394" s="1" t="s">
        <v>10043</v>
      </c>
      <c r="J394" s="1" t="s">
        <v>10044</v>
      </c>
      <c r="K394" s="1" t="s">
        <v>10045</v>
      </c>
      <c r="L394" s="1">
        <v>-6.0</v>
      </c>
      <c r="M394" s="1">
        <v>0.002683333333333333</v>
      </c>
      <c r="N394" s="1">
        <v>13.734</v>
      </c>
      <c r="O394" s="1" t="s">
        <v>55</v>
      </c>
      <c r="P394" s="1" t="s">
        <v>10046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24</v>
      </c>
      <c r="B395" s="1" t="s">
        <v>17</v>
      </c>
      <c r="C395" s="1">
        <v>428.4</v>
      </c>
      <c r="D395" s="1">
        <v>0.0</v>
      </c>
      <c r="E395" s="1" t="s">
        <v>25</v>
      </c>
      <c r="F395" s="1" t="s">
        <v>26</v>
      </c>
      <c r="G395" s="1" t="s">
        <v>27</v>
      </c>
      <c r="H395" s="1" t="s">
        <v>10047</v>
      </c>
      <c r="I395" s="1" t="s">
        <v>10048</v>
      </c>
      <c r="J395" s="1" t="s">
        <v>10048</v>
      </c>
      <c r="K395" s="2"/>
      <c r="L395" s="1">
        <v>-2.0</v>
      </c>
      <c r="M395" s="1"/>
      <c r="N395" s="1">
        <v>12.96655</v>
      </c>
      <c r="O395" s="1" t="s">
        <v>8764</v>
      </c>
      <c r="P395" s="1" t="s">
        <v>10049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24</v>
      </c>
      <c r="B396" s="1" t="s">
        <v>17</v>
      </c>
      <c r="C396" s="1">
        <v>214.2</v>
      </c>
      <c r="D396" s="1">
        <v>0.0</v>
      </c>
      <c r="E396" s="1" t="s">
        <v>25</v>
      </c>
      <c r="F396" s="1" t="s">
        <v>26</v>
      </c>
      <c r="G396" s="1" t="s">
        <v>27</v>
      </c>
      <c r="H396" s="1" t="s">
        <v>10050</v>
      </c>
      <c r="I396" s="1" t="s">
        <v>10051</v>
      </c>
      <c r="J396" s="1" t="s">
        <v>10051</v>
      </c>
      <c r="K396" s="2"/>
      <c r="L396" s="1">
        <v>-6.0</v>
      </c>
      <c r="M396" s="1"/>
      <c r="N396" s="1">
        <v>8.01675</v>
      </c>
      <c r="O396" s="1" t="s">
        <v>8764</v>
      </c>
      <c r="P396" s="1" t="s">
        <v>8958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16</v>
      </c>
      <c r="B397" s="1" t="s">
        <v>17</v>
      </c>
      <c r="C397" s="3">
        <v>558.0</v>
      </c>
      <c r="D397" s="1">
        <v>0.0</v>
      </c>
      <c r="E397" s="2"/>
      <c r="F397" s="1" t="s">
        <v>18</v>
      </c>
      <c r="G397" s="1" t="s">
        <v>19</v>
      </c>
      <c r="H397" s="1" t="s">
        <v>10052</v>
      </c>
      <c r="I397" s="1" t="s">
        <v>10053</v>
      </c>
      <c r="J397" s="1" t="s">
        <v>10053</v>
      </c>
      <c r="K397" s="2"/>
      <c r="L397" s="1">
        <v>0.0</v>
      </c>
      <c r="M397" s="1"/>
      <c r="N397" s="1">
        <v>5.7605</v>
      </c>
      <c r="O397" s="1" t="s">
        <v>22</v>
      </c>
      <c r="P397" s="1" t="s">
        <v>10054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48</v>
      </c>
      <c r="B398" s="1" t="s">
        <v>17</v>
      </c>
      <c r="C398" s="1">
        <v>326.0</v>
      </c>
      <c r="D398" s="1">
        <v>0.0</v>
      </c>
      <c r="E398" s="1" t="s">
        <v>9895</v>
      </c>
      <c r="F398" s="1" t="s">
        <v>50</v>
      </c>
      <c r="G398" s="1" t="s">
        <v>27</v>
      </c>
      <c r="H398" s="1" t="s">
        <v>10055</v>
      </c>
      <c r="I398" s="1" t="s">
        <v>10056</v>
      </c>
      <c r="J398" s="1" t="s">
        <v>10057</v>
      </c>
      <c r="K398" s="1" t="s">
        <v>10058</v>
      </c>
      <c r="L398" s="1">
        <v>-1.0</v>
      </c>
      <c r="M398" s="1">
        <v>0.004166666666666667</v>
      </c>
      <c r="N398" s="1">
        <v>8.3575</v>
      </c>
      <c r="O398" s="1" t="s">
        <v>55</v>
      </c>
      <c r="P398" s="1" t="s">
        <v>10059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32</v>
      </c>
      <c r="B399" s="1" t="s">
        <v>112</v>
      </c>
      <c r="C399" s="3">
        <v>364.0</v>
      </c>
      <c r="D399" s="1">
        <v>0.0</v>
      </c>
      <c r="E399" s="2"/>
      <c r="F399" s="1" t="s">
        <v>26</v>
      </c>
      <c r="G399" s="1" t="s">
        <v>27</v>
      </c>
      <c r="H399" s="1" t="s">
        <v>10060</v>
      </c>
      <c r="I399" s="1" t="s">
        <v>10061</v>
      </c>
      <c r="J399" s="1" t="s">
        <v>10061</v>
      </c>
      <c r="K399" s="2"/>
      <c r="L399" s="1">
        <v>-3.0</v>
      </c>
      <c r="M399" s="1"/>
      <c r="N399" s="1">
        <v>11.242183333333333</v>
      </c>
      <c r="O399" s="1" t="s">
        <v>8764</v>
      </c>
      <c r="P399" s="1" t="s">
        <v>10062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32</v>
      </c>
      <c r="B400" s="1" t="s">
        <v>112</v>
      </c>
      <c r="C400" s="3">
        <v>598.0</v>
      </c>
      <c r="D400" s="1">
        <v>0.0</v>
      </c>
      <c r="E400" s="2"/>
      <c r="F400" s="1" t="s">
        <v>26</v>
      </c>
      <c r="G400" s="1" t="s">
        <v>27</v>
      </c>
      <c r="H400" s="1" t="s">
        <v>10063</v>
      </c>
      <c r="I400" s="1" t="s">
        <v>10064</v>
      </c>
      <c r="J400" s="1" t="s">
        <v>10064</v>
      </c>
      <c r="K400" s="2"/>
      <c r="L400" s="1">
        <v>-4.0</v>
      </c>
      <c r="M400" s="1"/>
      <c r="N400" s="1">
        <v>10.385916666666667</v>
      </c>
      <c r="O400" s="1" t="s">
        <v>8764</v>
      </c>
      <c r="P400" s="1" t="s">
        <v>10065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24</v>
      </c>
      <c r="B401" s="1" t="s">
        <v>17</v>
      </c>
      <c r="C401" s="1">
        <v>434.0</v>
      </c>
      <c r="D401" s="1">
        <v>0.0</v>
      </c>
      <c r="E401" s="1" t="s">
        <v>25</v>
      </c>
      <c r="F401" s="1" t="s">
        <v>26</v>
      </c>
      <c r="G401" s="1" t="s">
        <v>27</v>
      </c>
      <c r="H401" s="1" t="s">
        <v>10066</v>
      </c>
      <c r="I401" s="1" t="s">
        <v>10067</v>
      </c>
      <c r="J401" s="1" t="s">
        <v>10067</v>
      </c>
      <c r="K401" s="2"/>
      <c r="L401" s="1">
        <v>-6.0</v>
      </c>
      <c r="M401" s="1"/>
      <c r="N401" s="1">
        <v>8.133483333333333</v>
      </c>
      <c r="O401" s="1" t="s">
        <v>8764</v>
      </c>
      <c r="P401" s="1" t="s">
        <v>10068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24</v>
      </c>
      <c r="B402" s="1" t="s">
        <v>17</v>
      </c>
      <c r="C402" s="1">
        <v>214.2</v>
      </c>
      <c r="D402" s="1">
        <v>0.0</v>
      </c>
      <c r="E402" s="1" t="s">
        <v>25</v>
      </c>
      <c r="F402" s="1" t="s">
        <v>26</v>
      </c>
      <c r="G402" s="1" t="s">
        <v>27</v>
      </c>
      <c r="H402" s="1" t="s">
        <v>10069</v>
      </c>
      <c r="I402" s="1" t="s">
        <v>10070</v>
      </c>
      <c r="J402" s="1" t="s">
        <v>10070</v>
      </c>
      <c r="K402" s="2"/>
      <c r="L402" s="1">
        <v>-8.0</v>
      </c>
      <c r="M402" s="1"/>
      <c r="N402" s="1">
        <v>6.409683333333334</v>
      </c>
      <c r="O402" s="1" t="s">
        <v>8764</v>
      </c>
      <c r="P402" s="1" t="s">
        <v>8835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32</v>
      </c>
      <c r="B403" s="1" t="s">
        <v>112</v>
      </c>
      <c r="C403" s="1">
        <v>728.0</v>
      </c>
      <c r="D403" s="1">
        <v>0.0</v>
      </c>
      <c r="E403" s="2"/>
      <c r="F403" s="1" t="s">
        <v>26</v>
      </c>
      <c r="G403" s="1" t="s">
        <v>27</v>
      </c>
      <c r="H403" s="1" t="s">
        <v>10071</v>
      </c>
      <c r="I403" s="1" t="s">
        <v>10072</v>
      </c>
      <c r="J403" s="1" t="s">
        <v>10072</v>
      </c>
      <c r="K403" s="2"/>
      <c r="L403" s="1">
        <v>-8.0</v>
      </c>
      <c r="M403" s="1"/>
      <c r="N403" s="1">
        <v>6.7046833333333336</v>
      </c>
      <c r="O403" s="1" t="s">
        <v>8764</v>
      </c>
      <c r="P403" s="1" t="s">
        <v>10073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66</v>
      </c>
      <c r="B404" s="1" t="s">
        <v>112</v>
      </c>
      <c r="C404" s="1">
        <v>622.0</v>
      </c>
      <c r="D404" s="1">
        <v>0.0</v>
      </c>
      <c r="E404" s="1" t="s">
        <v>3567</v>
      </c>
      <c r="F404" s="1" t="s">
        <v>26</v>
      </c>
      <c r="G404" s="1" t="s">
        <v>27</v>
      </c>
      <c r="H404" s="1" t="s">
        <v>10074</v>
      </c>
      <c r="I404" s="1" t="s">
        <v>10075</v>
      </c>
      <c r="J404" s="1" t="s">
        <v>10075</v>
      </c>
      <c r="K404" s="2"/>
      <c r="L404" s="1">
        <v>-6.0</v>
      </c>
      <c r="M404" s="1"/>
      <c r="N404" s="1">
        <v>8.5334</v>
      </c>
      <c r="O404" s="1" t="s">
        <v>8764</v>
      </c>
      <c r="P404" s="1" t="s">
        <v>10076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48</v>
      </c>
      <c r="B405" s="1" t="s">
        <v>17</v>
      </c>
      <c r="C405" s="1">
        <v>380.0</v>
      </c>
      <c r="D405" s="1">
        <v>118.0</v>
      </c>
      <c r="E405" s="2"/>
      <c r="F405" s="1" t="s">
        <v>18</v>
      </c>
      <c r="G405" s="1" t="s">
        <v>27</v>
      </c>
      <c r="H405" s="1" t="s">
        <v>10077</v>
      </c>
      <c r="I405" s="1" t="s">
        <v>10078</v>
      </c>
      <c r="J405" s="1" t="s">
        <v>10078</v>
      </c>
      <c r="K405" s="2"/>
      <c r="L405" s="1">
        <v>-7.0</v>
      </c>
      <c r="M405" s="1"/>
      <c r="N405" s="1">
        <v>44.3312</v>
      </c>
      <c r="O405" s="1" t="s">
        <v>55</v>
      </c>
      <c r="P405" s="1" t="s">
        <v>10079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48</v>
      </c>
      <c r="B406" s="1" t="s">
        <v>17</v>
      </c>
      <c r="C406" s="3">
        <v>771.0</v>
      </c>
      <c r="D406" s="1">
        <v>0.0</v>
      </c>
      <c r="E406" s="1" t="s">
        <v>9306</v>
      </c>
      <c r="F406" s="1" t="s">
        <v>50</v>
      </c>
      <c r="G406" s="1" t="s">
        <v>27</v>
      </c>
      <c r="H406" s="1" t="s">
        <v>10080</v>
      </c>
      <c r="I406" s="1" t="s">
        <v>10081</v>
      </c>
      <c r="J406" s="1" t="s">
        <v>10082</v>
      </c>
      <c r="K406" s="1" t="s">
        <v>10083</v>
      </c>
      <c r="L406" s="1">
        <v>2.0</v>
      </c>
      <c r="M406" s="1">
        <v>0.0024</v>
      </c>
      <c r="N406" s="1">
        <v>8.953083333333334</v>
      </c>
      <c r="O406" s="1" t="s">
        <v>55</v>
      </c>
      <c r="P406" s="1" t="s">
        <v>10084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24</v>
      </c>
      <c r="B407" s="1" t="s">
        <v>17</v>
      </c>
      <c r="C407" s="1">
        <v>271.2</v>
      </c>
      <c r="D407" s="1">
        <v>0.0</v>
      </c>
      <c r="E407" s="1" t="s">
        <v>25</v>
      </c>
      <c r="F407" s="1" t="s">
        <v>26</v>
      </c>
      <c r="G407" s="1" t="s">
        <v>27</v>
      </c>
      <c r="H407" s="1" t="s">
        <v>10085</v>
      </c>
      <c r="I407" s="1" t="s">
        <v>10086</v>
      </c>
      <c r="J407" s="1" t="s">
        <v>10086</v>
      </c>
      <c r="K407" s="2"/>
      <c r="L407" s="1">
        <v>4.0</v>
      </c>
      <c r="M407" s="1"/>
      <c r="N407" s="1">
        <v>19.826116666666667</v>
      </c>
      <c r="O407" s="1" t="s">
        <v>8764</v>
      </c>
      <c r="P407" s="1" t="s">
        <v>10087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48</v>
      </c>
      <c r="B408" s="1" t="s">
        <v>17</v>
      </c>
      <c r="C408" s="3">
        <v>329.0</v>
      </c>
      <c r="D408" s="1">
        <v>0.0</v>
      </c>
      <c r="E408" s="1" t="s">
        <v>9306</v>
      </c>
      <c r="F408" s="1" t="s">
        <v>50</v>
      </c>
      <c r="G408" s="1" t="s">
        <v>19</v>
      </c>
      <c r="H408" s="1" t="s">
        <v>10088</v>
      </c>
      <c r="I408" s="1" t="s">
        <v>10089</v>
      </c>
      <c r="J408" s="1" t="s">
        <v>10090</v>
      </c>
      <c r="K408" s="1" t="s">
        <v>10091</v>
      </c>
      <c r="L408" s="1">
        <v>0.0</v>
      </c>
      <c r="M408" s="1">
        <v>0.0024</v>
      </c>
      <c r="N408" s="1">
        <v>14.0658</v>
      </c>
      <c r="O408" s="1" t="s">
        <v>55</v>
      </c>
      <c r="P408" s="1" t="s">
        <v>10092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24</v>
      </c>
      <c r="B409" s="1" t="s">
        <v>17</v>
      </c>
      <c r="C409" s="3">
        <v>214.2</v>
      </c>
      <c r="D409" s="1">
        <v>0.0</v>
      </c>
      <c r="E409" s="1" t="s">
        <v>25</v>
      </c>
      <c r="F409" s="1" t="s">
        <v>26</v>
      </c>
      <c r="G409" s="1" t="s">
        <v>27</v>
      </c>
      <c r="H409" s="1" t="s">
        <v>10093</v>
      </c>
      <c r="I409" s="1" t="s">
        <v>10094</v>
      </c>
      <c r="J409" s="1" t="s">
        <v>10094</v>
      </c>
      <c r="K409" s="2"/>
      <c r="L409" s="1">
        <v>5.0</v>
      </c>
      <c r="M409" s="1"/>
      <c r="N409" s="1">
        <v>20.751716666666667</v>
      </c>
      <c r="O409" s="1" t="s">
        <v>8764</v>
      </c>
      <c r="P409" s="1" t="s">
        <v>8835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24</v>
      </c>
      <c r="B410" s="1" t="s">
        <v>17</v>
      </c>
      <c r="C410" s="3">
        <v>214.2</v>
      </c>
      <c r="D410" s="1">
        <v>0.0</v>
      </c>
      <c r="E410" s="1" t="s">
        <v>25</v>
      </c>
      <c r="F410" s="1" t="s">
        <v>26</v>
      </c>
      <c r="G410" s="1" t="s">
        <v>27</v>
      </c>
      <c r="H410" s="1" t="s">
        <v>10095</v>
      </c>
      <c r="I410" s="1" t="s">
        <v>10096</v>
      </c>
      <c r="J410" s="1" t="s">
        <v>10096</v>
      </c>
      <c r="K410" s="2"/>
      <c r="L410" s="1">
        <v>-9.0</v>
      </c>
      <c r="M410" s="1"/>
      <c r="N410" s="1">
        <v>5.762066666666667</v>
      </c>
      <c r="O410" s="1" t="s">
        <v>8764</v>
      </c>
      <c r="P410" s="1" t="s">
        <v>8780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24</v>
      </c>
      <c r="B411" s="1" t="s">
        <v>17</v>
      </c>
      <c r="C411" s="1">
        <v>640.2</v>
      </c>
      <c r="D411" s="1">
        <v>0.0</v>
      </c>
      <c r="E411" s="1" t="s">
        <v>25</v>
      </c>
      <c r="F411" s="1" t="s">
        <v>26</v>
      </c>
      <c r="G411" s="1" t="s">
        <v>27</v>
      </c>
      <c r="H411" s="1" t="s">
        <v>10097</v>
      </c>
      <c r="I411" s="1" t="s">
        <v>10098</v>
      </c>
      <c r="J411" s="1" t="s">
        <v>10098</v>
      </c>
      <c r="K411" s="2"/>
      <c r="L411" s="1">
        <v>0.0</v>
      </c>
      <c r="M411" s="1"/>
      <c r="N411" s="1">
        <v>14.975483333333333</v>
      </c>
      <c r="O411" s="1" t="s">
        <v>8764</v>
      </c>
      <c r="P411" s="1" t="s">
        <v>10099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24</v>
      </c>
      <c r="B412" s="1" t="s">
        <v>17</v>
      </c>
      <c r="C412" s="1">
        <v>214.2</v>
      </c>
      <c r="D412" s="1">
        <v>0.0</v>
      </c>
      <c r="E412" s="1" t="s">
        <v>25</v>
      </c>
      <c r="F412" s="1" t="s">
        <v>26</v>
      </c>
      <c r="G412" s="1" t="s">
        <v>27</v>
      </c>
      <c r="H412" s="1" t="s">
        <v>10100</v>
      </c>
      <c r="I412" s="1" t="s">
        <v>10101</v>
      </c>
      <c r="J412" s="1" t="s">
        <v>10101</v>
      </c>
      <c r="K412" s="2"/>
      <c r="L412" s="1">
        <v>-1.0</v>
      </c>
      <c r="M412" s="1"/>
      <c r="N412" s="1">
        <v>13.456883333333334</v>
      </c>
      <c r="O412" s="1" t="s">
        <v>8764</v>
      </c>
      <c r="P412" s="1" t="s">
        <v>8780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48</v>
      </c>
      <c r="B413" s="1" t="s">
        <v>17</v>
      </c>
      <c r="C413" s="1">
        <v>498.0</v>
      </c>
      <c r="D413" s="1">
        <v>0.0</v>
      </c>
      <c r="E413" s="1" t="s">
        <v>9895</v>
      </c>
      <c r="F413" s="1" t="s">
        <v>50</v>
      </c>
      <c r="G413" s="1" t="s">
        <v>27</v>
      </c>
      <c r="H413" s="1" t="s">
        <v>10102</v>
      </c>
      <c r="I413" s="1" t="s">
        <v>10103</v>
      </c>
      <c r="J413" s="1" t="s">
        <v>10104</v>
      </c>
      <c r="K413" s="1" t="s">
        <v>10105</v>
      </c>
      <c r="L413" s="1">
        <v>-9.0</v>
      </c>
      <c r="M413" s="1">
        <v>0.0018666666666666666</v>
      </c>
      <c r="N413" s="1">
        <v>10.24965</v>
      </c>
      <c r="O413" s="1" t="s">
        <v>55</v>
      </c>
      <c r="P413" s="1" t="s">
        <v>10106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24</v>
      </c>
      <c r="B414" s="1" t="s">
        <v>17</v>
      </c>
      <c r="C414" s="1">
        <v>478.2</v>
      </c>
      <c r="D414" s="1">
        <v>0.0</v>
      </c>
      <c r="E414" s="1" t="s">
        <v>25</v>
      </c>
      <c r="F414" s="1" t="s">
        <v>26</v>
      </c>
      <c r="G414" s="1" t="s">
        <v>27</v>
      </c>
      <c r="H414" s="1" t="s">
        <v>10107</v>
      </c>
      <c r="I414" s="1" t="s">
        <v>10108</v>
      </c>
      <c r="J414" s="1" t="s">
        <v>10108</v>
      </c>
      <c r="K414" s="2"/>
      <c r="L414" s="1">
        <v>-8.0</v>
      </c>
      <c r="M414" s="1"/>
      <c r="N414" s="1">
        <v>6.624583333333334</v>
      </c>
      <c r="O414" s="1" t="s">
        <v>8764</v>
      </c>
      <c r="P414" s="1" t="s">
        <v>10109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24</v>
      </c>
      <c r="B415" s="1" t="s">
        <v>17</v>
      </c>
      <c r="C415" s="1">
        <v>400.2</v>
      </c>
      <c r="D415" s="1">
        <v>0.0</v>
      </c>
      <c r="E415" s="1" t="s">
        <v>25</v>
      </c>
      <c r="F415" s="1" t="s">
        <v>26</v>
      </c>
      <c r="G415" s="1" t="s">
        <v>27</v>
      </c>
      <c r="H415" s="1" t="s">
        <v>10110</v>
      </c>
      <c r="I415" s="1" t="s">
        <v>10111</v>
      </c>
      <c r="J415" s="1" t="s">
        <v>10111</v>
      </c>
      <c r="K415" s="2"/>
      <c r="L415" s="1">
        <v>-6.0</v>
      </c>
      <c r="M415" s="1"/>
      <c r="N415" s="1">
        <v>8.08175</v>
      </c>
      <c r="O415" s="1" t="s">
        <v>8764</v>
      </c>
      <c r="P415" s="1" t="s">
        <v>10112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16</v>
      </c>
      <c r="B416" s="1" t="s">
        <v>17</v>
      </c>
      <c r="C416" s="3">
        <v>20.0</v>
      </c>
      <c r="D416" s="1">
        <v>35.0</v>
      </c>
      <c r="E416" s="2"/>
      <c r="F416" s="1" t="s">
        <v>18</v>
      </c>
      <c r="G416" s="1" t="s">
        <v>19</v>
      </c>
      <c r="H416" s="1" t="s">
        <v>10113</v>
      </c>
      <c r="I416" s="1" t="s">
        <v>10114</v>
      </c>
      <c r="J416" s="1" t="s">
        <v>10114</v>
      </c>
      <c r="K416" s="2"/>
      <c r="L416" s="1">
        <v>-4.0</v>
      </c>
      <c r="M416" s="1"/>
      <c r="N416" s="1">
        <v>0.026366666666666667</v>
      </c>
      <c r="O416" s="1" t="s">
        <v>22</v>
      </c>
      <c r="P416" s="1" t="s">
        <v>10115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24</v>
      </c>
      <c r="B417" s="1" t="s">
        <v>17</v>
      </c>
      <c r="C417" s="3">
        <v>214.2</v>
      </c>
      <c r="D417" s="1">
        <v>0.0</v>
      </c>
      <c r="E417" s="1" t="s">
        <v>25</v>
      </c>
      <c r="F417" s="1" t="s">
        <v>26</v>
      </c>
      <c r="G417" s="1" t="s">
        <v>27</v>
      </c>
      <c r="H417" s="1" t="s">
        <v>10116</v>
      </c>
      <c r="I417" s="1" t="s">
        <v>10117</v>
      </c>
      <c r="J417" s="1" t="s">
        <v>10117</v>
      </c>
      <c r="K417" s="2"/>
      <c r="L417" s="1">
        <v>-5.0</v>
      </c>
      <c r="M417" s="1"/>
      <c r="N417" s="1">
        <v>9.436733333333333</v>
      </c>
      <c r="O417" s="1" t="s">
        <v>8764</v>
      </c>
      <c r="P417" s="1" t="s">
        <v>8780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32</v>
      </c>
      <c r="B418" s="1" t="s">
        <v>17</v>
      </c>
      <c r="C418" s="3">
        <v>281.0</v>
      </c>
      <c r="D418" s="1">
        <v>0.0</v>
      </c>
      <c r="E418" s="2"/>
      <c r="F418" s="1" t="s">
        <v>26</v>
      </c>
      <c r="G418" s="1" t="s">
        <v>27</v>
      </c>
      <c r="H418" s="1" t="s">
        <v>10118</v>
      </c>
      <c r="I418" s="1" t="s">
        <v>10119</v>
      </c>
      <c r="J418" s="1" t="s">
        <v>10119</v>
      </c>
      <c r="K418" s="2"/>
      <c r="L418" s="1">
        <v>-5.0</v>
      </c>
      <c r="M418" s="1"/>
      <c r="N418" s="1">
        <v>9.595533333333334</v>
      </c>
      <c r="O418" s="1" t="s">
        <v>8764</v>
      </c>
      <c r="P418" s="1" t="s">
        <v>10120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32</v>
      </c>
      <c r="B419" s="1" t="s">
        <v>17</v>
      </c>
      <c r="C419" s="1">
        <v>264.0</v>
      </c>
      <c r="D419" s="1">
        <v>0.0</v>
      </c>
      <c r="E419" s="2"/>
      <c r="F419" s="1" t="s">
        <v>26</v>
      </c>
      <c r="G419" s="1" t="s">
        <v>27</v>
      </c>
      <c r="H419" s="1" t="s">
        <v>10121</v>
      </c>
      <c r="I419" s="1" t="s">
        <v>10122</v>
      </c>
      <c r="J419" s="1" t="s">
        <v>10122</v>
      </c>
      <c r="K419" s="2"/>
      <c r="L419" s="1">
        <v>-7.0</v>
      </c>
      <c r="M419" s="1"/>
      <c r="N419" s="1">
        <v>7.711566666666666</v>
      </c>
      <c r="O419" s="1" t="s">
        <v>8764</v>
      </c>
      <c r="P419" s="1" t="s">
        <v>9113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48</v>
      </c>
      <c r="B420" s="1" t="s">
        <v>17</v>
      </c>
      <c r="C420" s="1">
        <v>247.0</v>
      </c>
      <c r="D420" s="1">
        <v>62.0</v>
      </c>
      <c r="E420" s="2"/>
      <c r="F420" s="1" t="s">
        <v>18</v>
      </c>
      <c r="G420" s="1" t="s">
        <v>27</v>
      </c>
      <c r="H420" s="1" t="s">
        <v>10123</v>
      </c>
      <c r="I420" s="1" t="s">
        <v>10124</v>
      </c>
      <c r="J420" s="1" t="s">
        <v>10124</v>
      </c>
      <c r="K420" s="2"/>
      <c r="L420" s="1">
        <v>-6.0</v>
      </c>
      <c r="M420" s="1"/>
      <c r="N420" s="1">
        <v>12.12</v>
      </c>
      <c r="O420" s="1" t="s">
        <v>55</v>
      </c>
      <c r="P420" s="1" t="s">
        <v>8968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48</v>
      </c>
      <c r="B421" s="1" t="s">
        <v>17</v>
      </c>
      <c r="C421" s="1">
        <v>427.0</v>
      </c>
      <c r="D421" s="1">
        <v>0.0</v>
      </c>
      <c r="E421" s="1" t="s">
        <v>9895</v>
      </c>
      <c r="F421" s="1" t="s">
        <v>50</v>
      </c>
      <c r="G421" s="1" t="s">
        <v>27</v>
      </c>
      <c r="H421" s="1" t="s">
        <v>10125</v>
      </c>
      <c r="I421" s="1" t="s">
        <v>10126</v>
      </c>
      <c r="J421" s="1" t="s">
        <v>10127</v>
      </c>
      <c r="K421" s="1" t="s">
        <v>10128</v>
      </c>
      <c r="L421" s="1">
        <v>-6.0</v>
      </c>
      <c r="M421" s="1">
        <v>0.0015</v>
      </c>
      <c r="N421" s="1">
        <v>13.569216666666666</v>
      </c>
      <c r="O421" s="1" t="s">
        <v>55</v>
      </c>
      <c r="P421" s="1" t="s">
        <v>10129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66</v>
      </c>
      <c r="B422" s="1" t="s">
        <v>17</v>
      </c>
      <c r="C422" s="1">
        <v>329.0</v>
      </c>
      <c r="D422" s="1">
        <v>0.0</v>
      </c>
      <c r="E422" s="1" t="s">
        <v>9643</v>
      </c>
      <c r="F422" s="1" t="s">
        <v>26</v>
      </c>
      <c r="G422" s="1" t="s">
        <v>27</v>
      </c>
      <c r="H422" s="1" t="s">
        <v>10130</v>
      </c>
      <c r="I422" s="1" t="s">
        <v>10131</v>
      </c>
      <c r="J422" s="1" t="s">
        <v>10131</v>
      </c>
      <c r="K422" s="2"/>
      <c r="L422" s="1">
        <v>-5.0</v>
      </c>
      <c r="M422" s="1"/>
      <c r="N422" s="1">
        <v>9.86955</v>
      </c>
      <c r="O422" s="1" t="s">
        <v>8764</v>
      </c>
      <c r="P422" s="1" t="s">
        <v>10132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66</v>
      </c>
      <c r="B423" s="1" t="s">
        <v>17</v>
      </c>
      <c r="C423" s="1">
        <v>321.0</v>
      </c>
      <c r="D423" s="1">
        <v>0.0</v>
      </c>
      <c r="E423" s="1" t="s">
        <v>10133</v>
      </c>
      <c r="F423" s="1" t="s">
        <v>26</v>
      </c>
      <c r="G423" s="1" t="s">
        <v>27</v>
      </c>
      <c r="H423" s="1" t="s">
        <v>10134</v>
      </c>
      <c r="I423" s="1" t="s">
        <v>10135</v>
      </c>
      <c r="J423" s="1" t="s">
        <v>10135</v>
      </c>
      <c r="K423" s="2"/>
      <c r="L423" s="1">
        <v>-9.0</v>
      </c>
      <c r="M423" s="1"/>
      <c r="N423" s="1">
        <v>5.85085</v>
      </c>
      <c r="O423" s="1" t="s">
        <v>8764</v>
      </c>
      <c r="P423" s="1" t="s">
        <v>10136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24</v>
      </c>
      <c r="B424" s="1" t="s">
        <v>17</v>
      </c>
      <c r="C424" s="3">
        <v>198.0</v>
      </c>
      <c r="D424" s="1">
        <v>0.0</v>
      </c>
      <c r="E424" s="1" t="s">
        <v>25</v>
      </c>
      <c r="F424" s="1" t="s">
        <v>26</v>
      </c>
      <c r="G424" s="1" t="s">
        <v>27</v>
      </c>
      <c r="H424" s="1" t="s">
        <v>10137</v>
      </c>
      <c r="I424" s="1" t="s">
        <v>10138</v>
      </c>
      <c r="J424" s="1" t="s">
        <v>10138</v>
      </c>
      <c r="K424" s="2"/>
      <c r="L424" s="1">
        <v>0.0</v>
      </c>
      <c r="M424" s="1"/>
      <c r="N424" s="1">
        <v>14.757833333333334</v>
      </c>
      <c r="O424" s="1" t="s">
        <v>8764</v>
      </c>
      <c r="P424" s="1" t="s">
        <v>10139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24</v>
      </c>
      <c r="B425" s="1" t="s">
        <v>17</v>
      </c>
      <c r="C425" s="1">
        <v>691.0</v>
      </c>
      <c r="D425" s="1">
        <v>0.0</v>
      </c>
      <c r="E425" s="1" t="s">
        <v>25</v>
      </c>
      <c r="F425" s="1" t="s">
        <v>26</v>
      </c>
      <c r="G425" s="1" t="s">
        <v>27</v>
      </c>
      <c r="H425" s="1" t="s">
        <v>10140</v>
      </c>
      <c r="I425" s="1" t="s">
        <v>10141</v>
      </c>
      <c r="J425" s="1" t="s">
        <v>10141</v>
      </c>
      <c r="K425" s="2"/>
      <c r="L425" s="1">
        <v>-5.0</v>
      </c>
      <c r="M425" s="1"/>
      <c r="N425" s="1">
        <v>9.3917</v>
      </c>
      <c r="O425" s="1" t="s">
        <v>8764</v>
      </c>
      <c r="P425" s="1" t="s">
        <v>10142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48</v>
      </c>
      <c r="B426" s="1" t="s">
        <v>17</v>
      </c>
      <c r="C426" s="1">
        <v>257.0</v>
      </c>
      <c r="D426" s="1">
        <v>62.0</v>
      </c>
      <c r="E426" s="2"/>
      <c r="F426" s="1" t="s">
        <v>18</v>
      </c>
      <c r="G426" s="1" t="s">
        <v>27</v>
      </c>
      <c r="H426" s="1" t="s">
        <v>10143</v>
      </c>
      <c r="I426" s="1" t="s">
        <v>10144</v>
      </c>
      <c r="J426" s="1" t="s">
        <v>10144</v>
      </c>
      <c r="K426" s="2"/>
      <c r="L426" s="1">
        <v>-13.0</v>
      </c>
      <c r="M426" s="1"/>
      <c r="N426" s="1">
        <v>5.936083333333333</v>
      </c>
      <c r="O426" s="1" t="s">
        <v>55</v>
      </c>
      <c r="P426" s="1" t="s">
        <v>9358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66</v>
      </c>
      <c r="B427" s="1" t="s">
        <v>17</v>
      </c>
      <c r="C427" s="1">
        <v>528.0</v>
      </c>
      <c r="D427" s="1">
        <v>0.0</v>
      </c>
      <c r="E427" s="1" t="s">
        <v>9643</v>
      </c>
      <c r="F427" s="1" t="s">
        <v>26</v>
      </c>
      <c r="G427" s="1" t="s">
        <v>27</v>
      </c>
      <c r="H427" s="1" t="s">
        <v>10145</v>
      </c>
      <c r="I427" s="1" t="s">
        <v>10146</v>
      </c>
      <c r="J427" s="1" t="s">
        <v>10146</v>
      </c>
      <c r="K427" s="2"/>
      <c r="L427" s="1">
        <v>-10.0</v>
      </c>
      <c r="M427" s="1"/>
      <c r="N427" s="1">
        <v>7.385183333333333</v>
      </c>
      <c r="O427" s="1" t="s">
        <v>8764</v>
      </c>
      <c r="P427" s="1" t="s">
        <v>10147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32</v>
      </c>
      <c r="B428" s="1" t="s">
        <v>17</v>
      </c>
      <c r="C428" s="3">
        <v>436.0</v>
      </c>
      <c r="D428" s="1">
        <v>0.0</v>
      </c>
      <c r="E428" s="2"/>
      <c r="F428" s="1" t="s">
        <v>26</v>
      </c>
      <c r="G428" s="1" t="s">
        <v>27</v>
      </c>
      <c r="H428" s="1" t="s">
        <v>10148</v>
      </c>
      <c r="I428" s="1" t="s">
        <v>10149</v>
      </c>
      <c r="J428" s="1" t="s">
        <v>10149</v>
      </c>
      <c r="K428" s="2"/>
      <c r="L428" s="1">
        <v>-7.0</v>
      </c>
      <c r="M428" s="1"/>
      <c r="N428" s="1">
        <v>7.974066666666666</v>
      </c>
      <c r="O428" s="1" t="s">
        <v>8764</v>
      </c>
      <c r="P428" s="1" t="s">
        <v>10150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24</v>
      </c>
      <c r="B429" s="1" t="s">
        <v>17</v>
      </c>
      <c r="C429" s="3">
        <v>214.2</v>
      </c>
      <c r="D429" s="1">
        <v>0.0</v>
      </c>
      <c r="E429" s="1" t="s">
        <v>25</v>
      </c>
      <c r="F429" s="1" t="s">
        <v>26</v>
      </c>
      <c r="G429" s="1" t="s">
        <v>27</v>
      </c>
      <c r="H429" s="1" t="s">
        <v>10151</v>
      </c>
      <c r="I429" s="1" t="s">
        <v>10152</v>
      </c>
      <c r="J429" s="1" t="s">
        <v>10152</v>
      </c>
      <c r="K429" s="2"/>
      <c r="L429" s="1">
        <v>-8.0</v>
      </c>
      <c r="M429" s="1"/>
      <c r="N429" s="1">
        <v>6.76415</v>
      </c>
      <c r="O429" s="1" t="s">
        <v>8764</v>
      </c>
      <c r="P429" s="1" t="s">
        <v>10153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16</v>
      </c>
      <c r="B430" s="1" t="s">
        <v>17</v>
      </c>
      <c r="C430" s="1">
        <v>20.0</v>
      </c>
      <c r="D430" s="1">
        <v>35.0</v>
      </c>
      <c r="E430" s="2"/>
      <c r="F430" s="1" t="s">
        <v>18</v>
      </c>
      <c r="G430" s="1" t="s">
        <v>19</v>
      </c>
      <c r="H430" s="1" t="s">
        <v>10154</v>
      </c>
      <c r="I430" s="1" t="s">
        <v>10155</v>
      </c>
      <c r="J430" s="1" t="s">
        <v>10155</v>
      </c>
      <c r="K430" s="2"/>
      <c r="L430" s="1">
        <v>-4.0</v>
      </c>
      <c r="M430" s="1"/>
      <c r="N430" s="1">
        <v>0.32921666666666666</v>
      </c>
      <c r="O430" s="1" t="s">
        <v>22</v>
      </c>
      <c r="P430" s="1" t="s">
        <v>10156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32</v>
      </c>
      <c r="B431" s="1" t="s">
        <v>17</v>
      </c>
      <c r="C431" s="1">
        <v>469.0</v>
      </c>
      <c r="D431" s="1">
        <v>0.0</v>
      </c>
      <c r="E431" s="2"/>
      <c r="F431" s="1" t="s">
        <v>26</v>
      </c>
      <c r="G431" s="1" t="s">
        <v>27</v>
      </c>
      <c r="H431" s="1" t="s">
        <v>10157</v>
      </c>
      <c r="I431" s="1" t="s">
        <v>10158</v>
      </c>
      <c r="J431" s="1" t="s">
        <v>10158</v>
      </c>
      <c r="K431" s="2"/>
      <c r="L431" s="1">
        <v>0.0</v>
      </c>
      <c r="M431" s="1"/>
      <c r="N431" s="1">
        <v>15.962666666666667</v>
      </c>
      <c r="O431" s="1" t="s">
        <v>8764</v>
      </c>
      <c r="P431" s="1" t="s">
        <v>10159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24</v>
      </c>
      <c r="B432" s="1" t="s">
        <v>17</v>
      </c>
      <c r="C432" s="3">
        <v>214.2</v>
      </c>
      <c r="D432" s="1">
        <v>0.0</v>
      </c>
      <c r="E432" s="1" t="s">
        <v>25</v>
      </c>
      <c r="F432" s="1" t="s">
        <v>26</v>
      </c>
      <c r="G432" s="1" t="s">
        <v>27</v>
      </c>
      <c r="H432" s="1" t="s">
        <v>10160</v>
      </c>
      <c r="I432" s="1" t="s">
        <v>10161</v>
      </c>
      <c r="J432" s="1" t="s">
        <v>10161</v>
      </c>
      <c r="K432" s="2"/>
      <c r="L432" s="1">
        <v>-7.0</v>
      </c>
      <c r="M432" s="1"/>
      <c r="N432" s="1">
        <v>7.25155</v>
      </c>
      <c r="O432" s="1" t="s">
        <v>8764</v>
      </c>
      <c r="P432" s="1" t="s">
        <v>8835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32</v>
      </c>
      <c r="B433" s="1" t="s">
        <v>17</v>
      </c>
      <c r="C433" s="3">
        <v>308.0</v>
      </c>
      <c r="D433" s="1">
        <v>0.0</v>
      </c>
      <c r="E433" s="2"/>
      <c r="F433" s="1" t="s">
        <v>26</v>
      </c>
      <c r="G433" s="1" t="s">
        <v>27</v>
      </c>
      <c r="H433" s="1" t="s">
        <v>10162</v>
      </c>
      <c r="I433" s="1" t="s">
        <v>10163</v>
      </c>
      <c r="J433" s="1" t="s">
        <v>10163</v>
      </c>
      <c r="K433" s="2"/>
      <c r="L433" s="1">
        <v>-3.0</v>
      </c>
      <c r="M433" s="1"/>
      <c r="N433" s="1">
        <v>11.495266666666666</v>
      </c>
      <c r="O433" s="1" t="s">
        <v>8764</v>
      </c>
      <c r="P433" s="1" t="s">
        <v>10164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24</v>
      </c>
      <c r="B434" s="1" t="s">
        <v>17</v>
      </c>
      <c r="C434" s="1">
        <v>324.4</v>
      </c>
      <c r="D434" s="1">
        <v>0.0</v>
      </c>
      <c r="E434" s="1" t="s">
        <v>25</v>
      </c>
      <c r="F434" s="1" t="s">
        <v>26</v>
      </c>
      <c r="G434" s="1" t="s">
        <v>27</v>
      </c>
      <c r="H434" s="1" t="s">
        <v>10165</v>
      </c>
      <c r="I434" s="1" t="s">
        <v>10166</v>
      </c>
      <c r="J434" s="1" t="s">
        <v>10166</v>
      </c>
      <c r="K434" s="2"/>
      <c r="L434" s="1">
        <v>-4.0</v>
      </c>
      <c r="M434" s="1"/>
      <c r="N434" s="1">
        <v>10.772516666666666</v>
      </c>
      <c r="O434" s="1" t="s">
        <v>8764</v>
      </c>
      <c r="P434" s="1" t="s">
        <v>9075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48</v>
      </c>
      <c r="B435" s="1" t="s">
        <v>17</v>
      </c>
      <c r="C435" s="1">
        <v>289.0</v>
      </c>
      <c r="D435" s="1">
        <v>47.0</v>
      </c>
      <c r="E435" s="1" t="s">
        <v>9895</v>
      </c>
      <c r="F435" s="1" t="s">
        <v>50</v>
      </c>
      <c r="G435" s="1" t="s">
        <v>27</v>
      </c>
      <c r="H435" s="1" t="s">
        <v>10167</v>
      </c>
      <c r="I435" s="1" t="s">
        <v>10168</v>
      </c>
      <c r="J435" s="1" t="s">
        <v>10169</v>
      </c>
      <c r="K435" s="1" t="s">
        <v>10170</v>
      </c>
      <c r="L435" s="1">
        <v>-5.0</v>
      </c>
      <c r="M435" s="1">
        <v>0.0047</v>
      </c>
      <c r="N435" s="1">
        <v>12.997366666666666</v>
      </c>
      <c r="O435" s="1" t="s">
        <v>55</v>
      </c>
      <c r="P435" s="1" t="s">
        <v>10171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48</v>
      </c>
      <c r="B436" s="1" t="s">
        <v>17</v>
      </c>
      <c r="C436" s="1">
        <v>608.0</v>
      </c>
      <c r="D436" s="1">
        <v>0.0</v>
      </c>
      <c r="E436" s="1" t="s">
        <v>9895</v>
      </c>
      <c r="F436" s="1" t="s">
        <v>50</v>
      </c>
      <c r="G436" s="1" t="s">
        <v>27</v>
      </c>
      <c r="H436" s="1" t="s">
        <v>10172</v>
      </c>
      <c r="I436" s="1" t="s">
        <v>10173</v>
      </c>
      <c r="J436" s="1" t="s">
        <v>10174</v>
      </c>
      <c r="K436" s="1" t="s">
        <v>10175</v>
      </c>
      <c r="L436" s="1">
        <v>7.0</v>
      </c>
      <c r="M436" s="1">
        <v>0.0018333333333333333</v>
      </c>
      <c r="N436" s="1">
        <v>14.96515</v>
      </c>
      <c r="O436" s="1" t="s">
        <v>55</v>
      </c>
      <c r="P436" s="1" t="s">
        <v>10176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48</v>
      </c>
      <c r="B437" s="1" t="s">
        <v>17</v>
      </c>
      <c r="C437" s="1">
        <v>247.0</v>
      </c>
      <c r="D437" s="1">
        <v>62.0</v>
      </c>
      <c r="E437" s="2"/>
      <c r="F437" s="1" t="s">
        <v>18</v>
      </c>
      <c r="G437" s="1" t="s">
        <v>27</v>
      </c>
      <c r="H437" s="1" t="s">
        <v>10177</v>
      </c>
      <c r="I437" s="1" t="s">
        <v>10178</v>
      </c>
      <c r="J437" s="1" t="s">
        <v>10178</v>
      </c>
      <c r="K437" s="2"/>
      <c r="L437" s="1">
        <v>-6.0</v>
      </c>
      <c r="M437" s="1"/>
      <c r="N437" s="1">
        <v>30.505816666666668</v>
      </c>
      <c r="O437" s="1" t="s">
        <v>55</v>
      </c>
      <c r="P437" s="1" t="s">
        <v>9358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24</v>
      </c>
      <c r="B438" s="1" t="s">
        <v>17</v>
      </c>
      <c r="C438" s="1">
        <v>273.2</v>
      </c>
      <c r="D438" s="1">
        <v>0.0</v>
      </c>
      <c r="E438" s="1" t="s">
        <v>25</v>
      </c>
      <c r="F438" s="1" t="s">
        <v>26</v>
      </c>
      <c r="G438" s="1" t="s">
        <v>27</v>
      </c>
      <c r="H438" s="1" t="s">
        <v>10179</v>
      </c>
      <c r="I438" s="1" t="s">
        <v>10180</v>
      </c>
      <c r="J438" s="1" t="s">
        <v>10180</v>
      </c>
      <c r="K438" s="2"/>
      <c r="L438" s="1">
        <v>2.0</v>
      </c>
      <c r="M438" s="1"/>
      <c r="N438" s="1">
        <v>17.42665</v>
      </c>
      <c r="O438" s="1" t="s">
        <v>8764</v>
      </c>
      <c r="P438" s="1" t="s">
        <v>10181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32</v>
      </c>
      <c r="B439" s="1" t="s">
        <v>17</v>
      </c>
      <c r="C439" s="1">
        <v>563.0</v>
      </c>
      <c r="D439" s="1">
        <v>0.0</v>
      </c>
      <c r="E439" s="2"/>
      <c r="F439" s="1" t="s">
        <v>26</v>
      </c>
      <c r="G439" s="1" t="s">
        <v>27</v>
      </c>
      <c r="H439" s="1" t="s">
        <v>10182</v>
      </c>
      <c r="I439" s="1" t="s">
        <v>10183</v>
      </c>
      <c r="J439" s="1" t="s">
        <v>10183</v>
      </c>
      <c r="K439" s="2"/>
      <c r="L439" s="1">
        <v>0.0</v>
      </c>
      <c r="M439" s="1"/>
      <c r="N439" s="1">
        <v>14.874233333333333</v>
      </c>
      <c r="O439" s="1" t="s">
        <v>8764</v>
      </c>
      <c r="P439" s="1" t="s">
        <v>10184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24</v>
      </c>
      <c r="B440" s="1" t="s">
        <v>17</v>
      </c>
      <c r="C440" s="1">
        <v>329.0</v>
      </c>
      <c r="D440" s="1">
        <v>0.0</v>
      </c>
      <c r="E440" s="1" t="s">
        <v>25</v>
      </c>
      <c r="F440" s="1" t="s">
        <v>26</v>
      </c>
      <c r="G440" s="1" t="s">
        <v>27</v>
      </c>
      <c r="H440" s="1" t="s">
        <v>10185</v>
      </c>
      <c r="I440" s="1" t="s">
        <v>10186</v>
      </c>
      <c r="J440" s="1" t="s">
        <v>10186</v>
      </c>
      <c r="K440" s="2"/>
      <c r="L440" s="1">
        <v>-3.0</v>
      </c>
      <c r="M440" s="1"/>
      <c r="N440" s="1">
        <v>11.70905</v>
      </c>
      <c r="O440" s="1" t="s">
        <v>8764</v>
      </c>
      <c r="P440" s="1" t="s">
        <v>9879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32</v>
      </c>
      <c r="B441" s="1" t="s">
        <v>17</v>
      </c>
      <c r="C441" s="3">
        <v>264.0</v>
      </c>
      <c r="D441" s="1">
        <v>0.0</v>
      </c>
      <c r="E441" s="2"/>
      <c r="F441" s="1" t="s">
        <v>26</v>
      </c>
      <c r="G441" s="1" t="s">
        <v>27</v>
      </c>
      <c r="H441" s="1" t="s">
        <v>10187</v>
      </c>
      <c r="I441" s="1" t="s">
        <v>10188</v>
      </c>
      <c r="J441" s="1" t="s">
        <v>10188</v>
      </c>
      <c r="K441" s="2"/>
      <c r="L441" s="1">
        <v>-6.0</v>
      </c>
      <c r="M441" s="1"/>
      <c r="N441" s="1">
        <v>8.614266666666667</v>
      </c>
      <c r="O441" s="1" t="s">
        <v>8764</v>
      </c>
      <c r="P441" s="1" t="s">
        <v>10189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32</v>
      </c>
      <c r="B442" s="1" t="s">
        <v>17</v>
      </c>
      <c r="C442" s="3">
        <v>329.0</v>
      </c>
      <c r="D442" s="1">
        <v>0.0</v>
      </c>
      <c r="E442" s="2"/>
      <c r="F442" s="1" t="s">
        <v>26</v>
      </c>
      <c r="G442" s="1" t="s">
        <v>27</v>
      </c>
      <c r="H442" s="1" t="s">
        <v>10190</v>
      </c>
      <c r="I442" s="1" t="s">
        <v>10191</v>
      </c>
      <c r="J442" s="1" t="s">
        <v>10191</v>
      </c>
      <c r="K442" s="2"/>
      <c r="L442" s="1">
        <v>-8.0</v>
      </c>
      <c r="M442" s="1"/>
      <c r="N442" s="1">
        <v>6.820416666666667</v>
      </c>
      <c r="O442" s="1" t="s">
        <v>8764</v>
      </c>
      <c r="P442" s="1" t="s">
        <v>10192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66</v>
      </c>
      <c r="B443" s="1" t="s">
        <v>17</v>
      </c>
      <c r="C443" s="1">
        <v>364.0</v>
      </c>
      <c r="D443" s="1">
        <v>0.0</v>
      </c>
      <c r="E443" s="1" t="s">
        <v>10193</v>
      </c>
      <c r="F443" s="1" t="s">
        <v>26</v>
      </c>
      <c r="G443" s="1" t="s">
        <v>27</v>
      </c>
      <c r="H443" s="1" t="s">
        <v>10194</v>
      </c>
      <c r="I443" s="1" t="s">
        <v>10195</v>
      </c>
      <c r="J443" s="1" t="s">
        <v>10195</v>
      </c>
      <c r="K443" s="2"/>
      <c r="L443" s="1">
        <v>-4.0</v>
      </c>
      <c r="M443" s="1"/>
      <c r="N443" s="1">
        <v>12.820933333333333</v>
      </c>
      <c r="O443" s="1" t="s">
        <v>8764</v>
      </c>
      <c r="P443" s="1" t="s">
        <v>10196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24</v>
      </c>
      <c r="B444" s="1" t="s">
        <v>17</v>
      </c>
      <c r="C444" s="1">
        <v>289.0</v>
      </c>
      <c r="D444" s="1">
        <v>0.0</v>
      </c>
      <c r="E444" s="1" t="s">
        <v>25</v>
      </c>
      <c r="F444" s="1" t="s">
        <v>26</v>
      </c>
      <c r="G444" s="1" t="s">
        <v>27</v>
      </c>
      <c r="H444" s="1" t="s">
        <v>10197</v>
      </c>
      <c r="I444" s="1" t="s">
        <v>10198</v>
      </c>
      <c r="J444" s="1" t="s">
        <v>10198</v>
      </c>
      <c r="K444" s="2"/>
      <c r="L444" s="1">
        <v>-6.0</v>
      </c>
      <c r="M444" s="1"/>
      <c r="N444" s="1">
        <v>8.35415</v>
      </c>
      <c r="O444" s="1" t="s">
        <v>8764</v>
      </c>
      <c r="P444" s="1" t="s">
        <v>10199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24</v>
      </c>
      <c r="B445" s="1" t="s">
        <v>17</v>
      </c>
      <c r="C445" s="1">
        <v>329.0</v>
      </c>
      <c r="D445" s="1">
        <v>0.0</v>
      </c>
      <c r="E445" s="1" t="s">
        <v>25</v>
      </c>
      <c r="F445" s="1" t="s">
        <v>26</v>
      </c>
      <c r="G445" s="1" t="s">
        <v>27</v>
      </c>
      <c r="H445" s="1" t="s">
        <v>10200</v>
      </c>
      <c r="I445" s="1" t="s">
        <v>10201</v>
      </c>
      <c r="J445" s="1" t="s">
        <v>10201</v>
      </c>
      <c r="K445" s="2"/>
      <c r="L445" s="1">
        <v>-6.0</v>
      </c>
      <c r="M445" s="1"/>
      <c r="N445" s="1">
        <v>8.4023</v>
      </c>
      <c r="O445" s="1" t="s">
        <v>8764</v>
      </c>
      <c r="P445" s="1" t="s">
        <v>9409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48</v>
      </c>
      <c r="B446" s="1" t="s">
        <v>17</v>
      </c>
      <c r="C446" s="1">
        <v>306.0</v>
      </c>
      <c r="D446" s="1">
        <v>0.0</v>
      </c>
      <c r="E446" s="1" t="s">
        <v>9895</v>
      </c>
      <c r="F446" s="1" t="s">
        <v>50</v>
      </c>
      <c r="G446" s="1" t="s">
        <v>19</v>
      </c>
      <c r="H446" s="1" t="s">
        <v>10202</v>
      </c>
      <c r="I446" s="1" t="s">
        <v>10203</v>
      </c>
      <c r="J446" s="1" t="s">
        <v>10204</v>
      </c>
      <c r="K446" s="1" t="s">
        <v>10205</v>
      </c>
      <c r="L446" s="1">
        <v>0.0</v>
      </c>
      <c r="M446" s="1">
        <v>0.00225</v>
      </c>
      <c r="N446" s="1">
        <v>31.438066666666668</v>
      </c>
      <c r="O446" s="1" t="s">
        <v>55</v>
      </c>
      <c r="P446" s="1" t="s">
        <v>10206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32</v>
      </c>
      <c r="B447" s="1" t="s">
        <v>17</v>
      </c>
      <c r="C447" s="1">
        <v>264.0</v>
      </c>
      <c r="D447" s="1">
        <v>0.0</v>
      </c>
      <c r="E447" s="2"/>
      <c r="F447" s="1" t="s">
        <v>26</v>
      </c>
      <c r="G447" s="1" t="s">
        <v>27</v>
      </c>
      <c r="H447" s="1" t="s">
        <v>10207</v>
      </c>
      <c r="I447" s="1" t="s">
        <v>10208</v>
      </c>
      <c r="J447" s="1" t="s">
        <v>10208</v>
      </c>
      <c r="K447" s="2"/>
      <c r="L447" s="1">
        <v>-9.0</v>
      </c>
      <c r="M447" s="1"/>
      <c r="N447" s="1">
        <v>5.63115</v>
      </c>
      <c r="O447" s="1" t="s">
        <v>8764</v>
      </c>
      <c r="P447" s="1" t="s">
        <v>10209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24</v>
      </c>
      <c r="B448" s="1" t="s">
        <v>17</v>
      </c>
      <c r="C448" s="1">
        <v>289.2</v>
      </c>
      <c r="D448" s="1">
        <v>0.0</v>
      </c>
      <c r="E448" s="1" t="s">
        <v>25</v>
      </c>
      <c r="F448" s="1" t="s">
        <v>26</v>
      </c>
      <c r="G448" s="1" t="s">
        <v>27</v>
      </c>
      <c r="H448" s="1" t="s">
        <v>10210</v>
      </c>
      <c r="I448" s="1" t="s">
        <v>10211</v>
      </c>
      <c r="J448" s="1" t="s">
        <v>10211</v>
      </c>
      <c r="K448" s="2"/>
      <c r="L448" s="1">
        <v>-8.0</v>
      </c>
      <c r="M448" s="1"/>
      <c r="N448" s="1">
        <v>6.853183333333333</v>
      </c>
      <c r="O448" s="1" t="s">
        <v>8764</v>
      </c>
      <c r="P448" s="1" t="s">
        <v>10212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24</v>
      </c>
      <c r="B449" s="1" t="s">
        <v>17</v>
      </c>
      <c r="C449" s="1">
        <v>214.2</v>
      </c>
      <c r="D449" s="1">
        <v>0.0</v>
      </c>
      <c r="E449" s="1" t="s">
        <v>25</v>
      </c>
      <c r="F449" s="1" t="s">
        <v>26</v>
      </c>
      <c r="G449" s="1" t="s">
        <v>27</v>
      </c>
      <c r="H449" s="1" t="s">
        <v>10213</v>
      </c>
      <c r="I449" s="1" t="s">
        <v>10214</v>
      </c>
      <c r="J449" s="1" t="s">
        <v>10214</v>
      </c>
      <c r="K449" s="2"/>
      <c r="L449" s="1">
        <v>-9.0</v>
      </c>
      <c r="M449" s="1"/>
      <c r="N449" s="1">
        <v>5.703216666666667</v>
      </c>
      <c r="O449" s="1" t="s">
        <v>8764</v>
      </c>
      <c r="P449" s="1" t="s">
        <v>8958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24</v>
      </c>
      <c r="B450" s="1" t="s">
        <v>17</v>
      </c>
      <c r="C450" s="1">
        <v>329.0</v>
      </c>
      <c r="D450" s="1">
        <v>0.0</v>
      </c>
      <c r="E450" s="1" t="s">
        <v>25</v>
      </c>
      <c r="F450" s="1" t="s">
        <v>26</v>
      </c>
      <c r="G450" s="1" t="s">
        <v>27</v>
      </c>
      <c r="H450" s="1" t="s">
        <v>10215</v>
      </c>
      <c r="I450" s="1" t="s">
        <v>10216</v>
      </c>
      <c r="J450" s="1" t="s">
        <v>10216</v>
      </c>
      <c r="K450" s="2"/>
      <c r="L450" s="1">
        <v>-7.0</v>
      </c>
      <c r="M450" s="1"/>
      <c r="N450" s="1">
        <v>7.414466666666667</v>
      </c>
      <c r="O450" s="1" t="s">
        <v>8764</v>
      </c>
      <c r="P450" s="1" t="s">
        <v>9353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32</v>
      </c>
      <c r="B451" s="1" t="s">
        <v>17</v>
      </c>
      <c r="C451" s="1">
        <v>329.0</v>
      </c>
      <c r="D451" s="1">
        <v>0.0</v>
      </c>
      <c r="E451" s="2"/>
      <c r="F451" s="1" t="s">
        <v>26</v>
      </c>
      <c r="G451" s="1" t="s">
        <v>27</v>
      </c>
      <c r="H451" s="1" t="s">
        <v>10217</v>
      </c>
      <c r="I451" s="1" t="s">
        <v>10218</v>
      </c>
      <c r="J451" s="1" t="s">
        <v>10218</v>
      </c>
      <c r="K451" s="2"/>
      <c r="L451" s="1">
        <v>-11.0</v>
      </c>
      <c r="M451" s="1"/>
      <c r="N451" s="1">
        <v>3.7469833333333336</v>
      </c>
      <c r="O451" s="1" t="s">
        <v>8764</v>
      </c>
      <c r="P451" s="1" t="s">
        <v>9236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66</v>
      </c>
      <c r="B452" s="1" t="s">
        <v>17</v>
      </c>
      <c r="C452" s="1">
        <v>378.0</v>
      </c>
      <c r="D452" s="1">
        <v>0.0</v>
      </c>
      <c r="E452" s="1" t="s">
        <v>10219</v>
      </c>
      <c r="F452" s="1" t="s">
        <v>26</v>
      </c>
      <c r="G452" s="1" t="s">
        <v>27</v>
      </c>
      <c r="H452" s="1" t="s">
        <v>10220</v>
      </c>
      <c r="I452" s="1" t="s">
        <v>10221</v>
      </c>
      <c r="J452" s="1" t="s">
        <v>10221</v>
      </c>
      <c r="K452" s="2"/>
      <c r="L452" s="1">
        <v>-9.0</v>
      </c>
      <c r="M452" s="1"/>
      <c r="N452" s="1">
        <v>5.018716666666666</v>
      </c>
      <c r="O452" s="1" t="s">
        <v>8764</v>
      </c>
      <c r="P452" s="1" t="s">
        <v>10222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32</v>
      </c>
      <c r="B453" s="1" t="s">
        <v>17</v>
      </c>
      <c r="C453" s="1">
        <v>394.0</v>
      </c>
      <c r="D453" s="1">
        <v>0.0</v>
      </c>
      <c r="E453" s="2"/>
      <c r="F453" s="1" t="s">
        <v>26</v>
      </c>
      <c r="G453" s="1" t="s">
        <v>27</v>
      </c>
      <c r="H453" s="1" t="s">
        <v>10223</v>
      </c>
      <c r="I453" s="1" t="s">
        <v>10224</v>
      </c>
      <c r="J453" s="1" t="s">
        <v>10224</v>
      </c>
      <c r="K453" s="2"/>
      <c r="L453" s="1">
        <v>-6.0</v>
      </c>
      <c r="M453" s="1"/>
      <c r="N453" s="1">
        <v>8.945683333333333</v>
      </c>
      <c r="O453" s="1" t="s">
        <v>8764</v>
      </c>
      <c r="P453" s="1" t="s">
        <v>9992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24</v>
      </c>
      <c r="B454" s="1" t="s">
        <v>17</v>
      </c>
      <c r="C454" s="1">
        <v>697.2</v>
      </c>
      <c r="D454" s="1">
        <v>0.0</v>
      </c>
      <c r="E454" s="1" t="s">
        <v>25</v>
      </c>
      <c r="F454" s="1" t="s">
        <v>26</v>
      </c>
      <c r="G454" s="1" t="s">
        <v>27</v>
      </c>
      <c r="H454" s="1" t="s">
        <v>10225</v>
      </c>
      <c r="I454" s="1" t="s">
        <v>10226</v>
      </c>
      <c r="J454" s="1" t="s">
        <v>10226</v>
      </c>
      <c r="K454" s="2"/>
      <c r="L454" s="1">
        <v>-5.0</v>
      </c>
      <c r="M454" s="1"/>
      <c r="N454" s="1">
        <v>9.786233333333334</v>
      </c>
      <c r="O454" s="1" t="s">
        <v>8764</v>
      </c>
      <c r="P454" s="1" t="s">
        <v>10227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24</v>
      </c>
      <c r="B455" s="1" t="s">
        <v>17</v>
      </c>
      <c r="C455" s="1">
        <v>363.2</v>
      </c>
      <c r="D455" s="1">
        <v>0.0</v>
      </c>
      <c r="E455" s="1" t="s">
        <v>25</v>
      </c>
      <c r="F455" s="1" t="s">
        <v>26</v>
      </c>
      <c r="G455" s="1" t="s">
        <v>27</v>
      </c>
      <c r="H455" s="1" t="s">
        <v>10228</v>
      </c>
      <c r="I455" s="1" t="s">
        <v>10229</v>
      </c>
      <c r="J455" s="1" t="s">
        <v>10229</v>
      </c>
      <c r="K455" s="2"/>
      <c r="L455" s="1">
        <v>-8.0</v>
      </c>
      <c r="M455" s="1"/>
      <c r="N455" s="1">
        <v>6.8879</v>
      </c>
      <c r="O455" s="1" t="s">
        <v>8764</v>
      </c>
      <c r="P455" s="1" t="s">
        <v>10230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24</v>
      </c>
      <c r="B456" s="1" t="s">
        <v>17</v>
      </c>
      <c r="C456" s="1">
        <v>298.2</v>
      </c>
      <c r="D456" s="1">
        <v>0.0</v>
      </c>
      <c r="E456" s="1" t="s">
        <v>25</v>
      </c>
      <c r="F456" s="1" t="s">
        <v>26</v>
      </c>
      <c r="G456" s="1" t="s">
        <v>27</v>
      </c>
      <c r="H456" s="1" t="s">
        <v>10231</v>
      </c>
      <c r="I456" s="1" t="s">
        <v>10232</v>
      </c>
      <c r="J456" s="1" t="s">
        <v>10232</v>
      </c>
      <c r="K456" s="2"/>
      <c r="L456" s="1">
        <v>-8.0</v>
      </c>
      <c r="M456" s="1"/>
      <c r="N456" s="1">
        <v>6.402583333333333</v>
      </c>
      <c r="O456" s="1" t="s">
        <v>8764</v>
      </c>
      <c r="P456" s="1" t="s">
        <v>8774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24</v>
      </c>
      <c r="B457" s="1" t="s">
        <v>17</v>
      </c>
      <c r="C457" s="3">
        <v>212.2</v>
      </c>
      <c r="D457" s="1">
        <v>0.0</v>
      </c>
      <c r="E457" s="1" t="s">
        <v>25</v>
      </c>
      <c r="F457" s="1" t="s">
        <v>26</v>
      </c>
      <c r="G457" s="1" t="s">
        <v>27</v>
      </c>
      <c r="H457" s="1" t="s">
        <v>10233</v>
      </c>
      <c r="I457" s="1" t="s">
        <v>10234</v>
      </c>
      <c r="J457" s="1" t="s">
        <v>10234</v>
      </c>
      <c r="K457" s="2"/>
      <c r="L457" s="1">
        <v>-8.0</v>
      </c>
      <c r="M457" s="1"/>
      <c r="N457" s="1">
        <v>6.397766666666667</v>
      </c>
      <c r="O457" s="1" t="s">
        <v>8764</v>
      </c>
      <c r="P457" s="1" t="s">
        <v>10235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32</v>
      </c>
      <c r="B458" s="1" t="s">
        <v>17</v>
      </c>
      <c r="C458" s="1">
        <v>331.0</v>
      </c>
      <c r="D458" s="1">
        <v>0.0</v>
      </c>
      <c r="E458" s="2"/>
      <c r="F458" s="1" t="s">
        <v>26</v>
      </c>
      <c r="G458" s="1" t="s">
        <v>27</v>
      </c>
      <c r="H458" s="1" t="s">
        <v>10236</v>
      </c>
      <c r="I458" s="1" t="s">
        <v>10237</v>
      </c>
      <c r="J458" s="1" t="s">
        <v>10237</v>
      </c>
      <c r="K458" s="2"/>
      <c r="L458" s="1">
        <v>-7.0</v>
      </c>
      <c r="M458" s="1"/>
      <c r="N458" s="1">
        <v>7.475</v>
      </c>
      <c r="O458" s="1" t="s">
        <v>8764</v>
      </c>
      <c r="P458" s="1" t="s">
        <v>10238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66</v>
      </c>
      <c r="B459" s="1" t="s">
        <v>17</v>
      </c>
      <c r="C459" s="1">
        <v>415.0</v>
      </c>
      <c r="D459" s="1">
        <v>0.0</v>
      </c>
      <c r="E459" s="1" t="s">
        <v>10219</v>
      </c>
      <c r="F459" s="1" t="s">
        <v>26</v>
      </c>
      <c r="G459" s="1" t="s">
        <v>27</v>
      </c>
      <c r="H459" s="1" t="s">
        <v>10239</v>
      </c>
      <c r="I459" s="1" t="s">
        <v>10240</v>
      </c>
      <c r="J459" s="1" t="s">
        <v>10240</v>
      </c>
      <c r="K459" s="2"/>
      <c r="L459" s="1">
        <v>-7.0</v>
      </c>
      <c r="M459" s="1"/>
      <c r="N459" s="1">
        <v>7.751333333333333</v>
      </c>
      <c r="O459" s="1" t="s">
        <v>8764</v>
      </c>
      <c r="P459" s="1" t="s">
        <v>10241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66</v>
      </c>
      <c r="B460" s="1" t="s">
        <v>17</v>
      </c>
      <c r="C460" s="1">
        <v>364.0</v>
      </c>
      <c r="D460" s="1">
        <v>0.0</v>
      </c>
      <c r="E460" s="1" t="s">
        <v>10242</v>
      </c>
      <c r="F460" s="1" t="s">
        <v>26</v>
      </c>
      <c r="G460" s="1" t="s">
        <v>27</v>
      </c>
      <c r="H460" s="1" t="s">
        <v>10243</v>
      </c>
      <c r="I460" s="1" t="s">
        <v>10244</v>
      </c>
      <c r="J460" s="1" t="s">
        <v>10244</v>
      </c>
      <c r="K460" s="2"/>
      <c r="L460" s="1">
        <v>-7.0</v>
      </c>
      <c r="M460" s="1"/>
      <c r="N460" s="1">
        <v>7.3654166666666665</v>
      </c>
      <c r="O460" s="1" t="s">
        <v>8764</v>
      </c>
      <c r="P460" s="1" t="s">
        <v>10245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24</v>
      </c>
      <c r="B461" s="1" t="s">
        <v>17</v>
      </c>
      <c r="C461" s="3">
        <v>364.0</v>
      </c>
      <c r="D461" s="1">
        <v>0.0</v>
      </c>
      <c r="E461" s="1" t="s">
        <v>25</v>
      </c>
      <c r="F461" s="1" t="s">
        <v>26</v>
      </c>
      <c r="G461" s="1" t="s">
        <v>27</v>
      </c>
      <c r="H461" s="1" t="s">
        <v>10246</v>
      </c>
      <c r="I461" s="1" t="s">
        <v>10247</v>
      </c>
      <c r="J461" s="1" t="s">
        <v>10247</v>
      </c>
      <c r="K461" s="2"/>
      <c r="L461" s="1">
        <v>-3.0</v>
      </c>
      <c r="M461" s="1"/>
      <c r="N461" s="1">
        <v>11.507033333333334</v>
      </c>
      <c r="O461" s="1" t="s">
        <v>8764</v>
      </c>
      <c r="P461" s="1" t="s">
        <v>10248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24</v>
      </c>
      <c r="B462" s="1" t="s">
        <v>17</v>
      </c>
      <c r="C462" s="3">
        <v>396.4</v>
      </c>
      <c r="D462" s="1">
        <v>0.0</v>
      </c>
      <c r="E462" s="1" t="s">
        <v>25</v>
      </c>
      <c r="F462" s="1" t="s">
        <v>26</v>
      </c>
      <c r="G462" s="1" t="s">
        <v>27</v>
      </c>
      <c r="H462" s="1" t="s">
        <v>10249</v>
      </c>
      <c r="I462" s="1" t="s">
        <v>10250</v>
      </c>
      <c r="J462" s="1" t="s">
        <v>10250</v>
      </c>
      <c r="K462" s="2"/>
      <c r="L462" s="1">
        <v>-1.0</v>
      </c>
      <c r="M462" s="1"/>
      <c r="N462" s="1">
        <v>13.597833333333334</v>
      </c>
      <c r="O462" s="1" t="s">
        <v>8764</v>
      </c>
      <c r="P462" s="1" t="s">
        <v>10251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24</v>
      </c>
      <c r="B463" s="1" t="s">
        <v>17</v>
      </c>
      <c r="C463" s="1">
        <v>394.0</v>
      </c>
      <c r="D463" s="1">
        <v>0.0</v>
      </c>
      <c r="E463" s="1" t="s">
        <v>25</v>
      </c>
      <c r="F463" s="1" t="s">
        <v>26</v>
      </c>
      <c r="G463" s="1" t="s">
        <v>27</v>
      </c>
      <c r="H463" s="1" t="s">
        <v>10252</v>
      </c>
      <c r="I463" s="1" t="s">
        <v>10253</v>
      </c>
      <c r="J463" s="1" t="s">
        <v>10253</v>
      </c>
      <c r="K463" s="2"/>
      <c r="L463" s="1">
        <v>0.0</v>
      </c>
      <c r="M463" s="1"/>
      <c r="N463" s="1">
        <v>15.815933333333334</v>
      </c>
      <c r="O463" s="1" t="s">
        <v>8764</v>
      </c>
      <c r="P463" s="1" t="s">
        <v>10254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48</v>
      </c>
      <c r="B464" s="1" t="s">
        <v>17</v>
      </c>
      <c r="C464" s="1">
        <v>309.0</v>
      </c>
      <c r="D464" s="1">
        <v>0.0</v>
      </c>
      <c r="E464" s="1" t="s">
        <v>10255</v>
      </c>
      <c r="F464" s="1" t="s">
        <v>50</v>
      </c>
      <c r="G464" s="1" t="s">
        <v>27</v>
      </c>
      <c r="H464" s="1" t="s">
        <v>10256</v>
      </c>
      <c r="I464" s="1" t="s">
        <v>10257</v>
      </c>
      <c r="J464" s="1" t="s">
        <v>10258</v>
      </c>
      <c r="K464" s="1" t="s">
        <v>10259</v>
      </c>
      <c r="L464" s="1">
        <v>0.0</v>
      </c>
      <c r="M464" s="1">
        <v>0.0015</v>
      </c>
      <c r="N464" s="1">
        <v>9.840716666666667</v>
      </c>
      <c r="O464" s="1" t="s">
        <v>55</v>
      </c>
      <c r="P464" s="1" t="s">
        <v>10260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32</v>
      </c>
      <c r="B465" s="1" t="s">
        <v>17</v>
      </c>
      <c r="C465" s="3">
        <v>633.0</v>
      </c>
      <c r="D465" s="1">
        <v>0.0</v>
      </c>
      <c r="E465" s="2"/>
      <c r="F465" s="1" t="s">
        <v>26</v>
      </c>
      <c r="G465" s="1" t="s">
        <v>27</v>
      </c>
      <c r="H465" s="1" t="s">
        <v>10261</v>
      </c>
      <c r="I465" s="1" t="s">
        <v>10262</v>
      </c>
      <c r="J465" s="1" t="s">
        <v>10262</v>
      </c>
      <c r="K465" s="2"/>
      <c r="L465" s="1">
        <v>4.0</v>
      </c>
      <c r="M465" s="1"/>
      <c r="N465" s="1">
        <v>19.3222</v>
      </c>
      <c r="O465" s="1" t="s">
        <v>8764</v>
      </c>
      <c r="P465" s="1" t="s">
        <v>10263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24</v>
      </c>
      <c r="B466" s="1" t="s">
        <v>17</v>
      </c>
      <c r="C466" s="1">
        <v>438.4</v>
      </c>
      <c r="D466" s="1">
        <v>0.0</v>
      </c>
      <c r="E466" s="1" t="s">
        <v>25</v>
      </c>
      <c r="F466" s="1" t="s">
        <v>26</v>
      </c>
      <c r="G466" s="1" t="s">
        <v>27</v>
      </c>
      <c r="H466" s="1" t="s">
        <v>10264</v>
      </c>
      <c r="I466" s="1" t="s">
        <v>10265</v>
      </c>
      <c r="J466" s="1" t="s">
        <v>10265</v>
      </c>
      <c r="K466" s="2"/>
      <c r="L466" s="1">
        <v>6.0</v>
      </c>
      <c r="M466" s="1"/>
      <c r="N466" s="1">
        <v>21.534833333333335</v>
      </c>
      <c r="O466" s="1" t="s">
        <v>8764</v>
      </c>
      <c r="P466" s="1" t="s">
        <v>10266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48</v>
      </c>
      <c r="B467" s="1" t="s">
        <v>17</v>
      </c>
      <c r="C467" s="1">
        <v>279.0</v>
      </c>
      <c r="D467" s="1">
        <v>0.0</v>
      </c>
      <c r="E467" s="1" t="s">
        <v>10255</v>
      </c>
      <c r="F467" s="1" t="s">
        <v>50</v>
      </c>
      <c r="G467" s="1" t="s">
        <v>19</v>
      </c>
      <c r="H467" s="1" t="s">
        <v>10267</v>
      </c>
      <c r="I467" s="1" t="s">
        <v>10268</v>
      </c>
      <c r="J467" s="1" t="s">
        <v>10269</v>
      </c>
      <c r="K467" s="1" t="s">
        <v>10270</v>
      </c>
      <c r="L467" s="1">
        <v>0.0</v>
      </c>
      <c r="M467" s="1">
        <v>0.0016333333333333334</v>
      </c>
      <c r="N467" s="1">
        <v>15.1064</v>
      </c>
      <c r="O467" s="1" t="s">
        <v>55</v>
      </c>
      <c r="P467" s="1" t="s">
        <v>10271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32</v>
      </c>
      <c r="B468" s="1" t="s">
        <v>17</v>
      </c>
      <c r="C468" s="3">
        <v>544.0</v>
      </c>
      <c r="D468" s="1">
        <v>0.0</v>
      </c>
      <c r="E468" s="2"/>
      <c r="F468" s="1" t="s">
        <v>26</v>
      </c>
      <c r="G468" s="1" t="s">
        <v>27</v>
      </c>
      <c r="H468" s="1" t="s">
        <v>10272</v>
      </c>
      <c r="I468" s="1" t="s">
        <v>10273</v>
      </c>
      <c r="J468" s="1" t="s">
        <v>10273</v>
      </c>
      <c r="K468" s="2"/>
      <c r="L468" s="1">
        <v>-1.0</v>
      </c>
      <c r="M468" s="1"/>
      <c r="N468" s="1">
        <v>13.75055</v>
      </c>
      <c r="O468" s="1" t="s">
        <v>8764</v>
      </c>
      <c r="P468" s="1" t="s">
        <v>10274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66</v>
      </c>
      <c r="B469" s="1" t="s">
        <v>17</v>
      </c>
      <c r="C469" s="1">
        <v>329.0</v>
      </c>
      <c r="D469" s="1">
        <v>0.0</v>
      </c>
      <c r="E469" s="1" t="s">
        <v>10242</v>
      </c>
      <c r="F469" s="1" t="s">
        <v>26</v>
      </c>
      <c r="G469" s="1" t="s">
        <v>27</v>
      </c>
      <c r="H469" s="1" t="s">
        <v>10275</v>
      </c>
      <c r="I469" s="1" t="s">
        <v>10276</v>
      </c>
      <c r="J469" s="1" t="s">
        <v>10276</v>
      </c>
      <c r="K469" s="2"/>
      <c r="L469" s="1">
        <v>-6.0</v>
      </c>
      <c r="M469" s="1"/>
      <c r="N469" s="1">
        <v>8.681833333333334</v>
      </c>
      <c r="O469" s="1" t="s">
        <v>8764</v>
      </c>
      <c r="P469" s="1" t="s">
        <v>10277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24</v>
      </c>
      <c r="B470" s="1" t="s">
        <v>17</v>
      </c>
      <c r="C470" s="1">
        <v>214.2</v>
      </c>
      <c r="D470" s="1">
        <v>0.0</v>
      </c>
      <c r="E470" s="1" t="s">
        <v>25</v>
      </c>
      <c r="F470" s="1" t="s">
        <v>26</v>
      </c>
      <c r="G470" s="1" t="s">
        <v>27</v>
      </c>
      <c r="H470" s="1" t="s">
        <v>10278</v>
      </c>
      <c r="I470" s="1" t="s">
        <v>10279</v>
      </c>
      <c r="J470" s="1" t="s">
        <v>10279</v>
      </c>
      <c r="K470" s="2"/>
      <c r="L470" s="1">
        <v>-8.0</v>
      </c>
      <c r="M470" s="1"/>
      <c r="N470" s="1">
        <v>6.7519833333333334</v>
      </c>
      <c r="O470" s="1" t="s">
        <v>8764</v>
      </c>
      <c r="P470" s="1" t="s">
        <v>8780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24</v>
      </c>
      <c r="B471" s="1" t="s">
        <v>17</v>
      </c>
      <c r="C471" s="1">
        <v>264.0</v>
      </c>
      <c r="D471" s="1">
        <v>0.0</v>
      </c>
      <c r="E471" s="1" t="s">
        <v>25</v>
      </c>
      <c r="F471" s="1" t="s">
        <v>26</v>
      </c>
      <c r="G471" s="1" t="s">
        <v>27</v>
      </c>
      <c r="H471" s="1" t="s">
        <v>10280</v>
      </c>
      <c r="I471" s="1" t="s">
        <v>10281</v>
      </c>
      <c r="J471" s="1" t="s">
        <v>10281</v>
      </c>
      <c r="K471" s="2"/>
      <c r="L471" s="1">
        <v>-9.0</v>
      </c>
      <c r="M471" s="1"/>
      <c r="N471" s="1">
        <v>5.46915</v>
      </c>
      <c r="O471" s="1" t="s">
        <v>8764</v>
      </c>
      <c r="P471" s="1" t="s">
        <v>9001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66</v>
      </c>
      <c r="B472" s="1" t="s">
        <v>17</v>
      </c>
      <c r="C472" s="1">
        <v>329.0</v>
      </c>
      <c r="D472" s="1">
        <v>0.0</v>
      </c>
      <c r="E472" s="1" t="s">
        <v>10242</v>
      </c>
      <c r="F472" s="1" t="s">
        <v>26</v>
      </c>
      <c r="G472" s="1" t="s">
        <v>27</v>
      </c>
      <c r="H472" s="1" t="s">
        <v>10282</v>
      </c>
      <c r="I472" s="1" t="s">
        <v>10283</v>
      </c>
      <c r="J472" s="1" t="s">
        <v>10283</v>
      </c>
      <c r="K472" s="2"/>
      <c r="L472" s="1">
        <v>-6.0</v>
      </c>
      <c r="M472" s="1"/>
      <c r="N472" s="1">
        <v>8.965533333333333</v>
      </c>
      <c r="O472" s="1" t="s">
        <v>8764</v>
      </c>
      <c r="P472" s="1" t="s">
        <v>3296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48</v>
      </c>
      <c r="B473" s="1" t="s">
        <v>17</v>
      </c>
      <c r="C473" s="1">
        <v>313.0</v>
      </c>
      <c r="D473" s="1">
        <v>0.0</v>
      </c>
      <c r="E473" s="1" t="s">
        <v>10255</v>
      </c>
      <c r="F473" s="1" t="s">
        <v>50</v>
      </c>
      <c r="G473" s="1" t="s">
        <v>27</v>
      </c>
      <c r="H473" s="1" t="s">
        <v>10284</v>
      </c>
      <c r="I473" s="1" t="s">
        <v>10285</v>
      </c>
      <c r="J473" s="1" t="s">
        <v>10286</v>
      </c>
      <c r="K473" s="1" t="s">
        <v>10287</v>
      </c>
      <c r="L473" s="1">
        <v>-15.0</v>
      </c>
      <c r="M473" s="1">
        <v>0.0020833333333333333</v>
      </c>
      <c r="N473" s="1">
        <v>4.382933333333333</v>
      </c>
      <c r="O473" s="1" t="s">
        <v>55</v>
      </c>
      <c r="P473" s="1" t="s">
        <v>10288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16</v>
      </c>
      <c r="B474" s="1" t="s">
        <v>17</v>
      </c>
      <c r="C474" s="3">
        <v>65.0</v>
      </c>
      <c r="D474" s="1">
        <v>0.0</v>
      </c>
      <c r="E474" s="2"/>
      <c r="F474" s="1" t="s">
        <v>18</v>
      </c>
      <c r="G474" s="1" t="s">
        <v>19</v>
      </c>
      <c r="H474" s="1" t="s">
        <v>10289</v>
      </c>
      <c r="I474" s="1" t="s">
        <v>10290</v>
      </c>
      <c r="J474" s="1" t="s">
        <v>10290</v>
      </c>
      <c r="K474" s="2"/>
      <c r="L474" s="1">
        <v>-4.0</v>
      </c>
      <c r="M474" s="1"/>
      <c r="N474" s="1">
        <v>0.3247333333333333</v>
      </c>
      <c r="O474" s="1" t="s">
        <v>22</v>
      </c>
      <c r="P474" s="1" t="s">
        <v>10291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48</v>
      </c>
      <c r="B475" s="1" t="s">
        <v>17</v>
      </c>
      <c r="C475" s="3">
        <v>618.0</v>
      </c>
      <c r="D475" s="1">
        <v>0.0</v>
      </c>
      <c r="E475" s="1" t="s">
        <v>10292</v>
      </c>
      <c r="F475" s="1" t="s">
        <v>50</v>
      </c>
      <c r="G475" s="1" t="s">
        <v>27</v>
      </c>
      <c r="H475" s="1" t="s">
        <v>10293</v>
      </c>
      <c r="I475" s="1" t="s">
        <v>10294</v>
      </c>
      <c r="J475" s="1" t="s">
        <v>10295</v>
      </c>
      <c r="K475" s="1" t="s">
        <v>10296</v>
      </c>
      <c r="L475" s="1">
        <v>-21.0</v>
      </c>
      <c r="M475" s="1">
        <v>0.0020666666666666667</v>
      </c>
      <c r="N475" s="1">
        <v>9.022316666666667</v>
      </c>
      <c r="O475" s="1" t="s">
        <v>55</v>
      </c>
      <c r="P475" s="1" t="s">
        <v>10297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48</v>
      </c>
      <c r="B476" s="1" t="s">
        <v>17</v>
      </c>
      <c r="C476" s="3">
        <v>199.0</v>
      </c>
      <c r="D476" s="1">
        <v>50.0</v>
      </c>
      <c r="E476" s="2"/>
      <c r="F476" s="1" t="s">
        <v>18</v>
      </c>
      <c r="G476" s="1" t="s">
        <v>27</v>
      </c>
      <c r="H476" s="1" t="s">
        <v>10298</v>
      </c>
      <c r="I476" s="1" t="s">
        <v>10299</v>
      </c>
      <c r="J476" s="1" t="s">
        <v>10299</v>
      </c>
      <c r="K476" s="2"/>
      <c r="L476" s="1">
        <v>-12.0</v>
      </c>
      <c r="M476" s="1"/>
      <c r="N476" s="1">
        <v>6.4416166666666665</v>
      </c>
      <c r="O476" s="1" t="s">
        <v>55</v>
      </c>
      <c r="P476" s="1" t="s">
        <v>6900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24</v>
      </c>
      <c r="B477" s="1" t="s">
        <v>17</v>
      </c>
      <c r="C477" s="1">
        <v>356.0</v>
      </c>
      <c r="D477" s="1">
        <v>0.0</v>
      </c>
      <c r="E477" s="1" t="s">
        <v>25</v>
      </c>
      <c r="F477" s="1" t="s">
        <v>26</v>
      </c>
      <c r="G477" s="1" t="s">
        <v>27</v>
      </c>
      <c r="H477" s="1" t="s">
        <v>10300</v>
      </c>
      <c r="I477" s="1" t="s">
        <v>10301</v>
      </c>
      <c r="J477" s="1" t="s">
        <v>10301</v>
      </c>
      <c r="K477" s="2"/>
      <c r="L477" s="1">
        <v>-6.0</v>
      </c>
      <c r="M477" s="1"/>
      <c r="N477" s="1">
        <v>8.52295</v>
      </c>
      <c r="O477" s="1" t="s">
        <v>8764</v>
      </c>
      <c r="P477" s="1" t="s">
        <v>10302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66</v>
      </c>
      <c r="B478" s="1" t="s">
        <v>17</v>
      </c>
      <c r="C478" s="3">
        <v>329.0</v>
      </c>
      <c r="D478" s="1">
        <v>0.0</v>
      </c>
      <c r="E478" s="1" t="s">
        <v>10303</v>
      </c>
      <c r="F478" s="1" t="s">
        <v>26</v>
      </c>
      <c r="G478" s="1" t="s">
        <v>27</v>
      </c>
      <c r="H478" s="1" t="s">
        <v>10304</v>
      </c>
      <c r="I478" s="1" t="s">
        <v>10305</v>
      </c>
      <c r="J478" s="1" t="s">
        <v>10305</v>
      </c>
      <c r="K478" s="2"/>
      <c r="L478" s="1">
        <v>-5.0</v>
      </c>
      <c r="M478" s="1"/>
      <c r="N478" s="1">
        <v>9.25035</v>
      </c>
      <c r="O478" s="1" t="s">
        <v>8764</v>
      </c>
      <c r="P478" s="1" t="s">
        <v>10306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32</v>
      </c>
      <c r="B479" s="1" t="s">
        <v>17</v>
      </c>
      <c r="C479" s="3">
        <v>503.0</v>
      </c>
      <c r="D479" s="1">
        <v>0.0</v>
      </c>
      <c r="E479" s="2"/>
      <c r="F479" s="1" t="s">
        <v>26</v>
      </c>
      <c r="G479" s="1" t="s">
        <v>27</v>
      </c>
      <c r="H479" s="1" t="s">
        <v>10307</v>
      </c>
      <c r="I479" s="1" t="s">
        <v>10308</v>
      </c>
      <c r="J479" s="1" t="s">
        <v>10308</v>
      </c>
      <c r="K479" s="2"/>
      <c r="L479" s="1">
        <v>0.0</v>
      </c>
      <c r="M479" s="1"/>
      <c r="N479" s="1">
        <v>15.272583333333333</v>
      </c>
      <c r="O479" s="1" t="s">
        <v>8764</v>
      </c>
      <c r="P479" s="1" t="s">
        <v>10309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24</v>
      </c>
      <c r="B480" s="1" t="s">
        <v>17</v>
      </c>
      <c r="C480" s="1">
        <v>586.2</v>
      </c>
      <c r="D480" s="1">
        <v>0.0</v>
      </c>
      <c r="E480" s="1" t="s">
        <v>25</v>
      </c>
      <c r="F480" s="1" t="s">
        <v>26</v>
      </c>
      <c r="G480" s="1" t="s">
        <v>27</v>
      </c>
      <c r="H480" s="1" t="s">
        <v>10310</v>
      </c>
      <c r="I480" s="1" t="s">
        <v>10311</v>
      </c>
      <c r="J480" s="1" t="s">
        <v>10311</v>
      </c>
      <c r="K480" s="2"/>
      <c r="L480" s="1">
        <v>1.0</v>
      </c>
      <c r="M480" s="1"/>
      <c r="N480" s="1">
        <v>16.957566666666665</v>
      </c>
      <c r="O480" s="1" t="s">
        <v>8764</v>
      </c>
      <c r="P480" s="1" t="s">
        <v>10312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24</v>
      </c>
      <c r="B481" s="1" t="s">
        <v>17</v>
      </c>
      <c r="C481" s="3">
        <v>329.0</v>
      </c>
      <c r="D481" s="1">
        <v>0.0</v>
      </c>
      <c r="E481" s="1" t="s">
        <v>25</v>
      </c>
      <c r="F481" s="1" t="s">
        <v>26</v>
      </c>
      <c r="G481" s="1" t="s">
        <v>27</v>
      </c>
      <c r="H481" s="1" t="s">
        <v>10313</v>
      </c>
      <c r="I481" s="1" t="s">
        <v>10314</v>
      </c>
      <c r="J481" s="1" t="s">
        <v>10314</v>
      </c>
      <c r="K481" s="2"/>
      <c r="L481" s="1">
        <v>-8.0</v>
      </c>
      <c r="M481" s="1"/>
      <c r="N481" s="1">
        <v>6.537183333333333</v>
      </c>
      <c r="O481" s="1" t="s">
        <v>8764</v>
      </c>
      <c r="P481" s="1" t="s">
        <v>10315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32</v>
      </c>
      <c r="B482" s="1" t="s">
        <v>17</v>
      </c>
      <c r="C482" s="3">
        <v>405.0</v>
      </c>
      <c r="D482" s="1">
        <v>0.0</v>
      </c>
      <c r="E482" s="2"/>
      <c r="F482" s="1" t="s">
        <v>26</v>
      </c>
      <c r="G482" s="1" t="s">
        <v>27</v>
      </c>
      <c r="H482" s="1" t="s">
        <v>10316</v>
      </c>
      <c r="I482" s="1" t="s">
        <v>10317</v>
      </c>
      <c r="J482" s="1" t="s">
        <v>10317</v>
      </c>
      <c r="K482" s="2"/>
      <c r="L482" s="1">
        <v>-8.0</v>
      </c>
      <c r="M482" s="1"/>
      <c r="N482" s="1">
        <v>6.340983333333333</v>
      </c>
      <c r="O482" s="1" t="s">
        <v>8764</v>
      </c>
      <c r="P482" s="1" t="s">
        <v>10318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32</v>
      </c>
      <c r="B483" s="1" t="s">
        <v>17</v>
      </c>
      <c r="C483" s="1">
        <v>289.0</v>
      </c>
      <c r="D483" s="1">
        <v>0.0</v>
      </c>
      <c r="E483" s="2"/>
      <c r="F483" s="1" t="s">
        <v>26</v>
      </c>
      <c r="G483" s="1" t="s">
        <v>27</v>
      </c>
      <c r="H483" s="1" t="s">
        <v>10319</v>
      </c>
      <c r="I483" s="1" t="s">
        <v>10320</v>
      </c>
      <c r="J483" s="1" t="s">
        <v>10320</v>
      </c>
      <c r="K483" s="2"/>
      <c r="L483" s="1">
        <v>-5.0</v>
      </c>
      <c r="M483" s="1"/>
      <c r="N483" s="1">
        <v>9.7762</v>
      </c>
      <c r="O483" s="1" t="s">
        <v>8764</v>
      </c>
      <c r="P483" s="1" t="s">
        <v>10321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32</v>
      </c>
      <c r="B484" s="1" t="s">
        <v>17</v>
      </c>
      <c r="C484" s="1">
        <v>258.0</v>
      </c>
      <c r="D484" s="1">
        <v>0.0</v>
      </c>
      <c r="E484" s="2"/>
      <c r="F484" s="1" t="s">
        <v>26</v>
      </c>
      <c r="G484" s="1" t="s">
        <v>27</v>
      </c>
      <c r="H484" s="1" t="s">
        <v>10322</v>
      </c>
      <c r="I484" s="1" t="s">
        <v>10323</v>
      </c>
      <c r="J484" s="1" t="s">
        <v>10323</v>
      </c>
      <c r="K484" s="2"/>
      <c r="L484" s="1">
        <v>-2.0</v>
      </c>
      <c r="M484" s="1"/>
      <c r="N484" s="1">
        <v>12.48755</v>
      </c>
      <c r="O484" s="1" t="s">
        <v>8764</v>
      </c>
      <c r="P484" s="1" t="s">
        <v>10324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24</v>
      </c>
      <c r="B485" s="1" t="s">
        <v>17</v>
      </c>
      <c r="C485" s="1">
        <v>214.2</v>
      </c>
      <c r="D485" s="1">
        <v>0.0</v>
      </c>
      <c r="E485" s="1" t="s">
        <v>25</v>
      </c>
      <c r="F485" s="1" t="s">
        <v>26</v>
      </c>
      <c r="G485" s="1" t="s">
        <v>27</v>
      </c>
      <c r="H485" s="1" t="s">
        <v>10325</v>
      </c>
      <c r="I485" s="1" t="s">
        <v>10326</v>
      </c>
      <c r="J485" s="1" t="s">
        <v>10326</v>
      </c>
      <c r="K485" s="2"/>
      <c r="L485" s="1">
        <v>1.0</v>
      </c>
      <c r="M485" s="1"/>
      <c r="N485" s="1">
        <v>16.315633333333334</v>
      </c>
      <c r="O485" s="1" t="s">
        <v>8764</v>
      </c>
      <c r="P485" s="1" t="s">
        <v>8958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16</v>
      </c>
      <c r="B486" s="1" t="s">
        <v>17</v>
      </c>
      <c r="C486" s="1">
        <v>748.0</v>
      </c>
      <c r="D486" s="1">
        <v>0.0</v>
      </c>
      <c r="E486" s="2"/>
      <c r="F486" s="1" t="s">
        <v>18</v>
      </c>
      <c r="G486" s="1" t="s">
        <v>19</v>
      </c>
      <c r="H486" s="1" t="s">
        <v>10327</v>
      </c>
      <c r="I486" s="1" t="s">
        <v>10328</v>
      </c>
      <c r="J486" s="1" t="s">
        <v>10328</v>
      </c>
      <c r="K486" s="2"/>
      <c r="L486" s="1">
        <v>6.0</v>
      </c>
      <c r="M486" s="1"/>
      <c r="N486" s="1">
        <v>11.858533333333334</v>
      </c>
      <c r="O486" s="1" t="s">
        <v>22</v>
      </c>
      <c r="P486" s="1" t="s">
        <v>10329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32</v>
      </c>
      <c r="B487" s="1" t="s">
        <v>17</v>
      </c>
      <c r="C487" s="3">
        <v>233.0</v>
      </c>
      <c r="D487" s="1">
        <v>0.0</v>
      </c>
      <c r="E487" s="2"/>
      <c r="F487" s="1" t="s">
        <v>26</v>
      </c>
      <c r="G487" s="1" t="s">
        <v>19</v>
      </c>
      <c r="H487" s="1" t="s">
        <v>10330</v>
      </c>
      <c r="I487" s="1" t="s">
        <v>10331</v>
      </c>
      <c r="J487" s="1" t="s">
        <v>10331</v>
      </c>
      <c r="K487" s="2"/>
      <c r="L487" s="1">
        <v>0.0</v>
      </c>
      <c r="M487" s="1"/>
      <c r="N487" s="1">
        <v>14.796083333333334</v>
      </c>
      <c r="O487" s="1" t="s">
        <v>8764</v>
      </c>
      <c r="P487" s="1" t="s">
        <v>10332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48</v>
      </c>
      <c r="B488" s="1" t="s">
        <v>17</v>
      </c>
      <c r="C488" s="3">
        <v>299.0</v>
      </c>
      <c r="D488" s="1">
        <v>75.0</v>
      </c>
      <c r="E488" s="2"/>
      <c r="F488" s="1" t="s">
        <v>18</v>
      </c>
      <c r="G488" s="1" t="s">
        <v>27</v>
      </c>
      <c r="H488" s="1" t="s">
        <v>10333</v>
      </c>
      <c r="I488" s="1" t="s">
        <v>10334</v>
      </c>
      <c r="J488" s="1" t="s">
        <v>10334</v>
      </c>
      <c r="K488" s="2"/>
      <c r="L488" s="1">
        <v>-4.0</v>
      </c>
      <c r="M488" s="1"/>
      <c r="N488" s="1">
        <v>14.548966666666667</v>
      </c>
      <c r="O488" s="1" t="s">
        <v>55</v>
      </c>
      <c r="P488" s="1" t="s">
        <v>10335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24</v>
      </c>
      <c r="B489" s="1" t="s">
        <v>17</v>
      </c>
      <c r="C489" s="1">
        <v>710.2</v>
      </c>
      <c r="D489" s="1">
        <v>0.0</v>
      </c>
      <c r="E489" s="1" t="s">
        <v>25</v>
      </c>
      <c r="F489" s="1" t="s">
        <v>26</v>
      </c>
      <c r="G489" s="1" t="s">
        <v>27</v>
      </c>
      <c r="H489" s="1" t="s">
        <v>10336</v>
      </c>
      <c r="I489" s="1" t="s">
        <v>10337</v>
      </c>
      <c r="J489" s="1" t="s">
        <v>10337</v>
      </c>
      <c r="K489" s="2"/>
      <c r="L489" s="1">
        <v>-4.0</v>
      </c>
      <c r="M489" s="1"/>
      <c r="N489" s="1">
        <v>10.56665</v>
      </c>
      <c r="O489" s="1" t="s">
        <v>8764</v>
      </c>
      <c r="P489" s="1" t="s">
        <v>10338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48</v>
      </c>
      <c r="B490" s="1" t="s">
        <v>17</v>
      </c>
      <c r="C490" s="1">
        <v>257.0</v>
      </c>
      <c r="D490" s="1">
        <v>62.0</v>
      </c>
      <c r="E490" s="2"/>
      <c r="F490" s="1" t="s">
        <v>18</v>
      </c>
      <c r="G490" s="1" t="s">
        <v>27</v>
      </c>
      <c r="H490" s="1" t="s">
        <v>10339</v>
      </c>
      <c r="I490" s="1" t="s">
        <v>10340</v>
      </c>
      <c r="J490" s="1" t="s">
        <v>10340</v>
      </c>
      <c r="K490" s="2"/>
      <c r="L490" s="1">
        <v>-9.0</v>
      </c>
      <c r="M490" s="1"/>
      <c r="N490" s="1">
        <v>10.4126</v>
      </c>
      <c r="O490" s="1" t="s">
        <v>55</v>
      </c>
      <c r="P490" s="1" t="s">
        <v>8768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24</v>
      </c>
      <c r="B491" s="1" t="s">
        <v>17</v>
      </c>
      <c r="C491" s="1">
        <v>438.4</v>
      </c>
      <c r="D491" s="1">
        <v>0.0</v>
      </c>
      <c r="E491" s="1" t="s">
        <v>25</v>
      </c>
      <c r="F491" s="1" t="s">
        <v>26</v>
      </c>
      <c r="G491" s="1" t="s">
        <v>27</v>
      </c>
      <c r="H491" s="1" t="s">
        <v>10341</v>
      </c>
      <c r="I491" s="1" t="s">
        <v>10342</v>
      </c>
      <c r="J491" s="1" t="s">
        <v>10342</v>
      </c>
      <c r="K491" s="2"/>
      <c r="L491" s="1">
        <v>-3.0</v>
      </c>
      <c r="M491" s="1"/>
      <c r="N491" s="1">
        <v>11.799916666666666</v>
      </c>
      <c r="O491" s="1" t="s">
        <v>8764</v>
      </c>
      <c r="P491" s="1" t="s">
        <v>10343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32</v>
      </c>
      <c r="B492" s="1" t="s">
        <v>17</v>
      </c>
      <c r="C492" s="1">
        <v>329.0</v>
      </c>
      <c r="D492" s="1">
        <v>0.0</v>
      </c>
      <c r="E492" s="2"/>
      <c r="F492" s="1" t="s">
        <v>26</v>
      </c>
      <c r="G492" s="1" t="s">
        <v>19</v>
      </c>
      <c r="H492" s="1" t="s">
        <v>10344</v>
      </c>
      <c r="I492" s="1" t="s">
        <v>10345</v>
      </c>
      <c r="J492" s="1" t="s">
        <v>10345</v>
      </c>
      <c r="K492" s="2"/>
      <c r="L492" s="1">
        <v>-6.0</v>
      </c>
      <c r="M492" s="1"/>
      <c r="N492" s="1">
        <v>8.1284</v>
      </c>
      <c r="O492" s="1" t="s">
        <v>8764</v>
      </c>
      <c r="P492" s="1" t="s">
        <v>9236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32</v>
      </c>
      <c r="B493" s="1" t="s">
        <v>17</v>
      </c>
      <c r="C493" s="1">
        <v>264.0</v>
      </c>
      <c r="D493" s="1">
        <v>0.0</v>
      </c>
      <c r="E493" s="2"/>
      <c r="F493" s="1" t="s">
        <v>26</v>
      </c>
      <c r="G493" s="1" t="s">
        <v>27</v>
      </c>
      <c r="H493" s="1" t="s">
        <v>10346</v>
      </c>
      <c r="I493" s="1" t="s">
        <v>10347</v>
      </c>
      <c r="J493" s="1" t="s">
        <v>10347</v>
      </c>
      <c r="K493" s="2"/>
      <c r="L493" s="1">
        <v>-5.0</v>
      </c>
      <c r="M493" s="1"/>
      <c r="N493" s="1">
        <v>9.7476</v>
      </c>
      <c r="O493" s="1" t="s">
        <v>8764</v>
      </c>
      <c r="P493" s="1" t="s">
        <v>10348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24</v>
      </c>
      <c r="B494" s="1" t="s">
        <v>17</v>
      </c>
      <c r="C494" s="1">
        <v>249.2</v>
      </c>
      <c r="D494" s="1">
        <v>0.0</v>
      </c>
      <c r="E494" s="1" t="s">
        <v>25</v>
      </c>
      <c r="F494" s="1" t="s">
        <v>26</v>
      </c>
      <c r="G494" s="1" t="s">
        <v>27</v>
      </c>
      <c r="H494" s="1" t="s">
        <v>10349</v>
      </c>
      <c r="I494" s="1" t="s">
        <v>10350</v>
      </c>
      <c r="J494" s="1" t="s">
        <v>10350</v>
      </c>
      <c r="K494" s="2"/>
      <c r="L494" s="1">
        <v>-4.0</v>
      </c>
      <c r="M494" s="1"/>
      <c r="N494" s="1">
        <v>10.800733333333334</v>
      </c>
      <c r="O494" s="1" t="s">
        <v>8764</v>
      </c>
      <c r="P494" s="1" t="s">
        <v>10351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16</v>
      </c>
      <c r="B495" s="1" t="s">
        <v>17</v>
      </c>
      <c r="C495" s="1">
        <v>309.0</v>
      </c>
      <c r="D495" s="1">
        <v>0.0</v>
      </c>
      <c r="E495" s="2"/>
      <c r="F495" s="1" t="s">
        <v>18</v>
      </c>
      <c r="G495" s="1" t="s">
        <v>19</v>
      </c>
      <c r="H495" s="1" t="s">
        <v>10352</v>
      </c>
      <c r="I495" s="1" t="s">
        <v>10353</v>
      </c>
      <c r="J495" s="1" t="s">
        <v>10353</v>
      </c>
      <c r="K495" s="2"/>
      <c r="L495" s="1">
        <v>5.0</v>
      </c>
      <c r="M495" s="1"/>
      <c r="N495" s="1">
        <v>10.09545</v>
      </c>
      <c r="O495" s="1" t="s">
        <v>22</v>
      </c>
      <c r="P495" s="1" t="s">
        <v>10354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48</v>
      </c>
      <c r="B496" s="1" t="s">
        <v>17</v>
      </c>
      <c r="C496" s="1">
        <v>637.0</v>
      </c>
      <c r="D496" s="1">
        <v>180.0</v>
      </c>
      <c r="E496" s="2"/>
      <c r="F496" s="1" t="s">
        <v>18</v>
      </c>
      <c r="G496" s="1" t="s">
        <v>27</v>
      </c>
      <c r="H496" s="1" t="s">
        <v>10355</v>
      </c>
      <c r="I496" s="1" t="s">
        <v>10356</v>
      </c>
      <c r="J496" s="1" t="s">
        <v>10356</v>
      </c>
      <c r="K496" s="2"/>
      <c r="L496" s="1">
        <v>-4.0</v>
      </c>
      <c r="M496" s="1"/>
      <c r="N496" s="1">
        <v>15.050216666666667</v>
      </c>
      <c r="O496" s="1" t="s">
        <v>55</v>
      </c>
      <c r="P496" s="1" t="s">
        <v>10357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66</v>
      </c>
      <c r="B497" s="1" t="s">
        <v>17</v>
      </c>
      <c r="C497" s="1">
        <v>528.0</v>
      </c>
      <c r="D497" s="1">
        <v>0.0</v>
      </c>
      <c r="E497" s="1" t="s">
        <v>10358</v>
      </c>
      <c r="F497" s="1" t="s">
        <v>26</v>
      </c>
      <c r="G497" s="1" t="s">
        <v>27</v>
      </c>
      <c r="H497" s="1" t="s">
        <v>10359</v>
      </c>
      <c r="I497" s="1" t="s">
        <v>10360</v>
      </c>
      <c r="J497" s="1" t="s">
        <v>10360</v>
      </c>
      <c r="K497" s="2"/>
      <c r="L497" s="1">
        <v>1.0</v>
      </c>
      <c r="M497" s="1"/>
      <c r="N497" s="1">
        <v>17.303383333333333</v>
      </c>
      <c r="O497" s="1" t="s">
        <v>8764</v>
      </c>
      <c r="P497" s="1" t="s">
        <v>10361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66</v>
      </c>
      <c r="B498" s="1" t="s">
        <v>17</v>
      </c>
      <c r="C498" s="3">
        <v>258.0</v>
      </c>
      <c r="D498" s="1">
        <v>0.0</v>
      </c>
      <c r="E498" s="1" t="s">
        <v>1510</v>
      </c>
      <c r="F498" s="1" t="s">
        <v>26</v>
      </c>
      <c r="G498" s="1" t="s">
        <v>27</v>
      </c>
      <c r="H498" s="1" t="s">
        <v>10362</v>
      </c>
      <c r="I498" s="1" t="s">
        <v>10363</v>
      </c>
      <c r="J498" s="1" t="s">
        <v>10363</v>
      </c>
      <c r="K498" s="2"/>
      <c r="L498" s="1">
        <v>-8.0</v>
      </c>
      <c r="M498" s="1"/>
      <c r="N498" s="1">
        <v>6.3860166666666665</v>
      </c>
      <c r="O498" s="1" t="s">
        <v>8764</v>
      </c>
      <c r="P498" s="1" t="s">
        <v>10364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32</v>
      </c>
      <c r="B499" s="1" t="s">
        <v>17</v>
      </c>
      <c r="C499" s="1">
        <v>792.0</v>
      </c>
      <c r="D499" s="1">
        <v>0.0</v>
      </c>
      <c r="E499" s="2"/>
      <c r="F499" s="1" t="s">
        <v>26</v>
      </c>
      <c r="G499" s="1" t="s">
        <v>27</v>
      </c>
      <c r="H499" s="1" t="s">
        <v>10365</v>
      </c>
      <c r="I499" s="1" t="s">
        <v>10366</v>
      </c>
      <c r="J499" s="1" t="s">
        <v>10366</v>
      </c>
      <c r="K499" s="2"/>
      <c r="L499" s="1">
        <v>-4.0</v>
      </c>
      <c r="M499" s="1"/>
      <c r="N499" s="1">
        <v>10.98475</v>
      </c>
      <c r="O499" s="1" t="s">
        <v>8764</v>
      </c>
      <c r="P499" s="1" t="s">
        <v>10367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24</v>
      </c>
      <c r="B500" s="1" t="s">
        <v>17</v>
      </c>
      <c r="C500" s="1">
        <v>321.0</v>
      </c>
      <c r="D500" s="1">
        <v>0.0</v>
      </c>
      <c r="E500" s="1" t="s">
        <v>25</v>
      </c>
      <c r="F500" s="1" t="s">
        <v>26</v>
      </c>
      <c r="G500" s="1" t="s">
        <v>27</v>
      </c>
      <c r="H500" s="1" t="s">
        <v>10368</v>
      </c>
      <c r="I500" s="1" t="s">
        <v>10369</v>
      </c>
      <c r="J500" s="1" t="s">
        <v>10369</v>
      </c>
      <c r="K500" s="2"/>
      <c r="L500" s="1">
        <v>-5.0</v>
      </c>
      <c r="M500" s="1"/>
      <c r="N500" s="1">
        <v>9.06565</v>
      </c>
      <c r="O500" s="1" t="s">
        <v>8764</v>
      </c>
      <c r="P500" s="1" t="s">
        <v>8906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32</v>
      </c>
      <c r="B501" s="1" t="s">
        <v>17</v>
      </c>
      <c r="C501" s="1">
        <v>264.0</v>
      </c>
      <c r="D501" s="1">
        <v>0.0</v>
      </c>
      <c r="E501" s="2"/>
      <c r="F501" s="1" t="s">
        <v>26</v>
      </c>
      <c r="G501" s="1" t="s">
        <v>27</v>
      </c>
      <c r="H501" s="1" t="s">
        <v>10370</v>
      </c>
      <c r="I501" s="1" t="s">
        <v>10371</v>
      </c>
      <c r="J501" s="1" t="s">
        <v>10371</v>
      </c>
      <c r="K501" s="2"/>
      <c r="L501" s="1">
        <v>-6.0</v>
      </c>
      <c r="M501" s="1"/>
      <c r="N501" s="1">
        <v>8.641966666666667</v>
      </c>
      <c r="O501" s="1" t="s">
        <v>8764</v>
      </c>
      <c r="P501" s="1" t="s">
        <v>10189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16</v>
      </c>
      <c r="B502" s="1" t="s">
        <v>17</v>
      </c>
      <c r="C502" s="1">
        <v>1.0</v>
      </c>
      <c r="D502" s="1">
        <v>278.0</v>
      </c>
      <c r="E502" s="1" t="s">
        <v>10255</v>
      </c>
      <c r="F502" s="1" t="s">
        <v>50</v>
      </c>
      <c r="G502" s="1" t="s">
        <v>19</v>
      </c>
      <c r="H502" s="1" t="s">
        <v>10372</v>
      </c>
      <c r="I502" s="1" t="s">
        <v>10373</v>
      </c>
      <c r="J502" s="1" t="s">
        <v>10374</v>
      </c>
      <c r="K502" s="1" t="s">
        <v>10375</v>
      </c>
      <c r="L502" s="1">
        <v>-23.0</v>
      </c>
      <c r="M502" s="1">
        <v>0.002</v>
      </c>
      <c r="N502" s="1">
        <v>0.34235</v>
      </c>
      <c r="O502" s="1" t="s">
        <v>22</v>
      </c>
      <c r="P502" s="1" t="s">
        <v>10376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66</v>
      </c>
      <c r="B503" s="1" t="s">
        <v>17</v>
      </c>
      <c r="C503" s="3">
        <v>587.0</v>
      </c>
      <c r="D503" s="1">
        <v>0.0</v>
      </c>
      <c r="E503" s="1" t="s">
        <v>10377</v>
      </c>
      <c r="F503" s="1" t="s">
        <v>26</v>
      </c>
      <c r="G503" s="1" t="s">
        <v>27</v>
      </c>
      <c r="H503" s="1" t="s">
        <v>10378</v>
      </c>
      <c r="I503" s="1" t="s">
        <v>10379</v>
      </c>
      <c r="J503" s="1" t="s">
        <v>10379</v>
      </c>
      <c r="K503" s="2"/>
      <c r="L503" s="1">
        <v>-4.0</v>
      </c>
      <c r="M503" s="1"/>
      <c r="N503" s="1">
        <v>10.768866666666666</v>
      </c>
      <c r="O503" s="1" t="s">
        <v>8764</v>
      </c>
      <c r="P503" s="1" t="s">
        <v>10380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16</v>
      </c>
      <c r="B504" s="1" t="s">
        <v>17</v>
      </c>
      <c r="C504" s="1">
        <v>119.0</v>
      </c>
      <c r="D504" s="1">
        <v>0.0</v>
      </c>
      <c r="E504" s="2"/>
      <c r="F504" s="1" t="s">
        <v>18</v>
      </c>
      <c r="G504" s="1" t="s">
        <v>19</v>
      </c>
      <c r="H504" s="1" t="s">
        <v>10381</v>
      </c>
      <c r="I504" s="1" t="s">
        <v>10382</v>
      </c>
      <c r="J504" s="1" t="s">
        <v>10382</v>
      </c>
      <c r="K504" s="2"/>
      <c r="L504" s="1">
        <v>0.0</v>
      </c>
      <c r="M504" s="1"/>
      <c r="N504" s="1">
        <v>4.94765</v>
      </c>
      <c r="O504" s="1" t="s">
        <v>22</v>
      </c>
      <c r="P504" s="1" t="s">
        <v>10383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48</v>
      </c>
      <c r="B505" s="1" t="s">
        <v>17</v>
      </c>
      <c r="C505" s="1">
        <v>528.0</v>
      </c>
      <c r="D505" s="1">
        <v>0.0</v>
      </c>
      <c r="E505" s="1" t="s">
        <v>10255</v>
      </c>
      <c r="F505" s="1" t="s">
        <v>50</v>
      </c>
      <c r="G505" s="1" t="s">
        <v>19</v>
      </c>
      <c r="H505" s="1" t="s">
        <v>10384</v>
      </c>
      <c r="I505" s="1" t="s">
        <v>10385</v>
      </c>
      <c r="J505" s="1" t="s">
        <v>10386</v>
      </c>
      <c r="K505" s="1" t="s">
        <v>10387</v>
      </c>
      <c r="L505" s="1">
        <v>-13.0</v>
      </c>
      <c r="M505" s="1">
        <v>0.0025166666666666666</v>
      </c>
      <c r="N505" s="1">
        <v>9.008383333333333</v>
      </c>
      <c r="O505" s="1" t="s">
        <v>55</v>
      </c>
      <c r="P505" s="1" t="s">
        <v>10388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16</v>
      </c>
      <c r="B506" s="3" t="s">
        <v>17</v>
      </c>
      <c r="C506" s="1">
        <v>178.0</v>
      </c>
      <c r="D506" s="1">
        <v>0.0</v>
      </c>
      <c r="E506" s="2"/>
      <c r="F506" s="1" t="s">
        <v>18</v>
      </c>
      <c r="G506" s="1" t="s">
        <v>19</v>
      </c>
      <c r="H506" s="1" t="s">
        <v>10389</v>
      </c>
      <c r="I506" s="1" t="s">
        <v>10390</v>
      </c>
      <c r="J506" s="1" t="s">
        <v>10390</v>
      </c>
      <c r="K506" s="2"/>
      <c r="L506" s="1">
        <v>0.0</v>
      </c>
      <c r="M506" s="1"/>
      <c r="N506" s="1">
        <v>4.1689</v>
      </c>
      <c r="O506" s="1" t="s">
        <v>22</v>
      </c>
      <c r="P506" s="1" t="s">
        <v>10391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32</v>
      </c>
      <c r="B507" s="1" t="s">
        <v>17</v>
      </c>
      <c r="C507" s="3">
        <v>553.0</v>
      </c>
      <c r="D507" s="1">
        <v>0.0</v>
      </c>
      <c r="E507" s="2"/>
      <c r="F507" s="1" t="s">
        <v>26</v>
      </c>
      <c r="G507" s="1" t="s">
        <v>27</v>
      </c>
      <c r="H507" s="1" t="s">
        <v>10392</v>
      </c>
      <c r="I507" s="1" t="s">
        <v>10393</v>
      </c>
      <c r="J507" s="1" t="s">
        <v>10393</v>
      </c>
      <c r="K507" s="2"/>
      <c r="L507" s="1">
        <v>-7.0</v>
      </c>
      <c r="M507" s="1"/>
      <c r="N507" s="1">
        <v>7.970233333333334</v>
      </c>
      <c r="O507" s="1" t="s">
        <v>8764</v>
      </c>
      <c r="P507" s="1" t="s">
        <v>10394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48</v>
      </c>
      <c r="B508" s="1" t="s">
        <v>17</v>
      </c>
      <c r="C508" s="1">
        <v>319.0</v>
      </c>
      <c r="D508" s="1">
        <v>75.0</v>
      </c>
      <c r="E508" s="2"/>
      <c r="F508" s="1" t="s">
        <v>18</v>
      </c>
      <c r="G508" s="1" t="s">
        <v>27</v>
      </c>
      <c r="H508" s="1" t="s">
        <v>10395</v>
      </c>
      <c r="I508" s="1" t="s">
        <v>10396</v>
      </c>
      <c r="J508" s="1" t="s">
        <v>10396</v>
      </c>
      <c r="K508" s="2"/>
      <c r="L508" s="1">
        <v>-2.0</v>
      </c>
      <c r="M508" s="1"/>
      <c r="N508" s="1">
        <v>18.298966666666665</v>
      </c>
      <c r="O508" s="1" t="s">
        <v>55</v>
      </c>
      <c r="P508" s="1" t="s">
        <v>10397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48</v>
      </c>
      <c r="B509" s="1" t="s">
        <v>17</v>
      </c>
      <c r="C509" s="1">
        <v>299.0</v>
      </c>
      <c r="D509" s="1">
        <v>75.0</v>
      </c>
      <c r="E509" s="2"/>
      <c r="F509" s="1" t="s">
        <v>18</v>
      </c>
      <c r="G509" s="1" t="s">
        <v>27</v>
      </c>
      <c r="H509" s="1" t="s">
        <v>10398</v>
      </c>
      <c r="I509" s="1" t="s">
        <v>10399</v>
      </c>
      <c r="J509" s="1" t="s">
        <v>10399</v>
      </c>
      <c r="K509" s="2"/>
      <c r="L509" s="1">
        <v>-11.0</v>
      </c>
      <c r="M509" s="1"/>
      <c r="N509" s="1">
        <v>7.9192</v>
      </c>
      <c r="O509" s="1" t="s">
        <v>55</v>
      </c>
      <c r="P509" s="1" t="s">
        <v>10400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24</v>
      </c>
      <c r="B510" s="1" t="s">
        <v>17</v>
      </c>
      <c r="C510" s="1">
        <v>264.0</v>
      </c>
      <c r="D510" s="1">
        <v>0.0</v>
      </c>
      <c r="E510" s="1" t="s">
        <v>25</v>
      </c>
      <c r="F510" s="1" t="s">
        <v>26</v>
      </c>
      <c r="G510" s="1" t="s">
        <v>27</v>
      </c>
      <c r="H510" s="1" t="s">
        <v>10401</v>
      </c>
      <c r="I510" s="1" t="s">
        <v>10402</v>
      </c>
      <c r="J510" s="1" t="s">
        <v>10402</v>
      </c>
      <c r="K510" s="2"/>
      <c r="L510" s="1">
        <v>-4.0</v>
      </c>
      <c r="M510" s="1"/>
      <c r="N510" s="1">
        <v>10.673366666666666</v>
      </c>
      <c r="O510" s="1" t="s">
        <v>8764</v>
      </c>
      <c r="P510" s="1" t="s">
        <v>9627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48</v>
      </c>
      <c r="B511" s="1" t="s">
        <v>17</v>
      </c>
      <c r="C511" s="1">
        <v>334.0</v>
      </c>
      <c r="D511" s="1">
        <v>54.0</v>
      </c>
      <c r="E511" s="2"/>
      <c r="F511" s="1" t="s">
        <v>18</v>
      </c>
      <c r="G511" s="1" t="s">
        <v>27</v>
      </c>
      <c r="H511" s="1" t="s">
        <v>10403</v>
      </c>
      <c r="I511" s="1" t="s">
        <v>10404</v>
      </c>
      <c r="J511" s="1" t="s">
        <v>10404</v>
      </c>
      <c r="K511" s="2"/>
      <c r="L511" s="1">
        <v>-7.0</v>
      </c>
      <c r="M511" s="1"/>
      <c r="N511" s="1">
        <v>11.21115</v>
      </c>
      <c r="O511" s="1" t="s">
        <v>55</v>
      </c>
      <c r="P511" s="1" t="s">
        <v>10405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48</v>
      </c>
      <c r="B512" s="1" t="s">
        <v>17</v>
      </c>
      <c r="C512" s="3">
        <v>394.0</v>
      </c>
      <c r="D512" s="1">
        <v>0.0</v>
      </c>
      <c r="E512" s="1" t="s">
        <v>10292</v>
      </c>
      <c r="F512" s="1" t="s">
        <v>50</v>
      </c>
      <c r="G512" s="1" t="s">
        <v>27</v>
      </c>
      <c r="H512" s="1" t="s">
        <v>10406</v>
      </c>
      <c r="I512" s="1" t="s">
        <v>10407</v>
      </c>
      <c r="J512" s="1" t="s">
        <v>10408</v>
      </c>
      <c r="K512" s="1" t="s">
        <v>10409</v>
      </c>
      <c r="L512" s="1">
        <v>-13.0</v>
      </c>
      <c r="M512" s="1">
        <v>0.0020666666666666667</v>
      </c>
      <c r="N512" s="1">
        <v>14.499683333333333</v>
      </c>
      <c r="O512" s="1" t="s">
        <v>55</v>
      </c>
      <c r="P512" s="1" t="s">
        <v>10410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32</v>
      </c>
      <c r="B513" s="1" t="s">
        <v>17</v>
      </c>
      <c r="C513" s="1">
        <v>264.0</v>
      </c>
      <c r="D513" s="1">
        <v>0.0</v>
      </c>
      <c r="E513" s="2"/>
      <c r="F513" s="1" t="s">
        <v>26</v>
      </c>
      <c r="G513" s="1" t="s">
        <v>27</v>
      </c>
      <c r="H513" s="1" t="s">
        <v>10411</v>
      </c>
      <c r="I513" s="1" t="s">
        <v>10412</v>
      </c>
      <c r="J513" s="1" t="s">
        <v>10412</v>
      </c>
      <c r="K513" s="2"/>
      <c r="L513" s="1">
        <v>-3.0</v>
      </c>
      <c r="M513" s="1"/>
      <c r="N513" s="1">
        <v>11.186383333333334</v>
      </c>
      <c r="O513" s="1" t="s">
        <v>8764</v>
      </c>
      <c r="P513" s="1" t="s">
        <v>9695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24</v>
      </c>
      <c r="B514" s="1" t="s">
        <v>17</v>
      </c>
      <c r="C514" s="1">
        <v>485.4</v>
      </c>
      <c r="D514" s="1">
        <v>0.0</v>
      </c>
      <c r="E514" s="1" t="s">
        <v>25</v>
      </c>
      <c r="F514" s="1" t="s">
        <v>26</v>
      </c>
      <c r="G514" s="1" t="s">
        <v>27</v>
      </c>
      <c r="H514" s="1" t="s">
        <v>10413</v>
      </c>
      <c r="I514" s="1" t="s">
        <v>10414</v>
      </c>
      <c r="J514" s="1" t="s">
        <v>10414</v>
      </c>
      <c r="K514" s="2"/>
      <c r="L514" s="1">
        <v>-2.0</v>
      </c>
      <c r="M514" s="1"/>
      <c r="N514" s="1">
        <v>12.3724</v>
      </c>
      <c r="O514" s="1" t="s">
        <v>8764</v>
      </c>
      <c r="P514" s="1" t="s">
        <v>10415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24</v>
      </c>
      <c r="B515" s="1" t="s">
        <v>17</v>
      </c>
      <c r="C515" s="1">
        <v>264.0</v>
      </c>
      <c r="D515" s="1">
        <v>0.0</v>
      </c>
      <c r="E515" s="1" t="s">
        <v>25</v>
      </c>
      <c r="F515" s="1" t="s">
        <v>26</v>
      </c>
      <c r="G515" s="1" t="s">
        <v>27</v>
      </c>
      <c r="H515" s="1" t="s">
        <v>10416</v>
      </c>
      <c r="I515" s="1" t="s">
        <v>10417</v>
      </c>
      <c r="J515" s="1" t="s">
        <v>10417</v>
      </c>
      <c r="K515" s="2"/>
      <c r="L515" s="1">
        <v>0.0</v>
      </c>
      <c r="M515" s="1"/>
      <c r="N515" s="1">
        <v>14.04325</v>
      </c>
      <c r="O515" s="1" t="s">
        <v>8764</v>
      </c>
      <c r="P515" s="1" t="s">
        <v>9001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16</v>
      </c>
      <c r="B516" s="1" t="s">
        <v>17</v>
      </c>
      <c r="C516" s="1">
        <v>309.0</v>
      </c>
      <c r="D516" s="1">
        <v>0.0</v>
      </c>
      <c r="E516" s="2"/>
      <c r="F516" s="1" t="s">
        <v>18</v>
      </c>
      <c r="G516" s="1" t="s">
        <v>19</v>
      </c>
      <c r="H516" s="1" t="s">
        <v>10418</v>
      </c>
      <c r="I516" s="1" t="s">
        <v>10419</v>
      </c>
      <c r="J516" s="1" t="s">
        <v>10419</v>
      </c>
      <c r="K516" s="2"/>
      <c r="L516" s="1">
        <v>2.0</v>
      </c>
      <c r="M516" s="1"/>
      <c r="N516" s="1">
        <v>7.926416666666666</v>
      </c>
      <c r="O516" s="1" t="s">
        <v>22</v>
      </c>
      <c r="P516" s="1" t="s">
        <v>10420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32</v>
      </c>
      <c r="B517" s="1" t="s">
        <v>17</v>
      </c>
      <c r="C517" s="1">
        <v>896.0</v>
      </c>
      <c r="D517" s="1">
        <v>0.0</v>
      </c>
      <c r="E517" s="2"/>
      <c r="F517" s="1" t="s">
        <v>26</v>
      </c>
      <c r="G517" s="1" t="s">
        <v>27</v>
      </c>
      <c r="H517" s="1" t="s">
        <v>10421</v>
      </c>
      <c r="I517" s="1" t="s">
        <v>10422</v>
      </c>
      <c r="J517" s="1" t="s">
        <v>10422</v>
      </c>
      <c r="K517" s="2"/>
      <c r="L517" s="1">
        <v>0.0</v>
      </c>
      <c r="M517" s="1"/>
      <c r="N517" s="1">
        <v>14.61175</v>
      </c>
      <c r="O517" s="1" t="s">
        <v>8764</v>
      </c>
      <c r="P517" s="1" t="s">
        <v>10423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48</v>
      </c>
      <c r="B518" s="1" t="s">
        <v>17</v>
      </c>
      <c r="C518" s="1">
        <v>249.0</v>
      </c>
      <c r="D518" s="1">
        <v>0.0</v>
      </c>
      <c r="E518" s="1" t="s">
        <v>10255</v>
      </c>
      <c r="F518" s="1" t="s">
        <v>50</v>
      </c>
      <c r="G518" s="1" t="s">
        <v>27</v>
      </c>
      <c r="H518" s="1" t="s">
        <v>10424</v>
      </c>
      <c r="I518" s="1" t="s">
        <v>10425</v>
      </c>
      <c r="J518" s="1" t="s">
        <v>10426</v>
      </c>
      <c r="K518" s="1" t="s">
        <v>10427</v>
      </c>
      <c r="L518" s="1">
        <v>-13.0</v>
      </c>
      <c r="M518" s="1">
        <v>0.0028166666666666665</v>
      </c>
      <c r="N518" s="1">
        <v>6.6064</v>
      </c>
      <c r="O518" s="1" t="s">
        <v>55</v>
      </c>
      <c r="P518" s="1" t="s">
        <v>5313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48</v>
      </c>
      <c r="B519" s="1" t="s">
        <v>17</v>
      </c>
      <c r="C519" s="1">
        <v>323.0</v>
      </c>
      <c r="D519" s="1">
        <v>15.0</v>
      </c>
      <c r="E519" s="1" t="s">
        <v>10255</v>
      </c>
      <c r="F519" s="1" t="s">
        <v>50</v>
      </c>
      <c r="G519" s="1" t="s">
        <v>27</v>
      </c>
      <c r="H519" s="1" t="s">
        <v>10428</v>
      </c>
      <c r="I519" s="1" t="s">
        <v>10429</v>
      </c>
      <c r="J519" s="1" t="s">
        <v>10430</v>
      </c>
      <c r="K519" s="1" t="s">
        <v>10431</v>
      </c>
      <c r="L519" s="1">
        <v>-2.0</v>
      </c>
      <c r="M519" s="1">
        <v>0.00145</v>
      </c>
      <c r="N519" s="1">
        <v>10.79115</v>
      </c>
      <c r="O519" s="1" t="s">
        <v>55</v>
      </c>
      <c r="P519" s="1" t="s">
        <v>10432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16</v>
      </c>
      <c r="B520" s="1" t="s">
        <v>17</v>
      </c>
      <c r="C520" s="1">
        <v>1.0</v>
      </c>
      <c r="D520" s="1">
        <v>308.0</v>
      </c>
      <c r="E520" s="1" t="s">
        <v>10292</v>
      </c>
      <c r="F520" s="1" t="s">
        <v>50</v>
      </c>
      <c r="G520" s="1" t="s">
        <v>19</v>
      </c>
      <c r="H520" s="1" t="s">
        <v>10433</v>
      </c>
      <c r="I520" s="1" t="s">
        <v>10434</v>
      </c>
      <c r="J520" s="1" t="s">
        <v>10435</v>
      </c>
      <c r="K520" s="1" t="s">
        <v>10436</v>
      </c>
      <c r="L520" s="1">
        <v>-18.0</v>
      </c>
      <c r="M520" s="1">
        <v>0.00245</v>
      </c>
      <c r="N520" s="1">
        <v>3.02545</v>
      </c>
      <c r="O520" s="1" t="s">
        <v>22</v>
      </c>
      <c r="P520" s="1" t="s">
        <v>10437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48</v>
      </c>
      <c r="B521" s="1" t="s">
        <v>17</v>
      </c>
      <c r="C521" s="1">
        <v>199.0</v>
      </c>
      <c r="D521" s="1">
        <v>50.0</v>
      </c>
      <c r="E521" s="2"/>
      <c r="F521" s="1" t="s">
        <v>18</v>
      </c>
      <c r="G521" s="1" t="s">
        <v>123</v>
      </c>
      <c r="H521" s="1" t="s">
        <v>10438</v>
      </c>
      <c r="I521" s="1" t="s">
        <v>10439</v>
      </c>
      <c r="J521" s="1" t="s">
        <v>10439</v>
      </c>
      <c r="K521" s="2"/>
      <c r="L521" s="1">
        <v>-9.0</v>
      </c>
      <c r="M521" s="1"/>
      <c r="N521" s="1">
        <v>10.387233333333333</v>
      </c>
      <c r="O521" s="1" t="s">
        <v>55</v>
      </c>
      <c r="P521" s="1" t="s">
        <v>10440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32</v>
      </c>
      <c r="B522" s="3" t="s">
        <v>17</v>
      </c>
      <c r="C522" s="1">
        <v>453.0</v>
      </c>
      <c r="D522" s="1">
        <v>0.0</v>
      </c>
      <c r="E522" s="2"/>
      <c r="F522" s="1" t="s">
        <v>26</v>
      </c>
      <c r="G522" s="1" t="s">
        <v>27</v>
      </c>
      <c r="H522" s="1" t="s">
        <v>10441</v>
      </c>
      <c r="I522" s="1" t="s">
        <v>10442</v>
      </c>
      <c r="J522" s="1" t="s">
        <v>10442</v>
      </c>
      <c r="K522" s="2"/>
      <c r="L522" s="1">
        <v>-1.0</v>
      </c>
      <c r="M522" s="1"/>
      <c r="N522" s="1">
        <v>13.934083333333334</v>
      </c>
      <c r="O522" s="1" t="s">
        <v>8764</v>
      </c>
      <c r="P522" s="1" t="s">
        <v>8765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24</v>
      </c>
      <c r="B523" s="1" t="s">
        <v>17</v>
      </c>
      <c r="C523" s="3">
        <v>434.2</v>
      </c>
      <c r="D523" s="1">
        <v>0.0</v>
      </c>
      <c r="E523" s="1" t="s">
        <v>25</v>
      </c>
      <c r="F523" s="1" t="s">
        <v>26</v>
      </c>
      <c r="G523" s="1" t="s">
        <v>27</v>
      </c>
      <c r="H523" s="1" t="s">
        <v>10443</v>
      </c>
      <c r="I523" s="1" t="s">
        <v>10444</v>
      </c>
      <c r="J523" s="1" t="s">
        <v>10444</v>
      </c>
      <c r="K523" s="2"/>
      <c r="L523" s="1">
        <v>-1.0</v>
      </c>
      <c r="M523" s="1"/>
      <c r="N523" s="1">
        <v>13.47645</v>
      </c>
      <c r="O523" s="1" t="s">
        <v>8764</v>
      </c>
      <c r="P523" s="1" t="s">
        <v>10445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24</v>
      </c>
      <c r="B524" s="1" t="s">
        <v>17</v>
      </c>
      <c r="C524" s="1">
        <v>627.2</v>
      </c>
      <c r="D524" s="1">
        <v>0.0</v>
      </c>
      <c r="E524" s="1" t="s">
        <v>25</v>
      </c>
      <c r="F524" s="1" t="s">
        <v>26</v>
      </c>
      <c r="G524" s="1" t="s">
        <v>27</v>
      </c>
      <c r="H524" s="1" t="s">
        <v>10446</v>
      </c>
      <c r="I524" s="1" t="s">
        <v>10447</v>
      </c>
      <c r="J524" s="1" t="s">
        <v>10447</v>
      </c>
      <c r="K524" s="2"/>
      <c r="L524" s="1">
        <v>-3.0</v>
      </c>
      <c r="M524" s="1"/>
      <c r="N524" s="1">
        <v>11.501283333333333</v>
      </c>
      <c r="O524" s="1" t="s">
        <v>8764</v>
      </c>
      <c r="P524" s="1" t="s">
        <v>10448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24</v>
      </c>
      <c r="B525" s="1" t="s">
        <v>17</v>
      </c>
      <c r="C525" s="1">
        <v>364.0</v>
      </c>
      <c r="D525" s="1">
        <v>0.0</v>
      </c>
      <c r="E525" s="1" t="s">
        <v>25</v>
      </c>
      <c r="F525" s="1" t="s">
        <v>26</v>
      </c>
      <c r="G525" s="1" t="s">
        <v>27</v>
      </c>
      <c r="H525" s="1" t="s">
        <v>10449</v>
      </c>
      <c r="I525" s="1" t="s">
        <v>10450</v>
      </c>
      <c r="J525" s="1" t="s">
        <v>10450</v>
      </c>
      <c r="K525" s="2"/>
      <c r="L525" s="1">
        <v>-5.0</v>
      </c>
      <c r="M525" s="1"/>
      <c r="N525" s="1">
        <v>9.92915</v>
      </c>
      <c r="O525" s="1" t="s">
        <v>8764</v>
      </c>
      <c r="P525" s="1" t="s">
        <v>10451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48</v>
      </c>
      <c r="B526" s="1" t="s">
        <v>17</v>
      </c>
      <c r="C526" s="1">
        <v>414.0</v>
      </c>
      <c r="D526" s="1">
        <v>104.0</v>
      </c>
      <c r="E526" s="2"/>
      <c r="F526" s="1" t="s">
        <v>18</v>
      </c>
      <c r="G526" s="1" t="s">
        <v>27</v>
      </c>
      <c r="H526" s="1" t="s">
        <v>10452</v>
      </c>
      <c r="I526" s="1" t="s">
        <v>10453</v>
      </c>
      <c r="J526" s="1" t="s">
        <v>10453</v>
      </c>
      <c r="K526" s="2"/>
      <c r="L526" s="1">
        <v>-10.0</v>
      </c>
      <c r="M526" s="1"/>
      <c r="N526" s="1">
        <v>9.5261</v>
      </c>
      <c r="O526" s="1" t="s">
        <v>55</v>
      </c>
      <c r="P526" s="1" t="s">
        <v>10454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24</v>
      </c>
      <c r="B527" s="1" t="s">
        <v>17</v>
      </c>
      <c r="C527" s="1">
        <v>214.2</v>
      </c>
      <c r="D527" s="1">
        <v>0.0</v>
      </c>
      <c r="E527" s="1" t="s">
        <v>25</v>
      </c>
      <c r="F527" s="1" t="s">
        <v>26</v>
      </c>
      <c r="G527" s="1" t="s">
        <v>27</v>
      </c>
      <c r="H527" s="1" t="s">
        <v>10455</v>
      </c>
      <c r="I527" s="1" t="s">
        <v>10456</v>
      </c>
      <c r="J527" s="1" t="s">
        <v>10456</v>
      </c>
      <c r="K527" s="2"/>
      <c r="L527" s="1">
        <v>-8.0</v>
      </c>
      <c r="M527" s="1"/>
      <c r="N527" s="1">
        <v>6.8274</v>
      </c>
      <c r="O527" s="1" t="s">
        <v>8764</v>
      </c>
      <c r="P527" s="1" t="s">
        <v>8958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16</v>
      </c>
      <c r="B528" s="1" t="s">
        <v>17</v>
      </c>
      <c r="C528" s="1">
        <v>309.0</v>
      </c>
      <c r="D528" s="1">
        <v>0.0</v>
      </c>
      <c r="E528" s="2"/>
      <c r="F528" s="1" t="s">
        <v>18</v>
      </c>
      <c r="G528" s="1" t="s">
        <v>19</v>
      </c>
      <c r="H528" s="1" t="s">
        <v>10457</v>
      </c>
      <c r="I528" s="1" t="s">
        <v>10458</v>
      </c>
      <c r="J528" s="1" t="s">
        <v>10458</v>
      </c>
      <c r="K528" s="2"/>
      <c r="L528" s="1">
        <v>3.0</v>
      </c>
      <c r="M528" s="1"/>
      <c r="N528" s="1">
        <v>8.4877</v>
      </c>
      <c r="O528" s="1" t="s">
        <v>22</v>
      </c>
      <c r="P528" s="1" t="s">
        <v>10459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32</v>
      </c>
      <c r="B529" s="1" t="s">
        <v>17</v>
      </c>
      <c r="C529" s="1">
        <v>472.0</v>
      </c>
      <c r="D529" s="1">
        <v>0.0</v>
      </c>
      <c r="E529" s="2"/>
      <c r="F529" s="1" t="s">
        <v>26</v>
      </c>
      <c r="G529" s="1" t="s">
        <v>27</v>
      </c>
      <c r="H529" s="1" t="s">
        <v>10460</v>
      </c>
      <c r="I529" s="1" t="s">
        <v>10461</v>
      </c>
      <c r="J529" s="1" t="s">
        <v>10461</v>
      </c>
      <c r="K529" s="2"/>
      <c r="L529" s="1">
        <v>-5.0</v>
      </c>
      <c r="M529" s="1"/>
      <c r="N529" s="1">
        <v>9.109533333333333</v>
      </c>
      <c r="O529" s="1" t="s">
        <v>8764</v>
      </c>
      <c r="P529" s="1" t="s">
        <v>10462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48</v>
      </c>
      <c r="B530" s="1" t="s">
        <v>17</v>
      </c>
      <c r="C530" s="1">
        <v>632.0</v>
      </c>
      <c r="D530" s="1">
        <v>0.0</v>
      </c>
      <c r="E530" s="1" t="s">
        <v>10292</v>
      </c>
      <c r="F530" s="1" t="s">
        <v>50</v>
      </c>
      <c r="G530" s="1" t="s">
        <v>27</v>
      </c>
      <c r="H530" s="1" t="s">
        <v>10463</v>
      </c>
      <c r="I530" s="1" t="s">
        <v>10464</v>
      </c>
      <c r="J530" s="1" t="s">
        <v>10465</v>
      </c>
      <c r="K530" s="1" t="s">
        <v>10466</v>
      </c>
      <c r="L530" s="1">
        <v>0.0</v>
      </c>
      <c r="M530" s="1">
        <v>0.00185</v>
      </c>
      <c r="N530" s="1">
        <v>15.21255</v>
      </c>
      <c r="O530" s="1" t="s">
        <v>55</v>
      </c>
      <c r="P530" s="1" t="s">
        <v>10467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32</v>
      </c>
      <c r="B531" s="1" t="s">
        <v>17</v>
      </c>
      <c r="C531" s="1">
        <v>817.0</v>
      </c>
      <c r="D531" s="1">
        <v>0.0</v>
      </c>
      <c r="E531" s="2"/>
      <c r="F531" s="1" t="s">
        <v>26</v>
      </c>
      <c r="G531" s="1" t="s">
        <v>27</v>
      </c>
      <c r="H531" s="1" t="s">
        <v>10468</v>
      </c>
      <c r="I531" s="1" t="s">
        <v>10469</v>
      </c>
      <c r="J531" s="1" t="s">
        <v>10469</v>
      </c>
      <c r="K531" s="2"/>
      <c r="L531" s="1">
        <v>0.0</v>
      </c>
      <c r="M531" s="1"/>
      <c r="N531" s="1">
        <v>15.13165</v>
      </c>
      <c r="O531" s="1" t="s">
        <v>8764</v>
      </c>
      <c r="P531" s="1" t="s">
        <v>10470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48</v>
      </c>
      <c r="B532" s="1" t="s">
        <v>17</v>
      </c>
      <c r="C532" s="1">
        <v>694.0</v>
      </c>
      <c r="D532" s="1">
        <v>0.0</v>
      </c>
      <c r="E532" s="1" t="s">
        <v>10292</v>
      </c>
      <c r="F532" s="1" t="s">
        <v>50</v>
      </c>
      <c r="G532" s="1" t="s">
        <v>27</v>
      </c>
      <c r="H532" s="1" t="s">
        <v>10471</v>
      </c>
      <c r="I532" s="1" t="s">
        <v>10472</v>
      </c>
      <c r="J532" s="1" t="s">
        <v>10473</v>
      </c>
      <c r="K532" s="1" t="s">
        <v>10474</v>
      </c>
      <c r="L532" s="1">
        <v>-16.0</v>
      </c>
      <c r="M532" s="1">
        <v>0.0019166666666666666</v>
      </c>
      <c r="N532" s="1">
        <v>11.249533333333334</v>
      </c>
      <c r="O532" s="1" t="s">
        <v>55</v>
      </c>
      <c r="P532" s="1" t="s">
        <v>10475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32</v>
      </c>
      <c r="B533" s="1" t="s">
        <v>17</v>
      </c>
      <c r="C533" s="1">
        <v>264.0</v>
      </c>
      <c r="D533" s="1">
        <v>0.0</v>
      </c>
      <c r="E533" s="2"/>
      <c r="F533" s="1" t="s">
        <v>26</v>
      </c>
      <c r="G533" s="1" t="s">
        <v>27</v>
      </c>
      <c r="H533" s="1" t="s">
        <v>10476</v>
      </c>
      <c r="I533" s="1" t="s">
        <v>10477</v>
      </c>
      <c r="J533" s="1" t="s">
        <v>10477</v>
      </c>
      <c r="K533" s="2"/>
      <c r="L533" s="1">
        <v>-5.0</v>
      </c>
      <c r="M533" s="1"/>
      <c r="N533" s="1">
        <v>9.8417</v>
      </c>
      <c r="O533" s="1" t="s">
        <v>8764</v>
      </c>
      <c r="P533" s="1" t="s">
        <v>10478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24</v>
      </c>
      <c r="B534" s="1" t="s">
        <v>17</v>
      </c>
      <c r="C534" s="1">
        <v>439.0</v>
      </c>
      <c r="D534" s="1">
        <v>0.0</v>
      </c>
      <c r="E534" s="1" t="s">
        <v>25</v>
      </c>
      <c r="F534" s="1" t="s">
        <v>26</v>
      </c>
      <c r="G534" s="1" t="s">
        <v>27</v>
      </c>
      <c r="H534" s="1" t="s">
        <v>10479</v>
      </c>
      <c r="I534" s="1" t="s">
        <v>10480</v>
      </c>
      <c r="J534" s="1" t="s">
        <v>10480</v>
      </c>
      <c r="K534" s="2"/>
      <c r="L534" s="1">
        <v>-4.0</v>
      </c>
      <c r="M534" s="1"/>
      <c r="N534" s="1">
        <v>10.925366666666667</v>
      </c>
      <c r="O534" s="1" t="s">
        <v>8764</v>
      </c>
      <c r="P534" s="1" t="s">
        <v>10481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24</v>
      </c>
      <c r="B535" s="1" t="s">
        <v>17</v>
      </c>
      <c r="C535" s="1">
        <v>478.2</v>
      </c>
      <c r="D535" s="1">
        <v>0.0</v>
      </c>
      <c r="E535" s="1" t="s">
        <v>25</v>
      </c>
      <c r="F535" s="1" t="s">
        <v>26</v>
      </c>
      <c r="G535" s="1" t="s">
        <v>27</v>
      </c>
      <c r="H535" s="1" t="s">
        <v>10482</v>
      </c>
      <c r="I535" s="1" t="s">
        <v>10483</v>
      </c>
      <c r="J535" s="1" t="s">
        <v>10483</v>
      </c>
      <c r="K535" s="2"/>
      <c r="L535" s="1">
        <v>2.0</v>
      </c>
      <c r="M535" s="1"/>
      <c r="N535" s="1">
        <v>17.088116666666668</v>
      </c>
      <c r="O535" s="1" t="s">
        <v>8764</v>
      </c>
      <c r="P535" s="1" t="s">
        <v>10484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24</v>
      </c>
      <c r="B536" s="1" t="s">
        <v>17</v>
      </c>
      <c r="C536" s="1">
        <v>587.2</v>
      </c>
      <c r="D536" s="1">
        <v>0.0</v>
      </c>
      <c r="E536" s="1" t="s">
        <v>25</v>
      </c>
      <c r="F536" s="1" t="s">
        <v>26</v>
      </c>
      <c r="G536" s="1" t="s">
        <v>27</v>
      </c>
      <c r="H536" s="1" t="s">
        <v>10485</v>
      </c>
      <c r="I536" s="1" t="s">
        <v>10486</v>
      </c>
      <c r="J536" s="1" t="s">
        <v>10486</v>
      </c>
      <c r="K536" s="2"/>
      <c r="L536" s="1">
        <v>6.0</v>
      </c>
      <c r="M536" s="1"/>
      <c r="N536" s="1">
        <v>21.69455</v>
      </c>
      <c r="O536" s="1" t="s">
        <v>8764</v>
      </c>
      <c r="P536" s="1" t="s">
        <v>10487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24</v>
      </c>
      <c r="B537" s="1" t="s">
        <v>17</v>
      </c>
      <c r="C537" s="1">
        <v>532.4</v>
      </c>
      <c r="D537" s="1">
        <v>0.0</v>
      </c>
      <c r="E537" s="1" t="s">
        <v>25</v>
      </c>
      <c r="F537" s="1" t="s">
        <v>26</v>
      </c>
      <c r="G537" s="1" t="s">
        <v>27</v>
      </c>
      <c r="H537" s="1" t="s">
        <v>10488</v>
      </c>
      <c r="I537" s="1" t="s">
        <v>10489</v>
      </c>
      <c r="J537" s="1" t="s">
        <v>10489</v>
      </c>
      <c r="K537" s="2"/>
      <c r="L537" s="1">
        <v>2.0</v>
      </c>
      <c r="M537" s="1"/>
      <c r="N537" s="1">
        <v>17.11485</v>
      </c>
      <c r="O537" s="1" t="s">
        <v>8764</v>
      </c>
      <c r="P537" s="1" t="s">
        <v>10490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24</v>
      </c>
      <c r="B538" s="1" t="s">
        <v>17</v>
      </c>
      <c r="C538" s="3">
        <v>691.4</v>
      </c>
      <c r="D538" s="1">
        <v>0.0</v>
      </c>
      <c r="E538" s="1" t="s">
        <v>25</v>
      </c>
      <c r="F538" s="1" t="s">
        <v>26</v>
      </c>
      <c r="G538" s="1" t="s">
        <v>27</v>
      </c>
      <c r="H538" s="1" t="s">
        <v>10491</v>
      </c>
      <c r="I538" s="1" t="s">
        <v>10492</v>
      </c>
      <c r="J538" s="1" t="s">
        <v>10492</v>
      </c>
      <c r="K538" s="2"/>
      <c r="L538" s="1">
        <v>0.0</v>
      </c>
      <c r="M538" s="1"/>
      <c r="N538" s="1">
        <v>14.013916666666667</v>
      </c>
      <c r="O538" s="1" t="s">
        <v>8764</v>
      </c>
      <c r="P538" s="1" t="s">
        <v>10493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16</v>
      </c>
      <c r="B539" s="1" t="s">
        <v>17</v>
      </c>
      <c r="C539" s="1">
        <v>49.0</v>
      </c>
      <c r="D539" s="1">
        <v>0.0</v>
      </c>
      <c r="E539" s="2"/>
      <c r="F539" s="1" t="s">
        <v>18</v>
      </c>
      <c r="G539" s="1" t="s">
        <v>19</v>
      </c>
      <c r="H539" s="1" t="s">
        <v>10494</v>
      </c>
      <c r="I539" s="1" t="s">
        <v>10495</v>
      </c>
      <c r="J539" s="1" t="s">
        <v>10495</v>
      </c>
      <c r="K539" s="2"/>
      <c r="L539" s="1">
        <v>-4.0</v>
      </c>
      <c r="M539" s="1"/>
      <c r="N539" s="1">
        <v>0.2639666666666667</v>
      </c>
      <c r="O539" s="1" t="s">
        <v>22</v>
      </c>
      <c r="P539" s="1" t="s">
        <v>10496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16</v>
      </c>
      <c r="B540" s="1" t="s">
        <v>17</v>
      </c>
      <c r="C540" s="1">
        <v>458.0</v>
      </c>
      <c r="D540" s="1">
        <v>0.0</v>
      </c>
      <c r="E540" s="2"/>
      <c r="F540" s="1" t="s">
        <v>18</v>
      </c>
      <c r="G540" s="1" t="s">
        <v>19</v>
      </c>
      <c r="H540" s="1" t="s">
        <v>10497</v>
      </c>
      <c r="I540" s="1" t="s">
        <v>10498</v>
      </c>
      <c r="J540" s="1" t="s">
        <v>10498</v>
      </c>
      <c r="K540" s="2"/>
      <c r="L540" s="1">
        <v>1.0</v>
      </c>
      <c r="M540" s="1"/>
      <c r="N540" s="1">
        <v>6.334833333333333</v>
      </c>
      <c r="O540" s="1" t="s">
        <v>22</v>
      </c>
      <c r="P540" s="1" t="s">
        <v>10499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24</v>
      </c>
      <c r="B541" s="1" t="s">
        <v>17</v>
      </c>
      <c r="C541" s="1">
        <v>542.4</v>
      </c>
      <c r="D541" s="1">
        <v>0.0</v>
      </c>
      <c r="E541" s="1" t="s">
        <v>25</v>
      </c>
      <c r="F541" s="1" t="s">
        <v>26</v>
      </c>
      <c r="G541" s="1" t="s">
        <v>27</v>
      </c>
      <c r="H541" s="1" t="s">
        <v>10500</v>
      </c>
      <c r="I541" s="1" t="s">
        <v>10501</v>
      </c>
      <c r="J541" s="1" t="s">
        <v>10501</v>
      </c>
      <c r="K541" s="2"/>
      <c r="L541" s="1">
        <v>0.0</v>
      </c>
      <c r="M541" s="1"/>
      <c r="N541" s="1">
        <v>15.184516666666667</v>
      </c>
      <c r="O541" s="1" t="s">
        <v>8764</v>
      </c>
      <c r="P541" s="1" t="s">
        <v>10502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16</v>
      </c>
      <c r="B542" s="1" t="s">
        <v>17</v>
      </c>
      <c r="C542" s="1">
        <v>20.0</v>
      </c>
      <c r="D542" s="1">
        <v>35.0</v>
      </c>
      <c r="E542" s="2"/>
      <c r="F542" s="1" t="s">
        <v>18</v>
      </c>
      <c r="G542" s="1" t="s">
        <v>19</v>
      </c>
      <c r="H542" s="1" t="s">
        <v>10503</v>
      </c>
      <c r="I542" s="1" t="s">
        <v>10504</v>
      </c>
      <c r="J542" s="1" t="s">
        <v>10504</v>
      </c>
      <c r="K542" s="2"/>
      <c r="L542" s="1">
        <v>-4.0</v>
      </c>
      <c r="M542" s="1"/>
      <c r="N542" s="1">
        <v>8.5E-4</v>
      </c>
      <c r="O542" s="1" t="s">
        <v>22</v>
      </c>
      <c r="P542" s="1" t="s">
        <v>10505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16</v>
      </c>
      <c r="B543" s="1" t="s">
        <v>17</v>
      </c>
      <c r="C543" s="3">
        <v>119.0</v>
      </c>
      <c r="D543" s="1">
        <v>0.0</v>
      </c>
      <c r="E543" s="2"/>
      <c r="F543" s="1" t="s">
        <v>18</v>
      </c>
      <c r="G543" s="1" t="s">
        <v>19</v>
      </c>
      <c r="H543" s="1" t="s">
        <v>10506</v>
      </c>
      <c r="I543" s="1" t="s">
        <v>10507</v>
      </c>
      <c r="J543" s="1" t="s">
        <v>10507</v>
      </c>
      <c r="K543" s="2"/>
      <c r="L543" s="1">
        <v>-4.0</v>
      </c>
      <c r="M543" s="1"/>
      <c r="N543" s="1">
        <v>0.04388333333333334</v>
      </c>
      <c r="O543" s="1" t="s">
        <v>22</v>
      </c>
      <c r="P543" s="1" t="s">
        <v>10508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32</v>
      </c>
      <c r="B544" s="1" t="s">
        <v>17</v>
      </c>
      <c r="C544" s="3">
        <v>258.0</v>
      </c>
      <c r="D544" s="1">
        <v>0.0</v>
      </c>
      <c r="E544" s="2"/>
      <c r="F544" s="1" t="s">
        <v>26</v>
      </c>
      <c r="G544" s="1" t="s">
        <v>27</v>
      </c>
      <c r="H544" s="1" t="s">
        <v>10509</v>
      </c>
      <c r="I544" s="1" t="s">
        <v>10510</v>
      </c>
      <c r="J544" s="1" t="s">
        <v>10510</v>
      </c>
      <c r="K544" s="2"/>
      <c r="L544" s="1">
        <v>0.0</v>
      </c>
      <c r="M544" s="1"/>
      <c r="N544" s="1">
        <v>15.394583333333333</v>
      </c>
      <c r="O544" s="1" t="s">
        <v>8764</v>
      </c>
      <c r="P544" s="1" t="s">
        <v>10511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24</v>
      </c>
      <c r="B545" s="1" t="s">
        <v>17</v>
      </c>
      <c r="C545" s="1">
        <v>673.2</v>
      </c>
      <c r="D545" s="1">
        <v>0.0</v>
      </c>
      <c r="E545" s="1" t="s">
        <v>25</v>
      </c>
      <c r="F545" s="1" t="s">
        <v>26</v>
      </c>
      <c r="G545" s="1" t="s">
        <v>27</v>
      </c>
      <c r="H545" s="1" t="s">
        <v>10512</v>
      </c>
      <c r="I545" s="1" t="s">
        <v>10513</v>
      </c>
      <c r="J545" s="1" t="s">
        <v>10513</v>
      </c>
      <c r="K545" s="2"/>
      <c r="L545" s="1">
        <v>0.0</v>
      </c>
      <c r="M545" s="1"/>
      <c r="N545" s="1">
        <v>15.479883333333333</v>
      </c>
      <c r="O545" s="1" t="s">
        <v>8764</v>
      </c>
      <c r="P545" s="1" t="s">
        <v>10514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32</v>
      </c>
      <c r="B546" s="1" t="s">
        <v>17</v>
      </c>
      <c r="C546" s="1">
        <v>329.0</v>
      </c>
      <c r="D546" s="1">
        <v>0.0</v>
      </c>
      <c r="E546" s="2"/>
      <c r="F546" s="1" t="s">
        <v>26</v>
      </c>
      <c r="G546" s="1" t="s">
        <v>19</v>
      </c>
      <c r="H546" s="1" t="s">
        <v>10515</v>
      </c>
      <c r="I546" s="1" t="s">
        <v>10516</v>
      </c>
      <c r="J546" s="1" t="s">
        <v>10516</v>
      </c>
      <c r="K546" s="2"/>
      <c r="L546" s="1">
        <v>-6.0</v>
      </c>
      <c r="M546" s="1"/>
      <c r="N546" s="1">
        <v>8.804016666666667</v>
      </c>
      <c r="O546" s="1" t="s">
        <v>8764</v>
      </c>
      <c r="P546" s="1" t="s">
        <v>8940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16</v>
      </c>
      <c r="B547" s="1" t="s">
        <v>17</v>
      </c>
      <c r="C547" s="1">
        <v>20.0</v>
      </c>
      <c r="D547" s="1">
        <v>35.0</v>
      </c>
      <c r="E547" s="2"/>
      <c r="F547" s="1" t="s">
        <v>18</v>
      </c>
      <c r="G547" s="1" t="s">
        <v>19</v>
      </c>
      <c r="H547" s="1" t="s">
        <v>10517</v>
      </c>
      <c r="I547" s="1" t="s">
        <v>10518</v>
      </c>
      <c r="J547" s="1" t="s">
        <v>10518</v>
      </c>
      <c r="K547" s="2"/>
      <c r="L547" s="1">
        <v>-2.0</v>
      </c>
      <c r="M547" s="1"/>
      <c r="N547" s="1">
        <v>2.1622666666666666</v>
      </c>
      <c r="O547" s="1" t="s">
        <v>22</v>
      </c>
      <c r="P547" s="1" t="s">
        <v>10519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48</v>
      </c>
      <c r="B548" s="1" t="s">
        <v>17</v>
      </c>
      <c r="C548" s="1">
        <v>306.0</v>
      </c>
      <c r="D548" s="1">
        <v>0.0</v>
      </c>
      <c r="E548" s="1" t="s">
        <v>10255</v>
      </c>
      <c r="F548" s="1" t="s">
        <v>50</v>
      </c>
      <c r="G548" s="1" t="s">
        <v>27</v>
      </c>
      <c r="H548" s="1" t="s">
        <v>10520</v>
      </c>
      <c r="I548" s="1" t="s">
        <v>10521</v>
      </c>
      <c r="J548" s="1" t="s">
        <v>10522</v>
      </c>
      <c r="K548" s="1" t="s">
        <v>10523</v>
      </c>
      <c r="L548" s="1">
        <v>0.0</v>
      </c>
      <c r="M548" s="1">
        <v>0.002266666666666667</v>
      </c>
      <c r="N548" s="1">
        <v>20.24041666666667</v>
      </c>
      <c r="O548" s="1" t="s">
        <v>55</v>
      </c>
      <c r="P548" s="1" t="s">
        <v>10524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24</v>
      </c>
      <c r="B549" s="1" t="s">
        <v>17</v>
      </c>
      <c r="C549" s="1">
        <v>329.0</v>
      </c>
      <c r="D549" s="1">
        <v>0.0</v>
      </c>
      <c r="E549" s="1" t="s">
        <v>25</v>
      </c>
      <c r="F549" s="1" t="s">
        <v>26</v>
      </c>
      <c r="G549" s="1" t="s">
        <v>27</v>
      </c>
      <c r="H549" s="1" t="s">
        <v>10525</v>
      </c>
      <c r="I549" s="1" t="s">
        <v>10526</v>
      </c>
      <c r="J549" s="1" t="s">
        <v>10526</v>
      </c>
      <c r="K549" s="2"/>
      <c r="L549" s="1">
        <v>-4.0</v>
      </c>
      <c r="M549" s="1"/>
      <c r="N549" s="1">
        <v>10.626066666666667</v>
      </c>
      <c r="O549" s="1" t="s">
        <v>8764</v>
      </c>
      <c r="P549" s="1" t="s">
        <v>9750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48</v>
      </c>
      <c r="B550" s="1" t="s">
        <v>17</v>
      </c>
      <c r="C550" s="1">
        <v>338.0</v>
      </c>
      <c r="D550" s="1">
        <v>0.0</v>
      </c>
      <c r="E550" s="1" t="s">
        <v>10527</v>
      </c>
      <c r="F550" s="1" t="s">
        <v>50</v>
      </c>
      <c r="G550" s="1" t="s">
        <v>27</v>
      </c>
      <c r="H550" s="1" t="s">
        <v>10528</v>
      </c>
      <c r="I550" s="1" t="s">
        <v>10529</v>
      </c>
      <c r="J550" s="1" t="s">
        <v>10530</v>
      </c>
      <c r="K550" s="1" t="s">
        <v>10531</v>
      </c>
      <c r="L550" s="1">
        <v>0.0</v>
      </c>
      <c r="M550" s="1">
        <v>0.0026333333333333334</v>
      </c>
      <c r="N550" s="1">
        <v>14.23705</v>
      </c>
      <c r="O550" s="1" t="s">
        <v>55</v>
      </c>
      <c r="P550" s="1" t="s">
        <v>10532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48</v>
      </c>
      <c r="B551" s="1" t="s">
        <v>17</v>
      </c>
      <c r="C551" s="1">
        <v>335.0</v>
      </c>
      <c r="D551" s="1">
        <v>16.0</v>
      </c>
      <c r="E551" s="1" t="s">
        <v>25</v>
      </c>
      <c r="F551" s="1" t="s">
        <v>50</v>
      </c>
      <c r="G551" s="1" t="s">
        <v>27</v>
      </c>
      <c r="H551" s="1" t="s">
        <v>10533</v>
      </c>
      <c r="I551" s="1" t="s">
        <v>10534</v>
      </c>
      <c r="J551" s="1" t="s">
        <v>10535</v>
      </c>
      <c r="K551" s="1" t="s">
        <v>10536</v>
      </c>
      <c r="L551" s="1">
        <v>-4.0</v>
      </c>
      <c r="M551" s="1">
        <v>6.205933333333333</v>
      </c>
      <c r="N551" s="1">
        <v>13.034133333333333</v>
      </c>
      <c r="O551" s="1" t="s">
        <v>55</v>
      </c>
      <c r="P551" s="1" t="s">
        <v>10537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24</v>
      </c>
      <c r="B552" s="1" t="s">
        <v>17</v>
      </c>
      <c r="C552" s="1">
        <v>214.2</v>
      </c>
      <c r="D552" s="1">
        <v>0.0</v>
      </c>
      <c r="E552" s="1" t="s">
        <v>25</v>
      </c>
      <c r="F552" s="1" t="s">
        <v>26</v>
      </c>
      <c r="G552" s="1" t="s">
        <v>27</v>
      </c>
      <c r="H552" s="1" t="s">
        <v>10538</v>
      </c>
      <c r="I552" s="1" t="s">
        <v>10539</v>
      </c>
      <c r="J552" s="1" t="s">
        <v>10539</v>
      </c>
      <c r="K552" s="2"/>
      <c r="L552" s="1">
        <v>-9.0</v>
      </c>
      <c r="M552" s="1"/>
      <c r="N552" s="1">
        <v>5.833716666666667</v>
      </c>
      <c r="O552" s="1" t="s">
        <v>8764</v>
      </c>
      <c r="P552" s="1" t="s">
        <v>10540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48</v>
      </c>
      <c r="B553" s="1" t="s">
        <v>17</v>
      </c>
      <c r="C553" s="3">
        <v>349.0</v>
      </c>
      <c r="D553" s="1">
        <v>0.0</v>
      </c>
      <c r="E553" s="1" t="s">
        <v>10527</v>
      </c>
      <c r="F553" s="1" t="s">
        <v>50</v>
      </c>
      <c r="G553" s="1" t="s">
        <v>27</v>
      </c>
      <c r="H553" s="1" t="s">
        <v>10541</v>
      </c>
      <c r="I553" s="1" t="s">
        <v>10542</v>
      </c>
      <c r="J553" s="1" t="s">
        <v>10543</v>
      </c>
      <c r="K553" s="1" t="s">
        <v>10544</v>
      </c>
      <c r="L553" s="1">
        <v>-9.0</v>
      </c>
      <c r="M553" s="1">
        <v>0.0036166666666666665</v>
      </c>
      <c r="N553" s="1">
        <v>4.663583333333333</v>
      </c>
      <c r="O553" s="1" t="s">
        <v>55</v>
      </c>
      <c r="P553" s="1" t="s">
        <v>10545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24</v>
      </c>
      <c r="B554" s="1" t="s">
        <v>17</v>
      </c>
      <c r="C554" s="1">
        <v>364.0</v>
      </c>
      <c r="D554" s="1">
        <v>0.0</v>
      </c>
      <c r="E554" s="1" t="s">
        <v>25</v>
      </c>
      <c r="F554" s="1" t="s">
        <v>26</v>
      </c>
      <c r="G554" s="1" t="s">
        <v>27</v>
      </c>
      <c r="H554" s="1" t="s">
        <v>10546</v>
      </c>
      <c r="I554" s="1" t="s">
        <v>10547</v>
      </c>
      <c r="J554" s="1" t="s">
        <v>10547</v>
      </c>
      <c r="K554" s="2"/>
      <c r="L554" s="1">
        <v>-3.0</v>
      </c>
      <c r="M554" s="1"/>
      <c r="N554" s="1">
        <v>11.7464</v>
      </c>
      <c r="O554" s="1" t="s">
        <v>8764</v>
      </c>
      <c r="P554" s="1" t="s">
        <v>10548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48</v>
      </c>
      <c r="B555" s="1" t="s">
        <v>17</v>
      </c>
      <c r="C555" s="1">
        <v>299.0</v>
      </c>
      <c r="D555" s="1">
        <v>75.0</v>
      </c>
      <c r="E555" s="2"/>
      <c r="F555" s="1" t="s">
        <v>18</v>
      </c>
      <c r="G555" s="1" t="s">
        <v>19</v>
      </c>
      <c r="H555" s="1" t="s">
        <v>10549</v>
      </c>
      <c r="I555" s="1" t="s">
        <v>10550</v>
      </c>
      <c r="J555" s="1" t="s">
        <v>10550</v>
      </c>
      <c r="K555" s="2"/>
      <c r="L555" s="1">
        <v>0.0</v>
      </c>
      <c r="M555" s="1"/>
      <c r="N555" s="1">
        <v>20.646933333333333</v>
      </c>
      <c r="O555" s="1" t="s">
        <v>55</v>
      </c>
      <c r="P555" s="1" t="s">
        <v>10400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48</v>
      </c>
      <c r="B556" s="1" t="s">
        <v>17</v>
      </c>
      <c r="C556" s="1">
        <v>508.0</v>
      </c>
      <c r="D556" s="1">
        <v>0.0</v>
      </c>
      <c r="E556" s="1" t="s">
        <v>10527</v>
      </c>
      <c r="F556" s="1" t="s">
        <v>50</v>
      </c>
      <c r="G556" s="1" t="s">
        <v>27</v>
      </c>
      <c r="H556" s="1" t="s">
        <v>10551</v>
      </c>
      <c r="I556" s="1" t="s">
        <v>10552</v>
      </c>
      <c r="J556" s="1" t="s">
        <v>10553</v>
      </c>
      <c r="K556" s="1" t="s">
        <v>10554</v>
      </c>
      <c r="L556" s="1">
        <v>-2.0</v>
      </c>
      <c r="M556" s="1">
        <v>0.0019166666666666666</v>
      </c>
      <c r="N556" s="1">
        <v>20.973133333333333</v>
      </c>
      <c r="O556" s="1" t="s">
        <v>55</v>
      </c>
      <c r="P556" s="1" t="s">
        <v>10555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24</v>
      </c>
      <c r="B557" s="1" t="s">
        <v>17</v>
      </c>
      <c r="C557" s="3">
        <v>298.2</v>
      </c>
      <c r="D557" s="1">
        <v>0.0</v>
      </c>
      <c r="E557" s="1" t="s">
        <v>25</v>
      </c>
      <c r="F557" s="1" t="s">
        <v>26</v>
      </c>
      <c r="G557" s="1" t="s">
        <v>27</v>
      </c>
      <c r="H557" s="1" t="s">
        <v>10556</v>
      </c>
      <c r="I557" s="1" t="s">
        <v>10557</v>
      </c>
      <c r="J557" s="1" t="s">
        <v>10557</v>
      </c>
      <c r="K557" s="2"/>
      <c r="L557" s="1">
        <v>-8.0</v>
      </c>
      <c r="M557" s="1"/>
      <c r="N557" s="1">
        <v>6.59375</v>
      </c>
      <c r="O557" s="1" t="s">
        <v>8764</v>
      </c>
      <c r="P557" s="1" t="s">
        <v>10558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24</v>
      </c>
      <c r="B558" s="1" t="s">
        <v>17</v>
      </c>
      <c r="C558" s="1">
        <v>224.2</v>
      </c>
      <c r="D558" s="1">
        <v>0.0</v>
      </c>
      <c r="E558" s="1" t="s">
        <v>25</v>
      </c>
      <c r="F558" s="1" t="s">
        <v>26</v>
      </c>
      <c r="G558" s="1" t="s">
        <v>27</v>
      </c>
      <c r="H558" s="1" t="s">
        <v>10559</v>
      </c>
      <c r="I558" s="1" t="s">
        <v>10560</v>
      </c>
      <c r="J558" s="1" t="s">
        <v>10560</v>
      </c>
      <c r="K558" s="2"/>
      <c r="L558" s="1">
        <v>-2.0</v>
      </c>
      <c r="M558" s="1"/>
      <c r="N558" s="1">
        <v>44.101616666666665</v>
      </c>
      <c r="O558" s="1" t="s">
        <v>8764</v>
      </c>
      <c r="P558" s="1" t="s">
        <v>10561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16</v>
      </c>
      <c r="B559" s="1" t="s">
        <v>17</v>
      </c>
      <c r="C559" s="1">
        <v>130.0</v>
      </c>
      <c r="D559" s="1">
        <v>0.0</v>
      </c>
      <c r="E559" s="2"/>
      <c r="F559" s="1" t="s">
        <v>18</v>
      </c>
      <c r="G559" s="1" t="s">
        <v>19</v>
      </c>
      <c r="H559" s="1" t="s">
        <v>10562</v>
      </c>
      <c r="I559" s="1" t="s">
        <v>10563</v>
      </c>
      <c r="J559" s="1" t="s">
        <v>10563</v>
      </c>
      <c r="K559" s="2"/>
      <c r="L559" s="1">
        <v>-4.0</v>
      </c>
      <c r="M559" s="1"/>
      <c r="N559" s="1">
        <v>0.9628833333333333</v>
      </c>
      <c r="O559" s="1" t="s">
        <v>22</v>
      </c>
      <c r="P559" s="1" t="s">
        <v>10564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16</v>
      </c>
      <c r="B560" s="1" t="s">
        <v>17</v>
      </c>
      <c r="C560" s="1">
        <v>20.0</v>
      </c>
      <c r="D560" s="1">
        <v>35.0</v>
      </c>
      <c r="E560" s="2"/>
      <c r="F560" s="1" t="s">
        <v>18</v>
      </c>
      <c r="G560" s="1" t="s">
        <v>19</v>
      </c>
      <c r="H560" s="1" t="s">
        <v>10565</v>
      </c>
      <c r="I560" s="1" t="s">
        <v>10566</v>
      </c>
      <c r="J560" s="1" t="s">
        <v>10566</v>
      </c>
      <c r="K560" s="2"/>
      <c r="L560" s="1">
        <v>-4.0</v>
      </c>
      <c r="M560" s="1"/>
      <c r="N560" s="1">
        <v>0.030116666666666667</v>
      </c>
      <c r="O560" s="1" t="s">
        <v>22</v>
      </c>
      <c r="P560" s="1" t="s">
        <v>10567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16</v>
      </c>
      <c r="B561" s="1" t="s">
        <v>17</v>
      </c>
      <c r="C561" s="1">
        <v>368.0</v>
      </c>
      <c r="D561" s="1">
        <v>0.0</v>
      </c>
      <c r="E561" s="2"/>
      <c r="F561" s="1" t="s">
        <v>18</v>
      </c>
      <c r="G561" s="1" t="s">
        <v>19</v>
      </c>
      <c r="H561" s="1" t="s">
        <v>10568</v>
      </c>
      <c r="I561" s="1" t="s">
        <v>10569</v>
      </c>
      <c r="J561" s="1" t="s">
        <v>10569</v>
      </c>
      <c r="K561" s="2"/>
      <c r="L561" s="1">
        <v>-1.0</v>
      </c>
      <c r="M561" s="1"/>
      <c r="N561" s="1">
        <v>3.1288833333333335</v>
      </c>
      <c r="O561" s="1" t="s">
        <v>22</v>
      </c>
      <c r="P561" s="1" t="s">
        <v>10570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48</v>
      </c>
      <c r="B562" s="1" t="s">
        <v>17</v>
      </c>
      <c r="C562" s="1">
        <v>309.0</v>
      </c>
      <c r="D562" s="1">
        <v>0.0</v>
      </c>
      <c r="E562" s="1" t="s">
        <v>10527</v>
      </c>
      <c r="F562" s="1" t="s">
        <v>50</v>
      </c>
      <c r="G562" s="1" t="s">
        <v>27</v>
      </c>
      <c r="H562" s="1" t="s">
        <v>10571</v>
      </c>
      <c r="I562" s="1" t="s">
        <v>10572</v>
      </c>
      <c r="J562" s="1" t="s">
        <v>10573</v>
      </c>
      <c r="K562" s="1" t="s">
        <v>10574</v>
      </c>
      <c r="L562" s="1">
        <v>-5.0</v>
      </c>
      <c r="M562" s="1">
        <v>0.00245</v>
      </c>
      <c r="N562" s="1">
        <v>16.988116666666667</v>
      </c>
      <c r="O562" s="1" t="s">
        <v>55</v>
      </c>
      <c r="P562" s="1" t="s">
        <v>9512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16</v>
      </c>
      <c r="B563" s="1" t="s">
        <v>17</v>
      </c>
      <c r="C563" s="3">
        <v>55.0</v>
      </c>
      <c r="D563" s="1">
        <v>0.0</v>
      </c>
      <c r="E563" s="2"/>
      <c r="F563" s="1" t="s">
        <v>18</v>
      </c>
      <c r="G563" s="1" t="s">
        <v>19</v>
      </c>
      <c r="H563" s="1" t="s">
        <v>10575</v>
      </c>
      <c r="I563" s="1" t="s">
        <v>10576</v>
      </c>
      <c r="J563" s="1" t="s">
        <v>10576</v>
      </c>
      <c r="K563" s="2"/>
      <c r="L563" s="1">
        <v>-3.0</v>
      </c>
      <c r="M563" s="1"/>
      <c r="N563" s="1">
        <v>1.1058666666666668</v>
      </c>
      <c r="O563" s="1" t="s">
        <v>22</v>
      </c>
      <c r="P563" s="1" t="s">
        <v>10577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24</v>
      </c>
      <c r="B564" s="1" t="s">
        <v>17</v>
      </c>
      <c r="C564" s="1">
        <v>214.2</v>
      </c>
      <c r="D564" s="1">
        <v>0.0</v>
      </c>
      <c r="E564" s="1" t="s">
        <v>25</v>
      </c>
      <c r="F564" s="1" t="s">
        <v>26</v>
      </c>
      <c r="G564" s="1" t="s">
        <v>27</v>
      </c>
      <c r="H564" s="1" t="s">
        <v>10578</v>
      </c>
      <c r="I564" s="1" t="s">
        <v>10579</v>
      </c>
      <c r="J564" s="1" t="s">
        <v>10579</v>
      </c>
      <c r="K564" s="2"/>
      <c r="L564" s="1">
        <v>-6.0</v>
      </c>
      <c r="M564" s="1"/>
      <c r="N564" s="1">
        <v>8.479566666666667</v>
      </c>
      <c r="O564" s="1" t="s">
        <v>8764</v>
      </c>
      <c r="P564" s="1" t="s">
        <v>8958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32</v>
      </c>
      <c r="B565" s="1" t="s">
        <v>17</v>
      </c>
      <c r="C565" s="3">
        <v>730.0</v>
      </c>
      <c r="D565" s="1">
        <v>0.0</v>
      </c>
      <c r="E565" s="2"/>
      <c r="F565" s="1" t="s">
        <v>26</v>
      </c>
      <c r="G565" s="1" t="s">
        <v>27</v>
      </c>
      <c r="H565" s="1" t="s">
        <v>10580</v>
      </c>
      <c r="I565" s="1" t="s">
        <v>10581</v>
      </c>
      <c r="J565" s="1" t="s">
        <v>10581</v>
      </c>
      <c r="K565" s="2"/>
      <c r="L565" s="1">
        <v>-2.0</v>
      </c>
      <c r="M565" s="1"/>
      <c r="N565" s="1">
        <v>12.217316666666667</v>
      </c>
      <c r="O565" s="1" t="s">
        <v>8764</v>
      </c>
      <c r="P565" s="1" t="s">
        <v>10582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24</v>
      </c>
      <c r="B566" s="1" t="s">
        <v>17</v>
      </c>
      <c r="C566" s="1">
        <v>478.2</v>
      </c>
      <c r="D566" s="1">
        <v>0.0</v>
      </c>
      <c r="E566" s="1" t="s">
        <v>25</v>
      </c>
      <c r="F566" s="1" t="s">
        <v>26</v>
      </c>
      <c r="G566" s="1" t="s">
        <v>27</v>
      </c>
      <c r="H566" s="1" t="s">
        <v>10583</v>
      </c>
      <c r="I566" s="1" t="s">
        <v>10584</v>
      </c>
      <c r="J566" s="1" t="s">
        <v>10584</v>
      </c>
      <c r="K566" s="2"/>
      <c r="L566" s="1">
        <v>-6.0</v>
      </c>
      <c r="M566" s="1"/>
      <c r="N566" s="1">
        <v>8.287966666666666</v>
      </c>
      <c r="O566" s="1" t="s">
        <v>8764</v>
      </c>
      <c r="P566" s="1" t="s">
        <v>10585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32</v>
      </c>
      <c r="B567" s="1" t="s">
        <v>17</v>
      </c>
      <c r="C567" s="1">
        <v>476.0</v>
      </c>
      <c r="D567" s="1">
        <v>0.0</v>
      </c>
      <c r="E567" s="2"/>
      <c r="F567" s="1" t="s">
        <v>26</v>
      </c>
      <c r="G567" s="1" t="s">
        <v>27</v>
      </c>
      <c r="H567" s="1" t="s">
        <v>10586</v>
      </c>
      <c r="I567" s="1" t="s">
        <v>10587</v>
      </c>
      <c r="J567" s="1" t="s">
        <v>10587</v>
      </c>
      <c r="K567" s="2"/>
      <c r="L567" s="1">
        <v>-7.0</v>
      </c>
      <c r="M567" s="1"/>
      <c r="N567" s="1">
        <v>7.419033333333333</v>
      </c>
      <c r="O567" s="1" t="s">
        <v>8764</v>
      </c>
      <c r="P567" s="1" t="s">
        <v>10588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24</v>
      </c>
      <c r="B568" s="1" t="s">
        <v>17</v>
      </c>
      <c r="C568" s="1">
        <v>658.0</v>
      </c>
      <c r="D568" s="1">
        <v>0.0</v>
      </c>
      <c r="E568" s="1" t="s">
        <v>25</v>
      </c>
      <c r="F568" s="1" t="s">
        <v>26</v>
      </c>
      <c r="G568" s="1" t="s">
        <v>27</v>
      </c>
      <c r="H568" s="1" t="s">
        <v>10589</v>
      </c>
      <c r="I568" s="1" t="s">
        <v>10590</v>
      </c>
      <c r="J568" s="1" t="s">
        <v>10590</v>
      </c>
      <c r="K568" s="2"/>
      <c r="L568" s="1">
        <v>-5.0</v>
      </c>
      <c r="M568" s="1"/>
      <c r="N568" s="1">
        <v>9.583716666666668</v>
      </c>
      <c r="O568" s="1" t="s">
        <v>8764</v>
      </c>
      <c r="P568" s="1" t="s">
        <v>10591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48</v>
      </c>
      <c r="B569" s="1" t="s">
        <v>17</v>
      </c>
      <c r="C569" s="3">
        <v>546.0</v>
      </c>
      <c r="D569" s="1">
        <v>137.0</v>
      </c>
      <c r="E569" s="2"/>
      <c r="F569" s="1" t="s">
        <v>18</v>
      </c>
      <c r="G569" s="1" t="s">
        <v>19</v>
      </c>
      <c r="H569" s="1" t="s">
        <v>10592</v>
      </c>
      <c r="I569" s="1" t="s">
        <v>10593</v>
      </c>
      <c r="J569" s="1" t="s">
        <v>10593</v>
      </c>
      <c r="K569" s="2"/>
      <c r="L569" s="1">
        <v>-2.0</v>
      </c>
      <c r="M569" s="1"/>
      <c r="N569" s="1">
        <v>16.663483333333332</v>
      </c>
      <c r="O569" s="1" t="s">
        <v>55</v>
      </c>
      <c r="P569" s="1" t="s">
        <v>10594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48</v>
      </c>
      <c r="B570" s="1" t="s">
        <v>17</v>
      </c>
      <c r="C570" s="1">
        <v>265.0</v>
      </c>
      <c r="D570" s="1">
        <v>66.0</v>
      </c>
      <c r="E570" s="2"/>
      <c r="F570" s="1" t="s">
        <v>18</v>
      </c>
      <c r="G570" s="1" t="s">
        <v>123</v>
      </c>
      <c r="H570" s="1" t="s">
        <v>10595</v>
      </c>
      <c r="I570" s="1" t="s">
        <v>10596</v>
      </c>
      <c r="J570" s="1" t="s">
        <v>10596</v>
      </c>
      <c r="K570" s="2"/>
      <c r="L570" s="1">
        <v>-11.0</v>
      </c>
      <c r="M570" s="1"/>
      <c r="N570" s="1">
        <v>8.398683333333333</v>
      </c>
      <c r="O570" s="1" t="s">
        <v>55</v>
      </c>
      <c r="P570" s="1" t="s">
        <v>10597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66</v>
      </c>
      <c r="B571" s="1" t="s">
        <v>17</v>
      </c>
      <c r="C571" s="1">
        <v>289.0</v>
      </c>
      <c r="D571" s="1">
        <v>0.0</v>
      </c>
      <c r="E571" s="1" t="s">
        <v>9167</v>
      </c>
      <c r="F571" s="1" t="s">
        <v>26</v>
      </c>
      <c r="G571" s="1" t="s">
        <v>27</v>
      </c>
      <c r="H571" s="1" t="s">
        <v>10598</v>
      </c>
      <c r="I571" s="1" t="s">
        <v>10599</v>
      </c>
      <c r="J571" s="1" t="s">
        <v>10599</v>
      </c>
      <c r="K571" s="2"/>
      <c r="L571" s="1">
        <v>-7.0</v>
      </c>
      <c r="M571" s="1"/>
      <c r="N571" s="1">
        <v>8.014116666666666</v>
      </c>
      <c r="O571" s="1" t="s">
        <v>8764</v>
      </c>
      <c r="P571" s="1" t="s">
        <v>10600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24</v>
      </c>
      <c r="B572" s="1" t="s">
        <v>17</v>
      </c>
      <c r="C572" s="1">
        <v>224.2</v>
      </c>
      <c r="D572" s="1">
        <v>0.0</v>
      </c>
      <c r="E572" s="1" t="s">
        <v>25</v>
      </c>
      <c r="F572" s="1" t="s">
        <v>26</v>
      </c>
      <c r="G572" s="1" t="s">
        <v>27</v>
      </c>
      <c r="H572" s="1" t="s">
        <v>10601</v>
      </c>
      <c r="I572" s="1" t="s">
        <v>10602</v>
      </c>
      <c r="J572" s="1" t="s">
        <v>10602</v>
      </c>
      <c r="K572" s="2"/>
      <c r="L572" s="1">
        <v>-5.0</v>
      </c>
      <c r="M572" s="1"/>
      <c r="N572" s="1">
        <v>9.647333333333334</v>
      </c>
      <c r="O572" s="1" t="s">
        <v>8764</v>
      </c>
      <c r="P572" s="1" t="s">
        <v>10603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48</v>
      </c>
      <c r="B573" s="1" t="s">
        <v>17</v>
      </c>
      <c r="C573" s="3">
        <v>326.0</v>
      </c>
      <c r="D573" s="1">
        <v>0.0</v>
      </c>
      <c r="E573" s="1" t="s">
        <v>25</v>
      </c>
      <c r="F573" s="1" t="s">
        <v>50</v>
      </c>
      <c r="G573" s="1" t="s">
        <v>27</v>
      </c>
      <c r="H573" s="1" t="s">
        <v>10604</v>
      </c>
      <c r="I573" s="1" t="s">
        <v>10605</v>
      </c>
      <c r="J573" s="1" t="s">
        <v>10606</v>
      </c>
      <c r="K573" s="1" t="s">
        <v>10607</v>
      </c>
      <c r="L573" s="1">
        <v>-2.0</v>
      </c>
      <c r="M573" s="1">
        <v>6.445433333333333</v>
      </c>
      <c r="N573" s="1">
        <v>20.17605</v>
      </c>
      <c r="O573" s="1" t="s">
        <v>55</v>
      </c>
      <c r="P573" s="1" t="s">
        <v>10608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48</v>
      </c>
      <c r="B574" s="1" t="s">
        <v>17</v>
      </c>
      <c r="C574" s="1">
        <v>247.0</v>
      </c>
      <c r="D574" s="1">
        <v>62.0</v>
      </c>
      <c r="E574" s="2"/>
      <c r="F574" s="1" t="s">
        <v>18</v>
      </c>
      <c r="G574" s="1" t="s">
        <v>27</v>
      </c>
      <c r="H574" s="1" t="s">
        <v>10609</v>
      </c>
      <c r="I574" s="1" t="s">
        <v>10610</v>
      </c>
      <c r="J574" s="1" t="s">
        <v>10610</v>
      </c>
      <c r="K574" s="2"/>
      <c r="L574" s="1">
        <v>-11.0</v>
      </c>
      <c r="M574" s="1"/>
      <c r="N574" s="1">
        <v>7.241716666666667</v>
      </c>
      <c r="O574" s="1" t="s">
        <v>55</v>
      </c>
      <c r="P574" s="1" t="s">
        <v>10611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48</v>
      </c>
      <c r="B575" s="1" t="s">
        <v>17</v>
      </c>
      <c r="C575" s="3">
        <v>158.0</v>
      </c>
      <c r="D575" s="1">
        <v>0.0</v>
      </c>
      <c r="E575" s="2"/>
      <c r="F575" s="1" t="s">
        <v>18</v>
      </c>
      <c r="G575" s="1" t="s">
        <v>27</v>
      </c>
      <c r="H575" s="1" t="s">
        <v>10612</v>
      </c>
      <c r="I575" s="1" t="s">
        <v>10613</v>
      </c>
      <c r="J575" s="1" t="s">
        <v>10613</v>
      </c>
      <c r="K575" s="2"/>
      <c r="L575" s="1">
        <v>-6.0</v>
      </c>
      <c r="M575" s="1"/>
      <c r="N575" s="1">
        <v>68.7412</v>
      </c>
      <c r="O575" s="1" t="s">
        <v>55</v>
      </c>
      <c r="P575" s="1" t="s">
        <v>10614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24</v>
      </c>
      <c r="B576" s="3" t="s">
        <v>17</v>
      </c>
      <c r="C576" s="1">
        <v>244.2</v>
      </c>
      <c r="D576" s="1">
        <v>0.0</v>
      </c>
      <c r="E576" s="1" t="s">
        <v>25</v>
      </c>
      <c r="F576" s="1" t="s">
        <v>26</v>
      </c>
      <c r="G576" s="1" t="s">
        <v>27</v>
      </c>
      <c r="H576" s="1" t="s">
        <v>10615</v>
      </c>
      <c r="I576" s="1" t="s">
        <v>10616</v>
      </c>
      <c r="J576" s="1" t="s">
        <v>10616</v>
      </c>
      <c r="K576" s="2"/>
      <c r="L576" s="1">
        <v>-6.0</v>
      </c>
      <c r="M576" s="1"/>
      <c r="N576" s="1">
        <v>8.545983333333334</v>
      </c>
      <c r="O576" s="1" t="s">
        <v>8764</v>
      </c>
      <c r="P576" s="1" t="s">
        <v>10617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32</v>
      </c>
      <c r="B577" s="1" t="s">
        <v>17</v>
      </c>
      <c r="C577" s="1">
        <v>331.0</v>
      </c>
      <c r="D577" s="1">
        <v>0.0</v>
      </c>
      <c r="E577" s="2"/>
      <c r="F577" s="1" t="s">
        <v>26</v>
      </c>
      <c r="G577" s="1" t="s">
        <v>27</v>
      </c>
      <c r="H577" s="1" t="s">
        <v>10618</v>
      </c>
      <c r="I577" s="1" t="s">
        <v>10619</v>
      </c>
      <c r="J577" s="1" t="s">
        <v>10619</v>
      </c>
      <c r="K577" s="2"/>
      <c r="L577" s="1">
        <v>0.0</v>
      </c>
      <c r="M577" s="1"/>
      <c r="N577" s="1">
        <v>15.024183333333333</v>
      </c>
      <c r="O577" s="1" t="s">
        <v>8764</v>
      </c>
      <c r="P577" s="1" t="s">
        <v>10620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48</v>
      </c>
      <c r="B578" s="1" t="s">
        <v>17</v>
      </c>
      <c r="C578" s="1">
        <v>1016.0</v>
      </c>
      <c r="D578" s="1">
        <v>0.0</v>
      </c>
      <c r="E578" s="1" t="s">
        <v>25</v>
      </c>
      <c r="F578" s="1" t="s">
        <v>50</v>
      </c>
      <c r="G578" s="1" t="s">
        <v>27</v>
      </c>
      <c r="H578" s="1" t="s">
        <v>10621</v>
      </c>
      <c r="I578" s="1" t="s">
        <v>10622</v>
      </c>
      <c r="J578" s="1" t="s">
        <v>10623</v>
      </c>
      <c r="K578" s="1" t="s">
        <v>10624</v>
      </c>
      <c r="L578" s="1">
        <v>7.0</v>
      </c>
      <c r="M578" s="1">
        <v>53.34815</v>
      </c>
      <c r="N578" s="1">
        <v>60.24875</v>
      </c>
      <c r="O578" s="1" t="s">
        <v>55</v>
      </c>
      <c r="P578" s="1" t="s">
        <v>10625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24</v>
      </c>
      <c r="B579" s="1" t="s">
        <v>17</v>
      </c>
      <c r="C579" s="1">
        <v>528.0</v>
      </c>
      <c r="D579" s="1">
        <v>0.0</v>
      </c>
      <c r="E579" s="1" t="s">
        <v>25</v>
      </c>
      <c r="F579" s="1" t="s">
        <v>26</v>
      </c>
      <c r="G579" s="1" t="s">
        <v>27</v>
      </c>
      <c r="H579" s="1" t="s">
        <v>10626</v>
      </c>
      <c r="I579" s="1" t="s">
        <v>10627</v>
      </c>
      <c r="J579" s="1" t="s">
        <v>10627</v>
      </c>
      <c r="K579" s="2"/>
      <c r="L579" s="1">
        <v>-8.0</v>
      </c>
      <c r="M579" s="1"/>
      <c r="N579" s="1">
        <v>6.828683333333333</v>
      </c>
      <c r="O579" s="1" t="s">
        <v>8764</v>
      </c>
      <c r="P579" s="1" t="s">
        <v>10628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24</v>
      </c>
      <c r="B580" s="1" t="s">
        <v>17</v>
      </c>
      <c r="C580" s="1">
        <v>271.2</v>
      </c>
      <c r="D580" s="1">
        <v>0.0</v>
      </c>
      <c r="E580" s="1" t="s">
        <v>25</v>
      </c>
      <c r="F580" s="1" t="s">
        <v>26</v>
      </c>
      <c r="G580" s="1" t="s">
        <v>27</v>
      </c>
      <c r="H580" s="1" t="s">
        <v>10629</v>
      </c>
      <c r="I580" s="1" t="s">
        <v>10630</v>
      </c>
      <c r="J580" s="1" t="s">
        <v>10630</v>
      </c>
      <c r="K580" s="2"/>
      <c r="L580" s="1">
        <v>-2.0</v>
      </c>
      <c r="M580" s="1"/>
      <c r="N580" s="1">
        <v>12.805</v>
      </c>
      <c r="O580" s="1" t="s">
        <v>8764</v>
      </c>
      <c r="P580" s="1" t="s">
        <v>10087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24</v>
      </c>
      <c r="B581" s="1" t="s">
        <v>17</v>
      </c>
      <c r="C581" s="1">
        <v>249.2</v>
      </c>
      <c r="D581" s="1">
        <v>0.0</v>
      </c>
      <c r="E581" s="1" t="s">
        <v>25</v>
      </c>
      <c r="F581" s="1" t="s">
        <v>26</v>
      </c>
      <c r="G581" s="1" t="s">
        <v>27</v>
      </c>
      <c r="H581" s="1" t="s">
        <v>10631</v>
      </c>
      <c r="I581" s="1" t="s">
        <v>10632</v>
      </c>
      <c r="J581" s="1" t="s">
        <v>10632</v>
      </c>
      <c r="K581" s="2"/>
      <c r="L581" s="1">
        <v>-14.0</v>
      </c>
      <c r="M581" s="1"/>
      <c r="N581" s="1">
        <v>0.46495</v>
      </c>
      <c r="O581" s="1" t="s">
        <v>8764</v>
      </c>
      <c r="P581" s="1" t="s">
        <v>10351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24</v>
      </c>
      <c r="B582" s="1" t="s">
        <v>17</v>
      </c>
      <c r="C582" s="1">
        <v>394.0</v>
      </c>
      <c r="D582" s="1">
        <v>0.0</v>
      </c>
      <c r="E582" s="1" t="s">
        <v>25</v>
      </c>
      <c r="F582" s="1" t="s">
        <v>26</v>
      </c>
      <c r="G582" s="1" t="s">
        <v>27</v>
      </c>
      <c r="H582" s="1" t="s">
        <v>10633</v>
      </c>
      <c r="I582" s="1" t="s">
        <v>10634</v>
      </c>
      <c r="J582" s="1" t="s">
        <v>10634</v>
      </c>
      <c r="K582" s="2"/>
      <c r="L582" s="1">
        <v>-4.0</v>
      </c>
      <c r="M582" s="1"/>
      <c r="N582" s="1">
        <v>10.616916666666667</v>
      </c>
      <c r="O582" s="1" t="s">
        <v>8764</v>
      </c>
      <c r="P582" s="1" t="s">
        <v>10635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32</v>
      </c>
      <c r="B583" s="1" t="s">
        <v>17</v>
      </c>
      <c r="C583" s="1">
        <v>493.0</v>
      </c>
      <c r="D583" s="1">
        <v>0.0</v>
      </c>
      <c r="E583" s="2"/>
      <c r="F583" s="1" t="s">
        <v>26</v>
      </c>
      <c r="G583" s="1" t="s">
        <v>27</v>
      </c>
      <c r="H583" s="1" t="s">
        <v>10636</v>
      </c>
      <c r="I583" s="1" t="s">
        <v>10637</v>
      </c>
      <c r="J583" s="1" t="s">
        <v>10637</v>
      </c>
      <c r="K583" s="2"/>
      <c r="L583" s="1">
        <v>-4.0</v>
      </c>
      <c r="M583" s="1"/>
      <c r="N583" s="1">
        <v>10.428533333333334</v>
      </c>
      <c r="O583" s="1" t="s">
        <v>8764</v>
      </c>
      <c r="P583" s="1" t="s">
        <v>10638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48</v>
      </c>
      <c r="B584" s="1" t="s">
        <v>17</v>
      </c>
      <c r="C584" s="1">
        <v>349.0</v>
      </c>
      <c r="D584" s="1">
        <v>0.0</v>
      </c>
      <c r="E584" s="1" t="s">
        <v>25</v>
      </c>
      <c r="F584" s="1" t="s">
        <v>50</v>
      </c>
      <c r="G584" s="1" t="s">
        <v>27</v>
      </c>
      <c r="H584" s="1" t="s">
        <v>10639</v>
      </c>
      <c r="I584" s="1" t="s">
        <v>10640</v>
      </c>
      <c r="J584" s="1" t="s">
        <v>10641</v>
      </c>
      <c r="K584" s="1" t="s">
        <v>10642</v>
      </c>
      <c r="L584" s="1">
        <v>0.0</v>
      </c>
      <c r="M584" s="1">
        <v>0.45571666666666666</v>
      </c>
      <c r="N584" s="1">
        <v>0.3196833333333333</v>
      </c>
      <c r="O584" s="1" t="s">
        <v>55</v>
      </c>
      <c r="P584" s="1" t="s">
        <v>10643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24</v>
      </c>
      <c r="B585" s="1" t="s">
        <v>17</v>
      </c>
      <c r="C585" s="1">
        <v>333.2</v>
      </c>
      <c r="D585" s="1">
        <v>0.0</v>
      </c>
      <c r="E585" s="1" t="s">
        <v>25</v>
      </c>
      <c r="F585" s="1" t="s">
        <v>26</v>
      </c>
      <c r="G585" s="1" t="s">
        <v>27</v>
      </c>
      <c r="H585" s="1" t="s">
        <v>10644</v>
      </c>
      <c r="I585" s="1" t="s">
        <v>10645</v>
      </c>
      <c r="J585" s="1" t="s">
        <v>10645</v>
      </c>
      <c r="K585" s="2"/>
      <c r="L585" s="1">
        <v>-8.0</v>
      </c>
      <c r="M585" s="1"/>
      <c r="N585" s="1">
        <v>6.882133333333333</v>
      </c>
      <c r="O585" s="1" t="s">
        <v>8764</v>
      </c>
      <c r="P585" s="1" t="s">
        <v>10646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66</v>
      </c>
      <c r="B586" s="1" t="s">
        <v>17</v>
      </c>
      <c r="C586" s="1">
        <v>329.0</v>
      </c>
      <c r="D586" s="1">
        <v>0.0</v>
      </c>
      <c r="E586" s="1" t="s">
        <v>5181</v>
      </c>
      <c r="F586" s="1" t="s">
        <v>26</v>
      </c>
      <c r="G586" s="1" t="s">
        <v>27</v>
      </c>
      <c r="H586" s="1" t="s">
        <v>10647</v>
      </c>
      <c r="I586" s="1" t="s">
        <v>10648</v>
      </c>
      <c r="J586" s="1" t="s">
        <v>10648</v>
      </c>
      <c r="K586" s="2"/>
      <c r="L586" s="1">
        <v>-8.0</v>
      </c>
      <c r="M586" s="1"/>
      <c r="N586" s="1">
        <v>6.9476</v>
      </c>
      <c r="O586" s="1" t="s">
        <v>8764</v>
      </c>
      <c r="P586" s="1" t="s">
        <v>116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16</v>
      </c>
      <c r="B587" s="3" t="s">
        <v>17</v>
      </c>
      <c r="C587" s="3">
        <v>249.0</v>
      </c>
      <c r="D587" s="1">
        <v>0.0</v>
      </c>
      <c r="E587" s="2"/>
      <c r="F587" s="1" t="s">
        <v>18</v>
      </c>
      <c r="G587" s="1" t="s">
        <v>19</v>
      </c>
      <c r="H587" s="1" t="s">
        <v>10649</v>
      </c>
      <c r="I587" s="1" t="s">
        <v>10650</v>
      </c>
      <c r="J587" s="1" t="s">
        <v>10650</v>
      </c>
      <c r="K587" s="2"/>
      <c r="L587" s="1">
        <v>2.0</v>
      </c>
      <c r="M587" s="1"/>
      <c r="N587" s="1">
        <v>7.713583333333333</v>
      </c>
      <c r="O587" s="1" t="s">
        <v>22</v>
      </c>
      <c r="P587" s="1" t="s">
        <v>10651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32</v>
      </c>
      <c r="B588" s="1" t="s">
        <v>17</v>
      </c>
      <c r="C588" s="3">
        <v>493.0</v>
      </c>
      <c r="D588" s="1">
        <v>0.0</v>
      </c>
      <c r="E588" s="2"/>
      <c r="F588" s="1" t="s">
        <v>26</v>
      </c>
      <c r="G588" s="1" t="s">
        <v>27</v>
      </c>
      <c r="H588" s="1" t="s">
        <v>10652</v>
      </c>
      <c r="I588" s="1" t="s">
        <v>10653</v>
      </c>
      <c r="J588" s="1" t="s">
        <v>10653</v>
      </c>
      <c r="K588" s="2"/>
      <c r="L588" s="1">
        <v>-7.0</v>
      </c>
      <c r="M588" s="1"/>
      <c r="N588" s="1">
        <v>7.554083333333334</v>
      </c>
      <c r="O588" s="1" t="s">
        <v>8764</v>
      </c>
      <c r="P588" s="1" t="s">
        <v>10638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32</v>
      </c>
      <c r="B589" s="1" t="s">
        <v>17</v>
      </c>
      <c r="C589" s="1">
        <v>264.0</v>
      </c>
      <c r="D589" s="1">
        <v>0.0</v>
      </c>
      <c r="E589" s="2"/>
      <c r="F589" s="1" t="s">
        <v>26</v>
      </c>
      <c r="G589" s="1" t="s">
        <v>27</v>
      </c>
      <c r="H589" s="1" t="s">
        <v>10654</v>
      </c>
      <c r="I589" s="1" t="s">
        <v>10655</v>
      </c>
      <c r="J589" s="1" t="s">
        <v>10655</v>
      </c>
      <c r="K589" s="2"/>
      <c r="L589" s="1">
        <v>0.0</v>
      </c>
      <c r="M589" s="1"/>
      <c r="N589" s="1">
        <v>14.085916666666666</v>
      </c>
      <c r="O589" s="1" t="s">
        <v>8764</v>
      </c>
      <c r="P589" s="1" t="s">
        <v>10478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>
      <c r="A590" s="1" t="s">
        <v>32</v>
      </c>
      <c r="B590" s="1" t="s">
        <v>17</v>
      </c>
      <c r="C590" s="1">
        <v>432.0</v>
      </c>
      <c r="D590" s="1">
        <v>0.0</v>
      </c>
      <c r="E590" s="2"/>
      <c r="F590" s="1" t="s">
        <v>26</v>
      </c>
      <c r="G590" s="1" t="s">
        <v>27</v>
      </c>
      <c r="H590" s="1" t="s">
        <v>10656</v>
      </c>
      <c r="I590" s="1" t="s">
        <v>10657</v>
      </c>
      <c r="J590" s="1" t="s">
        <v>10657</v>
      </c>
      <c r="K590" s="2"/>
      <c r="L590" s="1">
        <v>-1.0</v>
      </c>
      <c r="M590" s="1"/>
      <c r="N590" s="1">
        <v>13.668983333333333</v>
      </c>
      <c r="O590" s="1" t="s">
        <v>8764</v>
      </c>
      <c r="P590" s="1" t="s">
        <v>9774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16</v>
      </c>
      <c r="B591" s="1" t="s">
        <v>17</v>
      </c>
      <c r="C591" s="1">
        <v>309.0</v>
      </c>
      <c r="D591" s="1">
        <v>0.0</v>
      </c>
      <c r="E591" s="2"/>
      <c r="F591" s="1" t="s">
        <v>18</v>
      </c>
      <c r="G591" s="1" t="s">
        <v>19</v>
      </c>
      <c r="H591" s="1" t="s">
        <v>10658</v>
      </c>
      <c r="I591" s="1" t="s">
        <v>10659</v>
      </c>
      <c r="J591" s="1" t="s">
        <v>10659</v>
      </c>
      <c r="K591" s="2"/>
      <c r="L591" s="1">
        <v>-2.0</v>
      </c>
      <c r="M591" s="1"/>
      <c r="N591" s="1">
        <v>2.5459833333333335</v>
      </c>
      <c r="O591" s="1" t="s">
        <v>22</v>
      </c>
      <c r="P591" s="1" t="s">
        <v>10660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>
      <c r="A592" s="1" t="s">
        <v>48</v>
      </c>
      <c r="B592" s="1" t="s">
        <v>17</v>
      </c>
      <c r="C592" s="1">
        <v>247.0</v>
      </c>
      <c r="D592" s="1">
        <v>62.0</v>
      </c>
      <c r="E592" s="2"/>
      <c r="F592" s="1" t="s">
        <v>18</v>
      </c>
      <c r="G592" s="1" t="s">
        <v>19</v>
      </c>
      <c r="H592" s="1" t="s">
        <v>10661</v>
      </c>
      <c r="I592" s="1" t="s">
        <v>10662</v>
      </c>
      <c r="J592" s="1" t="s">
        <v>10662</v>
      </c>
      <c r="K592" s="2"/>
      <c r="L592" s="1">
        <v>-13.0</v>
      </c>
      <c r="M592" s="1"/>
      <c r="N592" s="1">
        <v>5.672133333333333</v>
      </c>
      <c r="O592" s="1" t="s">
        <v>55</v>
      </c>
      <c r="P592" s="1" t="s">
        <v>10663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24</v>
      </c>
      <c r="B593" s="1" t="s">
        <v>17</v>
      </c>
      <c r="C593" s="1">
        <v>182.2</v>
      </c>
      <c r="D593" s="1">
        <v>0.0</v>
      </c>
      <c r="E593" s="1" t="s">
        <v>25</v>
      </c>
      <c r="F593" s="1" t="s">
        <v>26</v>
      </c>
      <c r="G593" s="1" t="s">
        <v>27</v>
      </c>
      <c r="H593" s="1" t="s">
        <v>10664</v>
      </c>
      <c r="I593" s="1" t="s">
        <v>10665</v>
      </c>
      <c r="J593" s="1" t="s">
        <v>10665</v>
      </c>
      <c r="K593" s="2"/>
      <c r="L593" s="1">
        <v>-10.0</v>
      </c>
      <c r="M593" s="1"/>
      <c r="N593" s="1">
        <v>4.7944</v>
      </c>
      <c r="O593" s="1" t="s">
        <v>8764</v>
      </c>
      <c r="P593" s="1" t="s">
        <v>10666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24</v>
      </c>
      <c r="B594" s="1" t="s">
        <v>17</v>
      </c>
      <c r="C594" s="1">
        <v>428.4</v>
      </c>
      <c r="D594" s="1">
        <v>0.0</v>
      </c>
      <c r="E594" s="1" t="s">
        <v>25</v>
      </c>
      <c r="F594" s="1" t="s">
        <v>26</v>
      </c>
      <c r="G594" s="1" t="s">
        <v>27</v>
      </c>
      <c r="H594" s="1" t="s">
        <v>10667</v>
      </c>
      <c r="I594" s="1" t="s">
        <v>10668</v>
      </c>
      <c r="J594" s="1" t="s">
        <v>10668</v>
      </c>
      <c r="K594" s="2"/>
      <c r="L594" s="1">
        <v>-3.0</v>
      </c>
      <c r="M594" s="1"/>
      <c r="N594" s="1">
        <v>11.111516666666667</v>
      </c>
      <c r="O594" s="1" t="s">
        <v>8764</v>
      </c>
      <c r="P594" s="1" t="s">
        <v>10669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32</v>
      </c>
      <c r="B595" s="1" t="s">
        <v>17</v>
      </c>
      <c r="C595" s="1">
        <v>321.0</v>
      </c>
      <c r="D595" s="1">
        <v>0.0</v>
      </c>
      <c r="E595" s="2"/>
      <c r="F595" s="1" t="s">
        <v>26</v>
      </c>
      <c r="G595" s="1" t="s">
        <v>19</v>
      </c>
      <c r="H595" s="1" t="s">
        <v>10670</v>
      </c>
      <c r="I595" s="1" t="s">
        <v>10671</v>
      </c>
      <c r="J595" s="1" t="s">
        <v>10671</v>
      </c>
      <c r="K595" s="2"/>
      <c r="L595" s="1">
        <v>-6.0</v>
      </c>
      <c r="M595" s="1"/>
      <c r="N595" s="1">
        <v>8.9167</v>
      </c>
      <c r="O595" s="1" t="s">
        <v>8764</v>
      </c>
      <c r="P595" s="1" t="s">
        <v>10672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24</v>
      </c>
      <c r="B596" s="1" t="s">
        <v>17</v>
      </c>
      <c r="C596" s="1">
        <v>271.2</v>
      </c>
      <c r="D596" s="1">
        <v>0.0</v>
      </c>
      <c r="E596" s="1" t="s">
        <v>25</v>
      </c>
      <c r="F596" s="1" t="s">
        <v>26</v>
      </c>
      <c r="G596" s="1" t="s">
        <v>27</v>
      </c>
      <c r="H596" s="1" t="s">
        <v>10673</v>
      </c>
      <c r="I596" s="1" t="s">
        <v>10674</v>
      </c>
      <c r="J596" s="1" t="s">
        <v>10674</v>
      </c>
      <c r="K596" s="2"/>
      <c r="L596" s="1">
        <v>-4.0</v>
      </c>
      <c r="M596" s="1"/>
      <c r="N596" s="1">
        <v>10.473116666666666</v>
      </c>
      <c r="O596" s="1" t="s">
        <v>8764</v>
      </c>
      <c r="P596" s="1" t="s">
        <v>10675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32</v>
      </c>
      <c r="B597" s="1" t="s">
        <v>17</v>
      </c>
      <c r="C597" s="3">
        <v>598.0</v>
      </c>
      <c r="D597" s="1">
        <v>0.0</v>
      </c>
      <c r="E597" s="2"/>
      <c r="F597" s="1" t="s">
        <v>26</v>
      </c>
      <c r="G597" s="1" t="s">
        <v>27</v>
      </c>
      <c r="H597" s="1" t="s">
        <v>10676</v>
      </c>
      <c r="I597" s="1" t="s">
        <v>10677</v>
      </c>
      <c r="J597" s="1" t="s">
        <v>10677</v>
      </c>
      <c r="K597" s="2"/>
      <c r="L597" s="1">
        <v>0.0</v>
      </c>
      <c r="M597" s="1"/>
      <c r="N597" s="1">
        <v>14.572766666666666</v>
      </c>
      <c r="O597" s="1" t="s">
        <v>8764</v>
      </c>
      <c r="P597" s="1" t="s">
        <v>10678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66</v>
      </c>
      <c r="B598" s="1" t="s">
        <v>17</v>
      </c>
      <c r="C598" s="1">
        <v>329.0</v>
      </c>
      <c r="D598" s="1">
        <v>0.0</v>
      </c>
      <c r="E598" s="1" t="s">
        <v>10679</v>
      </c>
      <c r="F598" s="1" t="s">
        <v>26</v>
      </c>
      <c r="G598" s="1" t="s">
        <v>27</v>
      </c>
      <c r="H598" s="1" t="s">
        <v>10680</v>
      </c>
      <c r="I598" s="1" t="s">
        <v>10681</v>
      </c>
      <c r="J598" s="1" t="s">
        <v>10681</v>
      </c>
      <c r="K598" s="2"/>
      <c r="L598" s="1">
        <v>2.0</v>
      </c>
      <c r="M598" s="1"/>
      <c r="N598" s="1">
        <v>17.94236666666667</v>
      </c>
      <c r="O598" s="1" t="s">
        <v>8764</v>
      </c>
      <c r="P598" s="1" t="s">
        <v>5959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16</v>
      </c>
      <c r="B599" s="1" t="s">
        <v>17</v>
      </c>
      <c r="C599" s="3">
        <v>55.0</v>
      </c>
      <c r="D599" s="1">
        <v>0.0</v>
      </c>
      <c r="E599" s="2"/>
      <c r="F599" s="1" t="s">
        <v>18</v>
      </c>
      <c r="G599" s="1" t="s">
        <v>19</v>
      </c>
      <c r="H599" s="1" t="s">
        <v>10682</v>
      </c>
      <c r="I599" s="1" t="s">
        <v>10683</v>
      </c>
      <c r="J599" s="1" t="s">
        <v>10683</v>
      </c>
      <c r="K599" s="2"/>
      <c r="L599" s="1">
        <v>-4.0</v>
      </c>
      <c r="M599" s="1"/>
      <c r="N599" s="1">
        <v>0.22961666666666666</v>
      </c>
      <c r="O599" s="1" t="s">
        <v>22</v>
      </c>
      <c r="P599" s="1" t="s">
        <v>10684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>
      <c r="A600" s="1" t="s">
        <v>16</v>
      </c>
      <c r="B600" s="1" t="s">
        <v>17</v>
      </c>
      <c r="C600" s="1">
        <v>79.0</v>
      </c>
      <c r="D600" s="1">
        <v>35.0</v>
      </c>
      <c r="E600" s="2"/>
      <c r="F600" s="1" t="s">
        <v>18</v>
      </c>
      <c r="G600" s="1" t="s">
        <v>19</v>
      </c>
      <c r="H600" s="1" t="s">
        <v>10685</v>
      </c>
      <c r="I600" s="1" t="s">
        <v>10686</v>
      </c>
      <c r="J600" s="1" t="s">
        <v>10686</v>
      </c>
      <c r="K600" s="2"/>
      <c r="L600" s="1">
        <v>-4.0</v>
      </c>
      <c r="M600" s="1"/>
      <c r="N600" s="1">
        <v>0.31305</v>
      </c>
      <c r="O600" s="1" t="s">
        <v>22</v>
      </c>
      <c r="P600" s="1" t="s">
        <v>10687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>
      <c r="A601" s="1" t="s">
        <v>24</v>
      </c>
      <c r="B601" s="1" t="s">
        <v>17</v>
      </c>
      <c r="C601" s="1">
        <v>239.2</v>
      </c>
      <c r="D601" s="1">
        <v>0.0</v>
      </c>
      <c r="E601" s="1" t="s">
        <v>25</v>
      </c>
      <c r="F601" s="1" t="s">
        <v>26</v>
      </c>
      <c r="G601" s="1" t="s">
        <v>27</v>
      </c>
      <c r="H601" s="1" t="s">
        <v>10688</v>
      </c>
      <c r="I601" s="1" t="s">
        <v>10689</v>
      </c>
      <c r="J601" s="1" t="s">
        <v>10689</v>
      </c>
      <c r="K601" s="2"/>
      <c r="L601" s="1">
        <v>-9.0</v>
      </c>
      <c r="M601" s="1"/>
      <c r="N601" s="1">
        <v>5.5766333333333336</v>
      </c>
      <c r="O601" s="1" t="s">
        <v>8764</v>
      </c>
      <c r="P601" s="1" t="s">
        <v>10690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>
      <c r="A602" s="1" t="s">
        <v>24</v>
      </c>
      <c r="B602" s="1" t="s">
        <v>17</v>
      </c>
      <c r="C602" s="3">
        <v>254.2</v>
      </c>
      <c r="D602" s="1">
        <v>0.0</v>
      </c>
      <c r="E602" s="1" t="s">
        <v>25</v>
      </c>
      <c r="F602" s="1" t="s">
        <v>26</v>
      </c>
      <c r="G602" s="1" t="s">
        <v>27</v>
      </c>
      <c r="H602" s="1" t="s">
        <v>10691</v>
      </c>
      <c r="I602" s="1" t="s">
        <v>10692</v>
      </c>
      <c r="J602" s="1" t="s">
        <v>10692</v>
      </c>
      <c r="K602" s="2"/>
      <c r="L602" s="1">
        <v>-9.0</v>
      </c>
      <c r="M602" s="1"/>
      <c r="N602" s="1">
        <v>5.739466666666667</v>
      </c>
      <c r="O602" s="1" t="s">
        <v>8764</v>
      </c>
      <c r="P602" s="1" t="s">
        <v>10693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66</v>
      </c>
      <c r="B603" s="1" t="s">
        <v>17</v>
      </c>
      <c r="C603" s="1">
        <v>264.0</v>
      </c>
      <c r="D603" s="1">
        <v>0.0</v>
      </c>
      <c r="E603" s="1" t="s">
        <v>6880</v>
      </c>
      <c r="F603" s="1" t="s">
        <v>26</v>
      </c>
      <c r="G603" s="1" t="s">
        <v>27</v>
      </c>
      <c r="H603" s="1" t="s">
        <v>10694</v>
      </c>
      <c r="I603" s="1" t="s">
        <v>10695</v>
      </c>
      <c r="J603" s="1" t="s">
        <v>10695</v>
      </c>
      <c r="K603" s="2"/>
      <c r="L603" s="1">
        <v>-5.0</v>
      </c>
      <c r="M603" s="1"/>
      <c r="N603" s="1">
        <v>9.057433333333334</v>
      </c>
      <c r="O603" s="1" t="s">
        <v>8764</v>
      </c>
      <c r="P603" s="1" t="s">
        <v>2407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24</v>
      </c>
      <c r="B604" s="1" t="s">
        <v>17</v>
      </c>
      <c r="C604" s="1">
        <v>318.2</v>
      </c>
      <c r="D604" s="1">
        <v>0.0</v>
      </c>
      <c r="E604" s="1" t="s">
        <v>25</v>
      </c>
      <c r="F604" s="1" t="s">
        <v>26</v>
      </c>
      <c r="G604" s="1" t="s">
        <v>27</v>
      </c>
      <c r="H604" s="1" t="s">
        <v>10696</v>
      </c>
      <c r="I604" s="1" t="s">
        <v>10697</v>
      </c>
      <c r="J604" s="1" t="s">
        <v>10697</v>
      </c>
      <c r="K604" s="2"/>
      <c r="L604" s="1">
        <v>-8.0</v>
      </c>
      <c r="M604" s="1"/>
      <c r="N604" s="1">
        <v>6.8394</v>
      </c>
      <c r="O604" s="1" t="s">
        <v>8764</v>
      </c>
      <c r="P604" s="1" t="s">
        <v>10698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48</v>
      </c>
      <c r="B605" s="1" t="s">
        <v>17</v>
      </c>
      <c r="C605" s="1">
        <v>199.0</v>
      </c>
      <c r="D605" s="1">
        <v>50.0</v>
      </c>
      <c r="E605" s="2"/>
      <c r="F605" s="1" t="s">
        <v>18</v>
      </c>
      <c r="G605" s="1" t="s">
        <v>27</v>
      </c>
      <c r="H605" s="1" t="s">
        <v>10699</v>
      </c>
      <c r="I605" s="1" t="s">
        <v>10700</v>
      </c>
      <c r="J605" s="1" t="s">
        <v>10700</v>
      </c>
      <c r="K605" s="2"/>
      <c r="L605" s="1">
        <v>-5.0</v>
      </c>
      <c r="M605" s="1"/>
      <c r="N605" s="1">
        <v>40.90571666666666</v>
      </c>
      <c r="O605" s="1" t="s">
        <v>55</v>
      </c>
      <c r="P605" s="1" t="s">
        <v>9311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48</v>
      </c>
      <c r="B606" s="1" t="s">
        <v>17</v>
      </c>
      <c r="C606" s="3">
        <v>398.0</v>
      </c>
      <c r="D606" s="1">
        <v>0.0</v>
      </c>
      <c r="E606" s="1" t="s">
        <v>25</v>
      </c>
      <c r="F606" s="1" t="s">
        <v>50</v>
      </c>
      <c r="G606" s="1" t="s">
        <v>19</v>
      </c>
      <c r="H606" s="1" t="s">
        <v>10701</v>
      </c>
      <c r="I606" s="1" t="s">
        <v>10702</v>
      </c>
      <c r="J606" s="1" t="s">
        <v>10703</v>
      </c>
      <c r="K606" s="1" t="s">
        <v>10704</v>
      </c>
      <c r="L606" s="1">
        <v>-3.0</v>
      </c>
      <c r="M606" s="1">
        <v>0.6095166666666667</v>
      </c>
      <c r="N606" s="1">
        <v>11.5462</v>
      </c>
      <c r="O606" s="1" t="s">
        <v>55</v>
      </c>
      <c r="P606" s="1" t="s">
        <v>10705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66</v>
      </c>
      <c r="B607" s="1" t="s">
        <v>17</v>
      </c>
      <c r="C607" s="1">
        <v>289.0</v>
      </c>
      <c r="D607" s="1">
        <v>0.0</v>
      </c>
      <c r="E607" s="1" t="s">
        <v>10679</v>
      </c>
      <c r="F607" s="1" t="s">
        <v>26</v>
      </c>
      <c r="G607" s="1" t="s">
        <v>27</v>
      </c>
      <c r="H607" s="1" t="s">
        <v>10706</v>
      </c>
      <c r="I607" s="1" t="s">
        <v>10707</v>
      </c>
      <c r="J607" s="1" t="s">
        <v>10707</v>
      </c>
      <c r="K607" s="2"/>
      <c r="L607" s="1">
        <v>-1.0</v>
      </c>
      <c r="M607" s="1"/>
      <c r="N607" s="1">
        <v>13.058983333333334</v>
      </c>
      <c r="O607" s="1" t="s">
        <v>8764</v>
      </c>
      <c r="P607" s="1" t="s">
        <v>10708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32</v>
      </c>
      <c r="B608" s="1" t="s">
        <v>17</v>
      </c>
      <c r="C608" s="3">
        <v>593.0</v>
      </c>
      <c r="D608" s="1">
        <v>0.0</v>
      </c>
      <c r="E608" s="2"/>
      <c r="F608" s="1" t="s">
        <v>26</v>
      </c>
      <c r="G608" s="1" t="s">
        <v>27</v>
      </c>
      <c r="H608" s="1" t="s">
        <v>10709</v>
      </c>
      <c r="I608" s="1" t="s">
        <v>10710</v>
      </c>
      <c r="J608" s="1" t="s">
        <v>10710</v>
      </c>
      <c r="K608" s="2"/>
      <c r="L608" s="1">
        <v>-4.0</v>
      </c>
      <c r="M608" s="1"/>
      <c r="N608" s="1">
        <v>10.017816666666667</v>
      </c>
      <c r="O608" s="1" t="s">
        <v>8764</v>
      </c>
      <c r="P608" s="1" t="s">
        <v>10711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>
      <c r="A609" s="1" t="s">
        <v>48</v>
      </c>
      <c r="B609" s="1" t="s">
        <v>17</v>
      </c>
      <c r="C609" s="1">
        <v>249.0</v>
      </c>
      <c r="D609" s="1">
        <v>0.0</v>
      </c>
      <c r="E609" s="1" t="s">
        <v>10527</v>
      </c>
      <c r="F609" s="1" t="s">
        <v>50</v>
      </c>
      <c r="G609" s="1" t="s">
        <v>27</v>
      </c>
      <c r="H609" s="1" t="s">
        <v>10712</v>
      </c>
      <c r="I609" s="1" t="s">
        <v>10713</v>
      </c>
      <c r="J609" s="1" t="s">
        <v>10714</v>
      </c>
      <c r="K609" s="1" t="s">
        <v>10715</v>
      </c>
      <c r="L609" s="1">
        <v>-1.0</v>
      </c>
      <c r="M609" s="1">
        <v>0.0013</v>
      </c>
      <c r="N609" s="1">
        <v>5.188666666666666</v>
      </c>
      <c r="O609" s="1" t="s">
        <v>55</v>
      </c>
      <c r="P609" s="1" t="s">
        <v>10019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>
      <c r="A610" s="1" t="s">
        <v>24</v>
      </c>
      <c r="B610" s="1" t="s">
        <v>17</v>
      </c>
      <c r="C610" s="1">
        <v>428.4</v>
      </c>
      <c r="D610" s="1">
        <v>0.0</v>
      </c>
      <c r="E610" s="1" t="s">
        <v>25</v>
      </c>
      <c r="F610" s="1" t="s">
        <v>26</v>
      </c>
      <c r="G610" s="1" t="s">
        <v>27</v>
      </c>
      <c r="H610" s="1" t="s">
        <v>10716</v>
      </c>
      <c r="I610" s="1" t="s">
        <v>10717</v>
      </c>
      <c r="J610" s="1" t="s">
        <v>10717</v>
      </c>
      <c r="K610" s="2"/>
      <c r="L610" s="1">
        <v>-7.0</v>
      </c>
      <c r="M610" s="1"/>
      <c r="N610" s="1">
        <v>7.231533333333333</v>
      </c>
      <c r="O610" s="1" t="s">
        <v>8764</v>
      </c>
      <c r="P610" s="1" t="s">
        <v>10718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32</v>
      </c>
      <c r="B611" s="1" t="s">
        <v>17</v>
      </c>
      <c r="C611" s="1">
        <v>259.0</v>
      </c>
      <c r="D611" s="1">
        <v>0.0</v>
      </c>
      <c r="E611" s="2"/>
      <c r="F611" s="1" t="s">
        <v>26</v>
      </c>
      <c r="G611" s="1" t="s">
        <v>27</v>
      </c>
      <c r="H611" s="1" t="s">
        <v>10719</v>
      </c>
      <c r="I611" s="1" t="s">
        <v>10720</v>
      </c>
      <c r="J611" s="1" t="s">
        <v>10720</v>
      </c>
      <c r="K611" s="2"/>
      <c r="L611" s="1">
        <v>-5.0</v>
      </c>
      <c r="M611" s="1"/>
      <c r="N611" s="1">
        <v>9.486933333333333</v>
      </c>
      <c r="O611" s="1" t="s">
        <v>8764</v>
      </c>
      <c r="P611" s="1" t="s">
        <v>10721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24</v>
      </c>
      <c r="B612" s="1" t="s">
        <v>17</v>
      </c>
      <c r="C612" s="1">
        <v>214.2</v>
      </c>
      <c r="D612" s="1">
        <v>0.0</v>
      </c>
      <c r="E612" s="1" t="s">
        <v>25</v>
      </c>
      <c r="F612" s="1" t="s">
        <v>26</v>
      </c>
      <c r="G612" s="1" t="s">
        <v>27</v>
      </c>
      <c r="H612" s="1" t="s">
        <v>10722</v>
      </c>
      <c r="I612" s="1" t="s">
        <v>10723</v>
      </c>
      <c r="J612" s="1" t="s">
        <v>10723</v>
      </c>
      <c r="K612" s="2"/>
      <c r="L612" s="1">
        <v>-4.0</v>
      </c>
      <c r="M612" s="1"/>
      <c r="N612" s="1">
        <v>10.265783333333333</v>
      </c>
      <c r="O612" s="1" t="s">
        <v>8764</v>
      </c>
      <c r="P612" s="1" t="s">
        <v>8780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32</v>
      </c>
      <c r="B613" s="1" t="s">
        <v>17</v>
      </c>
      <c r="C613" s="1">
        <v>329.0</v>
      </c>
      <c r="D613" s="1">
        <v>0.0</v>
      </c>
      <c r="E613" s="2"/>
      <c r="F613" s="1" t="s">
        <v>26</v>
      </c>
      <c r="G613" s="1" t="s">
        <v>19</v>
      </c>
      <c r="H613" s="1" t="s">
        <v>10724</v>
      </c>
      <c r="I613" s="1" t="s">
        <v>10725</v>
      </c>
      <c r="J613" s="1" t="s">
        <v>10725</v>
      </c>
      <c r="K613" s="2"/>
      <c r="L613" s="1">
        <v>0.0</v>
      </c>
      <c r="M613" s="1"/>
      <c r="N613" s="1">
        <v>14.689133333333332</v>
      </c>
      <c r="O613" s="1" t="s">
        <v>8764</v>
      </c>
      <c r="P613" s="1" t="s">
        <v>8940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1" t="s">
        <v>24</v>
      </c>
      <c r="B614" s="1" t="s">
        <v>17</v>
      </c>
      <c r="C614" s="1">
        <v>739.4</v>
      </c>
      <c r="D614" s="1">
        <v>0.0</v>
      </c>
      <c r="E614" s="1" t="s">
        <v>25</v>
      </c>
      <c r="F614" s="1" t="s">
        <v>26</v>
      </c>
      <c r="G614" s="1" t="s">
        <v>27</v>
      </c>
      <c r="H614" s="1" t="s">
        <v>10726</v>
      </c>
      <c r="I614" s="1" t="s">
        <v>10727</v>
      </c>
      <c r="J614" s="1" t="s">
        <v>10727</v>
      </c>
      <c r="K614" s="2"/>
      <c r="L614" s="1">
        <v>-5.0</v>
      </c>
      <c r="M614" s="1"/>
      <c r="N614" s="1">
        <v>9.2146</v>
      </c>
      <c r="O614" s="1" t="s">
        <v>8764</v>
      </c>
      <c r="P614" s="1" t="s">
        <v>10728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>
      <c r="A615" s="1" t="s">
        <v>24</v>
      </c>
      <c r="B615" s="1" t="s">
        <v>17</v>
      </c>
      <c r="C615" s="3">
        <v>523.0</v>
      </c>
      <c r="D615" s="1">
        <v>0.0</v>
      </c>
      <c r="E615" s="1" t="s">
        <v>25</v>
      </c>
      <c r="F615" s="1" t="s">
        <v>26</v>
      </c>
      <c r="G615" s="1" t="s">
        <v>27</v>
      </c>
      <c r="H615" s="1" t="s">
        <v>10729</v>
      </c>
      <c r="I615" s="1" t="s">
        <v>10730</v>
      </c>
      <c r="J615" s="1" t="s">
        <v>10730</v>
      </c>
      <c r="K615" s="2"/>
      <c r="L615" s="1">
        <v>-7.0</v>
      </c>
      <c r="M615" s="1"/>
      <c r="N615" s="1">
        <v>7.607116666666666</v>
      </c>
      <c r="O615" s="1" t="s">
        <v>8764</v>
      </c>
      <c r="P615" s="1" t="s">
        <v>10731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32</v>
      </c>
      <c r="B616" s="1" t="s">
        <v>17</v>
      </c>
      <c r="C616" s="1">
        <v>264.0</v>
      </c>
      <c r="D616" s="1">
        <v>0.0</v>
      </c>
      <c r="E616" s="2"/>
      <c r="F616" s="1" t="s">
        <v>26</v>
      </c>
      <c r="G616" s="1" t="s">
        <v>19</v>
      </c>
      <c r="H616" s="1" t="s">
        <v>10732</v>
      </c>
      <c r="I616" s="1" t="s">
        <v>10733</v>
      </c>
      <c r="J616" s="1" t="s">
        <v>10733</v>
      </c>
      <c r="K616" s="2"/>
      <c r="L616" s="1">
        <v>-5.0</v>
      </c>
      <c r="M616" s="1"/>
      <c r="N616" s="1">
        <v>9.131983333333332</v>
      </c>
      <c r="O616" s="1" t="s">
        <v>8764</v>
      </c>
      <c r="P616" s="1" t="s">
        <v>10734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24</v>
      </c>
      <c r="B617" s="1" t="s">
        <v>17</v>
      </c>
      <c r="C617" s="1">
        <v>324.2</v>
      </c>
      <c r="D617" s="1">
        <v>0.0</v>
      </c>
      <c r="E617" s="1" t="s">
        <v>25</v>
      </c>
      <c r="F617" s="1" t="s">
        <v>26</v>
      </c>
      <c r="G617" s="1" t="s">
        <v>27</v>
      </c>
      <c r="H617" s="1" t="s">
        <v>10735</v>
      </c>
      <c r="I617" s="1" t="s">
        <v>10736</v>
      </c>
      <c r="J617" s="1" t="s">
        <v>10736</v>
      </c>
      <c r="K617" s="2"/>
      <c r="L617" s="1">
        <v>-6.0</v>
      </c>
      <c r="M617" s="1"/>
      <c r="N617" s="1">
        <v>8.426</v>
      </c>
      <c r="O617" s="1" t="s">
        <v>8764</v>
      </c>
      <c r="P617" s="1" t="s">
        <v>10737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16</v>
      </c>
      <c r="B618" s="1" t="s">
        <v>17</v>
      </c>
      <c r="C618" s="1">
        <v>59.0</v>
      </c>
      <c r="D618" s="1">
        <v>0.0</v>
      </c>
      <c r="E618" s="2"/>
      <c r="F618" s="1" t="s">
        <v>18</v>
      </c>
      <c r="G618" s="1" t="s">
        <v>19</v>
      </c>
      <c r="H618" s="1" t="s">
        <v>10738</v>
      </c>
      <c r="I618" s="1" t="s">
        <v>10739</v>
      </c>
      <c r="J618" s="1" t="s">
        <v>10739</v>
      </c>
      <c r="K618" s="2"/>
      <c r="L618" s="1">
        <v>-4.0</v>
      </c>
      <c r="M618" s="1"/>
      <c r="N618" s="1">
        <v>0.8641833333333333</v>
      </c>
      <c r="O618" s="1" t="s">
        <v>22</v>
      </c>
      <c r="P618" s="1" t="s">
        <v>10740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16</v>
      </c>
      <c r="B619" s="1" t="s">
        <v>17</v>
      </c>
      <c r="C619" s="1">
        <v>119.0</v>
      </c>
      <c r="D619" s="1">
        <v>0.0</v>
      </c>
      <c r="E619" s="2"/>
      <c r="F619" s="1" t="s">
        <v>18</v>
      </c>
      <c r="G619" s="1" t="s">
        <v>19</v>
      </c>
      <c r="H619" s="1" t="s">
        <v>10741</v>
      </c>
      <c r="I619" s="1" t="s">
        <v>10742</v>
      </c>
      <c r="J619" s="1" t="s">
        <v>10742</v>
      </c>
      <c r="K619" s="2"/>
      <c r="L619" s="1">
        <v>-1.0</v>
      </c>
      <c r="M619" s="1"/>
      <c r="N619" s="1">
        <v>3.415233333333333</v>
      </c>
      <c r="O619" s="1" t="s">
        <v>22</v>
      </c>
      <c r="P619" s="1" t="s">
        <v>10743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48</v>
      </c>
      <c r="B620" s="1" t="s">
        <v>17</v>
      </c>
      <c r="C620" s="1">
        <v>285.0</v>
      </c>
      <c r="D620" s="1">
        <v>61.0</v>
      </c>
      <c r="E620" s="2"/>
      <c r="F620" s="1" t="s">
        <v>18</v>
      </c>
      <c r="G620" s="1" t="s">
        <v>27</v>
      </c>
      <c r="H620" s="1" t="s">
        <v>10744</v>
      </c>
      <c r="I620" s="1" t="s">
        <v>10745</v>
      </c>
      <c r="J620" s="1" t="s">
        <v>10745</v>
      </c>
      <c r="K620" s="2"/>
      <c r="L620" s="1">
        <v>-10.0</v>
      </c>
      <c r="M620" s="1"/>
      <c r="N620" s="1">
        <v>8.954633333333334</v>
      </c>
      <c r="O620" s="1" t="s">
        <v>55</v>
      </c>
      <c r="P620" s="1" t="s">
        <v>10746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32</v>
      </c>
      <c r="B621" s="1" t="s">
        <v>17</v>
      </c>
      <c r="C621" s="3">
        <v>658.0</v>
      </c>
      <c r="D621" s="1">
        <v>0.0</v>
      </c>
      <c r="E621" s="2"/>
      <c r="F621" s="1" t="s">
        <v>26</v>
      </c>
      <c r="G621" s="1" t="s">
        <v>27</v>
      </c>
      <c r="H621" s="1" t="s">
        <v>10747</v>
      </c>
      <c r="I621" s="1" t="s">
        <v>10748</v>
      </c>
      <c r="J621" s="1" t="s">
        <v>10748</v>
      </c>
      <c r="K621" s="2"/>
      <c r="L621" s="1">
        <v>-5.0</v>
      </c>
      <c r="M621" s="1"/>
      <c r="N621" s="1">
        <v>9.257066666666667</v>
      </c>
      <c r="O621" s="1" t="s">
        <v>8764</v>
      </c>
      <c r="P621" s="1" t="s">
        <v>10749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24</v>
      </c>
      <c r="B622" s="1" t="s">
        <v>17</v>
      </c>
      <c r="C622" s="1">
        <v>394.0</v>
      </c>
      <c r="D622" s="1">
        <v>0.0</v>
      </c>
      <c r="E622" s="1" t="s">
        <v>25</v>
      </c>
      <c r="F622" s="1" t="s">
        <v>26</v>
      </c>
      <c r="G622" s="1" t="s">
        <v>27</v>
      </c>
      <c r="H622" s="1" t="s">
        <v>10750</v>
      </c>
      <c r="I622" s="1" t="s">
        <v>10751</v>
      </c>
      <c r="J622" s="1" t="s">
        <v>10751</v>
      </c>
      <c r="K622" s="2"/>
      <c r="L622" s="1">
        <v>-6.0</v>
      </c>
      <c r="M622" s="1"/>
      <c r="N622" s="1">
        <v>8.956</v>
      </c>
      <c r="O622" s="1" t="s">
        <v>8764</v>
      </c>
      <c r="P622" s="1" t="s">
        <v>10752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66</v>
      </c>
      <c r="B623" s="1" t="s">
        <v>17</v>
      </c>
      <c r="C623" s="1">
        <v>321.0</v>
      </c>
      <c r="D623" s="1">
        <v>0.0</v>
      </c>
      <c r="E623" s="2"/>
      <c r="F623" s="1" t="s">
        <v>18</v>
      </c>
      <c r="G623" s="1" t="s">
        <v>27</v>
      </c>
      <c r="H623" s="1" t="s">
        <v>10753</v>
      </c>
      <c r="I623" s="1" t="s">
        <v>10754</v>
      </c>
      <c r="J623" s="1" t="s">
        <v>10754</v>
      </c>
      <c r="K623" s="2"/>
      <c r="L623" s="1">
        <v>-7.0</v>
      </c>
      <c r="M623" s="1"/>
      <c r="N623" s="1">
        <v>7.427783333333333</v>
      </c>
      <c r="O623" s="1" t="s">
        <v>8764</v>
      </c>
      <c r="P623" s="1" t="s">
        <v>10755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48</v>
      </c>
      <c r="B624" s="1" t="s">
        <v>17</v>
      </c>
      <c r="C624" s="1">
        <v>618.0</v>
      </c>
      <c r="D624" s="1">
        <v>0.0</v>
      </c>
      <c r="E624" s="1" t="s">
        <v>10527</v>
      </c>
      <c r="F624" s="1" t="s">
        <v>50</v>
      </c>
      <c r="G624" s="1" t="s">
        <v>27</v>
      </c>
      <c r="H624" s="1" t="s">
        <v>10756</v>
      </c>
      <c r="I624" s="1" t="s">
        <v>10757</v>
      </c>
      <c r="J624" s="1" t="s">
        <v>10758</v>
      </c>
      <c r="K624" s="1" t="s">
        <v>10759</v>
      </c>
      <c r="L624" s="1">
        <v>-14.0</v>
      </c>
      <c r="M624" s="1">
        <v>0.0019666666666666665</v>
      </c>
      <c r="N624" s="1">
        <v>7.0681</v>
      </c>
      <c r="O624" s="1" t="s">
        <v>55</v>
      </c>
      <c r="P624" s="1" t="s">
        <v>10760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24</v>
      </c>
      <c r="B625" s="1" t="s">
        <v>17</v>
      </c>
      <c r="C625" s="1">
        <v>329.0</v>
      </c>
      <c r="D625" s="1">
        <v>0.0</v>
      </c>
      <c r="E625" s="1" t="s">
        <v>25</v>
      </c>
      <c r="F625" s="1" t="s">
        <v>26</v>
      </c>
      <c r="G625" s="1" t="s">
        <v>27</v>
      </c>
      <c r="H625" s="1" t="s">
        <v>10761</v>
      </c>
      <c r="I625" s="1" t="s">
        <v>10762</v>
      </c>
      <c r="J625" s="1" t="s">
        <v>10762</v>
      </c>
      <c r="K625" s="2"/>
      <c r="L625" s="1">
        <v>-7.0</v>
      </c>
      <c r="M625" s="1"/>
      <c r="N625" s="1">
        <v>7.740233333333333</v>
      </c>
      <c r="O625" s="1" t="s">
        <v>8764</v>
      </c>
      <c r="P625" s="1" t="s">
        <v>10763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24</v>
      </c>
      <c r="B626" s="1" t="s">
        <v>17</v>
      </c>
      <c r="C626" s="1">
        <v>306.2</v>
      </c>
      <c r="D626" s="1">
        <v>0.0</v>
      </c>
      <c r="E626" s="1" t="s">
        <v>25</v>
      </c>
      <c r="F626" s="1" t="s">
        <v>26</v>
      </c>
      <c r="G626" s="1" t="s">
        <v>27</v>
      </c>
      <c r="H626" s="1" t="s">
        <v>10764</v>
      </c>
      <c r="I626" s="1" t="s">
        <v>10765</v>
      </c>
      <c r="J626" s="1" t="s">
        <v>10765</v>
      </c>
      <c r="K626" s="2"/>
      <c r="L626" s="1">
        <v>-6.0</v>
      </c>
      <c r="M626" s="1"/>
      <c r="N626" s="1">
        <v>8.745183333333333</v>
      </c>
      <c r="O626" s="1" t="s">
        <v>8764</v>
      </c>
      <c r="P626" s="1" t="s">
        <v>10766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16</v>
      </c>
      <c r="B627" s="1" t="s">
        <v>17</v>
      </c>
      <c r="C627" s="1">
        <v>867.0</v>
      </c>
      <c r="D627" s="1">
        <v>0.0</v>
      </c>
      <c r="E627" s="2"/>
      <c r="F627" s="1" t="s">
        <v>18</v>
      </c>
      <c r="G627" s="1" t="s">
        <v>19</v>
      </c>
      <c r="H627" s="1" t="s">
        <v>10767</v>
      </c>
      <c r="I627" s="1" t="s">
        <v>10768</v>
      </c>
      <c r="J627" s="1" t="s">
        <v>10768</v>
      </c>
      <c r="K627" s="2"/>
      <c r="L627" s="1">
        <v>0.0</v>
      </c>
      <c r="M627" s="1"/>
      <c r="N627" s="1">
        <v>5.9181333333333335</v>
      </c>
      <c r="O627" s="1" t="s">
        <v>22</v>
      </c>
      <c r="P627" s="1" t="s">
        <v>10769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24</v>
      </c>
      <c r="B628" s="1" t="s">
        <v>17</v>
      </c>
      <c r="C628" s="1">
        <v>433.0</v>
      </c>
      <c r="D628" s="1">
        <v>0.0</v>
      </c>
      <c r="E628" s="1" t="s">
        <v>25</v>
      </c>
      <c r="F628" s="1" t="s">
        <v>26</v>
      </c>
      <c r="G628" s="1" t="s">
        <v>27</v>
      </c>
      <c r="H628" s="1" t="s">
        <v>10770</v>
      </c>
      <c r="I628" s="1" t="s">
        <v>10771</v>
      </c>
      <c r="J628" s="1" t="s">
        <v>10771</v>
      </c>
      <c r="K628" s="2"/>
      <c r="L628" s="1">
        <v>-5.0</v>
      </c>
      <c r="M628" s="1"/>
      <c r="N628" s="1">
        <v>9.01425</v>
      </c>
      <c r="O628" s="1" t="s">
        <v>8764</v>
      </c>
      <c r="P628" s="1" t="s">
        <v>10772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1" t="s">
        <v>16</v>
      </c>
      <c r="B629" s="1" t="s">
        <v>17</v>
      </c>
      <c r="C629" s="3">
        <v>1.0</v>
      </c>
      <c r="D629" s="1">
        <v>363.0</v>
      </c>
      <c r="E629" s="2"/>
      <c r="F629" s="1" t="s">
        <v>18</v>
      </c>
      <c r="G629" s="1" t="s">
        <v>19</v>
      </c>
      <c r="H629" s="1" t="s">
        <v>10773</v>
      </c>
      <c r="I629" s="1" t="s">
        <v>10774</v>
      </c>
      <c r="J629" s="1" t="s">
        <v>10774</v>
      </c>
      <c r="K629" s="2"/>
      <c r="L629" s="1">
        <v>0.0</v>
      </c>
      <c r="M629" s="1"/>
      <c r="N629" s="1">
        <v>5.685833333333333</v>
      </c>
      <c r="O629" s="1" t="s">
        <v>22</v>
      </c>
      <c r="P629" s="1" t="s">
        <v>10775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>
      <c r="A630" s="1" t="s">
        <v>16</v>
      </c>
      <c r="B630" s="1" t="s">
        <v>17</v>
      </c>
      <c r="C630" s="1">
        <v>309.0</v>
      </c>
      <c r="D630" s="1">
        <v>0.0</v>
      </c>
      <c r="E630" s="2"/>
      <c r="F630" s="1" t="s">
        <v>18</v>
      </c>
      <c r="G630" s="1" t="s">
        <v>19</v>
      </c>
      <c r="H630" s="1" t="s">
        <v>10776</v>
      </c>
      <c r="I630" s="1" t="s">
        <v>10777</v>
      </c>
      <c r="J630" s="1" t="s">
        <v>10777</v>
      </c>
      <c r="K630" s="2"/>
      <c r="L630" s="1">
        <v>1.0</v>
      </c>
      <c r="M630" s="1"/>
      <c r="N630" s="1">
        <v>6.3799166666666665</v>
      </c>
      <c r="O630" s="1" t="s">
        <v>22</v>
      </c>
      <c r="P630" s="1" t="s">
        <v>10778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24</v>
      </c>
      <c r="B631" s="1" t="s">
        <v>17</v>
      </c>
      <c r="C631" s="1">
        <v>224.2</v>
      </c>
      <c r="D631" s="1">
        <v>0.0</v>
      </c>
      <c r="E631" s="1" t="s">
        <v>25</v>
      </c>
      <c r="F631" s="1" t="s">
        <v>26</v>
      </c>
      <c r="G631" s="1" t="s">
        <v>27</v>
      </c>
      <c r="H631" s="1" t="s">
        <v>10779</v>
      </c>
      <c r="I631" s="1" t="s">
        <v>10780</v>
      </c>
      <c r="J631" s="1" t="s">
        <v>10780</v>
      </c>
      <c r="K631" s="2"/>
      <c r="L631" s="1">
        <v>-5.0</v>
      </c>
      <c r="M631" s="1"/>
      <c r="N631" s="1">
        <v>9.0347</v>
      </c>
      <c r="O631" s="1" t="s">
        <v>8764</v>
      </c>
      <c r="P631" s="1" t="s">
        <v>8976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>
      <c r="A632" s="1" t="s">
        <v>24</v>
      </c>
      <c r="B632" s="1" t="s">
        <v>17</v>
      </c>
      <c r="C632" s="1">
        <v>324.4</v>
      </c>
      <c r="D632" s="1">
        <v>0.0</v>
      </c>
      <c r="E632" s="1" t="s">
        <v>25</v>
      </c>
      <c r="F632" s="1" t="s">
        <v>26</v>
      </c>
      <c r="G632" s="1" t="s">
        <v>27</v>
      </c>
      <c r="H632" s="1" t="s">
        <v>10781</v>
      </c>
      <c r="I632" s="1" t="s">
        <v>10782</v>
      </c>
      <c r="J632" s="1" t="s">
        <v>10782</v>
      </c>
      <c r="K632" s="2"/>
      <c r="L632" s="1">
        <v>-6.0</v>
      </c>
      <c r="M632" s="1"/>
      <c r="N632" s="1">
        <v>8.225883333333334</v>
      </c>
      <c r="O632" s="1" t="s">
        <v>8764</v>
      </c>
      <c r="P632" s="1" t="s">
        <v>10783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16</v>
      </c>
      <c r="B633" s="1" t="s">
        <v>17</v>
      </c>
      <c r="C633" s="1">
        <v>20.0</v>
      </c>
      <c r="D633" s="1">
        <v>35.0</v>
      </c>
      <c r="E633" s="2"/>
      <c r="F633" s="1" t="s">
        <v>18</v>
      </c>
      <c r="G633" s="1" t="s">
        <v>19</v>
      </c>
      <c r="H633" s="1" t="s">
        <v>10784</v>
      </c>
      <c r="I633" s="1" t="s">
        <v>10785</v>
      </c>
      <c r="J633" s="1" t="s">
        <v>10785</v>
      </c>
      <c r="K633" s="2"/>
      <c r="L633" s="1">
        <v>-4.0</v>
      </c>
      <c r="M633" s="1"/>
      <c r="N633" s="1">
        <v>0.47426666666666667</v>
      </c>
      <c r="O633" s="1" t="s">
        <v>22</v>
      </c>
      <c r="P633" s="1" t="s">
        <v>10786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24</v>
      </c>
      <c r="B634" s="1" t="s">
        <v>17</v>
      </c>
      <c r="C634" s="1">
        <v>396.4</v>
      </c>
      <c r="D634" s="1">
        <v>0.0</v>
      </c>
      <c r="E634" s="1" t="s">
        <v>25</v>
      </c>
      <c r="F634" s="1" t="s">
        <v>26</v>
      </c>
      <c r="G634" s="1" t="s">
        <v>27</v>
      </c>
      <c r="H634" s="1" t="s">
        <v>10787</v>
      </c>
      <c r="I634" s="1" t="s">
        <v>10788</v>
      </c>
      <c r="J634" s="1" t="s">
        <v>10788</v>
      </c>
      <c r="K634" s="2"/>
      <c r="L634" s="1">
        <v>-5.0</v>
      </c>
      <c r="M634" s="1"/>
      <c r="N634" s="1">
        <v>9.575683333333334</v>
      </c>
      <c r="O634" s="1" t="s">
        <v>8764</v>
      </c>
      <c r="P634" s="1" t="s">
        <v>10789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>
      <c r="A635" s="1" t="s">
        <v>24</v>
      </c>
      <c r="B635" s="1" t="s">
        <v>17</v>
      </c>
      <c r="C635" s="1">
        <v>693.0</v>
      </c>
      <c r="D635" s="1">
        <v>0.0</v>
      </c>
      <c r="E635" s="1" t="s">
        <v>25</v>
      </c>
      <c r="F635" s="1" t="s">
        <v>26</v>
      </c>
      <c r="G635" s="1" t="s">
        <v>27</v>
      </c>
      <c r="H635" s="1" t="s">
        <v>10790</v>
      </c>
      <c r="I635" s="1" t="s">
        <v>10791</v>
      </c>
      <c r="J635" s="1" t="s">
        <v>10791</v>
      </c>
      <c r="K635" s="2"/>
      <c r="L635" s="1">
        <v>-5.0</v>
      </c>
      <c r="M635" s="1"/>
      <c r="N635" s="1">
        <v>9.384833333333333</v>
      </c>
      <c r="O635" s="1" t="s">
        <v>8764</v>
      </c>
      <c r="P635" s="1" t="s">
        <v>10792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>
      <c r="A636" s="1" t="s">
        <v>24</v>
      </c>
      <c r="B636" s="1" t="s">
        <v>17</v>
      </c>
      <c r="C636" s="3">
        <v>249.2</v>
      </c>
      <c r="D636" s="1">
        <v>0.0</v>
      </c>
      <c r="E636" s="1" t="s">
        <v>25</v>
      </c>
      <c r="F636" s="1" t="s">
        <v>26</v>
      </c>
      <c r="G636" s="1" t="s">
        <v>27</v>
      </c>
      <c r="H636" s="1" t="s">
        <v>10793</v>
      </c>
      <c r="I636" s="1" t="s">
        <v>10794</v>
      </c>
      <c r="J636" s="1" t="s">
        <v>10794</v>
      </c>
      <c r="K636" s="2"/>
      <c r="L636" s="1">
        <v>-7.0</v>
      </c>
      <c r="M636" s="1"/>
      <c r="N636" s="1">
        <v>7.0747333333333335</v>
      </c>
      <c r="O636" s="1" t="s">
        <v>8764</v>
      </c>
      <c r="P636" s="1" t="s">
        <v>10795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32</v>
      </c>
      <c r="B637" s="1" t="s">
        <v>17</v>
      </c>
      <c r="C637" s="1">
        <v>321.0</v>
      </c>
      <c r="D637" s="1">
        <v>0.0</v>
      </c>
      <c r="E637" s="2"/>
      <c r="F637" s="1" t="s">
        <v>26</v>
      </c>
      <c r="G637" s="1" t="s">
        <v>27</v>
      </c>
      <c r="H637" s="1" t="s">
        <v>10796</v>
      </c>
      <c r="I637" s="1" t="s">
        <v>10797</v>
      </c>
      <c r="J637" s="1" t="s">
        <v>10797</v>
      </c>
      <c r="K637" s="2"/>
      <c r="L637" s="1">
        <v>-4.0</v>
      </c>
      <c r="M637" s="1"/>
      <c r="N637" s="1">
        <v>10.87195</v>
      </c>
      <c r="O637" s="1" t="s">
        <v>8764</v>
      </c>
      <c r="P637" s="1" t="s">
        <v>9479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48</v>
      </c>
      <c r="B638" s="1" t="s">
        <v>17</v>
      </c>
      <c r="C638" s="1">
        <v>740.0</v>
      </c>
      <c r="D638" s="1">
        <v>0.0</v>
      </c>
      <c r="E638" s="1" t="s">
        <v>10527</v>
      </c>
      <c r="F638" s="1" t="s">
        <v>50</v>
      </c>
      <c r="G638" s="1" t="s">
        <v>19</v>
      </c>
      <c r="H638" s="1" t="s">
        <v>10798</v>
      </c>
      <c r="I638" s="1" t="s">
        <v>10799</v>
      </c>
      <c r="J638" s="1" t="s">
        <v>10800</v>
      </c>
      <c r="K638" s="1" t="s">
        <v>10801</v>
      </c>
      <c r="L638" s="1">
        <v>-18.0</v>
      </c>
      <c r="M638" s="1">
        <v>0.002683333333333333</v>
      </c>
      <c r="N638" s="1">
        <v>11.2438</v>
      </c>
      <c r="O638" s="1" t="s">
        <v>55</v>
      </c>
      <c r="P638" s="1" t="s">
        <v>10802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16</v>
      </c>
      <c r="B639" s="1" t="s">
        <v>17</v>
      </c>
      <c r="C639" s="3">
        <v>988.8</v>
      </c>
      <c r="D639" s="1">
        <v>247.2</v>
      </c>
      <c r="E639" s="2"/>
      <c r="F639" s="1" t="s">
        <v>18</v>
      </c>
      <c r="G639" s="1" t="s">
        <v>19</v>
      </c>
      <c r="H639" s="1" t="s">
        <v>10803</v>
      </c>
      <c r="I639" s="1" t="s">
        <v>10804</v>
      </c>
      <c r="J639" s="1" t="s">
        <v>10804</v>
      </c>
      <c r="K639" s="2"/>
      <c r="L639" s="1">
        <v>6.0</v>
      </c>
      <c r="M639" s="1"/>
      <c r="N639" s="1">
        <v>11.439433333333334</v>
      </c>
      <c r="O639" s="1" t="s">
        <v>22</v>
      </c>
      <c r="P639" s="1" t="s">
        <v>10805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>
      <c r="A640" s="1" t="s">
        <v>66</v>
      </c>
      <c r="B640" s="1" t="s">
        <v>17</v>
      </c>
      <c r="C640" s="1">
        <v>593.0</v>
      </c>
      <c r="D640" s="1">
        <v>0.0</v>
      </c>
      <c r="E640" s="1" t="s">
        <v>10193</v>
      </c>
      <c r="F640" s="1" t="s">
        <v>26</v>
      </c>
      <c r="G640" s="1" t="s">
        <v>27</v>
      </c>
      <c r="H640" s="1" t="s">
        <v>10806</v>
      </c>
      <c r="I640" s="1" t="s">
        <v>10807</v>
      </c>
      <c r="J640" s="1" t="s">
        <v>10807</v>
      </c>
      <c r="K640" s="2"/>
      <c r="L640" s="1">
        <v>0.0</v>
      </c>
      <c r="M640" s="1"/>
      <c r="N640" s="1">
        <v>17.907383333333332</v>
      </c>
      <c r="O640" s="1" t="s">
        <v>8764</v>
      </c>
      <c r="P640" s="1" t="s">
        <v>10808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>
      <c r="A641" s="1" t="s">
        <v>32</v>
      </c>
      <c r="B641" s="1" t="s">
        <v>17</v>
      </c>
      <c r="C641" s="1">
        <v>364.0</v>
      </c>
      <c r="D641" s="1">
        <v>0.0</v>
      </c>
      <c r="E641" s="2"/>
      <c r="F641" s="1" t="s">
        <v>26</v>
      </c>
      <c r="G641" s="1" t="s">
        <v>19</v>
      </c>
      <c r="H641" s="1" t="s">
        <v>10809</v>
      </c>
      <c r="I641" s="1" t="s">
        <v>10810</v>
      </c>
      <c r="J641" s="1" t="s">
        <v>10810</v>
      </c>
      <c r="K641" s="2"/>
      <c r="L641" s="1">
        <v>2.0</v>
      </c>
      <c r="M641" s="1"/>
      <c r="N641" s="1">
        <v>17.968733333333333</v>
      </c>
      <c r="O641" s="1" t="s">
        <v>8764</v>
      </c>
      <c r="P641" s="1" t="s">
        <v>10811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66</v>
      </c>
      <c r="B642" s="1" t="s">
        <v>17</v>
      </c>
      <c r="C642" s="1">
        <v>618.0</v>
      </c>
      <c r="D642" s="1">
        <v>0.0</v>
      </c>
      <c r="E642" s="1" t="s">
        <v>10242</v>
      </c>
      <c r="F642" s="1" t="s">
        <v>26</v>
      </c>
      <c r="G642" s="1" t="s">
        <v>27</v>
      </c>
      <c r="H642" s="1" t="s">
        <v>10812</v>
      </c>
      <c r="I642" s="1" t="s">
        <v>10813</v>
      </c>
      <c r="J642" s="1" t="s">
        <v>10813</v>
      </c>
      <c r="K642" s="2"/>
      <c r="L642" s="1">
        <v>4.0</v>
      </c>
      <c r="M642" s="1"/>
      <c r="N642" s="1">
        <v>20.582566666666665</v>
      </c>
      <c r="O642" s="1" t="s">
        <v>8764</v>
      </c>
      <c r="P642" s="1" t="s">
        <v>10814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48</v>
      </c>
      <c r="B643" s="1" t="s">
        <v>17</v>
      </c>
      <c r="C643" s="1">
        <v>606.0</v>
      </c>
      <c r="D643" s="1">
        <v>0.0</v>
      </c>
      <c r="E643" s="1" t="s">
        <v>10527</v>
      </c>
      <c r="F643" s="1" t="s">
        <v>50</v>
      </c>
      <c r="G643" s="1" t="s">
        <v>27</v>
      </c>
      <c r="H643" s="1" t="s">
        <v>10815</v>
      </c>
      <c r="I643" s="1" t="s">
        <v>10816</v>
      </c>
      <c r="J643" s="1" t="s">
        <v>10817</v>
      </c>
      <c r="K643" s="1" t="s">
        <v>10818</v>
      </c>
      <c r="L643" s="1">
        <v>0.0</v>
      </c>
      <c r="M643" s="1">
        <v>0.0031333333333333335</v>
      </c>
      <c r="N643" s="1">
        <v>22.086466666666666</v>
      </c>
      <c r="O643" s="1" t="s">
        <v>55</v>
      </c>
      <c r="P643" s="1" t="s">
        <v>10819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24</v>
      </c>
      <c r="B644" s="1" t="s">
        <v>17</v>
      </c>
      <c r="C644" s="1">
        <v>428.4</v>
      </c>
      <c r="D644" s="1">
        <v>0.0</v>
      </c>
      <c r="E644" s="1" t="s">
        <v>25</v>
      </c>
      <c r="F644" s="1" t="s">
        <v>26</v>
      </c>
      <c r="G644" s="1" t="s">
        <v>27</v>
      </c>
      <c r="H644" s="1" t="s">
        <v>10820</v>
      </c>
      <c r="I644" s="1" t="s">
        <v>10821</v>
      </c>
      <c r="J644" s="1" t="s">
        <v>10821</v>
      </c>
      <c r="K644" s="2"/>
      <c r="L644" s="1">
        <v>-6.0</v>
      </c>
      <c r="M644" s="1"/>
      <c r="N644" s="1">
        <v>8.767166666666666</v>
      </c>
      <c r="O644" s="1" t="s">
        <v>8764</v>
      </c>
      <c r="P644" s="1" t="s">
        <v>10822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32</v>
      </c>
      <c r="B645" s="1" t="s">
        <v>17</v>
      </c>
      <c r="C645" s="1">
        <v>264.0</v>
      </c>
      <c r="D645" s="1">
        <v>0.0</v>
      </c>
      <c r="E645" s="2"/>
      <c r="F645" s="1" t="s">
        <v>26</v>
      </c>
      <c r="G645" s="1" t="s">
        <v>27</v>
      </c>
      <c r="H645" s="1" t="s">
        <v>10823</v>
      </c>
      <c r="I645" s="1" t="s">
        <v>10824</v>
      </c>
      <c r="J645" s="1" t="s">
        <v>10824</v>
      </c>
      <c r="K645" s="2"/>
      <c r="L645" s="1">
        <v>-7.0</v>
      </c>
      <c r="M645" s="1"/>
      <c r="N645" s="1">
        <v>7.787</v>
      </c>
      <c r="O645" s="1" t="s">
        <v>8764</v>
      </c>
      <c r="P645" s="1" t="s">
        <v>10825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24</v>
      </c>
      <c r="B646" s="1" t="s">
        <v>17</v>
      </c>
      <c r="C646" s="1">
        <v>214.2</v>
      </c>
      <c r="D646" s="1">
        <v>0.0</v>
      </c>
      <c r="E646" s="1" t="s">
        <v>25</v>
      </c>
      <c r="F646" s="1" t="s">
        <v>26</v>
      </c>
      <c r="G646" s="1" t="s">
        <v>27</v>
      </c>
      <c r="H646" s="1" t="s">
        <v>10826</v>
      </c>
      <c r="I646" s="1" t="s">
        <v>10827</v>
      </c>
      <c r="J646" s="1" t="s">
        <v>10827</v>
      </c>
      <c r="K646" s="2"/>
      <c r="L646" s="1">
        <v>-3.0</v>
      </c>
      <c r="M646" s="1"/>
      <c r="N646" s="1">
        <v>11.140833333333333</v>
      </c>
      <c r="O646" s="1" t="s">
        <v>8764</v>
      </c>
      <c r="P646" s="1" t="s">
        <v>8780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>
      <c r="A647" s="1" t="s">
        <v>48</v>
      </c>
      <c r="B647" s="1" t="s">
        <v>17</v>
      </c>
      <c r="C647" s="1">
        <v>544.0</v>
      </c>
      <c r="D647" s="1">
        <v>136.0</v>
      </c>
      <c r="E647" s="2"/>
      <c r="F647" s="1" t="s">
        <v>18</v>
      </c>
      <c r="G647" s="1" t="s">
        <v>27</v>
      </c>
      <c r="H647" s="1" t="s">
        <v>10828</v>
      </c>
      <c r="I647" s="1" t="s">
        <v>10829</v>
      </c>
      <c r="J647" s="1" t="s">
        <v>10829</v>
      </c>
      <c r="K647" s="2"/>
      <c r="L647" s="1">
        <v>-10.0</v>
      </c>
      <c r="M647" s="1"/>
      <c r="N647" s="1">
        <v>8.787133333333333</v>
      </c>
      <c r="O647" s="1" t="s">
        <v>55</v>
      </c>
      <c r="P647" s="1" t="s">
        <v>10830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24</v>
      </c>
      <c r="B648" s="1" t="s">
        <v>17</v>
      </c>
      <c r="C648" s="1">
        <v>396.4</v>
      </c>
      <c r="D648" s="1">
        <v>0.0</v>
      </c>
      <c r="E648" s="1" t="s">
        <v>25</v>
      </c>
      <c r="F648" s="1" t="s">
        <v>26</v>
      </c>
      <c r="G648" s="1" t="s">
        <v>27</v>
      </c>
      <c r="H648" s="1" t="s">
        <v>10831</v>
      </c>
      <c r="I648" s="1" t="s">
        <v>10832</v>
      </c>
      <c r="J648" s="1" t="s">
        <v>10832</v>
      </c>
      <c r="K648" s="2"/>
      <c r="L648" s="1">
        <v>2.0</v>
      </c>
      <c r="M648" s="1"/>
      <c r="N648" s="1">
        <v>17.1097</v>
      </c>
      <c r="O648" s="1" t="s">
        <v>8764</v>
      </c>
      <c r="P648" s="1" t="s">
        <v>10833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1" t="s">
        <v>48</v>
      </c>
      <c r="B649" s="1" t="s">
        <v>17</v>
      </c>
      <c r="C649" s="1">
        <v>319.0</v>
      </c>
      <c r="D649" s="1">
        <v>0.0</v>
      </c>
      <c r="E649" s="1" t="s">
        <v>10527</v>
      </c>
      <c r="F649" s="1" t="s">
        <v>50</v>
      </c>
      <c r="G649" s="1" t="s">
        <v>27</v>
      </c>
      <c r="H649" s="1" t="s">
        <v>10834</v>
      </c>
      <c r="I649" s="1" t="s">
        <v>10835</v>
      </c>
      <c r="J649" s="1" t="s">
        <v>10836</v>
      </c>
      <c r="K649" s="1" t="s">
        <v>10837</v>
      </c>
      <c r="L649" s="1">
        <v>-4.0</v>
      </c>
      <c r="M649" s="1">
        <v>0.0025</v>
      </c>
      <c r="N649" s="1">
        <v>14.25235</v>
      </c>
      <c r="O649" s="1" t="s">
        <v>55</v>
      </c>
      <c r="P649" s="1" t="s">
        <v>9358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>
      <c r="A650" s="1" t="s">
        <v>48</v>
      </c>
      <c r="B650" s="1" t="s">
        <v>17</v>
      </c>
      <c r="C650" s="1">
        <v>363.0</v>
      </c>
      <c r="D650" s="1">
        <v>0.0</v>
      </c>
      <c r="E650" s="1" t="s">
        <v>10527</v>
      </c>
      <c r="F650" s="1" t="s">
        <v>50</v>
      </c>
      <c r="G650" s="1" t="s">
        <v>19</v>
      </c>
      <c r="H650" s="1" t="s">
        <v>10838</v>
      </c>
      <c r="I650" s="1" t="s">
        <v>10839</v>
      </c>
      <c r="J650" s="1" t="s">
        <v>10840</v>
      </c>
      <c r="K650" s="1" t="s">
        <v>10841</v>
      </c>
      <c r="L650" s="1">
        <v>-1.0</v>
      </c>
      <c r="M650" s="1">
        <v>0.003933333333333333</v>
      </c>
      <c r="N650" s="1">
        <v>16.665916666666668</v>
      </c>
      <c r="O650" s="1" t="s">
        <v>55</v>
      </c>
      <c r="P650" s="1" t="s">
        <v>10842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>
      <c r="A651" s="1" t="s">
        <v>32</v>
      </c>
      <c r="B651" s="1" t="s">
        <v>17</v>
      </c>
      <c r="C651" s="1">
        <v>727.0</v>
      </c>
      <c r="D651" s="1">
        <v>0.0</v>
      </c>
      <c r="E651" s="2"/>
      <c r="F651" s="1" t="s">
        <v>26</v>
      </c>
      <c r="G651" s="1" t="s">
        <v>19</v>
      </c>
      <c r="H651" s="1" t="s">
        <v>10843</v>
      </c>
      <c r="I651" s="1" t="s">
        <v>10844</v>
      </c>
      <c r="J651" s="1" t="s">
        <v>10844</v>
      </c>
      <c r="K651" s="2"/>
      <c r="L651" s="1">
        <v>-4.0</v>
      </c>
      <c r="M651" s="1"/>
      <c r="N651" s="1">
        <v>10.090183333333334</v>
      </c>
      <c r="O651" s="1" t="s">
        <v>8764</v>
      </c>
      <c r="P651" s="1" t="s">
        <v>10845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48</v>
      </c>
      <c r="B652" s="1" t="s">
        <v>17</v>
      </c>
      <c r="C652" s="1">
        <v>683.0</v>
      </c>
      <c r="D652" s="1">
        <v>0.0</v>
      </c>
      <c r="E652" s="1" t="s">
        <v>10527</v>
      </c>
      <c r="F652" s="1" t="s">
        <v>50</v>
      </c>
      <c r="G652" s="1" t="s">
        <v>19</v>
      </c>
      <c r="H652" s="1" t="s">
        <v>10846</v>
      </c>
      <c r="I652" s="1" t="s">
        <v>10847</v>
      </c>
      <c r="J652" s="1" t="s">
        <v>10848</v>
      </c>
      <c r="K652" s="1" t="s">
        <v>10849</v>
      </c>
      <c r="L652" s="1">
        <v>1.0</v>
      </c>
      <c r="M652" s="1">
        <v>0.002266666666666667</v>
      </c>
      <c r="N652" s="1">
        <v>16.366583333333335</v>
      </c>
      <c r="O652" s="1" t="s">
        <v>55</v>
      </c>
      <c r="P652" s="1" t="s">
        <v>10850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24</v>
      </c>
      <c r="B653" s="1" t="s">
        <v>17</v>
      </c>
      <c r="C653" s="3">
        <v>321.0</v>
      </c>
      <c r="D653" s="1">
        <v>0.0</v>
      </c>
      <c r="E653" s="1" t="s">
        <v>25</v>
      </c>
      <c r="F653" s="1" t="s">
        <v>26</v>
      </c>
      <c r="G653" s="1" t="s">
        <v>27</v>
      </c>
      <c r="H653" s="1" t="s">
        <v>10851</v>
      </c>
      <c r="I653" s="1" t="s">
        <v>10852</v>
      </c>
      <c r="J653" s="1" t="s">
        <v>10852</v>
      </c>
      <c r="K653" s="2"/>
      <c r="L653" s="1">
        <v>0.0</v>
      </c>
      <c r="M653" s="1"/>
      <c r="N653" s="1">
        <v>14.155416666666667</v>
      </c>
      <c r="O653" s="1" t="s">
        <v>8764</v>
      </c>
      <c r="P653" s="1" t="s">
        <v>10853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>
      <c r="A654" s="1" t="s">
        <v>24</v>
      </c>
      <c r="B654" s="1" t="s">
        <v>17</v>
      </c>
      <c r="C654" s="1">
        <v>214.2</v>
      </c>
      <c r="D654" s="1">
        <v>0.0</v>
      </c>
      <c r="E654" s="1" t="s">
        <v>25</v>
      </c>
      <c r="F654" s="1" t="s">
        <v>26</v>
      </c>
      <c r="G654" s="1" t="s">
        <v>27</v>
      </c>
      <c r="H654" s="1" t="s">
        <v>10854</v>
      </c>
      <c r="I654" s="1" t="s">
        <v>10855</v>
      </c>
      <c r="J654" s="1" t="s">
        <v>10855</v>
      </c>
      <c r="K654" s="2"/>
      <c r="L654" s="1">
        <v>-2.0</v>
      </c>
      <c r="M654" s="1"/>
      <c r="N654" s="1">
        <v>12.299166666666666</v>
      </c>
      <c r="O654" s="1" t="s">
        <v>8764</v>
      </c>
      <c r="P654" s="1" t="s">
        <v>8844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48</v>
      </c>
      <c r="B655" s="1" t="s">
        <v>17</v>
      </c>
      <c r="C655" s="1">
        <v>267.0</v>
      </c>
      <c r="D655" s="1">
        <v>62.0</v>
      </c>
      <c r="E655" s="2"/>
      <c r="F655" s="1" t="s">
        <v>18</v>
      </c>
      <c r="G655" s="1" t="s">
        <v>27</v>
      </c>
      <c r="H655" s="1" t="s">
        <v>10856</v>
      </c>
      <c r="I655" s="1" t="s">
        <v>10857</v>
      </c>
      <c r="J655" s="1" t="s">
        <v>10857</v>
      </c>
      <c r="K655" s="2"/>
      <c r="L655" s="1">
        <v>-4.0</v>
      </c>
      <c r="M655" s="1"/>
      <c r="N655" s="1">
        <v>15.017566666666667</v>
      </c>
      <c r="O655" s="1" t="s">
        <v>55</v>
      </c>
      <c r="P655" s="1" t="s">
        <v>10092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48</v>
      </c>
      <c r="B656" s="1" t="s">
        <v>17</v>
      </c>
      <c r="C656" s="1">
        <v>723.0</v>
      </c>
      <c r="D656" s="1">
        <v>0.0</v>
      </c>
      <c r="E656" s="1" t="s">
        <v>10527</v>
      </c>
      <c r="F656" s="1" t="s">
        <v>50</v>
      </c>
      <c r="G656" s="1" t="s">
        <v>19</v>
      </c>
      <c r="H656" s="1" t="s">
        <v>10858</v>
      </c>
      <c r="I656" s="1" t="s">
        <v>10859</v>
      </c>
      <c r="J656" s="1" t="s">
        <v>10860</v>
      </c>
      <c r="K656" s="1" t="s">
        <v>10861</v>
      </c>
      <c r="L656" s="1">
        <v>-5.0</v>
      </c>
      <c r="M656" s="1">
        <v>0.0024833333333333335</v>
      </c>
      <c r="N656" s="1">
        <v>15.386966666666666</v>
      </c>
      <c r="O656" s="1" t="s">
        <v>55</v>
      </c>
      <c r="P656" s="1" t="s">
        <v>10862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1" t="s">
        <v>48</v>
      </c>
      <c r="B657" s="1" t="s">
        <v>17</v>
      </c>
      <c r="C657" s="1">
        <v>764.0</v>
      </c>
      <c r="D657" s="1">
        <v>132.0</v>
      </c>
      <c r="E657" s="2"/>
      <c r="F657" s="1" t="s">
        <v>18</v>
      </c>
      <c r="G657" s="1" t="s">
        <v>27</v>
      </c>
      <c r="H657" s="1" t="s">
        <v>10863</v>
      </c>
      <c r="I657" s="1" t="s">
        <v>10864</v>
      </c>
      <c r="J657" s="1" t="s">
        <v>10864</v>
      </c>
      <c r="K657" s="2"/>
      <c r="L657" s="1">
        <v>-2.0</v>
      </c>
      <c r="M657" s="1"/>
      <c r="N657" s="1">
        <v>17.25336666666667</v>
      </c>
      <c r="O657" s="1" t="s">
        <v>55</v>
      </c>
      <c r="P657" s="1" t="s">
        <v>10865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1" t="s">
        <v>48</v>
      </c>
      <c r="B658" s="1" t="s">
        <v>17</v>
      </c>
      <c r="C658" s="1">
        <v>574.0</v>
      </c>
      <c r="D658" s="1">
        <v>0.0</v>
      </c>
      <c r="E658" s="1" t="s">
        <v>10527</v>
      </c>
      <c r="F658" s="1" t="s">
        <v>50</v>
      </c>
      <c r="G658" s="1" t="s">
        <v>27</v>
      </c>
      <c r="H658" s="1" t="s">
        <v>10866</v>
      </c>
      <c r="I658" s="1" t="s">
        <v>10867</v>
      </c>
      <c r="J658" s="1" t="s">
        <v>10868</v>
      </c>
      <c r="K658" s="1" t="s">
        <v>10869</v>
      </c>
      <c r="L658" s="1">
        <v>-2.0</v>
      </c>
      <c r="M658" s="1">
        <v>0.0027</v>
      </c>
      <c r="N658" s="1">
        <v>4.9689</v>
      </c>
      <c r="O658" s="1" t="s">
        <v>55</v>
      </c>
      <c r="P658" s="1" t="s">
        <v>10870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24</v>
      </c>
      <c r="B659" s="1" t="s">
        <v>17</v>
      </c>
      <c r="C659" s="1">
        <v>627.2</v>
      </c>
      <c r="D659" s="1">
        <v>0.0</v>
      </c>
      <c r="E659" s="1" t="s">
        <v>25</v>
      </c>
      <c r="F659" s="1" t="s">
        <v>26</v>
      </c>
      <c r="G659" s="1" t="s">
        <v>27</v>
      </c>
      <c r="H659" s="1" t="s">
        <v>10871</v>
      </c>
      <c r="I659" s="1" t="s">
        <v>10872</v>
      </c>
      <c r="J659" s="1" t="s">
        <v>10872</v>
      </c>
      <c r="K659" s="2"/>
      <c r="L659" s="1">
        <v>-4.0</v>
      </c>
      <c r="M659" s="1"/>
      <c r="N659" s="1">
        <v>10.840216666666667</v>
      </c>
      <c r="O659" s="1" t="s">
        <v>8764</v>
      </c>
      <c r="P659" s="1" t="s">
        <v>10873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24</v>
      </c>
      <c r="B660" s="1" t="s">
        <v>17</v>
      </c>
      <c r="C660" s="1">
        <v>299.0</v>
      </c>
      <c r="D660" s="1">
        <v>0.0</v>
      </c>
      <c r="E660" s="1" t="s">
        <v>25</v>
      </c>
      <c r="F660" s="1" t="s">
        <v>26</v>
      </c>
      <c r="G660" s="1" t="s">
        <v>27</v>
      </c>
      <c r="H660" s="1" t="s">
        <v>10874</v>
      </c>
      <c r="I660" s="1" t="s">
        <v>10875</v>
      </c>
      <c r="J660" s="1" t="s">
        <v>10875</v>
      </c>
      <c r="K660" s="2"/>
      <c r="L660" s="1">
        <v>-6.0</v>
      </c>
      <c r="M660" s="1"/>
      <c r="N660" s="1">
        <v>8.082183333333333</v>
      </c>
      <c r="O660" s="1" t="s">
        <v>8764</v>
      </c>
      <c r="P660" s="1" t="s">
        <v>8777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1" t="s">
        <v>24</v>
      </c>
      <c r="B661" s="1" t="s">
        <v>17</v>
      </c>
      <c r="C661" s="1">
        <v>241.2</v>
      </c>
      <c r="D661" s="1">
        <v>0.0</v>
      </c>
      <c r="E661" s="1" t="s">
        <v>25</v>
      </c>
      <c r="F661" s="1" t="s">
        <v>26</v>
      </c>
      <c r="G661" s="1" t="s">
        <v>27</v>
      </c>
      <c r="H661" s="1" t="s">
        <v>10876</v>
      </c>
      <c r="I661" s="1" t="s">
        <v>10877</v>
      </c>
      <c r="J661" s="1" t="s">
        <v>10877</v>
      </c>
      <c r="K661" s="2"/>
      <c r="L661" s="1">
        <v>-2.0</v>
      </c>
      <c r="M661" s="1"/>
      <c r="N661" s="1">
        <v>12.2726</v>
      </c>
      <c r="O661" s="1" t="s">
        <v>8764</v>
      </c>
      <c r="P661" s="1" t="s">
        <v>10878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48</v>
      </c>
      <c r="B662" s="1" t="s">
        <v>17</v>
      </c>
      <c r="C662" s="1">
        <v>199.0</v>
      </c>
      <c r="D662" s="1">
        <v>50.0</v>
      </c>
      <c r="E662" s="2"/>
      <c r="F662" s="1" t="s">
        <v>18</v>
      </c>
      <c r="G662" s="1" t="s">
        <v>19</v>
      </c>
      <c r="H662" s="1" t="s">
        <v>10879</v>
      </c>
      <c r="I662" s="1" t="s">
        <v>10880</v>
      </c>
      <c r="J662" s="1" t="s">
        <v>10880</v>
      </c>
      <c r="K662" s="2"/>
      <c r="L662" s="1">
        <v>-15.0</v>
      </c>
      <c r="M662" s="1"/>
      <c r="N662" s="1">
        <v>3.7650333333333332</v>
      </c>
      <c r="O662" s="1" t="s">
        <v>55</v>
      </c>
      <c r="P662" s="1" t="s">
        <v>10881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32</v>
      </c>
      <c r="B663" s="1" t="s">
        <v>17</v>
      </c>
      <c r="C663" s="1">
        <v>299.0</v>
      </c>
      <c r="D663" s="1">
        <v>0.0</v>
      </c>
      <c r="E663" s="2"/>
      <c r="F663" s="1" t="s">
        <v>26</v>
      </c>
      <c r="G663" s="1" t="s">
        <v>27</v>
      </c>
      <c r="H663" s="1" t="s">
        <v>10882</v>
      </c>
      <c r="I663" s="1" t="s">
        <v>10883</v>
      </c>
      <c r="J663" s="1" t="s">
        <v>10883</v>
      </c>
      <c r="K663" s="2"/>
      <c r="L663" s="1">
        <v>-6.0</v>
      </c>
      <c r="M663" s="1"/>
      <c r="N663" s="1">
        <v>8.26685</v>
      </c>
      <c r="O663" s="1" t="s">
        <v>8764</v>
      </c>
      <c r="P663" s="1" t="s">
        <v>10884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1" t="s">
        <v>32</v>
      </c>
      <c r="B664" s="1" t="s">
        <v>17</v>
      </c>
      <c r="C664" s="1">
        <v>683.0</v>
      </c>
      <c r="D664" s="1">
        <v>0.0</v>
      </c>
      <c r="E664" s="2"/>
      <c r="F664" s="1" t="s">
        <v>26</v>
      </c>
      <c r="G664" s="1" t="s">
        <v>27</v>
      </c>
      <c r="H664" s="1" t="s">
        <v>10885</v>
      </c>
      <c r="I664" s="1" t="s">
        <v>10886</v>
      </c>
      <c r="J664" s="1" t="s">
        <v>10886</v>
      </c>
      <c r="K664" s="2"/>
      <c r="L664" s="1">
        <v>-7.0</v>
      </c>
      <c r="M664" s="1"/>
      <c r="N664" s="1">
        <v>7.6655</v>
      </c>
      <c r="O664" s="1" t="s">
        <v>8764</v>
      </c>
      <c r="P664" s="1" t="s">
        <v>10887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>
      <c r="A665" s="1" t="s">
        <v>48</v>
      </c>
      <c r="B665" s="1" t="s">
        <v>17</v>
      </c>
      <c r="C665" s="1">
        <v>578.0</v>
      </c>
      <c r="D665" s="1">
        <v>0.0</v>
      </c>
      <c r="E665" s="1" t="s">
        <v>10527</v>
      </c>
      <c r="F665" s="1" t="s">
        <v>50</v>
      </c>
      <c r="G665" s="1" t="s">
        <v>19</v>
      </c>
      <c r="H665" s="1" t="s">
        <v>10888</v>
      </c>
      <c r="I665" s="1" t="s">
        <v>10889</v>
      </c>
      <c r="J665" s="1" t="s">
        <v>10890</v>
      </c>
      <c r="K665" s="1" t="s">
        <v>10891</v>
      </c>
      <c r="L665" s="1">
        <v>-13.0</v>
      </c>
      <c r="M665" s="1">
        <v>0.0019666666666666665</v>
      </c>
      <c r="N665" s="1">
        <v>8.046133333333334</v>
      </c>
      <c r="O665" s="1" t="s">
        <v>55</v>
      </c>
      <c r="P665" s="1" t="s">
        <v>10892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24</v>
      </c>
      <c r="B666" s="1" t="s">
        <v>17</v>
      </c>
      <c r="C666" s="1">
        <v>364.0</v>
      </c>
      <c r="D666" s="1">
        <v>0.0</v>
      </c>
      <c r="E666" s="1" t="s">
        <v>25</v>
      </c>
      <c r="F666" s="1" t="s">
        <v>26</v>
      </c>
      <c r="G666" s="1" t="s">
        <v>27</v>
      </c>
      <c r="H666" s="1" t="s">
        <v>10893</v>
      </c>
      <c r="I666" s="1" t="s">
        <v>10894</v>
      </c>
      <c r="J666" s="1" t="s">
        <v>10894</v>
      </c>
      <c r="K666" s="2"/>
      <c r="L666" s="1">
        <v>-8.0</v>
      </c>
      <c r="M666" s="1"/>
      <c r="N666" s="1">
        <v>6.158366666666667</v>
      </c>
      <c r="O666" s="1" t="s">
        <v>8764</v>
      </c>
      <c r="P666" s="1" t="s">
        <v>10895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1" t="s">
        <v>24</v>
      </c>
      <c r="B667" s="1" t="s">
        <v>17</v>
      </c>
      <c r="C667" s="1">
        <v>182.2</v>
      </c>
      <c r="D667" s="1">
        <v>0.0</v>
      </c>
      <c r="E667" s="1" t="s">
        <v>25</v>
      </c>
      <c r="F667" s="1" t="s">
        <v>26</v>
      </c>
      <c r="G667" s="1" t="s">
        <v>27</v>
      </c>
      <c r="H667" s="1" t="s">
        <v>10896</v>
      </c>
      <c r="I667" s="1" t="s">
        <v>10897</v>
      </c>
      <c r="J667" s="1" t="s">
        <v>10897</v>
      </c>
      <c r="K667" s="2"/>
      <c r="L667" s="1">
        <v>-9.0</v>
      </c>
      <c r="M667" s="1"/>
      <c r="N667" s="1">
        <v>5.4707</v>
      </c>
      <c r="O667" s="1" t="s">
        <v>8764</v>
      </c>
      <c r="P667" s="1" t="s">
        <v>9036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24</v>
      </c>
      <c r="B668" s="3" t="s">
        <v>17</v>
      </c>
      <c r="C668" s="3">
        <v>308.2</v>
      </c>
      <c r="D668" s="1">
        <v>0.0</v>
      </c>
      <c r="E668" s="1" t="s">
        <v>25</v>
      </c>
      <c r="F668" s="1" t="s">
        <v>26</v>
      </c>
      <c r="G668" s="1" t="s">
        <v>27</v>
      </c>
      <c r="H668" s="1" t="s">
        <v>10898</v>
      </c>
      <c r="I668" s="1" t="s">
        <v>10899</v>
      </c>
      <c r="J668" s="1" t="s">
        <v>10899</v>
      </c>
      <c r="K668" s="2"/>
      <c r="L668" s="1">
        <v>-7.0</v>
      </c>
      <c r="M668" s="1"/>
      <c r="N668" s="1">
        <v>7.397783333333333</v>
      </c>
      <c r="O668" s="1" t="s">
        <v>8764</v>
      </c>
      <c r="P668" s="1" t="s">
        <v>10900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>
      <c r="A669" s="1" t="s">
        <v>16</v>
      </c>
      <c r="B669" s="1" t="s">
        <v>17</v>
      </c>
      <c r="C669" s="1">
        <v>20.0</v>
      </c>
      <c r="D669" s="1">
        <v>35.0</v>
      </c>
      <c r="E669" s="2"/>
      <c r="F669" s="1" t="s">
        <v>18</v>
      </c>
      <c r="G669" s="1" t="s">
        <v>19</v>
      </c>
      <c r="H669" s="1" t="s">
        <v>10901</v>
      </c>
      <c r="I669" s="1" t="s">
        <v>10902</v>
      </c>
      <c r="J669" s="1" t="s">
        <v>10902</v>
      </c>
      <c r="K669" s="2"/>
      <c r="L669" s="1">
        <v>-4.0</v>
      </c>
      <c r="M669" s="1"/>
      <c r="N669" s="1">
        <v>0.19928333333333334</v>
      </c>
      <c r="O669" s="1" t="s">
        <v>22</v>
      </c>
      <c r="P669" s="1" t="s">
        <v>10903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32</v>
      </c>
      <c r="B670" s="1" t="s">
        <v>17</v>
      </c>
      <c r="C670" s="1">
        <v>658.0</v>
      </c>
      <c r="D670" s="1">
        <v>0.0</v>
      </c>
      <c r="E670" s="2"/>
      <c r="F670" s="1" t="s">
        <v>26</v>
      </c>
      <c r="G670" s="1" t="s">
        <v>27</v>
      </c>
      <c r="H670" s="1" t="s">
        <v>10904</v>
      </c>
      <c r="I670" s="1" t="s">
        <v>10905</v>
      </c>
      <c r="J670" s="1" t="s">
        <v>10905</v>
      </c>
      <c r="K670" s="2"/>
      <c r="L670" s="1">
        <v>-7.0</v>
      </c>
      <c r="M670" s="1"/>
      <c r="N670" s="1">
        <v>7.979166666666667</v>
      </c>
      <c r="O670" s="1" t="s">
        <v>8764</v>
      </c>
      <c r="P670" s="1" t="s">
        <v>10906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>
      <c r="A671" s="1" t="s">
        <v>24</v>
      </c>
      <c r="B671" s="1" t="s">
        <v>17</v>
      </c>
      <c r="C671" s="1">
        <v>563.6</v>
      </c>
      <c r="D671" s="1">
        <v>0.0</v>
      </c>
      <c r="E671" s="1" t="s">
        <v>25</v>
      </c>
      <c r="F671" s="1" t="s">
        <v>26</v>
      </c>
      <c r="G671" s="1" t="s">
        <v>27</v>
      </c>
      <c r="H671" s="1" t="s">
        <v>10907</v>
      </c>
      <c r="I671" s="1" t="s">
        <v>10908</v>
      </c>
      <c r="J671" s="1" t="s">
        <v>10908</v>
      </c>
      <c r="K671" s="2"/>
      <c r="L671" s="1">
        <v>0.0</v>
      </c>
      <c r="M671" s="1"/>
      <c r="N671" s="1">
        <v>14.020866666666667</v>
      </c>
      <c r="O671" s="1" t="s">
        <v>8764</v>
      </c>
      <c r="P671" s="1" t="s">
        <v>10909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1" t="s">
        <v>32</v>
      </c>
      <c r="B672" s="1" t="s">
        <v>17</v>
      </c>
      <c r="C672" s="3">
        <v>956.0</v>
      </c>
      <c r="D672" s="1">
        <v>0.0</v>
      </c>
      <c r="E672" s="2"/>
      <c r="F672" s="1" t="s">
        <v>26</v>
      </c>
      <c r="G672" s="1" t="s">
        <v>27</v>
      </c>
      <c r="H672" s="1" t="s">
        <v>10910</v>
      </c>
      <c r="I672" s="1" t="s">
        <v>10911</v>
      </c>
      <c r="J672" s="1" t="s">
        <v>10911</v>
      </c>
      <c r="K672" s="2"/>
      <c r="L672" s="1">
        <v>-3.0</v>
      </c>
      <c r="M672" s="1"/>
      <c r="N672" s="1">
        <v>11.11155</v>
      </c>
      <c r="O672" s="1" t="s">
        <v>8764</v>
      </c>
      <c r="P672" s="1" t="s">
        <v>10912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24</v>
      </c>
      <c r="B673" s="1" t="s">
        <v>17</v>
      </c>
      <c r="C673" s="1">
        <v>299.0</v>
      </c>
      <c r="D673" s="1">
        <v>0.0</v>
      </c>
      <c r="E673" s="1" t="s">
        <v>25</v>
      </c>
      <c r="F673" s="1" t="s">
        <v>26</v>
      </c>
      <c r="G673" s="1" t="s">
        <v>27</v>
      </c>
      <c r="H673" s="1" t="s">
        <v>10913</v>
      </c>
      <c r="I673" s="1" t="s">
        <v>10914</v>
      </c>
      <c r="J673" s="1" t="s">
        <v>10914</v>
      </c>
      <c r="K673" s="2"/>
      <c r="L673" s="1">
        <v>-6.0</v>
      </c>
      <c r="M673" s="1"/>
      <c r="N673" s="1">
        <v>8.349516666666666</v>
      </c>
      <c r="O673" s="1" t="s">
        <v>8764</v>
      </c>
      <c r="P673" s="1" t="s">
        <v>10915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1" t="s">
        <v>24</v>
      </c>
      <c r="B674" s="1" t="s">
        <v>17</v>
      </c>
      <c r="C674" s="1">
        <v>346.2</v>
      </c>
      <c r="D674" s="1">
        <v>0.0</v>
      </c>
      <c r="E674" s="1" t="s">
        <v>25</v>
      </c>
      <c r="F674" s="1" t="s">
        <v>26</v>
      </c>
      <c r="G674" s="1" t="s">
        <v>27</v>
      </c>
      <c r="H674" s="1" t="s">
        <v>10916</v>
      </c>
      <c r="I674" s="1" t="s">
        <v>10917</v>
      </c>
      <c r="J674" s="1" t="s">
        <v>10917</v>
      </c>
      <c r="K674" s="2"/>
      <c r="L674" s="1">
        <v>-5.0</v>
      </c>
      <c r="M674" s="1"/>
      <c r="N674" s="1">
        <v>9.706283333333333</v>
      </c>
      <c r="O674" s="1" t="s">
        <v>8764</v>
      </c>
      <c r="P674" s="1" t="s">
        <v>10918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>
      <c r="A675" s="1" t="s">
        <v>24</v>
      </c>
      <c r="B675" s="1" t="s">
        <v>17</v>
      </c>
      <c r="C675" s="1">
        <v>214.2</v>
      </c>
      <c r="D675" s="1">
        <v>0.0</v>
      </c>
      <c r="E675" s="1" t="s">
        <v>25</v>
      </c>
      <c r="F675" s="1" t="s">
        <v>26</v>
      </c>
      <c r="G675" s="1" t="s">
        <v>27</v>
      </c>
      <c r="H675" s="1" t="s">
        <v>10919</v>
      </c>
      <c r="I675" s="1" t="s">
        <v>10920</v>
      </c>
      <c r="J675" s="1" t="s">
        <v>10920</v>
      </c>
      <c r="K675" s="2"/>
      <c r="L675" s="1">
        <v>-6.0</v>
      </c>
      <c r="M675" s="1"/>
      <c r="N675" s="1">
        <v>8.32195</v>
      </c>
      <c r="O675" s="1" t="s">
        <v>8764</v>
      </c>
      <c r="P675" s="1" t="s">
        <v>8835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48</v>
      </c>
      <c r="B676" s="1" t="s">
        <v>17</v>
      </c>
      <c r="C676" s="1">
        <v>269.0</v>
      </c>
      <c r="D676" s="1">
        <v>0.0</v>
      </c>
      <c r="E676" s="1" t="s">
        <v>9895</v>
      </c>
      <c r="F676" s="1" t="s">
        <v>50</v>
      </c>
      <c r="G676" s="1" t="s">
        <v>27</v>
      </c>
      <c r="H676" s="1" t="s">
        <v>10921</v>
      </c>
      <c r="I676" s="1" t="s">
        <v>10922</v>
      </c>
      <c r="J676" s="1" t="s">
        <v>10923</v>
      </c>
      <c r="K676" s="1" t="s">
        <v>10924</v>
      </c>
      <c r="L676" s="1">
        <v>-13.0</v>
      </c>
      <c r="M676" s="1">
        <v>0.00215</v>
      </c>
      <c r="N676" s="1">
        <v>7.215516666666667</v>
      </c>
      <c r="O676" s="1" t="s">
        <v>55</v>
      </c>
      <c r="P676" s="1" t="s">
        <v>10925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1" t="s">
        <v>66</v>
      </c>
      <c r="B677" s="1" t="s">
        <v>17</v>
      </c>
      <c r="C677" s="1">
        <v>329.0</v>
      </c>
      <c r="D677" s="1">
        <v>0.0</v>
      </c>
      <c r="E677" s="1" t="s">
        <v>10193</v>
      </c>
      <c r="F677" s="1" t="s">
        <v>26</v>
      </c>
      <c r="G677" s="1" t="s">
        <v>27</v>
      </c>
      <c r="H677" s="1" t="s">
        <v>10926</v>
      </c>
      <c r="I677" s="1" t="s">
        <v>10927</v>
      </c>
      <c r="J677" s="1" t="s">
        <v>10927</v>
      </c>
      <c r="K677" s="2"/>
      <c r="L677" s="1">
        <v>-4.0</v>
      </c>
      <c r="M677" s="1"/>
      <c r="N677" s="1">
        <v>10.854666666666667</v>
      </c>
      <c r="O677" s="1" t="s">
        <v>8764</v>
      </c>
      <c r="P677" s="1" t="s">
        <v>980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48</v>
      </c>
      <c r="B678" s="1" t="s">
        <v>17</v>
      </c>
      <c r="C678" s="1">
        <v>286.0</v>
      </c>
      <c r="D678" s="1">
        <v>0.0</v>
      </c>
      <c r="E678" s="1" t="s">
        <v>9895</v>
      </c>
      <c r="F678" s="1" t="s">
        <v>50</v>
      </c>
      <c r="G678" s="1" t="s">
        <v>27</v>
      </c>
      <c r="H678" s="1" t="s">
        <v>10928</v>
      </c>
      <c r="I678" s="1" t="s">
        <v>10929</v>
      </c>
      <c r="J678" s="1" t="s">
        <v>10930</v>
      </c>
      <c r="K678" s="1" t="s">
        <v>10931</v>
      </c>
      <c r="L678" s="1">
        <v>-5.0</v>
      </c>
      <c r="M678" s="1">
        <v>0.002266666666666667</v>
      </c>
      <c r="N678" s="1">
        <v>9.826833333333333</v>
      </c>
      <c r="O678" s="1" t="s">
        <v>55</v>
      </c>
      <c r="P678" s="1" t="s">
        <v>10932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24</v>
      </c>
      <c r="B679" s="1" t="s">
        <v>17</v>
      </c>
      <c r="C679" s="3">
        <v>323.0</v>
      </c>
      <c r="D679" s="1">
        <v>0.0</v>
      </c>
      <c r="E679" s="1" t="s">
        <v>25</v>
      </c>
      <c r="F679" s="1" t="s">
        <v>26</v>
      </c>
      <c r="G679" s="1" t="s">
        <v>27</v>
      </c>
      <c r="H679" s="1" t="s">
        <v>10933</v>
      </c>
      <c r="I679" s="1" t="s">
        <v>10934</v>
      </c>
      <c r="J679" s="1" t="s">
        <v>10934</v>
      </c>
      <c r="K679" s="2"/>
      <c r="L679" s="1">
        <v>-4.0</v>
      </c>
      <c r="M679" s="1"/>
      <c r="N679" s="1">
        <v>10.846133333333333</v>
      </c>
      <c r="O679" s="1" t="s">
        <v>8764</v>
      </c>
      <c r="P679" s="1" t="s">
        <v>10935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>
      <c r="A680" s="1" t="s">
        <v>48</v>
      </c>
      <c r="B680" s="1" t="s">
        <v>17</v>
      </c>
      <c r="C680" s="1">
        <v>366.0</v>
      </c>
      <c r="D680" s="1">
        <v>0.0</v>
      </c>
      <c r="E680" s="1" t="s">
        <v>9895</v>
      </c>
      <c r="F680" s="1" t="s">
        <v>50</v>
      </c>
      <c r="G680" s="1" t="s">
        <v>27</v>
      </c>
      <c r="H680" s="1" t="s">
        <v>10936</v>
      </c>
      <c r="I680" s="1" t="s">
        <v>10937</v>
      </c>
      <c r="J680" s="1" t="s">
        <v>10938</v>
      </c>
      <c r="K680" s="1" t="s">
        <v>10939</v>
      </c>
      <c r="L680" s="1">
        <v>14.0</v>
      </c>
      <c r="M680" s="1">
        <v>0.0028833333333333332</v>
      </c>
      <c r="N680" s="1">
        <v>24.934983333333335</v>
      </c>
      <c r="O680" s="1" t="s">
        <v>55</v>
      </c>
      <c r="P680" s="1" t="s">
        <v>10940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1" t="s">
        <v>24</v>
      </c>
      <c r="B681" s="1" t="s">
        <v>17</v>
      </c>
      <c r="C681" s="1">
        <v>453.4</v>
      </c>
      <c r="D681" s="1">
        <v>0.0</v>
      </c>
      <c r="E681" s="1" t="s">
        <v>25</v>
      </c>
      <c r="F681" s="1" t="s">
        <v>26</v>
      </c>
      <c r="G681" s="1" t="s">
        <v>27</v>
      </c>
      <c r="H681" s="1" t="s">
        <v>10941</v>
      </c>
      <c r="I681" s="1" t="s">
        <v>10942</v>
      </c>
      <c r="J681" s="1" t="s">
        <v>10942</v>
      </c>
      <c r="K681" s="2"/>
      <c r="L681" s="1">
        <v>8.0</v>
      </c>
      <c r="M681" s="1"/>
      <c r="N681" s="1">
        <v>23.979266666666668</v>
      </c>
      <c r="O681" s="1" t="s">
        <v>8764</v>
      </c>
      <c r="P681" s="1" t="s">
        <v>10943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>
      <c r="A682" s="1" t="s">
        <v>48</v>
      </c>
      <c r="B682" s="1" t="s">
        <v>17</v>
      </c>
      <c r="C682" s="1">
        <v>682.0</v>
      </c>
      <c r="D682" s="1">
        <v>0.0</v>
      </c>
      <c r="E682" s="1" t="s">
        <v>25</v>
      </c>
      <c r="F682" s="1" t="s">
        <v>50</v>
      </c>
      <c r="G682" s="1" t="s">
        <v>27</v>
      </c>
      <c r="H682" s="1" t="s">
        <v>10944</v>
      </c>
      <c r="I682" s="1" t="s">
        <v>10945</v>
      </c>
      <c r="J682" s="1" t="s">
        <v>10946</v>
      </c>
      <c r="K682" s="1" t="s">
        <v>10947</v>
      </c>
      <c r="L682" s="1">
        <v>30.0</v>
      </c>
      <c r="M682" s="1">
        <v>25.737683333333333</v>
      </c>
      <c r="N682" s="1">
        <v>28.758183333333335</v>
      </c>
      <c r="O682" s="1" t="s">
        <v>55</v>
      </c>
      <c r="P682" s="1" t="s">
        <v>10948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48</v>
      </c>
      <c r="B683" s="1" t="s">
        <v>17</v>
      </c>
      <c r="C683" s="1">
        <v>316.0</v>
      </c>
      <c r="D683" s="1">
        <v>0.0</v>
      </c>
      <c r="E683" s="1" t="s">
        <v>9895</v>
      </c>
      <c r="F683" s="1" t="s">
        <v>50</v>
      </c>
      <c r="G683" s="1" t="s">
        <v>27</v>
      </c>
      <c r="H683" s="1" t="s">
        <v>10949</v>
      </c>
      <c r="I683" s="1" t="s">
        <v>10950</v>
      </c>
      <c r="J683" s="1" t="s">
        <v>10951</v>
      </c>
      <c r="K683" s="1" t="s">
        <v>10952</v>
      </c>
      <c r="L683" s="1">
        <v>8.0</v>
      </c>
      <c r="M683" s="1">
        <v>0.004516666666666667</v>
      </c>
      <c r="N683" s="1">
        <v>13.61565</v>
      </c>
      <c r="O683" s="1" t="s">
        <v>55</v>
      </c>
      <c r="P683" s="1" t="s">
        <v>10953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48</v>
      </c>
      <c r="B684" s="1" t="s">
        <v>17</v>
      </c>
      <c r="C684" s="1">
        <v>1046.0</v>
      </c>
      <c r="D684" s="1">
        <v>0.0</v>
      </c>
      <c r="E684" s="1" t="s">
        <v>25</v>
      </c>
      <c r="F684" s="1" t="s">
        <v>50</v>
      </c>
      <c r="G684" s="1" t="s">
        <v>19</v>
      </c>
      <c r="H684" s="1" t="s">
        <v>10954</v>
      </c>
      <c r="I684" s="1" t="s">
        <v>10955</v>
      </c>
      <c r="J684" s="1" t="s">
        <v>10956</v>
      </c>
      <c r="K684" s="1" t="s">
        <v>10957</v>
      </c>
      <c r="L684" s="1">
        <v>32.0</v>
      </c>
      <c r="M684" s="1">
        <v>22.79146666666667</v>
      </c>
      <c r="N684" s="1">
        <v>31.085766666666668</v>
      </c>
      <c r="O684" s="1" t="s">
        <v>55</v>
      </c>
      <c r="P684" s="1" t="s">
        <v>10958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24</v>
      </c>
      <c r="B685" s="1" t="s">
        <v>17</v>
      </c>
      <c r="C685" s="1">
        <v>428.4</v>
      </c>
      <c r="D685" s="1">
        <v>0.0</v>
      </c>
      <c r="E685" s="1" t="s">
        <v>25</v>
      </c>
      <c r="F685" s="1" t="s">
        <v>26</v>
      </c>
      <c r="G685" s="1" t="s">
        <v>27</v>
      </c>
      <c r="H685" s="1" t="s">
        <v>10959</v>
      </c>
      <c r="I685" s="1" t="s">
        <v>10960</v>
      </c>
      <c r="J685" s="1" t="s">
        <v>10960</v>
      </c>
      <c r="K685" s="2"/>
      <c r="L685" s="1">
        <v>-2.0</v>
      </c>
      <c r="M685" s="1"/>
      <c r="N685" s="1">
        <v>12.301616666666666</v>
      </c>
      <c r="O685" s="1" t="s">
        <v>8764</v>
      </c>
      <c r="P685" s="1" t="s">
        <v>9448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>
      <c r="A686" s="1" t="s">
        <v>48</v>
      </c>
      <c r="B686" s="1" t="s">
        <v>17</v>
      </c>
      <c r="C686" s="1">
        <v>249.0</v>
      </c>
      <c r="D686" s="1">
        <v>0.0</v>
      </c>
      <c r="E686" s="1" t="s">
        <v>9895</v>
      </c>
      <c r="F686" s="1" t="s">
        <v>50</v>
      </c>
      <c r="G686" s="1" t="s">
        <v>19</v>
      </c>
      <c r="H686" s="1" t="s">
        <v>10961</v>
      </c>
      <c r="I686" s="1" t="s">
        <v>10962</v>
      </c>
      <c r="J686" s="1" t="s">
        <v>10963</v>
      </c>
      <c r="K686" s="1" t="s">
        <v>10964</v>
      </c>
      <c r="L686" s="1">
        <v>-6.0</v>
      </c>
      <c r="M686" s="1">
        <v>0.0021666666666666666</v>
      </c>
      <c r="N686" s="1">
        <v>9.48785</v>
      </c>
      <c r="O686" s="1" t="s">
        <v>55</v>
      </c>
      <c r="P686" s="1" t="s">
        <v>10925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>
      <c r="A687" s="1" t="s">
        <v>24</v>
      </c>
      <c r="B687" s="1" t="s">
        <v>17</v>
      </c>
      <c r="C687" s="1">
        <v>239.2</v>
      </c>
      <c r="D687" s="1">
        <v>0.0</v>
      </c>
      <c r="E687" s="1" t="s">
        <v>25</v>
      </c>
      <c r="F687" s="1" t="s">
        <v>26</v>
      </c>
      <c r="G687" s="1" t="s">
        <v>27</v>
      </c>
      <c r="H687" s="1" t="s">
        <v>10965</v>
      </c>
      <c r="I687" s="1" t="s">
        <v>10966</v>
      </c>
      <c r="J687" s="1" t="s">
        <v>10966</v>
      </c>
      <c r="K687" s="2"/>
      <c r="L687" s="1">
        <v>-3.0</v>
      </c>
      <c r="M687" s="1"/>
      <c r="N687" s="1">
        <v>11.568416666666666</v>
      </c>
      <c r="O687" s="1" t="s">
        <v>8764</v>
      </c>
      <c r="P687" s="1" t="s">
        <v>8943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>
      <c r="A688" s="1" t="s">
        <v>48</v>
      </c>
      <c r="B688" s="1" t="s">
        <v>17</v>
      </c>
      <c r="C688" s="1">
        <v>348.0</v>
      </c>
      <c r="D688" s="1">
        <v>0.0</v>
      </c>
      <c r="E688" s="1" t="s">
        <v>9895</v>
      </c>
      <c r="F688" s="1" t="s">
        <v>50</v>
      </c>
      <c r="G688" s="1" t="s">
        <v>27</v>
      </c>
      <c r="H688" s="1" t="s">
        <v>10967</v>
      </c>
      <c r="I688" s="1" t="s">
        <v>10968</v>
      </c>
      <c r="J688" s="1" t="s">
        <v>10969</v>
      </c>
      <c r="K688" s="1" t="s">
        <v>10970</v>
      </c>
      <c r="L688" s="1">
        <v>14.0</v>
      </c>
      <c r="M688" s="1">
        <v>0.0064333333333333334</v>
      </c>
      <c r="N688" s="1">
        <v>37.15205</v>
      </c>
      <c r="O688" s="1" t="s">
        <v>55</v>
      </c>
      <c r="P688" s="1" t="s">
        <v>10971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>
      <c r="A689" s="1" t="s">
        <v>24</v>
      </c>
      <c r="B689" s="1" t="s">
        <v>17</v>
      </c>
      <c r="C689" s="1">
        <v>182.2</v>
      </c>
      <c r="D689" s="1">
        <v>0.0</v>
      </c>
      <c r="E689" s="1" t="s">
        <v>25</v>
      </c>
      <c r="F689" s="1" t="s">
        <v>26</v>
      </c>
      <c r="G689" s="1" t="s">
        <v>27</v>
      </c>
      <c r="H689" s="1" t="s">
        <v>10972</v>
      </c>
      <c r="I689" s="1" t="s">
        <v>10973</v>
      </c>
      <c r="J689" s="1" t="s">
        <v>10973</v>
      </c>
      <c r="K689" s="2"/>
      <c r="L689" s="1">
        <v>-9.0</v>
      </c>
      <c r="M689" s="1"/>
      <c r="N689" s="1">
        <v>5.628533333333333</v>
      </c>
      <c r="O689" s="1" t="s">
        <v>8764</v>
      </c>
      <c r="P689" s="1" t="s">
        <v>9036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16</v>
      </c>
      <c r="B690" s="1" t="s">
        <v>17</v>
      </c>
      <c r="C690" s="1">
        <v>119.0</v>
      </c>
      <c r="D690" s="1">
        <v>0.0</v>
      </c>
      <c r="E690" s="2"/>
      <c r="F690" s="1" t="s">
        <v>18</v>
      </c>
      <c r="G690" s="1" t="s">
        <v>19</v>
      </c>
      <c r="H690" s="1" t="s">
        <v>10974</v>
      </c>
      <c r="I690" s="1" t="s">
        <v>10975</v>
      </c>
      <c r="J690" s="1" t="s">
        <v>10975</v>
      </c>
      <c r="K690" s="2"/>
      <c r="L690" s="1">
        <v>0.0</v>
      </c>
      <c r="M690" s="1"/>
      <c r="N690" s="1">
        <v>4.33695</v>
      </c>
      <c r="O690" s="1" t="s">
        <v>22</v>
      </c>
      <c r="P690" s="1" t="s">
        <v>10976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16</v>
      </c>
      <c r="B691" s="1" t="s">
        <v>17</v>
      </c>
      <c r="C691" s="1">
        <v>249.0</v>
      </c>
      <c r="D691" s="1">
        <v>249.0</v>
      </c>
      <c r="E691" s="2"/>
      <c r="F691" s="1" t="s">
        <v>18</v>
      </c>
      <c r="G691" s="1" t="s">
        <v>19</v>
      </c>
      <c r="H691" s="1" t="s">
        <v>10977</v>
      </c>
      <c r="I691" s="1" t="s">
        <v>10978</v>
      </c>
      <c r="J691" s="1" t="s">
        <v>10978</v>
      </c>
      <c r="K691" s="2"/>
      <c r="L691" s="1">
        <v>-4.0</v>
      </c>
      <c r="M691" s="1"/>
      <c r="N691" s="1">
        <v>0.04735</v>
      </c>
      <c r="O691" s="1" t="s">
        <v>22</v>
      </c>
      <c r="P691" s="1" t="s">
        <v>10979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66</v>
      </c>
      <c r="B692" s="1" t="s">
        <v>17</v>
      </c>
      <c r="C692" s="1">
        <v>329.0</v>
      </c>
      <c r="D692" s="1">
        <v>0.0</v>
      </c>
      <c r="E692" s="1" t="s">
        <v>1398</v>
      </c>
      <c r="F692" s="1" t="s">
        <v>26</v>
      </c>
      <c r="G692" s="1" t="s">
        <v>27</v>
      </c>
      <c r="H692" s="1" t="s">
        <v>10980</v>
      </c>
      <c r="I692" s="1" t="s">
        <v>10981</v>
      </c>
      <c r="J692" s="1" t="s">
        <v>10981</v>
      </c>
      <c r="K692" s="2"/>
      <c r="L692" s="1">
        <v>-1.0</v>
      </c>
      <c r="M692" s="1"/>
      <c r="N692" s="1">
        <v>18.8322</v>
      </c>
      <c r="O692" s="1" t="s">
        <v>8764</v>
      </c>
      <c r="P692" s="1" t="s">
        <v>3296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32</v>
      </c>
      <c r="B693" s="1" t="s">
        <v>17</v>
      </c>
      <c r="C693" s="1">
        <v>224.0</v>
      </c>
      <c r="D693" s="1">
        <v>0.0</v>
      </c>
      <c r="E693" s="2"/>
      <c r="F693" s="1" t="s">
        <v>26</v>
      </c>
      <c r="G693" s="1" t="s">
        <v>27</v>
      </c>
      <c r="H693" s="1" t="s">
        <v>10982</v>
      </c>
      <c r="I693" s="1" t="s">
        <v>10983</v>
      </c>
      <c r="J693" s="1" t="s">
        <v>10983</v>
      </c>
      <c r="K693" s="2"/>
      <c r="L693" s="1">
        <v>0.0</v>
      </c>
      <c r="M693" s="1"/>
      <c r="N693" s="1">
        <v>14.064033333333333</v>
      </c>
      <c r="O693" s="1" t="s">
        <v>8764</v>
      </c>
      <c r="P693" s="1" t="s">
        <v>10984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66</v>
      </c>
      <c r="B694" s="1" t="s">
        <v>17</v>
      </c>
      <c r="C694" s="1">
        <v>323.0</v>
      </c>
      <c r="D694" s="1">
        <v>0.0</v>
      </c>
      <c r="E694" s="1" t="s">
        <v>6880</v>
      </c>
      <c r="F694" s="1" t="s">
        <v>26</v>
      </c>
      <c r="G694" s="1" t="s">
        <v>27</v>
      </c>
      <c r="H694" s="1" t="s">
        <v>10985</v>
      </c>
      <c r="I694" s="1" t="s">
        <v>10986</v>
      </c>
      <c r="J694" s="1" t="s">
        <v>10986</v>
      </c>
      <c r="K694" s="2"/>
      <c r="L694" s="1">
        <v>1.0</v>
      </c>
      <c r="M694" s="1"/>
      <c r="N694" s="1">
        <v>19.315933333333334</v>
      </c>
      <c r="O694" s="1" t="s">
        <v>8764</v>
      </c>
      <c r="P694" s="1" t="s">
        <v>10987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66</v>
      </c>
      <c r="B695" s="1" t="s">
        <v>17</v>
      </c>
      <c r="C695" s="1">
        <v>329.0</v>
      </c>
      <c r="D695" s="1">
        <v>0.0</v>
      </c>
      <c r="E695" s="1" t="s">
        <v>2643</v>
      </c>
      <c r="F695" s="1" t="s">
        <v>26</v>
      </c>
      <c r="G695" s="1" t="s">
        <v>27</v>
      </c>
      <c r="H695" s="1" t="s">
        <v>10988</v>
      </c>
      <c r="I695" s="1" t="s">
        <v>10989</v>
      </c>
      <c r="J695" s="1" t="s">
        <v>10989</v>
      </c>
      <c r="K695" s="2"/>
      <c r="L695" s="1">
        <v>4.0</v>
      </c>
      <c r="M695" s="1"/>
      <c r="N695" s="1">
        <v>19.999316666666665</v>
      </c>
      <c r="O695" s="1" t="s">
        <v>8764</v>
      </c>
      <c r="P695" s="1" t="s">
        <v>980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32</v>
      </c>
      <c r="B696" s="1" t="s">
        <v>17</v>
      </c>
      <c r="C696" s="1">
        <v>129.0</v>
      </c>
      <c r="D696" s="1">
        <v>0.0</v>
      </c>
      <c r="E696" s="2"/>
      <c r="F696" s="1" t="s">
        <v>26</v>
      </c>
      <c r="G696" s="1" t="s">
        <v>27</v>
      </c>
      <c r="H696" s="1" t="s">
        <v>10990</v>
      </c>
      <c r="I696" s="1" t="s">
        <v>10991</v>
      </c>
      <c r="J696" s="1" t="s">
        <v>10991</v>
      </c>
      <c r="K696" s="2"/>
      <c r="L696" s="1">
        <v>2.0</v>
      </c>
      <c r="M696" s="1"/>
      <c r="N696" s="1">
        <v>17.96463333333333</v>
      </c>
      <c r="O696" s="1" t="s">
        <v>8764</v>
      </c>
      <c r="P696" s="1" t="s">
        <v>10992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24</v>
      </c>
      <c r="B697" s="1" t="s">
        <v>17</v>
      </c>
      <c r="C697" s="1">
        <v>329.0</v>
      </c>
      <c r="D697" s="1">
        <v>0.0</v>
      </c>
      <c r="E697" s="1" t="s">
        <v>25</v>
      </c>
      <c r="F697" s="1" t="s">
        <v>26</v>
      </c>
      <c r="G697" s="1" t="s">
        <v>27</v>
      </c>
      <c r="H697" s="1" t="s">
        <v>10993</v>
      </c>
      <c r="I697" s="1" t="s">
        <v>10994</v>
      </c>
      <c r="J697" s="1" t="s">
        <v>10994</v>
      </c>
      <c r="K697" s="2"/>
      <c r="L697" s="1">
        <v>2.0</v>
      </c>
      <c r="M697" s="1"/>
      <c r="N697" s="1">
        <v>17.189766666666667</v>
      </c>
      <c r="O697" s="1" t="s">
        <v>8764</v>
      </c>
      <c r="P697" s="1" t="s">
        <v>10995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66</v>
      </c>
      <c r="B698" s="1" t="s">
        <v>17</v>
      </c>
      <c r="C698" s="1">
        <v>329.0</v>
      </c>
      <c r="D698" s="1">
        <v>0.0</v>
      </c>
      <c r="E698" s="1" t="s">
        <v>10679</v>
      </c>
      <c r="F698" s="1" t="s">
        <v>26</v>
      </c>
      <c r="G698" s="1" t="s">
        <v>27</v>
      </c>
      <c r="H698" s="1" t="s">
        <v>10996</v>
      </c>
      <c r="I698" s="1" t="s">
        <v>10997</v>
      </c>
      <c r="J698" s="1" t="s">
        <v>10997</v>
      </c>
      <c r="K698" s="2"/>
      <c r="L698" s="1">
        <v>7.0</v>
      </c>
      <c r="M698" s="1"/>
      <c r="N698" s="1">
        <v>22.55153333333333</v>
      </c>
      <c r="O698" s="1" t="s">
        <v>8764</v>
      </c>
      <c r="P698" s="1" t="s">
        <v>1426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24</v>
      </c>
      <c r="B699" s="1" t="s">
        <v>17</v>
      </c>
      <c r="C699" s="1">
        <v>214.2</v>
      </c>
      <c r="D699" s="1">
        <v>0.0</v>
      </c>
      <c r="E699" s="1" t="s">
        <v>25</v>
      </c>
      <c r="F699" s="1" t="s">
        <v>26</v>
      </c>
      <c r="G699" s="1" t="s">
        <v>27</v>
      </c>
      <c r="H699" s="1" t="s">
        <v>10998</v>
      </c>
      <c r="I699" s="1" t="s">
        <v>10999</v>
      </c>
      <c r="J699" s="1" t="s">
        <v>10999</v>
      </c>
      <c r="K699" s="2"/>
      <c r="L699" s="1">
        <v>-10.0</v>
      </c>
      <c r="M699" s="1"/>
      <c r="N699" s="1">
        <v>4.343483333333333</v>
      </c>
      <c r="O699" s="1" t="s">
        <v>8764</v>
      </c>
      <c r="P699" s="1" t="s">
        <v>8835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32</v>
      </c>
      <c r="B700" s="1" t="s">
        <v>17</v>
      </c>
      <c r="C700" s="1">
        <v>329.0</v>
      </c>
      <c r="D700" s="1">
        <v>0.0</v>
      </c>
      <c r="E700" s="2"/>
      <c r="F700" s="1" t="s">
        <v>26</v>
      </c>
      <c r="G700" s="1" t="s">
        <v>27</v>
      </c>
      <c r="H700" s="1" t="s">
        <v>11000</v>
      </c>
      <c r="I700" s="1" t="s">
        <v>11001</v>
      </c>
      <c r="J700" s="1" t="s">
        <v>11001</v>
      </c>
      <c r="K700" s="2"/>
      <c r="L700" s="1">
        <v>-4.0</v>
      </c>
      <c r="M700" s="1"/>
      <c r="N700" s="1">
        <v>10.194516666666667</v>
      </c>
      <c r="O700" s="1" t="s">
        <v>8764</v>
      </c>
      <c r="P700" s="1" t="s">
        <v>8826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48</v>
      </c>
      <c r="B701" s="1" t="s">
        <v>17</v>
      </c>
      <c r="C701" s="1">
        <v>758.0</v>
      </c>
      <c r="D701" s="1">
        <v>0.0</v>
      </c>
      <c r="E701" s="1" t="s">
        <v>10292</v>
      </c>
      <c r="F701" s="1" t="s">
        <v>50</v>
      </c>
      <c r="G701" s="1" t="s">
        <v>27</v>
      </c>
      <c r="H701" s="1" t="s">
        <v>11002</v>
      </c>
      <c r="I701" s="1" t="s">
        <v>11003</v>
      </c>
      <c r="J701" s="1" t="s">
        <v>11004</v>
      </c>
      <c r="K701" s="1" t="s">
        <v>11005</v>
      </c>
      <c r="L701" s="1">
        <v>-17.0</v>
      </c>
      <c r="M701" s="1">
        <v>0.0019333333333333333</v>
      </c>
      <c r="N701" s="1">
        <v>7.969616666666667</v>
      </c>
      <c r="O701" s="1" t="s">
        <v>55</v>
      </c>
      <c r="P701" s="1" t="s">
        <v>11006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66</v>
      </c>
      <c r="B702" s="1" t="s">
        <v>17</v>
      </c>
      <c r="C702" s="1">
        <v>264.0</v>
      </c>
      <c r="D702" s="1">
        <v>0.0</v>
      </c>
      <c r="E702" s="1" t="s">
        <v>6880</v>
      </c>
      <c r="F702" s="1" t="s">
        <v>26</v>
      </c>
      <c r="G702" s="1" t="s">
        <v>27</v>
      </c>
      <c r="H702" s="1" t="s">
        <v>11007</v>
      </c>
      <c r="I702" s="1" t="s">
        <v>11008</v>
      </c>
      <c r="J702" s="1" t="s">
        <v>11008</v>
      </c>
      <c r="K702" s="2"/>
      <c r="L702" s="1">
        <v>-4.0</v>
      </c>
      <c r="M702" s="1"/>
      <c r="N702" s="1">
        <v>10.418133333333333</v>
      </c>
      <c r="O702" s="1" t="s">
        <v>8764</v>
      </c>
      <c r="P702" s="1" t="s">
        <v>948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32</v>
      </c>
      <c r="B703" s="1" t="s">
        <v>17</v>
      </c>
      <c r="C703" s="1">
        <v>427.0</v>
      </c>
      <c r="D703" s="1">
        <v>0.0</v>
      </c>
      <c r="E703" s="2"/>
      <c r="F703" s="1" t="s">
        <v>26</v>
      </c>
      <c r="G703" s="1" t="s">
        <v>27</v>
      </c>
      <c r="H703" s="1" t="s">
        <v>11009</v>
      </c>
      <c r="I703" s="1" t="s">
        <v>11010</v>
      </c>
      <c r="J703" s="1" t="s">
        <v>11010</v>
      </c>
      <c r="K703" s="2"/>
      <c r="L703" s="1">
        <v>1.0</v>
      </c>
      <c r="M703" s="1"/>
      <c r="N703" s="1">
        <v>16.897133333333333</v>
      </c>
      <c r="O703" s="1" t="s">
        <v>8764</v>
      </c>
      <c r="P703" s="1" t="s">
        <v>11011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66</v>
      </c>
      <c r="B704" s="1" t="s">
        <v>17</v>
      </c>
      <c r="C704" s="1">
        <v>298.0</v>
      </c>
      <c r="D704" s="1">
        <v>0.0</v>
      </c>
      <c r="E704" s="1" t="s">
        <v>10679</v>
      </c>
      <c r="F704" s="1" t="s">
        <v>26</v>
      </c>
      <c r="G704" s="1" t="s">
        <v>27</v>
      </c>
      <c r="H704" s="1" t="s">
        <v>11012</v>
      </c>
      <c r="I704" s="1" t="s">
        <v>11013</v>
      </c>
      <c r="J704" s="1" t="s">
        <v>11013</v>
      </c>
      <c r="K704" s="2"/>
      <c r="L704" s="1">
        <v>0.0</v>
      </c>
      <c r="M704" s="1"/>
      <c r="N704" s="1">
        <v>14.040066666666666</v>
      </c>
      <c r="O704" s="1" t="s">
        <v>8764</v>
      </c>
      <c r="P704" s="1" t="s">
        <v>11014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32</v>
      </c>
      <c r="B705" s="1" t="s">
        <v>17</v>
      </c>
      <c r="C705" s="1">
        <v>578.0</v>
      </c>
      <c r="D705" s="1">
        <v>0.0</v>
      </c>
      <c r="E705" s="2"/>
      <c r="F705" s="1" t="s">
        <v>26</v>
      </c>
      <c r="G705" s="1" t="s">
        <v>19</v>
      </c>
      <c r="H705" s="1" t="s">
        <v>11015</v>
      </c>
      <c r="I705" s="1" t="s">
        <v>11016</v>
      </c>
      <c r="J705" s="1" t="s">
        <v>11016</v>
      </c>
      <c r="K705" s="2"/>
      <c r="L705" s="1">
        <v>5.0</v>
      </c>
      <c r="M705" s="1"/>
      <c r="N705" s="1">
        <v>20.9016</v>
      </c>
      <c r="O705" s="1" t="s">
        <v>8764</v>
      </c>
      <c r="P705" s="1" t="s">
        <v>11017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24</v>
      </c>
      <c r="B706" s="1" t="s">
        <v>17</v>
      </c>
      <c r="C706" s="1">
        <v>552.4</v>
      </c>
      <c r="D706" s="1">
        <v>0.0</v>
      </c>
      <c r="E706" s="1" t="s">
        <v>25</v>
      </c>
      <c r="F706" s="1" t="s">
        <v>26</v>
      </c>
      <c r="G706" s="1" t="s">
        <v>27</v>
      </c>
      <c r="H706" s="1" t="s">
        <v>11018</v>
      </c>
      <c r="I706" s="1" t="s">
        <v>11019</v>
      </c>
      <c r="J706" s="1" t="s">
        <v>11019</v>
      </c>
      <c r="K706" s="2"/>
      <c r="L706" s="1">
        <v>1.0</v>
      </c>
      <c r="M706" s="1"/>
      <c r="N706" s="1">
        <v>16.483916666666666</v>
      </c>
      <c r="O706" s="1" t="s">
        <v>8764</v>
      </c>
      <c r="P706" s="1" t="s">
        <v>11020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48</v>
      </c>
      <c r="B707" s="1" t="s">
        <v>17</v>
      </c>
      <c r="C707" s="1">
        <v>219.0</v>
      </c>
      <c r="D707" s="1">
        <v>50.0</v>
      </c>
      <c r="E707" s="2"/>
      <c r="F707" s="1" t="s">
        <v>18</v>
      </c>
      <c r="G707" s="1" t="s">
        <v>27</v>
      </c>
      <c r="H707" s="1" t="s">
        <v>11021</v>
      </c>
      <c r="I707" s="1" t="s">
        <v>11022</v>
      </c>
      <c r="J707" s="1" t="s">
        <v>11022</v>
      </c>
      <c r="K707" s="2"/>
      <c r="L707" s="1">
        <v>0.0</v>
      </c>
      <c r="M707" s="1"/>
      <c r="N707" s="1">
        <v>19.370733333333334</v>
      </c>
      <c r="O707" s="1" t="s">
        <v>55</v>
      </c>
      <c r="P707" s="1" t="s">
        <v>9821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24</v>
      </c>
      <c r="B708" s="1" t="s">
        <v>17</v>
      </c>
      <c r="C708" s="1">
        <v>812.8</v>
      </c>
      <c r="D708" s="1">
        <v>0.0</v>
      </c>
      <c r="E708" s="1" t="s">
        <v>25</v>
      </c>
      <c r="F708" s="1" t="s">
        <v>26</v>
      </c>
      <c r="G708" s="1" t="s">
        <v>27</v>
      </c>
      <c r="H708" s="1" t="s">
        <v>11023</v>
      </c>
      <c r="I708" s="1" t="s">
        <v>11024</v>
      </c>
      <c r="J708" s="1" t="s">
        <v>11024</v>
      </c>
      <c r="K708" s="2"/>
      <c r="L708" s="1">
        <v>7.0</v>
      </c>
      <c r="M708" s="1"/>
      <c r="N708" s="1">
        <v>22.18865</v>
      </c>
      <c r="O708" s="1" t="s">
        <v>8764</v>
      </c>
      <c r="P708" s="1" t="s">
        <v>11025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24</v>
      </c>
      <c r="B709" s="1" t="s">
        <v>17</v>
      </c>
      <c r="C709" s="1">
        <v>415.2</v>
      </c>
      <c r="D709" s="1">
        <v>0.0</v>
      </c>
      <c r="E709" s="1" t="s">
        <v>25</v>
      </c>
      <c r="F709" s="1" t="s">
        <v>26</v>
      </c>
      <c r="G709" s="1" t="s">
        <v>27</v>
      </c>
      <c r="H709" s="1" t="s">
        <v>11026</v>
      </c>
      <c r="I709" s="1" t="s">
        <v>11027</v>
      </c>
      <c r="J709" s="1" t="s">
        <v>11027</v>
      </c>
      <c r="K709" s="2"/>
      <c r="L709" s="1">
        <v>-1.0</v>
      </c>
      <c r="M709" s="1"/>
      <c r="N709" s="1">
        <v>13.2922</v>
      </c>
      <c r="O709" s="1" t="s">
        <v>8764</v>
      </c>
      <c r="P709" s="1" t="s">
        <v>11028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24</v>
      </c>
      <c r="B710" s="1" t="s">
        <v>17</v>
      </c>
      <c r="C710" s="1">
        <v>299.0</v>
      </c>
      <c r="D710" s="1">
        <v>0.0</v>
      </c>
      <c r="E710" s="1" t="s">
        <v>25</v>
      </c>
      <c r="F710" s="1" t="s">
        <v>26</v>
      </c>
      <c r="G710" s="1" t="s">
        <v>27</v>
      </c>
      <c r="H710" s="1" t="s">
        <v>11029</v>
      </c>
      <c r="I710" s="1" t="s">
        <v>11030</v>
      </c>
      <c r="J710" s="1" t="s">
        <v>11030</v>
      </c>
      <c r="K710" s="2"/>
      <c r="L710" s="1">
        <v>-6.0</v>
      </c>
      <c r="M710" s="1"/>
      <c r="N710" s="1">
        <v>8.0611</v>
      </c>
      <c r="O710" s="1" t="s">
        <v>8764</v>
      </c>
      <c r="P710" s="1" t="s">
        <v>8777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24</v>
      </c>
      <c r="B711" s="1" t="s">
        <v>17</v>
      </c>
      <c r="C711" s="1">
        <v>214.2</v>
      </c>
      <c r="D711" s="1">
        <v>0.0</v>
      </c>
      <c r="E711" s="1" t="s">
        <v>25</v>
      </c>
      <c r="F711" s="1" t="s">
        <v>26</v>
      </c>
      <c r="G711" s="1" t="s">
        <v>27</v>
      </c>
      <c r="H711" s="1" t="s">
        <v>11031</v>
      </c>
      <c r="I711" s="1" t="s">
        <v>11032</v>
      </c>
      <c r="J711" s="1" t="s">
        <v>11032</v>
      </c>
      <c r="K711" s="2"/>
      <c r="L711" s="1">
        <v>-9.0</v>
      </c>
      <c r="M711" s="1"/>
      <c r="N711" s="1">
        <v>5.94895</v>
      </c>
      <c r="O711" s="1" t="s">
        <v>8764</v>
      </c>
      <c r="P711" s="1" t="s">
        <v>8958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16</v>
      </c>
      <c r="B712" s="1" t="s">
        <v>17</v>
      </c>
      <c r="C712" s="1">
        <v>349.0</v>
      </c>
      <c r="D712" s="1">
        <v>0.0</v>
      </c>
      <c r="E712" s="2"/>
      <c r="F712" s="1" t="s">
        <v>18</v>
      </c>
      <c r="G712" s="1" t="s">
        <v>19</v>
      </c>
      <c r="H712" s="1" t="s">
        <v>11033</v>
      </c>
      <c r="I712" s="1" t="s">
        <v>11034</v>
      </c>
      <c r="J712" s="1" t="s">
        <v>11034</v>
      </c>
      <c r="K712" s="2"/>
      <c r="L712" s="1">
        <v>-4.0</v>
      </c>
      <c r="M712" s="1"/>
      <c r="N712" s="1">
        <v>0.03401666666666667</v>
      </c>
      <c r="O712" s="1" t="s">
        <v>22</v>
      </c>
      <c r="P712" s="1" t="s">
        <v>11035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32</v>
      </c>
      <c r="B713" s="1" t="s">
        <v>17</v>
      </c>
      <c r="C713" s="1">
        <v>394.0</v>
      </c>
      <c r="D713" s="1">
        <v>0.0</v>
      </c>
      <c r="E713" s="2"/>
      <c r="F713" s="1" t="s">
        <v>26</v>
      </c>
      <c r="G713" s="1" t="s">
        <v>27</v>
      </c>
      <c r="H713" s="1" t="s">
        <v>11036</v>
      </c>
      <c r="I713" s="1" t="s">
        <v>11037</v>
      </c>
      <c r="J713" s="1" t="s">
        <v>11037</v>
      </c>
      <c r="K713" s="2"/>
      <c r="L713" s="1">
        <v>0.0</v>
      </c>
      <c r="M713" s="1"/>
      <c r="N713" s="1">
        <v>14.537183333333333</v>
      </c>
      <c r="O713" s="1" t="s">
        <v>8764</v>
      </c>
      <c r="P713" s="1" t="s">
        <v>11038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66</v>
      </c>
      <c r="B714" s="1" t="s">
        <v>17</v>
      </c>
      <c r="C714" s="1">
        <v>329.0</v>
      </c>
      <c r="D714" s="1">
        <v>0.0</v>
      </c>
      <c r="E714" s="1" t="s">
        <v>1510</v>
      </c>
      <c r="F714" s="1" t="s">
        <v>26</v>
      </c>
      <c r="G714" s="1" t="s">
        <v>27</v>
      </c>
      <c r="H714" s="1" t="s">
        <v>11039</v>
      </c>
      <c r="I714" s="1" t="s">
        <v>11040</v>
      </c>
      <c r="J714" s="1" t="s">
        <v>11040</v>
      </c>
      <c r="K714" s="2"/>
      <c r="L714" s="1">
        <v>-3.0</v>
      </c>
      <c r="M714" s="1"/>
      <c r="N714" s="1">
        <v>12.633033333333334</v>
      </c>
      <c r="O714" s="1" t="s">
        <v>8764</v>
      </c>
      <c r="P714" s="1" t="s">
        <v>830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66</v>
      </c>
      <c r="B715" s="1" t="s">
        <v>17</v>
      </c>
      <c r="C715" s="1">
        <v>329.0</v>
      </c>
      <c r="D715" s="1">
        <v>0.0</v>
      </c>
      <c r="E715" s="1" t="s">
        <v>163</v>
      </c>
      <c r="F715" s="1" t="s">
        <v>26</v>
      </c>
      <c r="G715" s="1" t="s">
        <v>27</v>
      </c>
      <c r="H715" s="1" t="s">
        <v>11041</v>
      </c>
      <c r="I715" s="1" t="s">
        <v>11042</v>
      </c>
      <c r="J715" s="1" t="s">
        <v>11042</v>
      </c>
      <c r="K715" s="2"/>
      <c r="L715" s="1">
        <v>-3.0</v>
      </c>
      <c r="M715" s="1"/>
      <c r="N715" s="1">
        <v>11.088016666666666</v>
      </c>
      <c r="O715" s="1" t="s">
        <v>8764</v>
      </c>
      <c r="P715" s="1" t="s">
        <v>11043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24</v>
      </c>
      <c r="B716" s="1" t="s">
        <v>17</v>
      </c>
      <c r="C716" s="1">
        <v>329.0</v>
      </c>
      <c r="D716" s="1">
        <v>0.0</v>
      </c>
      <c r="E716" s="1" t="s">
        <v>25</v>
      </c>
      <c r="F716" s="1" t="s">
        <v>26</v>
      </c>
      <c r="G716" s="1" t="s">
        <v>27</v>
      </c>
      <c r="H716" s="1" t="s">
        <v>11044</v>
      </c>
      <c r="I716" s="1" t="s">
        <v>11045</v>
      </c>
      <c r="J716" s="1" t="s">
        <v>11045</v>
      </c>
      <c r="K716" s="2"/>
      <c r="L716" s="1">
        <v>-7.0</v>
      </c>
      <c r="M716" s="1"/>
      <c r="N716" s="1">
        <v>7.811133333333333</v>
      </c>
      <c r="O716" s="1" t="s">
        <v>8764</v>
      </c>
      <c r="P716" s="1" t="s">
        <v>9323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32</v>
      </c>
      <c r="B717" s="1" t="s">
        <v>17</v>
      </c>
      <c r="C717" s="1">
        <v>1087.0</v>
      </c>
      <c r="D717" s="1">
        <v>0.0</v>
      </c>
      <c r="E717" s="2"/>
      <c r="F717" s="1" t="s">
        <v>26</v>
      </c>
      <c r="G717" s="1" t="s">
        <v>27</v>
      </c>
      <c r="H717" s="1" t="s">
        <v>11046</v>
      </c>
      <c r="I717" s="1" t="s">
        <v>11047</v>
      </c>
      <c r="J717" s="1" t="s">
        <v>11047</v>
      </c>
      <c r="K717" s="2"/>
      <c r="L717" s="1">
        <v>3.0</v>
      </c>
      <c r="M717" s="1"/>
      <c r="N717" s="1">
        <v>18.6495</v>
      </c>
      <c r="O717" s="1" t="s">
        <v>8764</v>
      </c>
      <c r="P717" s="1" t="s">
        <v>11048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16</v>
      </c>
      <c r="B718" s="1" t="s">
        <v>17</v>
      </c>
      <c r="C718" s="1">
        <v>65.0</v>
      </c>
      <c r="D718" s="1">
        <v>0.0</v>
      </c>
      <c r="E718" s="2"/>
      <c r="F718" s="1" t="s">
        <v>18</v>
      </c>
      <c r="G718" s="1" t="s">
        <v>19</v>
      </c>
      <c r="H718" s="1" t="s">
        <v>11049</v>
      </c>
      <c r="I718" s="1" t="s">
        <v>11050</v>
      </c>
      <c r="J718" s="1" t="s">
        <v>11050</v>
      </c>
      <c r="K718" s="2"/>
      <c r="L718" s="1">
        <v>4.0</v>
      </c>
      <c r="M718" s="1"/>
      <c r="N718" s="1">
        <v>9.2069</v>
      </c>
      <c r="O718" s="1" t="s">
        <v>22</v>
      </c>
      <c r="P718" s="1" t="s">
        <v>11051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16</v>
      </c>
      <c r="B719" s="1" t="s">
        <v>17</v>
      </c>
      <c r="C719" s="1">
        <v>119.0</v>
      </c>
      <c r="D719" s="1">
        <v>0.0</v>
      </c>
      <c r="E719" s="2"/>
      <c r="F719" s="1" t="s">
        <v>18</v>
      </c>
      <c r="G719" s="1" t="s">
        <v>19</v>
      </c>
      <c r="H719" s="1" t="s">
        <v>11052</v>
      </c>
      <c r="I719" s="1" t="s">
        <v>11053</v>
      </c>
      <c r="J719" s="1" t="s">
        <v>11053</v>
      </c>
      <c r="K719" s="2"/>
      <c r="L719" s="1">
        <v>4.0</v>
      </c>
      <c r="M719" s="1"/>
      <c r="N719" s="1">
        <v>9.636316666666668</v>
      </c>
      <c r="O719" s="1" t="s">
        <v>22</v>
      </c>
      <c r="P719" s="1" t="s">
        <v>11054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48</v>
      </c>
      <c r="B720" s="1" t="s">
        <v>17</v>
      </c>
      <c r="C720" s="1">
        <v>638.0</v>
      </c>
      <c r="D720" s="1">
        <v>0.0</v>
      </c>
      <c r="E720" s="1" t="s">
        <v>10292</v>
      </c>
      <c r="F720" s="1" t="s">
        <v>50</v>
      </c>
      <c r="G720" s="1" t="s">
        <v>27</v>
      </c>
      <c r="H720" s="1" t="s">
        <v>11055</v>
      </c>
      <c r="I720" s="1" t="s">
        <v>11056</v>
      </c>
      <c r="J720" s="1" t="s">
        <v>11057</v>
      </c>
      <c r="K720" s="1" t="s">
        <v>11058</v>
      </c>
      <c r="L720" s="1">
        <v>-2.0</v>
      </c>
      <c r="M720" s="1">
        <v>0.0023</v>
      </c>
      <c r="N720" s="1">
        <v>15.455833333333333</v>
      </c>
      <c r="O720" s="1" t="s">
        <v>55</v>
      </c>
      <c r="P720" s="1" t="s">
        <v>11059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32</v>
      </c>
      <c r="B721" s="1" t="s">
        <v>17</v>
      </c>
      <c r="C721" s="1">
        <v>488.0</v>
      </c>
      <c r="D721" s="1">
        <v>0.0</v>
      </c>
      <c r="E721" s="2"/>
      <c r="F721" s="1" t="s">
        <v>26</v>
      </c>
      <c r="G721" s="1" t="s">
        <v>19</v>
      </c>
      <c r="H721" s="1" t="s">
        <v>11060</v>
      </c>
      <c r="I721" s="1" t="s">
        <v>11061</v>
      </c>
      <c r="J721" s="1" t="s">
        <v>11061</v>
      </c>
      <c r="K721" s="2"/>
      <c r="L721" s="1">
        <v>2.0</v>
      </c>
      <c r="M721" s="1"/>
      <c r="N721" s="1">
        <v>17.429716666666668</v>
      </c>
      <c r="O721" s="1" t="s">
        <v>8764</v>
      </c>
      <c r="P721" s="1" t="s">
        <v>11062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48</v>
      </c>
      <c r="B722" s="1" t="s">
        <v>17</v>
      </c>
      <c r="C722" s="3">
        <v>398.0</v>
      </c>
      <c r="D722" s="1">
        <v>100.0</v>
      </c>
      <c r="E722" s="2"/>
      <c r="F722" s="1" t="s">
        <v>18</v>
      </c>
      <c r="G722" s="1" t="s">
        <v>19</v>
      </c>
      <c r="H722" s="1" t="s">
        <v>11063</v>
      </c>
      <c r="I722" s="1" t="s">
        <v>11064</v>
      </c>
      <c r="J722" s="1" t="s">
        <v>11064</v>
      </c>
      <c r="K722" s="2"/>
      <c r="L722" s="1">
        <v>5.0</v>
      </c>
      <c r="M722" s="1"/>
      <c r="N722" s="1">
        <v>25.122283333333332</v>
      </c>
      <c r="O722" s="1" t="s">
        <v>55</v>
      </c>
      <c r="P722" s="1" t="s">
        <v>11065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24</v>
      </c>
      <c r="B723" s="1" t="s">
        <v>17</v>
      </c>
      <c r="C723" s="1">
        <v>289.0</v>
      </c>
      <c r="D723" s="1">
        <v>0.0</v>
      </c>
      <c r="E723" s="1" t="s">
        <v>25</v>
      </c>
      <c r="F723" s="1" t="s">
        <v>26</v>
      </c>
      <c r="G723" s="1" t="s">
        <v>27</v>
      </c>
      <c r="H723" s="1" t="s">
        <v>11066</v>
      </c>
      <c r="I723" s="1" t="s">
        <v>11067</v>
      </c>
      <c r="J723" s="1" t="s">
        <v>11067</v>
      </c>
      <c r="K723" s="2"/>
      <c r="L723" s="1">
        <v>4.0</v>
      </c>
      <c r="M723" s="1"/>
      <c r="N723" s="1">
        <v>19.955633333333335</v>
      </c>
      <c r="O723" s="1" t="s">
        <v>8764</v>
      </c>
      <c r="P723" s="1" t="s">
        <v>10199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48</v>
      </c>
      <c r="B724" s="1" t="s">
        <v>17</v>
      </c>
      <c r="C724" s="1">
        <v>1031.0</v>
      </c>
      <c r="D724" s="1">
        <v>0.0</v>
      </c>
      <c r="E724" s="1" t="s">
        <v>10292</v>
      </c>
      <c r="F724" s="1" t="s">
        <v>50</v>
      </c>
      <c r="G724" s="1" t="s">
        <v>27</v>
      </c>
      <c r="H724" s="1" t="s">
        <v>11068</v>
      </c>
      <c r="I724" s="1" t="s">
        <v>11069</v>
      </c>
      <c r="J724" s="1" t="s">
        <v>11070</v>
      </c>
      <c r="K724" s="1" t="s">
        <v>11071</v>
      </c>
      <c r="L724" s="1">
        <v>0.0</v>
      </c>
      <c r="M724" s="1">
        <v>0.003033333333333333</v>
      </c>
      <c r="N724" s="1">
        <v>23.30145</v>
      </c>
      <c r="O724" s="1" t="s">
        <v>55</v>
      </c>
      <c r="P724" s="1" t="s">
        <v>11072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24</v>
      </c>
      <c r="B725" s="1" t="s">
        <v>17</v>
      </c>
      <c r="C725" s="1">
        <v>987.0</v>
      </c>
      <c r="D725" s="1">
        <v>0.0</v>
      </c>
      <c r="E725" s="1" t="s">
        <v>25</v>
      </c>
      <c r="F725" s="1" t="s">
        <v>26</v>
      </c>
      <c r="G725" s="1" t="s">
        <v>27</v>
      </c>
      <c r="H725" s="1" t="s">
        <v>11073</v>
      </c>
      <c r="I725" s="1" t="s">
        <v>11074</v>
      </c>
      <c r="J725" s="1" t="s">
        <v>11074</v>
      </c>
      <c r="K725" s="2"/>
      <c r="L725" s="1">
        <v>10.0</v>
      </c>
      <c r="M725" s="1"/>
      <c r="N725" s="1">
        <v>25.012666666666668</v>
      </c>
      <c r="O725" s="1" t="s">
        <v>8764</v>
      </c>
      <c r="P725" s="1" t="s">
        <v>11075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66</v>
      </c>
      <c r="B726" s="1" t="s">
        <v>17</v>
      </c>
      <c r="C726" s="3">
        <v>474.0</v>
      </c>
      <c r="D726" s="1">
        <v>0.0</v>
      </c>
      <c r="E726" s="1" t="s">
        <v>834</v>
      </c>
      <c r="F726" s="1" t="s">
        <v>26</v>
      </c>
      <c r="G726" s="1" t="s">
        <v>27</v>
      </c>
      <c r="H726" s="1" t="s">
        <v>11076</v>
      </c>
      <c r="I726" s="1" t="s">
        <v>11077</v>
      </c>
      <c r="J726" s="1" t="s">
        <v>11077</v>
      </c>
      <c r="K726" s="2"/>
      <c r="L726" s="1">
        <v>9.0</v>
      </c>
      <c r="M726" s="1"/>
      <c r="N726" s="1">
        <v>24.139516666666665</v>
      </c>
      <c r="O726" s="1" t="s">
        <v>8764</v>
      </c>
      <c r="P726" s="1" t="s">
        <v>11078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48</v>
      </c>
      <c r="B727" s="1" t="s">
        <v>17</v>
      </c>
      <c r="C727" s="3">
        <v>326.0</v>
      </c>
      <c r="D727" s="1">
        <v>0.0</v>
      </c>
      <c r="E727" s="1" t="s">
        <v>10292</v>
      </c>
      <c r="F727" s="1" t="s">
        <v>50</v>
      </c>
      <c r="G727" s="1" t="s">
        <v>27</v>
      </c>
      <c r="H727" s="1" t="s">
        <v>11079</v>
      </c>
      <c r="I727" s="1" t="s">
        <v>11080</v>
      </c>
      <c r="J727" s="1" t="s">
        <v>11081</v>
      </c>
      <c r="K727" s="1" t="s">
        <v>11082</v>
      </c>
      <c r="L727" s="1">
        <v>-16.0</v>
      </c>
      <c r="M727" s="1">
        <v>0.0028666666666666667</v>
      </c>
      <c r="N727" s="1">
        <v>8.365066666666667</v>
      </c>
      <c r="O727" s="1" t="s">
        <v>55</v>
      </c>
      <c r="P727" s="1" t="s">
        <v>11083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32</v>
      </c>
      <c r="B728" s="1" t="s">
        <v>17</v>
      </c>
      <c r="C728" s="1">
        <v>264.0</v>
      </c>
      <c r="D728" s="1">
        <v>0.0</v>
      </c>
      <c r="E728" s="2"/>
      <c r="F728" s="1" t="s">
        <v>26</v>
      </c>
      <c r="G728" s="1" t="s">
        <v>19</v>
      </c>
      <c r="H728" s="1" t="s">
        <v>11084</v>
      </c>
      <c r="I728" s="1" t="s">
        <v>11085</v>
      </c>
      <c r="J728" s="1" t="s">
        <v>11085</v>
      </c>
      <c r="K728" s="2"/>
      <c r="L728" s="1">
        <v>20.0</v>
      </c>
      <c r="M728" s="1"/>
      <c r="N728" s="1">
        <v>35.70243333333333</v>
      </c>
      <c r="O728" s="1" t="s">
        <v>8764</v>
      </c>
      <c r="P728" s="1" t="s">
        <v>11086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48</v>
      </c>
      <c r="B729" s="1" t="s">
        <v>17</v>
      </c>
      <c r="C729" s="1">
        <v>444.0</v>
      </c>
      <c r="D729" s="1">
        <v>111.0</v>
      </c>
      <c r="E729" s="2"/>
      <c r="F729" s="1" t="s">
        <v>18</v>
      </c>
      <c r="G729" s="1" t="s">
        <v>19</v>
      </c>
      <c r="H729" s="1" t="s">
        <v>11087</v>
      </c>
      <c r="I729" s="1" t="s">
        <v>11088</v>
      </c>
      <c r="J729" s="1" t="s">
        <v>11088</v>
      </c>
      <c r="K729" s="2"/>
      <c r="L729" s="1">
        <v>5.0</v>
      </c>
      <c r="M729" s="1"/>
      <c r="N729" s="1">
        <v>26.0429</v>
      </c>
      <c r="O729" s="1" t="s">
        <v>55</v>
      </c>
      <c r="P729" s="1" t="s">
        <v>11089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32</v>
      </c>
      <c r="B730" s="1" t="s">
        <v>17</v>
      </c>
      <c r="C730" s="1">
        <v>388.0</v>
      </c>
      <c r="D730" s="1">
        <v>0.0</v>
      </c>
      <c r="E730" s="2"/>
      <c r="F730" s="1" t="s">
        <v>26</v>
      </c>
      <c r="G730" s="1" t="s">
        <v>27</v>
      </c>
      <c r="H730" s="1" t="s">
        <v>11090</v>
      </c>
      <c r="I730" s="1" t="s">
        <v>11091</v>
      </c>
      <c r="J730" s="1" t="s">
        <v>11091</v>
      </c>
      <c r="K730" s="2"/>
      <c r="L730" s="1">
        <v>18.0</v>
      </c>
      <c r="M730" s="1"/>
      <c r="N730" s="1">
        <v>33.56681666666667</v>
      </c>
      <c r="O730" s="1" t="s">
        <v>8764</v>
      </c>
      <c r="P730" s="1" t="s">
        <v>11092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24</v>
      </c>
      <c r="B731" s="1" t="s">
        <v>17</v>
      </c>
      <c r="C731" s="3">
        <v>872.2</v>
      </c>
      <c r="D731" s="1">
        <v>0.0</v>
      </c>
      <c r="E731" s="1" t="s">
        <v>25</v>
      </c>
      <c r="F731" s="1" t="s">
        <v>26</v>
      </c>
      <c r="G731" s="1" t="s">
        <v>27</v>
      </c>
      <c r="H731" s="1" t="s">
        <v>11093</v>
      </c>
      <c r="I731" s="1" t="s">
        <v>11094</v>
      </c>
      <c r="J731" s="1" t="s">
        <v>11094</v>
      </c>
      <c r="K731" s="2"/>
      <c r="L731" s="1">
        <v>9.0</v>
      </c>
      <c r="M731" s="1"/>
      <c r="N731" s="1">
        <v>48.33586666666667</v>
      </c>
      <c r="O731" s="1" t="s">
        <v>8764</v>
      </c>
      <c r="P731" s="1" t="s">
        <v>11095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32</v>
      </c>
      <c r="B732" s="1" t="s">
        <v>17</v>
      </c>
      <c r="C732" s="1">
        <v>379.0</v>
      </c>
      <c r="D732" s="1">
        <v>0.0</v>
      </c>
      <c r="E732" s="2"/>
      <c r="F732" s="1" t="s">
        <v>26</v>
      </c>
      <c r="G732" s="1" t="s">
        <v>19</v>
      </c>
      <c r="H732" s="1" t="s">
        <v>11096</v>
      </c>
      <c r="I732" s="1" t="s">
        <v>11097</v>
      </c>
      <c r="J732" s="1" t="s">
        <v>11097</v>
      </c>
      <c r="K732" s="2"/>
      <c r="L732" s="1">
        <v>23.0</v>
      </c>
      <c r="M732" s="1"/>
      <c r="N732" s="1">
        <v>38.603766666666665</v>
      </c>
      <c r="O732" s="1" t="s">
        <v>8764</v>
      </c>
      <c r="P732" s="1" t="s">
        <v>11098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48</v>
      </c>
      <c r="B733" s="1" t="s">
        <v>17</v>
      </c>
      <c r="C733" s="1">
        <v>249.0</v>
      </c>
      <c r="D733" s="1">
        <v>0.0</v>
      </c>
      <c r="E733" s="1" t="s">
        <v>10292</v>
      </c>
      <c r="F733" s="1" t="s">
        <v>50</v>
      </c>
      <c r="G733" s="1" t="s">
        <v>27</v>
      </c>
      <c r="H733" s="1" t="s">
        <v>11099</v>
      </c>
      <c r="I733" s="1" t="s">
        <v>11100</v>
      </c>
      <c r="J733" s="1" t="s">
        <v>11101</v>
      </c>
      <c r="K733" s="1" t="s">
        <v>11102</v>
      </c>
      <c r="L733" s="1">
        <v>-3.0</v>
      </c>
      <c r="M733" s="1">
        <v>0.00295</v>
      </c>
      <c r="N733" s="1">
        <v>15.581083333333334</v>
      </c>
      <c r="O733" s="1" t="s">
        <v>55</v>
      </c>
      <c r="P733" s="1" t="s">
        <v>11103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24</v>
      </c>
      <c r="B734" s="1" t="s">
        <v>17</v>
      </c>
      <c r="C734" s="1">
        <v>329.0</v>
      </c>
      <c r="D734" s="1">
        <v>0.0</v>
      </c>
      <c r="E734" s="1" t="s">
        <v>25</v>
      </c>
      <c r="F734" s="1" t="s">
        <v>26</v>
      </c>
      <c r="G734" s="1" t="s">
        <v>27</v>
      </c>
      <c r="H734" s="1" t="s">
        <v>11104</v>
      </c>
      <c r="I734" s="1" t="s">
        <v>11105</v>
      </c>
      <c r="J734" s="1" t="s">
        <v>11105</v>
      </c>
      <c r="K734" s="2"/>
      <c r="L734" s="1">
        <v>3.0</v>
      </c>
      <c r="M734" s="1"/>
      <c r="N734" s="1">
        <v>18.282433333333334</v>
      </c>
      <c r="O734" s="1" t="s">
        <v>8764</v>
      </c>
      <c r="P734" s="1" t="s">
        <v>9879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24</v>
      </c>
      <c r="B735" s="1" t="s">
        <v>17</v>
      </c>
      <c r="C735" s="1">
        <v>511.2</v>
      </c>
      <c r="D735" s="1">
        <v>0.0</v>
      </c>
      <c r="E735" s="1" t="s">
        <v>25</v>
      </c>
      <c r="F735" s="1" t="s">
        <v>26</v>
      </c>
      <c r="G735" s="1" t="s">
        <v>27</v>
      </c>
      <c r="H735" s="1" t="s">
        <v>11106</v>
      </c>
      <c r="I735" s="1" t="s">
        <v>11107</v>
      </c>
      <c r="J735" s="1" t="s">
        <v>11107</v>
      </c>
      <c r="K735" s="2"/>
      <c r="L735" s="1">
        <v>2.0</v>
      </c>
      <c r="M735" s="1"/>
      <c r="N735" s="1">
        <v>17.678266666666666</v>
      </c>
      <c r="O735" s="1" t="s">
        <v>8764</v>
      </c>
      <c r="P735" s="1" t="s">
        <v>11108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48</v>
      </c>
      <c r="B736" s="1" t="s">
        <v>17</v>
      </c>
      <c r="C736" s="1">
        <v>764.0</v>
      </c>
      <c r="D736" s="1">
        <v>184.0</v>
      </c>
      <c r="E736" s="2"/>
      <c r="F736" s="1" t="s">
        <v>18</v>
      </c>
      <c r="G736" s="1" t="s">
        <v>27</v>
      </c>
      <c r="H736" s="1" t="s">
        <v>11109</v>
      </c>
      <c r="I736" s="1" t="s">
        <v>11110</v>
      </c>
      <c r="J736" s="1" t="s">
        <v>11110</v>
      </c>
      <c r="K736" s="2"/>
      <c r="L736" s="1">
        <v>-13.0</v>
      </c>
      <c r="M736" s="1"/>
      <c r="N736" s="1">
        <v>5.206916666666666</v>
      </c>
      <c r="O736" s="1" t="s">
        <v>55</v>
      </c>
      <c r="P736" s="1" t="s">
        <v>11111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24</v>
      </c>
      <c r="B737" s="1" t="s">
        <v>17</v>
      </c>
      <c r="C737" s="1">
        <v>329.0</v>
      </c>
      <c r="D737" s="1">
        <v>0.0</v>
      </c>
      <c r="E737" s="1" t="s">
        <v>25</v>
      </c>
      <c r="F737" s="1" t="s">
        <v>26</v>
      </c>
      <c r="G737" s="1" t="s">
        <v>27</v>
      </c>
      <c r="H737" s="1" t="s">
        <v>11112</v>
      </c>
      <c r="I737" s="1" t="s">
        <v>11113</v>
      </c>
      <c r="J737" s="1" t="s">
        <v>11113</v>
      </c>
      <c r="K737" s="2"/>
      <c r="L737" s="1">
        <v>1.0</v>
      </c>
      <c r="M737" s="1"/>
      <c r="N737" s="1">
        <v>16.35875</v>
      </c>
      <c r="O737" s="1" t="s">
        <v>8764</v>
      </c>
      <c r="P737" s="1" t="s">
        <v>9353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24</v>
      </c>
      <c r="B738" s="1" t="s">
        <v>17</v>
      </c>
      <c r="C738" s="1">
        <v>623.0</v>
      </c>
      <c r="D738" s="1">
        <v>0.0</v>
      </c>
      <c r="E738" s="1" t="s">
        <v>25</v>
      </c>
      <c r="F738" s="1" t="s">
        <v>26</v>
      </c>
      <c r="G738" s="1" t="s">
        <v>27</v>
      </c>
      <c r="H738" s="1" t="s">
        <v>11114</v>
      </c>
      <c r="I738" s="1" t="s">
        <v>11115</v>
      </c>
      <c r="J738" s="1" t="s">
        <v>11115</v>
      </c>
      <c r="K738" s="2"/>
      <c r="L738" s="1">
        <v>3.0</v>
      </c>
      <c r="M738" s="1"/>
      <c r="N738" s="1">
        <v>18.1335</v>
      </c>
      <c r="O738" s="1" t="s">
        <v>8764</v>
      </c>
      <c r="P738" s="1" t="s">
        <v>11116</v>
      </c>
      <c r="Q738" s="2"/>
      <c r="S738" s="2"/>
      <c r="T738" s="2"/>
      <c r="U738" s="2"/>
      <c r="V738" s="2"/>
      <c r="W738" s="2"/>
      <c r="X738" s="2"/>
      <c r="Y738" s="2"/>
      <c r="Z738" s="2"/>
      <c r="AB738" s="2"/>
      <c r="AC738" s="2"/>
      <c r="AD738" s="2"/>
      <c r="AE738" s="2"/>
      <c r="AF738" s="2"/>
    </row>
    <row r="739">
      <c r="A739" s="1" t="s">
        <v>66</v>
      </c>
      <c r="B739" s="1" t="s">
        <v>17</v>
      </c>
      <c r="C739" s="1">
        <v>264.0</v>
      </c>
      <c r="D739" s="1">
        <v>0.0</v>
      </c>
      <c r="E739" s="1" t="s">
        <v>11117</v>
      </c>
      <c r="F739" s="1" t="s">
        <v>26</v>
      </c>
      <c r="G739" s="1" t="s">
        <v>27</v>
      </c>
      <c r="H739" s="1" t="s">
        <v>11118</v>
      </c>
      <c r="I739" s="1" t="s">
        <v>11119</v>
      </c>
      <c r="J739" s="1" t="s">
        <v>11119</v>
      </c>
      <c r="K739" s="2"/>
      <c r="L739" s="1">
        <v>2.0</v>
      </c>
      <c r="M739" s="1"/>
      <c r="N739" s="1">
        <v>17.351033333333334</v>
      </c>
      <c r="O739" s="1" t="s">
        <v>8764</v>
      </c>
      <c r="P739" s="1" t="s">
        <v>7925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24</v>
      </c>
      <c r="B740" s="1" t="s">
        <v>17</v>
      </c>
      <c r="C740" s="1">
        <v>313.0</v>
      </c>
      <c r="D740" s="1">
        <v>0.0</v>
      </c>
      <c r="E740" s="1" t="s">
        <v>25</v>
      </c>
      <c r="F740" s="1" t="s">
        <v>26</v>
      </c>
      <c r="G740" s="1" t="s">
        <v>27</v>
      </c>
      <c r="H740" s="1" t="s">
        <v>11120</v>
      </c>
      <c r="I740" s="1" t="s">
        <v>11121</v>
      </c>
      <c r="J740" s="1" t="s">
        <v>11121</v>
      </c>
      <c r="K740" s="2"/>
      <c r="L740" s="1">
        <v>4.0</v>
      </c>
      <c r="M740" s="1"/>
      <c r="N740" s="1">
        <v>19.8473</v>
      </c>
      <c r="O740" s="1" t="s">
        <v>8764</v>
      </c>
      <c r="P740" s="1" t="s">
        <v>11122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24</v>
      </c>
      <c r="B741" s="1" t="s">
        <v>17</v>
      </c>
      <c r="C741" s="1">
        <v>214.2</v>
      </c>
      <c r="D741" s="1">
        <v>0.0</v>
      </c>
      <c r="E741" s="1" t="s">
        <v>25</v>
      </c>
      <c r="F741" s="1" t="s">
        <v>26</v>
      </c>
      <c r="G741" s="1" t="s">
        <v>27</v>
      </c>
      <c r="H741" s="1" t="s">
        <v>11123</v>
      </c>
      <c r="I741" s="1" t="s">
        <v>11124</v>
      </c>
      <c r="J741" s="1" t="s">
        <v>11124</v>
      </c>
      <c r="K741" s="2"/>
      <c r="L741" s="1">
        <v>2.0</v>
      </c>
      <c r="M741" s="1"/>
      <c r="N741" s="1">
        <v>17.474083333333333</v>
      </c>
      <c r="O741" s="1" t="s">
        <v>8764</v>
      </c>
      <c r="P741" s="1" t="s">
        <v>11125</v>
      </c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D741" s="2"/>
      <c r="AE741" s="2"/>
      <c r="AF741" s="2"/>
    </row>
    <row r="742">
      <c r="A742" s="1" t="s">
        <v>32</v>
      </c>
      <c r="B742" s="1" t="s">
        <v>17</v>
      </c>
      <c r="C742" s="1">
        <v>369.0</v>
      </c>
      <c r="D742" s="1">
        <v>0.0</v>
      </c>
      <c r="E742" s="2"/>
      <c r="F742" s="1" t="s">
        <v>26</v>
      </c>
      <c r="G742" s="1" t="s">
        <v>27</v>
      </c>
      <c r="H742" s="1" t="s">
        <v>11126</v>
      </c>
      <c r="I742" s="1" t="s">
        <v>11127</v>
      </c>
      <c r="J742" s="1" t="s">
        <v>11127</v>
      </c>
      <c r="K742" s="2"/>
      <c r="L742" s="1">
        <v>4.0</v>
      </c>
      <c r="M742" s="1"/>
      <c r="N742" s="1">
        <v>19.7861</v>
      </c>
      <c r="O742" s="1" t="s">
        <v>8764</v>
      </c>
      <c r="P742" s="1" t="s">
        <v>11128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66</v>
      </c>
      <c r="B743" s="1" t="s">
        <v>17</v>
      </c>
      <c r="C743" s="1">
        <v>262.0</v>
      </c>
      <c r="D743" s="1">
        <v>0.0</v>
      </c>
      <c r="E743" s="1" t="s">
        <v>10377</v>
      </c>
      <c r="F743" s="1" t="s">
        <v>26</v>
      </c>
      <c r="G743" s="1" t="s">
        <v>27</v>
      </c>
      <c r="H743" s="1" t="s">
        <v>11129</v>
      </c>
      <c r="I743" s="1" t="s">
        <v>11130</v>
      </c>
      <c r="J743" s="1" t="s">
        <v>11130</v>
      </c>
      <c r="K743" s="2"/>
      <c r="L743" s="1">
        <v>4.0</v>
      </c>
      <c r="M743" s="1"/>
      <c r="N743" s="1">
        <v>19.589033333333333</v>
      </c>
      <c r="O743" s="1" t="s">
        <v>8764</v>
      </c>
      <c r="P743" s="1" t="s">
        <v>11131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48</v>
      </c>
      <c r="B744" s="1" t="s">
        <v>17</v>
      </c>
      <c r="C744" s="1">
        <v>394.0</v>
      </c>
      <c r="D744" s="1">
        <v>0.0</v>
      </c>
      <c r="E744" s="1" t="s">
        <v>10292</v>
      </c>
      <c r="F744" s="1" t="s">
        <v>50</v>
      </c>
      <c r="G744" s="1" t="s">
        <v>19</v>
      </c>
      <c r="H744" s="1" t="s">
        <v>11132</v>
      </c>
      <c r="I744" s="1" t="s">
        <v>11133</v>
      </c>
      <c r="J744" s="1" t="s">
        <v>11134</v>
      </c>
      <c r="K744" s="1" t="s">
        <v>11135</v>
      </c>
      <c r="L744" s="1">
        <v>-4.0</v>
      </c>
      <c r="M744" s="1">
        <v>0.00225</v>
      </c>
      <c r="N744" s="1">
        <v>17.6829</v>
      </c>
      <c r="O744" s="1" t="s">
        <v>55</v>
      </c>
      <c r="P744" s="1" t="s">
        <v>11136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24</v>
      </c>
      <c r="B745" s="1" t="s">
        <v>17</v>
      </c>
      <c r="C745" s="1">
        <v>329.0</v>
      </c>
      <c r="D745" s="1">
        <v>0.0</v>
      </c>
      <c r="E745" s="1" t="s">
        <v>25</v>
      </c>
      <c r="F745" s="1" t="s">
        <v>26</v>
      </c>
      <c r="G745" s="1" t="s">
        <v>27</v>
      </c>
      <c r="H745" s="1" t="s">
        <v>11137</v>
      </c>
      <c r="I745" s="1" t="s">
        <v>11138</v>
      </c>
      <c r="J745" s="1" t="s">
        <v>11138</v>
      </c>
      <c r="K745" s="2"/>
      <c r="L745" s="1">
        <v>6.0</v>
      </c>
      <c r="M745" s="1"/>
      <c r="N745" s="1">
        <v>21.61628333333333</v>
      </c>
      <c r="O745" s="1" t="s">
        <v>8764</v>
      </c>
      <c r="P745" s="1" t="s">
        <v>11139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48</v>
      </c>
      <c r="B746" s="1" t="s">
        <v>17</v>
      </c>
      <c r="C746" s="3">
        <v>525.0</v>
      </c>
      <c r="D746" s="1">
        <v>23.0</v>
      </c>
      <c r="E746" s="1" t="s">
        <v>10292</v>
      </c>
      <c r="F746" s="1" t="s">
        <v>50</v>
      </c>
      <c r="G746" s="1" t="s">
        <v>27</v>
      </c>
      <c r="H746" s="1" t="s">
        <v>11140</v>
      </c>
      <c r="I746" s="1" t="s">
        <v>11141</v>
      </c>
      <c r="J746" s="1" t="s">
        <v>11142</v>
      </c>
      <c r="K746" s="1" t="s">
        <v>11143</v>
      </c>
      <c r="L746" s="1">
        <v>8.0</v>
      </c>
      <c r="M746" s="1">
        <v>0.002</v>
      </c>
      <c r="N746" s="1">
        <v>30.982966666666666</v>
      </c>
      <c r="O746" s="1" t="s">
        <v>55</v>
      </c>
      <c r="P746" s="1" t="s">
        <v>11144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24</v>
      </c>
      <c r="B747" s="1" t="s">
        <v>17</v>
      </c>
      <c r="C747" s="1">
        <v>451.4</v>
      </c>
      <c r="D747" s="1">
        <v>0.0</v>
      </c>
      <c r="E747" s="1" t="s">
        <v>25</v>
      </c>
      <c r="F747" s="1" t="s">
        <v>26</v>
      </c>
      <c r="G747" s="1" t="s">
        <v>27</v>
      </c>
      <c r="H747" s="1" t="s">
        <v>11145</v>
      </c>
      <c r="I747" s="1" t="s">
        <v>11146</v>
      </c>
      <c r="J747" s="1" t="s">
        <v>11146</v>
      </c>
      <c r="K747" s="2"/>
      <c r="L747" s="1">
        <v>10.0</v>
      </c>
      <c r="M747" s="1"/>
      <c r="N747" s="1">
        <v>25.831383333333335</v>
      </c>
      <c r="O747" s="1" t="s">
        <v>8764</v>
      </c>
      <c r="P747" s="1" t="s">
        <v>11147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24</v>
      </c>
      <c r="B748" s="1" t="s">
        <v>17</v>
      </c>
      <c r="C748" s="1">
        <v>453.4</v>
      </c>
      <c r="D748" s="1">
        <v>0.0</v>
      </c>
      <c r="E748" s="1" t="s">
        <v>25</v>
      </c>
      <c r="F748" s="1" t="s">
        <v>26</v>
      </c>
      <c r="G748" s="1" t="s">
        <v>27</v>
      </c>
      <c r="H748" s="1" t="s">
        <v>11148</v>
      </c>
      <c r="I748" s="1" t="s">
        <v>11149</v>
      </c>
      <c r="J748" s="1" t="s">
        <v>11149</v>
      </c>
      <c r="K748" s="2"/>
      <c r="L748" s="1">
        <v>22.0</v>
      </c>
      <c r="M748" s="1"/>
      <c r="N748" s="1">
        <v>37.48158333333333</v>
      </c>
      <c r="O748" s="1" t="s">
        <v>8764</v>
      </c>
      <c r="P748" s="1" t="s">
        <v>11150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16</v>
      </c>
      <c r="B749" s="1" t="s">
        <v>17</v>
      </c>
      <c r="C749" s="1">
        <v>119.0</v>
      </c>
      <c r="D749" s="1">
        <v>0.0</v>
      </c>
      <c r="E749" s="2"/>
      <c r="F749" s="1" t="s">
        <v>18</v>
      </c>
      <c r="G749" s="1" t="s">
        <v>19</v>
      </c>
      <c r="H749" s="1" t="s">
        <v>11151</v>
      </c>
      <c r="I749" s="1" t="s">
        <v>11152</v>
      </c>
      <c r="J749" s="1" t="s">
        <v>11152</v>
      </c>
      <c r="K749" s="2"/>
      <c r="L749" s="1">
        <v>-4.0</v>
      </c>
      <c r="M749" s="1"/>
      <c r="N749" s="1">
        <v>0.0014</v>
      </c>
      <c r="O749" s="1" t="s">
        <v>22</v>
      </c>
      <c r="P749" s="1" t="s">
        <v>11153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48</v>
      </c>
      <c r="B750" s="1" t="s">
        <v>17</v>
      </c>
      <c r="C750" s="1">
        <v>578.0</v>
      </c>
      <c r="D750" s="1">
        <v>0.0</v>
      </c>
      <c r="E750" s="1" t="s">
        <v>10292</v>
      </c>
      <c r="F750" s="1" t="s">
        <v>50</v>
      </c>
      <c r="G750" s="1" t="s">
        <v>27</v>
      </c>
      <c r="H750" s="1" t="s">
        <v>11154</v>
      </c>
      <c r="I750" s="1" t="s">
        <v>11155</v>
      </c>
      <c r="J750" s="1" t="s">
        <v>11156</v>
      </c>
      <c r="K750" s="1" t="s">
        <v>11157</v>
      </c>
      <c r="L750" s="1">
        <v>19.0</v>
      </c>
      <c r="M750" s="1">
        <v>0.0038166666666666666</v>
      </c>
      <c r="N750" s="1">
        <v>37.88875</v>
      </c>
      <c r="O750" s="1" t="s">
        <v>55</v>
      </c>
      <c r="P750" s="1" t="s">
        <v>11158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1" t="s">
        <v>24</v>
      </c>
      <c r="B751" s="1" t="s">
        <v>17</v>
      </c>
      <c r="C751" s="1">
        <v>428.4</v>
      </c>
      <c r="D751" s="1">
        <v>0.0</v>
      </c>
      <c r="E751" s="1" t="s">
        <v>25</v>
      </c>
      <c r="F751" s="1" t="s">
        <v>26</v>
      </c>
      <c r="G751" s="1" t="s">
        <v>27</v>
      </c>
      <c r="H751" s="1" t="s">
        <v>11159</v>
      </c>
      <c r="I751" s="1" t="s">
        <v>11160</v>
      </c>
      <c r="J751" s="1" t="s">
        <v>11160</v>
      </c>
      <c r="K751" s="2"/>
      <c r="L751" s="1">
        <v>26.0</v>
      </c>
      <c r="M751" s="1"/>
      <c r="N751" s="1">
        <v>41.313383333333334</v>
      </c>
      <c r="O751" s="1" t="s">
        <v>8764</v>
      </c>
      <c r="P751" s="1" t="s">
        <v>9290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24</v>
      </c>
      <c r="B752" s="1" t="s">
        <v>17</v>
      </c>
      <c r="C752" s="1">
        <v>478.2</v>
      </c>
      <c r="D752" s="1">
        <v>0.0</v>
      </c>
      <c r="E752" s="1" t="s">
        <v>25</v>
      </c>
      <c r="F752" s="1" t="s">
        <v>26</v>
      </c>
      <c r="G752" s="1" t="s">
        <v>27</v>
      </c>
      <c r="H752" s="1" t="s">
        <v>11161</v>
      </c>
      <c r="I752" s="1" t="s">
        <v>11162</v>
      </c>
      <c r="J752" s="1" t="s">
        <v>11162</v>
      </c>
      <c r="K752" s="2"/>
      <c r="L752" s="1">
        <v>14.0</v>
      </c>
      <c r="M752" s="1"/>
      <c r="N752" s="1">
        <v>29.193883333333332</v>
      </c>
      <c r="O752" s="1" t="s">
        <v>8764</v>
      </c>
      <c r="P752" s="1" t="s">
        <v>11163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66</v>
      </c>
      <c r="B753" s="1" t="s">
        <v>17</v>
      </c>
      <c r="C753" s="1">
        <v>602.0</v>
      </c>
      <c r="D753" s="1">
        <v>0.0</v>
      </c>
      <c r="E753" s="1" t="s">
        <v>11164</v>
      </c>
      <c r="F753" s="1" t="s">
        <v>26</v>
      </c>
      <c r="G753" s="1" t="s">
        <v>27</v>
      </c>
      <c r="H753" s="1" t="s">
        <v>11165</v>
      </c>
      <c r="I753" s="1" t="s">
        <v>11166</v>
      </c>
      <c r="J753" s="1" t="s">
        <v>11166</v>
      </c>
      <c r="K753" s="2"/>
      <c r="L753" s="1">
        <v>12.0</v>
      </c>
      <c r="M753" s="1"/>
      <c r="N753" s="1">
        <v>27.20231666666667</v>
      </c>
      <c r="O753" s="1" t="s">
        <v>8764</v>
      </c>
      <c r="P753" s="1" t="s">
        <v>11167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1" t="s">
        <v>24</v>
      </c>
      <c r="B754" s="1" t="s">
        <v>17</v>
      </c>
      <c r="C754" s="1">
        <v>254.2</v>
      </c>
      <c r="D754" s="1">
        <v>0.0</v>
      </c>
      <c r="E754" s="1" t="s">
        <v>25</v>
      </c>
      <c r="F754" s="1" t="s">
        <v>26</v>
      </c>
      <c r="G754" s="1" t="s">
        <v>27</v>
      </c>
      <c r="H754" s="1" t="s">
        <v>11168</v>
      </c>
      <c r="I754" s="1" t="s">
        <v>11169</v>
      </c>
      <c r="J754" s="1" t="s">
        <v>11169</v>
      </c>
      <c r="K754" s="2"/>
      <c r="L754" s="1">
        <v>11.0</v>
      </c>
      <c r="M754" s="1"/>
      <c r="N754" s="1">
        <v>26.228733333333334</v>
      </c>
      <c r="O754" s="1" t="s">
        <v>8764</v>
      </c>
      <c r="P754" s="1" t="s">
        <v>11170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1" t="s">
        <v>48</v>
      </c>
      <c r="B755" s="1" t="s">
        <v>17</v>
      </c>
      <c r="C755" s="1">
        <v>329.0</v>
      </c>
      <c r="D755" s="1">
        <v>0.0</v>
      </c>
      <c r="E755" s="1" t="s">
        <v>10292</v>
      </c>
      <c r="F755" s="1" t="s">
        <v>50</v>
      </c>
      <c r="G755" s="1" t="s">
        <v>19</v>
      </c>
      <c r="H755" s="1" t="s">
        <v>11171</v>
      </c>
      <c r="I755" s="1" t="s">
        <v>11172</v>
      </c>
      <c r="J755" s="1" t="s">
        <v>11173</v>
      </c>
      <c r="K755" s="1" t="s">
        <v>11174</v>
      </c>
      <c r="L755" s="1">
        <v>18.0</v>
      </c>
      <c r="M755" s="1">
        <v>0.0018833333333333334</v>
      </c>
      <c r="N755" s="1">
        <v>14.013966666666667</v>
      </c>
      <c r="O755" s="1" t="s">
        <v>55</v>
      </c>
      <c r="P755" s="1" t="s">
        <v>10092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1" t="s">
        <v>32</v>
      </c>
      <c r="B756" s="1" t="s">
        <v>17</v>
      </c>
      <c r="C756" s="1">
        <v>475.0</v>
      </c>
      <c r="D756" s="1">
        <v>0.0</v>
      </c>
      <c r="E756" s="2"/>
      <c r="F756" s="1" t="s">
        <v>26</v>
      </c>
      <c r="G756" s="1" t="s">
        <v>19</v>
      </c>
      <c r="H756" s="1" t="s">
        <v>11175</v>
      </c>
      <c r="I756" s="1" t="s">
        <v>11176</v>
      </c>
      <c r="J756" s="1" t="s">
        <v>11176</v>
      </c>
      <c r="K756" s="2"/>
      <c r="L756" s="1">
        <v>4.0</v>
      </c>
      <c r="M756" s="1"/>
      <c r="N756" s="1">
        <v>19.962716666666665</v>
      </c>
      <c r="O756" s="1" t="s">
        <v>8764</v>
      </c>
      <c r="P756" s="1" t="s">
        <v>11177</v>
      </c>
      <c r="Q756" s="2"/>
      <c r="S756" s="2"/>
      <c r="T756" s="2"/>
      <c r="U756" s="2"/>
      <c r="V756" s="2"/>
      <c r="W756" s="2"/>
      <c r="X756" s="2"/>
      <c r="Y756" s="2"/>
      <c r="Z756" s="2"/>
      <c r="AB756" s="2"/>
      <c r="AC756" s="2"/>
      <c r="AD756" s="2"/>
      <c r="AE756" s="2"/>
      <c r="AF756" s="2"/>
    </row>
    <row r="757">
      <c r="A757" s="1" t="s">
        <v>66</v>
      </c>
      <c r="B757" s="1" t="s">
        <v>17</v>
      </c>
      <c r="C757" s="1">
        <v>329.0</v>
      </c>
      <c r="D757" s="1">
        <v>0.0</v>
      </c>
      <c r="E757" s="1" t="s">
        <v>10242</v>
      </c>
      <c r="F757" s="1" t="s">
        <v>26</v>
      </c>
      <c r="G757" s="1" t="s">
        <v>27</v>
      </c>
      <c r="H757" s="1" t="s">
        <v>11178</v>
      </c>
      <c r="I757" s="1" t="s">
        <v>11179</v>
      </c>
      <c r="J757" s="1" t="s">
        <v>11179</v>
      </c>
      <c r="K757" s="2"/>
      <c r="L757" s="1">
        <v>-4.0</v>
      </c>
      <c r="M757" s="1"/>
      <c r="N757" s="1">
        <v>10.198516666666666</v>
      </c>
      <c r="O757" s="1" t="s">
        <v>8764</v>
      </c>
      <c r="P757" s="1" t="s">
        <v>5959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1" t="s">
        <v>16</v>
      </c>
      <c r="B758" s="1" t="s">
        <v>17</v>
      </c>
      <c r="C758" s="3">
        <v>737.0</v>
      </c>
      <c r="D758" s="1">
        <v>0.0</v>
      </c>
      <c r="E758" s="2"/>
      <c r="F758" s="1" t="s">
        <v>18</v>
      </c>
      <c r="G758" s="1" t="s">
        <v>19</v>
      </c>
      <c r="H758" s="1" t="s">
        <v>11180</v>
      </c>
      <c r="I758" s="1" t="s">
        <v>11181</v>
      </c>
      <c r="J758" s="1" t="s">
        <v>11181</v>
      </c>
      <c r="K758" s="2"/>
      <c r="L758" s="1">
        <v>16.0</v>
      </c>
      <c r="M758" s="1"/>
      <c r="N758" s="1">
        <v>39.47826666666667</v>
      </c>
      <c r="O758" s="1" t="s">
        <v>22</v>
      </c>
      <c r="P758" s="1" t="s">
        <v>11182</v>
      </c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D758" s="2"/>
      <c r="AE758" s="2"/>
      <c r="AF758" s="2"/>
    </row>
    <row r="759">
      <c r="A759" s="1" t="s">
        <v>48</v>
      </c>
      <c r="B759" s="1" t="s">
        <v>17</v>
      </c>
      <c r="C759" s="1">
        <v>267.0</v>
      </c>
      <c r="D759" s="1">
        <v>62.0</v>
      </c>
      <c r="E759" s="2"/>
      <c r="F759" s="1" t="s">
        <v>18</v>
      </c>
      <c r="G759" s="1" t="s">
        <v>123</v>
      </c>
      <c r="H759" s="1" t="s">
        <v>11183</v>
      </c>
      <c r="I759" s="1" t="s">
        <v>11184</v>
      </c>
      <c r="J759" s="1" t="s">
        <v>11184</v>
      </c>
      <c r="K759" s="2"/>
      <c r="L759" s="1">
        <v>5.0</v>
      </c>
      <c r="M759" s="1"/>
      <c r="N759" s="1">
        <v>58.158633333333334</v>
      </c>
      <c r="O759" s="1" t="s">
        <v>55</v>
      </c>
      <c r="P759" s="1" t="s">
        <v>11185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1" t="s">
        <v>48</v>
      </c>
      <c r="B760" s="1" t="s">
        <v>17</v>
      </c>
      <c r="C760" s="1">
        <v>1466.0</v>
      </c>
      <c r="D760" s="1">
        <v>0.0</v>
      </c>
      <c r="E760" s="1" t="s">
        <v>10292</v>
      </c>
      <c r="F760" s="1" t="s">
        <v>50</v>
      </c>
      <c r="G760" s="1" t="s">
        <v>27</v>
      </c>
      <c r="H760" s="1" t="s">
        <v>11186</v>
      </c>
      <c r="I760" s="1" t="s">
        <v>11187</v>
      </c>
      <c r="J760" s="1" t="s">
        <v>11188</v>
      </c>
      <c r="K760" s="1" t="s">
        <v>11189</v>
      </c>
      <c r="L760" s="1">
        <v>6.0</v>
      </c>
      <c r="M760" s="1">
        <v>0.002416666666666667</v>
      </c>
      <c r="N760" s="1">
        <v>12.291216666666667</v>
      </c>
      <c r="O760" s="1" t="s">
        <v>55</v>
      </c>
      <c r="P760" s="1" t="s">
        <v>11190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1" t="s">
        <v>48</v>
      </c>
      <c r="B761" s="1" t="s">
        <v>17</v>
      </c>
      <c r="C761" s="1">
        <v>479.0</v>
      </c>
      <c r="D761" s="1">
        <v>14.0</v>
      </c>
      <c r="E761" s="1" t="s">
        <v>10292</v>
      </c>
      <c r="F761" s="1" t="s">
        <v>50</v>
      </c>
      <c r="G761" s="1" t="s">
        <v>19</v>
      </c>
      <c r="H761" s="1" t="s">
        <v>11191</v>
      </c>
      <c r="I761" s="1" t="s">
        <v>11192</v>
      </c>
      <c r="J761" s="1" t="s">
        <v>11193</v>
      </c>
      <c r="K761" s="1" t="s">
        <v>11194</v>
      </c>
      <c r="L761" s="1">
        <v>13.0</v>
      </c>
      <c r="M761" s="1">
        <v>0.0025666666666666667</v>
      </c>
      <c r="N761" s="1">
        <v>22.219616666666667</v>
      </c>
      <c r="O761" s="1" t="s">
        <v>55</v>
      </c>
      <c r="P761" s="1" t="s">
        <v>11195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1" t="s">
        <v>24</v>
      </c>
      <c r="B762" s="1" t="s">
        <v>17</v>
      </c>
      <c r="C762" s="1">
        <v>329.0</v>
      </c>
      <c r="D762" s="1">
        <v>0.0</v>
      </c>
      <c r="E762" s="1" t="s">
        <v>25</v>
      </c>
      <c r="F762" s="1" t="s">
        <v>26</v>
      </c>
      <c r="G762" s="1" t="s">
        <v>27</v>
      </c>
      <c r="H762" s="1" t="s">
        <v>11196</v>
      </c>
      <c r="I762" s="1" t="s">
        <v>11197</v>
      </c>
      <c r="J762" s="1" t="s">
        <v>11197</v>
      </c>
      <c r="K762" s="2"/>
      <c r="L762" s="1">
        <v>-5.0</v>
      </c>
      <c r="M762" s="1"/>
      <c r="N762" s="1">
        <v>9.785366666666667</v>
      </c>
      <c r="O762" s="1" t="s">
        <v>8764</v>
      </c>
      <c r="P762" s="1" t="s">
        <v>11198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1" t="s">
        <v>32</v>
      </c>
      <c r="B763" s="1" t="s">
        <v>17</v>
      </c>
      <c r="C763" s="1">
        <v>329.0</v>
      </c>
      <c r="D763" s="1">
        <v>0.0</v>
      </c>
      <c r="E763" s="2"/>
      <c r="F763" s="1" t="s">
        <v>26</v>
      </c>
      <c r="G763" s="1" t="s">
        <v>19</v>
      </c>
      <c r="H763" s="1" t="s">
        <v>11199</v>
      </c>
      <c r="I763" s="1" t="s">
        <v>11200</v>
      </c>
      <c r="J763" s="1" t="s">
        <v>11200</v>
      </c>
      <c r="K763" s="2"/>
      <c r="L763" s="1">
        <v>-7.0</v>
      </c>
      <c r="M763" s="1"/>
      <c r="N763" s="1">
        <v>7.5916</v>
      </c>
      <c r="O763" s="1" t="s">
        <v>8764</v>
      </c>
      <c r="P763" s="1" t="s">
        <v>9028</v>
      </c>
      <c r="Q763" s="2"/>
      <c r="S763" s="2"/>
      <c r="T763" s="2"/>
      <c r="U763" s="2"/>
      <c r="V763" s="2"/>
      <c r="W763" s="2"/>
      <c r="X763" s="2"/>
      <c r="Y763" s="2"/>
      <c r="Z763" s="2"/>
      <c r="AB763" s="2"/>
      <c r="AC763" s="2"/>
      <c r="AD763" s="2"/>
      <c r="AE763" s="2"/>
      <c r="AF763" s="2"/>
    </row>
    <row r="764">
      <c r="A764" s="1" t="s">
        <v>48</v>
      </c>
      <c r="B764" s="1" t="s">
        <v>17</v>
      </c>
      <c r="C764" s="1">
        <v>368.0</v>
      </c>
      <c r="D764" s="1">
        <v>0.0</v>
      </c>
      <c r="E764" s="1" t="s">
        <v>10292</v>
      </c>
      <c r="F764" s="1" t="s">
        <v>50</v>
      </c>
      <c r="G764" s="1" t="s">
        <v>19</v>
      </c>
      <c r="H764" s="1" t="s">
        <v>11201</v>
      </c>
      <c r="I764" s="1" t="s">
        <v>11202</v>
      </c>
      <c r="J764" s="1" t="s">
        <v>11203</v>
      </c>
      <c r="K764" s="1" t="s">
        <v>11204</v>
      </c>
      <c r="L764" s="1">
        <v>-18.0</v>
      </c>
      <c r="M764" s="1">
        <v>0.00145</v>
      </c>
      <c r="N764" s="1">
        <v>9.842266666666667</v>
      </c>
      <c r="O764" s="1" t="s">
        <v>55</v>
      </c>
      <c r="P764" s="1" t="s">
        <v>11205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1" t="s">
        <v>32</v>
      </c>
      <c r="B765" s="1" t="s">
        <v>17</v>
      </c>
      <c r="C765" s="1">
        <v>129.0</v>
      </c>
      <c r="D765" s="1">
        <v>0.0</v>
      </c>
      <c r="E765" s="2"/>
      <c r="F765" s="1" t="s">
        <v>26</v>
      </c>
      <c r="G765" s="1" t="s">
        <v>27</v>
      </c>
      <c r="H765" s="1" t="s">
        <v>11206</v>
      </c>
      <c r="I765" s="1" t="s">
        <v>11207</v>
      </c>
      <c r="J765" s="1" t="s">
        <v>11207</v>
      </c>
      <c r="K765" s="2"/>
      <c r="L765" s="1">
        <v>-6.0</v>
      </c>
      <c r="M765" s="1"/>
      <c r="N765" s="1">
        <v>8.1842</v>
      </c>
      <c r="O765" s="1" t="s">
        <v>8764</v>
      </c>
      <c r="P765" s="1" t="s">
        <v>11208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1" t="s">
        <v>16</v>
      </c>
      <c r="B766" s="1" t="s">
        <v>17</v>
      </c>
      <c r="C766" s="1">
        <v>249.0</v>
      </c>
      <c r="D766" s="1">
        <v>0.0</v>
      </c>
      <c r="E766" s="2"/>
      <c r="F766" s="1" t="s">
        <v>18</v>
      </c>
      <c r="G766" s="1" t="s">
        <v>19</v>
      </c>
      <c r="H766" s="1" t="s">
        <v>11209</v>
      </c>
      <c r="I766" s="1" t="s">
        <v>11210</v>
      </c>
      <c r="J766" s="1" t="s">
        <v>11210</v>
      </c>
      <c r="K766" s="2"/>
      <c r="L766" s="1">
        <v>11.0</v>
      </c>
      <c r="M766" s="1"/>
      <c r="N766" s="1">
        <v>16.53105</v>
      </c>
      <c r="O766" s="1" t="s">
        <v>22</v>
      </c>
      <c r="P766" s="1" t="s">
        <v>11211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1" t="s">
        <v>48</v>
      </c>
      <c r="B767" s="1" t="s">
        <v>17</v>
      </c>
      <c r="C767" s="1">
        <v>339.0</v>
      </c>
      <c r="D767" s="1">
        <v>0.0</v>
      </c>
      <c r="E767" s="1" t="s">
        <v>25</v>
      </c>
      <c r="F767" s="1" t="s">
        <v>50</v>
      </c>
      <c r="G767" s="1" t="s">
        <v>27</v>
      </c>
      <c r="H767" s="1" t="s">
        <v>11212</v>
      </c>
      <c r="I767" s="1" t="s">
        <v>11213</v>
      </c>
      <c r="J767" s="1" t="s">
        <v>11214</v>
      </c>
      <c r="K767" s="1" t="s">
        <v>11215</v>
      </c>
      <c r="L767" s="1">
        <v>-5.0</v>
      </c>
      <c r="M767" s="1">
        <v>2.20325</v>
      </c>
      <c r="N767" s="1">
        <v>18.182616666666668</v>
      </c>
      <c r="O767" s="1" t="s">
        <v>55</v>
      </c>
      <c r="P767" s="1" t="s">
        <v>8920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1" t="s">
        <v>48</v>
      </c>
      <c r="B768" s="1" t="s">
        <v>17</v>
      </c>
      <c r="C768" s="1">
        <v>300.0</v>
      </c>
      <c r="D768" s="1">
        <v>0.0</v>
      </c>
      <c r="E768" s="1" t="s">
        <v>10292</v>
      </c>
      <c r="F768" s="1" t="s">
        <v>50</v>
      </c>
      <c r="G768" s="1" t="s">
        <v>27</v>
      </c>
      <c r="H768" s="1" t="s">
        <v>11216</v>
      </c>
      <c r="I768" s="1" t="s">
        <v>11217</v>
      </c>
      <c r="J768" s="1" t="s">
        <v>11218</v>
      </c>
      <c r="K768" s="1" t="s">
        <v>11219</v>
      </c>
      <c r="L768" s="1">
        <v>-11.0</v>
      </c>
      <c r="M768" s="1">
        <v>0.006733333333333333</v>
      </c>
      <c r="N768" s="1">
        <v>15.048983333333334</v>
      </c>
      <c r="O768" s="1" t="s">
        <v>55</v>
      </c>
      <c r="P768" s="1" t="s">
        <v>11220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1" t="s">
        <v>32</v>
      </c>
      <c r="B769" s="1" t="s">
        <v>17</v>
      </c>
      <c r="C769" s="1">
        <v>827.0</v>
      </c>
      <c r="D769" s="1">
        <v>0.0</v>
      </c>
      <c r="E769" s="2"/>
      <c r="F769" s="1" t="s">
        <v>26</v>
      </c>
      <c r="G769" s="1" t="s">
        <v>27</v>
      </c>
      <c r="H769" s="1" t="s">
        <v>11221</v>
      </c>
      <c r="I769" s="1" t="s">
        <v>11222</v>
      </c>
      <c r="J769" s="1" t="s">
        <v>11222</v>
      </c>
      <c r="K769" s="2"/>
      <c r="L769" s="1">
        <v>8.0</v>
      </c>
      <c r="M769" s="1"/>
      <c r="N769" s="1">
        <v>23.538516666666666</v>
      </c>
      <c r="O769" s="1" t="s">
        <v>8764</v>
      </c>
      <c r="P769" s="1" t="s">
        <v>11223</v>
      </c>
      <c r="Q769" s="2"/>
      <c r="S769" s="2"/>
      <c r="T769" s="2"/>
      <c r="U769" s="2"/>
      <c r="V769" s="2"/>
      <c r="W769" s="2"/>
      <c r="X769" s="2"/>
      <c r="Y769" s="2"/>
      <c r="Z769" s="2"/>
      <c r="AB769" s="2"/>
      <c r="AC769" s="2"/>
      <c r="AD769" s="2"/>
      <c r="AE769" s="2"/>
      <c r="AF769" s="2"/>
    </row>
    <row r="770">
      <c r="A770" s="1" t="s">
        <v>32</v>
      </c>
      <c r="B770" s="1" t="s">
        <v>17</v>
      </c>
      <c r="C770" s="1">
        <v>1051.0</v>
      </c>
      <c r="D770" s="1">
        <v>0.0</v>
      </c>
      <c r="E770" s="2"/>
      <c r="F770" s="1" t="s">
        <v>26</v>
      </c>
      <c r="G770" s="1" t="s">
        <v>27</v>
      </c>
      <c r="H770" s="1" t="s">
        <v>11224</v>
      </c>
      <c r="I770" s="1" t="s">
        <v>11225</v>
      </c>
      <c r="J770" s="1" t="s">
        <v>11225</v>
      </c>
      <c r="K770" s="2"/>
      <c r="L770" s="1">
        <v>3.0</v>
      </c>
      <c r="M770" s="1"/>
      <c r="N770" s="1">
        <v>18.900133333333333</v>
      </c>
      <c r="O770" s="1" t="s">
        <v>8764</v>
      </c>
      <c r="P770" s="1" t="s">
        <v>11226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1" t="s">
        <v>24</v>
      </c>
      <c r="B771" s="1" t="s">
        <v>17</v>
      </c>
      <c r="C771" s="1">
        <v>453.0</v>
      </c>
      <c r="D771" s="1">
        <v>0.0</v>
      </c>
      <c r="E771" s="1" t="s">
        <v>25</v>
      </c>
      <c r="F771" s="1" t="s">
        <v>26</v>
      </c>
      <c r="G771" s="1" t="s">
        <v>27</v>
      </c>
      <c r="H771" s="1" t="s">
        <v>11227</v>
      </c>
      <c r="I771" s="1" t="s">
        <v>11228</v>
      </c>
      <c r="J771" s="1" t="s">
        <v>11228</v>
      </c>
      <c r="K771" s="2"/>
      <c r="L771" s="1">
        <v>-1.0</v>
      </c>
      <c r="M771" s="1"/>
      <c r="N771" s="1">
        <v>13.9918</v>
      </c>
      <c r="O771" s="1" t="s">
        <v>8764</v>
      </c>
      <c r="P771" s="1" t="s">
        <v>11229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1" t="s">
        <v>16</v>
      </c>
      <c r="B772" s="1" t="s">
        <v>17</v>
      </c>
      <c r="C772" s="1">
        <v>119.0</v>
      </c>
      <c r="D772" s="1">
        <v>0.0</v>
      </c>
      <c r="E772" s="2"/>
      <c r="F772" s="1" t="s">
        <v>18</v>
      </c>
      <c r="G772" s="1" t="s">
        <v>19</v>
      </c>
      <c r="H772" s="1" t="s">
        <v>11230</v>
      </c>
      <c r="I772" s="1" t="s">
        <v>11231</v>
      </c>
      <c r="J772" s="1" t="s">
        <v>11231</v>
      </c>
      <c r="K772" s="2"/>
      <c r="L772" s="1">
        <v>-4.0</v>
      </c>
      <c r="M772" s="1"/>
      <c r="N772" s="1">
        <v>0.29045</v>
      </c>
      <c r="O772" s="1" t="s">
        <v>22</v>
      </c>
      <c r="P772" s="1" t="s">
        <v>11232</v>
      </c>
      <c r="Q772" s="2"/>
      <c r="S772" s="2"/>
      <c r="T772" s="2"/>
      <c r="U772" s="2"/>
      <c r="V772" s="2"/>
      <c r="W772" s="2"/>
      <c r="X772" s="2"/>
      <c r="Y772" s="2"/>
      <c r="Z772" s="2"/>
      <c r="AB772" s="2"/>
      <c r="AC772" s="2"/>
      <c r="AD772" s="2"/>
      <c r="AE772" s="2"/>
      <c r="AF772" s="2"/>
    </row>
    <row r="773">
      <c r="A773" s="1" t="s">
        <v>32</v>
      </c>
      <c r="B773" s="1" t="s">
        <v>17</v>
      </c>
      <c r="C773" s="1">
        <v>264.0</v>
      </c>
      <c r="D773" s="1">
        <v>0.0</v>
      </c>
      <c r="E773" s="2"/>
      <c r="F773" s="1" t="s">
        <v>26</v>
      </c>
      <c r="G773" s="1" t="s">
        <v>27</v>
      </c>
      <c r="H773" s="1" t="s">
        <v>11233</v>
      </c>
      <c r="I773" s="1" t="s">
        <v>11234</v>
      </c>
      <c r="J773" s="1" t="s">
        <v>11234</v>
      </c>
      <c r="K773" s="2"/>
      <c r="L773" s="1">
        <v>-9.0</v>
      </c>
      <c r="M773" s="1"/>
      <c r="N773" s="1">
        <v>5.544716666666667</v>
      </c>
      <c r="O773" s="1" t="s">
        <v>8764</v>
      </c>
      <c r="P773" s="1" t="s">
        <v>11235</v>
      </c>
      <c r="Q773" s="2"/>
      <c r="S773" s="2"/>
      <c r="T773" s="2"/>
      <c r="U773" s="2"/>
      <c r="V773" s="2"/>
      <c r="W773" s="2"/>
      <c r="X773" s="2"/>
      <c r="Y773" s="2"/>
      <c r="Z773" s="2"/>
      <c r="AB773" s="2"/>
      <c r="AC773" s="2"/>
      <c r="AD773" s="2"/>
      <c r="AE773" s="2"/>
      <c r="AF773" s="2"/>
    </row>
    <row r="774">
      <c r="A774" s="1" t="s">
        <v>16</v>
      </c>
      <c r="B774" s="1" t="s">
        <v>17</v>
      </c>
      <c r="C774" s="1">
        <v>20.0</v>
      </c>
      <c r="D774" s="1">
        <v>35.0</v>
      </c>
      <c r="E774" s="2"/>
      <c r="F774" s="1" t="s">
        <v>18</v>
      </c>
      <c r="G774" s="1" t="s">
        <v>19</v>
      </c>
      <c r="H774" s="1" t="s">
        <v>11236</v>
      </c>
      <c r="I774" s="1" t="s">
        <v>11237</v>
      </c>
      <c r="J774" s="1" t="s">
        <v>11237</v>
      </c>
      <c r="K774" s="2"/>
      <c r="L774" s="1">
        <v>-4.0</v>
      </c>
      <c r="M774" s="1"/>
      <c r="N774" s="1">
        <v>0.09295</v>
      </c>
      <c r="O774" s="1" t="s">
        <v>22</v>
      </c>
      <c r="P774" s="1" t="s">
        <v>11238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1" t="s">
        <v>32</v>
      </c>
      <c r="B775" s="1" t="s">
        <v>17</v>
      </c>
      <c r="C775" s="1">
        <v>264.0</v>
      </c>
      <c r="D775" s="1">
        <v>0.0</v>
      </c>
      <c r="E775" s="2"/>
      <c r="F775" s="1" t="s">
        <v>26</v>
      </c>
      <c r="G775" s="1" t="s">
        <v>27</v>
      </c>
      <c r="H775" s="1" t="s">
        <v>11239</v>
      </c>
      <c r="I775" s="1" t="s">
        <v>11240</v>
      </c>
      <c r="J775" s="1" t="s">
        <v>11240</v>
      </c>
      <c r="K775" s="2"/>
      <c r="L775" s="1">
        <v>-3.0</v>
      </c>
      <c r="M775" s="1"/>
      <c r="N775" s="1">
        <v>11.53735</v>
      </c>
      <c r="O775" s="1" t="s">
        <v>8764</v>
      </c>
      <c r="P775" s="1" t="s">
        <v>11241</v>
      </c>
      <c r="Q775" s="2"/>
      <c r="S775" s="2"/>
      <c r="T775" s="2"/>
      <c r="U775" s="2"/>
      <c r="V775" s="2"/>
      <c r="W775" s="2"/>
      <c r="X775" s="2"/>
      <c r="Y775" s="2"/>
      <c r="Z775" s="2"/>
      <c r="AB775" s="2"/>
      <c r="AC775" s="2"/>
      <c r="AD775" s="2"/>
      <c r="AE775" s="2"/>
      <c r="AF775" s="2"/>
    </row>
    <row r="776">
      <c r="A776" s="1" t="s">
        <v>32</v>
      </c>
      <c r="B776" s="1" t="s">
        <v>17</v>
      </c>
      <c r="C776" s="1">
        <v>658.0</v>
      </c>
      <c r="D776" s="1">
        <v>0.0</v>
      </c>
      <c r="E776" s="2"/>
      <c r="F776" s="1" t="s">
        <v>26</v>
      </c>
      <c r="G776" s="1" t="s">
        <v>27</v>
      </c>
      <c r="H776" s="1" t="s">
        <v>11242</v>
      </c>
      <c r="I776" s="1" t="s">
        <v>11243</v>
      </c>
      <c r="J776" s="1" t="s">
        <v>11243</v>
      </c>
      <c r="K776" s="2"/>
      <c r="L776" s="1">
        <v>-5.0</v>
      </c>
      <c r="M776" s="1"/>
      <c r="N776" s="1">
        <v>9.26</v>
      </c>
      <c r="O776" s="1" t="s">
        <v>8764</v>
      </c>
      <c r="P776" s="1" t="s">
        <v>11244</v>
      </c>
      <c r="Q776" s="2"/>
      <c r="S776" s="2"/>
      <c r="T776" s="2"/>
      <c r="U776" s="2"/>
      <c r="V776" s="2"/>
      <c r="W776" s="2"/>
      <c r="X776" s="2"/>
      <c r="Y776" s="2"/>
      <c r="Z776" s="2"/>
      <c r="AB776" s="2"/>
      <c r="AC776" s="2"/>
      <c r="AD776" s="2"/>
      <c r="AE776" s="2"/>
      <c r="AF776" s="2"/>
    </row>
    <row r="777">
      <c r="A777" s="1" t="s">
        <v>48</v>
      </c>
      <c r="B777" s="1" t="s">
        <v>17</v>
      </c>
      <c r="C777" s="1">
        <v>249.0</v>
      </c>
      <c r="D777" s="1">
        <v>0.0</v>
      </c>
      <c r="E777" s="1" t="s">
        <v>10292</v>
      </c>
      <c r="F777" s="1" t="s">
        <v>50</v>
      </c>
      <c r="G777" s="1" t="s">
        <v>19</v>
      </c>
      <c r="H777" s="1" t="s">
        <v>11245</v>
      </c>
      <c r="I777" s="1" t="s">
        <v>11246</v>
      </c>
      <c r="J777" s="1" t="s">
        <v>11247</v>
      </c>
      <c r="K777" s="1" t="s">
        <v>11248</v>
      </c>
      <c r="L777" s="1">
        <v>-2.0</v>
      </c>
      <c r="M777" s="1">
        <v>0.006216666666666666</v>
      </c>
      <c r="N777" s="1">
        <v>47.42896666666667</v>
      </c>
      <c r="O777" s="1" t="s">
        <v>55</v>
      </c>
      <c r="P777" s="1" t="s">
        <v>9101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1" t="s">
        <v>24</v>
      </c>
      <c r="B778" s="1" t="s">
        <v>17</v>
      </c>
      <c r="C778" s="1">
        <v>713.0</v>
      </c>
      <c r="D778" s="1">
        <v>0.0</v>
      </c>
      <c r="E778" s="1" t="s">
        <v>25</v>
      </c>
      <c r="F778" s="1" t="s">
        <v>26</v>
      </c>
      <c r="G778" s="1" t="s">
        <v>27</v>
      </c>
      <c r="H778" s="1" t="s">
        <v>11249</v>
      </c>
      <c r="I778" s="1" t="s">
        <v>11250</v>
      </c>
      <c r="J778" s="1" t="s">
        <v>11250</v>
      </c>
      <c r="K778" s="2"/>
      <c r="L778" s="1">
        <v>3.0</v>
      </c>
      <c r="M778" s="1"/>
      <c r="N778" s="1">
        <v>18.522483333333334</v>
      </c>
      <c r="O778" s="1" t="s">
        <v>8764</v>
      </c>
      <c r="P778" s="1" t="s">
        <v>11251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1" t="s">
        <v>24</v>
      </c>
      <c r="B779" s="1" t="s">
        <v>17</v>
      </c>
      <c r="C779" s="1">
        <v>487.4</v>
      </c>
      <c r="D779" s="1">
        <v>0.0</v>
      </c>
      <c r="E779" s="1" t="s">
        <v>25</v>
      </c>
      <c r="F779" s="1" t="s">
        <v>26</v>
      </c>
      <c r="G779" s="1" t="s">
        <v>27</v>
      </c>
      <c r="H779" s="1" t="s">
        <v>11252</v>
      </c>
      <c r="I779" s="1" t="s">
        <v>11253</v>
      </c>
      <c r="J779" s="1" t="s">
        <v>11253</v>
      </c>
      <c r="K779" s="2"/>
      <c r="L779" s="1">
        <v>1.0</v>
      </c>
      <c r="M779" s="1"/>
      <c r="N779" s="1">
        <v>16.338816666666666</v>
      </c>
      <c r="O779" s="1" t="s">
        <v>8764</v>
      </c>
      <c r="P779" s="1" t="s">
        <v>11254</v>
      </c>
      <c r="Q779" s="2"/>
      <c r="S779" s="2"/>
      <c r="T779" s="2"/>
      <c r="U779" s="2"/>
      <c r="V779" s="2"/>
      <c r="W779" s="2"/>
      <c r="X779" s="2"/>
      <c r="Y779" s="2"/>
      <c r="Z779" s="2"/>
      <c r="AB779" s="2"/>
      <c r="AC779" s="2"/>
      <c r="AD779" s="2"/>
      <c r="AE779" s="2"/>
      <c r="AF779" s="2"/>
    </row>
    <row r="780">
      <c r="A780" s="1" t="s">
        <v>48</v>
      </c>
      <c r="B780" s="1" t="s">
        <v>17</v>
      </c>
      <c r="C780" s="1">
        <v>394.0</v>
      </c>
      <c r="D780" s="1">
        <v>0.0</v>
      </c>
      <c r="E780" s="1" t="s">
        <v>9702</v>
      </c>
      <c r="F780" s="1" t="s">
        <v>50</v>
      </c>
      <c r="G780" s="1" t="s">
        <v>19</v>
      </c>
      <c r="H780" s="1" t="s">
        <v>11255</v>
      </c>
      <c r="I780" s="1" t="s">
        <v>11256</v>
      </c>
      <c r="J780" s="1" t="s">
        <v>11257</v>
      </c>
      <c r="K780" s="1" t="s">
        <v>11258</v>
      </c>
      <c r="L780" s="1">
        <v>-7.0</v>
      </c>
      <c r="M780" s="1">
        <v>0.002</v>
      </c>
      <c r="N780" s="1">
        <v>17.382633333333334</v>
      </c>
      <c r="O780" s="1" t="s">
        <v>55</v>
      </c>
      <c r="P780" s="1" t="s">
        <v>10397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1" t="s">
        <v>24</v>
      </c>
      <c r="B781" s="1" t="s">
        <v>17</v>
      </c>
      <c r="C781" s="1">
        <v>458.0</v>
      </c>
      <c r="D781" s="1">
        <v>0.0</v>
      </c>
      <c r="E781" s="1" t="s">
        <v>25</v>
      </c>
      <c r="F781" s="1" t="s">
        <v>26</v>
      </c>
      <c r="G781" s="1" t="s">
        <v>27</v>
      </c>
      <c r="H781" s="1" t="s">
        <v>11259</v>
      </c>
      <c r="I781" s="1" t="s">
        <v>11260</v>
      </c>
      <c r="J781" s="1" t="s">
        <v>11260</v>
      </c>
      <c r="K781" s="2"/>
      <c r="L781" s="1">
        <v>11.0</v>
      </c>
      <c r="M781" s="1"/>
      <c r="N781" s="1">
        <v>26.33566666666667</v>
      </c>
      <c r="O781" s="1" t="s">
        <v>8764</v>
      </c>
      <c r="P781" s="1" t="s">
        <v>11261</v>
      </c>
      <c r="Q781" s="2"/>
      <c r="S781" s="2"/>
      <c r="T781" s="2"/>
      <c r="U781" s="2"/>
      <c r="V781" s="2"/>
      <c r="W781" s="2"/>
      <c r="X781" s="2"/>
      <c r="Y781" s="2"/>
      <c r="Z781" s="2"/>
      <c r="AB781" s="2"/>
      <c r="AC781" s="2"/>
      <c r="AD781" s="2"/>
      <c r="AE781" s="2"/>
      <c r="AF781" s="2"/>
    </row>
    <row r="782">
      <c r="A782" s="1" t="s">
        <v>32</v>
      </c>
      <c r="B782" s="1" t="s">
        <v>17</v>
      </c>
      <c r="C782" s="1">
        <v>730.0</v>
      </c>
      <c r="D782" s="1">
        <v>0.0</v>
      </c>
      <c r="E782" s="2"/>
      <c r="F782" s="1" t="s">
        <v>26</v>
      </c>
      <c r="G782" s="1" t="s">
        <v>27</v>
      </c>
      <c r="H782" s="1" t="s">
        <v>11262</v>
      </c>
      <c r="I782" s="1" t="s">
        <v>11263</v>
      </c>
      <c r="J782" s="1" t="s">
        <v>11263</v>
      </c>
      <c r="K782" s="2"/>
      <c r="L782" s="1">
        <v>8.0</v>
      </c>
      <c r="M782" s="1"/>
      <c r="N782" s="1">
        <v>23.747016666666667</v>
      </c>
      <c r="O782" s="1" t="s">
        <v>8764</v>
      </c>
      <c r="P782" s="1" t="s">
        <v>11264</v>
      </c>
      <c r="Q782" s="2"/>
      <c r="S782" s="2"/>
      <c r="T782" s="2"/>
      <c r="U782" s="2"/>
      <c r="V782" s="2"/>
      <c r="W782" s="2"/>
      <c r="X782" s="2"/>
      <c r="Y782" s="2"/>
      <c r="Z782" s="2"/>
      <c r="AB782" s="2"/>
      <c r="AC782" s="2"/>
      <c r="AD782" s="2"/>
      <c r="AE782" s="2"/>
      <c r="AF782" s="2"/>
    </row>
    <row r="783">
      <c r="A783" s="1" t="s">
        <v>32</v>
      </c>
      <c r="B783" s="1" t="s">
        <v>17</v>
      </c>
      <c r="C783" s="1">
        <v>329.0</v>
      </c>
      <c r="D783" s="1">
        <v>0.0</v>
      </c>
      <c r="E783" s="2"/>
      <c r="F783" s="1" t="s">
        <v>26</v>
      </c>
      <c r="G783" s="1" t="s">
        <v>27</v>
      </c>
      <c r="H783" s="1" t="s">
        <v>11265</v>
      </c>
      <c r="I783" s="1" t="s">
        <v>11266</v>
      </c>
      <c r="J783" s="1" t="s">
        <v>11266</v>
      </c>
      <c r="K783" s="2"/>
      <c r="L783" s="1">
        <v>13.0</v>
      </c>
      <c r="M783" s="1"/>
      <c r="N783" s="1">
        <v>28.937566666666665</v>
      </c>
      <c r="O783" s="1" t="s">
        <v>8764</v>
      </c>
      <c r="P783" s="1" t="s">
        <v>9025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1" t="s">
        <v>32</v>
      </c>
      <c r="B784" s="1" t="s">
        <v>17</v>
      </c>
      <c r="C784" s="1">
        <v>752.0</v>
      </c>
      <c r="D784" s="1">
        <v>0.0</v>
      </c>
      <c r="E784" s="2"/>
      <c r="F784" s="1" t="s">
        <v>26</v>
      </c>
      <c r="G784" s="1" t="s">
        <v>27</v>
      </c>
      <c r="H784" s="1" t="s">
        <v>11267</v>
      </c>
      <c r="I784" s="1" t="s">
        <v>11268</v>
      </c>
      <c r="J784" s="1" t="s">
        <v>11268</v>
      </c>
      <c r="K784" s="2"/>
      <c r="L784" s="1">
        <v>3.0</v>
      </c>
      <c r="M784" s="1"/>
      <c r="N784" s="1">
        <v>18.353433333333335</v>
      </c>
      <c r="O784" s="1" t="s">
        <v>8764</v>
      </c>
      <c r="P784" s="1" t="s">
        <v>11269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1" t="s">
        <v>48</v>
      </c>
      <c r="B785" s="1" t="s">
        <v>17</v>
      </c>
      <c r="C785" s="1">
        <v>446.0</v>
      </c>
      <c r="D785" s="1">
        <v>112.0</v>
      </c>
      <c r="E785" s="2"/>
      <c r="F785" s="1" t="s">
        <v>18</v>
      </c>
      <c r="G785" s="1" t="s">
        <v>123</v>
      </c>
      <c r="H785" s="1" t="s">
        <v>11270</v>
      </c>
      <c r="I785" s="1" t="s">
        <v>11271</v>
      </c>
      <c r="J785" s="1" t="s">
        <v>11271</v>
      </c>
      <c r="K785" s="2"/>
      <c r="L785" s="1">
        <v>-8.0</v>
      </c>
      <c r="M785" s="1"/>
      <c r="N785" s="1">
        <v>10.88685</v>
      </c>
      <c r="O785" s="1" t="s">
        <v>55</v>
      </c>
      <c r="P785" s="1" t="s">
        <v>11272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1" t="s">
        <v>16</v>
      </c>
      <c r="B786" s="1" t="s">
        <v>17</v>
      </c>
      <c r="C786" s="1">
        <v>249.0</v>
      </c>
      <c r="D786" s="1">
        <v>0.0</v>
      </c>
      <c r="E786" s="2"/>
      <c r="F786" s="1" t="s">
        <v>18</v>
      </c>
      <c r="G786" s="1" t="s">
        <v>19</v>
      </c>
      <c r="H786" s="1" t="s">
        <v>11273</v>
      </c>
      <c r="I786" s="1" t="s">
        <v>11274</v>
      </c>
      <c r="J786" s="1" t="s">
        <v>11274</v>
      </c>
      <c r="K786" s="2"/>
      <c r="L786" s="1">
        <v>0.0</v>
      </c>
      <c r="M786" s="1"/>
      <c r="N786" s="1">
        <v>4.961666666666667</v>
      </c>
      <c r="O786" s="1" t="s">
        <v>22</v>
      </c>
      <c r="P786" s="1" t="s">
        <v>11275</v>
      </c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D786" s="2"/>
      <c r="AE786" s="2"/>
      <c r="AF786" s="2"/>
    </row>
    <row r="787">
      <c r="A787" s="1" t="s">
        <v>24</v>
      </c>
      <c r="B787" s="1" t="s">
        <v>17</v>
      </c>
      <c r="C787" s="1">
        <v>224.2</v>
      </c>
      <c r="D787" s="1">
        <v>0.0</v>
      </c>
      <c r="E787" s="1" t="s">
        <v>25</v>
      </c>
      <c r="F787" s="1" t="s">
        <v>26</v>
      </c>
      <c r="G787" s="1" t="s">
        <v>27</v>
      </c>
      <c r="H787" s="1" t="s">
        <v>11276</v>
      </c>
      <c r="I787" s="1" t="s">
        <v>11277</v>
      </c>
      <c r="J787" s="1" t="s">
        <v>11277</v>
      </c>
      <c r="K787" s="2"/>
      <c r="L787" s="1">
        <v>-4.0</v>
      </c>
      <c r="M787" s="1"/>
      <c r="N787" s="1">
        <v>10.189616666666666</v>
      </c>
      <c r="O787" s="1" t="s">
        <v>8764</v>
      </c>
      <c r="P787" s="1" t="s">
        <v>11278</v>
      </c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D787" s="2"/>
      <c r="AE787" s="2"/>
      <c r="AF787" s="2"/>
    </row>
    <row r="788">
      <c r="A788" s="1" t="s">
        <v>48</v>
      </c>
      <c r="B788" s="1" t="s">
        <v>17</v>
      </c>
      <c r="C788" s="1">
        <v>361.0</v>
      </c>
      <c r="D788" s="1">
        <v>0.0</v>
      </c>
      <c r="E788" s="1" t="s">
        <v>9702</v>
      </c>
      <c r="F788" s="1" t="s">
        <v>50</v>
      </c>
      <c r="G788" s="1" t="s">
        <v>19</v>
      </c>
      <c r="H788" s="1" t="s">
        <v>11279</v>
      </c>
      <c r="I788" s="1" t="s">
        <v>11280</v>
      </c>
      <c r="J788" s="1" t="s">
        <v>11281</v>
      </c>
      <c r="K788" s="1" t="s">
        <v>11282</v>
      </c>
      <c r="L788" s="1">
        <v>-3.0</v>
      </c>
      <c r="M788" s="1">
        <v>0.006683333333333334</v>
      </c>
      <c r="N788" s="1">
        <v>17.3442</v>
      </c>
      <c r="O788" s="1" t="s">
        <v>55</v>
      </c>
      <c r="P788" s="1" t="s">
        <v>11283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1" t="s">
        <v>48</v>
      </c>
      <c r="B789" s="1" t="s">
        <v>17</v>
      </c>
      <c r="C789" s="1">
        <v>318.0</v>
      </c>
      <c r="D789" s="1">
        <v>0.0</v>
      </c>
      <c r="E789" s="1" t="s">
        <v>9702</v>
      </c>
      <c r="F789" s="1" t="s">
        <v>50</v>
      </c>
      <c r="G789" s="1" t="s">
        <v>27</v>
      </c>
      <c r="H789" s="1" t="s">
        <v>11284</v>
      </c>
      <c r="I789" s="1" t="s">
        <v>11285</v>
      </c>
      <c r="J789" s="1" t="s">
        <v>11286</v>
      </c>
      <c r="K789" s="1" t="s">
        <v>11287</v>
      </c>
      <c r="L789" s="1">
        <v>-9.0</v>
      </c>
      <c r="M789" s="1">
        <v>0.0030666666666666668</v>
      </c>
      <c r="N789" s="1">
        <v>10.0042</v>
      </c>
      <c r="O789" s="1" t="s">
        <v>55</v>
      </c>
      <c r="P789" s="1" t="s">
        <v>11288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1" t="s">
        <v>48</v>
      </c>
      <c r="B790" s="1" t="s">
        <v>17</v>
      </c>
      <c r="C790" s="1">
        <v>247.0</v>
      </c>
      <c r="D790" s="1">
        <v>62.0</v>
      </c>
      <c r="E790" s="2"/>
      <c r="F790" s="1" t="s">
        <v>18</v>
      </c>
      <c r="G790" s="1" t="s">
        <v>123</v>
      </c>
      <c r="H790" s="1" t="s">
        <v>11289</v>
      </c>
      <c r="I790" s="1" t="s">
        <v>11290</v>
      </c>
      <c r="J790" s="1" t="s">
        <v>11290</v>
      </c>
      <c r="K790" s="2"/>
      <c r="L790" s="1">
        <v>-8.0</v>
      </c>
      <c r="M790" s="1"/>
      <c r="N790" s="1">
        <v>11.767316666666666</v>
      </c>
      <c r="O790" s="1" t="s">
        <v>55</v>
      </c>
      <c r="P790" s="1" t="s">
        <v>8920</v>
      </c>
      <c r="Q790" s="2"/>
      <c r="S790" s="2"/>
      <c r="T790" s="2"/>
      <c r="U790" s="2"/>
      <c r="V790" s="2"/>
      <c r="W790" s="2"/>
      <c r="X790" s="2"/>
      <c r="Y790" s="2"/>
      <c r="Z790" s="2"/>
      <c r="AB790" s="2"/>
      <c r="AC790" s="2"/>
      <c r="AD790" s="2"/>
      <c r="AE790" s="2"/>
      <c r="AF790" s="2"/>
    </row>
    <row r="791">
      <c r="A791" s="1" t="s">
        <v>24</v>
      </c>
      <c r="B791" s="1" t="s">
        <v>17</v>
      </c>
      <c r="C791" s="1">
        <v>244.2</v>
      </c>
      <c r="D791" s="1">
        <v>0.0</v>
      </c>
      <c r="E791" s="1" t="s">
        <v>25</v>
      </c>
      <c r="F791" s="1" t="s">
        <v>26</v>
      </c>
      <c r="G791" s="1" t="s">
        <v>27</v>
      </c>
      <c r="H791" s="1" t="s">
        <v>11291</v>
      </c>
      <c r="I791" s="1" t="s">
        <v>11292</v>
      </c>
      <c r="J791" s="1" t="s">
        <v>11292</v>
      </c>
      <c r="K791" s="2"/>
      <c r="L791" s="1">
        <v>-2.0</v>
      </c>
      <c r="M791" s="1"/>
      <c r="N791" s="1">
        <v>12.195333333333334</v>
      </c>
      <c r="O791" s="1" t="s">
        <v>8764</v>
      </c>
      <c r="P791" s="1" t="s">
        <v>11293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1" t="s">
        <v>16</v>
      </c>
      <c r="B792" s="1" t="s">
        <v>17</v>
      </c>
      <c r="C792" s="1">
        <v>69.0</v>
      </c>
      <c r="D792" s="1">
        <v>0.0</v>
      </c>
      <c r="E792" s="2"/>
      <c r="F792" s="1" t="s">
        <v>18</v>
      </c>
      <c r="G792" s="1" t="s">
        <v>19</v>
      </c>
      <c r="H792" s="1" t="s">
        <v>11294</v>
      </c>
      <c r="I792" s="1" t="s">
        <v>11295</v>
      </c>
      <c r="J792" s="1" t="s">
        <v>11295</v>
      </c>
      <c r="K792" s="2"/>
      <c r="L792" s="1">
        <v>-1.0</v>
      </c>
      <c r="M792" s="1"/>
      <c r="N792" s="1">
        <v>3.1105833333333335</v>
      </c>
      <c r="O792" s="1" t="s">
        <v>22</v>
      </c>
      <c r="P792" s="1" t="s">
        <v>11296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1" t="s">
        <v>24</v>
      </c>
      <c r="B793" s="1" t="s">
        <v>17</v>
      </c>
      <c r="C793" s="1">
        <v>329.0</v>
      </c>
      <c r="D793" s="1">
        <v>0.0</v>
      </c>
      <c r="E793" s="1" t="s">
        <v>25</v>
      </c>
      <c r="F793" s="1" t="s">
        <v>26</v>
      </c>
      <c r="G793" s="1" t="s">
        <v>27</v>
      </c>
      <c r="H793" s="1" t="s">
        <v>11297</v>
      </c>
      <c r="I793" s="1" t="s">
        <v>11298</v>
      </c>
      <c r="J793" s="1" t="s">
        <v>11298</v>
      </c>
      <c r="K793" s="2"/>
      <c r="L793" s="1">
        <v>-5.0</v>
      </c>
      <c r="M793" s="1"/>
      <c r="N793" s="1">
        <v>9.337366666666666</v>
      </c>
      <c r="O793" s="1" t="s">
        <v>8764</v>
      </c>
      <c r="P793" s="1" t="s">
        <v>9750</v>
      </c>
      <c r="Q793" s="2"/>
      <c r="S793" s="2"/>
      <c r="T793" s="2"/>
      <c r="U793" s="2"/>
      <c r="V793" s="2"/>
      <c r="W793" s="2"/>
      <c r="X793" s="2"/>
      <c r="Y793" s="2"/>
      <c r="Z793" s="2"/>
      <c r="AB793" s="2"/>
      <c r="AC793" s="2"/>
      <c r="AD793" s="2"/>
      <c r="AE793" s="2"/>
      <c r="AF793" s="2"/>
    </row>
    <row r="794">
      <c r="A794" s="1" t="s">
        <v>32</v>
      </c>
      <c r="B794" s="1" t="s">
        <v>17</v>
      </c>
      <c r="C794" s="1">
        <v>658.0</v>
      </c>
      <c r="D794" s="1">
        <v>0.0</v>
      </c>
      <c r="E794" s="2"/>
      <c r="F794" s="1" t="s">
        <v>26</v>
      </c>
      <c r="G794" s="1" t="s">
        <v>27</v>
      </c>
      <c r="H794" s="1" t="s">
        <v>11299</v>
      </c>
      <c r="I794" s="1" t="s">
        <v>11300</v>
      </c>
      <c r="J794" s="1" t="s">
        <v>11300</v>
      </c>
      <c r="K794" s="2"/>
      <c r="L794" s="1">
        <v>-1.0</v>
      </c>
      <c r="M794" s="1"/>
      <c r="N794" s="1">
        <v>13.86185</v>
      </c>
      <c r="O794" s="1" t="s">
        <v>8764</v>
      </c>
      <c r="P794" s="1" t="s">
        <v>11301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1" t="s">
        <v>24</v>
      </c>
      <c r="B795" s="1" t="s">
        <v>17</v>
      </c>
      <c r="C795" s="1">
        <v>214.2</v>
      </c>
      <c r="D795" s="1">
        <v>0.0</v>
      </c>
      <c r="E795" s="1" t="s">
        <v>25</v>
      </c>
      <c r="F795" s="1" t="s">
        <v>26</v>
      </c>
      <c r="G795" s="1" t="s">
        <v>27</v>
      </c>
      <c r="H795" s="1" t="s">
        <v>11302</v>
      </c>
      <c r="I795" s="1" t="s">
        <v>11303</v>
      </c>
      <c r="J795" s="1" t="s">
        <v>11303</v>
      </c>
      <c r="K795" s="2"/>
      <c r="L795" s="1">
        <v>-8.0</v>
      </c>
      <c r="M795" s="1"/>
      <c r="N795" s="1">
        <v>6.3942</v>
      </c>
      <c r="O795" s="1" t="s">
        <v>8764</v>
      </c>
      <c r="P795" s="1" t="s">
        <v>8958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1" t="s">
        <v>16</v>
      </c>
      <c r="B796" s="1" t="s">
        <v>17</v>
      </c>
      <c r="C796" s="1">
        <v>309.0</v>
      </c>
      <c r="D796" s="1">
        <v>0.0</v>
      </c>
      <c r="E796" s="2"/>
      <c r="F796" s="1" t="s">
        <v>18</v>
      </c>
      <c r="G796" s="1" t="s">
        <v>19</v>
      </c>
      <c r="H796" s="1" t="s">
        <v>11304</v>
      </c>
      <c r="I796" s="1" t="s">
        <v>11305</v>
      </c>
      <c r="J796" s="1" t="s">
        <v>11305</v>
      </c>
      <c r="K796" s="2"/>
      <c r="L796" s="1">
        <v>1.0</v>
      </c>
      <c r="M796" s="1"/>
      <c r="N796" s="1">
        <v>6.796266666666667</v>
      </c>
      <c r="O796" s="1" t="s">
        <v>22</v>
      </c>
      <c r="P796" s="1" t="s">
        <v>11306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1" t="s">
        <v>48</v>
      </c>
      <c r="B797" s="1" t="s">
        <v>17</v>
      </c>
      <c r="C797" s="1">
        <v>616.0</v>
      </c>
      <c r="D797" s="1">
        <v>42.0</v>
      </c>
      <c r="E797" s="1" t="s">
        <v>9702</v>
      </c>
      <c r="F797" s="1" t="s">
        <v>50</v>
      </c>
      <c r="G797" s="1" t="s">
        <v>27</v>
      </c>
      <c r="H797" s="1" t="s">
        <v>11307</v>
      </c>
      <c r="I797" s="1" t="s">
        <v>11308</v>
      </c>
      <c r="J797" s="1" t="s">
        <v>11309</v>
      </c>
      <c r="K797" s="1" t="s">
        <v>11310</v>
      </c>
      <c r="L797" s="1">
        <v>13.0</v>
      </c>
      <c r="M797" s="1">
        <v>0.0035833333333333333</v>
      </c>
      <c r="N797" s="1">
        <v>19.796766666666667</v>
      </c>
      <c r="O797" s="1" t="s">
        <v>55</v>
      </c>
      <c r="P797" s="1" t="s">
        <v>11311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1" t="s">
        <v>48</v>
      </c>
      <c r="B798" s="1" t="s">
        <v>17</v>
      </c>
      <c r="C798" s="1">
        <v>249.0</v>
      </c>
      <c r="D798" s="1">
        <v>0.0</v>
      </c>
      <c r="E798" s="1" t="s">
        <v>9702</v>
      </c>
      <c r="F798" s="1" t="s">
        <v>50</v>
      </c>
      <c r="G798" s="1" t="s">
        <v>19</v>
      </c>
      <c r="H798" s="1" t="s">
        <v>11312</v>
      </c>
      <c r="I798" s="1" t="s">
        <v>11313</v>
      </c>
      <c r="J798" s="1" t="s">
        <v>11314</v>
      </c>
      <c r="K798" s="1" t="s">
        <v>11315</v>
      </c>
      <c r="L798" s="1">
        <v>-4.0</v>
      </c>
      <c r="M798" s="1">
        <v>0.0024333333333333334</v>
      </c>
      <c r="N798" s="1">
        <v>14.719983333333333</v>
      </c>
      <c r="O798" s="1" t="s">
        <v>55</v>
      </c>
      <c r="P798" s="1" t="s">
        <v>10925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1" t="s">
        <v>16</v>
      </c>
      <c r="B799" s="1" t="s">
        <v>17</v>
      </c>
      <c r="C799" s="1">
        <v>59.0</v>
      </c>
      <c r="D799" s="1">
        <v>0.0</v>
      </c>
      <c r="E799" s="2"/>
      <c r="F799" s="1" t="s">
        <v>18</v>
      </c>
      <c r="G799" s="1" t="s">
        <v>19</v>
      </c>
      <c r="H799" s="1" t="s">
        <v>11316</v>
      </c>
      <c r="I799" s="1" t="s">
        <v>11317</v>
      </c>
      <c r="J799" s="1" t="s">
        <v>11317</v>
      </c>
      <c r="K799" s="2"/>
      <c r="L799" s="1">
        <v>-4.0</v>
      </c>
      <c r="M799" s="1"/>
      <c r="N799" s="1">
        <v>0.14938333333333334</v>
      </c>
      <c r="O799" s="1" t="s">
        <v>22</v>
      </c>
      <c r="P799" s="1" t="s">
        <v>11318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1" t="s">
        <v>48</v>
      </c>
      <c r="B800" s="1" t="s">
        <v>17</v>
      </c>
      <c r="C800" s="1">
        <v>628.0</v>
      </c>
      <c r="D800" s="1">
        <v>0.0</v>
      </c>
      <c r="E800" s="1" t="s">
        <v>9702</v>
      </c>
      <c r="F800" s="1" t="s">
        <v>50</v>
      </c>
      <c r="G800" s="1" t="s">
        <v>27</v>
      </c>
      <c r="H800" s="1" t="s">
        <v>11319</v>
      </c>
      <c r="I800" s="1" t="s">
        <v>11320</v>
      </c>
      <c r="J800" s="1" t="s">
        <v>11321</v>
      </c>
      <c r="K800" s="1" t="s">
        <v>11322</v>
      </c>
      <c r="L800" s="1">
        <v>0.0</v>
      </c>
      <c r="M800" s="1">
        <v>0.0016833333333333333</v>
      </c>
      <c r="N800" s="1">
        <v>19.092916666666667</v>
      </c>
      <c r="O800" s="1" t="s">
        <v>55</v>
      </c>
      <c r="P800" s="1" t="s">
        <v>11323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1" t="s">
        <v>16</v>
      </c>
      <c r="B801" s="1" t="s">
        <v>17</v>
      </c>
      <c r="C801" s="1">
        <v>20.0</v>
      </c>
      <c r="D801" s="1">
        <v>35.0</v>
      </c>
      <c r="E801" s="2"/>
      <c r="F801" s="1" t="s">
        <v>18</v>
      </c>
      <c r="G801" s="1" t="s">
        <v>19</v>
      </c>
      <c r="H801" s="1" t="s">
        <v>11324</v>
      </c>
      <c r="I801" s="1" t="s">
        <v>11325</v>
      </c>
      <c r="J801" s="1" t="s">
        <v>11325</v>
      </c>
      <c r="K801" s="2"/>
      <c r="L801" s="1">
        <v>-4.0</v>
      </c>
      <c r="M801" s="1"/>
      <c r="N801" s="1">
        <v>0.044066666666666664</v>
      </c>
      <c r="O801" s="1" t="s">
        <v>22</v>
      </c>
      <c r="P801" s="1" t="s">
        <v>11326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1" t="s">
        <v>32</v>
      </c>
      <c r="B802" s="1" t="s">
        <v>17</v>
      </c>
      <c r="C802" s="1">
        <v>379.0</v>
      </c>
      <c r="D802" s="1">
        <v>0.0</v>
      </c>
      <c r="E802" s="2"/>
      <c r="F802" s="1" t="s">
        <v>26</v>
      </c>
      <c r="G802" s="1" t="s">
        <v>27</v>
      </c>
      <c r="H802" s="1" t="s">
        <v>11327</v>
      </c>
      <c r="I802" s="1" t="s">
        <v>11328</v>
      </c>
      <c r="J802" s="1" t="s">
        <v>11328</v>
      </c>
      <c r="K802" s="2"/>
      <c r="L802" s="1">
        <v>-10.0</v>
      </c>
      <c r="M802" s="1"/>
      <c r="N802" s="1">
        <v>4.961283333333333</v>
      </c>
      <c r="O802" s="1" t="s">
        <v>8764</v>
      </c>
      <c r="P802" s="1" t="s">
        <v>11329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1" t="s">
        <v>24</v>
      </c>
      <c r="B803" s="1" t="s">
        <v>17</v>
      </c>
      <c r="C803" s="1">
        <v>182.2</v>
      </c>
      <c r="D803" s="1">
        <v>0.0</v>
      </c>
      <c r="E803" s="1" t="s">
        <v>25</v>
      </c>
      <c r="F803" s="1" t="s">
        <v>26</v>
      </c>
      <c r="G803" s="1" t="s">
        <v>27</v>
      </c>
      <c r="H803" s="1" t="s">
        <v>11330</v>
      </c>
      <c r="I803" s="1" t="s">
        <v>11331</v>
      </c>
      <c r="J803" s="1" t="s">
        <v>11331</v>
      </c>
      <c r="K803" s="2"/>
      <c r="L803" s="1">
        <v>-4.0</v>
      </c>
      <c r="M803" s="1"/>
      <c r="N803" s="1">
        <v>10.2344</v>
      </c>
      <c r="O803" s="1" t="s">
        <v>8764</v>
      </c>
      <c r="P803" s="1" t="s">
        <v>9036</v>
      </c>
      <c r="Q803" s="2"/>
      <c r="S803" s="2"/>
      <c r="T803" s="2"/>
      <c r="U803" s="2"/>
      <c r="V803" s="2"/>
      <c r="W803" s="2"/>
      <c r="X803" s="2"/>
      <c r="Y803" s="2"/>
      <c r="Z803" s="2"/>
      <c r="AB803" s="2"/>
      <c r="AC803" s="2"/>
      <c r="AD803" s="2"/>
      <c r="AE803" s="2"/>
      <c r="AF803" s="2"/>
    </row>
    <row r="804">
      <c r="A804" s="1" t="s">
        <v>48</v>
      </c>
      <c r="B804" s="1" t="s">
        <v>17</v>
      </c>
      <c r="C804" s="1">
        <v>199.0</v>
      </c>
      <c r="D804" s="1">
        <v>50.0</v>
      </c>
      <c r="E804" s="2"/>
      <c r="F804" s="1" t="s">
        <v>18</v>
      </c>
      <c r="G804" s="1" t="s">
        <v>123</v>
      </c>
      <c r="H804" s="1" t="s">
        <v>11332</v>
      </c>
      <c r="I804" s="1" t="s">
        <v>11333</v>
      </c>
      <c r="J804" s="1" t="s">
        <v>11333</v>
      </c>
      <c r="K804" s="2"/>
      <c r="L804" s="1">
        <v>-2.0</v>
      </c>
      <c r="M804" s="1"/>
      <c r="N804" s="1">
        <v>17.017716666666665</v>
      </c>
      <c r="O804" s="1" t="s">
        <v>55</v>
      </c>
      <c r="P804" s="1" t="s">
        <v>11334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1" t="s">
        <v>32</v>
      </c>
      <c r="B805" s="1" t="s">
        <v>17</v>
      </c>
      <c r="C805" s="3">
        <v>299.0</v>
      </c>
      <c r="D805" s="1">
        <v>0.0</v>
      </c>
      <c r="E805" s="2"/>
      <c r="F805" s="1" t="s">
        <v>26</v>
      </c>
      <c r="G805" s="1" t="s">
        <v>27</v>
      </c>
      <c r="H805" s="1" t="s">
        <v>11335</v>
      </c>
      <c r="I805" s="1" t="s">
        <v>11336</v>
      </c>
      <c r="J805" s="1" t="s">
        <v>11336</v>
      </c>
      <c r="K805" s="2"/>
      <c r="L805" s="1">
        <v>5.0</v>
      </c>
      <c r="M805" s="1"/>
      <c r="N805" s="1">
        <v>20.264216666666666</v>
      </c>
      <c r="O805" s="1" t="s">
        <v>8764</v>
      </c>
      <c r="P805" s="1" t="s">
        <v>11337</v>
      </c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D805" s="2"/>
      <c r="AE805" s="2"/>
      <c r="AF805" s="2"/>
    </row>
    <row r="806">
      <c r="A806" s="1" t="s">
        <v>32</v>
      </c>
      <c r="B806" s="1" t="s">
        <v>17</v>
      </c>
      <c r="C806" s="1">
        <v>540.0</v>
      </c>
      <c r="D806" s="1">
        <v>0.0</v>
      </c>
      <c r="E806" s="2"/>
      <c r="F806" s="1" t="s">
        <v>26</v>
      </c>
      <c r="G806" s="1" t="s">
        <v>27</v>
      </c>
      <c r="H806" s="1" t="s">
        <v>11338</v>
      </c>
      <c r="I806" s="1" t="s">
        <v>11339</v>
      </c>
      <c r="J806" s="1" t="s">
        <v>11339</v>
      </c>
      <c r="K806" s="2"/>
      <c r="L806" s="1">
        <v>0.0</v>
      </c>
      <c r="M806" s="1"/>
      <c r="N806" s="1">
        <v>14.834983333333334</v>
      </c>
      <c r="O806" s="1" t="s">
        <v>8764</v>
      </c>
      <c r="P806" s="1" t="s">
        <v>11340</v>
      </c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D806" s="2"/>
      <c r="AE806" s="2"/>
      <c r="AF806" s="2"/>
    </row>
    <row r="807">
      <c r="A807" s="1" t="s">
        <v>48</v>
      </c>
      <c r="B807" s="1" t="s">
        <v>17</v>
      </c>
      <c r="C807" s="1">
        <v>351.0</v>
      </c>
      <c r="D807" s="1">
        <v>0.0</v>
      </c>
      <c r="E807" s="1" t="s">
        <v>25</v>
      </c>
      <c r="F807" s="1" t="s">
        <v>50</v>
      </c>
      <c r="G807" s="1" t="s">
        <v>19</v>
      </c>
      <c r="H807" s="1" t="s">
        <v>11341</v>
      </c>
      <c r="I807" s="1" t="s">
        <v>11342</v>
      </c>
      <c r="J807" s="1" t="s">
        <v>11343</v>
      </c>
      <c r="K807" s="1" t="s">
        <v>11344</v>
      </c>
      <c r="L807" s="1">
        <v>0.0</v>
      </c>
      <c r="M807" s="1">
        <v>5.171516666666666</v>
      </c>
      <c r="N807" s="1">
        <v>8.462216666666666</v>
      </c>
      <c r="O807" s="1" t="s">
        <v>55</v>
      </c>
      <c r="P807" s="1" t="s">
        <v>11345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1" t="s">
        <v>24</v>
      </c>
      <c r="B808" s="1" t="s">
        <v>17</v>
      </c>
      <c r="C808" s="1">
        <v>370.0</v>
      </c>
      <c r="D808" s="1">
        <v>0.0</v>
      </c>
      <c r="E808" s="1" t="s">
        <v>25</v>
      </c>
      <c r="F808" s="1" t="s">
        <v>26</v>
      </c>
      <c r="G808" s="1" t="s">
        <v>27</v>
      </c>
      <c r="H808" s="1" t="s">
        <v>11346</v>
      </c>
      <c r="I808" s="1" t="s">
        <v>11347</v>
      </c>
      <c r="J808" s="1" t="s">
        <v>11347</v>
      </c>
      <c r="K808" s="2"/>
      <c r="L808" s="1">
        <v>1.0</v>
      </c>
      <c r="M808" s="1"/>
      <c r="N808" s="1">
        <v>102.41988333333333</v>
      </c>
      <c r="O808" s="1" t="s">
        <v>8764</v>
      </c>
      <c r="P808" s="1" t="s">
        <v>11348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1" t="s">
        <v>16</v>
      </c>
      <c r="B809" s="1" t="s">
        <v>17</v>
      </c>
      <c r="C809" s="1">
        <v>130.0</v>
      </c>
      <c r="D809" s="1">
        <v>0.0</v>
      </c>
      <c r="E809" s="2"/>
      <c r="F809" s="1" t="s">
        <v>18</v>
      </c>
      <c r="G809" s="1" t="s">
        <v>19</v>
      </c>
      <c r="H809" s="1" t="s">
        <v>11349</v>
      </c>
      <c r="I809" s="1" t="s">
        <v>11350</v>
      </c>
      <c r="J809" s="1" t="s">
        <v>11350</v>
      </c>
      <c r="K809" s="2"/>
      <c r="L809" s="1">
        <v>-4.0</v>
      </c>
      <c r="M809" s="1"/>
      <c r="N809" s="1">
        <v>0.11993333333333334</v>
      </c>
      <c r="O809" s="1" t="s">
        <v>22</v>
      </c>
      <c r="P809" s="1" t="s">
        <v>11351</v>
      </c>
      <c r="Q809" s="2"/>
      <c r="S809" s="2"/>
      <c r="T809" s="2"/>
      <c r="U809" s="2"/>
      <c r="V809" s="2"/>
      <c r="W809" s="2"/>
      <c r="X809" s="2"/>
      <c r="Y809" s="2"/>
      <c r="Z809" s="2"/>
      <c r="AB809" s="2"/>
      <c r="AC809" s="2"/>
      <c r="AD809" s="2"/>
      <c r="AE809" s="2"/>
      <c r="AF809" s="2"/>
    </row>
    <row r="810">
      <c r="A810" s="1" t="s">
        <v>24</v>
      </c>
      <c r="B810" s="1" t="s">
        <v>17</v>
      </c>
      <c r="C810" s="1">
        <v>289.0</v>
      </c>
      <c r="D810" s="1">
        <v>0.0</v>
      </c>
      <c r="E810" s="1" t="s">
        <v>25</v>
      </c>
      <c r="F810" s="1" t="s">
        <v>26</v>
      </c>
      <c r="G810" s="1" t="s">
        <v>27</v>
      </c>
      <c r="H810" s="1" t="s">
        <v>11352</v>
      </c>
      <c r="I810" s="1" t="s">
        <v>11353</v>
      </c>
      <c r="J810" s="1" t="s">
        <v>11353</v>
      </c>
      <c r="K810" s="2"/>
      <c r="L810" s="1">
        <v>-9.0</v>
      </c>
      <c r="M810" s="1"/>
      <c r="N810" s="1">
        <v>5.2126166666666665</v>
      </c>
      <c r="O810" s="1" t="s">
        <v>8764</v>
      </c>
      <c r="P810" s="1" t="s">
        <v>10199</v>
      </c>
      <c r="Q810" s="2"/>
      <c r="S810" s="2"/>
      <c r="T810" s="2"/>
      <c r="U810" s="2"/>
      <c r="V810" s="2"/>
      <c r="W810" s="2"/>
      <c r="X810" s="2"/>
      <c r="Y810" s="2"/>
      <c r="Z810" s="2"/>
      <c r="AB810" s="2"/>
      <c r="AC810" s="2"/>
      <c r="AD810" s="2"/>
      <c r="AE810" s="2"/>
      <c r="AF810" s="2"/>
    </row>
    <row r="811">
      <c r="A811" s="1" t="s">
        <v>66</v>
      </c>
      <c r="B811" s="1" t="s">
        <v>17</v>
      </c>
      <c r="C811" s="1">
        <v>233.0</v>
      </c>
      <c r="D811" s="1">
        <v>0.0</v>
      </c>
      <c r="E811" s="1" t="s">
        <v>6880</v>
      </c>
      <c r="F811" s="1" t="s">
        <v>26</v>
      </c>
      <c r="G811" s="1" t="s">
        <v>27</v>
      </c>
      <c r="H811" s="1" t="s">
        <v>11354</v>
      </c>
      <c r="I811" s="1" t="s">
        <v>11355</v>
      </c>
      <c r="J811" s="1" t="s">
        <v>11355</v>
      </c>
      <c r="K811" s="2"/>
      <c r="L811" s="1">
        <v>-4.0</v>
      </c>
      <c r="M811" s="1"/>
      <c r="N811" s="1">
        <v>10.322716666666667</v>
      </c>
      <c r="O811" s="1" t="s">
        <v>8764</v>
      </c>
      <c r="P811" s="1" t="s">
        <v>11356</v>
      </c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D811" s="2"/>
      <c r="AE811" s="2"/>
      <c r="AF811" s="2"/>
    </row>
    <row r="812">
      <c r="A812" s="1" t="s">
        <v>66</v>
      </c>
      <c r="B812" s="1" t="s">
        <v>17</v>
      </c>
      <c r="C812" s="1">
        <v>379.0</v>
      </c>
      <c r="D812" s="1">
        <v>0.0</v>
      </c>
      <c r="E812" s="1" t="s">
        <v>11357</v>
      </c>
      <c r="F812" s="1" t="s">
        <v>26</v>
      </c>
      <c r="G812" s="1" t="s">
        <v>27</v>
      </c>
      <c r="H812" s="1" t="s">
        <v>11358</v>
      </c>
      <c r="I812" s="1" t="s">
        <v>11359</v>
      </c>
      <c r="J812" s="1" t="s">
        <v>11359</v>
      </c>
      <c r="K812" s="2"/>
      <c r="L812" s="1">
        <v>-6.0</v>
      </c>
      <c r="M812" s="1"/>
      <c r="N812" s="1">
        <v>8.729116666666666</v>
      </c>
      <c r="O812" s="1" t="s">
        <v>8764</v>
      </c>
      <c r="P812" s="1" t="s">
        <v>11360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1" t="s">
        <v>24</v>
      </c>
      <c r="B813" s="1" t="s">
        <v>17</v>
      </c>
      <c r="C813" s="1">
        <v>379.0</v>
      </c>
      <c r="D813" s="1">
        <v>0.0</v>
      </c>
      <c r="E813" s="1" t="s">
        <v>25</v>
      </c>
      <c r="F813" s="1" t="s">
        <v>26</v>
      </c>
      <c r="G813" s="1" t="s">
        <v>27</v>
      </c>
      <c r="H813" s="1" t="s">
        <v>11361</v>
      </c>
      <c r="I813" s="1" t="s">
        <v>11362</v>
      </c>
      <c r="J813" s="1" t="s">
        <v>11362</v>
      </c>
      <c r="K813" s="2"/>
      <c r="L813" s="1">
        <v>-6.0</v>
      </c>
      <c r="M813" s="1"/>
      <c r="N813" s="1">
        <v>8.819066666666666</v>
      </c>
      <c r="O813" s="1" t="s">
        <v>8764</v>
      </c>
      <c r="P813" s="1" t="s">
        <v>11363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1" t="s">
        <v>24</v>
      </c>
      <c r="B814" s="1" t="s">
        <v>17</v>
      </c>
      <c r="C814" s="1">
        <v>478.2</v>
      </c>
      <c r="D814" s="1">
        <v>0.0</v>
      </c>
      <c r="E814" s="1" t="s">
        <v>25</v>
      </c>
      <c r="F814" s="1" t="s">
        <v>26</v>
      </c>
      <c r="G814" s="1" t="s">
        <v>27</v>
      </c>
      <c r="H814" s="1" t="s">
        <v>11364</v>
      </c>
      <c r="I814" s="1" t="s">
        <v>11365</v>
      </c>
      <c r="J814" s="1" t="s">
        <v>11365</v>
      </c>
      <c r="K814" s="2"/>
      <c r="L814" s="1">
        <v>-2.0</v>
      </c>
      <c r="M814" s="1"/>
      <c r="N814" s="1">
        <v>12.560166666666667</v>
      </c>
      <c r="O814" s="1" t="s">
        <v>8764</v>
      </c>
      <c r="P814" s="1" t="s">
        <v>11366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1" t="s">
        <v>48</v>
      </c>
      <c r="B815" s="1" t="s">
        <v>17</v>
      </c>
      <c r="C815" s="1">
        <v>297.0</v>
      </c>
      <c r="D815" s="1">
        <v>0.0</v>
      </c>
      <c r="E815" s="1" t="s">
        <v>25</v>
      </c>
      <c r="F815" s="1" t="s">
        <v>50</v>
      </c>
      <c r="G815" s="1" t="s">
        <v>27</v>
      </c>
      <c r="H815" s="1" t="s">
        <v>11367</v>
      </c>
      <c r="I815" s="1" t="s">
        <v>11368</v>
      </c>
      <c r="J815" s="1" t="s">
        <v>11369</v>
      </c>
      <c r="K815" s="1" t="s">
        <v>11370</v>
      </c>
      <c r="L815" s="1">
        <v>-2.0</v>
      </c>
      <c r="M815" s="1">
        <v>0.88635</v>
      </c>
      <c r="N815" s="1">
        <v>8.439333333333334</v>
      </c>
      <c r="O815" s="1" t="s">
        <v>55</v>
      </c>
      <c r="P815" s="1" t="s">
        <v>11371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1" t="s">
        <v>24</v>
      </c>
      <c r="B816" s="1" t="s">
        <v>17</v>
      </c>
      <c r="C816" s="1">
        <v>271.2</v>
      </c>
      <c r="D816" s="1">
        <v>0.0</v>
      </c>
      <c r="E816" s="1" t="s">
        <v>25</v>
      </c>
      <c r="F816" s="1" t="s">
        <v>26</v>
      </c>
      <c r="G816" s="1" t="s">
        <v>27</v>
      </c>
      <c r="H816" s="1" t="s">
        <v>11372</v>
      </c>
      <c r="I816" s="1" t="s">
        <v>11373</v>
      </c>
      <c r="J816" s="1" t="s">
        <v>11373</v>
      </c>
      <c r="K816" s="2"/>
      <c r="L816" s="1">
        <v>-8.0</v>
      </c>
      <c r="M816" s="1"/>
      <c r="N816" s="1">
        <v>6.3948833333333335</v>
      </c>
      <c r="O816" s="1" t="s">
        <v>8764</v>
      </c>
      <c r="P816" s="1" t="s">
        <v>11374</v>
      </c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D816" s="2"/>
      <c r="AE816" s="2"/>
      <c r="AF816" s="2"/>
    </row>
    <row r="817">
      <c r="A817" s="1" t="s">
        <v>32</v>
      </c>
      <c r="B817" s="1" t="s">
        <v>17</v>
      </c>
      <c r="C817" s="1">
        <v>264.0</v>
      </c>
      <c r="D817" s="1">
        <v>0.0</v>
      </c>
      <c r="E817" s="2"/>
      <c r="F817" s="1" t="s">
        <v>26</v>
      </c>
      <c r="G817" s="1" t="s">
        <v>27</v>
      </c>
      <c r="H817" s="1" t="s">
        <v>11375</v>
      </c>
      <c r="I817" s="1" t="s">
        <v>11376</v>
      </c>
      <c r="J817" s="1" t="s">
        <v>11376</v>
      </c>
      <c r="K817" s="2"/>
      <c r="L817" s="1">
        <v>-7.0</v>
      </c>
      <c r="M817" s="1"/>
      <c r="N817" s="1">
        <v>7.03145</v>
      </c>
      <c r="O817" s="1" t="s">
        <v>8764</v>
      </c>
      <c r="P817" s="1" t="s">
        <v>11377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1" t="s">
        <v>66</v>
      </c>
      <c r="B818" s="1" t="s">
        <v>17</v>
      </c>
      <c r="C818" s="1">
        <v>329.0</v>
      </c>
      <c r="D818" s="1">
        <v>0.0</v>
      </c>
      <c r="E818" s="1" t="s">
        <v>6880</v>
      </c>
      <c r="F818" s="1" t="s">
        <v>26</v>
      </c>
      <c r="G818" s="1" t="s">
        <v>27</v>
      </c>
      <c r="H818" s="1" t="s">
        <v>11378</v>
      </c>
      <c r="I818" s="1" t="s">
        <v>11379</v>
      </c>
      <c r="J818" s="1" t="s">
        <v>11379</v>
      </c>
      <c r="K818" s="2"/>
      <c r="L818" s="1">
        <v>-8.0</v>
      </c>
      <c r="M818" s="1"/>
      <c r="N818" s="1">
        <v>6.148</v>
      </c>
      <c r="O818" s="1" t="s">
        <v>8764</v>
      </c>
      <c r="P818" s="1" t="s">
        <v>11380</v>
      </c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D818" s="2"/>
      <c r="AE818" s="2"/>
      <c r="AF818" s="2"/>
    </row>
    <row r="819">
      <c r="A819" s="1" t="s">
        <v>24</v>
      </c>
      <c r="B819" s="1" t="s">
        <v>17</v>
      </c>
      <c r="C819" s="1">
        <v>507.0</v>
      </c>
      <c r="D819" s="1">
        <v>0.0</v>
      </c>
      <c r="E819" s="1" t="s">
        <v>25</v>
      </c>
      <c r="F819" s="1" t="s">
        <v>26</v>
      </c>
      <c r="G819" s="1" t="s">
        <v>27</v>
      </c>
      <c r="H819" s="1" t="s">
        <v>11381</v>
      </c>
      <c r="I819" s="1" t="s">
        <v>11382</v>
      </c>
      <c r="J819" s="1" t="s">
        <v>11382</v>
      </c>
      <c r="K819" s="2"/>
      <c r="L819" s="1">
        <v>-4.0</v>
      </c>
      <c r="M819" s="1"/>
      <c r="N819" s="1">
        <v>10.559516666666667</v>
      </c>
      <c r="O819" s="1" t="s">
        <v>8764</v>
      </c>
      <c r="P819" s="1" t="s">
        <v>11383</v>
      </c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D819" s="2"/>
      <c r="AE819" s="2"/>
      <c r="AF819" s="2"/>
    </row>
    <row r="820">
      <c r="A820" s="1" t="s">
        <v>24</v>
      </c>
      <c r="B820" s="1" t="s">
        <v>17</v>
      </c>
      <c r="C820" s="1">
        <v>288.2</v>
      </c>
      <c r="D820" s="1">
        <v>0.0</v>
      </c>
      <c r="E820" s="1" t="s">
        <v>25</v>
      </c>
      <c r="F820" s="1" t="s">
        <v>26</v>
      </c>
      <c r="G820" s="1" t="s">
        <v>27</v>
      </c>
      <c r="H820" s="1" t="s">
        <v>11384</v>
      </c>
      <c r="I820" s="1" t="s">
        <v>11385</v>
      </c>
      <c r="J820" s="1" t="s">
        <v>11385</v>
      </c>
      <c r="K820" s="2"/>
      <c r="L820" s="1">
        <v>-5.0</v>
      </c>
      <c r="M820" s="1"/>
      <c r="N820" s="1">
        <v>9.345966666666667</v>
      </c>
      <c r="O820" s="1" t="s">
        <v>8764</v>
      </c>
      <c r="P820" s="1" t="s">
        <v>11386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1" t="s">
        <v>24</v>
      </c>
      <c r="B821" s="1" t="s">
        <v>17</v>
      </c>
      <c r="C821" s="1">
        <v>369.0</v>
      </c>
      <c r="D821" s="1">
        <v>0.0</v>
      </c>
      <c r="E821" s="1" t="s">
        <v>25</v>
      </c>
      <c r="F821" s="1" t="s">
        <v>26</v>
      </c>
      <c r="G821" s="1" t="s">
        <v>27</v>
      </c>
      <c r="H821" s="1" t="s">
        <v>11387</v>
      </c>
      <c r="I821" s="1" t="s">
        <v>11388</v>
      </c>
      <c r="J821" s="1" t="s">
        <v>11388</v>
      </c>
      <c r="K821" s="2"/>
      <c r="L821" s="1">
        <v>-9.0</v>
      </c>
      <c r="M821" s="1"/>
      <c r="N821" s="1">
        <v>5.651766666666667</v>
      </c>
      <c r="O821" s="1" t="s">
        <v>8764</v>
      </c>
      <c r="P821" s="1" t="s">
        <v>11389</v>
      </c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D821" s="2"/>
      <c r="AE821" s="2"/>
      <c r="AF821" s="2"/>
    </row>
    <row r="822">
      <c r="A822" s="1" t="s">
        <v>48</v>
      </c>
      <c r="B822" s="1" t="s">
        <v>17</v>
      </c>
      <c r="C822" s="1">
        <v>300.0</v>
      </c>
      <c r="D822" s="1">
        <v>0.0</v>
      </c>
      <c r="E822" s="1" t="s">
        <v>9085</v>
      </c>
      <c r="F822" s="1" t="s">
        <v>50</v>
      </c>
      <c r="G822" s="1" t="s">
        <v>27</v>
      </c>
      <c r="H822" s="1" t="s">
        <v>11390</v>
      </c>
      <c r="I822" s="1" t="s">
        <v>11391</v>
      </c>
      <c r="J822" s="1" t="s">
        <v>11392</v>
      </c>
      <c r="K822" s="1" t="s">
        <v>11393</v>
      </c>
      <c r="L822" s="1">
        <v>-21.0</v>
      </c>
      <c r="M822" s="1">
        <v>0.0022333333333333333</v>
      </c>
      <c r="N822" s="1">
        <v>8.788766666666668</v>
      </c>
      <c r="O822" s="1" t="s">
        <v>55</v>
      </c>
      <c r="P822" s="1" t="s">
        <v>11394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1" t="s">
        <v>66</v>
      </c>
      <c r="B823" s="1" t="s">
        <v>17</v>
      </c>
      <c r="C823" s="1">
        <v>395.0</v>
      </c>
      <c r="D823" s="1">
        <v>0.0</v>
      </c>
      <c r="E823" s="1" t="s">
        <v>6880</v>
      </c>
      <c r="F823" s="1" t="s">
        <v>26</v>
      </c>
      <c r="G823" s="1" t="s">
        <v>27</v>
      </c>
      <c r="H823" s="1" t="s">
        <v>11395</v>
      </c>
      <c r="I823" s="1" t="s">
        <v>11396</v>
      </c>
      <c r="J823" s="1" t="s">
        <v>11396</v>
      </c>
      <c r="K823" s="2"/>
      <c r="L823" s="1">
        <v>-4.0</v>
      </c>
      <c r="M823" s="1"/>
      <c r="N823" s="1">
        <v>10.647933333333333</v>
      </c>
      <c r="O823" s="1" t="s">
        <v>8764</v>
      </c>
      <c r="P823" s="1" t="s">
        <v>11397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1" t="s">
        <v>66</v>
      </c>
      <c r="B824" s="1" t="s">
        <v>17</v>
      </c>
      <c r="C824" s="1">
        <v>264.0</v>
      </c>
      <c r="D824" s="1">
        <v>0.0</v>
      </c>
      <c r="E824" s="1" t="s">
        <v>11398</v>
      </c>
      <c r="F824" s="1" t="s">
        <v>26</v>
      </c>
      <c r="G824" s="1" t="s">
        <v>27</v>
      </c>
      <c r="H824" s="1" t="s">
        <v>11399</v>
      </c>
      <c r="I824" s="1" t="s">
        <v>11400</v>
      </c>
      <c r="J824" s="1" t="s">
        <v>11400</v>
      </c>
      <c r="K824" s="2"/>
      <c r="L824" s="1">
        <v>-4.0</v>
      </c>
      <c r="M824" s="1"/>
      <c r="N824" s="1">
        <v>10.256433333333334</v>
      </c>
      <c r="O824" s="1" t="s">
        <v>8764</v>
      </c>
      <c r="P824" s="1" t="s">
        <v>7925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1" t="s">
        <v>48</v>
      </c>
      <c r="B825" s="1" t="s">
        <v>17</v>
      </c>
      <c r="C825" s="1">
        <v>369.0</v>
      </c>
      <c r="D825" s="1">
        <v>0.0</v>
      </c>
      <c r="E825" s="2"/>
      <c r="F825" s="1" t="s">
        <v>18</v>
      </c>
      <c r="G825" s="1" t="s">
        <v>27</v>
      </c>
      <c r="H825" s="1" t="s">
        <v>11401</v>
      </c>
      <c r="I825" s="1" t="s">
        <v>11402</v>
      </c>
      <c r="J825" s="1" t="s">
        <v>11402</v>
      </c>
      <c r="K825" s="2"/>
      <c r="L825" s="1">
        <v>-11.0</v>
      </c>
      <c r="M825" s="1"/>
      <c r="N825" s="1">
        <v>7.01945</v>
      </c>
      <c r="O825" s="1" t="s">
        <v>55</v>
      </c>
      <c r="P825" s="1" t="s">
        <v>11403</v>
      </c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D825" s="2"/>
      <c r="AE825" s="2"/>
      <c r="AF825" s="2"/>
    </row>
    <row r="826">
      <c r="A826" s="1" t="s">
        <v>24</v>
      </c>
      <c r="B826" s="1" t="s">
        <v>17</v>
      </c>
      <c r="C826" s="1">
        <v>214.2</v>
      </c>
      <c r="D826" s="1">
        <v>0.0</v>
      </c>
      <c r="E826" s="1" t="s">
        <v>25</v>
      </c>
      <c r="F826" s="1" t="s">
        <v>26</v>
      </c>
      <c r="G826" s="1" t="s">
        <v>27</v>
      </c>
      <c r="H826" s="1" t="s">
        <v>11404</v>
      </c>
      <c r="I826" s="1" t="s">
        <v>11405</v>
      </c>
      <c r="J826" s="1" t="s">
        <v>11405</v>
      </c>
      <c r="K826" s="2"/>
      <c r="L826" s="1">
        <v>-7.0</v>
      </c>
      <c r="M826" s="1"/>
      <c r="N826" s="1">
        <v>7.413916666666666</v>
      </c>
      <c r="O826" s="1" t="s">
        <v>8764</v>
      </c>
      <c r="P826" s="1" t="s">
        <v>8835</v>
      </c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D826" s="2"/>
      <c r="AE826" s="2"/>
      <c r="AF826" s="2"/>
    </row>
    <row r="827">
      <c r="A827" s="1" t="s">
        <v>66</v>
      </c>
      <c r="B827" s="1" t="s">
        <v>17</v>
      </c>
      <c r="C827" s="1">
        <v>487.0</v>
      </c>
      <c r="D827" s="1">
        <v>0.0</v>
      </c>
      <c r="E827" s="1" t="s">
        <v>11398</v>
      </c>
      <c r="F827" s="1" t="s">
        <v>26</v>
      </c>
      <c r="G827" s="1" t="s">
        <v>27</v>
      </c>
      <c r="H827" s="1" t="s">
        <v>11406</v>
      </c>
      <c r="I827" s="1" t="s">
        <v>11407</v>
      </c>
      <c r="J827" s="1" t="s">
        <v>11407</v>
      </c>
      <c r="K827" s="2"/>
      <c r="L827" s="1">
        <v>-10.0</v>
      </c>
      <c r="M827" s="1"/>
      <c r="N827" s="1">
        <v>6.282683333333333</v>
      </c>
      <c r="O827" s="1" t="s">
        <v>8764</v>
      </c>
      <c r="P827" s="1" t="s">
        <v>11408</v>
      </c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D827" s="2"/>
      <c r="AE827" s="2"/>
      <c r="AF827" s="2"/>
    </row>
    <row r="828">
      <c r="A828" s="1" t="s">
        <v>66</v>
      </c>
      <c r="B828" s="1" t="s">
        <v>17</v>
      </c>
      <c r="C828" s="1">
        <v>224.0</v>
      </c>
      <c r="D828" s="1">
        <v>0.0</v>
      </c>
      <c r="E828" s="1" t="s">
        <v>6880</v>
      </c>
      <c r="F828" s="1" t="s">
        <v>26</v>
      </c>
      <c r="G828" s="1" t="s">
        <v>27</v>
      </c>
      <c r="H828" s="1" t="s">
        <v>11409</v>
      </c>
      <c r="I828" s="1" t="s">
        <v>11410</v>
      </c>
      <c r="J828" s="1" t="s">
        <v>11410</v>
      </c>
      <c r="K828" s="2"/>
      <c r="L828" s="1">
        <v>-9.0</v>
      </c>
      <c r="M828" s="1"/>
      <c r="N828" s="1">
        <v>5.028966666666666</v>
      </c>
      <c r="O828" s="1" t="s">
        <v>8764</v>
      </c>
      <c r="P828" s="1" t="s">
        <v>841</v>
      </c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D828" s="2"/>
      <c r="AE828" s="2"/>
      <c r="AF828" s="2"/>
    </row>
    <row r="829">
      <c r="A829" s="1" t="s">
        <v>24</v>
      </c>
      <c r="B829" s="1" t="s">
        <v>17</v>
      </c>
      <c r="C829" s="1">
        <v>207.2</v>
      </c>
      <c r="D829" s="1">
        <v>0.0</v>
      </c>
      <c r="E829" s="1" t="s">
        <v>25</v>
      </c>
      <c r="F829" s="1" t="s">
        <v>26</v>
      </c>
      <c r="G829" s="1" t="s">
        <v>27</v>
      </c>
      <c r="H829" s="1" t="s">
        <v>11411</v>
      </c>
      <c r="I829" s="1" t="s">
        <v>11412</v>
      </c>
      <c r="J829" s="1" t="s">
        <v>11412</v>
      </c>
      <c r="K829" s="2"/>
      <c r="L829" s="1">
        <v>-10.0</v>
      </c>
      <c r="M829" s="1"/>
      <c r="N829" s="1">
        <v>4.4116</v>
      </c>
      <c r="O829" s="1" t="s">
        <v>8764</v>
      </c>
      <c r="P829" s="1" t="s">
        <v>11413</v>
      </c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D829" s="2"/>
      <c r="AE829" s="2"/>
      <c r="AF829" s="2"/>
    </row>
    <row r="830">
      <c r="A830" s="1" t="s">
        <v>48</v>
      </c>
      <c r="B830" s="1" t="s">
        <v>17</v>
      </c>
      <c r="C830" s="1">
        <v>329.0</v>
      </c>
      <c r="D830" s="1">
        <v>0.0</v>
      </c>
      <c r="E830" s="1" t="s">
        <v>10292</v>
      </c>
      <c r="F830" s="1" t="s">
        <v>50</v>
      </c>
      <c r="G830" s="1" t="s">
        <v>27</v>
      </c>
      <c r="H830" s="1" t="s">
        <v>11414</v>
      </c>
      <c r="I830" s="1" t="s">
        <v>11415</v>
      </c>
      <c r="J830" s="1" t="s">
        <v>11416</v>
      </c>
      <c r="K830" s="1" t="s">
        <v>11417</v>
      </c>
      <c r="L830" s="1">
        <v>-10.0</v>
      </c>
      <c r="M830" s="1">
        <v>0.002033333333333333</v>
      </c>
      <c r="N830" s="1">
        <v>9.1681</v>
      </c>
      <c r="O830" s="1" t="s">
        <v>55</v>
      </c>
      <c r="P830" s="1" t="s">
        <v>11418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1" t="s">
        <v>24</v>
      </c>
      <c r="B831" s="1" t="s">
        <v>17</v>
      </c>
      <c r="C831" s="1">
        <v>428.4</v>
      </c>
      <c r="D831" s="1">
        <v>0.0</v>
      </c>
      <c r="E831" s="1" t="s">
        <v>25</v>
      </c>
      <c r="F831" s="1" t="s">
        <v>26</v>
      </c>
      <c r="G831" s="1" t="s">
        <v>27</v>
      </c>
      <c r="H831" s="1" t="s">
        <v>11419</v>
      </c>
      <c r="I831" s="1" t="s">
        <v>11420</v>
      </c>
      <c r="J831" s="1" t="s">
        <v>11420</v>
      </c>
      <c r="K831" s="2"/>
      <c r="L831" s="1">
        <v>-2.0</v>
      </c>
      <c r="M831" s="1"/>
      <c r="N831" s="1">
        <v>12.259933333333333</v>
      </c>
      <c r="O831" s="1" t="s">
        <v>8764</v>
      </c>
      <c r="P831" s="1" t="s">
        <v>9290</v>
      </c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D831" s="2"/>
      <c r="AE831" s="2"/>
      <c r="AF831" s="2"/>
    </row>
    <row r="832">
      <c r="A832" s="1" t="s">
        <v>48</v>
      </c>
      <c r="B832" s="1" t="s">
        <v>17</v>
      </c>
      <c r="C832" s="1">
        <v>249.0</v>
      </c>
      <c r="D832" s="1">
        <v>0.0</v>
      </c>
      <c r="E832" s="1" t="s">
        <v>10292</v>
      </c>
      <c r="F832" s="1" t="s">
        <v>50</v>
      </c>
      <c r="G832" s="1" t="s">
        <v>27</v>
      </c>
      <c r="H832" s="1" t="s">
        <v>11421</v>
      </c>
      <c r="I832" s="1" t="s">
        <v>11422</v>
      </c>
      <c r="J832" s="1" t="s">
        <v>11423</v>
      </c>
      <c r="K832" s="1" t="s">
        <v>11424</v>
      </c>
      <c r="L832" s="1">
        <v>-9.0</v>
      </c>
      <c r="M832" s="1">
        <v>0.0018166666666666667</v>
      </c>
      <c r="N832" s="1">
        <v>11.865433333333334</v>
      </c>
      <c r="O832" s="1" t="s">
        <v>55</v>
      </c>
      <c r="P832" s="1" t="s">
        <v>9101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1" t="s">
        <v>66</v>
      </c>
      <c r="B833" s="1" t="s">
        <v>17</v>
      </c>
      <c r="C833" s="1">
        <v>129.0</v>
      </c>
      <c r="D833" s="1">
        <v>0.0</v>
      </c>
      <c r="E833" s="1" t="s">
        <v>834</v>
      </c>
      <c r="F833" s="1" t="s">
        <v>26</v>
      </c>
      <c r="G833" s="1" t="s">
        <v>27</v>
      </c>
      <c r="H833" s="1" t="s">
        <v>11425</v>
      </c>
      <c r="I833" s="1" t="s">
        <v>11426</v>
      </c>
      <c r="J833" s="1" t="s">
        <v>11426</v>
      </c>
      <c r="K833" s="2"/>
      <c r="L833" s="1">
        <v>-2.0</v>
      </c>
      <c r="M833" s="1"/>
      <c r="N833" s="1">
        <v>12.0964</v>
      </c>
      <c r="O833" s="1" t="s">
        <v>8764</v>
      </c>
      <c r="P833" s="1" t="s">
        <v>11427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1" t="s">
        <v>32</v>
      </c>
      <c r="B834" s="1" t="s">
        <v>17</v>
      </c>
      <c r="C834" s="1">
        <v>321.0</v>
      </c>
      <c r="D834" s="1">
        <v>0.0</v>
      </c>
      <c r="E834" s="2"/>
      <c r="F834" s="1" t="s">
        <v>26</v>
      </c>
      <c r="G834" s="1" t="s">
        <v>27</v>
      </c>
      <c r="H834" s="1" t="s">
        <v>11428</v>
      </c>
      <c r="I834" s="1" t="s">
        <v>11429</v>
      </c>
      <c r="J834" s="1" t="s">
        <v>11429</v>
      </c>
      <c r="K834" s="2"/>
      <c r="L834" s="1">
        <v>-4.0</v>
      </c>
      <c r="M834" s="1"/>
      <c r="N834" s="77">
        <v>10.959416666666666</v>
      </c>
      <c r="O834" s="1" t="s">
        <v>8764</v>
      </c>
      <c r="P834" s="1" t="s">
        <v>11430</v>
      </c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D834" s="2"/>
      <c r="AE834" s="2"/>
      <c r="AF834" s="2"/>
    </row>
    <row r="835">
      <c r="A835" s="1" t="s">
        <v>66</v>
      </c>
      <c r="B835" s="1" t="s">
        <v>17</v>
      </c>
      <c r="C835" s="1">
        <v>528.0</v>
      </c>
      <c r="D835" s="1">
        <v>0.0</v>
      </c>
      <c r="E835" s="1" t="s">
        <v>9530</v>
      </c>
      <c r="F835" s="1" t="s">
        <v>26</v>
      </c>
      <c r="G835" s="1" t="s">
        <v>27</v>
      </c>
      <c r="H835" s="1" t="s">
        <v>11431</v>
      </c>
      <c r="I835" s="1" t="s">
        <v>11432</v>
      </c>
      <c r="J835" s="1" t="s">
        <v>11432</v>
      </c>
      <c r="K835" s="2"/>
      <c r="L835" s="1">
        <v>-2.0</v>
      </c>
      <c r="M835" s="1"/>
      <c r="N835" s="1">
        <v>12.215383333333333</v>
      </c>
      <c r="O835" s="1" t="s">
        <v>8764</v>
      </c>
      <c r="P835" s="1" t="s">
        <v>11433</v>
      </c>
      <c r="Q835" s="2"/>
      <c r="S835" s="2"/>
      <c r="T835" s="2"/>
      <c r="U835" s="2"/>
      <c r="V835" s="2"/>
      <c r="W835" s="2"/>
      <c r="X835" s="2"/>
      <c r="Y835" s="2"/>
      <c r="Z835" s="2"/>
      <c r="AB835" s="2"/>
      <c r="AC835" s="2"/>
      <c r="AD835" s="2"/>
      <c r="AE835" s="2"/>
      <c r="AF835" s="2"/>
    </row>
    <row r="836">
      <c r="A836" s="1" t="s">
        <v>32</v>
      </c>
      <c r="B836" s="1" t="s">
        <v>17</v>
      </c>
      <c r="C836" s="1">
        <v>792.0</v>
      </c>
      <c r="D836" s="1">
        <v>0.0</v>
      </c>
      <c r="E836" s="2"/>
      <c r="F836" s="1" t="s">
        <v>26</v>
      </c>
      <c r="G836" s="1" t="s">
        <v>19</v>
      </c>
      <c r="H836" s="1" t="s">
        <v>11434</v>
      </c>
      <c r="I836" s="1" t="s">
        <v>11435</v>
      </c>
      <c r="J836" s="1" t="s">
        <v>11435</v>
      </c>
      <c r="K836" s="2"/>
      <c r="L836" s="1">
        <v>-6.0</v>
      </c>
      <c r="M836" s="1"/>
      <c r="N836" s="77">
        <v>8.724616666666666</v>
      </c>
      <c r="O836" s="1" t="s">
        <v>8764</v>
      </c>
      <c r="P836" s="1" t="s">
        <v>11436</v>
      </c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D836" s="2"/>
      <c r="AE836" s="2"/>
      <c r="AF836" s="2"/>
    </row>
    <row r="837">
      <c r="A837" s="1" t="s">
        <v>32</v>
      </c>
      <c r="B837" s="1" t="s">
        <v>17</v>
      </c>
      <c r="C837" s="1">
        <v>352.0</v>
      </c>
      <c r="D837" s="1">
        <v>0.0</v>
      </c>
      <c r="E837" s="2"/>
      <c r="F837" s="1" t="s">
        <v>26</v>
      </c>
      <c r="G837" s="1" t="s">
        <v>19</v>
      </c>
      <c r="H837" s="1" t="s">
        <v>11437</v>
      </c>
      <c r="I837" s="1" t="s">
        <v>11438</v>
      </c>
      <c r="J837" s="1" t="s">
        <v>11438</v>
      </c>
      <c r="K837" s="2"/>
      <c r="L837" s="1">
        <v>-5.0</v>
      </c>
      <c r="M837" s="1"/>
      <c r="N837" s="1">
        <v>9.730833333333333</v>
      </c>
      <c r="O837" s="1" t="s">
        <v>8764</v>
      </c>
      <c r="P837" s="1" t="s">
        <v>11439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1" t="s">
        <v>24</v>
      </c>
      <c r="B838" s="1" t="s">
        <v>17</v>
      </c>
      <c r="C838" s="1">
        <v>299.0</v>
      </c>
      <c r="D838" s="1">
        <v>0.0</v>
      </c>
      <c r="E838" s="1" t="s">
        <v>25</v>
      </c>
      <c r="F838" s="1" t="s">
        <v>26</v>
      </c>
      <c r="G838" s="1" t="s">
        <v>27</v>
      </c>
      <c r="H838" s="1" t="s">
        <v>11440</v>
      </c>
      <c r="I838" s="1" t="s">
        <v>11441</v>
      </c>
      <c r="J838" s="1" t="s">
        <v>11441</v>
      </c>
      <c r="K838" s="2"/>
      <c r="L838" s="1">
        <v>-6.0</v>
      </c>
      <c r="M838" s="1"/>
      <c r="N838" s="1">
        <v>8.837883333333334</v>
      </c>
      <c r="O838" s="1" t="s">
        <v>8764</v>
      </c>
      <c r="P838" s="1" t="s">
        <v>11442</v>
      </c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D838" s="2"/>
      <c r="AE838" s="2"/>
      <c r="AF838" s="2"/>
    </row>
    <row r="839">
      <c r="A839" s="1" t="s">
        <v>24</v>
      </c>
      <c r="B839" s="1" t="s">
        <v>17</v>
      </c>
      <c r="C839" s="1">
        <v>978.0</v>
      </c>
      <c r="D839" s="1">
        <v>0.0</v>
      </c>
      <c r="E839" s="1" t="s">
        <v>25</v>
      </c>
      <c r="F839" s="1" t="s">
        <v>26</v>
      </c>
      <c r="G839" s="1" t="s">
        <v>27</v>
      </c>
      <c r="H839" s="1" t="s">
        <v>11443</v>
      </c>
      <c r="I839" s="1" t="s">
        <v>11444</v>
      </c>
      <c r="J839" s="1" t="s">
        <v>11444</v>
      </c>
      <c r="K839" s="2"/>
      <c r="L839" s="1">
        <v>0.0</v>
      </c>
      <c r="M839" s="1"/>
      <c r="N839" s="1">
        <v>15.451716666666666</v>
      </c>
      <c r="O839" s="1" t="s">
        <v>8764</v>
      </c>
      <c r="P839" s="1" t="s">
        <v>11445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1" t="s">
        <v>66</v>
      </c>
      <c r="B840" s="1" t="s">
        <v>17</v>
      </c>
      <c r="C840" s="1">
        <v>274.0</v>
      </c>
      <c r="D840" s="1">
        <v>0.0</v>
      </c>
      <c r="E840" s="1" t="s">
        <v>10242</v>
      </c>
      <c r="F840" s="1" t="s">
        <v>26</v>
      </c>
      <c r="G840" s="1" t="s">
        <v>27</v>
      </c>
      <c r="H840" s="1" t="s">
        <v>11446</v>
      </c>
      <c r="I840" s="1" t="s">
        <v>11447</v>
      </c>
      <c r="J840" s="1" t="s">
        <v>11447</v>
      </c>
      <c r="K840" s="2"/>
      <c r="L840" s="1">
        <v>-6.0</v>
      </c>
      <c r="M840" s="1"/>
      <c r="N840" s="1">
        <v>8.342916666666667</v>
      </c>
      <c r="O840" s="1" t="s">
        <v>8764</v>
      </c>
      <c r="P840" s="1" t="s">
        <v>11448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1" t="s">
        <v>48</v>
      </c>
      <c r="B841" s="1" t="s">
        <v>17</v>
      </c>
      <c r="C841" s="1">
        <v>199.0</v>
      </c>
      <c r="D841" s="1">
        <v>50.0</v>
      </c>
      <c r="E841" s="2"/>
      <c r="F841" s="1" t="s">
        <v>18</v>
      </c>
      <c r="G841" s="1" t="s">
        <v>19</v>
      </c>
      <c r="H841" s="1" t="s">
        <v>11449</v>
      </c>
      <c r="I841" s="1" t="s">
        <v>11450</v>
      </c>
      <c r="J841" s="1" t="s">
        <v>11450</v>
      </c>
      <c r="K841" s="2"/>
      <c r="L841" s="1">
        <v>-9.0</v>
      </c>
      <c r="M841" s="1"/>
      <c r="N841" s="1">
        <v>10.01495</v>
      </c>
      <c r="O841" s="1" t="s">
        <v>55</v>
      </c>
      <c r="P841" s="1" t="s">
        <v>5430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1" t="s">
        <v>16</v>
      </c>
      <c r="B842" s="1" t="s">
        <v>17</v>
      </c>
      <c r="C842" s="1">
        <v>130.0</v>
      </c>
      <c r="D842" s="1">
        <v>0.0</v>
      </c>
      <c r="E842" s="2"/>
      <c r="F842" s="1" t="s">
        <v>18</v>
      </c>
      <c r="G842" s="1" t="s">
        <v>19</v>
      </c>
      <c r="H842" s="1" t="s">
        <v>11451</v>
      </c>
      <c r="I842" s="1" t="s">
        <v>11452</v>
      </c>
      <c r="J842" s="1" t="s">
        <v>11452</v>
      </c>
      <c r="K842" s="2"/>
      <c r="L842" s="1">
        <v>-4.0</v>
      </c>
      <c r="M842" s="1"/>
      <c r="N842" s="1">
        <v>0.6246166666666667</v>
      </c>
      <c r="O842" s="1" t="s">
        <v>22</v>
      </c>
      <c r="P842" s="1" t="s">
        <v>11453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1" t="s">
        <v>32</v>
      </c>
      <c r="B843" s="1" t="s">
        <v>17</v>
      </c>
      <c r="C843" s="1">
        <v>388.0</v>
      </c>
      <c r="D843" s="1">
        <v>0.0</v>
      </c>
      <c r="E843" s="2"/>
      <c r="F843" s="1" t="s">
        <v>26</v>
      </c>
      <c r="G843" s="1" t="s">
        <v>27</v>
      </c>
      <c r="H843" s="1" t="s">
        <v>11454</v>
      </c>
      <c r="I843" s="1" t="s">
        <v>11455</v>
      </c>
      <c r="J843" s="1" t="s">
        <v>11455</v>
      </c>
      <c r="K843" s="2"/>
      <c r="L843" s="1">
        <v>2.0</v>
      </c>
      <c r="M843" s="1"/>
      <c r="N843" s="1">
        <v>17.98865</v>
      </c>
      <c r="O843" s="1" t="s">
        <v>8764</v>
      </c>
      <c r="P843" s="1" t="s">
        <v>11456</v>
      </c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1" t="s">
        <v>24</v>
      </c>
      <c r="B844" s="1" t="s">
        <v>17</v>
      </c>
      <c r="C844" s="1">
        <v>474.0</v>
      </c>
      <c r="D844" s="1">
        <v>0.0</v>
      </c>
      <c r="E844" s="1" t="s">
        <v>25</v>
      </c>
      <c r="F844" s="1" t="s">
        <v>26</v>
      </c>
      <c r="G844" s="1" t="s">
        <v>27</v>
      </c>
      <c r="H844" s="1" t="s">
        <v>11457</v>
      </c>
      <c r="I844" s="1" t="s">
        <v>11458</v>
      </c>
      <c r="J844" s="1" t="s">
        <v>11458</v>
      </c>
      <c r="K844" s="2"/>
      <c r="L844" s="1">
        <v>4.0</v>
      </c>
      <c r="M844" s="1"/>
      <c r="N844" s="1">
        <v>19.27391666666667</v>
      </c>
      <c r="O844" s="1" t="s">
        <v>8764</v>
      </c>
      <c r="P844" s="1" t="s">
        <v>11459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1" t="s">
        <v>48</v>
      </c>
      <c r="B845" s="1" t="s">
        <v>17</v>
      </c>
      <c r="C845" s="1">
        <v>309.0</v>
      </c>
      <c r="D845" s="1">
        <v>0.0</v>
      </c>
      <c r="E845" s="1" t="s">
        <v>10292</v>
      </c>
      <c r="F845" s="1" t="s">
        <v>50</v>
      </c>
      <c r="G845" s="1" t="s">
        <v>27</v>
      </c>
      <c r="H845" s="1" t="s">
        <v>11460</v>
      </c>
      <c r="I845" s="1" t="s">
        <v>11461</v>
      </c>
      <c r="J845" s="1" t="s">
        <v>11462</v>
      </c>
      <c r="K845" s="1" t="s">
        <v>11463</v>
      </c>
      <c r="L845" s="1">
        <v>-8.0</v>
      </c>
      <c r="M845" s="1">
        <v>0.0020666666666666667</v>
      </c>
      <c r="N845" s="1">
        <v>14.227166666666667</v>
      </c>
      <c r="O845" s="1" t="s">
        <v>55</v>
      </c>
      <c r="P845" s="1" t="s">
        <v>9230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1" t="s">
        <v>48</v>
      </c>
      <c r="B846" s="1" t="s">
        <v>17</v>
      </c>
      <c r="C846" s="1">
        <v>396.0</v>
      </c>
      <c r="D846" s="1">
        <v>0.0</v>
      </c>
      <c r="E846" s="2"/>
      <c r="F846" s="1" t="s">
        <v>18</v>
      </c>
      <c r="G846" s="1" t="s">
        <v>27</v>
      </c>
      <c r="H846" s="1" t="s">
        <v>11464</v>
      </c>
      <c r="I846" s="1" t="s">
        <v>11465</v>
      </c>
      <c r="J846" s="1" t="s">
        <v>11465</v>
      </c>
      <c r="K846" s="2"/>
      <c r="L846" s="1">
        <v>-12.0</v>
      </c>
      <c r="M846" s="1"/>
      <c r="N846" s="1">
        <v>7.1039</v>
      </c>
      <c r="O846" s="1" t="s">
        <v>55</v>
      </c>
      <c r="P846" s="1" t="s">
        <v>11466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1" t="s">
        <v>24</v>
      </c>
      <c r="B847" s="1" t="s">
        <v>17</v>
      </c>
      <c r="C847" s="1">
        <v>394.0</v>
      </c>
      <c r="D847" s="1">
        <v>0.0</v>
      </c>
      <c r="E847" s="1" t="s">
        <v>25</v>
      </c>
      <c r="F847" s="1" t="s">
        <v>26</v>
      </c>
      <c r="G847" s="1" t="s">
        <v>27</v>
      </c>
      <c r="H847" s="1" t="s">
        <v>11467</v>
      </c>
      <c r="I847" s="1" t="s">
        <v>11468</v>
      </c>
      <c r="J847" s="1" t="s">
        <v>11468</v>
      </c>
      <c r="K847" s="2"/>
      <c r="L847" s="1">
        <v>-6.0</v>
      </c>
      <c r="M847" s="1"/>
      <c r="N847" s="1">
        <v>8.561133333333334</v>
      </c>
      <c r="O847" s="1" t="s">
        <v>8764</v>
      </c>
      <c r="P847" s="1" t="s">
        <v>11469</v>
      </c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D847" s="2"/>
      <c r="AE847" s="2"/>
      <c r="AF847" s="2"/>
    </row>
    <row r="848">
      <c r="A848" s="1" t="s">
        <v>24</v>
      </c>
      <c r="B848" s="1" t="s">
        <v>17</v>
      </c>
      <c r="C848" s="1">
        <v>394.0</v>
      </c>
      <c r="D848" s="1">
        <v>0.0</v>
      </c>
      <c r="E848" s="1" t="s">
        <v>25</v>
      </c>
      <c r="F848" s="1" t="s">
        <v>26</v>
      </c>
      <c r="G848" s="1" t="s">
        <v>27</v>
      </c>
      <c r="H848" s="1" t="s">
        <v>11470</v>
      </c>
      <c r="I848" s="1" t="s">
        <v>11471</v>
      </c>
      <c r="J848" s="1" t="s">
        <v>11471</v>
      </c>
      <c r="K848" s="2"/>
      <c r="L848" s="1">
        <v>-8.0</v>
      </c>
      <c r="M848" s="1"/>
      <c r="N848" s="1">
        <v>6.788733333333333</v>
      </c>
      <c r="O848" s="1" t="s">
        <v>8764</v>
      </c>
      <c r="P848" s="1" t="s">
        <v>11472</v>
      </c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D848" s="2"/>
      <c r="AE848" s="2"/>
      <c r="AF848" s="2"/>
    </row>
    <row r="849">
      <c r="A849" s="1" t="s">
        <v>48</v>
      </c>
      <c r="B849" s="1" t="s">
        <v>17</v>
      </c>
      <c r="C849" s="1">
        <v>326.0</v>
      </c>
      <c r="D849" s="1">
        <v>0.0</v>
      </c>
      <c r="E849" s="1" t="s">
        <v>10292</v>
      </c>
      <c r="F849" s="1" t="s">
        <v>50</v>
      </c>
      <c r="G849" s="1" t="s">
        <v>27</v>
      </c>
      <c r="H849" s="1" t="s">
        <v>11473</v>
      </c>
      <c r="I849" s="1" t="s">
        <v>11474</v>
      </c>
      <c r="J849" s="1" t="s">
        <v>11475</v>
      </c>
      <c r="K849" s="1" t="s">
        <v>11476</v>
      </c>
      <c r="L849" s="1">
        <v>-21.0</v>
      </c>
      <c r="M849" s="1">
        <v>0.00235</v>
      </c>
      <c r="N849" s="1">
        <v>8.1776</v>
      </c>
      <c r="O849" s="1" t="s">
        <v>55</v>
      </c>
      <c r="P849" s="1" t="s">
        <v>11477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24</v>
      </c>
      <c r="B850" s="1" t="s">
        <v>17</v>
      </c>
      <c r="C850" s="1">
        <v>281.2</v>
      </c>
      <c r="D850" s="1">
        <v>0.0</v>
      </c>
      <c r="E850" s="1" t="s">
        <v>25</v>
      </c>
      <c r="F850" s="1" t="s">
        <v>26</v>
      </c>
      <c r="G850" s="1" t="s">
        <v>27</v>
      </c>
      <c r="H850" s="1" t="s">
        <v>11478</v>
      </c>
      <c r="I850" s="1" t="s">
        <v>11479</v>
      </c>
      <c r="J850" s="1" t="s">
        <v>11479</v>
      </c>
      <c r="K850" s="2"/>
      <c r="L850" s="1">
        <v>-3.0</v>
      </c>
      <c r="M850" s="1"/>
      <c r="N850" s="1">
        <v>11.942966666666667</v>
      </c>
      <c r="O850" s="1" t="s">
        <v>8764</v>
      </c>
      <c r="P850" s="1" t="s">
        <v>11480</v>
      </c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D850" s="2"/>
      <c r="AE850" s="2"/>
      <c r="AF850" s="2"/>
    </row>
    <row r="851">
      <c r="A851" s="1" t="s">
        <v>66</v>
      </c>
      <c r="B851" s="1" t="s">
        <v>17</v>
      </c>
      <c r="C851" s="1">
        <v>329.0</v>
      </c>
      <c r="D851" s="1">
        <v>0.0</v>
      </c>
      <c r="E851" s="2"/>
      <c r="F851" s="1" t="s">
        <v>18</v>
      </c>
      <c r="G851" s="1" t="s">
        <v>27</v>
      </c>
      <c r="H851" s="1" t="s">
        <v>11481</v>
      </c>
      <c r="I851" s="1" t="s">
        <v>11482</v>
      </c>
      <c r="J851" s="1" t="s">
        <v>11482</v>
      </c>
      <c r="K851" s="2"/>
      <c r="L851" s="1">
        <v>-8.0</v>
      </c>
      <c r="M851" s="1"/>
      <c r="N851" s="1">
        <v>6.652416666666666</v>
      </c>
      <c r="O851" s="1" t="s">
        <v>8764</v>
      </c>
      <c r="P851" s="1" t="s">
        <v>116</v>
      </c>
      <c r="Q851" s="2"/>
      <c r="S851" s="2"/>
      <c r="T851" s="2"/>
      <c r="U851" s="2"/>
      <c r="V851" s="2"/>
      <c r="W851" s="2"/>
      <c r="X851" s="2"/>
      <c r="Y851" s="2"/>
      <c r="Z851" s="2"/>
      <c r="AB851" s="2"/>
      <c r="AC851" s="2"/>
      <c r="AD851" s="2"/>
      <c r="AE851" s="2"/>
      <c r="AF851" s="2"/>
    </row>
    <row r="852">
      <c r="A852" s="1" t="s">
        <v>32</v>
      </c>
      <c r="B852" s="1" t="s">
        <v>17</v>
      </c>
      <c r="C852" s="1">
        <v>313.0</v>
      </c>
      <c r="D852" s="1">
        <v>0.0</v>
      </c>
      <c r="E852" s="2"/>
      <c r="F852" s="1" t="s">
        <v>26</v>
      </c>
      <c r="G852" s="1" t="s">
        <v>27</v>
      </c>
      <c r="H852" s="1" t="s">
        <v>11483</v>
      </c>
      <c r="I852" s="1" t="s">
        <v>11484</v>
      </c>
      <c r="J852" s="1" t="s">
        <v>11484</v>
      </c>
      <c r="K852" s="2"/>
      <c r="L852" s="1">
        <v>-8.0</v>
      </c>
      <c r="M852" s="1"/>
      <c r="N852" s="1">
        <v>6.803466666666667</v>
      </c>
      <c r="O852" s="1" t="s">
        <v>8764</v>
      </c>
      <c r="P852" s="1" t="s">
        <v>11485</v>
      </c>
      <c r="Q852" s="2"/>
      <c r="S852" s="2"/>
      <c r="T852" s="2"/>
      <c r="U852" s="2"/>
      <c r="V852" s="2"/>
      <c r="W852" s="2"/>
      <c r="X852" s="2"/>
      <c r="Y852" s="2"/>
      <c r="Z852" s="2"/>
      <c r="AB852" s="2"/>
      <c r="AC852" s="2"/>
      <c r="AD852" s="2"/>
      <c r="AE852" s="2"/>
      <c r="AF852" s="2"/>
    </row>
    <row r="853">
      <c r="A853" s="1" t="s">
        <v>66</v>
      </c>
      <c r="B853" s="1" t="s">
        <v>17</v>
      </c>
      <c r="C853" s="1">
        <v>317.0</v>
      </c>
      <c r="D853" s="1">
        <v>0.0</v>
      </c>
      <c r="E853" s="1" t="s">
        <v>6880</v>
      </c>
      <c r="F853" s="1" t="s">
        <v>26</v>
      </c>
      <c r="G853" s="1" t="s">
        <v>27</v>
      </c>
      <c r="H853" s="1" t="s">
        <v>11486</v>
      </c>
      <c r="I853" s="1" t="s">
        <v>11487</v>
      </c>
      <c r="J853" s="1" t="s">
        <v>11487</v>
      </c>
      <c r="K853" s="2"/>
      <c r="L853" s="1">
        <v>-7.0</v>
      </c>
      <c r="M853" s="1"/>
      <c r="N853" s="1">
        <v>7.7295</v>
      </c>
      <c r="O853" s="1" t="s">
        <v>8764</v>
      </c>
      <c r="P853" s="1" t="s">
        <v>11488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24</v>
      </c>
      <c r="B854" s="1" t="s">
        <v>17</v>
      </c>
      <c r="C854" s="1">
        <v>1321.0</v>
      </c>
      <c r="D854" s="1">
        <v>0.0</v>
      </c>
      <c r="E854" s="1" t="s">
        <v>25</v>
      </c>
      <c r="F854" s="1" t="s">
        <v>26</v>
      </c>
      <c r="G854" s="1" t="s">
        <v>27</v>
      </c>
      <c r="H854" s="1" t="s">
        <v>11489</v>
      </c>
      <c r="I854" s="1" t="s">
        <v>11490</v>
      </c>
      <c r="J854" s="1" t="s">
        <v>11490</v>
      </c>
      <c r="K854" s="2"/>
      <c r="L854" s="1">
        <v>3.0</v>
      </c>
      <c r="M854" s="1"/>
      <c r="N854" s="1">
        <v>1171.7741</v>
      </c>
      <c r="O854" s="1" t="s">
        <v>8764</v>
      </c>
      <c r="P854" s="1" t="s">
        <v>11491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24</v>
      </c>
      <c r="B855" s="1" t="s">
        <v>17</v>
      </c>
      <c r="C855" s="1">
        <v>667.6</v>
      </c>
      <c r="D855" s="1">
        <v>0.0</v>
      </c>
      <c r="E855" s="1" t="s">
        <v>25</v>
      </c>
      <c r="F855" s="1" t="s">
        <v>26</v>
      </c>
      <c r="G855" s="1" t="s">
        <v>27</v>
      </c>
      <c r="H855" s="1" t="s">
        <v>11492</v>
      </c>
      <c r="I855" s="1" t="s">
        <v>11493</v>
      </c>
      <c r="J855" s="1" t="s">
        <v>11493</v>
      </c>
      <c r="K855" s="2"/>
      <c r="L855" s="1">
        <v>-3.0</v>
      </c>
      <c r="M855" s="1"/>
      <c r="N855" s="1">
        <v>11.573583333333334</v>
      </c>
      <c r="O855" s="1" t="s">
        <v>8764</v>
      </c>
      <c r="P855" s="1" t="s">
        <v>11494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32</v>
      </c>
      <c r="B856" s="1" t="s">
        <v>17</v>
      </c>
      <c r="C856" s="1">
        <v>329.0</v>
      </c>
      <c r="D856" s="1">
        <v>0.0</v>
      </c>
      <c r="E856" s="2"/>
      <c r="F856" s="1" t="s">
        <v>26</v>
      </c>
      <c r="G856" s="1" t="s">
        <v>19</v>
      </c>
      <c r="H856" s="1" t="s">
        <v>11495</v>
      </c>
      <c r="I856" s="1" t="s">
        <v>11496</v>
      </c>
      <c r="J856" s="1" t="s">
        <v>11496</v>
      </c>
      <c r="K856" s="2"/>
      <c r="L856" s="1">
        <v>-4.0</v>
      </c>
      <c r="M856" s="1"/>
      <c r="N856" s="1">
        <v>10.314516666666666</v>
      </c>
      <c r="O856" s="1" t="s">
        <v>8764</v>
      </c>
      <c r="P856" s="1" t="s">
        <v>11497</v>
      </c>
      <c r="Q856" s="2"/>
      <c r="S856" s="2"/>
      <c r="T856" s="2"/>
      <c r="U856" s="2"/>
      <c r="V856" s="2"/>
      <c r="W856" s="2"/>
      <c r="X856" s="2"/>
      <c r="Y856" s="2"/>
      <c r="Z856" s="2"/>
      <c r="AB856" s="2"/>
      <c r="AC856" s="2"/>
      <c r="AD856" s="2"/>
      <c r="AE856" s="2"/>
      <c r="AF856" s="2"/>
    </row>
    <row r="857">
      <c r="A857" s="1" t="s">
        <v>48</v>
      </c>
      <c r="B857" s="1" t="s">
        <v>17</v>
      </c>
      <c r="C857" s="1">
        <v>300.0</v>
      </c>
      <c r="D857" s="1">
        <v>0.0</v>
      </c>
      <c r="E857" s="1" t="s">
        <v>10292</v>
      </c>
      <c r="F857" s="1" t="s">
        <v>50</v>
      </c>
      <c r="G857" s="1" t="s">
        <v>27</v>
      </c>
      <c r="H857" s="1" t="s">
        <v>11498</v>
      </c>
      <c r="I857" s="1" t="s">
        <v>11499</v>
      </c>
      <c r="J857" s="1" t="s">
        <v>11500</v>
      </c>
      <c r="K857" s="1" t="s">
        <v>11501</v>
      </c>
      <c r="L857" s="1">
        <v>-12.0</v>
      </c>
      <c r="M857" s="1">
        <v>0.002</v>
      </c>
      <c r="N857" s="1">
        <v>9.943033333333334</v>
      </c>
      <c r="O857" s="1" t="s">
        <v>55</v>
      </c>
      <c r="P857" s="1" t="s">
        <v>11502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48</v>
      </c>
      <c r="B858" s="1" t="s">
        <v>17</v>
      </c>
      <c r="C858" s="1">
        <v>394.0</v>
      </c>
      <c r="D858" s="1">
        <v>0.0</v>
      </c>
      <c r="E858" s="1" t="s">
        <v>10292</v>
      </c>
      <c r="F858" s="1" t="s">
        <v>50</v>
      </c>
      <c r="G858" s="1" t="s">
        <v>19</v>
      </c>
      <c r="H858" s="1" t="s">
        <v>11503</v>
      </c>
      <c r="I858" s="1" t="s">
        <v>11504</v>
      </c>
      <c r="J858" s="1" t="s">
        <v>11505</v>
      </c>
      <c r="K858" s="1" t="s">
        <v>11506</v>
      </c>
      <c r="L858" s="1">
        <v>-18.0</v>
      </c>
      <c r="M858" s="1">
        <v>0.0020166666666666666</v>
      </c>
      <c r="N858" s="1">
        <v>9.303716666666666</v>
      </c>
      <c r="O858" s="1" t="s">
        <v>55</v>
      </c>
      <c r="P858" s="1" t="s">
        <v>11507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66</v>
      </c>
      <c r="B859" s="1" t="s">
        <v>17</v>
      </c>
      <c r="C859" s="1">
        <v>243.0</v>
      </c>
      <c r="D859" s="1">
        <v>0.0</v>
      </c>
      <c r="E859" s="1" t="s">
        <v>6307</v>
      </c>
      <c r="F859" s="1" t="s">
        <v>26</v>
      </c>
      <c r="G859" s="1" t="s">
        <v>27</v>
      </c>
      <c r="H859" s="1" t="s">
        <v>11508</v>
      </c>
      <c r="I859" s="1" t="s">
        <v>11509</v>
      </c>
      <c r="J859" s="1" t="s">
        <v>11509</v>
      </c>
      <c r="K859" s="2"/>
      <c r="L859" s="1">
        <v>-7.0</v>
      </c>
      <c r="M859" s="1"/>
      <c r="N859" s="1">
        <v>7.901633333333334</v>
      </c>
      <c r="O859" s="1" t="s">
        <v>8764</v>
      </c>
      <c r="P859" s="1" t="s">
        <v>11510</v>
      </c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D859" s="2"/>
      <c r="AE859" s="2"/>
      <c r="AF859" s="2"/>
    </row>
    <row r="860">
      <c r="A860" s="1" t="s">
        <v>24</v>
      </c>
      <c r="B860" s="1" t="s">
        <v>17</v>
      </c>
      <c r="C860" s="1">
        <v>247.2</v>
      </c>
      <c r="D860" s="1">
        <v>0.0</v>
      </c>
      <c r="E860" s="1" t="s">
        <v>25</v>
      </c>
      <c r="F860" s="1" t="s">
        <v>26</v>
      </c>
      <c r="G860" s="1" t="s">
        <v>27</v>
      </c>
      <c r="H860" s="1" t="s">
        <v>11511</v>
      </c>
      <c r="I860" s="1" t="s">
        <v>11512</v>
      </c>
      <c r="J860" s="1" t="s">
        <v>11512</v>
      </c>
      <c r="K860" s="2"/>
      <c r="L860" s="1">
        <v>-9.0</v>
      </c>
      <c r="M860" s="1"/>
      <c r="N860" s="1">
        <v>5.98455</v>
      </c>
      <c r="O860" s="1" t="s">
        <v>8764</v>
      </c>
      <c r="P860" s="1" t="s">
        <v>11513</v>
      </c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D860" s="2"/>
      <c r="AE860" s="2"/>
      <c r="AF860" s="2"/>
    </row>
    <row r="861">
      <c r="A861" s="1" t="s">
        <v>32</v>
      </c>
      <c r="B861" s="1" t="s">
        <v>17</v>
      </c>
      <c r="C861" s="1">
        <v>593.0</v>
      </c>
      <c r="D861" s="1">
        <v>0.0</v>
      </c>
      <c r="E861" s="2"/>
      <c r="F861" s="1" t="s">
        <v>26</v>
      </c>
      <c r="G861" s="1" t="s">
        <v>27</v>
      </c>
      <c r="H861" s="1" t="s">
        <v>11514</v>
      </c>
      <c r="I861" s="1" t="s">
        <v>11515</v>
      </c>
      <c r="J861" s="1" t="s">
        <v>11515</v>
      </c>
      <c r="K861" s="2"/>
      <c r="L861" s="1">
        <v>-5.0</v>
      </c>
      <c r="M861" s="1"/>
      <c r="N861" s="1">
        <v>9.869233333333334</v>
      </c>
      <c r="O861" s="1" t="s">
        <v>8764</v>
      </c>
      <c r="P861" s="1" t="s">
        <v>11516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32</v>
      </c>
      <c r="B862" s="1" t="s">
        <v>17</v>
      </c>
      <c r="C862" s="1">
        <v>663.0</v>
      </c>
      <c r="D862" s="1">
        <v>0.0</v>
      </c>
      <c r="E862" s="2"/>
      <c r="F862" s="1" t="s">
        <v>26</v>
      </c>
      <c r="G862" s="1" t="s">
        <v>27</v>
      </c>
      <c r="H862" s="1" t="s">
        <v>11517</v>
      </c>
      <c r="I862" s="1" t="s">
        <v>11518</v>
      </c>
      <c r="J862" s="1" t="s">
        <v>11518</v>
      </c>
      <c r="K862" s="2"/>
      <c r="L862" s="1">
        <v>-3.0</v>
      </c>
      <c r="M862" s="1"/>
      <c r="N862" s="1">
        <v>11.622666666666667</v>
      </c>
      <c r="O862" s="1" t="s">
        <v>8764</v>
      </c>
      <c r="P862" s="1" t="s">
        <v>11519</v>
      </c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D862" s="2"/>
      <c r="AE862" s="2"/>
      <c r="AF862" s="2"/>
    </row>
    <row r="863">
      <c r="A863" s="1" t="s">
        <v>24</v>
      </c>
      <c r="B863" s="1" t="s">
        <v>17</v>
      </c>
      <c r="C863" s="1">
        <v>453.4</v>
      </c>
      <c r="D863" s="1">
        <v>0.0</v>
      </c>
      <c r="E863" s="1" t="s">
        <v>25</v>
      </c>
      <c r="F863" s="1" t="s">
        <v>26</v>
      </c>
      <c r="G863" s="1" t="s">
        <v>27</v>
      </c>
      <c r="H863" s="1" t="s">
        <v>11520</v>
      </c>
      <c r="I863" s="1" t="s">
        <v>11521</v>
      </c>
      <c r="J863" s="1" t="s">
        <v>11521</v>
      </c>
      <c r="K863" s="2"/>
      <c r="L863" s="1">
        <v>-4.0</v>
      </c>
      <c r="M863" s="1"/>
      <c r="N863" s="1">
        <v>10.31455</v>
      </c>
      <c r="O863" s="1" t="s">
        <v>8764</v>
      </c>
      <c r="P863" s="1" t="s">
        <v>11522</v>
      </c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D863" s="2"/>
      <c r="AE863" s="2"/>
      <c r="AF863" s="2"/>
    </row>
    <row r="864">
      <c r="A864" s="1" t="s">
        <v>48</v>
      </c>
      <c r="B864" s="1" t="s">
        <v>17</v>
      </c>
      <c r="C864" s="1">
        <v>398.0</v>
      </c>
      <c r="D864" s="1">
        <v>100.0</v>
      </c>
      <c r="E864" s="2"/>
      <c r="F864" s="1" t="s">
        <v>18</v>
      </c>
      <c r="G864" s="1" t="s">
        <v>123</v>
      </c>
      <c r="H864" s="1" t="s">
        <v>11523</v>
      </c>
      <c r="I864" s="1" t="s">
        <v>11524</v>
      </c>
      <c r="J864" s="1" t="s">
        <v>11524</v>
      </c>
      <c r="K864" s="2"/>
      <c r="L864" s="1">
        <v>-13.0</v>
      </c>
      <c r="M864" s="1"/>
      <c r="N864" s="1">
        <v>5.788266666666667</v>
      </c>
      <c r="O864" s="1" t="s">
        <v>55</v>
      </c>
      <c r="P864" s="1" t="s">
        <v>11525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24</v>
      </c>
      <c r="B865" s="1" t="s">
        <v>17</v>
      </c>
      <c r="C865" s="1">
        <v>850.6</v>
      </c>
      <c r="D865" s="1">
        <v>0.0</v>
      </c>
      <c r="E865" s="1" t="s">
        <v>25</v>
      </c>
      <c r="F865" s="1" t="s">
        <v>26</v>
      </c>
      <c r="G865" s="1" t="s">
        <v>27</v>
      </c>
      <c r="H865" s="1" t="s">
        <v>11526</v>
      </c>
      <c r="I865" s="1" t="s">
        <v>11527</v>
      </c>
      <c r="J865" s="1" t="s">
        <v>11527</v>
      </c>
      <c r="K865" s="2"/>
      <c r="L865" s="1">
        <v>-6.0</v>
      </c>
      <c r="M865" s="1"/>
      <c r="N865" s="1">
        <v>8.154633333333333</v>
      </c>
      <c r="O865" s="1" t="s">
        <v>8764</v>
      </c>
      <c r="P865" s="1" t="s">
        <v>11528</v>
      </c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D865" s="2"/>
      <c r="AE865" s="2"/>
      <c r="AF865" s="2"/>
    </row>
    <row r="866">
      <c r="A866" s="1" t="s">
        <v>24</v>
      </c>
      <c r="B866" s="1" t="s">
        <v>17</v>
      </c>
      <c r="C866" s="1">
        <v>214.2</v>
      </c>
      <c r="D866" s="1">
        <v>0.0</v>
      </c>
      <c r="E866" s="1" t="s">
        <v>25</v>
      </c>
      <c r="F866" s="1" t="s">
        <v>26</v>
      </c>
      <c r="G866" s="1" t="s">
        <v>27</v>
      </c>
      <c r="H866" s="1" t="s">
        <v>11529</v>
      </c>
      <c r="I866" s="1" t="s">
        <v>11530</v>
      </c>
      <c r="J866" s="1" t="s">
        <v>11530</v>
      </c>
      <c r="K866" s="2"/>
      <c r="L866" s="1">
        <v>-8.0</v>
      </c>
      <c r="M866" s="1"/>
      <c r="N866" s="1">
        <v>6.401983333333333</v>
      </c>
      <c r="O866" s="1" t="s">
        <v>8764</v>
      </c>
      <c r="P866" s="1" t="s">
        <v>8958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24</v>
      </c>
      <c r="B867" s="1" t="s">
        <v>17</v>
      </c>
      <c r="C867" s="1">
        <v>273.2</v>
      </c>
      <c r="D867" s="1">
        <v>0.0</v>
      </c>
      <c r="E867" s="1" t="s">
        <v>25</v>
      </c>
      <c r="F867" s="1" t="s">
        <v>26</v>
      </c>
      <c r="G867" s="1" t="s">
        <v>27</v>
      </c>
      <c r="H867" s="1" t="s">
        <v>11531</v>
      </c>
      <c r="I867" s="1" t="s">
        <v>11532</v>
      </c>
      <c r="J867" s="1" t="s">
        <v>11532</v>
      </c>
      <c r="K867" s="2"/>
      <c r="L867" s="1">
        <v>-8.0</v>
      </c>
      <c r="M867" s="1"/>
      <c r="N867" s="1">
        <v>6.515633333333334</v>
      </c>
      <c r="O867" s="1" t="s">
        <v>8764</v>
      </c>
      <c r="P867" s="1" t="s">
        <v>11533</v>
      </c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D867" s="2"/>
      <c r="AE867" s="2"/>
      <c r="AF867" s="2"/>
    </row>
    <row r="868">
      <c r="A868" s="1" t="s">
        <v>48</v>
      </c>
      <c r="B868" s="1" t="s">
        <v>17</v>
      </c>
      <c r="C868" s="1">
        <v>319.0</v>
      </c>
      <c r="D868" s="1">
        <v>0.0</v>
      </c>
      <c r="E868" s="1" t="s">
        <v>10292</v>
      </c>
      <c r="F868" s="1" t="s">
        <v>50</v>
      </c>
      <c r="G868" s="1" t="s">
        <v>27</v>
      </c>
      <c r="H868" s="1" t="s">
        <v>11534</v>
      </c>
      <c r="I868" s="1" t="s">
        <v>11535</v>
      </c>
      <c r="J868" s="1" t="s">
        <v>11536</v>
      </c>
      <c r="K868" s="1" t="s">
        <v>11537</v>
      </c>
      <c r="L868" s="1">
        <v>0.0</v>
      </c>
      <c r="M868" s="1">
        <v>0.0019166666666666666</v>
      </c>
      <c r="N868" s="1">
        <v>5.8312</v>
      </c>
      <c r="O868" s="1" t="s">
        <v>55</v>
      </c>
      <c r="P868" s="1" t="s">
        <v>9358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66</v>
      </c>
      <c r="B869" s="1" t="s">
        <v>112</v>
      </c>
      <c r="C869" s="1">
        <v>299.0</v>
      </c>
      <c r="D869" s="1">
        <v>0.0</v>
      </c>
      <c r="E869" s="1" t="s">
        <v>246</v>
      </c>
      <c r="F869" s="1" t="s">
        <v>26</v>
      </c>
      <c r="G869" s="1" t="s">
        <v>27</v>
      </c>
      <c r="H869" s="1" t="s">
        <v>11538</v>
      </c>
      <c r="I869" s="1" t="s">
        <v>11539</v>
      </c>
      <c r="J869" s="1" t="s">
        <v>11539</v>
      </c>
      <c r="K869" s="2"/>
      <c r="L869" s="1">
        <v>3.0</v>
      </c>
      <c r="M869" s="1"/>
      <c r="N869" s="1">
        <v>18.293</v>
      </c>
      <c r="O869" s="1" t="s">
        <v>8764</v>
      </c>
      <c r="P869" s="1" t="s">
        <v>11540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48</v>
      </c>
      <c r="B870" s="1" t="s">
        <v>17</v>
      </c>
      <c r="C870" s="1">
        <v>228.0</v>
      </c>
      <c r="D870" s="1">
        <v>0.0</v>
      </c>
      <c r="E870" s="1" t="s">
        <v>10292</v>
      </c>
      <c r="F870" s="1" t="s">
        <v>50</v>
      </c>
      <c r="G870" s="1" t="s">
        <v>27</v>
      </c>
      <c r="H870" s="1" t="s">
        <v>11541</v>
      </c>
      <c r="I870" s="1" t="s">
        <v>11542</v>
      </c>
      <c r="J870" s="1" t="s">
        <v>11543</v>
      </c>
      <c r="K870" s="1" t="s">
        <v>11544</v>
      </c>
      <c r="L870" s="1">
        <v>-4.0</v>
      </c>
      <c r="M870" s="1">
        <v>0.006683333333333334</v>
      </c>
      <c r="N870" s="1">
        <v>12.9389</v>
      </c>
      <c r="O870" s="1" t="s">
        <v>55</v>
      </c>
      <c r="P870" s="1" t="s">
        <v>11545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48</v>
      </c>
      <c r="B871" s="1" t="s">
        <v>17</v>
      </c>
      <c r="C871" s="1">
        <v>612.0</v>
      </c>
      <c r="D871" s="1">
        <v>0.0</v>
      </c>
      <c r="E871" s="1" t="s">
        <v>10292</v>
      </c>
      <c r="F871" s="1" t="s">
        <v>50</v>
      </c>
      <c r="G871" s="1" t="s">
        <v>27</v>
      </c>
      <c r="H871" s="1" t="s">
        <v>11546</v>
      </c>
      <c r="I871" s="1" t="s">
        <v>11547</v>
      </c>
      <c r="J871" s="1" t="s">
        <v>11548</v>
      </c>
      <c r="K871" s="1" t="s">
        <v>11549</v>
      </c>
      <c r="L871" s="1">
        <v>13.0</v>
      </c>
      <c r="M871" s="1">
        <v>0.0023333333333333335</v>
      </c>
      <c r="N871" s="1">
        <v>18.726366666666667</v>
      </c>
      <c r="O871" s="1" t="s">
        <v>55</v>
      </c>
      <c r="P871" s="1" t="s">
        <v>11550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24</v>
      </c>
      <c r="B872" s="1" t="s">
        <v>17</v>
      </c>
      <c r="C872" s="1">
        <v>458.0</v>
      </c>
      <c r="D872" s="1">
        <v>0.0</v>
      </c>
      <c r="E872" s="1" t="s">
        <v>25</v>
      </c>
      <c r="F872" s="1" t="s">
        <v>26</v>
      </c>
      <c r="G872" s="1" t="s">
        <v>27</v>
      </c>
      <c r="H872" s="1" t="s">
        <v>11551</v>
      </c>
      <c r="I872" s="1" t="s">
        <v>11552</v>
      </c>
      <c r="J872" s="1" t="s">
        <v>11552</v>
      </c>
      <c r="K872" s="2"/>
      <c r="L872" s="1">
        <v>4.0</v>
      </c>
      <c r="M872" s="1"/>
      <c r="N872" s="1">
        <v>19.848733333333332</v>
      </c>
      <c r="O872" s="1" t="s">
        <v>8764</v>
      </c>
      <c r="P872" s="1" t="s">
        <v>11553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24</v>
      </c>
      <c r="B873" s="1" t="s">
        <v>17</v>
      </c>
      <c r="C873" s="1">
        <v>364.0</v>
      </c>
      <c r="D873" s="1">
        <v>0.0</v>
      </c>
      <c r="E873" s="1" t="s">
        <v>25</v>
      </c>
      <c r="F873" s="1" t="s">
        <v>26</v>
      </c>
      <c r="G873" s="1" t="s">
        <v>27</v>
      </c>
      <c r="H873" s="1" t="s">
        <v>11554</v>
      </c>
      <c r="I873" s="1" t="s">
        <v>11555</v>
      </c>
      <c r="J873" s="1" t="s">
        <v>11555</v>
      </c>
      <c r="K873" s="2"/>
      <c r="L873" s="1">
        <v>-2.0</v>
      </c>
      <c r="M873" s="1"/>
      <c r="N873" s="1">
        <v>12.313166666666667</v>
      </c>
      <c r="O873" s="1" t="s">
        <v>8764</v>
      </c>
      <c r="P873" s="1" t="s">
        <v>11556</v>
      </c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D873" s="2"/>
      <c r="AE873" s="2"/>
      <c r="AF873" s="2"/>
    </row>
    <row r="874">
      <c r="A874" s="1" t="s">
        <v>16</v>
      </c>
      <c r="B874" s="1" t="s">
        <v>17</v>
      </c>
      <c r="C874" s="1">
        <v>1122.0</v>
      </c>
      <c r="D874" s="1">
        <v>0.0</v>
      </c>
      <c r="E874" s="2"/>
      <c r="F874" s="1" t="s">
        <v>18</v>
      </c>
      <c r="G874" s="1" t="s">
        <v>19</v>
      </c>
      <c r="H874" s="1" t="s">
        <v>11557</v>
      </c>
      <c r="I874" s="1" t="s">
        <v>11558</v>
      </c>
      <c r="J874" s="1" t="s">
        <v>11558</v>
      </c>
      <c r="K874" s="2"/>
      <c r="L874" s="1">
        <v>10.0</v>
      </c>
      <c r="M874" s="1"/>
      <c r="N874" s="1">
        <v>15.809883333333334</v>
      </c>
      <c r="O874" s="1" t="s">
        <v>22</v>
      </c>
      <c r="P874" s="1" t="s">
        <v>11559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24</v>
      </c>
      <c r="B875" s="1" t="s">
        <v>17</v>
      </c>
      <c r="C875" s="1">
        <v>329.0</v>
      </c>
      <c r="D875" s="1">
        <v>0.0</v>
      </c>
      <c r="E875" s="1" t="s">
        <v>25</v>
      </c>
      <c r="F875" s="1" t="s">
        <v>26</v>
      </c>
      <c r="G875" s="1" t="s">
        <v>27</v>
      </c>
      <c r="H875" s="1" t="s">
        <v>11560</v>
      </c>
      <c r="I875" s="1" t="s">
        <v>11561</v>
      </c>
      <c r="J875" s="1" t="s">
        <v>11561</v>
      </c>
      <c r="K875" s="2"/>
      <c r="L875" s="1">
        <v>2.0</v>
      </c>
      <c r="M875" s="1"/>
      <c r="N875" s="1">
        <v>17.191783333333333</v>
      </c>
      <c r="O875" s="1" t="s">
        <v>8764</v>
      </c>
      <c r="P875" s="1" t="s">
        <v>11198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48</v>
      </c>
      <c r="B876" s="1" t="s">
        <v>17</v>
      </c>
      <c r="C876" s="1">
        <v>467.0</v>
      </c>
      <c r="D876" s="1">
        <v>116.0</v>
      </c>
      <c r="E876" s="2"/>
      <c r="F876" s="1" t="s">
        <v>18</v>
      </c>
      <c r="G876" s="1" t="s">
        <v>27</v>
      </c>
      <c r="H876" s="1" t="s">
        <v>11562</v>
      </c>
      <c r="I876" s="1" t="s">
        <v>11563</v>
      </c>
      <c r="J876" s="1" t="s">
        <v>11563</v>
      </c>
      <c r="K876" s="2"/>
      <c r="L876" s="1">
        <v>-6.0</v>
      </c>
      <c r="M876" s="1"/>
      <c r="N876" s="77">
        <v>11.768433333333334</v>
      </c>
      <c r="O876" s="1" t="s">
        <v>55</v>
      </c>
      <c r="P876" s="1" t="s">
        <v>11564</v>
      </c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D876" s="2"/>
      <c r="AE876" s="2"/>
      <c r="AF876" s="2"/>
    </row>
    <row r="877">
      <c r="A877" s="1" t="s">
        <v>32</v>
      </c>
      <c r="B877" s="1" t="s">
        <v>112</v>
      </c>
      <c r="C877" s="1">
        <v>264.0</v>
      </c>
      <c r="D877" s="1">
        <v>0.0</v>
      </c>
      <c r="E877" s="2"/>
      <c r="F877" s="1" t="s">
        <v>26</v>
      </c>
      <c r="G877" s="1" t="s">
        <v>27</v>
      </c>
      <c r="H877" s="1" t="s">
        <v>11565</v>
      </c>
      <c r="I877" s="1" t="s">
        <v>11566</v>
      </c>
      <c r="J877" s="1" t="s">
        <v>11566</v>
      </c>
      <c r="K877" s="2"/>
      <c r="L877" s="1">
        <v>-2.0</v>
      </c>
      <c r="M877" s="1"/>
      <c r="N877" s="1">
        <v>12.079833333333333</v>
      </c>
      <c r="O877" s="1" t="s">
        <v>8764</v>
      </c>
      <c r="P877" s="1" t="s">
        <v>9695</v>
      </c>
      <c r="Q877" s="2"/>
      <c r="S877" s="2"/>
      <c r="T877" s="2"/>
      <c r="U877" s="2"/>
      <c r="V877" s="2"/>
      <c r="W877" s="2"/>
      <c r="X877" s="2"/>
      <c r="Y877" s="2"/>
      <c r="Z877" s="2"/>
      <c r="AB877" s="2"/>
      <c r="AC877" s="2"/>
      <c r="AD877" s="2"/>
      <c r="AE877" s="2"/>
      <c r="AF877" s="2"/>
    </row>
    <row r="878">
      <c r="A878" s="1" t="s">
        <v>24</v>
      </c>
      <c r="B878" s="1" t="s">
        <v>17</v>
      </c>
      <c r="C878" s="1">
        <v>230.3</v>
      </c>
      <c r="D878" s="1">
        <v>98.7</v>
      </c>
      <c r="E878" s="1" t="s">
        <v>25</v>
      </c>
      <c r="F878" s="1" t="s">
        <v>26</v>
      </c>
      <c r="G878" s="1" t="s">
        <v>27</v>
      </c>
      <c r="H878" s="1" t="s">
        <v>11567</v>
      </c>
      <c r="I878" s="1" t="s">
        <v>11568</v>
      </c>
      <c r="J878" s="1" t="s">
        <v>11568</v>
      </c>
      <c r="K878" s="2"/>
      <c r="L878" s="1">
        <v>-3.0</v>
      </c>
      <c r="M878" s="1"/>
      <c r="N878" s="1">
        <v>11.660733333333333</v>
      </c>
      <c r="O878" s="1" t="s">
        <v>8764</v>
      </c>
      <c r="P878" s="1" t="s">
        <v>9353</v>
      </c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D878" s="2"/>
      <c r="AE878" s="2"/>
      <c r="AF878" s="2"/>
    </row>
    <row r="879">
      <c r="A879" s="1" t="s">
        <v>32</v>
      </c>
      <c r="B879" s="1" t="s">
        <v>112</v>
      </c>
      <c r="C879" s="1">
        <v>313.0</v>
      </c>
      <c r="D879" s="1">
        <v>0.0</v>
      </c>
      <c r="E879" s="2"/>
      <c r="F879" s="1" t="s">
        <v>26</v>
      </c>
      <c r="G879" s="1" t="s">
        <v>27</v>
      </c>
      <c r="H879" s="1" t="s">
        <v>11569</v>
      </c>
      <c r="I879" s="1" t="s">
        <v>11570</v>
      </c>
      <c r="J879" s="1" t="s">
        <v>11570</v>
      </c>
      <c r="K879" s="2"/>
      <c r="L879" s="1">
        <v>0.0</v>
      </c>
      <c r="M879" s="1"/>
      <c r="N879" s="1">
        <v>15.072183333333333</v>
      </c>
      <c r="O879" s="1" t="s">
        <v>8764</v>
      </c>
      <c r="P879" s="1" t="s">
        <v>11571</v>
      </c>
      <c r="Q879" s="2"/>
      <c r="S879" s="2"/>
      <c r="T879" s="2"/>
      <c r="U879" s="2"/>
      <c r="V879" s="2"/>
      <c r="W879" s="2"/>
      <c r="X879" s="2"/>
      <c r="Y879" s="2"/>
      <c r="Z879" s="2"/>
      <c r="AB879" s="2"/>
      <c r="AC879" s="2"/>
      <c r="AD879" s="2"/>
      <c r="AE879" s="2"/>
      <c r="AF879" s="2"/>
    </row>
    <row r="880">
      <c r="A880" s="1" t="s">
        <v>24</v>
      </c>
      <c r="B880" s="1" t="s">
        <v>17</v>
      </c>
      <c r="C880" s="1">
        <v>662.6</v>
      </c>
      <c r="D880" s="1">
        <v>0.0</v>
      </c>
      <c r="E880" s="1" t="s">
        <v>25</v>
      </c>
      <c r="F880" s="1" t="s">
        <v>26</v>
      </c>
      <c r="G880" s="1" t="s">
        <v>27</v>
      </c>
      <c r="H880" s="1" t="s">
        <v>11572</v>
      </c>
      <c r="I880" s="1" t="s">
        <v>11573</v>
      </c>
      <c r="J880" s="1" t="s">
        <v>11573</v>
      </c>
      <c r="K880" s="2"/>
      <c r="L880" s="1">
        <v>3.0</v>
      </c>
      <c r="M880" s="1"/>
      <c r="N880" s="1">
        <v>18.001366666666666</v>
      </c>
      <c r="O880" s="1" t="s">
        <v>8764</v>
      </c>
      <c r="P880" s="1" t="s">
        <v>11574</v>
      </c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D880" s="2"/>
      <c r="AE880" s="2"/>
      <c r="AF880" s="2"/>
    </row>
    <row r="881">
      <c r="A881" s="1" t="s">
        <v>24</v>
      </c>
      <c r="B881" s="1" t="s">
        <v>17</v>
      </c>
      <c r="C881" s="1">
        <v>214.2</v>
      </c>
      <c r="D881" s="1">
        <v>0.0</v>
      </c>
      <c r="E881" s="1" t="s">
        <v>25</v>
      </c>
      <c r="F881" s="1" t="s">
        <v>26</v>
      </c>
      <c r="G881" s="1" t="s">
        <v>27</v>
      </c>
      <c r="H881" s="1" t="s">
        <v>11575</v>
      </c>
      <c r="I881" s="1" t="s">
        <v>11576</v>
      </c>
      <c r="J881" s="1" t="s">
        <v>11576</v>
      </c>
      <c r="K881" s="2"/>
      <c r="L881" s="1">
        <v>0.0</v>
      </c>
      <c r="M881" s="1"/>
      <c r="N881" s="1">
        <v>14.590216666666667</v>
      </c>
      <c r="O881" s="1" t="s">
        <v>8764</v>
      </c>
      <c r="P881" s="1" t="s">
        <v>8780</v>
      </c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D881" s="2"/>
      <c r="AE881" s="2"/>
      <c r="AF881" s="2"/>
    </row>
    <row r="882">
      <c r="A882" s="1" t="s">
        <v>24</v>
      </c>
      <c r="B882" s="1" t="s">
        <v>17</v>
      </c>
      <c r="C882" s="1">
        <v>294.0</v>
      </c>
      <c r="D882" s="1">
        <v>0.0</v>
      </c>
      <c r="E882" s="1" t="s">
        <v>25</v>
      </c>
      <c r="F882" s="1" t="s">
        <v>26</v>
      </c>
      <c r="G882" s="1" t="s">
        <v>27</v>
      </c>
      <c r="H882" s="1" t="s">
        <v>11577</v>
      </c>
      <c r="I882" s="1" t="s">
        <v>11578</v>
      </c>
      <c r="J882" s="1" t="s">
        <v>11578</v>
      </c>
      <c r="K882" s="2"/>
      <c r="L882" s="1">
        <v>-2.0</v>
      </c>
      <c r="M882" s="1"/>
      <c r="N882" s="1">
        <v>12.3067</v>
      </c>
      <c r="O882" s="1" t="s">
        <v>8764</v>
      </c>
      <c r="P882" s="1" t="s">
        <v>11579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24</v>
      </c>
      <c r="B883" s="1" t="s">
        <v>17</v>
      </c>
      <c r="C883" s="1">
        <v>214.2</v>
      </c>
      <c r="D883" s="1">
        <v>0.0</v>
      </c>
      <c r="E883" s="1" t="s">
        <v>25</v>
      </c>
      <c r="F883" s="1" t="s">
        <v>26</v>
      </c>
      <c r="G883" s="1" t="s">
        <v>27</v>
      </c>
      <c r="H883" s="1" t="s">
        <v>11580</v>
      </c>
      <c r="I883" s="1" t="s">
        <v>11581</v>
      </c>
      <c r="J883" s="1" t="s">
        <v>11581</v>
      </c>
      <c r="K883" s="2"/>
      <c r="L883" s="1">
        <v>0.0</v>
      </c>
      <c r="M883" s="1"/>
      <c r="N883" s="1">
        <v>14.3937</v>
      </c>
      <c r="O883" s="1" t="s">
        <v>8764</v>
      </c>
      <c r="P883" s="1" t="s">
        <v>8780</v>
      </c>
      <c r="Q883" s="2"/>
      <c r="S883" s="2"/>
      <c r="T883" s="2"/>
      <c r="U883" s="2"/>
      <c r="V883" s="2"/>
      <c r="W883" s="2"/>
      <c r="X883" s="2"/>
      <c r="Y883" s="2"/>
      <c r="Z883" s="2"/>
      <c r="AB883" s="2"/>
      <c r="AC883" s="2"/>
      <c r="AD883" s="2"/>
      <c r="AE883" s="2"/>
      <c r="AF883" s="2"/>
    </row>
    <row r="884">
      <c r="A884" s="1" t="s">
        <v>48</v>
      </c>
      <c r="B884" s="1" t="s">
        <v>17</v>
      </c>
      <c r="C884" s="1">
        <v>368.0</v>
      </c>
      <c r="D884" s="1">
        <v>0.0</v>
      </c>
      <c r="E884" s="1" t="s">
        <v>10292</v>
      </c>
      <c r="F884" s="1" t="s">
        <v>50</v>
      </c>
      <c r="G884" s="1" t="s">
        <v>19</v>
      </c>
      <c r="H884" s="1" t="s">
        <v>11582</v>
      </c>
      <c r="I884" s="1" t="s">
        <v>11583</v>
      </c>
      <c r="J884" s="1" t="s">
        <v>11584</v>
      </c>
      <c r="K884" s="1" t="s">
        <v>11585</v>
      </c>
      <c r="L884" s="1">
        <v>-11.0</v>
      </c>
      <c r="M884" s="1">
        <v>0.0022333333333333333</v>
      </c>
      <c r="N884" s="1">
        <v>12.692416666666666</v>
      </c>
      <c r="O884" s="1" t="s">
        <v>55</v>
      </c>
      <c r="P884" s="1" t="s">
        <v>11586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48</v>
      </c>
      <c r="B885" s="1" t="s">
        <v>17</v>
      </c>
      <c r="C885" s="3">
        <v>292.0</v>
      </c>
      <c r="D885" s="1">
        <v>73.0</v>
      </c>
      <c r="E885" s="2"/>
      <c r="F885" s="1" t="s">
        <v>18</v>
      </c>
      <c r="G885" s="1" t="s">
        <v>19</v>
      </c>
      <c r="H885" s="1" t="s">
        <v>11587</v>
      </c>
      <c r="I885" s="1" t="s">
        <v>11588</v>
      </c>
      <c r="J885" s="1" t="s">
        <v>11588</v>
      </c>
      <c r="K885" s="2"/>
      <c r="L885" s="1">
        <v>-7.0</v>
      </c>
      <c r="M885" s="1"/>
      <c r="N885" s="1">
        <v>11.362316666666667</v>
      </c>
      <c r="O885" s="1" t="s">
        <v>55</v>
      </c>
      <c r="P885" s="1" t="s">
        <v>11589</v>
      </c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D885" s="2"/>
      <c r="AE885" s="2"/>
      <c r="AF885" s="2"/>
    </row>
    <row r="886">
      <c r="A886" s="1" t="s">
        <v>16</v>
      </c>
      <c r="B886" s="1" t="s">
        <v>17</v>
      </c>
      <c r="C886" s="1">
        <v>306.0</v>
      </c>
      <c r="D886" s="1">
        <v>0.0</v>
      </c>
      <c r="E886" s="2"/>
      <c r="F886" s="1" t="s">
        <v>18</v>
      </c>
      <c r="G886" s="1" t="s">
        <v>19</v>
      </c>
      <c r="H886" s="1" t="s">
        <v>11590</v>
      </c>
      <c r="I886" s="1" t="s">
        <v>11591</v>
      </c>
      <c r="J886" s="1" t="s">
        <v>11591</v>
      </c>
      <c r="K886" s="2"/>
      <c r="L886" s="1">
        <v>0.0</v>
      </c>
      <c r="M886" s="1"/>
      <c r="N886" s="1">
        <v>5.757666666666666</v>
      </c>
      <c r="O886" s="1" t="s">
        <v>22</v>
      </c>
      <c r="P886" s="1" t="s">
        <v>11592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16</v>
      </c>
      <c r="B887" s="1" t="s">
        <v>17</v>
      </c>
      <c r="C887" s="1">
        <v>365.0</v>
      </c>
      <c r="D887" s="1">
        <v>0.0</v>
      </c>
      <c r="E887" s="2"/>
      <c r="F887" s="1" t="s">
        <v>18</v>
      </c>
      <c r="G887" s="1" t="s">
        <v>19</v>
      </c>
      <c r="H887" s="1" t="s">
        <v>11593</v>
      </c>
      <c r="I887" s="1" t="s">
        <v>11594</v>
      </c>
      <c r="J887" s="1" t="s">
        <v>11594</v>
      </c>
      <c r="K887" s="2"/>
      <c r="L887" s="1">
        <v>1.0</v>
      </c>
      <c r="M887" s="1"/>
      <c r="N887" s="1">
        <v>6.0940666666666665</v>
      </c>
      <c r="O887" s="1" t="s">
        <v>22</v>
      </c>
      <c r="P887" s="1" t="s">
        <v>11595</v>
      </c>
      <c r="Q887" s="2"/>
      <c r="S887" s="2"/>
      <c r="T887" s="2"/>
      <c r="U887" s="2"/>
      <c r="V887" s="2"/>
      <c r="W887" s="2"/>
      <c r="X887" s="2"/>
      <c r="Y887" s="2"/>
      <c r="Z887" s="2"/>
      <c r="AB887" s="2"/>
      <c r="AC887" s="2"/>
      <c r="AD887" s="2"/>
      <c r="AE887" s="2"/>
      <c r="AF887" s="2"/>
    </row>
    <row r="888">
      <c r="A888" s="1" t="s">
        <v>32</v>
      </c>
      <c r="B888" s="1" t="s">
        <v>112</v>
      </c>
      <c r="C888" s="1">
        <v>593.0</v>
      </c>
      <c r="D888" s="1">
        <v>0.0</v>
      </c>
      <c r="E888" s="2"/>
      <c r="F888" s="1" t="s">
        <v>26</v>
      </c>
      <c r="G888" s="1" t="s">
        <v>27</v>
      </c>
      <c r="H888" s="1" t="s">
        <v>11596</v>
      </c>
      <c r="I888" s="1" t="s">
        <v>11597</v>
      </c>
      <c r="J888" s="1" t="s">
        <v>11597</v>
      </c>
      <c r="K888" s="2"/>
      <c r="L888" s="1">
        <v>-4.0</v>
      </c>
      <c r="M888" s="1"/>
      <c r="N888" s="1">
        <v>10.97455</v>
      </c>
      <c r="O888" s="1" t="s">
        <v>8764</v>
      </c>
      <c r="P888" s="1" t="s">
        <v>11598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48</v>
      </c>
      <c r="B889" s="1" t="s">
        <v>17</v>
      </c>
      <c r="C889" s="1">
        <v>496.0</v>
      </c>
      <c r="D889" s="1">
        <v>12.0</v>
      </c>
      <c r="E889" s="1" t="s">
        <v>10292</v>
      </c>
      <c r="F889" s="1" t="s">
        <v>50</v>
      </c>
      <c r="G889" s="1" t="s">
        <v>27</v>
      </c>
      <c r="H889" s="1" t="s">
        <v>11599</v>
      </c>
      <c r="I889" s="1" t="s">
        <v>11600</v>
      </c>
      <c r="J889" s="1" t="s">
        <v>11601</v>
      </c>
      <c r="K889" s="1" t="s">
        <v>11602</v>
      </c>
      <c r="L889" s="1">
        <v>-9.0</v>
      </c>
      <c r="M889" s="1">
        <v>0.0038</v>
      </c>
      <c r="N889" s="1">
        <v>14.82215</v>
      </c>
      <c r="O889" s="1" t="s">
        <v>55</v>
      </c>
      <c r="P889" s="1" t="s">
        <v>11603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24</v>
      </c>
      <c r="B890" s="1" t="s">
        <v>17</v>
      </c>
      <c r="C890" s="1">
        <v>446.4</v>
      </c>
      <c r="D890" s="1">
        <v>0.0</v>
      </c>
      <c r="E890" s="1" t="s">
        <v>25</v>
      </c>
      <c r="F890" s="1" t="s">
        <v>26</v>
      </c>
      <c r="G890" s="1" t="s">
        <v>27</v>
      </c>
      <c r="H890" s="1" t="s">
        <v>11604</v>
      </c>
      <c r="I890" s="1" t="s">
        <v>11605</v>
      </c>
      <c r="J890" s="1" t="s">
        <v>11605</v>
      </c>
      <c r="K890" s="2"/>
      <c r="L890" s="1">
        <v>15.0</v>
      </c>
      <c r="M890" s="1"/>
      <c r="N890" s="1">
        <v>30.4927</v>
      </c>
      <c r="O890" s="1" t="s">
        <v>8764</v>
      </c>
      <c r="P890" s="1" t="s">
        <v>11606</v>
      </c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D890" s="2"/>
      <c r="AE890" s="2"/>
      <c r="AF890" s="2"/>
    </row>
    <row r="891">
      <c r="A891" s="1" t="s">
        <v>32</v>
      </c>
      <c r="B891" s="1" t="s">
        <v>17</v>
      </c>
      <c r="C891" s="1">
        <v>388.0</v>
      </c>
      <c r="D891" s="1">
        <v>0.0</v>
      </c>
      <c r="E891" s="2"/>
      <c r="F891" s="1" t="s">
        <v>26</v>
      </c>
      <c r="G891" s="1" t="s">
        <v>27</v>
      </c>
      <c r="H891" s="1" t="s">
        <v>11607</v>
      </c>
      <c r="I891" s="1" t="s">
        <v>11608</v>
      </c>
      <c r="J891" s="1" t="s">
        <v>11608</v>
      </c>
      <c r="K891" s="2"/>
      <c r="L891" s="1">
        <v>-2.0</v>
      </c>
      <c r="M891" s="1"/>
      <c r="N891" s="1">
        <v>12.761683333333334</v>
      </c>
      <c r="O891" s="1" t="s">
        <v>8764</v>
      </c>
      <c r="P891" s="1" t="s">
        <v>11609</v>
      </c>
      <c r="Q891" s="2"/>
      <c r="S891" s="2"/>
      <c r="T891" s="2"/>
      <c r="U891" s="2"/>
      <c r="V891" s="2"/>
      <c r="W891" s="2"/>
      <c r="X891" s="2"/>
      <c r="Y891" s="2"/>
      <c r="Z891" s="2"/>
      <c r="AB891" s="2"/>
      <c r="AC891" s="2"/>
      <c r="AD891" s="2"/>
      <c r="AE891" s="2"/>
      <c r="AF891" s="2"/>
    </row>
    <row r="892">
      <c r="A892" s="1" t="s">
        <v>48</v>
      </c>
      <c r="B892" s="1" t="s">
        <v>17</v>
      </c>
      <c r="C892" s="1">
        <v>329.0</v>
      </c>
      <c r="D892" s="1">
        <v>0.0</v>
      </c>
      <c r="E892" s="1" t="s">
        <v>10292</v>
      </c>
      <c r="F892" s="1" t="s">
        <v>50</v>
      </c>
      <c r="G892" s="1" t="s">
        <v>27</v>
      </c>
      <c r="H892" s="1" t="s">
        <v>11610</v>
      </c>
      <c r="I892" s="1" t="s">
        <v>11611</v>
      </c>
      <c r="J892" s="1" t="s">
        <v>11612</v>
      </c>
      <c r="K892" s="1" t="s">
        <v>11613</v>
      </c>
      <c r="L892" s="1">
        <v>-15.0</v>
      </c>
      <c r="M892" s="1">
        <v>0.006066666666666666</v>
      </c>
      <c r="N892" s="1">
        <v>7.086783333333333</v>
      </c>
      <c r="O892" s="1" t="s">
        <v>55</v>
      </c>
      <c r="P892" s="1" t="s">
        <v>8968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48</v>
      </c>
      <c r="B893" s="1" t="s">
        <v>17</v>
      </c>
      <c r="C893" s="1">
        <v>498.0</v>
      </c>
      <c r="D893" s="1">
        <v>0.0</v>
      </c>
      <c r="E893" s="1" t="s">
        <v>10292</v>
      </c>
      <c r="F893" s="1" t="s">
        <v>50</v>
      </c>
      <c r="G893" s="1" t="s">
        <v>27</v>
      </c>
      <c r="H893" s="1" t="s">
        <v>11614</v>
      </c>
      <c r="I893" s="1" t="s">
        <v>11615</v>
      </c>
      <c r="J893" s="1" t="s">
        <v>11616</v>
      </c>
      <c r="K893" s="1" t="s">
        <v>11617</v>
      </c>
      <c r="L893" s="1">
        <v>-5.0</v>
      </c>
      <c r="M893" s="1">
        <v>0.0033</v>
      </c>
      <c r="N893" s="1">
        <v>8.24165</v>
      </c>
      <c r="O893" s="1" t="s">
        <v>55</v>
      </c>
      <c r="P893" s="1" t="s">
        <v>11618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16</v>
      </c>
      <c r="B894" s="1" t="s">
        <v>17</v>
      </c>
      <c r="C894" s="1">
        <v>249.0</v>
      </c>
      <c r="D894" s="1">
        <v>0.0</v>
      </c>
      <c r="E894" s="2"/>
      <c r="F894" s="1" t="s">
        <v>18</v>
      </c>
      <c r="G894" s="1" t="s">
        <v>19</v>
      </c>
      <c r="H894" s="1" t="s">
        <v>11619</v>
      </c>
      <c r="I894" s="1" t="s">
        <v>11620</v>
      </c>
      <c r="J894" s="1" t="s">
        <v>11620</v>
      </c>
      <c r="K894" s="2"/>
      <c r="L894" s="1">
        <v>4.0</v>
      </c>
      <c r="M894" s="1"/>
      <c r="N894" s="1">
        <v>9.165566666666667</v>
      </c>
      <c r="O894" s="1" t="s">
        <v>22</v>
      </c>
      <c r="P894" s="1" t="s">
        <v>11621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24</v>
      </c>
      <c r="B895" s="1" t="s">
        <v>17</v>
      </c>
      <c r="C895" s="1">
        <v>271.2</v>
      </c>
      <c r="D895" s="1">
        <v>0.0</v>
      </c>
      <c r="E895" s="1" t="s">
        <v>25</v>
      </c>
      <c r="F895" s="1" t="s">
        <v>26</v>
      </c>
      <c r="G895" s="1" t="s">
        <v>27</v>
      </c>
      <c r="H895" s="1" t="s">
        <v>11622</v>
      </c>
      <c r="I895" s="1" t="s">
        <v>11623</v>
      </c>
      <c r="J895" s="1" t="s">
        <v>11623</v>
      </c>
      <c r="K895" s="2"/>
      <c r="L895" s="1">
        <v>-6.0</v>
      </c>
      <c r="M895" s="1"/>
      <c r="N895" s="1">
        <v>8.2436</v>
      </c>
      <c r="O895" s="1" t="s">
        <v>8764</v>
      </c>
      <c r="P895" s="1" t="s">
        <v>10675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48</v>
      </c>
      <c r="B896" s="1" t="s">
        <v>17</v>
      </c>
      <c r="C896" s="1">
        <v>265.0</v>
      </c>
      <c r="D896" s="1">
        <v>66.0</v>
      </c>
      <c r="E896" s="2"/>
      <c r="F896" s="1" t="s">
        <v>18</v>
      </c>
      <c r="G896" s="1" t="s">
        <v>19</v>
      </c>
      <c r="H896" s="1" t="s">
        <v>11624</v>
      </c>
      <c r="I896" s="1" t="s">
        <v>11625</v>
      </c>
      <c r="J896" s="1" t="s">
        <v>11625</v>
      </c>
      <c r="K896" s="2"/>
      <c r="L896" s="1">
        <v>-11.0</v>
      </c>
      <c r="M896" s="1"/>
      <c r="N896" s="1">
        <v>7.882466666666667</v>
      </c>
      <c r="O896" s="1" t="s">
        <v>55</v>
      </c>
      <c r="P896" s="1" t="s">
        <v>10597</v>
      </c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D896" s="2"/>
      <c r="AE896" s="2"/>
      <c r="AF896" s="2"/>
    </row>
    <row r="897">
      <c r="A897" s="1" t="s">
        <v>24</v>
      </c>
      <c r="B897" s="1" t="s">
        <v>17</v>
      </c>
      <c r="C897" s="1">
        <v>264.0</v>
      </c>
      <c r="D897" s="1">
        <v>0.0</v>
      </c>
      <c r="E897" s="1" t="s">
        <v>25</v>
      </c>
      <c r="F897" s="1" t="s">
        <v>26</v>
      </c>
      <c r="G897" s="1" t="s">
        <v>27</v>
      </c>
      <c r="H897" s="1" t="s">
        <v>11626</v>
      </c>
      <c r="I897" s="1" t="s">
        <v>11627</v>
      </c>
      <c r="J897" s="1" t="s">
        <v>11627</v>
      </c>
      <c r="K897" s="2"/>
      <c r="L897" s="1">
        <v>-1.0</v>
      </c>
      <c r="M897" s="1"/>
      <c r="N897" s="1">
        <v>32.5182</v>
      </c>
      <c r="O897" s="1" t="s">
        <v>8764</v>
      </c>
      <c r="P897" s="1" t="s">
        <v>9591</v>
      </c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D897" s="2"/>
      <c r="AE897" s="2"/>
      <c r="AF897" s="2"/>
    </row>
    <row r="898">
      <c r="A898" s="1" t="s">
        <v>24</v>
      </c>
      <c r="B898" s="1" t="s">
        <v>17</v>
      </c>
      <c r="C898" s="1">
        <v>585.0</v>
      </c>
      <c r="D898" s="1">
        <v>0.0</v>
      </c>
      <c r="E898" s="1" t="s">
        <v>25</v>
      </c>
      <c r="F898" s="1" t="s">
        <v>26</v>
      </c>
      <c r="G898" s="1" t="s">
        <v>27</v>
      </c>
      <c r="H898" s="1" t="s">
        <v>11628</v>
      </c>
      <c r="I898" s="1" t="s">
        <v>11629</v>
      </c>
      <c r="J898" s="1" t="s">
        <v>11629</v>
      </c>
      <c r="K898" s="2"/>
      <c r="L898" s="1">
        <v>0.0</v>
      </c>
      <c r="M898" s="1"/>
      <c r="N898" s="1">
        <v>14.952566666666666</v>
      </c>
      <c r="O898" s="1" t="s">
        <v>8764</v>
      </c>
      <c r="P898" s="1" t="s">
        <v>11630</v>
      </c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1" t="s">
        <v>16</v>
      </c>
      <c r="B899" s="1" t="s">
        <v>17</v>
      </c>
      <c r="C899" s="1">
        <v>209.0</v>
      </c>
      <c r="D899" s="1">
        <v>0.0</v>
      </c>
      <c r="E899" s="2"/>
      <c r="F899" s="1" t="s">
        <v>18</v>
      </c>
      <c r="G899" s="1" t="s">
        <v>19</v>
      </c>
      <c r="H899" s="1" t="s">
        <v>11631</v>
      </c>
      <c r="I899" s="1" t="s">
        <v>11632</v>
      </c>
      <c r="J899" s="1" t="s">
        <v>11632</v>
      </c>
      <c r="K899" s="2"/>
      <c r="L899" s="1">
        <v>0.0</v>
      </c>
      <c r="M899" s="1"/>
      <c r="N899" s="1">
        <v>5.407483333333333</v>
      </c>
      <c r="O899" s="1" t="s">
        <v>22</v>
      </c>
      <c r="P899" s="1" t="s">
        <v>11633</v>
      </c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D899" s="2"/>
      <c r="AE899" s="2"/>
      <c r="AF899" s="2"/>
    </row>
    <row r="900">
      <c r="A900" s="1" t="s">
        <v>66</v>
      </c>
      <c r="B900" s="1" t="s">
        <v>112</v>
      </c>
      <c r="C900" s="1">
        <v>693.0</v>
      </c>
      <c r="D900" s="1">
        <v>0.0</v>
      </c>
      <c r="E900" s="1" t="s">
        <v>1527</v>
      </c>
      <c r="F900" s="1" t="s">
        <v>26</v>
      </c>
      <c r="G900" s="1" t="s">
        <v>27</v>
      </c>
      <c r="H900" s="1" t="s">
        <v>11634</v>
      </c>
      <c r="I900" s="1" t="s">
        <v>11635</v>
      </c>
      <c r="J900" s="1" t="s">
        <v>11635</v>
      </c>
      <c r="K900" s="2"/>
      <c r="L900" s="1">
        <v>3.0</v>
      </c>
      <c r="M900" s="1"/>
      <c r="N900" s="1">
        <v>19.0716</v>
      </c>
      <c r="O900" s="1" t="s">
        <v>8764</v>
      </c>
      <c r="P900" s="1" t="s">
        <v>11636</v>
      </c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D900" s="2"/>
      <c r="AE900" s="2"/>
      <c r="AF900" s="2"/>
    </row>
    <row r="901">
      <c r="A901" s="1" t="s">
        <v>24</v>
      </c>
      <c r="B901" s="1" t="s">
        <v>17</v>
      </c>
      <c r="C901" s="1">
        <v>242.2</v>
      </c>
      <c r="D901" s="1">
        <v>0.0</v>
      </c>
      <c r="E901" s="1" t="s">
        <v>25</v>
      </c>
      <c r="F901" s="1" t="s">
        <v>26</v>
      </c>
      <c r="G901" s="1" t="s">
        <v>27</v>
      </c>
      <c r="H901" s="1" t="s">
        <v>11637</v>
      </c>
      <c r="I901" s="1" t="s">
        <v>11638</v>
      </c>
      <c r="J901" s="1" t="s">
        <v>11638</v>
      </c>
      <c r="K901" s="2"/>
      <c r="L901" s="1">
        <v>-7.0</v>
      </c>
      <c r="M901" s="1"/>
      <c r="N901" s="1">
        <v>7.480366666666667</v>
      </c>
      <c r="O901" s="1" t="s">
        <v>8764</v>
      </c>
      <c r="P901" s="1" t="s">
        <v>11639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32</v>
      </c>
      <c r="B902" s="1" t="s">
        <v>17</v>
      </c>
      <c r="C902" s="1">
        <v>687.0</v>
      </c>
      <c r="D902" s="1">
        <v>0.0</v>
      </c>
      <c r="E902" s="2"/>
      <c r="F902" s="1" t="s">
        <v>26</v>
      </c>
      <c r="G902" s="1" t="s">
        <v>27</v>
      </c>
      <c r="H902" s="1" t="s">
        <v>11640</v>
      </c>
      <c r="I902" s="1" t="s">
        <v>11641</v>
      </c>
      <c r="J902" s="1" t="s">
        <v>11641</v>
      </c>
      <c r="K902" s="2"/>
      <c r="L902" s="1">
        <v>-1.0</v>
      </c>
      <c r="M902" s="1"/>
      <c r="N902" s="1">
        <v>13.994133333333334</v>
      </c>
      <c r="O902" s="1" t="s">
        <v>8764</v>
      </c>
      <c r="P902" s="1" t="s">
        <v>11642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24</v>
      </c>
      <c r="B903" s="1" t="s">
        <v>17</v>
      </c>
      <c r="C903" s="1">
        <v>602.2</v>
      </c>
      <c r="D903" s="1">
        <v>0.0</v>
      </c>
      <c r="E903" s="1" t="s">
        <v>25</v>
      </c>
      <c r="F903" s="1" t="s">
        <v>26</v>
      </c>
      <c r="G903" s="1" t="s">
        <v>27</v>
      </c>
      <c r="H903" s="1" t="s">
        <v>11643</v>
      </c>
      <c r="I903" s="1" t="s">
        <v>11644</v>
      </c>
      <c r="J903" s="1" t="s">
        <v>11644</v>
      </c>
      <c r="K903" s="2"/>
      <c r="L903" s="1">
        <v>-2.0</v>
      </c>
      <c r="M903" s="1"/>
      <c r="N903" s="1">
        <v>12.317866666666667</v>
      </c>
      <c r="O903" s="1" t="s">
        <v>8764</v>
      </c>
      <c r="P903" s="1" t="s">
        <v>11645</v>
      </c>
      <c r="Q903" s="2"/>
      <c r="S903" s="2"/>
      <c r="T903" s="2"/>
      <c r="U903" s="2"/>
      <c r="V903" s="2"/>
      <c r="W903" s="2"/>
      <c r="X903" s="2"/>
      <c r="Y903" s="2"/>
      <c r="Z903" s="2"/>
      <c r="AB903" s="2"/>
      <c r="AC903" s="2"/>
      <c r="AD903" s="2"/>
      <c r="AE903" s="2"/>
      <c r="AF903" s="2"/>
    </row>
    <row r="904">
      <c r="A904" s="1" t="s">
        <v>32</v>
      </c>
      <c r="B904" s="1" t="s">
        <v>17</v>
      </c>
      <c r="C904" s="1">
        <v>329.0</v>
      </c>
      <c r="D904" s="1">
        <v>0.0</v>
      </c>
      <c r="E904" s="2"/>
      <c r="F904" s="1" t="s">
        <v>26</v>
      </c>
      <c r="G904" s="1" t="s">
        <v>27</v>
      </c>
      <c r="H904" s="1" t="s">
        <v>11646</v>
      </c>
      <c r="I904" s="1" t="s">
        <v>11647</v>
      </c>
      <c r="J904" s="1" t="s">
        <v>11647</v>
      </c>
      <c r="K904" s="2"/>
      <c r="L904" s="1">
        <v>-4.0</v>
      </c>
      <c r="M904" s="1"/>
      <c r="N904" s="1">
        <v>10.177583333333333</v>
      </c>
      <c r="O904" s="1" t="s">
        <v>8764</v>
      </c>
      <c r="P904" s="1" t="s">
        <v>9028</v>
      </c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D904" s="2"/>
      <c r="AE904" s="2"/>
      <c r="AF904" s="2"/>
    </row>
    <row r="905">
      <c r="A905" s="1" t="s">
        <v>32</v>
      </c>
      <c r="B905" s="1" t="s">
        <v>17</v>
      </c>
      <c r="C905" s="1">
        <v>453.0</v>
      </c>
      <c r="D905" s="1">
        <v>0.0</v>
      </c>
      <c r="E905" s="2"/>
      <c r="F905" s="1" t="s">
        <v>26</v>
      </c>
      <c r="G905" s="1" t="s">
        <v>27</v>
      </c>
      <c r="H905" s="1" t="s">
        <v>11648</v>
      </c>
      <c r="I905" s="1" t="s">
        <v>11649</v>
      </c>
      <c r="J905" s="1" t="s">
        <v>11649</v>
      </c>
      <c r="K905" s="2"/>
      <c r="L905" s="1">
        <v>-1.0</v>
      </c>
      <c r="M905" s="1"/>
      <c r="N905" s="77">
        <v>13.5058</v>
      </c>
      <c r="O905" s="1" t="s">
        <v>8764</v>
      </c>
      <c r="P905" s="1" t="s">
        <v>8765</v>
      </c>
      <c r="Q905" s="2"/>
      <c r="S905" s="2"/>
      <c r="T905" s="2"/>
      <c r="U905" s="2"/>
      <c r="V905" s="2"/>
      <c r="W905" s="2"/>
      <c r="X905" s="2"/>
      <c r="Y905" s="2"/>
      <c r="Z905" s="2"/>
      <c r="AB905" s="2"/>
      <c r="AC905" s="2"/>
      <c r="AD905" s="2"/>
      <c r="AE905" s="2"/>
      <c r="AF905" s="2"/>
    </row>
    <row r="906">
      <c r="A906" s="1" t="s">
        <v>66</v>
      </c>
      <c r="B906" s="1" t="s">
        <v>17</v>
      </c>
      <c r="C906" s="1">
        <v>823.0</v>
      </c>
      <c r="D906" s="1">
        <v>0.0</v>
      </c>
      <c r="E906" s="1" t="s">
        <v>11650</v>
      </c>
      <c r="F906" s="1" t="s">
        <v>26</v>
      </c>
      <c r="G906" s="1" t="s">
        <v>27</v>
      </c>
      <c r="H906" s="1" t="s">
        <v>11651</v>
      </c>
      <c r="I906" s="1" t="s">
        <v>11652</v>
      </c>
      <c r="J906" s="1" t="s">
        <v>11652</v>
      </c>
      <c r="K906" s="2"/>
      <c r="L906" s="1">
        <v>-3.0</v>
      </c>
      <c r="M906" s="1"/>
      <c r="N906" s="1">
        <v>13.76605</v>
      </c>
      <c r="O906" s="1" t="s">
        <v>8764</v>
      </c>
      <c r="P906" s="1" t="s">
        <v>11653</v>
      </c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D906" s="2"/>
      <c r="AE906" s="2"/>
      <c r="AF906" s="2"/>
    </row>
    <row r="907">
      <c r="A907" s="1" t="s">
        <v>24</v>
      </c>
      <c r="B907" s="1" t="s">
        <v>17</v>
      </c>
      <c r="C907" s="1">
        <v>318.2</v>
      </c>
      <c r="D907" s="1">
        <v>0.0</v>
      </c>
      <c r="E907" s="1" t="s">
        <v>25</v>
      </c>
      <c r="F907" s="1" t="s">
        <v>26</v>
      </c>
      <c r="G907" s="1" t="s">
        <v>27</v>
      </c>
      <c r="H907" s="1" t="s">
        <v>11654</v>
      </c>
      <c r="I907" s="1" t="s">
        <v>11655</v>
      </c>
      <c r="J907" s="1" t="s">
        <v>11655</v>
      </c>
      <c r="K907" s="2"/>
      <c r="L907" s="1">
        <v>-3.0</v>
      </c>
      <c r="M907" s="1"/>
      <c r="N907" s="1">
        <v>11.961916666666667</v>
      </c>
      <c r="O907" s="1" t="s">
        <v>8764</v>
      </c>
      <c r="P907" s="1" t="s">
        <v>11656</v>
      </c>
      <c r="Q907" s="2"/>
      <c r="S907" s="2"/>
      <c r="T907" s="2"/>
      <c r="U907" s="2"/>
      <c r="V907" s="2"/>
      <c r="W907" s="2"/>
      <c r="X907" s="2"/>
      <c r="Y907" s="2"/>
      <c r="Z907" s="2"/>
      <c r="AB907" s="2"/>
      <c r="AC907" s="2"/>
      <c r="AD907" s="2"/>
      <c r="AE907" s="2"/>
      <c r="AF907" s="2"/>
    </row>
    <row r="908">
      <c r="A908" s="1" t="s">
        <v>48</v>
      </c>
      <c r="B908" s="1" t="s">
        <v>17</v>
      </c>
      <c r="C908" s="1">
        <v>199.0</v>
      </c>
      <c r="D908" s="1">
        <v>50.0</v>
      </c>
      <c r="E908" s="2"/>
      <c r="F908" s="1" t="s">
        <v>18</v>
      </c>
      <c r="G908" s="1" t="s">
        <v>27</v>
      </c>
      <c r="H908" s="1" t="s">
        <v>11657</v>
      </c>
      <c r="I908" s="1" t="s">
        <v>11658</v>
      </c>
      <c r="J908" s="1" t="s">
        <v>11658</v>
      </c>
      <c r="K908" s="2"/>
      <c r="L908" s="1">
        <v>-1.0</v>
      </c>
      <c r="M908" s="1"/>
      <c r="N908" s="1">
        <v>17.100683333333333</v>
      </c>
      <c r="O908" s="1" t="s">
        <v>55</v>
      </c>
      <c r="P908" s="1" t="s">
        <v>9821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32</v>
      </c>
      <c r="B909" s="1" t="s">
        <v>17</v>
      </c>
      <c r="C909" s="1">
        <v>264.0</v>
      </c>
      <c r="D909" s="1">
        <v>0.0</v>
      </c>
      <c r="E909" s="2"/>
      <c r="F909" s="1" t="s">
        <v>26</v>
      </c>
      <c r="G909" s="1" t="s">
        <v>27</v>
      </c>
      <c r="H909" s="1" t="s">
        <v>11659</v>
      </c>
      <c r="I909" s="1" t="s">
        <v>11660</v>
      </c>
      <c r="J909" s="1" t="s">
        <v>11660</v>
      </c>
      <c r="K909" s="2"/>
      <c r="L909" s="1">
        <v>1.0</v>
      </c>
      <c r="M909" s="1"/>
      <c r="N909" s="1">
        <v>16.687616666666667</v>
      </c>
      <c r="O909" s="1" t="s">
        <v>8764</v>
      </c>
      <c r="P909" s="1" t="s">
        <v>9695</v>
      </c>
      <c r="Q909" s="2"/>
      <c r="S909" s="2"/>
      <c r="T909" s="2"/>
      <c r="U909" s="2"/>
      <c r="V909" s="2"/>
      <c r="W909" s="2"/>
      <c r="X909" s="2"/>
      <c r="Y909" s="2"/>
      <c r="Z909" s="2"/>
      <c r="AB909" s="2"/>
      <c r="AC909" s="2"/>
      <c r="AD909" s="2"/>
      <c r="AE909" s="2"/>
      <c r="AF909" s="2"/>
    </row>
    <row r="910">
      <c r="A910" s="1" t="s">
        <v>24</v>
      </c>
      <c r="B910" s="1" t="s">
        <v>17</v>
      </c>
      <c r="C910" s="1">
        <v>354.0</v>
      </c>
      <c r="D910" s="1">
        <v>0.0</v>
      </c>
      <c r="E910" s="1" t="s">
        <v>25</v>
      </c>
      <c r="F910" s="1" t="s">
        <v>26</v>
      </c>
      <c r="G910" s="1" t="s">
        <v>27</v>
      </c>
      <c r="H910" s="1" t="s">
        <v>11661</v>
      </c>
      <c r="I910" s="1" t="s">
        <v>11662</v>
      </c>
      <c r="J910" s="1" t="s">
        <v>11662</v>
      </c>
      <c r="K910" s="2"/>
      <c r="L910" s="1">
        <v>-5.0</v>
      </c>
      <c r="M910" s="1"/>
      <c r="N910" s="1">
        <v>9.267666666666667</v>
      </c>
      <c r="O910" s="1" t="s">
        <v>8764</v>
      </c>
      <c r="P910" s="1" t="s">
        <v>11663</v>
      </c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D910" s="2"/>
      <c r="AE910" s="2"/>
      <c r="AF910" s="2"/>
    </row>
    <row r="911">
      <c r="A911" s="1" t="s">
        <v>24</v>
      </c>
      <c r="B911" s="1" t="s">
        <v>17</v>
      </c>
      <c r="C911" s="1">
        <v>369.0</v>
      </c>
      <c r="D911" s="1">
        <v>0.0</v>
      </c>
      <c r="E911" s="1" t="s">
        <v>25</v>
      </c>
      <c r="F911" s="1" t="s">
        <v>26</v>
      </c>
      <c r="G911" s="1" t="s">
        <v>27</v>
      </c>
      <c r="H911" s="1" t="s">
        <v>11664</v>
      </c>
      <c r="I911" s="1" t="s">
        <v>11665</v>
      </c>
      <c r="J911" s="1" t="s">
        <v>11665</v>
      </c>
      <c r="K911" s="2"/>
      <c r="L911" s="1">
        <v>-5.0</v>
      </c>
      <c r="M911" s="1"/>
      <c r="N911" s="1">
        <v>9.62165</v>
      </c>
      <c r="O911" s="1" t="s">
        <v>8764</v>
      </c>
      <c r="P911" s="1" t="s">
        <v>11666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32</v>
      </c>
      <c r="B912" s="1" t="s">
        <v>17</v>
      </c>
      <c r="C912" s="1">
        <v>329.0</v>
      </c>
      <c r="D912" s="1">
        <v>0.0</v>
      </c>
      <c r="E912" s="2"/>
      <c r="F912" s="1" t="s">
        <v>26</v>
      </c>
      <c r="G912" s="1" t="s">
        <v>27</v>
      </c>
      <c r="H912" s="1" t="s">
        <v>11667</v>
      </c>
      <c r="I912" s="1" t="s">
        <v>11668</v>
      </c>
      <c r="J912" s="1" t="s">
        <v>11668</v>
      </c>
      <c r="K912" s="2"/>
      <c r="L912" s="1">
        <v>0.0</v>
      </c>
      <c r="M912" s="1"/>
      <c r="N912" s="1">
        <v>14.643</v>
      </c>
      <c r="O912" s="1" t="s">
        <v>8764</v>
      </c>
      <c r="P912" s="1" t="s">
        <v>11669</v>
      </c>
      <c r="Q912" s="2"/>
      <c r="S912" s="2"/>
      <c r="T912" s="2"/>
      <c r="U912" s="2"/>
      <c r="V912" s="2"/>
      <c r="W912" s="2"/>
      <c r="X912" s="2"/>
      <c r="Y912" s="2"/>
      <c r="Z912" s="2"/>
      <c r="AB912" s="2"/>
      <c r="AC912" s="2"/>
      <c r="AD912" s="2"/>
      <c r="AE912" s="2"/>
      <c r="AF912" s="2"/>
    </row>
    <row r="913">
      <c r="A913" s="1" t="s">
        <v>48</v>
      </c>
      <c r="B913" s="1" t="s">
        <v>17</v>
      </c>
      <c r="C913" s="1">
        <v>361.0</v>
      </c>
      <c r="D913" s="1">
        <v>0.0</v>
      </c>
      <c r="E913" s="1" t="s">
        <v>11670</v>
      </c>
      <c r="F913" s="1" t="s">
        <v>50</v>
      </c>
      <c r="G913" s="1" t="s">
        <v>27</v>
      </c>
      <c r="H913" s="1" t="s">
        <v>11671</v>
      </c>
      <c r="I913" s="1" t="s">
        <v>11672</v>
      </c>
      <c r="J913" s="1" t="s">
        <v>11673</v>
      </c>
      <c r="K913" s="1" t="s">
        <v>11674</v>
      </c>
      <c r="L913" s="1">
        <v>3.0</v>
      </c>
      <c r="M913" s="1">
        <v>0.002416666666666667</v>
      </c>
      <c r="N913" s="1">
        <v>20.346616666666666</v>
      </c>
      <c r="O913" s="1" t="s">
        <v>55</v>
      </c>
      <c r="P913" s="1" t="s">
        <v>11675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24</v>
      </c>
      <c r="B914" s="1" t="s">
        <v>17</v>
      </c>
      <c r="C914" s="1">
        <v>598.2</v>
      </c>
      <c r="D914" s="1">
        <v>0.0</v>
      </c>
      <c r="E914" s="1" t="s">
        <v>25</v>
      </c>
      <c r="F914" s="1" t="s">
        <v>26</v>
      </c>
      <c r="G914" s="1" t="s">
        <v>27</v>
      </c>
      <c r="H914" s="1" t="s">
        <v>11676</v>
      </c>
      <c r="I914" s="1" t="s">
        <v>11677</v>
      </c>
      <c r="J914" s="1" t="s">
        <v>11677</v>
      </c>
      <c r="K914" s="2"/>
      <c r="L914" s="1">
        <v>0.0</v>
      </c>
      <c r="M914" s="1"/>
      <c r="N914" s="1">
        <v>47.05506666666667</v>
      </c>
      <c r="O914" s="1" t="s">
        <v>8764</v>
      </c>
      <c r="P914" s="1" t="s">
        <v>11678</v>
      </c>
      <c r="Q914" s="2"/>
      <c r="S914" s="2"/>
      <c r="T914" s="2"/>
      <c r="U914" s="2"/>
      <c r="V914" s="2"/>
      <c r="W914" s="2"/>
      <c r="X914" s="2"/>
      <c r="Y914" s="2"/>
      <c r="Z914" s="2"/>
      <c r="AB914" s="2"/>
      <c r="AC914" s="2"/>
      <c r="AD914" s="2"/>
      <c r="AE914" s="2"/>
      <c r="AF914" s="2"/>
    </row>
    <row r="915">
      <c r="A915" s="1" t="s">
        <v>32</v>
      </c>
      <c r="B915" s="1" t="s">
        <v>17</v>
      </c>
      <c r="C915" s="1">
        <v>323.0</v>
      </c>
      <c r="D915" s="1">
        <v>0.0</v>
      </c>
      <c r="E915" s="2"/>
      <c r="F915" s="1" t="s">
        <v>26</v>
      </c>
      <c r="G915" s="1" t="s">
        <v>27</v>
      </c>
      <c r="H915" s="1" t="s">
        <v>11679</v>
      </c>
      <c r="I915" s="1" t="s">
        <v>11680</v>
      </c>
      <c r="J915" s="1" t="s">
        <v>11680</v>
      </c>
      <c r="K915" s="2"/>
      <c r="L915" s="1">
        <v>-1.0</v>
      </c>
      <c r="M915" s="1"/>
      <c r="N915" s="1">
        <v>13.291233333333333</v>
      </c>
      <c r="O915" s="1" t="s">
        <v>8764</v>
      </c>
      <c r="P915" s="1" t="s">
        <v>11681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48</v>
      </c>
      <c r="B916" s="1" t="s">
        <v>17</v>
      </c>
      <c r="C916" s="1">
        <v>249.0</v>
      </c>
      <c r="D916" s="1">
        <v>0.0</v>
      </c>
      <c r="E916" s="1" t="s">
        <v>11670</v>
      </c>
      <c r="F916" s="1" t="s">
        <v>50</v>
      </c>
      <c r="G916" s="1" t="s">
        <v>19</v>
      </c>
      <c r="H916" s="1" t="s">
        <v>11682</v>
      </c>
      <c r="I916" s="1" t="s">
        <v>11683</v>
      </c>
      <c r="J916" s="1" t="s">
        <v>11684</v>
      </c>
      <c r="K916" s="1" t="s">
        <v>11685</v>
      </c>
      <c r="L916" s="1">
        <v>-11.0</v>
      </c>
      <c r="M916" s="1">
        <v>0.004416666666666667</v>
      </c>
      <c r="N916" s="1">
        <v>13.599033333333333</v>
      </c>
      <c r="O916" s="1" t="s">
        <v>55</v>
      </c>
      <c r="P916" s="1" t="s">
        <v>9101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48</v>
      </c>
      <c r="B917" s="1" t="s">
        <v>17</v>
      </c>
      <c r="C917" s="1">
        <v>228.0</v>
      </c>
      <c r="D917" s="1">
        <v>0.0</v>
      </c>
      <c r="E917" s="1" t="s">
        <v>11670</v>
      </c>
      <c r="F917" s="1" t="s">
        <v>50</v>
      </c>
      <c r="G917" s="1" t="s">
        <v>19</v>
      </c>
      <c r="H917" s="1" t="s">
        <v>11686</v>
      </c>
      <c r="I917" s="1" t="s">
        <v>11687</v>
      </c>
      <c r="J917" s="1" t="s">
        <v>11688</v>
      </c>
      <c r="K917" s="1" t="s">
        <v>11689</v>
      </c>
      <c r="L917" s="1">
        <v>-6.0</v>
      </c>
      <c r="M917" s="1">
        <v>0.0026</v>
      </c>
      <c r="N917" s="1">
        <v>28.951916666666666</v>
      </c>
      <c r="O917" s="1" t="s">
        <v>55</v>
      </c>
      <c r="P917" s="1" t="s">
        <v>11690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48</v>
      </c>
      <c r="B918" s="1" t="s">
        <v>17</v>
      </c>
      <c r="C918" s="1">
        <v>265.0</v>
      </c>
      <c r="D918" s="1">
        <v>61.0</v>
      </c>
      <c r="E918" s="2"/>
      <c r="F918" s="1" t="s">
        <v>18</v>
      </c>
      <c r="G918" s="1" t="s">
        <v>27</v>
      </c>
      <c r="H918" s="1" t="s">
        <v>11691</v>
      </c>
      <c r="I918" s="1" t="s">
        <v>11692</v>
      </c>
      <c r="J918" s="1" t="s">
        <v>11692</v>
      </c>
      <c r="K918" s="2"/>
      <c r="L918" s="1">
        <v>-8.0</v>
      </c>
      <c r="M918" s="1"/>
      <c r="N918" s="77">
        <v>10.1518</v>
      </c>
      <c r="O918" s="1" t="s">
        <v>55</v>
      </c>
      <c r="P918" s="1" t="s">
        <v>11693</v>
      </c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D918" s="2"/>
      <c r="AE918" s="2"/>
      <c r="AF918" s="2"/>
    </row>
    <row r="919">
      <c r="A919" s="1" t="s">
        <v>32</v>
      </c>
      <c r="B919" s="1" t="s">
        <v>17</v>
      </c>
      <c r="C919" s="1">
        <v>776.0</v>
      </c>
      <c r="D919" s="1">
        <v>0.0</v>
      </c>
      <c r="E919" s="2"/>
      <c r="F919" s="1" t="s">
        <v>26</v>
      </c>
      <c r="G919" s="1" t="s">
        <v>27</v>
      </c>
      <c r="H919" s="1" t="s">
        <v>11694</v>
      </c>
      <c r="I919" s="1" t="s">
        <v>11695</v>
      </c>
      <c r="J919" s="1" t="s">
        <v>11695</v>
      </c>
      <c r="K919" s="2"/>
      <c r="L919" s="1">
        <v>-5.0</v>
      </c>
      <c r="M919" s="1"/>
      <c r="N919" s="1">
        <v>9.30745</v>
      </c>
      <c r="O919" s="1" t="s">
        <v>8764</v>
      </c>
      <c r="P919" s="1" t="s">
        <v>11696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24</v>
      </c>
      <c r="B920" s="1" t="s">
        <v>17</v>
      </c>
      <c r="C920" s="1">
        <v>249.2</v>
      </c>
      <c r="D920" s="1">
        <v>0.0</v>
      </c>
      <c r="E920" s="1" t="s">
        <v>25</v>
      </c>
      <c r="F920" s="1" t="s">
        <v>26</v>
      </c>
      <c r="G920" s="1" t="s">
        <v>27</v>
      </c>
      <c r="H920" s="1" t="s">
        <v>11697</v>
      </c>
      <c r="I920" s="1" t="s">
        <v>11698</v>
      </c>
      <c r="J920" s="1" t="s">
        <v>11698</v>
      </c>
      <c r="K920" s="2"/>
      <c r="L920" s="1">
        <v>2.0</v>
      </c>
      <c r="M920" s="1"/>
      <c r="N920" s="1">
        <v>17.849416666666666</v>
      </c>
      <c r="O920" s="1" t="s">
        <v>8764</v>
      </c>
      <c r="P920" s="1" t="s">
        <v>11699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48</v>
      </c>
      <c r="B921" s="1" t="s">
        <v>17</v>
      </c>
      <c r="C921" s="1">
        <v>309.0</v>
      </c>
      <c r="D921" s="1">
        <v>0.0</v>
      </c>
      <c r="E921" s="1" t="s">
        <v>11670</v>
      </c>
      <c r="F921" s="1" t="s">
        <v>50</v>
      </c>
      <c r="G921" s="1" t="s">
        <v>27</v>
      </c>
      <c r="H921" s="1" t="s">
        <v>11700</v>
      </c>
      <c r="I921" s="1" t="s">
        <v>11701</v>
      </c>
      <c r="J921" s="1" t="s">
        <v>11702</v>
      </c>
      <c r="K921" s="1" t="s">
        <v>11703</v>
      </c>
      <c r="L921" s="1">
        <v>-13.0</v>
      </c>
      <c r="M921" s="1">
        <v>0.006566666666666667</v>
      </c>
      <c r="N921" s="1">
        <v>10.657333333333334</v>
      </c>
      <c r="O921" s="1" t="s">
        <v>55</v>
      </c>
      <c r="P921" s="1" t="s">
        <v>8920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32</v>
      </c>
      <c r="B922" s="1" t="s">
        <v>17</v>
      </c>
      <c r="C922" s="1">
        <v>772.0</v>
      </c>
      <c r="D922" s="1">
        <v>0.0</v>
      </c>
      <c r="E922" s="2"/>
      <c r="F922" s="1" t="s">
        <v>26</v>
      </c>
      <c r="G922" s="1" t="s">
        <v>27</v>
      </c>
      <c r="H922" s="1" t="s">
        <v>11704</v>
      </c>
      <c r="I922" s="1" t="s">
        <v>11705</v>
      </c>
      <c r="J922" s="1" t="s">
        <v>11705</v>
      </c>
      <c r="K922" s="2"/>
      <c r="L922" s="1">
        <v>3.0</v>
      </c>
      <c r="M922" s="1"/>
      <c r="N922" s="1">
        <v>18.408833333333334</v>
      </c>
      <c r="O922" s="1" t="s">
        <v>8764</v>
      </c>
      <c r="P922" s="1" t="s">
        <v>11706</v>
      </c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D922" s="2"/>
      <c r="AE922" s="2"/>
      <c r="AF922" s="2"/>
    </row>
    <row r="923">
      <c r="A923" s="1" t="s">
        <v>24</v>
      </c>
      <c r="B923" s="1" t="s">
        <v>17</v>
      </c>
      <c r="C923" s="1">
        <v>207.2</v>
      </c>
      <c r="D923" s="1">
        <v>0.0</v>
      </c>
      <c r="E923" s="1" t="s">
        <v>25</v>
      </c>
      <c r="F923" s="1" t="s">
        <v>26</v>
      </c>
      <c r="G923" s="1" t="s">
        <v>27</v>
      </c>
      <c r="H923" s="1" t="s">
        <v>11707</v>
      </c>
      <c r="I923" s="1" t="s">
        <v>11708</v>
      </c>
      <c r="J923" s="1" t="s">
        <v>11708</v>
      </c>
      <c r="K923" s="2"/>
      <c r="L923" s="1">
        <v>0.0</v>
      </c>
      <c r="M923" s="1"/>
      <c r="N923" s="1">
        <v>14.358583333333334</v>
      </c>
      <c r="O923" s="1" t="s">
        <v>8764</v>
      </c>
      <c r="P923" s="1" t="s">
        <v>11709</v>
      </c>
      <c r="Q923" s="2"/>
      <c r="S923" s="2"/>
      <c r="T923" s="2"/>
      <c r="U923" s="2"/>
      <c r="V923" s="2"/>
      <c r="W923" s="2"/>
      <c r="X923" s="2"/>
      <c r="Y923" s="2"/>
      <c r="Z923" s="2"/>
      <c r="AB923" s="2"/>
      <c r="AC923" s="2"/>
      <c r="AD923" s="2"/>
      <c r="AE923" s="2"/>
      <c r="AF923" s="2"/>
    </row>
    <row r="924">
      <c r="A924" s="1" t="s">
        <v>24</v>
      </c>
      <c r="B924" s="1" t="s">
        <v>17</v>
      </c>
      <c r="C924" s="1">
        <v>224.2</v>
      </c>
      <c r="D924" s="1">
        <v>0.0</v>
      </c>
      <c r="E924" s="1" t="s">
        <v>25</v>
      </c>
      <c r="F924" s="1" t="s">
        <v>26</v>
      </c>
      <c r="G924" s="1" t="s">
        <v>27</v>
      </c>
      <c r="H924" s="1" t="s">
        <v>11710</v>
      </c>
      <c r="I924" s="1" t="s">
        <v>11711</v>
      </c>
      <c r="J924" s="1" t="s">
        <v>11711</v>
      </c>
      <c r="K924" s="2"/>
      <c r="L924" s="1">
        <v>-1.0</v>
      </c>
      <c r="M924" s="1"/>
      <c r="N924" s="1">
        <v>14.0</v>
      </c>
      <c r="O924" s="1" t="s">
        <v>8764</v>
      </c>
      <c r="P924" s="1" t="s">
        <v>8783</v>
      </c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D924" s="2"/>
      <c r="AE924" s="2"/>
      <c r="AF924" s="2"/>
    </row>
    <row r="925">
      <c r="A925" s="1" t="s">
        <v>48</v>
      </c>
      <c r="B925" s="1" t="s">
        <v>17</v>
      </c>
      <c r="C925" s="1">
        <v>319.0</v>
      </c>
      <c r="D925" s="1">
        <v>0.0</v>
      </c>
      <c r="E925" s="1" t="s">
        <v>11670</v>
      </c>
      <c r="F925" s="1" t="s">
        <v>50</v>
      </c>
      <c r="G925" s="1" t="s">
        <v>27</v>
      </c>
      <c r="H925" s="1" t="s">
        <v>11712</v>
      </c>
      <c r="I925" s="1" t="s">
        <v>11713</v>
      </c>
      <c r="J925" s="1" t="s">
        <v>11714</v>
      </c>
      <c r="K925" s="1" t="s">
        <v>11715</v>
      </c>
      <c r="L925" s="1">
        <v>-15.0</v>
      </c>
      <c r="M925" s="1">
        <v>0.0014</v>
      </c>
      <c r="N925" s="1">
        <v>8.506033333333333</v>
      </c>
      <c r="O925" s="1" t="s">
        <v>55</v>
      </c>
      <c r="P925" s="1" t="s">
        <v>11716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16</v>
      </c>
      <c r="B926" s="1" t="s">
        <v>17</v>
      </c>
      <c r="C926" s="1">
        <v>20.0</v>
      </c>
      <c r="D926" s="1">
        <v>35.0</v>
      </c>
      <c r="E926" s="2"/>
      <c r="F926" s="1" t="s">
        <v>18</v>
      </c>
      <c r="G926" s="1" t="s">
        <v>19</v>
      </c>
      <c r="H926" s="1" t="s">
        <v>11717</v>
      </c>
      <c r="I926" s="1" t="s">
        <v>11718</v>
      </c>
      <c r="J926" s="1" t="s">
        <v>11718</v>
      </c>
      <c r="K926" s="2"/>
      <c r="L926" s="1">
        <v>-3.0</v>
      </c>
      <c r="M926" s="1"/>
      <c r="N926" s="1">
        <v>1.9027166666666666</v>
      </c>
      <c r="O926" s="1" t="s">
        <v>22</v>
      </c>
      <c r="P926" s="1" t="s">
        <v>11719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16</v>
      </c>
      <c r="B927" s="1" t="s">
        <v>17</v>
      </c>
      <c r="C927" s="1">
        <v>2983.0</v>
      </c>
      <c r="D927" s="1">
        <v>0.0</v>
      </c>
      <c r="E927" s="1" t="s">
        <v>10292</v>
      </c>
      <c r="F927" s="1" t="s">
        <v>50</v>
      </c>
      <c r="G927" s="1" t="s">
        <v>19</v>
      </c>
      <c r="H927" s="1" t="s">
        <v>11720</v>
      </c>
      <c r="I927" s="1" t="s">
        <v>11721</v>
      </c>
      <c r="J927" s="1" t="s">
        <v>11722</v>
      </c>
      <c r="K927" s="1" t="s">
        <v>11723</v>
      </c>
      <c r="L927" s="1">
        <v>15.0</v>
      </c>
      <c r="M927" s="1">
        <v>150.18195</v>
      </c>
      <c r="N927" s="1">
        <v>400.1467166666667</v>
      </c>
      <c r="O927" s="1" t="s">
        <v>22</v>
      </c>
      <c r="P927" s="1" t="s">
        <v>11724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48</v>
      </c>
      <c r="B928" s="1" t="s">
        <v>17</v>
      </c>
      <c r="C928" s="1">
        <v>989.0</v>
      </c>
      <c r="D928" s="1">
        <v>247.0</v>
      </c>
      <c r="E928" s="2"/>
      <c r="F928" s="1" t="s">
        <v>18</v>
      </c>
      <c r="G928" s="1" t="s">
        <v>19</v>
      </c>
      <c r="H928" s="1" t="s">
        <v>11725</v>
      </c>
      <c r="I928" s="1" t="s">
        <v>11726</v>
      </c>
      <c r="J928" s="1" t="s">
        <v>11726</v>
      </c>
      <c r="K928" s="2"/>
      <c r="L928" s="1">
        <v>4.0</v>
      </c>
      <c r="M928" s="1"/>
      <c r="N928" s="1">
        <v>23.161383333333333</v>
      </c>
      <c r="O928" s="1" t="s">
        <v>55</v>
      </c>
      <c r="P928" s="1" t="s">
        <v>11727</v>
      </c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D928" s="2"/>
      <c r="AE928" s="2"/>
      <c r="AF928" s="2"/>
    </row>
    <row r="929">
      <c r="A929" s="1" t="s">
        <v>48</v>
      </c>
      <c r="B929" s="1" t="s">
        <v>17</v>
      </c>
      <c r="C929" s="1">
        <v>398.0</v>
      </c>
      <c r="D929" s="1">
        <v>100.0</v>
      </c>
      <c r="E929" s="2"/>
      <c r="F929" s="1" t="s">
        <v>18</v>
      </c>
      <c r="G929" s="1" t="s">
        <v>27</v>
      </c>
      <c r="H929" s="1" t="s">
        <v>11728</v>
      </c>
      <c r="I929" s="1" t="s">
        <v>11729</v>
      </c>
      <c r="J929" s="1" t="s">
        <v>11729</v>
      </c>
      <c r="K929" s="2"/>
      <c r="L929" s="1">
        <v>-2.0</v>
      </c>
      <c r="M929" s="1"/>
      <c r="N929" s="1">
        <v>26.635783333333332</v>
      </c>
      <c r="O929" s="1" t="s">
        <v>55</v>
      </c>
      <c r="P929" s="1" t="s">
        <v>11730</v>
      </c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D929" s="2"/>
      <c r="AE929" s="2"/>
      <c r="AF929" s="2"/>
    </row>
    <row r="930">
      <c r="A930" s="1" t="s">
        <v>16</v>
      </c>
      <c r="B930" s="1" t="s">
        <v>17</v>
      </c>
      <c r="C930" s="1">
        <v>249.0</v>
      </c>
      <c r="D930" s="1">
        <v>0.0</v>
      </c>
      <c r="E930" s="1" t="s">
        <v>11670</v>
      </c>
      <c r="F930" s="1" t="s">
        <v>50</v>
      </c>
      <c r="G930" s="1" t="s">
        <v>19</v>
      </c>
      <c r="H930" s="1" t="s">
        <v>11731</v>
      </c>
      <c r="I930" s="1" t="s">
        <v>11732</v>
      </c>
      <c r="J930" s="1" t="s">
        <v>11733</v>
      </c>
      <c r="K930" s="1" t="s">
        <v>11734</v>
      </c>
      <c r="L930" s="1">
        <v>-5.0</v>
      </c>
      <c r="M930" s="1">
        <v>0.002</v>
      </c>
      <c r="N930" s="1">
        <v>16.289183333333334</v>
      </c>
      <c r="O930" s="1" t="s">
        <v>22</v>
      </c>
      <c r="P930" s="1" t="s">
        <v>11735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O938" s="2"/>
      <c r="P938" s="2"/>
      <c r="Q938" s="2"/>
      <c r="S938" s="2"/>
      <c r="T938" s="2"/>
      <c r="U938" s="2"/>
      <c r="V938" s="2"/>
      <c r="W938" s="2"/>
      <c r="X938" s="2"/>
      <c r="Y938" s="2"/>
      <c r="Z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S944" s="2"/>
      <c r="T944" s="2"/>
      <c r="U944" s="2"/>
      <c r="V944" s="2"/>
      <c r="W944" s="2"/>
      <c r="X944" s="2"/>
      <c r="Y944" s="2"/>
      <c r="Z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S946" s="2"/>
      <c r="T946" s="2"/>
      <c r="U946" s="2"/>
      <c r="V946" s="2"/>
      <c r="W946" s="2"/>
      <c r="X946" s="2"/>
      <c r="Y946" s="2"/>
      <c r="Z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O950" s="2"/>
      <c r="P950" s="2"/>
      <c r="Q950" s="2"/>
      <c r="S950" s="2"/>
      <c r="T950" s="2"/>
      <c r="U950" s="2"/>
      <c r="V950" s="2"/>
      <c r="W950" s="2"/>
      <c r="X950" s="2"/>
      <c r="Y950" s="2"/>
      <c r="Z950" s="2"/>
      <c r="AB950" s="2"/>
      <c r="AC950" s="2"/>
      <c r="AD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D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S956" s="2"/>
      <c r="T956" s="2"/>
      <c r="U956" s="2"/>
      <c r="V956" s="2"/>
      <c r="W956" s="2"/>
      <c r="X956" s="2"/>
      <c r="Y956" s="2"/>
      <c r="Z956" s="2"/>
      <c r="AB956" s="2"/>
      <c r="AC956" s="2"/>
      <c r="AD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S962" s="2"/>
      <c r="T962" s="2"/>
      <c r="U962" s="2"/>
      <c r="V962" s="2"/>
      <c r="W962" s="2"/>
      <c r="X962" s="2"/>
      <c r="Y962" s="2"/>
      <c r="Z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S963" s="2"/>
      <c r="T963" s="2"/>
      <c r="U963" s="2"/>
      <c r="V963" s="2"/>
      <c r="W963" s="2"/>
      <c r="X963" s="2"/>
      <c r="Y963" s="2"/>
      <c r="Z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S975" s="2"/>
      <c r="T975" s="2"/>
      <c r="U975" s="2"/>
      <c r="V975" s="2"/>
      <c r="W975" s="2"/>
      <c r="X975" s="2"/>
      <c r="Y975" s="2"/>
      <c r="Z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S977" s="2"/>
      <c r="T977" s="2"/>
      <c r="U977" s="2"/>
      <c r="V977" s="2"/>
      <c r="W977" s="2"/>
      <c r="X977" s="2"/>
      <c r="Y977" s="2"/>
      <c r="Z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S978" s="2"/>
      <c r="T978" s="2"/>
      <c r="U978" s="2"/>
      <c r="V978" s="2"/>
      <c r="W978" s="2"/>
      <c r="X978" s="2"/>
      <c r="Y978" s="2"/>
      <c r="Z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O979" s="2"/>
      <c r="P979" s="2"/>
      <c r="Q979" s="2"/>
      <c r="S979" s="2"/>
      <c r="T979" s="2"/>
      <c r="U979" s="2"/>
      <c r="V979" s="2"/>
      <c r="W979" s="2"/>
      <c r="X979" s="2"/>
      <c r="Y979" s="2"/>
      <c r="Z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O984" s="2"/>
      <c r="P984" s="2"/>
      <c r="Q984" s="2"/>
      <c r="S984" s="2"/>
      <c r="T984" s="2"/>
      <c r="U984" s="2"/>
      <c r="V984" s="2"/>
      <c r="W984" s="2"/>
      <c r="X984" s="2"/>
      <c r="Y984" s="2"/>
      <c r="Z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O985" s="2"/>
      <c r="P985" s="2"/>
      <c r="Q985" s="2"/>
      <c r="S985" s="2"/>
      <c r="T985" s="2"/>
      <c r="U985" s="2"/>
      <c r="V985" s="2"/>
      <c r="W985" s="2"/>
      <c r="X985" s="2"/>
      <c r="Y985" s="2"/>
      <c r="Z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S988" s="2"/>
      <c r="T988" s="2"/>
      <c r="U988" s="2"/>
      <c r="V988" s="2"/>
      <c r="W988" s="2"/>
      <c r="X988" s="2"/>
      <c r="Y988" s="2"/>
      <c r="Z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S991" s="2"/>
      <c r="T991" s="2"/>
      <c r="U991" s="2"/>
      <c r="V991" s="2"/>
      <c r="W991" s="2"/>
      <c r="X991" s="2"/>
      <c r="Y991" s="2"/>
      <c r="Z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S992" s="2"/>
      <c r="T992" s="2"/>
      <c r="U992" s="2"/>
      <c r="V992" s="2"/>
      <c r="W992" s="2"/>
      <c r="X992" s="2"/>
      <c r="Y992" s="2"/>
      <c r="Z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S993" s="2"/>
      <c r="T993" s="2"/>
      <c r="U993" s="2"/>
      <c r="V993" s="2"/>
      <c r="W993" s="2"/>
      <c r="X993" s="2"/>
      <c r="Y993" s="2"/>
      <c r="Z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O996" s="2"/>
      <c r="P996" s="2"/>
      <c r="Q996" s="2"/>
      <c r="S996" s="2"/>
      <c r="T996" s="2"/>
      <c r="U996" s="2"/>
      <c r="V996" s="2"/>
      <c r="W996" s="2"/>
      <c r="X996" s="2"/>
      <c r="Y996" s="2"/>
      <c r="Z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S997" s="2"/>
      <c r="T997" s="2"/>
      <c r="U997" s="2"/>
      <c r="V997" s="2"/>
      <c r="W997" s="2"/>
      <c r="X997" s="2"/>
      <c r="Y997" s="2"/>
      <c r="Z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S1016" s="2"/>
      <c r="T1016" s="2"/>
      <c r="U1016" s="2"/>
      <c r="V1016" s="2"/>
      <c r="W1016" s="2"/>
      <c r="X1016" s="2"/>
      <c r="Y1016" s="2"/>
      <c r="Z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O1025" s="2"/>
      <c r="P1025" s="2"/>
      <c r="Q1025" s="2"/>
      <c r="S1025" s="2"/>
      <c r="T1025" s="2"/>
      <c r="U1025" s="2"/>
      <c r="V1025" s="2"/>
      <c r="W1025" s="2"/>
      <c r="X1025" s="2"/>
      <c r="Y1025" s="2"/>
      <c r="Z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O1029" s="2"/>
      <c r="P1029" s="2"/>
      <c r="Q1029" s="2"/>
      <c r="S1029" s="2"/>
      <c r="T1029" s="2"/>
      <c r="U1029" s="2"/>
      <c r="V1029" s="2"/>
      <c r="W1029" s="2"/>
      <c r="X1029" s="2"/>
      <c r="Y1029" s="2"/>
      <c r="Z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S1033" s="2"/>
      <c r="T1033" s="2"/>
      <c r="U1033" s="2"/>
      <c r="V1033" s="2"/>
      <c r="W1033" s="2"/>
      <c r="X1033" s="2"/>
      <c r="Y1033" s="2"/>
      <c r="Z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S1035" s="2"/>
      <c r="T1035" s="2"/>
      <c r="U1035" s="2"/>
      <c r="V1035" s="2"/>
      <c r="W1035" s="2"/>
      <c r="X1035" s="2"/>
      <c r="Y1035" s="2"/>
      <c r="Z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S1042" s="2"/>
      <c r="T1042" s="2"/>
      <c r="U1042" s="2"/>
      <c r="V1042" s="2"/>
      <c r="W1042" s="2"/>
      <c r="X1042" s="2"/>
      <c r="Y1042" s="2"/>
      <c r="Z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S1043" s="2"/>
      <c r="T1043" s="2"/>
      <c r="U1043" s="2"/>
      <c r="V1043" s="2"/>
      <c r="W1043" s="2"/>
      <c r="X1043" s="2"/>
      <c r="Y1043" s="2"/>
      <c r="Z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S1045" s="2"/>
      <c r="T1045" s="2"/>
      <c r="U1045" s="2"/>
      <c r="V1045" s="2"/>
      <c r="W1045" s="2"/>
      <c r="X1045" s="2"/>
      <c r="Y1045" s="2"/>
      <c r="Z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S1055" s="2"/>
      <c r="T1055" s="2"/>
      <c r="U1055" s="2"/>
      <c r="V1055" s="2"/>
      <c r="W1055" s="2"/>
      <c r="X1055" s="2"/>
      <c r="Y1055" s="2"/>
      <c r="Z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S1070" s="2"/>
      <c r="T1070" s="2"/>
      <c r="U1070" s="2"/>
      <c r="V1070" s="2"/>
      <c r="W1070" s="2"/>
      <c r="X1070" s="2"/>
      <c r="Y1070" s="2"/>
      <c r="Z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S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S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S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S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S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S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S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66</v>
      </c>
      <c r="B2" s="1" t="s">
        <v>112</v>
      </c>
      <c r="C2" s="1">
        <v>369.0</v>
      </c>
      <c r="D2" s="1">
        <v>0.0</v>
      </c>
      <c r="E2" s="1" t="s">
        <v>11736</v>
      </c>
      <c r="F2" s="1" t="s">
        <v>26</v>
      </c>
      <c r="G2" s="1" t="s">
        <v>27</v>
      </c>
      <c r="H2" s="1" t="s">
        <v>11737</v>
      </c>
      <c r="I2" s="1" t="s">
        <v>11738</v>
      </c>
      <c r="J2" s="1" t="s">
        <v>11738</v>
      </c>
      <c r="K2" s="2"/>
      <c r="L2" s="1">
        <v>-6.0</v>
      </c>
      <c r="M2" s="1"/>
      <c r="N2" s="1">
        <v>8.835916666666666</v>
      </c>
      <c r="O2" s="1" t="s">
        <v>11739</v>
      </c>
      <c r="P2" s="1" t="s">
        <v>11740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32</v>
      </c>
      <c r="B3" s="1" t="s">
        <v>112</v>
      </c>
      <c r="C3" s="1">
        <v>788.0</v>
      </c>
      <c r="D3" s="1">
        <v>0.0</v>
      </c>
      <c r="E3" s="2"/>
      <c r="F3" s="1" t="s">
        <v>26</v>
      </c>
      <c r="G3" s="1" t="s">
        <v>19</v>
      </c>
      <c r="H3" s="1" t="s">
        <v>11741</v>
      </c>
      <c r="I3" s="1" t="s">
        <v>11742</v>
      </c>
      <c r="J3" s="1" t="s">
        <v>11742</v>
      </c>
      <c r="K3" s="2"/>
      <c r="L3" s="1">
        <v>-5.0</v>
      </c>
      <c r="M3" s="1"/>
      <c r="N3" s="1">
        <v>14.19845</v>
      </c>
      <c r="O3" s="1" t="s">
        <v>11739</v>
      </c>
      <c r="P3" s="1" t="s">
        <v>11743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24</v>
      </c>
      <c r="B4" s="1" t="s">
        <v>17</v>
      </c>
      <c r="C4" s="1">
        <v>214.2</v>
      </c>
      <c r="D4" s="1">
        <v>0.0</v>
      </c>
      <c r="E4" s="1" t="s">
        <v>25</v>
      </c>
      <c r="F4" s="1" t="s">
        <v>26</v>
      </c>
      <c r="G4" s="1" t="s">
        <v>27</v>
      </c>
      <c r="H4" s="1" t="s">
        <v>11744</v>
      </c>
      <c r="I4" s="1" t="s">
        <v>11745</v>
      </c>
      <c r="J4" s="1" t="s">
        <v>11745</v>
      </c>
      <c r="K4" s="2"/>
      <c r="L4" s="1">
        <v>-2.0</v>
      </c>
      <c r="M4" s="1"/>
      <c r="N4" s="1">
        <v>12.4224</v>
      </c>
      <c r="O4" s="1" t="s">
        <v>11746</v>
      </c>
      <c r="P4" s="1" t="s">
        <v>11747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32</v>
      </c>
      <c r="B5" s="1" t="s">
        <v>1468</v>
      </c>
      <c r="C5" s="1">
        <v>388.0</v>
      </c>
      <c r="D5" s="1">
        <v>0.0</v>
      </c>
      <c r="E5" s="2"/>
      <c r="F5" s="1" t="s">
        <v>26</v>
      </c>
      <c r="G5" s="1" t="s">
        <v>19</v>
      </c>
      <c r="H5" s="1" t="s">
        <v>11748</v>
      </c>
      <c r="I5" s="1" t="s">
        <v>11749</v>
      </c>
      <c r="J5" s="1" t="s">
        <v>11749</v>
      </c>
      <c r="K5" s="2"/>
      <c r="L5" s="1">
        <v>1.0</v>
      </c>
      <c r="M5" s="1"/>
      <c r="N5" s="1">
        <v>16.212283333333332</v>
      </c>
      <c r="O5" s="1" t="s">
        <v>11739</v>
      </c>
      <c r="P5" s="1" t="s">
        <v>11750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32</v>
      </c>
      <c r="B6" s="1" t="s">
        <v>112</v>
      </c>
      <c r="C6" s="1">
        <v>394.0</v>
      </c>
      <c r="D6" s="1">
        <v>0.0</v>
      </c>
      <c r="E6" s="2"/>
      <c r="F6" s="1" t="s">
        <v>26</v>
      </c>
      <c r="G6" s="1" t="s">
        <v>27</v>
      </c>
      <c r="H6" s="1" t="s">
        <v>11751</v>
      </c>
      <c r="I6" s="1" t="s">
        <v>11752</v>
      </c>
      <c r="J6" s="1" t="s">
        <v>11752</v>
      </c>
      <c r="K6" s="2"/>
      <c r="L6" s="1">
        <v>1.0</v>
      </c>
      <c r="M6" s="1"/>
      <c r="N6" s="1">
        <v>16.784783333333333</v>
      </c>
      <c r="O6" s="1" t="s">
        <v>11739</v>
      </c>
      <c r="P6" s="1" t="s">
        <v>11753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24</v>
      </c>
      <c r="B7" s="1" t="s">
        <v>17</v>
      </c>
      <c r="C7" s="1">
        <v>271.2</v>
      </c>
      <c r="D7" s="1">
        <v>0.0</v>
      </c>
      <c r="E7" s="1" t="s">
        <v>25</v>
      </c>
      <c r="F7" s="1" t="s">
        <v>26</v>
      </c>
      <c r="G7" s="1" t="s">
        <v>27</v>
      </c>
      <c r="H7" s="1" t="s">
        <v>11754</v>
      </c>
      <c r="I7" s="1" t="s">
        <v>11755</v>
      </c>
      <c r="J7" s="1" t="s">
        <v>11755</v>
      </c>
      <c r="K7" s="2"/>
      <c r="L7" s="1">
        <v>-3.0</v>
      </c>
      <c r="M7" s="1"/>
      <c r="N7" s="1">
        <v>11.040283333333333</v>
      </c>
      <c r="O7" s="1" t="s">
        <v>11746</v>
      </c>
      <c r="P7" s="1" t="s">
        <v>11756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66</v>
      </c>
      <c r="B8" s="1" t="s">
        <v>112</v>
      </c>
      <c r="C8" s="1">
        <v>1162.0</v>
      </c>
      <c r="D8" s="1">
        <v>0.0</v>
      </c>
      <c r="E8" s="1" t="s">
        <v>83</v>
      </c>
      <c r="F8" s="1" t="s">
        <v>26</v>
      </c>
      <c r="G8" s="1" t="s">
        <v>27</v>
      </c>
      <c r="H8" s="1" t="s">
        <v>11757</v>
      </c>
      <c r="I8" s="1" t="s">
        <v>11758</v>
      </c>
      <c r="J8" s="1" t="s">
        <v>11758</v>
      </c>
      <c r="K8" s="2"/>
      <c r="L8" s="1">
        <v>2.0</v>
      </c>
      <c r="M8" s="1"/>
      <c r="N8" s="1">
        <v>22.799316666666666</v>
      </c>
      <c r="O8" s="1" t="s">
        <v>11739</v>
      </c>
      <c r="P8" s="1" t="s">
        <v>11759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48</v>
      </c>
      <c r="B9" s="1" t="s">
        <v>17</v>
      </c>
      <c r="C9" s="3">
        <v>378.0</v>
      </c>
      <c r="D9" s="1">
        <v>0.0</v>
      </c>
      <c r="E9" s="1" t="s">
        <v>25</v>
      </c>
      <c r="F9" s="1" t="s">
        <v>50</v>
      </c>
      <c r="G9" s="1" t="s">
        <v>27</v>
      </c>
      <c r="H9" s="1" t="s">
        <v>11760</v>
      </c>
      <c r="I9" s="1" t="s">
        <v>11761</v>
      </c>
      <c r="J9" s="1" t="s">
        <v>11762</v>
      </c>
      <c r="K9" s="1" t="s">
        <v>11763</v>
      </c>
      <c r="L9" s="1">
        <v>-16.0</v>
      </c>
      <c r="M9" s="1">
        <v>0.67175</v>
      </c>
      <c r="N9" s="1">
        <v>17.261683333333334</v>
      </c>
      <c r="O9" s="1" t="s">
        <v>55</v>
      </c>
      <c r="P9" s="1" t="s">
        <v>11764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24</v>
      </c>
      <c r="B10" s="1" t="s">
        <v>17</v>
      </c>
      <c r="C10" s="3">
        <v>478.2</v>
      </c>
      <c r="D10" s="1">
        <v>0.0</v>
      </c>
      <c r="E10" s="1" t="s">
        <v>25</v>
      </c>
      <c r="F10" s="1" t="s">
        <v>26</v>
      </c>
      <c r="G10" s="1" t="s">
        <v>27</v>
      </c>
      <c r="H10" s="1" t="s">
        <v>11765</v>
      </c>
      <c r="I10" s="1" t="s">
        <v>11766</v>
      </c>
      <c r="J10" s="1" t="s">
        <v>11766</v>
      </c>
      <c r="K10" s="2"/>
      <c r="L10" s="1">
        <v>-8.0</v>
      </c>
      <c r="M10" s="1"/>
      <c r="N10" s="1">
        <v>6.933166666666667</v>
      </c>
      <c r="O10" s="1" t="s">
        <v>11746</v>
      </c>
      <c r="P10" s="1" t="s">
        <v>11767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24</v>
      </c>
      <c r="B11" s="1" t="s">
        <v>17</v>
      </c>
      <c r="C11" s="1">
        <v>429.0</v>
      </c>
      <c r="D11" s="1">
        <v>0.0</v>
      </c>
      <c r="E11" s="1" t="s">
        <v>25</v>
      </c>
      <c r="F11" s="1" t="s">
        <v>26</v>
      </c>
      <c r="G11" s="1" t="s">
        <v>27</v>
      </c>
      <c r="H11" s="1" t="s">
        <v>11768</v>
      </c>
      <c r="I11" s="1" t="s">
        <v>11769</v>
      </c>
      <c r="J11" s="1" t="s">
        <v>11769</v>
      </c>
      <c r="K11" s="2"/>
      <c r="L11" s="1">
        <v>-8.0</v>
      </c>
      <c r="M11" s="1"/>
      <c r="N11" s="1">
        <v>6.335616666666667</v>
      </c>
      <c r="O11" s="1" t="s">
        <v>11746</v>
      </c>
      <c r="P11" s="1" t="s">
        <v>11770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24</v>
      </c>
      <c r="B12" s="1" t="s">
        <v>17</v>
      </c>
      <c r="C12" s="1">
        <v>428.4</v>
      </c>
      <c r="D12" s="1">
        <v>0.0</v>
      </c>
      <c r="E12" s="1" t="s">
        <v>25</v>
      </c>
      <c r="F12" s="1" t="s">
        <v>26</v>
      </c>
      <c r="G12" s="1" t="s">
        <v>27</v>
      </c>
      <c r="H12" s="1" t="s">
        <v>11771</v>
      </c>
      <c r="I12" s="1" t="s">
        <v>11772</v>
      </c>
      <c r="J12" s="1" t="s">
        <v>11772</v>
      </c>
      <c r="K12" s="2"/>
      <c r="L12" s="1">
        <v>-5.0</v>
      </c>
      <c r="M12" s="1"/>
      <c r="N12" s="1">
        <v>9.160416666666666</v>
      </c>
      <c r="O12" s="1" t="s">
        <v>11746</v>
      </c>
      <c r="P12" s="1" t="s">
        <v>11773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32</v>
      </c>
      <c r="B13" s="1" t="s">
        <v>112</v>
      </c>
      <c r="C13" s="1">
        <v>299.0</v>
      </c>
      <c r="D13" s="1">
        <v>0.0</v>
      </c>
      <c r="E13" s="2"/>
      <c r="F13" s="1" t="s">
        <v>26</v>
      </c>
      <c r="G13" s="1" t="s">
        <v>27</v>
      </c>
      <c r="H13" s="1" t="s">
        <v>11774</v>
      </c>
      <c r="I13" s="1" t="s">
        <v>11775</v>
      </c>
      <c r="J13" s="1" t="s">
        <v>11775</v>
      </c>
      <c r="K13" s="2"/>
      <c r="L13" s="1">
        <v>-9.0</v>
      </c>
      <c r="M13" s="1"/>
      <c r="N13" s="1">
        <v>5.114766666666666</v>
      </c>
      <c r="O13" s="1" t="s">
        <v>11739</v>
      </c>
      <c r="P13" s="1" t="s">
        <v>11776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24</v>
      </c>
      <c r="B14" s="1" t="s">
        <v>17</v>
      </c>
      <c r="C14" s="1">
        <v>329.0</v>
      </c>
      <c r="D14" s="1">
        <v>0.0</v>
      </c>
      <c r="E14" s="1" t="s">
        <v>25</v>
      </c>
      <c r="F14" s="1" t="s">
        <v>26</v>
      </c>
      <c r="G14" s="1" t="s">
        <v>27</v>
      </c>
      <c r="H14" s="1" t="s">
        <v>11777</v>
      </c>
      <c r="I14" s="1" t="s">
        <v>11778</v>
      </c>
      <c r="J14" s="1" t="s">
        <v>11778</v>
      </c>
      <c r="K14" s="2"/>
      <c r="L14" s="1">
        <v>-7.0</v>
      </c>
      <c r="M14" s="1"/>
      <c r="N14" s="1">
        <v>7.541666666666667</v>
      </c>
      <c r="O14" s="1" t="s">
        <v>11746</v>
      </c>
      <c r="P14" s="1" t="s">
        <v>11779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24</v>
      </c>
      <c r="B15" s="1" t="s">
        <v>17</v>
      </c>
      <c r="C15" s="1">
        <v>428.4</v>
      </c>
      <c r="D15" s="1">
        <v>0.0</v>
      </c>
      <c r="E15" s="1" t="s">
        <v>25</v>
      </c>
      <c r="F15" s="1" t="s">
        <v>26</v>
      </c>
      <c r="G15" s="1" t="s">
        <v>27</v>
      </c>
      <c r="H15" s="1" t="s">
        <v>11780</v>
      </c>
      <c r="I15" s="1" t="s">
        <v>11781</v>
      </c>
      <c r="J15" s="1" t="s">
        <v>11781</v>
      </c>
      <c r="K15" s="2"/>
      <c r="L15" s="1">
        <v>-8.0</v>
      </c>
      <c r="M15" s="1"/>
      <c r="N15" s="1">
        <v>6.7507</v>
      </c>
      <c r="O15" s="1" t="s">
        <v>11746</v>
      </c>
      <c r="P15" s="1" t="s">
        <v>11773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24</v>
      </c>
      <c r="B16" s="1" t="s">
        <v>17</v>
      </c>
      <c r="C16" s="3">
        <v>214.2</v>
      </c>
      <c r="D16" s="1">
        <v>0.0</v>
      </c>
      <c r="E16" s="1" t="s">
        <v>25</v>
      </c>
      <c r="F16" s="1" t="s">
        <v>26</v>
      </c>
      <c r="G16" s="1" t="s">
        <v>27</v>
      </c>
      <c r="H16" s="1" t="s">
        <v>11782</v>
      </c>
      <c r="I16" s="1" t="s">
        <v>11783</v>
      </c>
      <c r="J16" s="1" t="s">
        <v>11783</v>
      </c>
      <c r="K16" s="2"/>
      <c r="L16" s="1">
        <v>-8.0</v>
      </c>
      <c r="M16" s="1"/>
      <c r="N16" s="1">
        <v>6.0149</v>
      </c>
      <c r="O16" s="1" t="s">
        <v>11746</v>
      </c>
      <c r="P16" s="1" t="s">
        <v>11784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66</v>
      </c>
      <c r="B17" s="1" t="s">
        <v>112</v>
      </c>
      <c r="C17" s="3">
        <v>399.0</v>
      </c>
      <c r="D17" s="1">
        <v>0.0</v>
      </c>
      <c r="E17" s="1" t="s">
        <v>11785</v>
      </c>
      <c r="F17" s="1" t="s">
        <v>26</v>
      </c>
      <c r="G17" s="1" t="s">
        <v>27</v>
      </c>
      <c r="H17" s="1" t="s">
        <v>11786</v>
      </c>
      <c r="I17" s="1" t="s">
        <v>11787</v>
      </c>
      <c r="J17" s="1" t="s">
        <v>11787</v>
      </c>
      <c r="K17" s="2"/>
      <c r="L17" s="1">
        <v>-7.0</v>
      </c>
      <c r="M17" s="1"/>
      <c r="N17" s="1">
        <v>7.548233333333333</v>
      </c>
      <c r="O17" s="1" t="s">
        <v>11739</v>
      </c>
      <c r="P17" s="1" t="s">
        <v>11788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32</v>
      </c>
      <c r="B18" s="1" t="s">
        <v>112</v>
      </c>
      <c r="C18" s="1">
        <v>264.0</v>
      </c>
      <c r="D18" s="1">
        <v>0.0</v>
      </c>
      <c r="E18" s="2"/>
      <c r="F18" s="1" t="s">
        <v>26</v>
      </c>
      <c r="G18" s="1" t="s">
        <v>27</v>
      </c>
      <c r="H18" s="1" t="s">
        <v>11789</v>
      </c>
      <c r="I18" s="1" t="s">
        <v>11790</v>
      </c>
      <c r="J18" s="1" t="s">
        <v>11790</v>
      </c>
      <c r="K18" s="2"/>
      <c r="L18" s="1">
        <v>-8.0</v>
      </c>
      <c r="M18" s="1"/>
      <c r="N18" s="1">
        <v>6.862016666666666</v>
      </c>
      <c r="O18" s="1" t="s">
        <v>11739</v>
      </c>
      <c r="P18" s="1" t="s">
        <v>11791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32</v>
      </c>
      <c r="B19" s="1" t="s">
        <v>112</v>
      </c>
      <c r="C19" s="1">
        <v>627.0</v>
      </c>
      <c r="D19" s="1">
        <v>0.0</v>
      </c>
      <c r="E19" s="2"/>
      <c r="F19" s="1" t="s">
        <v>26</v>
      </c>
      <c r="G19" s="1" t="s">
        <v>27</v>
      </c>
      <c r="H19" s="1" t="s">
        <v>11792</v>
      </c>
      <c r="I19" s="1" t="s">
        <v>11793</v>
      </c>
      <c r="J19" s="1" t="s">
        <v>11793</v>
      </c>
      <c r="K19" s="2"/>
      <c r="L19" s="1">
        <v>-11.0</v>
      </c>
      <c r="M19" s="1"/>
      <c r="N19" s="1">
        <v>8.830533333333333</v>
      </c>
      <c r="O19" s="1" t="s">
        <v>11739</v>
      </c>
      <c r="P19" s="1" t="s">
        <v>11794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48</v>
      </c>
      <c r="B20" s="1" t="s">
        <v>17</v>
      </c>
      <c r="C20" s="1">
        <v>268.0</v>
      </c>
      <c r="D20" s="1">
        <v>50.0</v>
      </c>
      <c r="E20" s="2"/>
      <c r="F20" s="1" t="s">
        <v>18</v>
      </c>
      <c r="G20" s="1" t="s">
        <v>123</v>
      </c>
      <c r="H20" s="1" t="s">
        <v>11795</v>
      </c>
      <c r="I20" s="1" t="s">
        <v>11796</v>
      </c>
      <c r="J20" s="1" t="s">
        <v>5141</v>
      </c>
      <c r="K20" s="2"/>
      <c r="L20" s="1">
        <v>404.0</v>
      </c>
      <c r="M20" s="1"/>
      <c r="N20" s="1">
        <v>22.089883333333333</v>
      </c>
      <c r="O20" s="1" t="s">
        <v>55</v>
      </c>
      <c r="P20" s="1" t="s">
        <v>11797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24</v>
      </c>
      <c r="B21" s="1" t="s">
        <v>17</v>
      </c>
      <c r="C21" s="1">
        <v>214.2</v>
      </c>
      <c r="D21" s="1">
        <v>0.0</v>
      </c>
      <c r="E21" s="1" t="s">
        <v>25</v>
      </c>
      <c r="F21" s="1" t="s">
        <v>26</v>
      </c>
      <c r="G21" s="1" t="s">
        <v>27</v>
      </c>
      <c r="H21" s="1" t="s">
        <v>11798</v>
      </c>
      <c r="I21" s="1" t="s">
        <v>11799</v>
      </c>
      <c r="J21" s="1" t="s">
        <v>11799</v>
      </c>
      <c r="K21" s="2"/>
      <c r="L21" s="1">
        <v>-6.0</v>
      </c>
      <c r="M21" s="1"/>
      <c r="N21" s="1">
        <v>8.864716666666666</v>
      </c>
      <c r="O21" s="1" t="s">
        <v>11746</v>
      </c>
      <c r="P21" s="1" t="s">
        <v>11800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32</v>
      </c>
      <c r="B22" s="1" t="s">
        <v>112</v>
      </c>
      <c r="C22" s="1">
        <v>329.0</v>
      </c>
      <c r="D22" s="1">
        <v>0.0</v>
      </c>
      <c r="E22" s="2"/>
      <c r="F22" s="1" t="s">
        <v>26</v>
      </c>
      <c r="G22" s="1" t="s">
        <v>27</v>
      </c>
      <c r="H22" s="1" t="s">
        <v>11801</v>
      </c>
      <c r="I22" s="1" t="s">
        <v>11802</v>
      </c>
      <c r="J22" s="1" t="s">
        <v>11802</v>
      </c>
      <c r="K22" s="2"/>
      <c r="L22" s="1">
        <v>-3.0</v>
      </c>
      <c r="M22" s="1"/>
      <c r="N22" s="1">
        <v>11.11625</v>
      </c>
      <c r="O22" s="1" t="s">
        <v>11739</v>
      </c>
      <c r="P22" s="1" t="s">
        <v>11803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24</v>
      </c>
      <c r="B23" s="1" t="s">
        <v>17</v>
      </c>
      <c r="C23" s="3">
        <v>429.0</v>
      </c>
      <c r="D23" s="1">
        <v>0.0</v>
      </c>
      <c r="E23" s="1" t="s">
        <v>25</v>
      </c>
      <c r="F23" s="1" t="s">
        <v>26</v>
      </c>
      <c r="G23" s="1" t="s">
        <v>27</v>
      </c>
      <c r="H23" s="1" t="s">
        <v>11804</v>
      </c>
      <c r="I23" s="1" t="s">
        <v>11805</v>
      </c>
      <c r="J23" s="1" t="s">
        <v>11805</v>
      </c>
      <c r="K23" s="2"/>
      <c r="L23" s="1">
        <v>-10.0</v>
      </c>
      <c r="M23" s="1"/>
      <c r="N23" s="1">
        <v>4.71955</v>
      </c>
      <c r="O23" s="1" t="s">
        <v>11746</v>
      </c>
      <c r="P23" s="1" t="s">
        <v>11806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32</v>
      </c>
      <c r="B24" s="1" t="s">
        <v>112</v>
      </c>
      <c r="C24" s="1">
        <v>698.0</v>
      </c>
      <c r="D24" s="1">
        <v>0.0</v>
      </c>
      <c r="E24" s="2"/>
      <c r="F24" s="1" t="s">
        <v>26</v>
      </c>
      <c r="G24" s="1" t="s">
        <v>27</v>
      </c>
      <c r="H24" s="1" t="s">
        <v>11807</v>
      </c>
      <c r="I24" s="1" t="s">
        <v>11808</v>
      </c>
      <c r="J24" s="1" t="s">
        <v>11808</v>
      </c>
      <c r="K24" s="2"/>
      <c r="L24" s="1">
        <v>-8.0</v>
      </c>
      <c r="M24" s="1"/>
      <c r="N24" s="1">
        <v>11.8222</v>
      </c>
      <c r="O24" s="1" t="s">
        <v>11739</v>
      </c>
      <c r="P24" s="1" t="s">
        <v>11809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32</v>
      </c>
      <c r="B25" s="1" t="s">
        <v>112</v>
      </c>
      <c r="C25" s="3">
        <v>639.0</v>
      </c>
      <c r="D25" s="1">
        <v>0.0</v>
      </c>
      <c r="E25" s="2"/>
      <c r="F25" s="1" t="s">
        <v>26</v>
      </c>
      <c r="G25" s="1" t="s">
        <v>19</v>
      </c>
      <c r="H25" s="1" t="s">
        <v>11810</v>
      </c>
      <c r="I25" s="1" t="s">
        <v>11811</v>
      </c>
      <c r="J25" s="1" t="s">
        <v>11811</v>
      </c>
      <c r="K25" s="2"/>
      <c r="L25" s="1">
        <v>-13.0</v>
      </c>
      <c r="M25" s="1"/>
      <c r="N25" s="1">
        <v>6.465466666666667</v>
      </c>
      <c r="O25" s="1" t="s">
        <v>11739</v>
      </c>
      <c r="P25" s="1" t="s">
        <v>11812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24</v>
      </c>
      <c r="B26" s="1" t="s">
        <v>17</v>
      </c>
      <c r="C26" s="3">
        <v>296.2</v>
      </c>
      <c r="D26" s="1">
        <v>0.0</v>
      </c>
      <c r="E26" s="1" t="s">
        <v>25</v>
      </c>
      <c r="F26" s="1" t="s">
        <v>26</v>
      </c>
      <c r="G26" s="1" t="s">
        <v>27</v>
      </c>
      <c r="H26" s="1" t="s">
        <v>11813</v>
      </c>
      <c r="I26" s="1" t="s">
        <v>11814</v>
      </c>
      <c r="J26" s="1" t="s">
        <v>11814</v>
      </c>
      <c r="K26" s="2"/>
      <c r="L26" s="1">
        <v>-7.0</v>
      </c>
      <c r="M26" s="1"/>
      <c r="N26" s="1">
        <v>7.8129</v>
      </c>
      <c r="O26" s="1" t="s">
        <v>11746</v>
      </c>
      <c r="P26" s="1" t="s">
        <v>11815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48</v>
      </c>
      <c r="B27" s="1" t="s">
        <v>17</v>
      </c>
      <c r="C27" s="3">
        <v>342.0</v>
      </c>
      <c r="D27" s="1">
        <v>71.0</v>
      </c>
      <c r="E27" s="2"/>
      <c r="F27" s="1" t="s">
        <v>18</v>
      </c>
      <c r="G27" s="1" t="s">
        <v>123</v>
      </c>
      <c r="H27" s="1" t="s">
        <v>11816</v>
      </c>
      <c r="I27" s="1" t="s">
        <v>11817</v>
      </c>
      <c r="J27" s="1" t="s">
        <v>5141</v>
      </c>
      <c r="K27" s="2"/>
      <c r="L27" s="1">
        <v>454.0</v>
      </c>
      <c r="M27" s="1"/>
      <c r="N27" s="1">
        <v>9.21585</v>
      </c>
      <c r="O27" s="1" t="s">
        <v>55</v>
      </c>
      <c r="P27" s="1" t="s">
        <v>11818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48</v>
      </c>
      <c r="B28" s="1" t="s">
        <v>17</v>
      </c>
      <c r="C28" s="3">
        <v>344.0</v>
      </c>
      <c r="D28" s="1">
        <v>0.0</v>
      </c>
      <c r="E28" s="1" t="s">
        <v>11819</v>
      </c>
      <c r="F28" s="1" t="s">
        <v>50</v>
      </c>
      <c r="G28" s="1" t="s">
        <v>19</v>
      </c>
      <c r="H28" s="1" t="s">
        <v>11820</v>
      </c>
      <c r="I28" s="1" t="s">
        <v>11821</v>
      </c>
      <c r="J28" s="1" t="s">
        <v>11822</v>
      </c>
      <c r="K28" s="1" t="s">
        <v>11823</v>
      </c>
      <c r="L28" s="1">
        <v>-10.0</v>
      </c>
      <c r="M28" s="1">
        <v>0.0096</v>
      </c>
      <c r="N28" s="1">
        <v>9.940616666666667</v>
      </c>
      <c r="O28" s="1" t="s">
        <v>55</v>
      </c>
      <c r="P28" s="1" t="s">
        <v>11824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48</v>
      </c>
      <c r="B29" s="1" t="s">
        <v>17</v>
      </c>
      <c r="C29" s="3">
        <v>475.0</v>
      </c>
      <c r="D29" s="1">
        <v>97.0</v>
      </c>
      <c r="E29" s="2"/>
      <c r="F29" s="1" t="s">
        <v>18</v>
      </c>
      <c r="G29" s="1" t="s">
        <v>123</v>
      </c>
      <c r="H29" s="1" t="s">
        <v>11825</v>
      </c>
      <c r="I29" s="1" t="s">
        <v>11826</v>
      </c>
      <c r="J29" s="1" t="s">
        <v>5141</v>
      </c>
      <c r="K29" s="2"/>
      <c r="L29" s="1">
        <v>462.0</v>
      </c>
      <c r="M29" s="1"/>
      <c r="N29" s="1">
        <v>8.235766666666667</v>
      </c>
      <c r="O29" s="1" t="s">
        <v>55</v>
      </c>
      <c r="P29" s="1" t="s">
        <v>11827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24</v>
      </c>
      <c r="B30" s="1" t="s">
        <v>17</v>
      </c>
      <c r="C30" s="1">
        <v>298.2</v>
      </c>
      <c r="D30" s="1">
        <v>0.0</v>
      </c>
      <c r="E30" s="1" t="s">
        <v>25</v>
      </c>
      <c r="F30" s="1" t="s">
        <v>26</v>
      </c>
      <c r="G30" s="1" t="s">
        <v>27</v>
      </c>
      <c r="H30" s="1" t="s">
        <v>11828</v>
      </c>
      <c r="I30" s="1" t="s">
        <v>11829</v>
      </c>
      <c r="J30" s="1" t="s">
        <v>11829</v>
      </c>
      <c r="K30" s="2"/>
      <c r="L30" s="1">
        <v>-6.0</v>
      </c>
      <c r="M30" s="1"/>
      <c r="N30" s="1">
        <v>8.68785</v>
      </c>
      <c r="O30" s="1" t="s">
        <v>11746</v>
      </c>
      <c r="P30" s="1" t="s">
        <v>11830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48</v>
      </c>
      <c r="B31" s="1" t="s">
        <v>17</v>
      </c>
      <c r="C31" s="1">
        <v>319.0</v>
      </c>
      <c r="D31" s="1">
        <v>0.0</v>
      </c>
      <c r="E31" s="1" t="s">
        <v>11819</v>
      </c>
      <c r="F31" s="1" t="s">
        <v>50</v>
      </c>
      <c r="G31" s="1" t="s">
        <v>27</v>
      </c>
      <c r="H31" s="1" t="s">
        <v>11831</v>
      </c>
      <c r="I31" s="1" t="s">
        <v>11832</v>
      </c>
      <c r="J31" s="1" t="s">
        <v>11833</v>
      </c>
      <c r="K31" s="1" t="s">
        <v>11834</v>
      </c>
      <c r="L31" s="1">
        <v>0.0</v>
      </c>
      <c r="M31" s="1">
        <v>0.017</v>
      </c>
      <c r="N31" s="1">
        <v>15.003483333333334</v>
      </c>
      <c r="O31" s="1" t="s">
        <v>55</v>
      </c>
      <c r="P31" s="1" t="s">
        <v>11835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24</v>
      </c>
      <c r="B32" s="1" t="s">
        <v>17</v>
      </c>
      <c r="C32" s="1">
        <v>428.4</v>
      </c>
      <c r="D32" s="1">
        <v>0.0</v>
      </c>
      <c r="E32" s="1" t="s">
        <v>25</v>
      </c>
      <c r="F32" s="1" t="s">
        <v>26</v>
      </c>
      <c r="G32" s="1" t="s">
        <v>27</v>
      </c>
      <c r="H32" s="1" t="s">
        <v>11836</v>
      </c>
      <c r="I32" s="1" t="s">
        <v>11837</v>
      </c>
      <c r="J32" s="1" t="s">
        <v>11837</v>
      </c>
      <c r="K32" s="2"/>
      <c r="L32" s="1">
        <v>-7.0</v>
      </c>
      <c r="M32" s="1"/>
      <c r="N32" s="1">
        <v>7.963666666666667</v>
      </c>
      <c r="O32" s="1" t="s">
        <v>11746</v>
      </c>
      <c r="P32" s="1" t="s">
        <v>11838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48</v>
      </c>
      <c r="B33" s="1" t="s">
        <v>17</v>
      </c>
      <c r="C33" s="3">
        <v>398.0</v>
      </c>
      <c r="D33" s="1">
        <v>0.0</v>
      </c>
      <c r="E33" s="1" t="s">
        <v>25</v>
      </c>
      <c r="F33" s="1" t="s">
        <v>50</v>
      </c>
      <c r="G33" s="1" t="s">
        <v>27</v>
      </c>
      <c r="H33" s="1" t="s">
        <v>11839</v>
      </c>
      <c r="I33" s="1" t="s">
        <v>11840</v>
      </c>
      <c r="J33" s="1" t="s">
        <v>11841</v>
      </c>
      <c r="K33" s="1" t="s">
        <v>11842</v>
      </c>
      <c r="L33" s="1">
        <v>-20.0</v>
      </c>
      <c r="M33" s="1">
        <v>0.7205666666666667</v>
      </c>
      <c r="N33" s="1">
        <v>9.701716666666666</v>
      </c>
      <c r="O33" s="1" t="s">
        <v>55</v>
      </c>
      <c r="P33" s="1" t="s">
        <v>11843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66</v>
      </c>
      <c r="B34" s="1" t="s">
        <v>112</v>
      </c>
      <c r="C34" s="1">
        <v>658.0</v>
      </c>
      <c r="D34" s="1">
        <v>0.0</v>
      </c>
      <c r="E34" s="1" t="s">
        <v>1484</v>
      </c>
      <c r="F34" s="1" t="s">
        <v>26</v>
      </c>
      <c r="G34" s="1" t="s">
        <v>27</v>
      </c>
      <c r="H34" s="1" t="s">
        <v>11844</v>
      </c>
      <c r="I34" s="1" t="s">
        <v>11845</v>
      </c>
      <c r="J34" s="1" t="s">
        <v>11845</v>
      </c>
      <c r="K34" s="2"/>
      <c r="L34" s="1">
        <v>-8.0</v>
      </c>
      <c r="M34" s="1"/>
      <c r="N34" s="1">
        <v>11.53375</v>
      </c>
      <c r="O34" s="1" t="s">
        <v>11739</v>
      </c>
      <c r="P34" s="1" t="s">
        <v>11846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48</v>
      </c>
      <c r="B35" s="1" t="s">
        <v>17</v>
      </c>
      <c r="C35" s="1">
        <v>398.0</v>
      </c>
      <c r="D35" s="1">
        <v>0.0</v>
      </c>
      <c r="E35" s="1" t="s">
        <v>11847</v>
      </c>
      <c r="F35" s="1" t="s">
        <v>50</v>
      </c>
      <c r="G35" s="1" t="s">
        <v>27</v>
      </c>
      <c r="H35" s="1" t="s">
        <v>11848</v>
      </c>
      <c r="I35" s="1" t="s">
        <v>11849</v>
      </c>
      <c r="J35" s="1" t="s">
        <v>11850</v>
      </c>
      <c r="K35" s="1" t="s">
        <v>11851</v>
      </c>
      <c r="L35" s="1">
        <v>-28.0</v>
      </c>
      <c r="M35" s="1">
        <v>0.013016666666666666</v>
      </c>
      <c r="N35" s="1">
        <v>8.327316666666666</v>
      </c>
      <c r="O35" s="1" t="s">
        <v>55</v>
      </c>
      <c r="P35" s="1" t="s">
        <v>11852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32</v>
      </c>
      <c r="B36" s="1" t="s">
        <v>112</v>
      </c>
      <c r="C36" s="3">
        <v>429.0</v>
      </c>
      <c r="D36" s="1">
        <v>0.0</v>
      </c>
      <c r="E36" s="2"/>
      <c r="F36" s="1" t="s">
        <v>26</v>
      </c>
      <c r="G36" s="1" t="s">
        <v>27</v>
      </c>
      <c r="H36" s="1" t="s">
        <v>11853</v>
      </c>
      <c r="I36" s="1" t="s">
        <v>11854</v>
      </c>
      <c r="J36" s="1" t="s">
        <v>11854</v>
      </c>
      <c r="K36" s="2"/>
      <c r="L36" s="1">
        <v>-4.0</v>
      </c>
      <c r="M36" s="1"/>
      <c r="N36" s="1">
        <v>10.164816666666667</v>
      </c>
      <c r="O36" s="1" t="s">
        <v>11739</v>
      </c>
      <c r="P36" s="1" t="s">
        <v>11855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32</v>
      </c>
      <c r="B37" s="1" t="s">
        <v>112</v>
      </c>
      <c r="C37" s="3">
        <v>498.0</v>
      </c>
      <c r="D37" s="1">
        <v>0.0</v>
      </c>
      <c r="E37" s="2"/>
      <c r="F37" s="1" t="s">
        <v>26</v>
      </c>
      <c r="G37" s="1" t="s">
        <v>27</v>
      </c>
      <c r="H37" s="1" t="s">
        <v>11856</v>
      </c>
      <c r="I37" s="1" t="s">
        <v>11857</v>
      </c>
      <c r="J37" s="1" t="s">
        <v>11857</v>
      </c>
      <c r="K37" s="2"/>
      <c r="L37" s="1">
        <v>-10.0</v>
      </c>
      <c r="M37" s="1"/>
      <c r="N37" s="1">
        <v>4.59185</v>
      </c>
      <c r="O37" s="1" t="s">
        <v>11739</v>
      </c>
      <c r="P37" s="1" t="s">
        <v>11858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32</v>
      </c>
      <c r="B38" s="1" t="s">
        <v>112</v>
      </c>
      <c r="C38" s="1">
        <v>433.0</v>
      </c>
      <c r="D38" s="1">
        <v>0.0</v>
      </c>
      <c r="E38" s="2"/>
      <c r="F38" s="1" t="s">
        <v>26</v>
      </c>
      <c r="G38" s="1" t="s">
        <v>27</v>
      </c>
      <c r="H38" s="1" t="s">
        <v>11859</v>
      </c>
      <c r="I38" s="1" t="s">
        <v>11860</v>
      </c>
      <c r="J38" s="1" t="s">
        <v>11860</v>
      </c>
      <c r="K38" s="2"/>
      <c r="L38" s="1">
        <v>-8.0</v>
      </c>
      <c r="M38" s="1"/>
      <c r="N38" s="1">
        <v>6.3152333333333335</v>
      </c>
      <c r="O38" s="1" t="s">
        <v>11739</v>
      </c>
      <c r="P38" s="1" t="s">
        <v>11861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24</v>
      </c>
      <c r="B39" s="1" t="s">
        <v>17</v>
      </c>
      <c r="C39" s="1">
        <v>364.0</v>
      </c>
      <c r="D39" s="1">
        <v>0.0</v>
      </c>
      <c r="E39" s="1" t="s">
        <v>25</v>
      </c>
      <c r="F39" s="1" t="s">
        <v>26</v>
      </c>
      <c r="G39" s="1" t="s">
        <v>27</v>
      </c>
      <c r="H39" s="1" t="s">
        <v>11862</v>
      </c>
      <c r="I39" s="1" t="s">
        <v>11863</v>
      </c>
      <c r="J39" s="1" t="s">
        <v>11863</v>
      </c>
      <c r="K39" s="2"/>
      <c r="L39" s="1">
        <v>-8.0</v>
      </c>
      <c r="M39" s="1"/>
      <c r="N39" s="1">
        <v>6.4322333333333335</v>
      </c>
      <c r="O39" s="1" t="s">
        <v>11746</v>
      </c>
      <c r="P39" s="1" t="s">
        <v>11864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24</v>
      </c>
      <c r="B40" s="1" t="s">
        <v>17</v>
      </c>
      <c r="C40" s="1">
        <v>214.2</v>
      </c>
      <c r="D40" s="1">
        <v>0.0</v>
      </c>
      <c r="E40" s="1" t="s">
        <v>25</v>
      </c>
      <c r="F40" s="1" t="s">
        <v>26</v>
      </c>
      <c r="G40" s="1" t="s">
        <v>27</v>
      </c>
      <c r="H40" s="1" t="s">
        <v>11865</v>
      </c>
      <c r="I40" s="1" t="s">
        <v>11866</v>
      </c>
      <c r="J40" s="1" t="s">
        <v>11866</v>
      </c>
      <c r="K40" s="2"/>
      <c r="L40" s="1">
        <v>-6.0</v>
      </c>
      <c r="M40" s="1"/>
      <c r="N40" s="1">
        <v>8.004566666666667</v>
      </c>
      <c r="O40" s="1" t="s">
        <v>11746</v>
      </c>
      <c r="P40" s="1" t="s">
        <v>11800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24</v>
      </c>
      <c r="B41" s="1" t="s">
        <v>17</v>
      </c>
      <c r="C41" s="1">
        <v>214.2</v>
      </c>
      <c r="D41" s="1">
        <v>0.0</v>
      </c>
      <c r="E41" s="1" t="s">
        <v>25</v>
      </c>
      <c r="F41" s="1" t="s">
        <v>26</v>
      </c>
      <c r="G41" s="1" t="s">
        <v>27</v>
      </c>
      <c r="H41" s="1" t="s">
        <v>11867</v>
      </c>
      <c r="I41" s="1" t="s">
        <v>11868</v>
      </c>
      <c r="J41" s="1" t="s">
        <v>11868</v>
      </c>
      <c r="K41" s="2"/>
      <c r="L41" s="1">
        <v>-5.0</v>
      </c>
      <c r="M41" s="1"/>
      <c r="N41" s="1">
        <v>9.781366666666667</v>
      </c>
      <c r="O41" s="1" t="s">
        <v>11746</v>
      </c>
      <c r="P41" s="1" t="s">
        <v>11800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24</v>
      </c>
      <c r="B42" s="1" t="s">
        <v>17</v>
      </c>
      <c r="C42" s="3">
        <v>399.0</v>
      </c>
      <c r="D42" s="1">
        <v>0.0</v>
      </c>
      <c r="E42" s="1" t="s">
        <v>25</v>
      </c>
      <c r="F42" s="1" t="s">
        <v>26</v>
      </c>
      <c r="G42" s="1" t="s">
        <v>27</v>
      </c>
      <c r="H42" s="1" t="s">
        <v>11869</v>
      </c>
      <c r="I42" s="1" t="s">
        <v>11870</v>
      </c>
      <c r="J42" s="1" t="s">
        <v>11870</v>
      </c>
      <c r="K42" s="2"/>
      <c r="L42" s="1">
        <v>-4.0</v>
      </c>
      <c r="M42" s="1"/>
      <c r="N42" s="1">
        <v>10.7561</v>
      </c>
      <c r="O42" s="1" t="s">
        <v>11746</v>
      </c>
      <c r="P42" s="1" t="s">
        <v>11871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48</v>
      </c>
      <c r="B43" s="1" t="s">
        <v>17</v>
      </c>
      <c r="C43" s="1">
        <v>299.0</v>
      </c>
      <c r="D43" s="1">
        <v>0.0</v>
      </c>
      <c r="E43" s="1" t="s">
        <v>11847</v>
      </c>
      <c r="F43" s="1" t="s">
        <v>50</v>
      </c>
      <c r="G43" s="1" t="s">
        <v>27</v>
      </c>
      <c r="H43" s="1" t="s">
        <v>11872</v>
      </c>
      <c r="I43" s="1" t="s">
        <v>11873</v>
      </c>
      <c r="J43" s="1" t="s">
        <v>11874</v>
      </c>
      <c r="K43" s="1" t="s">
        <v>11875</v>
      </c>
      <c r="L43" s="1">
        <v>-1.0</v>
      </c>
      <c r="M43" s="1">
        <v>0.014783333333333334</v>
      </c>
      <c r="N43" s="1">
        <v>16.66658333333333</v>
      </c>
      <c r="O43" s="1" t="s">
        <v>55</v>
      </c>
      <c r="P43" s="1" t="s">
        <v>11876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32</v>
      </c>
      <c r="B44" s="1" t="s">
        <v>112</v>
      </c>
      <c r="C44" s="1">
        <v>329.0</v>
      </c>
      <c r="D44" s="1">
        <v>0.0</v>
      </c>
      <c r="E44" s="2"/>
      <c r="F44" s="1" t="s">
        <v>26</v>
      </c>
      <c r="G44" s="1" t="s">
        <v>27</v>
      </c>
      <c r="H44" s="1" t="s">
        <v>11877</v>
      </c>
      <c r="I44" s="1" t="s">
        <v>11878</v>
      </c>
      <c r="J44" s="1" t="s">
        <v>11878</v>
      </c>
      <c r="K44" s="2"/>
      <c r="L44" s="1">
        <v>-9.0</v>
      </c>
      <c r="M44" s="1"/>
      <c r="N44" s="1">
        <v>5.872966666666667</v>
      </c>
      <c r="O44" s="1" t="s">
        <v>11739</v>
      </c>
      <c r="P44" s="1" t="s">
        <v>11879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24</v>
      </c>
      <c r="B45" s="1" t="s">
        <v>17</v>
      </c>
      <c r="C45" s="1">
        <v>214.2</v>
      </c>
      <c r="D45" s="1">
        <v>0.0</v>
      </c>
      <c r="E45" s="1" t="s">
        <v>25</v>
      </c>
      <c r="F45" s="1" t="s">
        <v>26</v>
      </c>
      <c r="G45" s="1" t="s">
        <v>27</v>
      </c>
      <c r="H45" s="1" t="s">
        <v>11880</v>
      </c>
      <c r="I45" s="1" t="s">
        <v>11881</v>
      </c>
      <c r="J45" s="1" t="s">
        <v>11881</v>
      </c>
      <c r="K45" s="2"/>
      <c r="L45" s="1">
        <v>-9.0</v>
      </c>
      <c r="M45" s="1"/>
      <c r="N45" s="1">
        <v>5.164066666666667</v>
      </c>
      <c r="O45" s="1" t="s">
        <v>11746</v>
      </c>
      <c r="P45" s="1" t="s">
        <v>11882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32</v>
      </c>
      <c r="B46" s="1" t="s">
        <v>112</v>
      </c>
      <c r="C46" s="1">
        <v>364.0</v>
      </c>
      <c r="D46" s="1">
        <v>0.0</v>
      </c>
      <c r="E46" s="2"/>
      <c r="F46" s="1" t="s">
        <v>26</v>
      </c>
      <c r="G46" s="1" t="s">
        <v>27</v>
      </c>
      <c r="H46" s="1" t="s">
        <v>11883</v>
      </c>
      <c r="I46" s="1" t="s">
        <v>11884</v>
      </c>
      <c r="J46" s="1" t="s">
        <v>11884</v>
      </c>
      <c r="K46" s="2"/>
      <c r="L46" s="1">
        <v>-9.0</v>
      </c>
      <c r="M46" s="1"/>
      <c r="N46" s="1">
        <v>5.566083333333333</v>
      </c>
      <c r="O46" s="1" t="s">
        <v>11739</v>
      </c>
      <c r="P46" s="1" t="s">
        <v>11885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66</v>
      </c>
      <c r="B47" s="1" t="s">
        <v>112</v>
      </c>
      <c r="C47" s="1">
        <v>329.0</v>
      </c>
      <c r="D47" s="1">
        <v>0.0</v>
      </c>
      <c r="E47" s="1" t="s">
        <v>11886</v>
      </c>
      <c r="F47" s="1" t="s">
        <v>26</v>
      </c>
      <c r="G47" s="1" t="s">
        <v>27</v>
      </c>
      <c r="H47" s="1" t="s">
        <v>11887</v>
      </c>
      <c r="I47" s="1" t="s">
        <v>11888</v>
      </c>
      <c r="J47" s="1" t="s">
        <v>11888</v>
      </c>
      <c r="K47" s="2"/>
      <c r="L47" s="1">
        <v>-8.0</v>
      </c>
      <c r="M47" s="1"/>
      <c r="N47" s="1">
        <v>6.265183333333334</v>
      </c>
      <c r="O47" s="1" t="s">
        <v>11739</v>
      </c>
      <c r="P47" s="1" t="s">
        <v>10306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48</v>
      </c>
      <c r="B48" s="1" t="s">
        <v>17</v>
      </c>
      <c r="C48" s="3">
        <v>277.0</v>
      </c>
      <c r="D48" s="1">
        <v>62.0</v>
      </c>
      <c r="E48" s="2"/>
      <c r="F48" s="1" t="s">
        <v>18</v>
      </c>
      <c r="G48" s="1" t="s">
        <v>27</v>
      </c>
      <c r="H48" s="1" t="s">
        <v>11889</v>
      </c>
      <c r="I48" s="1" t="s">
        <v>11890</v>
      </c>
      <c r="J48" s="1" t="s">
        <v>5141</v>
      </c>
      <c r="K48" s="2"/>
      <c r="L48" s="1">
        <v>509.0</v>
      </c>
      <c r="M48" s="1"/>
      <c r="N48" s="1">
        <v>30.888466666666666</v>
      </c>
      <c r="O48" s="1" t="s">
        <v>55</v>
      </c>
      <c r="P48" s="1" t="s">
        <v>11891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48</v>
      </c>
      <c r="B49" s="1" t="s">
        <v>17</v>
      </c>
      <c r="C49" s="1">
        <v>279.0</v>
      </c>
      <c r="D49" s="1">
        <v>0.0</v>
      </c>
      <c r="E49" s="1" t="s">
        <v>11819</v>
      </c>
      <c r="F49" s="1" t="s">
        <v>50</v>
      </c>
      <c r="G49" s="1" t="s">
        <v>19</v>
      </c>
      <c r="H49" s="1" t="s">
        <v>11892</v>
      </c>
      <c r="I49" s="1" t="s">
        <v>11893</v>
      </c>
      <c r="J49" s="1" t="s">
        <v>11894</v>
      </c>
      <c r="K49" s="1" t="s">
        <v>11895</v>
      </c>
      <c r="L49" s="1">
        <v>-10.0</v>
      </c>
      <c r="M49" s="1">
        <v>0.015633333333333332</v>
      </c>
      <c r="N49" s="1">
        <v>8.304466666666666</v>
      </c>
      <c r="O49" s="1" t="s">
        <v>55</v>
      </c>
      <c r="P49" s="1" t="s">
        <v>11896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48</v>
      </c>
      <c r="B50" s="1" t="s">
        <v>17</v>
      </c>
      <c r="C50" s="1">
        <v>346.0</v>
      </c>
      <c r="D50" s="1">
        <v>0.0</v>
      </c>
      <c r="E50" s="1" t="s">
        <v>25</v>
      </c>
      <c r="F50" s="1" t="s">
        <v>50</v>
      </c>
      <c r="G50" s="1" t="s">
        <v>27</v>
      </c>
      <c r="H50" s="1" t="s">
        <v>11897</v>
      </c>
      <c r="I50" s="1" t="s">
        <v>11898</v>
      </c>
      <c r="J50" s="1" t="s">
        <v>11899</v>
      </c>
      <c r="K50" s="1" t="s">
        <v>11900</v>
      </c>
      <c r="L50" s="1">
        <v>-7.0</v>
      </c>
      <c r="M50" s="1">
        <v>1.8914333333333333</v>
      </c>
      <c r="N50" s="1">
        <v>8.104466666666667</v>
      </c>
      <c r="O50" s="1" t="s">
        <v>55</v>
      </c>
      <c r="P50" s="1" t="s">
        <v>11901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24</v>
      </c>
      <c r="B51" s="1" t="s">
        <v>17</v>
      </c>
      <c r="C51" s="1">
        <v>263.2</v>
      </c>
      <c r="D51" s="1">
        <v>0.0</v>
      </c>
      <c r="E51" s="1" t="s">
        <v>25</v>
      </c>
      <c r="F51" s="1" t="s">
        <v>26</v>
      </c>
      <c r="G51" s="1" t="s">
        <v>27</v>
      </c>
      <c r="H51" s="1" t="s">
        <v>11902</v>
      </c>
      <c r="I51" s="1" t="s">
        <v>11903</v>
      </c>
      <c r="J51" s="1" t="s">
        <v>11903</v>
      </c>
      <c r="K51" s="2"/>
      <c r="L51" s="1">
        <v>-6.0</v>
      </c>
      <c r="M51" s="1"/>
      <c r="N51" s="1">
        <v>8.968883333333334</v>
      </c>
      <c r="O51" s="1" t="s">
        <v>11746</v>
      </c>
      <c r="P51" s="1" t="s">
        <v>11904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48</v>
      </c>
      <c r="B52" s="1" t="s">
        <v>17</v>
      </c>
      <c r="C52" s="3">
        <v>307.0</v>
      </c>
      <c r="D52" s="1">
        <v>0.0</v>
      </c>
      <c r="E52" s="1" t="s">
        <v>11847</v>
      </c>
      <c r="F52" s="1" t="s">
        <v>50</v>
      </c>
      <c r="G52" s="1" t="s">
        <v>19</v>
      </c>
      <c r="H52" s="1" t="s">
        <v>11905</v>
      </c>
      <c r="I52" s="1" t="s">
        <v>11906</v>
      </c>
      <c r="J52" s="1" t="s">
        <v>11907</v>
      </c>
      <c r="K52" s="1" t="s">
        <v>11908</v>
      </c>
      <c r="L52" s="1">
        <v>-7.0</v>
      </c>
      <c r="M52" s="1">
        <v>0.012533333333333334</v>
      </c>
      <c r="N52" s="1">
        <v>5.836516666666666</v>
      </c>
      <c r="O52" s="1" t="s">
        <v>55</v>
      </c>
      <c r="P52" s="1" t="s">
        <v>11909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24</v>
      </c>
      <c r="B53" s="1" t="s">
        <v>17</v>
      </c>
      <c r="C53" s="1">
        <v>182.2</v>
      </c>
      <c r="D53" s="1">
        <v>0.0</v>
      </c>
      <c r="E53" s="1" t="s">
        <v>25</v>
      </c>
      <c r="F53" s="1" t="s">
        <v>26</v>
      </c>
      <c r="G53" s="1" t="s">
        <v>27</v>
      </c>
      <c r="H53" s="1" t="s">
        <v>11910</v>
      </c>
      <c r="I53" s="1" t="s">
        <v>11911</v>
      </c>
      <c r="J53" s="1" t="s">
        <v>11912</v>
      </c>
      <c r="K53" s="2"/>
      <c r="L53" s="1">
        <v>-12.0</v>
      </c>
      <c r="M53" s="1"/>
      <c r="N53" s="1">
        <v>2.1520166666666665</v>
      </c>
      <c r="O53" s="1" t="s">
        <v>11746</v>
      </c>
      <c r="P53" s="1" t="s">
        <v>11913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48</v>
      </c>
      <c r="B54" s="1" t="s">
        <v>17</v>
      </c>
      <c r="C54" s="1">
        <v>786.0</v>
      </c>
      <c r="D54" s="1">
        <v>210.0</v>
      </c>
      <c r="E54" s="2"/>
      <c r="F54" s="1" t="s">
        <v>18</v>
      </c>
      <c r="G54" s="1" t="s">
        <v>27</v>
      </c>
      <c r="H54" s="1" t="s">
        <v>11914</v>
      </c>
      <c r="I54" s="1" t="s">
        <v>11915</v>
      </c>
      <c r="J54" s="1" t="s">
        <v>5141</v>
      </c>
      <c r="K54" s="2"/>
      <c r="L54" s="1">
        <v>540.0</v>
      </c>
      <c r="M54" s="1"/>
      <c r="N54" s="1">
        <v>16.121666666666666</v>
      </c>
      <c r="O54" s="1" t="s">
        <v>55</v>
      </c>
      <c r="P54" s="1" t="s">
        <v>11916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24</v>
      </c>
      <c r="B55" s="1" t="s">
        <v>17</v>
      </c>
      <c r="C55" s="1">
        <v>329.0</v>
      </c>
      <c r="D55" s="1">
        <v>0.0</v>
      </c>
      <c r="E55" s="1" t="s">
        <v>25</v>
      </c>
      <c r="F55" s="1" t="s">
        <v>26</v>
      </c>
      <c r="G55" s="1" t="s">
        <v>27</v>
      </c>
      <c r="H55" s="1" t="s">
        <v>11917</v>
      </c>
      <c r="I55" s="1" t="s">
        <v>11918</v>
      </c>
      <c r="J55" s="1" t="s">
        <v>11918</v>
      </c>
      <c r="K55" s="2"/>
      <c r="L55" s="1">
        <v>-7.0</v>
      </c>
      <c r="M55" s="1"/>
      <c r="N55" s="1">
        <v>7.6809666666666665</v>
      </c>
      <c r="O55" s="1" t="s">
        <v>11746</v>
      </c>
      <c r="P55" s="1" t="s">
        <v>11919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48</v>
      </c>
      <c r="B56" s="1" t="s">
        <v>17</v>
      </c>
      <c r="C56" s="3">
        <v>414.0</v>
      </c>
      <c r="D56" s="1">
        <v>0.0</v>
      </c>
      <c r="E56" s="1" t="s">
        <v>11847</v>
      </c>
      <c r="F56" s="1" t="s">
        <v>50</v>
      </c>
      <c r="G56" s="1" t="s">
        <v>27</v>
      </c>
      <c r="H56" s="1" t="s">
        <v>11920</v>
      </c>
      <c r="I56" s="1" t="s">
        <v>11921</v>
      </c>
      <c r="J56" s="1" t="s">
        <v>11922</v>
      </c>
      <c r="K56" s="1" t="s">
        <v>11923</v>
      </c>
      <c r="L56" s="1">
        <v>16.0</v>
      </c>
      <c r="M56" s="1">
        <v>0.0276</v>
      </c>
      <c r="N56" s="1">
        <v>13.245</v>
      </c>
      <c r="O56" s="1" t="s">
        <v>55</v>
      </c>
      <c r="P56" s="1" t="s">
        <v>11924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48</v>
      </c>
      <c r="B57" s="1" t="s">
        <v>17</v>
      </c>
      <c r="C57" s="1">
        <v>199.0</v>
      </c>
      <c r="D57" s="1">
        <v>50.0</v>
      </c>
      <c r="E57" s="2"/>
      <c r="F57" s="1" t="s">
        <v>18</v>
      </c>
      <c r="G57" s="1" t="s">
        <v>19</v>
      </c>
      <c r="H57" s="1" t="s">
        <v>11925</v>
      </c>
      <c r="I57" s="1" t="s">
        <v>11926</v>
      </c>
      <c r="J57" s="1" t="s">
        <v>5141</v>
      </c>
      <c r="K57" s="2"/>
      <c r="L57" s="1">
        <v>550.0</v>
      </c>
      <c r="M57" s="1"/>
      <c r="N57" s="1">
        <v>7.013083333333333</v>
      </c>
      <c r="O57" s="1" t="s">
        <v>55</v>
      </c>
      <c r="P57" s="1" t="s">
        <v>11927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24</v>
      </c>
      <c r="B58" s="1" t="s">
        <v>17</v>
      </c>
      <c r="C58" s="3">
        <v>359.4</v>
      </c>
      <c r="D58" s="1">
        <v>0.0</v>
      </c>
      <c r="E58" s="1" t="s">
        <v>25</v>
      </c>
      <c r="F58" s="1" t="s">
        <v>26</v>
      </c>
      <c r="G58" s="1" t="s">
        <v>27</v>
      </c>
      <c r="H58" s="1" t="s">
        <v>11928</v>
      </c>
      <c r="I58" s="1" t="s">
        <v>11929</v>
      </c>
      <c r="J58" s="1" t="s">
        <v>11929</v>
      </c>
      <c r="K58" s="2"/>
      <c r="L58" s="1">
        <v>-8.0</v>
      </c>
      <c r="M58" s="1"/>
      <c r="N58" s="1">
        <v>6.695216666666667</v>
      </c>
      <c r="O58" s="1" t="s">
        <v>11746</v>
      </c>
      <c r="P58" s="1" t="s">
        <v>11930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24</v>
      </c>
      <c r="B59" s="1" t="s">
        <v>17</v>
      </c>
      <c r="C59" s="1">
        <v>472.2</v>
      </c>
      <c r="D59" s="1">
        <v>0.0</v>
      </c>
      <c r="E59" s="1" t="s">
        <v>25</v>
      </c>
      <c r="F59" s="1" t="s">
        <v>26</v>
      </c>
      <c r="G59" s="1" t="s">
        <v>27</v>
      </c>
      <c r="H59" s="1" t="s">
        <v>11931</v>
      </c>
      <c r="I59" s="1" t="s">
        <v>11932</v>
      </c>
      <c r="J59" s="1" t="s">
        <v>11932</v>
      </c>
      <c r="K59" s="2"/>
      <c r="L59" s="1">
        <v>-7.0</v>
      </c>
      <c r="M59" s="1"/>
      <c r="N59" s="1">
        <v>7.85035</v>
      </c>
      <c r="O59" s="1" t="s">
        <v>11746</v>
      </c>
      <c r="P59" s="1" t="s">
        <v>11933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24</v>
      </c>
      <c r="B60" s="1" t="s">
        <v>17</v>
      </c>
      <c r="C60" s="1">
        <v>394.0</v>
      </c>
      <c r="D60" s="1">
        <v>0.0</v>
      </c>
      <c r="E60" s="1" t="s">
        <v>25</v>
      </c>
      <c r="F60" s="1" t="s">
        <v>26</v>
      </c>
      <c r="G60" s="1" t="s">
        <v>27</v>
      </c>
      <c r="H60" s="1" t="s">
        <v>11934</v>
      </c>
      <c r="I60" s="1" t="s">
        <v>11935</v>
      </c>
      <c r="J60" s="1" t="s">
        <v>11935</v>
      </c>
      <c r="K60" s="2"/>
      <c r="L60" s="1">
        <v>-6.0</v>
      </c>
      <c r="M60" s="1"/>
      <c r="N60" s="1">
        <v>8.1796</v>
      </c>
      <c r="O60" s="1" t="s">
        <v>11746</v>
      </c>
      <c r="P60" s="1" t="s">
        <v>11936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48</v>
      </c>
      <c r="B61" s="1" t="s">
        <v>17</v>
      </c>
      <c r="C61" s="3">
        <v>250.0</v>
      </c>
      <c r="D61" s="1">
        <v>0.0</v>
      </c>
      <c r="E61" s="1" t="s">
        <v>11819</v>
      </c>
      <c r="F61" s="1" t="s">
        <v>50</v>
      </c>
      <c r="G61" s="1" t="s">
        <v>27</v>
      </c>
      <c r="H61" s="1" t="s">
        <v>11937</v>
      </c>
      <c r="I61" s="1" t="s">
        <v>11938</v>
      </c>
      <c r="J61" s="1" t="s">
        <v>11939</v>
      </c>
      <c r="K61" s="1" t="s">
        <v>11940</v>
      </c>
      <c r="L61" s="1">
        <v>-11.0</v>
      </c>
      <c r="M61" s="1">
        <v>0.0111</v>
      </c>
      <c r="N61" s="1">
        <v>8.44625</v>
      </c>
      <c r="O61" s="1" t="s">
        <v>55</v>
      </c>
      <c r="P61" s="1" t="s">
        <v>11941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48</v>
      </c>
      <c r="B62" s="1" t="s">
        <v>17</v>
      </c>
      <c r="C62" s="1">
        <v>598.0</v>
      </c>
      <c r="D62" s="1">
        <v>0.0</v>
      </c>
      <c r="E62" s="1" t="s">
        <v>11819</v>
      </c>
      <c r="F62" s="1" t="s">
        <v>50</v>
      </c>
      <c r="G62" s="1" t="s">
        <v>27</v>
      </c>
      <c r="H62" s="1" t="s">
        <v>11942</v>
      </c>
      <c r="I62" s="1" t="s">
        <v>11943</v>
      </c>
      <c r="J62" s="1" t="s">
        <v>11944</v>
      </c>
      <c r="K62" s="1" t="s">
        <v>11945</v>
      </c>
      <c r="L62" s="1">
        <v>-10.0</v>
      </c>
      <c r="M62" s="1">
        <v>0.014783333333333334</v>
      </c>
      <c r="N62" s="1">
        <v>6.91575</v>
      </c>
      <c r="O62" s="1" t="s">
        <v>55</v>
      </c>
      <c r="P62" s="1" t="s">
        <v>11946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24</v>
      </c>
      <c r="B63" s="1" t="s">
        <v>17</v>
      </c>
      <c r="C63" s="1">
        <v>382.0</v>
      </c>
      <c r="D63" s="1">
        <v>0.0</v>
      </c>
      <c r="E63" s="1" t="s">
        <v>25</v>
      </c>
      <c r="F63" s="1" t="s">
        <v>26</v>
      </c>
      <c r="G63" s="1" t="s">
        <v>27</v>
      </c>
      <c r="H63" s="1" t="s">
        <v>11947</v>
      </c>
      <c r="I63" s="1" t="s">
        <v>11948</v>
      </c>
      <c r="J63" s="1" t="s">
        <v>11948</v>
      </c>
      <c r="K63" s="2"/>
      <c r="L63" s="1">
        <v>-8.0</v>
      </c>
      <c r="M63" s="1"/>
      <c r="N63" s="1">
        <v>6.5536</v>
      </c>
      <c r="O63" s="1" t="s">
        <v>11746</v>
      </c>
      <c r="P63" s="1" t="s">
        <v>11949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48</v>
      </c>
      <c r="B64" s="1" t="s">
        <v>17</v>
      </c>
      <c r="C64" s="3">
        <v>199.0</v>
      </c>
      <c r="D64" s="1">
        <v>50.0</v>
      </c>
      <c r="E64" s="2"/>
      <c r="F64" s="1" t="s">
        <v>18</v>
      </c>
      <c r="G64" s="1" t="s">
        <v>19</v>
      </c>
      <c r="H64" s="1" t="s">
        <v>11950</v>
      </c>
      <c r="I64" s="1" t="s">
        <v>11951</v>
      </c>
      <c r="J64" s="1" t="s">
        <v>5141</v>
      </c>
      <c r="K64" s="2"/>
      <c r="L64" s="1">
        <v>574.0</v>
      </c>
      <c r="M64" s="1"/>
      <c r="N64" s="1">
        <v>9.35505</v>
      </c>
      <c r="O64" s="1" t="s">
        <v>55</v>
      </c>
      <c r="P64" s="1" t="s">
        <v>11952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32</v>
      </c>
      <c r="B65" s="1" t="s">
        <v>112</v>
      </c>
      <c r="C65" s="1">
        <v>587.0</v>
      </c>
      <c r="D65" s="1">
        <v>0.0</v>
      </c>
      <c r="E65" s="2"/>
      <c r="F65" s="1" t="s">
        <v>26</v>
      </c>
      <c r="G65" s="1" t="s">
        <v>27</v>
      </c>
      <c r="H65" s="1" t="s">
        <v>11953</v>
      </c>
      <c r="I65" s="1" t="s">
        <v>11954</v>
      </c>
      <c r="J65" s="1" t="s">
        <v>11954</v>
      </c>
      <c r="K65" s="2"/>
      <c r="L65" s="1">
        <v>-11.0</v>
      </c>
      <c r="M65" s="1"/>
      <c r="N65" s="1">
        <v>8.41805</v>
      </c>
      <c r="O65" s="1" t="s">
        <v>11739</v>
      </c>
      <c r="P65" s="1" t="s">
        <v>11955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24</v>
      </c>
      <c r="B66" s="1" t="s">
        <v>17</v>
      </c>
      <c r="C66" s="1">
        <v>214.2</v>
      </c>
      <c r="D66" s="1">
        <v>0.0</v>
      </c>
      <c r="E66" s="1" t="s">
        <v>25</v>
      </c>
      <c r="F66" s="1" t="s">
        <v>26</v>
      </c>
      <c r="G66" s="1" t="s">
        <v>27</v>
      </c>
      <c r="H66" s="1" t="s">
        <v>11956</v>
      </c>
      <c r="I66" s="1" t="s">
        <v>11957</v>
      </c>
      <c r="J66" s="1" t="s">
        <v>11957</v>
      </c>
      <c r="K66" s="2"/>
      <c r="L66" s="1">
        <v>-8.0</v>
      </c>
      <c r="M66" s="1"/>
      <c r="N66" s="1">
        <v>6.137083333333333</v>
      </c>
      <c r="O66" s="1" t="s">
        <v>11746</v>
      </c>
      <c r="P66" s="1" t="s">
        <v>11958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24</v>
      </c>
      <c r="B67" s="1" t="s">
        <v>17</v>
      </c>
      <c r="C67" s="3">
        <v>214.2</v>
      </c>
      <c r="D67" s="1">
        <v>0.0</v>
      </c>
      <c r="E67" s="1" t="s">
        <v>25</v>
      </c>
      <c r="F67" s="1" t="s">
        <v>26</v>
      </c>
      <c r="G67" s="1" t="s">
        <v>27</v>
      </c>
      <c r="H67" s="1" t="s">
        <v>11959</v>
      </c>
      <c r="I67" s="1" t="s">
        <v>11960</v>
      </c>
      <c r="J67" s="1" t="s">
        <v>11960</v>
      </c>
      <c r="K67" s="2"/>
      <c r="L67" s="1">
        <v>-9.0</v>
      </c>
      <c r="M67" s="1"/>
      <c r="N67" s="1">
        <v>5.761033333333334</v>
      </c>
      <c r="O67" s="1" t="s">
        <v>11746</v>
      </c>
      <c r="P67" s="1" t="s">
        <v>11784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48</v>
      </c>
      <c r="B68" s="1" t="s">
        <v>17</v>
      </c>
      <c r="C68" s="1">
        <v>574.0</v>
      </c>
      <c r="D68" s="1">
        <v>124.0</v>
      </c>
      <c r="E68" s="2"/>
      <c r="F68" s="1" t="s">
        <v>18</v>
      </c>
      <c r="G68" s="1" t="s">
        <v>27</v>
      </c>
      <c r="H68" s="1" t="s">
        <v>11961</v>
      </c>
      <c r="I68" s="1" t="s">
        <v>11962</v>
      </c>
      <c r="J68" s="1" t="s">
        <v>11962</v>
      </c>
      <c r="K68" s="2"/>
      <c r="L68" s="1">
        <v>-8.0</v>
      </c>
      <c r="M68" s="1"/>
      <c r="N68" s="1">
        <v>15.601316666666667</v>
      </c>
      <c r="O68" s="1" t="s">
        <v>55</v>
      </c>
      <c r="P68" s="1" t="s">
        <v>11963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48</v>
      </c>
      <c r="B69" s="1" t="s">
        <v>17</v>
      </c>
      <c r="C69" s="1">
        <v>309.0</v>
      </c>
      <c r="D69" s="1">
        <v>0.0</v>
      </c>
      <c r="E69" s="1" t="s">
        <v>11847</v>
      </c>
      <c r="F69" s="1" t="s">
        <v>50</v>
      </c>
      <c r="G69" s="1" t="s">
        <v>27</v>
      </c>
      <c r="H69" s="1" t="s">
        <v>11964</v>
      </c>
      <c r="I69" s="1" t="s">
        <v>11965</v>
      </c>
      <c r="J69" s="1" t="s">
        <v>11966</v>
      </c>
      <c r="K69" s="1" t="s">
        <v>11967</v>
      </c>
      <c r="L69" s="1">
        <v>-4.0</v>
      </c>
      <c r="M69" s="1">
        <v>0.02355</v>
      </c>
      <c r="N69" s="1">
        <v>10.4155</v>
      </c>
      <c r="O69" s="1" t="s">
        <v>55</v>
      </c>
      <c r="P69" s="1" t="s">
        <v>11968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66</v>
      </c>
      <c r="B70" s="1" t="s">
        <v>17</v>
      </c>
      <c r="C70" s="3">
        <v>264.0</v>
      </c>
      <c r="D70" s="1">
        <v>0.0</v>
      </c>
      <c r="E70" s="1" t="s">
        <v>11969</v>
      </c>
      <c r="F70" s="1" t="s">
        <v>26</v>
      </c>
      <c r="G70" s="1" t="s">
        <v>27</v>
      </c>
      <c r="H70" s="1" t="s">
        <v>11970</v>
      </c>
      <c r="I70" s="1" t="s">
        <v>11971</v>
      </c>
      <c r="J70" s="1" t="s">
        <v>11971</v>
      </c>
      <c r="K70" s="2"/>
      <c r="L70" s="1">
        <v>-1.0</v>
      </c>
      <c r="M70" s="1"/>
      <c r="N70" s="1">
        <v>13.743333333333334</v>
      </c>
      <c r="O70" s="1" t="s">
        <v>11739</v>
      </c>
      <c r="P70" s="1" t="s">
        <v>11972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48</v>
      </c>
      <c r="B71" s="1" t="s">
        <v>17</v>
      </c>
      <c r="C71" s="1">
        <v>718.0</v>
      </c>
      <c r="D71" s="1">
        <v>0.0</v>
      </c>
      <c r="E71" s="1" t="s">
        <v>11847</v>
      </c>
      <c r="F71" s="1" t="s">
        <v>50</v>
      </c>
      <c r="G71" s="1" t="s">
        <v>27</v>
      </c>
      <c r="H71" s="1" t="s">
        <v>11973</v>
      </c>
      <c r="I71" s="1" t="s">
        <v>11974</v>
      </c>
      <c r="J71" s="1" t="s">
        <v>11975</v>
      </c>
      <c r="K71" s="1" t="s">
        <v>11976</v>
      </c>
      <c r="L71" s="1">
        <v>-7.0</v>
      </c>
      <c r="M71" s="1">
        <v>0.009783333333333333</v>
      </c>
      <c r="N71" s="1">
        <v>14.2721</v>
      </c>
      <c r="O71" s="1" t="s">
        <v>55</v>
      </c>
      <c r="P71" s="1" t="s">
        <v>11977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48</v>
      </c>
      <c r="B72" s="1" t="s">
        <v>17</v>
      </c>
      <c r="C72" s="3">
        <v>258.0</v>
      </c>
      <c r="D72" s="1">
        <v>0.0</v>
      </c>
      <c r="E72" s="1" t="s">
        <v>11819</v>
      </c>
      <c r="F72" s="1" t="s">
        <v>50</v>
      </c>
      <c r="G72" s="1" t="s">
        <v>27</v>
      </c>
      <c r="H72" s="1" t="s">
        <v>11978</v>
      </c>
      <c r="I72" s="1" t="s">
        <v>11979</v>
      </c>
      <c r="J72" s="1" t="s">
        <v>11980</v>
      </c>
      <c r="K72" s="1" t="s">
        <v>11981</v>
      </c>
      <c r="L72" s="1">
        <v>-12.0</v>
      </c>
      <c r="M72" s="1">
        <v>0.0556</v>
      </c>
      <c r="N72" s="1">
        <v>11.18505</v>
      </c>
      <c r="O72" s="1" t="s">
        <v>55</v>
      </c>
      <c r="P72" s="1" t="s">
        <v>11982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66</v>
      </c>
      <c r="B73" s="1" t="s">
        <v>17</v>
      </c>
      <c r="C73" s="1">
        <v>394.0</v>
      </c>
      <c r="D73" s="1">
        <v>0.0</v>
      </c>
      <c r="E73" s="1" t="s">
        <v>11983</v>
      </c>
      <c r="F73" s="1" t="s">
        <v>26</v>
      </c>
      <c r="G73" s="1" t="s">
        <v>27</v>
      </c>
      <c r="H73" s="1" t="s">
        <v>11984</v>
      </c>
      <c r="I73" s="1" t="s">
        <v>11985</v>
      </c>
      <c r="J73" s="1" t="s">
        <v>11985</v>
      </c>
      <c r="K73" s="2"/>
      <c r="L73" s="1">
        <v>-5.0</v>
      </c>
      <c r="M73" s="1"/>
      <c r="N73" s="1">
        <v>9.734216666666667</v>
      </c>
      <c r="O73" s="1" t="s">
        <v>11739</v>
      </c>
      <c r="P73" s="1" t="s">
        <v>11986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32</v>
      </c>
      <c r="B74" s="1" t="s">
        <v>17</v>
      </c>
      <c r="C74" s="1">
        <v>434.0</v>
      </c>
      <c r="D74" s="1">
        <v>0.0</v>
      </c>
      <c r="E74" s="2"/>
      <c r="F74" s="1" t="s">
        <v>26</v>
      </c>
      <c r="G74" s="1" t="s">
        <v>27</v>
      </c>
      <c r="H74" s="1" t="s">
        <v>11987</v>
      </c>
      <c r="I74" s="1" t="s">
        <v>11988</v>
      </c>
      <c r="J74" s="1" t="s">
        <v>11988</v>
      </c>
      <c r="K74" s="2"/>
      <c r="L74" s="1">
        <v>-2.0</v>
      </c>
      <c r="M74" s="1"/>
      <c r="N74" s="1">
        <v>12.69545</v>
      </c>
      <c r="O74" s="1" t="s">
        <v>11739</v>
      </c>
      <c r="P74" s="1" t="s">
        <v>11989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24</v>
      </c>
      <c r="B75" s="1" t="s">
        <v>17</v>
      </c>
      <c r="C75" s="1">
        <v>214.2</v>
      </c>
      <c r="D75" s="1">
        <v>0.0</v>
      </c>
      <c r="E75" s="1" t="s">
        <v>25</v>
      </c>
      <c r="F75" s="1" t="s">
        <v>26</v>
      </c>
      <c r="G75" s="1" t="s">
        <v>27</v>
      </c>
      <c r="H75" s="1" t="s">
        <v>11990</v>
      </c>
      <c r="I75" s="1" t="s">
        <v>11991</v>
      </c>
      <c r="J75" s="1" t="s">
        <v>11991</v>
      </c>
      <c r="K75" s="2"/>
      <c r="L75" s="1">
        <v>-6.0</v>
      </c>
      <c r="M75" s="1"/>
      <c r="N75" s="1">
        <v>8.573533333333334</v>
      </c>
      <c r="O75" s="1" t="s">
        <v>11746</v>
      </c>
      <c r="P75" s="1" t="s">
        <v>11747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66</v>
      </c>
      <c r="B76" s="1" t="s">
        <v>17</v>
      </c>
      <c r="C76" s="1">
        <v>299.0</v>
      </c>
      <c r="D76" s="1">
        <v>0.0</v>
      </c>
      <c r="E76" s="1" t="s">
        <v>11992</v>
      </c>
      <c r="F76" s="1" t="s">
        <v>26</v>
      </c>
      <c r="G76" s="1" t="s">
        <v>27</v>
      </c>
      <c r="H76" s="1" t="s">
        <v>11993</v>
      </c>
      <c r="I76" s="1" t="s">
        <v>11994</v>
      </c>
      <c r="J76" s="1" t="s">
        <v>11994</v>
      </c>
      <c r="K76" s="2"/>
      <c r="L76" s="1">
        <v>-3.0</v>
      </c>
      <c r="M76" s="1"/>
      <c r="N76" s="1">
        <v>11.483383333333334</v>
      </c>
      <c r="O76" s="1" t="s">
        <v>11739</v>
      </c>
      <c r="P76" s="1" t="s">
        <v>11995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48</v>
      </c>
      <c r="B77" s="1" t="s">
        <v>17</v>
      </c>
      <c r="C77" s="1">
        <v>605.0</v>
      </c>
      <c r="D77" s="1">
        <v>0.0</v>
      </c>
      <c r="E77" s="1" t="s">
        <v>11847</v>
      </c>
      <c r="F77" s="1" t="s">
        <v>50</v>
      </c>
      <c r="G77" s="1" t="s">
        <v>27</v>
      </c>
      <c r="H77" s="1" t="s">
        <v>11996</v>
      </c>
      <c r="I77" s="1" t="s">
        <v>11997</v>
      </c>
      <c r="J77" s="1" t="s">
        <v>11998</v>
      </c>
      <c r="K77" s="1" t="s">
        <v>11999</v>
      </c>
      <c r="L77" s="1">
        <v>-12.0</v>
      </c>
      <c r="M77" s="1">
        <v>0.011216666666666666</v>
      </c>
      <c r="N77" s="1">
        <v>8.964633333333333</v>
      </c>
      <c r="O77" s="1" t="s">
        <v>55</v>
      </c>
      <c r="P77" s="1" t="s">
        <v>12000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32</v>
      </c>
      <c r="B78" s="1" t="s">
        <v>17</v>
      </c>
      <c r="C78" s="1">
        <v>832.0</v>
      </c>
      <c r="D78" s="1">
        <v>0.0</v>
      </c>
      <c r="E78" s="2"/>
      <c r="F78" s="1" t="s">
        <v>26</v>
      </c>
      <c r="G78" s="1" t="s">
        <v>27</v>
      </c>
      <c r="H78" s="1" t="s">
        <v>12001</v>
      </c>
      <c r="I78" s="1" t="s">
        <v>12002</v>
      </c>
      <c r="J78" s="1" t="s">
        <v>12002</v>
      </c>
      <c r="K78" s="2"/>
      <c r="L78" s="1">
        <v>-5.0</v>
      </c>
      <c r="M78" s="1"/>
      <c r="N78" s="1">
        <v>14.84145</v>
      </c>
      <c r="O78" s="1" t="s">
        <v>11739</v>
      </c>
      <c r="P78" s="1" t="s">
        <v>12003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48</v>
      </c>
      <c r="B79" s="1" t="s">
        <v>17</v>
      </c>
      <c r="C79" s="1">
        <v>260.0</v>
      </c>
      <c r="D79" s="1">
        <v>0.0</v>
      </c>
      <c r="E79" s="1" t="s">
        <v>11819</v>
      </c>
      <c r="F79" s="1" t="s">
        <v>50</v>
      </c>
      <c r="G79" s="1" t="s">
        <v>27</v>
      </c>
      <c r="H79" s="1" t="s">
        <v>12004</v>
      </c>
      <c r="I79" s="1" t="s">
        <v>12005</v>
      </c>
      <c r="J79" s="1" t="s">
        <v>12006</v>
      </c>
      <c r="K79" s="1" t="s">
        <v>12007</v>
      </c>
      <c r="L79" s="1">
        <v>-12.0</v>
      </c>
      <c r="M79" s="1">
        <v>0.012716666666666666</v>
      </c>
      <c r="N79" s="1">
        <v>0.9085166666666666</v>
      </c>
      <c r="O79" s="1" t="s">
        <v>55</v>
      </c>
      <c r="P79" s="1" t="s">
        <v>12008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48</v>
      </c>
      <c r="B80" s="1" t="s">
        <v>17</v>
      </c>
      <c r="C80" s="1">
        <v>250.0</v>
      </c>
      <c r="D80" s="1">
        <v>0.0</v>
      </c>
      <c r="E80" s="1" t="s">
        <v>11819</v>
      </c>
      <c r="F80" s="1" t="s">
        <v>50</v>
      </c>
      <c r="G80" s="1" t="s">
        <v>27</v>
      </c>
      <c r="H80" s="1" t="s">
        <v>12009</v>
      </c>
      <c r="I80" s="1" t="s">
        <v>12010</v>
      </c>
      <c r="J80" s="1" t="s">
        <v>12011</v>
      </c>
      <c r="K80" s="1" t="s">
        <v>12012</v>
      </c>
      <c r="L80" s="1">
        <v>-14.0</v>
      </c>
      <c r="M80" s="1">
        <v>0.01718333333333333</v>
      </c>
      <c r="N80" s="1">
        <v>6.24355</v>
      </c>
      <c r="O80" s="1" t="s">
        <v>55</v>
      </c>
      <c r="P80" s="1" t="s">
        <v>12013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48</v>
      </c>
      <c r="B81" s="1" t="s">
        <v>17</v>
      </c>
      <c r="C81" s="1">
        <v>231.0</v>
      </c>
      <c r="D81" s="1">
        <v>78.0</v>
      </c>
      <c r="E81" s="2"/>
      <c r="F81" s="1" t="s">
        <v>18</v>
      </c>
      <c r="G81" s="1" t="s">
        <v>27</v>
      </c>
      <c r="H81" s="1" t="s">
        <v>12014</v>
      </c>
      <c r="I81" s="1" t="s">
        <v>12015</v>
      </c>
      <c r="J81" s="1" t="s">
        <v>12015</v>
      </c>
      <c r="K81" s="2"/>
      <c r="L81" s="1">
        <v>-10.0</v>
      </c>
      <c r="M81" s="1"/>
      <c r="N81" s="1">
        <v>43.59583333333333</v>
      </c>
      <c r="O81" s="1" t="s">
        <v>55</v>
      </c>
      <c r="P81" s="1" t="s">
        <v>12016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24</v>
      </c>
      <c r="B82" s="1" t="s">
        <v>17</v>
      </c>
      <c r="C82" s="1">
        <v>954.0</v>
      </c>
      <c r="D82" s="1">
        <v>0.0</v>
      </c>
      <c r="E82" s="1" t="s">
        <v>25</v>
      </c>
      <c r="F82" s="1" t="s">
        <v>26</v>
      </c>
      <c r="G82" s="1" t="s">
        <v>27</v>
      </c>
      <c r="H82" s="1" t="s">
        <v>12017</v>
      </c>
      <c r="I82" s="1" t="s">
        <v>12018</v>
      </c>
      <c r="J82" s="1" t="s">
        <v>12018</v>
      </c>
      <c r="K82" s="2"/>
      <c r="L82" s="1">
        <v>-7.0</v>
      </c>
      <c r="M82" s="1"/>
      <c r="N82" s="1">
        <v>12.616133333333334</v>
      </c>
      <c r="O82" s="1" t="s">
        <v>11746</v>
      </c>
      <c r="P82" s="1" t="s">
        <v>12019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24</v>
      </c>
      <c r="B83" s="1" t="s">
        <v>17</v>
      </c>
      <c r="C83" s="1">
        <v>737.0</v>
      </c>
      <c r="D83" s="1">
        <v>0.0</v>
      </c>
      <c r="E83" s="1" t="s">
        <v>25</v>
      </c>
      <c r="F83" s="1" t="s">
        <v>26</v>
      </c>
      <c r="G83" s="1" t="s">
        <v>27</v>
      </c>
      <c r="H83" s="1" t="s">
        <v>12020</v>
      </c>
      <c r="I83" s="1" t="s">
        <v>12021</v>
      </c>
      <c r="J83" s="1" t="s">
        <v>12021</v>
      </c>
      <c r="K83" s="2"/>
      <c r="L83" s="1">
        <v>-11.0</v>
      </c>
      <c r="M83" s="1"/>
      <c r="N83" s="1">
        <v>8.45045</v>
      </c>
      <c r="O83" s="1" t="s">
        <v>11746</v>
      </c>
      <c r="P83" s="1" t="s">
        <v>12022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48</v>
      </c>
      <c r="B84" s="1" t="s">
        <v>17</v>
      </c>
      <c r="C84" s="1">
        <v>250.0</v>
      </c>
      <c r="D84" s="1">
        <v>0.0</v>
      </c>
      <c r="E84" s="1" t="s">
        <v>11819</v>
      </c>
      <c r="F84" s="1" t="s">
        <v>50</v>
      </c>
      <c r="G84" s="1" t="s">
        <v>19</v>
      </c>
      <c r="H84" s="1" t="s">
        <v>12023</v>
      </c>
      <c r="I84" s="1" t="s">
        <v>12024</v>
      </c>
      <c r="J84" s="1" t="s">
        <v>12025</v>
      </c>
      <c r="K84" s="1" t="s">
        <v>12026</v>
      </c>
      <c r="L84" s="1">
        <v>-15.0</v>
      </c>
      <c r="M84" s="1">
        <v>0.01045</v>
      </c>
      <c r="N84" s="1">
        <v>8.484733333333333</v>
      </c>
      <c r="O84" s="1" t="s">
        <v>55</v>
      </c>
      <c r="P84" s="1" t="s">
        <v>12027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16</v>
      </c>
      <c r="B85" s="1" t="s">
        <v>17</v>
      </c>
      <c r="C85" s="1">
        <v>360.5</v>
      </c>
      <c r="D85" s="1">
        <v>360.5</v>
      </c>
      <c r="E85" s="2"/>
      <c r="F85" s="1" t="s">
        <v>18</v>
      </c>
      <c r="G85" s="1" t="s">
        <v>19</v>
      </c>
      <c r="H85" s="1" t="s">
        <v>12028</v>
      </c>
      <c r="I85" s="1" t="s">
        <v>12029</v>
      </c>
      <c r="J85" s="1" t="s">
        <v>12029</v>
      </c>
      <c r="K85" s="2"/>
      <c r="L85" s="1">
        <v>-5.0</v>
      </c>
      <c r="M85" s="1"/>
      <c r="N85" s="1">
        <v>0.15336666666666668</v>
      </c>
      <c r="O85" s="1" t="s">
        <v>22</v>
      </c>
      <c r="P85" s="1" t="s">
        <v>12030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48</v>
      </c>
      <c r="B86" s="1" t="s">
        <v>17</v>
      </c>
      <c r="C86" s="1">
        <v>781.0</v>
      </c>
      <c r="D86" s="1">
        <v>0.0</v>
      </c>
      <c r="E86" s="1" t="s">
        <v>11847</v>
      </c>
      <c r="F86" s="1" t="s">
        <v>50</v>
      </c>
      <c r="G86" s="1" t="s">
        <v>27</v>
      </c>
      <c r="H86" s="1" t="s">
        <v>12031</v>
      </c>
      <c r="I86" s="1" t="s">
        <v>12032</v>
      </c>
      <c r="J86" s="1" t="s">
        <v>12033</v>
      </c>
      <c r="K86" s="1" t="s">
        <v>12034</v>
      </c>
      <c r="L86" s="1">
        <v>-13.0</v>
      </c>
      <c r="M86" s="1">
        <v>0.012833333333333334</v>
      </c>
      <c r="N86" s="1">
        <v>17.432433333333332</v>
      </c>
      <c r="O86" s="1" t="s">
        <v>55</v>
      </c>
      <c r="P86" s="1" t="s">
        <v>12035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48</v>
      </c>
      <c r="B87" s="1" t="s">
        <v>17</v>
      </c>
      <c r="C87" s="3">
        <v>199.0</v>
      </c>
      <c r="D87" s="1">
        <v>50.0</v>
      </c>
      <c r="E87" s="2"/>
      <c r="F87" s="1" t="s">
        <v>18</v>
      </c>
      <c r="G87" s="1" t="s">
        <v>19</v>
      </c>
      <c r="H87" s="1" t="s">
        <v>12036</v>
      </c>
      <c r="I87" s="1" t="s">
        <v>12037</v>
      </c>
      <c r="J87" s="1" t="s">
        <v>12037</v>
      </c>
      <c r="K87" s="2"/>
      <c r="L87" s="1">
        <v>-12.0</v>
      </c>
      <c r="M87" s="1"/>
      <c r="N87" s="1">
        <v>7.248616666666667</v>
      </c>
      <c r="O87" s="1" t="s">
        <v>55</v>
      </c>
      <c r="P87" s="1" t="s">
        <v>12038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16</v>
      </c>
      <c r="B88" s="1" t="s">
        <v>17</v>
      </c>
      <c r="C88" s="3">
        <v>40.0</v>
      </c>
      <c r="D88" s="1">
        <v>70.0</v>
      </c>
      <c r="E88" s="2"/>
      <c r="F88" s="1" t="s">
        <v>18</v>
      </c>
      <c r="G88" s="1" t="s">
        <v>19</v>
      </c>
      <c r="H88" s="1" t="s">
        <v>12039</v>
      </c>
      <c r="I88" s="1" t="s">
        <v>12040</v>
      </c>
      <c r="J88" s="1" t="s">
        <v>12040</v>
      </c>
      <c r="K88" s="2"/>
      <c r="L88" s="1">
        <v>-5.0</v>
      </c>
      <c r="M88" s="1"/>
      <c r="N88" s="1">
        <v>0.37173333333333336</v>
      </c>
      <c r="O88" s="1" t="s">
        <v>22</v>
      </c>
      <c r="P88" s="1" t="s">
        <v>12041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32</v>
      </c>
      <c r="B89" s="1" t="s">
        <v>17</v>
      </c>
      <c r="C89" s="3">
        <v>523.0</v>
      </c>
      <c r="D89" s="1">
        <v>0.0</v>
      </c>
      <c r="E89" s="2"/>
      <c r="F89" s="1" t="s">
        <v>26</v>
      </c>
      <c r="G89" s="1" t="s">
        <v>27</v>
      </c>
      <c r="H89" s="1" t="s">
        <v>12042</v>
      </c>
      <c r="I89" s="1" t="s">
        <v>12043</v>
      </c>
      <c r="J89" s="1" t="s">
        <v>12043</v>
      </c>
      <c r="K89" s="2"/>
      <c r="L89" s="1">
        <v>-9.0</v>
      </c>
      <c r="M89" s="1"/>
      <c r="N89" s="1">
        <v>10.645216666666666</v>
      </c>
      <c r="O89" s="1" t="s">
        <v>11739</v>
      </c>
      <c r="P89" s="1" t="s">
        <v>12044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48</v>
      </c>
      <c r="B90" s="1" t="s">
        <v>17</v>
      </c>
      <c r="C90" s="1">
        <v>508.0</v>
      </c>
      <c r="D90" s="1">
        <v>0.0</v>
      </c>
      <c r="E90" s="1" t="s">
        <v>11819</v>
      </c>
      <c r="F90" s="1" t="s">
        <v>50</v>
      </c>
      <c r="G90" s="1" t="s">
        <v>27</v>
      </c>
      <c r="H90" s="1" t="s">
        <v>12045</v>
      </c>
      <c r="I90" s="1" t="s">
        <v>12046</v>
      </c>
      <c r="J90" s="1" t="s">
        <v>12047</v>
      </c>
      <c r="K90" s="1" t="s">
        <v>12048</v>
      </c>
      <c r="L90" s="1">
        <v>-19.0</v>
      </c>
      <c r="M90" s="1">
        <v>0.014416666666666666</v>
      </c>
      <c r="N90" s="1">
        <v>7.612233333333333</v>
      </c>
      <c r="O90" s="1" t="s">
        <v>55</v>
      </c>
      <c r="P90" s="1" t="s">
        <v>12049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16</v>
      </c>
      <c r="B91" s="1" t="s">
        <v>17</v>
      </c>
      <c r="C91" s="1">
        <v>229.0</v>
      </c>
      <c r="D91" s="1">
        <v>229.0</v>
      </c>
      <c r="E91" s="2"/>
      <c r="F91" s="1" t="s">
        <v>18</v>
      </c>
      <c r="G91" s="1" t="s">
        <v>19</v>
      </c>
      <c r="H91" s="1" t="s">
        <v>12050</v>
      </c>
      <c r="I91" s="1" t="s">
        <v>12051</v>
      </c>
      <c r="J91" s="1" t="s">
        <v>12051</v>
      </c>
      <c r="K91" s="2"/>
      <c r="L91" s="1">
        <v>10.0</v>
      </c>
      <c r="M91" s="1"/>
      <c r="N91" s="1">
        <v>16.067</v>
      </c>
      <c r="O91" s="1" t="s">
        <v>22</v>
      </c>
      <c r="P91" s="1" t="s">
        <v>12052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48</v>
      </c>
      <c r="B92" s="1" t="s">
        <v>17</v>
      </c>
      <c r="C92" s="1">
        <v>498.0</v>
      </c>
      <c r="D92" s="1">
        <v>0.0</v>
      </c>
      <c r="E92" s="1" t="s">
        <v>11847</v>
      </c>
      <c r="F92" s="1" t="s">
        <v>50</v>
      </c>
      <c r="G92" s="1" t="s">
        <v>27</v>
      </c>
      <c r="H92" s="1" t="s">
        <v>12053</v>
      </c>
      <c r="I92" s="1" t="s">
        <v>12054</v>
      </c>
      <c r="J92" s="1" t="s">
        <v>12055</v>
      </c>
      <c r="K92" s="1" t="s">
        <v>12056</v>
      </c>
      <c r="L92" s="1">
        <v>-5.0</v>
      </c>
      <c r="M92" s="1">
        <v>0.006833333333333334</v>
      </c>
      <c r="N92" s="1">
        <v>12.44285</v>
      </c>
      <c r="O92" s="1" t="s">
        <v>55</v>
      </c>
      <c r="P92" s="1" t="s">
        <v>12057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24</v>
      </c>
      <c r="B93" s="1" t="s">
        <v>17</v>
      </c>
      <c r="C93" s="1">
        <v>543.2</v>
      </c>
      <c r="D93" s="1">
        <v>0.0</v>
      </c>
      <c r="E93" s="1" t="s">
        <v>25</v>
      </c>
      <c r="F93" s="1" t="s">
        <v>26</v>
      </c>
      <c r="G93" s="1" t="s">
        <v>27</v>
      </c>
      <c r="H93" s="1" t="s">
        <v>12058</v>
      </c>
      <c r="I93" s="1" t="s">
        <v>12059</v>
      </c>
      <c r="J93" s="1" t="s">
        <v>12059</v>
      </c>
      <c r="K93" s="2"/>
      <c r="L93" s="1">
        <v>-12.0</v>
      </c>
      <c r="M93" s="1"/>
      <c r="N93" s="1">
        <v>7.9085833333333335</v>
      </c>
      <c r="O93" s="1" t="s">
        <v>11746</v>
      </c>
      <c r="P93" s="1" t="s">
        <v>12060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48</v>
      </c>
      <c r="B94" s="1" t="s">
        <v>17</v>
      </c>
      <c r="C94" s="1">
        <v>247.0</v>
      </c>
      <c r="D94" s="1">
        <v>62.0</v>
      </c>
      <c r="E94" s="2"/>
      <c r="F94" s="1" t="s">
        <v>18</v>
      </c>
      <c r="G94" s="1" t="s">
        <v>19</v>
      </c>
      <c r="H94" s="1" t="s">
        <v>12061</v>
      </c>
      <c r="I94" s="1" t="s">
        <v>12062</v>
      </c>
      <c r="J94" s="1" t="s">
        <v>12062</v>
      </c>
      <c r="K94" s="2"/>
      <c r="L94" s="1">
        <v>-4.0</v>
      </c>
      <c r="M94" s="1"/>
      <c r="N94" s="1">
        <v>30.906716666666668</v>
      </c>
      <c r="O94" s="1" t="s">
        <v>55</v>
      </c>
      <c r="P94" s="1" t="s">
        <v>12063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24</v>
      </c>
      <c r="B95" s="1" t="s">
        <v>17</v>
      </c>
      <c r="C95" s="1">
        <v>635.6</v>
      </c>
      <c r="D95" s="1">
        <v>0.0</v>
      </c>
      <c r="E95" s="1" t="s">
        <v>25</v>
      </c>
      <c r="F95" s="1" t="s">
        <v>26</v>
      </c>
      <c r="G95" s="1" t="s">
        <v>27</v>
      </c>
      <c r="H95" s="1" t="s">
        <v>12064</v>
      </c>
      <c r="I95" s="1" t="s">
        <v>12065</v>
      </c>
      <c r="J95" s="1" t="s">
        <v>12065</v>
      </c>
      <c r="K95" s="2"/>
      <c r="L95" s="1">
        <v>-5.0</v>
      </c>
      <c r="M95" s="1"/>
      <c r="N95" s="1">
        <v>14.854466666666667</v>
      </c>
      <c r="O95" s="1" t="s">
        <v>11746</v>
      </c>
      <c r="P95" s="1" t="s">
        <v>12066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24</v>
      </c>
      <c r="B96" s="1" t="s">
        <v>17</v>
      </c>
      <c r="C96" s="1">
        <v>618.2</v>
      </c>
      <c r="D96" s="1">
        <v>0.0</v>
      </c>
      <c r="E96" s="1" t="s">
        <v>25</v>
      </c>
      <c r="F96" s="1" t="s">
        <v>26</v>
      </c>
      <c r="G96" s="1" t="s">
        <v>27</v>
      </c>
      <c r="H96" s="1" t="s">
        <v>12067</v>
      </c>
      <c r="I96" s="1" t="s">
        <v>12068</v>
      </c>
      <c r="J96" s="1" t="s">
        <v>12068</v>
      </c>
      <c r="K96" s="2"/>
      <c r="L96" s="1">
        <v>-10.0</v>
      </c>
      <c r="M96" s="1"/>
      <c r="N96" s="1">
        <v>9.892383333333333</v>
      </c>
      <c r="O96" s="1" t="s">
        <v>11746</v>
      </c>
      <c r="P96" s="1" t="s">
        <v>12069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24</v>
      </c>
      <c r="B97" s="1" t="s">
        <v>17</v>
      </c>
      <c r="C97" s="3">
        <v>244.2</v>
      </c>
      <c r="D97" s="1">
        <v>0.0</v>
      </c>
      <c r="E97" s="1" t="s">
        <v>25</v>
      </c>
      <c r="F97" s="1" t="s">
        <v>26</v>
      </c>
      <c r="G97" s="1" t="s">
        <v>27</v>
      </c>
      <c r="H97" s="1" t="s">
        <v>12070</v>
      </c>
      <c r="I97" s="1" t="s">
        <v>12071</v>
      </c>
      <c r="J97" s="1" t="s">
        <v>12071</v>
      </c>
      <c r="K97" s="2"/>
      <c r="L97" s="1">
        <v>-6.0</v>
      </c>
      <c r="M97" s="1"/>
      <c r="N97" s="1">
        <v>8.822666666666667</v>
      </c>
      <c r="O97" s="1" t="s">
        <v>11746</v>
      </c>
      <c r="P97" s="1" t="s">
        <v>12072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32</v>
      </c>
      <c r="B98" s="1" t="s">
        <v>17</v>
      </c>
      <c r="C98" s="1">
        <v>329.0</v>
      </c>
      <c r="D98" s="1">
        <v>0.0</v>
      </c>
      <c r="E98" s="2"/>
      <c r="F98" s="1" t="s">
        <v>26</v>
      </c>
      <c r="G98" s="1" t="s">
        <v>27</v>
      </c>
      <c r="H98" s="1" t="s">
        <v>12073</v>
      </c>
      <c r="I98" s="1" t="s">
        <v>12074</v>
      </c>
      <c r="J98" s="1" t="s">
        <v>12074</v>
      </c>
      <c r="K98" s="2"/>
      <c r="L98" s="1">
        <v>-7.0</v>
      </c>
      <c r="M98" s="1"/>
      <c r="N98" s="1">
        <v>7.98425</v>
      </c>
      <c r="O98" s="1" t="s">
        <v>11739</v>
      </c>
      <c r="P98" s="1" t="s">
        <v>12075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48</v>
      </c>
      <c r="B99" s="1" t="s">
        <v>17</v>
      </c>
      <c r="C99" s="1">
        <v>318.0</v>
      </c>
      <c r="D99" s="1">
        <v>0.0</v>
      </c>
      <c r="E99" s="1" t="s">
        <v>11819</v>
      </c>
      <c r="F99" s="1" t="s">
        <v>50</v>
      </c>
      <c r="G99" s="1" t="s">
        <v>19</v>
      </c>
      <c r="H99" s="1" t="s">
        <v>12076</v>
      </c>
      <c r="I99" s="1" t="s">
        <v>12077</v>
      </c>
      <c r="J99" s="1" t="s">
        <v>12078</v>
      </c>
      <c r="K99" s="1" t="s">
        <v>12079</v>
      </c>
      <c r="L99" s="1">
        <v>-21.0</v>
      </c>
      <c r="M99" s="1">
        <v>0.007383333333333334</v>
      </c>
      <c r="N99" s="1">
        <v>5.829266666666666</v>
      </c>
      <c r="O99" s="1" t="s">
        <v>55</v>
      </c>
      <c r="P99" s="1" t="s">
        <v>12080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48</v>
      </c>
      <c r="B100" s="1" t="s">
        <v>17</v>
      </c>
      <c r="C100" s="1">
        <v>905.0</v>
      </c>
      <c r="D100" s="1">
        <v>0.0</v>
      </c>
      <c r="E100" s="1" t="s">
        <v>11847</v>
      </c>
      <c r="F100" s="1" t="s">
        <v>50</v>
      </c>
      <c r="G100" s="1" t="s">
        <v>27</v>
      </c>
      <c r="H100" s="1" t="s">
        <v>12081</v>
      </c>
      <c r="I100" s="1" t="s">
        <v>12082</v>
      </c>
      <c r="J100" s="1" t="s">
        <v>12083</v>
      </c>
      <c r="K100" s="1" t="s">
        <v>12084</v>
      </c>
      <c r="L100" s="1">
        <v>-1.0</v>
      </c>
      <c r="M100" s="1">
        <v>0.011516666666666666</v>
      </c>
      <c r="N100" s="1">
        <v>32.4995</v>
      </c>
      <c r="O100" s="1" t="s">
        <v>55</v>
      </c>
      <c r="P100" s="1" t="s">
        <v>12085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48</v>
      </c>
      <c r="B101" s="1" t="s">
        <v>17</v>
      </c>
      <c r="C101" s="3">
        <v>595.0</v>
      </c>
      <c r="D101" s="1">
        <v>33.0</v>
      </c>
      <c r="E101" s="1" t="s">
        <v>11819</v>
      </c>
      <c r="F101" s="1" t="s">
        <v>50</v>
      </c>
      <c r="G101" s="1" t="s">
        <v>27</v>
      </c>
      <c r="H101" s="1" t="s">
        <v>12086</v>
      </c>
      <c r="I101" s="1" t="s">
        <v>12087</v>
      </c>
      <c r="J101" s="1" t="s">
        <v>12088</v>
      </c>
      <c r="K101" s="1" t="s">
        <v>12089</v>
      </c>
      <c r="L101" s="1">
        <v>-13.0</v>
      </c>
      <c r="M101" s="1">
        <v>0.016883333333333334</v>
      </c>
      <c r="N101" s="1">
        <v>8.494383333333333</v>
      </c>
      <c r="O101" s="1" t="s">
        <v>55</v>
      </c>
      <c r="P101" s="1" t="s">
        <v>12090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48</v>
      </c>
      <c r="B102" s="1" t="s">
        <v>17</v>
      </c>
      <c r="C102" s="1">
        <v>494.0</v>
      </c>
      <c r="D102" s="1">
        <v>124.0</v>
      </c>
      <c r="E102" s="2"/>
      <c r="F102" s="1" t="s">
        <v>18</v>
      </c>
      <c r="G102" s="1" t="s">
        <v>27</v>
      </c>
      <c r="H102" s="1" t="s">
        <v>12091</v>
      </c>
      <c r="I102" s="1" t="s">
        <v>12092</v>
      </c>
      <c r="J102" s="1" t="s">
        <v>12092</v>
      </c>
      <c r="K102" s="2"/>
      <c r="L102" s="1">
        <v>-10.0</v>
      </c>
      <c r="M102" s="1"/>
      <c r="N102" s="1">
        <v>9.292033333333332</v>
      </c>
      <c r="O102" s="1" t="s">
        <v>55</v>
      </c>
      <c r="P102" s="1" t="s">
        <v>12093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24</v>
      </c>
      <c r="B103" s="1" t="s">
        <v>17</v>
      </c>
      <c r="C103" s="1">
        <v>513.2</v>
      </c>
      <c r="D103" s="1">
        <v>0.0</v>
      </c>
      <c r="E103" s="1" t="s">
        <v>25</v>
      </c>
      <c r="F103" s="1" t="s">
        <v>26</v>
      </c>
      <c r="G103" s="1" t="s">
        <v>27</v>
      </c>
      <c r="H103" s="1" t="s">
        <v>12094</v>
      </c>
      <c r="I103" s="1" t="s">
        <v>12095</v>
      </c>
      <c r="J103" s="1" t="s">
        <v>12095</v>
      </c>
      <c r="K103" s="2"/>
      <c r="L103" s="1">
        <v>-12.0</v>
      </c>
      <c r="M103" s="1"/>
      <c r="N103" s="1">
        <v>7.484933333333333</v>
      </c>
      <c r="O103" s="1" t="s">
        <v>11746</v>
      </c>
      <c r="P103" s="1" t="s">
        <v>12096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24</v>
      </c>
      <c r="B104" s="1" t="s">
        <v>17</v>
      </c>
      <c r="C104" s="3">
        <v>345.2</v>
      </c>
      <c r="D104" s="1">
        <v>0.0</v>
      </c>
      <c r="E104" s="1" t="s">
        <v>25</v>
      </c>
      <c r="F104" s="1" t="s">
        <v>26</v>
      </c>
      <c r="G104" s="1" t="s">
        <v>27</v>
      </c>
      <c r="H104" s="1" t="s">
        <v>12097</v>
      </c>
      <c r="I104" s="1" t="s">
        <v>12098</v>
      </c>
      <c r="J104" s="1" t="s">
        <v>12098</v>
      </c>
      <c r="K104" s="2"/>
      <c r="L104" s="1">
        <v>-6.0</v>
      </c>
      <c r="M104" s="1"/>
      <c r="N104" s="1">
        <v>8.978783333333332</v>
      </c>
      <c r="O104" s="1" t="s">
        <v>11746</v>
      </c>
      <c r="P104" s="1" t="s">
        <v>12099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16</v>
      </c>
      <c r="B105" s="1" t="s">
        <v>17</v>
      </c>
      <c r="C105" s="1">
        <v>309.0</v>
      </c>
      <c r="D105" s="1">
        <v>0.0</v>
      </c>
      <c r="E105" s="2"/>
      <c r="F105" s="1" t="s">
        <v>18</v>
      </c>
      <c r="G105" s="1" t="s">
        <v>19</v>
      </c>
      <c r="H105" s="1" t="s">
        <v>12100</v>
      </c>
      <c r="I105" s="1" t="s">
        <v>12101</v>
      </c>
      <c r="J105" s="1" t="s">
        <v>12101</v>
      </c>
      <c r="K105" s="2"/>
      <c r="L105" s="1">
        <v>1.0</v>
      </c>
      <c r="M105" s="1"/>
      <c r="N105" s="1">
        <v>7.067683333333333</v>
      </c>
      <c r="O105" s="1" t="s">
        <v>22</v>
      </c>
      <c r="P105" s="1" t="s">
        <v>12102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16</v>
      </c>
      <c r="B106" s="1" t="s">
        <v>17</v>
      </c>
      <c r="C106" s="1">
        <v>718.0</v>
      </c>
      <c r="D106" s="1">
        <v>0.0</v>
      </c>
      <c r="E106" s="2"/>
      <c r="F106" s="1" t="s">
        <v>18</v>
      </c>
      <c r="G106" s="1" t="s">
        <v>19</v>
      </c>
      <c r="H106" s="1" t="s">
        <v>12103</v>
      </c>
      <c r="I106" s="1" t="s">
        <v>12104</v>
      </c>
      <c r="J106" s="1" t="s">
        <v>12104</v>
      </c>
      <c r="K106" s="2"/>
      <c r="L106" s="1">
        <v>-3.0</v>
      </c>
      <c r="M106" s="1"/>
      <c r="N106" s="1">
        <v>7.732383333333333</v>
      </c>
      <c r="O106" s="1" t="s">
        <v>22</v>
      </c>
      <c r="P106" s="1" t="s">
        <v>12105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24</v>
      </c>
      <c r="B107" s="1" t="s">
        <v>17</v>
      </c>
      <c r="C107" s="1">
        <v>239.2</v>
      </c>
      <c r="D107" s="1">
        <v>0.0</v>
      </c>
      <c r="E107" s="1" t="s">
        <v>25</v>
      </c>
      <c r="F107" s="1" t="s">
        <v>26</v>
      </c>
      <c r="G107" s="1" t="s">
        <v>27</v>
      </c>
      <c r="H107" s="1" t="s">
        <v>12106</v>
      </c>
      <c r="I107" s="1" t="s">
        <v>12107</v>
      </c>
      <c r="J107" s="1" t="s">
        <v>12107</v>
      </c>
      <c r="K107" s="2"/>
      <c r="L107" s="1">
        <v>-8.0</v>
      </c>
      <c r="M107" s="1"/>
      <c r="N107" s="1">
        <v>6.93065</v>
      </c>
      <c r="O107" s="1" t="s">
        <v>11746</v>
      </c>
      <c r="P107" s="1" t="s">
        <v>12108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48</v>
      </c>
      <c r="B108" s="1" t="s">
        <v>17</v>
      </c>
      <c r="C108" s="1">
        <v>247.0</v>
      </c>
      <c r="D108" s="1">
        <v>62.0</v>
      </c>
      <c r="E108" s="2"/>
      <c r="F108" s="1" t="s">
        <v>18</v>
      </c>
      <c r="G108" s="1" t="s">
        <v>123</v>
      </c>
      <c r="H108" s="1" t="s">
        <v>12109</v>
      </c>
      <c r="I108" s="1" t="s">
        <v>12110</v>
      </c>
      <c r="J108" s="1" t="s">
        <v>12110</v>
      </c>
      <c r="K108" s="2"/>
      <c r="L108" s="1">
        <v>-7.0</v>
      </c>
      <c r="M108" s="1"/>
      <c r="N108" s="1">
        <v>12.074183333333334</v>
      </c>
      <c r="O108" s="1" t="s">
        <v>55</v>
      </c>
      <c r="P108" s="1" t="s">
        <v>12016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48</v>
      </c>
      <c r="B109" s="1" t="s">
        <v>17</v>
      </c>
      <c r="C109" s="3">
        <v>329.0</v>
      </c>
      <c r="D109" s="1">
        <v>0.0</v>
      </c>
      <c r="E109" s="1" t="s">
        <v>25</v>
      </c>
      <c r="F109" s="1" t="s">
        <v>50</v>
      </c>
      <c r="G109" s="1" t="s">
        <v>27</v>
      </c>
      <c r="H109" s="1" t="s">
        <v>12111</v>
      </c>
      <c r="I109" s="1" t="s">
        <v>12112</v>
      </c>
      <c r="J109" s="1" t="s">
        <v>12113</v>
      </c>
      <c r="K109" s="1" t="s">
        <v>12114</v>
      </c>
      <c r="L109" s="1">
        <v>1.0</v>
      </c>
      <c r="M109" s="1">
        <v>6.080016666666666</v>
      </c>
      <c r="N109" s="1">
        <v>6.81865</v>
      </c>
      <c r="O109" s="1" t="s">
        <v>55</v>
      </c>
      <c r="P109" s="1" t="s">
        <v>12115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24</v>
      </c>
      <c r="B110" s="1" t="s">
        <v>17</v>
      </c>
      <c r="C110" s="3">
        <v>182.2</v>
      </c>
      <c r="D110" s="1">
        <v>0.0</v>
      </c>
      <c r="E110" s="1" t="s">
        <v>25</v>
      </c>
      <c r="F110" s="1" t="s">
        <v>26</v>
      </c>
      <c r="G110" s="1" t="s">
        <v>27</v>
      </c>
      <c r="H110" s="1" t="s">
        <v>12116</v>
      </c>
      <c r="I110" s="1" t="s">
        <v>12117</v>
      </c>
      <c r="J110" s="1" t="s">
        <v>12117</v>
      </c>
      <c r="K110" s="2"/>
      <c r="L110" s="1">
        <v>-7.0</v>
      </c>
      <c r="M110" s="1"/>
      <c r="N110" s="1">
        <v>7.575933333333333</v>
      </c>
      <c r="O110" s="1" t="s">
        <v>11746</v>
      </c>
      <c r="P110" s="1" t="s">
        <v>12118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24</v>
      </c>
      <c r="B111" s="1" t="s">
        <v>17</v>
      </c>
      <c r="C111" s="1">
        <v>329.0</v>
      </c>
      <c r="D111" s="1">
        <v>0.0</v>
      </c>
      <c r="E111" s="1" t="s">
        <v>25</v>
      </c>
      <c r="F111" s="1" t="s">
        <v>26</v>
      </c>
      <c r="G111" s="1" t="s">
        <v>27</v>
      </c>
      <c r="H111" s="1" t="s">
        <v>12119</v>
      </c>
      <c r="I111" s="1" t="s">
        <v>12120</v>
      </c>
      <c r="J111" s="1" t="s">
        <v>12120</v>
      </c>
      <c r="K111" s="2"/>
      <c r="L111" s="1">
        <v>-6.0</v>
      </c>
      <c r="M111" s="1"/>
      <c r="N111" s="1">
        <v>8.781083333333333</v>
      </c>
      <c r="O111" s="1" t="s">
        <v>11746</v>
      </c>
      <c r="P111" s="1" t="s">
        <v>12121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48</v>
      </c>
      <c r="B112" s="1" t="s">
        <v>17</v>
      </c>
      <c r="C112" s="3">
        <v>199.0</v>
      </c>
      <c r="D112" s="1">
        <v>50.0</v>
      </c>
      <c r="E112" s="2"/>
      <c r="F112" s="1" t="s">
        <v>18</v>
      </c>
      <c r="G112" s="1" t="s">
        <v>27</v>
      </c>
      <c r="H112" s="1" t="s">
        <v>12122</v>
      </c>
      <c r="I112" s="1" t="s">
        <v>12123</v>
      </c>
      <c r="J112" s="1" t="s">
        <v>12123</v>
      </c>
      <c r="K112" s="2"/>
      <c r="L112" s="1">
        <v>-11.0</v>
      </c>
      <c r="M112" s="1"/>
      <c r="N112" s="1">
        <v>7.6959333333333335</v>
      </c>
      <c r="O112" s="1" t="s">
        <v>55</v>
      </c>
      <c r="P112" s="1" t="s">
        <v>11941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32</v>
      </c>
      <c r="B113" s="1" t="s">
        <v>17</v>
      </c>
      <c r="C113" s="1">
        <v>264.0</v>
      </c>
      <c r="D113" s="1">
        <v>0.0</v>
      </c>
      <c r="E113" s="2"/>
      <c r="F113" s="1" t="s">
        <v>26</v>
      </c>
      <c r="G113" s="1" t="s">
        <v>27</v>
      </c>
      <c r="H113" s="1" t="s">
        <v>12124</v>
      </c>
      <c r="I113" s="1" t="s">
        <v>12125</v>
      </c>
      <c r="J113" s="1" t="s">
        <v>12125</v>
      </c>
      <c r="K113" s="2"/>
      <c r="L113" s="1">
        <v>-3.0</v>
      </c>
      <c r="M113" s="1"/>
      <c r="N113" s="1">
        <v>11.5452</v>
      </c>
      <c r="O113" s="1" t="s">
        <v>11739</v>
      </c>
      <c r="P113" s="1" t="s">
        <v>12126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24</v>
      </c>
      <c r="B114" s="1" t="s">
        <v>17</v>
      </c>
      <c r="C114" s="1">
        <v>249.2</v>
      </c>
      <c r="D114" s="1">
        <v>0.0</v>
      </c>
      <c r="E114" s="1" t="s">
        <v>25</v>
      </c>
      <c r="F114" s="1" t="s">
        <v>26</v>
      </c>
      <c r="G114" s="1" t="s">
        <v>27</v>
      </c>
      <c r="H114" s="1" t="s">
        <v>12127</v>
      </c>
      <c r="I114" s="1" t="s">
        <v>12128</v>
      </c>
      <c r="J114" s="1" t="s">
        <v>12128</v>
      </c>
      <c r="K114" s="2"/>
      <c r="L114" s="1">
        <v>0.0</v>
      </c>
      <c r="M114" s="1"/>
      <c r="N114" s="1">
        <v>15.723983333333333</v>
      </c>
      <c r="O114" s="1" t="s">
        <v>11746</v>
      </c>
      <c r="P114" s="1" t="s">
        <v>12129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24</v>
      </c>
      <c r="B115" s="1" t="s">
        <v>17</v>
      </c>
      <c r="C115" s="3">
        <v>331.2</v>
      </c>
      <c r="D115" s="1">
        <v>0.0</v>
      </c>
      <c r="E115" s="1" t="s">
        <v>25</v>
      </c>
      <c r="F115" s="1" t="s">
        <v>26</v>
      </c>
      <c r="G115" s="1" t="s">
        <v>27</v>
      </c>
      <c r="H115" s="1" t="s">
        <v>12130</v>
      </c>
      <c r="I115" s="1" t="s">
        <v>12131</v>
      </c>
      <c r="J115" s="1" t="s">
        <v>12131</v>
      </c>
      <c r="K115" s="2"/>
      <c r="L115" s="1">
        <v>-1.0</v>
      </c>
      <c r="M115" s="1"/>
      <c r="N115" s="1">
        <v>13.896816666666666</v>
      </c>
      <c r="O115" s="1" t="s">
        <v>11746</v>
      </c>
      <c r="P115" s="1" t="s">
        <v>12132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48</v>
      </c>
      <c r="B116" s="1" t="s">
        <v>17</v>
      </c>
      <c r="C116" s="1">
        <v>365.0</v>
      </c>
      <c r="D116" s="1">
        <v>0.0</v>
      </c>
      <c r="E116" s="1" t="s">
        <v>11819</v>
      </c>
      <c r="F116" s="1" t="s">
        <v>50</v>
      </c>
      <c r="G116" s="1" t="s">
        <v>27</v>
      </c>
      <c r="H116" s="1" t="s">
        <v>12133</v>
      </c>
      <c r="I116" s="1" t="s">
        <v>12134</v>
      </c>
      <c r="J116" s="1" t="s">
        <v>12135</v>
      </c>
      <c r="K116" s="1" t="s">
        <v>12136</v>
      </c>
      <c r="L116" s="1">
        <v>-2.0</v>
      </c>
      <c r="M116" s="1">
        <v>0.008166666666666666</v>
      </c>
      <c r="N116" s="1">
        <v>21.667033333333332</v>
      </c>
      <c r="O116" s="1" t="s">
        <v>55</v>
      </c>
      <c r="P116" s="1" t="s">
        <v>12137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16</v>
      </c>
      <c r="B117" s="1" t="s">
        <v>17</v>
      </c>
      <c r="C117" s="1">
        <v>78.0</v>
      </c>
      <c r="D117" s="1">
        <v>0.0</v>
      </c>
      <c r="E117" s="2"/>
      <c r="F117" s="1" t="s">
        <v>18</v>
      </c>
      <c r="G117" s="1" t="s">
        <v>19</v>
      </c>
      <c r="H117" s="1" t="s">
        <v>12138</v>
      </c>
      <c r="I117" s="1" t="s">
        <v>12139</v>
      </c>
      <c r="J117" s="1" t="s">
        <v>12139</v>
      </c>
      <c r="K117" s="2"/>
      <c r="L117" s="1">
        <v>-2.0</v>
      </c>
      <c r="M117" s="1"/>
      <c r="N117" s="1">
        <v>3.81865</v>
      </c>
      <c r="O117" s="1" t="s">
        <v>22</v>
      </c>
      <c r="P117" s="1" t="s">
        <v>12140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24</v>
      </c>
      <c r="B118" s="1" t="s">
        <v>17</v>
      </c>
      <c r="C118" s="1">
        <v>214.2</v>
      </c>
      <c r="D118" s="1">
        <v>0.0</v>
      </c>
      <c r="E118" s="1" t="s">
        <v>25</v>
      </c>
      <c r="F118" s="1" t="s">
        <v>26</v>
      </c>
      <c r="G118" s="1" t="s">
        <v>27</v>
      </c>
      <c r="H118" s="1" t="s">
        <v>12141</v>
      </c>
      <c r="I118" s="1" t="s">
        <v>12142</v>
      </c>
      <c r="J118" s="1" t="s">
        <v>12142</v>
      </c>
      <c r="K118" s="2"/>
      <c r="L118" s="1">
        <v>-4.0</v>
      </c>
      <c r="M118" s="1"/>
      <c r="N118" s="1">
        <v>10.3346</v>
      </c>
      <c r="O118" s="1" t="s">
        <v>11746</v>
      </c>
      <c r="P118" s="1" t="s">
        <v>12143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16</v>
      </c>
      <c r="B119" s="1" t="s">
        <v>17</v>
      </c>
      <c r="C119" s="3">
        <v>65.0</v>
      </c>
      <c r="D119" s="1">
        <v>0.0</v>
      </c>
      <c r="E119" s="2"/>
      <c r="F119" s="1" t="s">
        <v>18</v>
      </c>
      <c r="G119" s="1" t="s">
        <v>19</v>
      </c>
      <c r="H119" s="1" t="s">
        <v>12144</v>
      </c>
      <c r="I119" s="1" t="s">
        <v>12145</v>
      </c>
      <c r="J119" s="1" t="s">
        <v>12145</v>
      </c>
      <c r="K119" s="2"/>
      <c r="L119" s="1">
        <v>-3.0</v>
      </c>
      <c r="M119" s="1"/>
      <c r="N119" s="1">
        <v>2.56885</v>
      </c>
      <c r="O119" s="1" t="s">
        <v>22</v>
      </c>
      <c r="P119" s="1" t="s">
        <v>12146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48</v>
      </c>
      <c r="B120" s="1" t="s">
        <v>17</v>
      </c>
      <c r="C120" s="3">
        <v>250.0</v>
      </c>
      <c r="D120" s="1">
        <v>0.0</v>
      </c>
      <c r="E120" s="1" t="s">
        <v>11819</v>
      </c>
      <c r="F120" s="1" t="s">
        <v>50</v>
      </c>
      <c r="G120" s="1" t="s">
        <v>27</v>
      </c>
      <c r="H120" s="1" t="s">
        <v>12147</v>
      </c>
      <c r="I120" s="1" t="s">
        <v>12148</v>
      </c>
      <c r="J120" s="1" t="s">
        <v>12149</v>
      </c>
      <c r="K120" s="1" t="s">
        <v>12150</v>
      </c>
      <c r="L120" s="1">
        <v>-5.0</v>
      </c>
      <c r="M120" s="1">
        <v>0.009483333333333333</v>
      </c>
      <c r="N120" s="1">
        <v>10.03505</v>
      </c>
      <c r="O120" s="1" t="s">
        <v>55</v>
      </c>
      <c r="P120" s="1" t="s">
        <v>12151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24</v>
      </c>
      <c r="B121" s="1" t="s">
        <v>17</v>
      </c>
      <c r="C121" s="3">
        <v>328.2</v>
      </c>
      <c r="D121" s="1">
        <v>0.0</v>
      </c>
      <c r="E121" s="1" t="s">
        <v>25</v>
      </c>
      <c r="F121" s="1" t="s">
        <v>26</v>
      </c>
      <c r="G121" s="1" t="s">
        <v>27</v>
      </c>
      <c r="H121" s="1" t="s">
        <v>12152</v>
      </c>
      <c r="I121" s="1" t="s">
        <v>12153</v>
      </c>
      <c r="J121" s="1" t="s">
        <v>12153</v>
      </c>
      <c r="K121" s="2"/>
      <c r="L121" s="1">
        <v>1.0</v>
      </c>
      <c r="M121" s="1"/>
      <c r="N121" s="1">
        <v>16.138066666666667</v>
      </c>
      <c r="O121" s="1" t="s">
        <v>11746</v>
      </c>
      <c r="P121" s="1" t="s">
        <v>12154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32</v>
      </c>
      <c r="B122" s="1" t="s">
        <v>17</v>
      </c>
      <c r="C122" s="1">
        <v>351.0</v>
      </c>
      <c r="D122" s="1">
        <v>0.0</v>
      </c>
      <c r="E122" s="2"/>
      <c r="F122" s="1" t="s">
        <v>26</v>
      </c>
      <c r="G122" s="1" t="s">
        <v>27</v>
      </c>
      <c r="H122" s="1" t="s">
        <v>12155</v>
      </c>
      <c r="I122" s="1" t="s">
        <v>12156</v>
      </c>
      <c r="J122" s="1" t="s">
        <v>12156</v>
      </c>
      <c r="K122" s="2"/>
      <c r="L122" s="1">
        <v>5.0</v>
      </c>
      <c r="M122" s="1"/>
      <c r="N122" s="1">
        <v>20.4047</v>
      </c>
      <c r="O122" s="1" t="s">
        <v>11739</v>
      </c>
      <c r="P122" s="1" t="s">
        <v>12157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16</v>
      </c>
      <c r="B123" s="1" t="s">
        <v>17</v>
      </c>
      <c r="C123" s="1">
        <v>49.0</v>
      </c>
      <c r="D123" s="1">
        <v>0.0</v>
      </c>
      <c r="E123" s="2"/>
      <c r="F123" s="1" t="s">
        <v>18</v>
      </c>
      <c r="G123" s="1" t="s">
        <v>19</v>
      </c>
      <c r="H123" s="1" t="s">
        <v>12158</v>
      </c>
      <c r="I123" s="1" t="s">
        <v>12159</v>
      </c>
      <c r="J123" s="1" t="s">
        <v>12159</v>
      </c>
      <c r="K123" s="2"/>
      <c r="L123" s="1">
        <v>-5.0</v>
      </c>
      <c r="M123" s="1"/>
      <c r="N123" s="1">
        <v>0.8063833333333333</v>
      </c>
      <c r="O123" s="1" t="s">
        <v>22</v>
      </c>
      <c r="P123" s="1" t="s">
        <v>12160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16</v>
      </c>
      <c r="B124" s="1" t="s">
        <v>17</v>
      </c>
      <c r="C124" s="1">
        <v>20.0</v>
      </c>
      <c r="D124" s="1">
        <v>35.0</v>
      </c>
      <c r="E124" s="2"/>
      <c r="F124" s="1" t="s">
        <v>18</v>
      </c>
      <c r="G124" s="1" t="s">
        <v>19</v>
      </c>
      <c r="H124" s="1" t="s">
        <v>12161</v>
      </c>
      <c r="I124" s="1" t="s">
        <v>12162</v>
      </c>
      <c r="J124" s="1" t="s">
        <v>12162</v>
      </c>
      <c r="K124" s="2"/>
      <c r="L124" s="1">
        <v>-5.0</v>
      </c>
      <c r="M124" s="1"/>
      <c r="N124" s="1">
        <v>0.9194</v>
      </c>
      <c r="O124" s="1" t="s">
        <v>22</v>
      </c>
      <c r="P124" s="1" t="s">
        <v>12163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48</v>
      </c>
      <c r="B125" s="1" t="s">
        <v>17</v>
      </c>
      <c r="C125" s="1">
        <v>199.0</v>
      </c>
      <c r="D125" s="1">
        <v>50.0</v>
      </c>
      <c r="E125" s="2"/>
      <c r="F125" s="1" t="s">
        <v>18</v>
      </c>
      <c r="G125" s="1" t="s">
        <v>27</v>
      </c>
      <c r="H125" s="1" t="s">
        <v>12164</v>
      </c>
      <c r="I125" s="1" t="s">
        <v>12165</v>
      </c>
      <c r="J125" s="1" t="s">
        <v>12165</v>
      </c>
      <c r="K125" s="2"/>
      <c r="L125" s="1">
        <v>0.0</v>
      </c>
      <c r="M125" s="1"/>
      <c r="N125" s="1">
        <v>14.960233333333333</v>
      </c>
      <c r="O125" s="1" t="s">
        <v>55</v>
      </c>
      <c r="P125" s="1" t="s">
        <v>12166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48</v>
      </c>
      <c r="B126" s="1" t="s">
        <v>17</v>
      </c>
      <c r="C126" s="1">
        <v>309.0</v>
      </c>
      <c r="D126" s="1">
        <v>0.0</v>
      </c>
      <c r="E126" s="1" t="s">
        <v>11819</v>
      </c>
      <c r="F126" s="1" t="s">
        <v>50</v>
      </c>
      <c r="G126" s="1" t="s">
        <v>27</v>
      </c>
      <c r="H126" s="1" t="s">
        <v>12167</v>
      </c>
      <c r="I126" s="1" t="s">
        <v>12168</v>
      </c>
      <c r="J126" s="1" t="s">
        <v>12169</v>
      </c>
      <c r="K126" s="1" t="s">
        <v>12170</v>
      </c>
      <c r="L126" s="1">
        <v>12.0</v>
      </c>
      <c r="M126" s="1">
        <v>0.021583333333333333</v>
      </c>
      <c r="N126" s="1">
        <v>31.8968</v>
      </c>
      <c r="O126" s="1" t="s">
        <v>55</v>
      </c>
      <c r="P126" s="1" t="s">
        <v>11968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48</v>
      </c>
      <c r="B127" s="1" t="s">
        <v>17</v>
      </c>
      <c r="C127" s="1">
        <v>1254.0</v>
      </c>
      <c r="D127" s="1">
        <v>301.0</v>
      </c>
      <c r="E127" s="2"/>
      <c r="F127" s="1" t="s">
        <v>18</v>
      </c>
      <c r="G127" s="1" t="s">
        <v>27</v>
      </c>
      <c r="H127" s="1" t="s">
        <v>12171</v>
      </c>
      <c r="I127" s="1" t="s">
        <v>12172</v>
      </c>
      <c r="J127" s="1" t="s">
        <v>12172</v>
      </c>
      <c r="K127" s="2"/>
      <c r="L127" s="1">
        <v>9.0</v>
      </c>
      <c r="M127" s="1"/>
      <c r="N127" s="1">
        <v>33.1839</v>
      </c>
      <c r="O127" s="1" t="s">
        <v>55</v>
      </c>
      <c r="P127" s="1" t="s">
        <v>12173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24</v>
      </c>
      <c r="B128" s="1" t="s">
        <v>17</v>
      </c>
      <c r="C128" s="1">
        <v>453.4</v>
      </c>
      <c r="D128" s="1">
        <v>0.0</v>
      </c>
      <c r="E128" s="1" t="s">
        <v>25</v>
      </c>
      <c r="F128" s="1" t="s">
        <v>26</v>
      </c>
      <c r="G128" s="1" t="s">
        <v>27</v>
      </c>
      <c r="H128" s="1" t="s">
        <v>12174</v>
      </c>
      <c r="I128" s="1" t="s">
        <v>12175</v>
      </c>
      <c r="J128" s="1" t="s">
        <v>12175</v>
      </c>
      <c r="K128" s="2"/>
      <c r="L128" s="1">
        <v>-1.0</v>
      </c>
      <c r="M128" s="1"/>
      <c r="N128" s="1">
        <v>13.862816666666667</v>
      </c>
      <c r="O128" s="1" t="s">
        <v>11746</v>
      </c>
      <c r="P128" s="1" t="s">
        <v>12176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32</v>
      </c>
      <c r="B129" s="1" t="s">
        <v>17</v>
      </c>
      <c r="C129" s="1">
        <v>1316.0</v>
      </c>
      <c r="D129" s="1">
        <v>0.0</v>
      </c>
      <c r="E129" s="2"/>
      <c r="F129" s="1" t="s">
        <v>26</v>
      </c>
      <c r="G129" s="1" t="s">
        <v>27</v>
      </c>
      <c r="H129" s="1" t="s">
        <v>12177</v>
      </c>
      <c r="I129" s="1" t="s">
        <v>12178</v>
      </c>
      <c r="J129" s="1" t="s">
        <v>12178</v>
      </c>
      <c r="K129" s="2"/>
      <c r="L129" s="1">
        <v>1.0</v>
      </c>
      <c r="M129" s="1"/>
      <c r="N129" s="1">
        <v>21.582866666666668</v>
      </c>
      <c r="O129" s="1" t="s">
        <v>11739</v>
      </c>
      <c r="P129" s="1" t="s">
        <v>12179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24</v>
      </c>
      <c r="B130" s="1" t="s">
        <v>17</v>
      </c>
      <c r="C130" s="1">
        <v>329.0</v>
      </c>
      <c r="D130" s="1">
        <v>0.0</v>
      </c>
      <c r="E130" s="1" t="s">
        <v>25</v>
      </c>
      <c r="F130" s="1" t="s">
        <v>26</v>
      </c>
      <c r="G130" s="1" t="s">
        <v>27</v>
      </c>
      <c r="H130" s="1" t="s">
        <v>12180</v>
      </c>
      <c r="I130" s="1" t="s">
        <v>12181</v>
      </c>
      <c r="J130" s="1" t="s">
        <v>12181</v>
      </c>
      <c r="K130" s="2"/>
      <c r="L130" s="1">
        <v>-3.0</v>
      </c>
      <c r="M130" s="1"/>
      <c r="N130" s="1">
        <v>11.947683333333334</v>
      </c>
      <c r="O130" s="1" t="s">
        <v>11746</v>
      </c>
      <c r="P130" s="1" t="s">
        <v>12182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24</v>
      </c>
      <c r="B131" s="1" t="s">
        <v>17</v>
      </c>
      <c r="C131" s="1">
        <v>224.2</v>
      </c>
      <c r="D131" s="1">
        <v>0.0</v>
      </c>
      <c r="E131" s="1" t="s">
        <v>25</v>
      </c>
      <c r="F131" s="1" t="s">
        <v>26</v>
      </c>
      <c r="G131" s="1" t="s">
        <v>27</v>
      </c>
      <c r="H131" s="1" t="s">
        <v>12183</v>
      </c>
      <c r="I131" s="1" t="s">
        <v>12184</v>
      </c>
      <c r="J131" s="1" t="s">
        <v>12184</v>
      </c>
      <c r="K131" s="2"/>
      <c r="L131" s="1">
        <v>1.0</v>
      </c>
      <c r="M131" s="1"/>
      <c r="N131" s="1">
        <v>16.85865</v>
      </c>
      <c r="O131" s="1" t="s">
        <v>11746</v>
      </c>
      <c r="P131" s="1" t="s">
        <v>12185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24</v>
      </c>
      <c r="B132" s="1" t="s">
        <v>17</v>
      </c>
      <c r="C132" s="1">
        <v>224.2</v>
      </c>
      <c r="D132" s="1">
        <v>0.0</v>
      </c>
      <c r="E132" s="1" t="s">
        <v>25</v>
      </c>
      <c r="F132" s="1" t="s">
        <v>26</v>
      </c>
      <c r="G132" s="1" t="s">
        <v>27</v>
      </c>
      <c r="H132" s="1" t="s">
        <v>12186</v>
      </c>
      <c r="I132" s="1" t="s">
        <v>12187</v>
      </c>
      <c r="J132" s="1" t="s">
        <v>12187</v>
      </c>
      <c r="K132" s="2"/>
      <c r="L132" s="1">
        <v>4.0</v>
      </c>
      <c r="M132" s="1"/>
      <c r="N132" s="1">
        <v>19.701216666666667</v>
      </c>
      <c r="O132" s="1" t="s">
        <v>11746</v>
      </c>
      <c r="P132" s="1" t="s">
        <v>12188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66</v>
      </c>
      <c r="B133" s="1" t="s">
        <v>112</v>
      </c>
      <c r="C133" s="1">
        <v>329.0</v>
      </c>
      <c r="D133" s="1">
        <v>0.0</v>
      </c>
      <c r="E133" s="1" t="s">
        <v>11983</v>
      </c>
      <c r="F133" s="1" t="s">
        <v>26</v>
      </c>
      <c r="G133" s="1" t="s">
        <v>27</v>
      </c>
      <c r="H133" s="1" t="s">
        <v>12189</v>
      </c>
      <c r="I133" s="1" t="s">
        <v>12190</v>
      </c>
      <c r="J133" s="1" t="s">
        <v>12190</v>
      </c>
      <c r="K133" s="2"/>
      <c r="L133" s="1">
        <v>7.0</v>
      </c>
      <c r="M133" s="1"/>
      <c r="N133" s="1">
        <v>22.233</v>
      </c>
      <c r="O133" s="1" t="s">
        <v>11739</v>
      </c>
      <c r="P133" s="1" t="s">
        <v>12191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24</v>
      </c>
      <c r="B134" s="1" t="s">
        <v>17</v>
      </c>
      <c r="C134" s="3">
        <v>214.2</v>
      </c>
      <c r="D134" s="1">
        <v>0.0</v>
      </c>
      <c r="E134" s="1" t="s">
        <v>25</v>
      </c>
      <c r="F134" s="1" t="s">
        <v>26</v>
      </c>
      <c r="G134" s="1" t="s">
        <v>27</v>
      </c>
      <c r="H134" s="1" t="s">
        <v>12192</v>
      </c>
      <c r="I134" s="1" t="s">
        <v>12193</v>
      </c>
      <c r="J134" s="1" t="s">
        <v>12193</v>
      </c>
      <c r="K134" s="2"/>
      <c r="L134" s="1">
        <v>-1.0</v>
      </c>
      <c r="M134" s="1"/>
      <c r="N134" s="1">
        <v>13.00515</v>
      </c>
      <c r="O134" s="1" t="s">
        <v>11746</v>
      </c>
      <c r="P134" s="1" t="s">
        <v>11747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16</v>
      </c>
      <c r="B135" s="1" t="s">
        <v>17</v>
      </c>
      <c r="C135" s="1">
        <v>309.0</v>
      </c>
      <c r="D135" s="1">
        <v>0.0</v>
      </c>
      <c r="E135" s="2"/>
      <c r="F135" s="1" t="s">
        <v>18</v>
      </c>
      <c r="G135" s="1" t="s">
        <v>19</v>
      </c>
      <c r="H135" s="1" t="s">
        <v>12194</v>
      </c>
      <c r="I135" s="1" t="s">
        <v>12195</v>
      </c>
      <c r="J135" s="1" t="s">
        <v>12195</v>
      </c>
      <c r="K135" s="2"/>
      <c r="L135" s="1">
        <v>15.0</v>
      </c>
      <c r="M135" s="1"/>
      <c r="N135" s="1">
        <v>21.600916666666667</v>
      </c>
      <c r="O135" s="1" t="s">
        <v>22</v>
      </c>
      <c r="P135" s="1" t="s">
        <v>12196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32</v>
      </c>
      <c r="B136" s="1" t="s">
        <v>112</v>
      </c>
      <c r="C136" s="3">
        <v>793.0</v>
      </c>
      <c r="D136" s="1">
        <v>0.0</v>
      </c>
      <c r="E136" s="2"/>
      <c r="F136" s="1" t="s">
        <v>26</v>
      </c>
      <c r="G136" s="1" t="s">
        <v>27</v>
      </c>
      <c r="H136" s="1" t="s">
        <v>12197</v>
      </c>
      <c r="I136" s="1" t="s">
        <v>12198</v>
      </c>
      <c r="J136" s="1" t="s">
        <v>12198</v>
      </c>
      <c r="K136" s="2"/>
      <c r="L136" s="1">
        <v>2.0</v>
      </c>
      <c r="M136" s="1"/>
      <c r="N136" s="1">
        <v>22.449233333333332</v>
      </c>
      <c r="O136" s="1" t="s">
        <v>11739</v>
      </c>
      <c r="P136" s="1" t="s">
        <v>12199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48</v>
      </c>
      <c r="B137" s="1" t="s">
        <v>17</v>
      </c>
      <c r="C137" s="1">
        <v>366.0</v>
      </c>
      <c r="D137" s="1">
        <v>92.0</v>
      </c>
      <c r="E137" s="2"/>
      <c r="F137" s="1" t="s">
        <v>18</v>
      </c>
      <c r="G137" s="1" t="s">
        <v>123</v>
      </c>
      <c r="H137" s="1" t="s">
        <v>12200</v>
      </c>
      <c r="I137" s="1" t="s">
        <v>12201</v>
      </c>
      <c r="J137" s="1" t="s">
        <v>12201</v>
      </c>
      <c r="K137" s="2"/>
      <c r="L137" s="1">
        <v>-5.0</v>
      </c>
      <c r="M137" s="1"/>
      <c r="N137" s="1">
        <v>13.7669</v>
      </c>
      <c r="O137" s="1" t="s">
        <v>55</v>
      </c>
      <c r="P137" s="1" t="s">
        <v>12202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48</v>
      </c>
      <c r="B138" s="1" t="s">
        <v>17</v>
      </c>
      <c r="C138" s="3">
        <v>747.0</v>
      </c>
      <c r="D138" s="1">
        <v>0.0</v>
      </c>
      <c r="E138" s="1" t="s">
        <v>11819</v>
      </c>
      <c r="F138" s="1" t="s">
        <v>50</v>
      </c>
      <c r="G138" s="1" t="s">
        <v>19</v>
      </c>
      <c r="H138" s="1" t="s">
        <v>12203</v>
      </c>
      <c r="I138" s="1" t="s">
        <v>12204</v>
      </c>
      <c r="J138" s="1" t="s">
        <v>12205</v>
      </c>
      <c r="K138" s="1" t="s">
        <v>12206</v>
      </c>
      <c r="L138" s="1">
        <v>0.0</v>
      </c>
      <c r="M138" s="1">
        <v>0.00955</v>
      </c>
      <c r="N138" s="1">
        <v>21.790666666666667</v>
      </c>
      <c r="O138" s="1" t="s">
        <v>55</v>
      </c>
      <c r="P138" s="1" t="s">
        <v>12207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48</v>
      </c>
      <c r="B139" s="1" t="s">
        <v>17</v>
      </c>
      <c r="C139" s="1">
        <v>404.0</v>
      </c>
      <c r="D139" s="1">
        <v>0.0</v>
      </c>
      <c r="E139" s="1" t="s">
        <v>25</v>
      </c>
      <c r="F139" s="1" t="s">
        <v>50</v>
      </c>
      <c r="G139" s="1" t="s">
        <v>27</v>
      </c>
      <c r="H139" s="1" t="s">
        <v>12208</v>
      </c>
      <c r="I139" s="1" t="s">
        <v>12209</v>
      </c>
      <c r="J139" s="1" t="s">
        <v>12210</v>
      </c>
      <c r="K139" s="1" t="s">
        <v>12211</v>
      </c>
      <c r="L139" s="1">
        <v>2.0</v>
      </c>
      <c r="M139" s="1">
        <v>2.47215</v>
      </c>
      <c r="N139" s="1">
        <v>19.088566666666665</v>
      </c>
      <c r="O139" s="1" t="s">
        <v>55</v>
      </c>
      <c r="P139" s="1" t="s">
        <v>12212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24</v>
      </c>
      <c r="B140" s="1" t="s">
        <v>17</v>
      </c>
      <c r="C140" s="1">
        <v>282.0</v>
      </c>
      <c r="D140" s="1">
        <v>0.0</v>
      </c>
      <c r="E140" s="1" t="s">
        <v>25</v>
      </c>
      <c r="F140" s="1" t="s">
        <v>26</v>
      </c>
      <c r="G140" s="1" t="s">
        <v>27</v>
      </c>
      <c r="H140" s="1" t="s">
        <v>12213</v>
      </c>
      <c r="I140" s="1" t="s">
        <v>12214</v>
      </c>
      <c r="J140" s="1" t="s">
        <v>12214</v>
      </c>
      <c r="K140" s="2"/>
      <c r="L140" s="1">
        <v>-2.0</v>
      </c>
      <c r="M140" s="1"/>
      <c r="N140" s="1">
        <v>12.1024</v>
      </c>
      <c r="O140" s="1" t="s">
        <v>11746</v>
      </c>
      <c r="P140" s="1" t="s">
        <v>12215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66</v>
      </c>
      <c r="B141" s="1" t="s">
        <v>112</v>
      </c>
      <c r="C141" s="3">
        <v>359.0</v>
      </c>
      <c r="D141" s="1">
        <v>0.0</v>
      </c>
      <c r="E141" s="1" t="s">
        <v>12216</v>
      </c>
      <c r="F141" s="1" t="s">
        <v>26</v>
      </c>
      <c r="G141" s="1" t="s">
        <v>27</v>
      </c>
      <c r="H141" s="1" t="s">
        <v>12217</v>
      </c>
      <c r="I141" s="1" t="s">
        <v>12218</v>
      </c>
      <c r="J141" s="1" t="s">
        <v>12218</v>
      </c>
      <c r="K141" s="2"/>
      <c r="L141" s="1">
        <v>-5.0</v>
      </c>
      <c r="M141" s="1"/>
      <c r="N141" s="1">
        <v>9.866866666666667</v>
      </c>
      <c r="O141" s="1" t="s">
        <v>11739</v>
      </c>
      <c r="P141" s="1" t="s">
        <v>12219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32</v>
      </c>
      <c r="B142" s="1" t="s">
        <v>112</v>
      </c>
      <c r="C142" s="3">
        <v>528.0</v>
      </c>
      <c r="D142" s="1">
        <v>0.0</v>
      </c>
      <c r="E142" s="2"/>
      <c r="F142" s="1" t="s">
        <v>26</v>
      </c>
      <c r="G142" s="1" t="s">
        <v>27</v>
      </c>
      <c r="H142" s="1" t="s">
        <v>12220</v>
      </c>
      <c r="I142" s="1" t="s">
        <v>12221</v>
      </c>
      <c r="J142" s="1" t="s">
        <v>12221</v>
      </c>
      <c r="K142" s="2"/>
      <c r="L142" s="1">
        <v>-5.0</v>
      </c>
      <c r="M142" s="1"/>
      <c r="N142" s="1">
        <v>14.41275</v>
      </c>
      <c r="O142" s="1" t="s">
        <v>11739</v>
      </c>
      <c r="P142" s="1" t="s">
        <v>12222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24</v>
      </c>
      <c r="B143" s="1" t="s">
        <v>17</v>
      </c>
      <c r="C143" s="1">
        <v>273.2</v>
      </c>
      <c r="D143" s="1">
        <v>0.0</v>
      </c>
      <c r="E143" s="1" t="s">
        <v>25</v>
      </c>
      <c r="F143" s="1" t="s">
        <v>26</v>
      </c>
      <c r="G143" s="1" t="s">
        <v>27</v>
      </c>
      <c r="H143" s="1" t="s">
        <v>12223</v>
      </c>
      <c r="I143" s="1" t="s">
        <v>12224</v>
      </c>
      <c r="J143" s="1" t="s">
        <v>12224</v>
      </c>
      <c r="K143" s="2"/>
      <c r="L143" s="1">
        <v>6.0</v>
      </c>
      <c r="M143" s="1"/>
      <c r="N143" s="1">
        <v>21.829183333333333</v>
      </c>
      <c r="O143" s="1" t="s">
        <v>11746</v>
      </c>
      <c r="P143" s="1" t="s">
        <v>12225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32</v>
      </c>
      <c r="B144" s="1" t="s">
        <v>112</v>
      </c>
      <c r="C144" s="1">
        <v>716.0</v>
      </c>
      <c r="D144" s="1">
        <v>0.0</v>
      </c>
      <c r="E144" s="2"/>
      <c r="F144" s="1" t="s">
        <v>26</v>
      </c>
      <c r="G144" s="1" t="s">
        <v>19</v>
      </c>
      <c r="H144" s="1" t="s">
        <v>12226</v>
      </c>
      <c r="I144" s="1" t="s">
        <v>12227</v>
      </c>
      <c r="J144" s="1" t="s">
        <v>12227</v>
      </c>
      <c r="K144" s="2"/>
      <c r="L144" s="1">
        <v>5.0</v>
      </c>
      <c r="M144" s="1"/>
      <c r="N144" s="1">
        <v>25.039283333333334</v>
      </c>
      <c r="O144" s="1" t="s">
        <v>11739</v>
      </c>
      <c r="P144" s="1" t="s">
        <v>12228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66</v>
      </c>
      <c r="B145" s="1" t="s">
        <v>112</v>
      </c>
      <c r="C145" s="1">
        <v>423.0</v>
      </c>
      <c r="D145" s="1">
        <v>0.0</v>
      </c>
      <c r="E145" s="1" t="s">
        <v>2822</v>
      </c>
      <c r="F145" s="1" t="s">
        <v>26</v>
      </c>
      <c r="G145" s="1" t="s">
        <v>27</v>
      </c>
      <c r="H145" s="1" t="s">
        <v>12229</v>
      </c>
      <c r="I145" s="1" t="s">
        <v>12230</v>
      </c>
      <c r="J145" s="1" t="s">
        <v>12230</v>
      </c>
      <c r="K145" s="2"/>
      <c r="L145" s="1">
        <v>8.0</v>
      </c>
      <c r="M145" s="1"/>
      <c r="N145" s="1">
        <v>23.119033333333334</v>
      </c>
      <c r="O145" s="1" t="s">
        <v>11739</v>
      </c>
      <c r="P145" s="1" t="s">
        <v>12231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32</v>
      </c>
      <c r="B146" s="1" t="s">
        <v>112</v>
      </c>
      <c r="C146" s="1">
        <v>434.0</v>
      </c>
      <c r="D146" s="1">
        <v>0.0</v>
      </c>
      <c r="E146" s="2"/>
      <c r="F146" s="1" t="s">
        <v>26</v>
      </c>
      <c r="G146" s="1" t="s">
        <v>27</v>
      </c>
      <c r="H146" s="1" t="s">
        <v>12232</v>
      </c>
      <c r="I146" s="1" t="s">
        <v>12233</v>
      </c>
      <c r="J146" s="1" t="s">
        <v>12233</v>
      </c>
      <c r="K146" s="2"/>
      <c r="L146" s="1">
        <v>10.0</v>
      </c>
      <c r="M146" s="1"/>
      <c r="N146" s="1">
        <v>25.603516666666668</v>
      </c>
      <c r="O146" s="1" t="s">
        <v>11739</v>
      </c>
      <c r="P146" s="1" t="s">
        <v>12234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32</v>
      </c>
      <c r="B147" s="1" t="s">
        <v>112</v>
      </c>
      <c r="C147" s="1">
        <v>536.0</v>
      </c>
      <c r="D147" s="1">
        <v>0.0</v>
      </c>
      <c r="E147" s="2"/>
      <c r="F147" s="1" t="s">
        <v>26</v>
      </c>
      <c r="G147" s="1" t="s">
        <v>19</v>
      </c>
      <c r="H147" s="1" t="s">
        <v>12235</v>
      </c>
      <c r="I147" s="1" t="s">
        <v>12236</v>
      </c>
      <c r="J147" s="1" t="s">
        <v>12236</v>
      </c>
      <c r="K147" s="2"/>
      <c r="L147" s="1">
        <v>7.0</v>
      </c>
      <c r="M147" s="1"/>
      <c r="N147" s="1">
        <v>27.9785</v>
      </c>
      <c r="O147" s="1" t="s">
        <v>11739</v>
      </c>
      <c r="P147" s="1" t="s">
        <v>12237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24</v>
      </c>
      <c r="B148" s="1" t="s">
        <v>17</v>
      </c>
      <c r="C148" s="3">
        <v>364.0</v>
      </c>
      <c r="D148" s="1">
        <v>0.0</v>
      </c>
      <c r="E148" s="1" t="s">
        <v>25</v>
      </c>
      <c r="F148" s="1" t="s">
        <v>26</v>
      </c>
      <c r="G148" s="1" t="s">
        <v>27</v>
      </c>
      <c r="H148" s="1" t="s">
        <v>12238</v>
      </c>
      <c r="I148" s="1" t="s">
        <v>12239</v>
      </c>
      <c r="J148" s="1" t="s">
        <v>12239</v>
      </c>
      <c r="K148" s="2"/>
      <c r="L148" s="1">
        <v>4.0</v>
      </c>
      <c r="M148" s="1"/>
      <c r="N148" s="1">
        <v>19.0385</v>
      </c>
      <c r="O148" s="1" t="s">
        <v>11746</v>
      </c>
      <c r="P148" s="1" t="s">
        <v>12240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24</v>
      </c>
      <c r="B149" s="1" t="s">
        <v>17</v>
      </c>
      <c r="C149" s="1">
        <v>1201.2</v>
      </c>
      <c r="D149" s="1">
        <v>0.0</v>
      </c>
      <c r="E149" s="1" t="s">
        <v>25</v>
      </c>
      <c r="F149" s="1" t="s">
        <v>26</v>
      </c>
      <c r="G149" s="1" t="s">
        <v>27</v>
      </c>
      <c r="H149" s="1" t="s">
        <v>12241</v>
      </c>
      <c r="I149" s="1" t="s">
        <v>12242</v>
      </c>
      <c r="J149" s="1" t="s">
        <v>12242</v>
      </c>
      <c r="K149" s="2"/>
      <c r="L149" s="1">
        <v>9.0</v>
      </c>
      <c r="M149" s="1"/>
      <c r="N149" s="1">
        <v>29.810416666666665</v>
      </c>
      <c r="O149" s="1" t="s">
        <v>11746</v>
      </c>
      <c r="P149" s="1" t="s">
        <v>12243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66</v>
      </c>
      <c r="B150" s="1" t="s">
        <v>112</v>
      </c>
      <c r="C150" s="1">
        <v>329.0</v>
      </c>
      <c r="D150" s="1">
        <v>0.0</v>
      </c>
      <c r="E150" s="1" t="s">
        <v>12244</v>
      </c>
      <c r="F150" s="1" t="s">
        <v>26</v>
      </c>
      <c r="G150" s="1" t="s">
        <v>27</v>
      </c>
      <c r="H150" s="1" t="s">
        <v>12245</v>
      </c>
      <c r="I150" s="1" t="s">
        <v>12246</v>
      </c>
      <c r="J150" s="1" t="s">
        <v>12246</v>
      </c>
      <c r="K150" s="2"/>
      <c r="L150" s="1">
        <v>0.0</v>
      </c>
      <c r="M150" s="1"/>
      <c r="N150" s="1">
        <v>15.247516666666666</v>
      </c>
      <c r="O150" s="1" t="s">
        <v>11739</v>
      </c>
      <c r="P150" s="1" t="s">
        <v>116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32</v>
      </c>
      <c r="B151" s="1" t="s">
        <v>112</v>
      </c>
      <c r="C151" s="1">
        <v>1049.0</v>
      </c>
      <c r="D151" s="1">
        <v>0.0</v>
      </c>
      <c r="E151" s="2"/>
      <c r="F151" s="1" t="s">
        <v>26</v>
      </c>
      <c r="G151" s="1" t="s">
        <v>27</v>
      </c>
      <c r="H151" s="1" t="s">
        <v>12247</v>
      </c>
      <c r="I151" s="1" t="s">
        <v>12248</v>
      </c>
      <c r="J151" s="1" t="s">
        <v>12248</v>
      </c>
      <c r="K151" s="2"/>
      <c r="L151" s="1">
        <v>3.0</v>
      </c>
      <c r="M151" s="1"/>
      <c r="N151" s="1">
        <v>23.63855</v>
      </c>
      <c r="O151" s="1" t="s">
        <v>11739</v>
      </c>
      <c r="P151" s="1" t="s">
        <v>12249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66</v>
      </c>
      <c r="B152" s="1" t="s">
        <v>112</v>
      </c>
      <c r="C152" s="3">
        <v>264.0</v>
      </c>
      <c r="D152" s="1">
        <v>0.0</v>
      </c>
      <c r="E152" s="1" t="s">
        <v>6880</v>
      </c>
      <c r="F152" s="1" t="s">
        <v>26</v>
      </c>
      <c r="G152" s="1" t="s">
        <v>27</v>
      </c>
      <c r="H152" s="1" t="s">
        <v>12250</v>
      </c>
      <c r="I152" s="1" t="s">
        <v>12251</v>
      </c>
      <c r="J152" s="1" t="s">
        <v>12251</v>
      </c>
      <c r="K152" s="2"/>
      <c r="L152" s="1">
        <v>-6.0</v>
      </c>
      <c r="M152" s="1"/>
      <c r="N152" s="1">
        <v>8.0863</v>
      </c>
      <c r="O152" s="1" t="s">
        <v>11739</v>
      </c>
      <c r="P152" s="1" t="s">
        <v>12252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66</v>
      </c>
      <c r="B153" s="3" t="s">
        <v>112</v>
      </c>
      <c r="C153" s="3">
        <v>528.0</v>
      </c>
      <c r="D153" s="1">
        <v>0.0</v>
      </c>
      <c r="E153" s="1" t="s">
        <v>6880</v>
      </c>
      <c r="F153" s="1" t="s">
        <v>26</v>
      </c>
      <c r="G153" s="1" t="s">
        <v>27</v>
      </c>
      <c r="H153" s="1" t="s">
        <v>12253</v>
      </c>
      <c r="I153" s="1" t="s">
        <v>12254</v>
      </c>
      <c r="J153" s="1" t="s">
        <v>12254</v>
      </c>
      <c r="K153" s="2"/>
      <c r="L153" s="1">
        <v>-2.0</v>
      </c>
      <c r="M153" s="1"/>
      <c r="N153" s="1">
        <v>17.231116666666665</v>
      </c>
      <c r="O153" s="1" t="s">
        <v>11739</v>
      </c>
      <c r="P153" s="1" t="s">
        <v>12255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24</v>
      </c>
      <c r="B154" s="1" t="s">
        <v>17</v>
      </c>
      <c r="C154" s="1">
        <v>214.2</v>
      </c>
      <c r="D154" s="1">
        <v>0.0</v>
      </c>
      <c r="E154" s="1" t="s">
        <v>25</v>
      </c>
      <c r="F154" s="1" t="s">
        <v>26</v>
      </c>
      <c r="G154" s="1" t="s">
        <v>27</v>
      </c>
      <c r="H154" s="1" t="s">
        <v>12256</v>
      </c>
      <c r="I154" s="1" t="s">
        <v>12257</v>
      </c>
      <c r="J154" s="1" t="s">
        <v>12257</v>
      </c>
      <c r="K154" s="2"/>
      <c r="L154" s="1">
        <v>1.0</v>
      </c>
      <c r="M154" s="1"/>
      <c r="N154" s="1">
        <v>16.234333333333332</v>
      </c>
      <c r="O154" s="1" t="s">
        <v>11746</v>
      </c>
      <c r="P154" s="1" t="s">
        <v>12258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24</v>
      </c>
      <c r="B155" s="1" t="s">
        <v>17</v>
      </c>
      <c r="C155" s="1">
        <v>364.0</v>
      </c>
      <c r="D155" s="1">
        <v>0.0</v>
      </c>
      <c r="E155" s="1" t="s">
        <v>25</v>
      </c>
      <c r="F155" s="1" t="s">
        <v>26</v>
      </c>
      <c r="G155" s="1" t="s">
        <v>27</v>
      </c>
      <c r="H155" s="1" t="s">
        <v>12259</v>
      </c>
      <c r="I155" s="1" t="s">
        <v>12260</v>
      </c>
      <c r="J155" s="1" t="s">
        <v>12260</v>
      </c>
      <c r="K155" s="2"/>
      <c r="L155" s="1">
        <v>-3.0</v>
      </c>
      <c r="M155" s="1"/>
      <c r="N155" s="1">
        <v>11.576116666666667</v>
      </c>
      <c r="O155" s="1" t="s">
        <v>11746</v>
      </c>
      <c r="P155" s="1" t="s">
        <v>12261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32</v>
      </c>
      <c r="B156" s="1" t="s">
        <v>112</v>
      </c>
      <c r="C156" s="1">
        <v>224.0</v>
      </c>
      <c r="D156" s="1">
        <v>0.0</v>
      </c>
      <c r="E156" s="2"/>
      <c r="F156" s="1" t="s">
        <v>26</v>
      </c>
      <c r="G156" s="1" t="s">
        <v>27</v>
      </c>
      <c r="H156" s="1" t="s">
        <v>12262</v>
      </c>
      <c r="I156" s="1" t="s">
        <v>12263</v>
      </c>
      <c r="J156" s="1" t="s">
        <v>12263</v>
      </c>
      <c r="K156" s="2"/>
      <c r="L156" s="1">
        <v>-8.0</v>
      </c>
      <c r="M156" s="1"/>
      <c r="N156" s="1">
        <v>6.563616666666666</v>
      </c>
      <c r="O156" s="1" t="s">
        <v>11739</v>
      </c>
      <c r="P156" s="1" t="s">
        <v>12264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48</v>
      </c>
      <c r="B157" s="1" t="s">
        <v>17</v>
      </c>
      <c r="C157" s="1">
        <v>747.0</v>
      </c>
      <c r="D157" s="1">
        <v>0.0</v>
      </c>
      <c r="E157" s="1" t="s">
        <v>11819</v>
      </c>
      <c r="F157" s="1" t="s">
        <v>50</v>
      </c>
      <c r="G157" s="1" t="s">
        <v>27</v>
      </c>
      <c r="H157" s="1" t="s">
        <v>12265</v>
      </c>
      <c r="I157" s="1" t="s">
        <v>12266</v>
      </c>
      <c r="J157" s="1" t="s">
        <v>12267</v>
      </c>
      <c r="K157" s="1" t="s">
        <v>12268</v>
      </c>
      <c r="L157" s="1">
        <v>3.0</v>
      </c>
      <c r="M157" s="1">
        <v>0.01265</v>
      </c>
      <c r="N157" s="1">
        <v>20.982233333333333</v>
      </c>
      <c r="O157" s="1" t="s">
        <v>55</v>
      </c>
      <c r="P157" s="1" t="s">
        <v>12269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48</v>
      </c>
      <c r="B158" s="1" t="s">
        <v>17</v>
      </c>
      <c r="C158" s="1">
        <v>308.0</v>
      </c>
      <c r="D158" s="1">
        <v>0.0</v>
      </c>
      <c r="E158" s="1" t="s">
        <v>11819</v>
      </c>
      <c r="F158" s="1" t="s">
        <v>50</v>
      </c>
      <c r="G158" s="1" t="s">
        <v>27</v>
      </c>
      <c r="H158" s="1" t="s">
        <v>12270</v>
      </c>
      <c r="I158" s="1" t="s">
        <v>12271</v>
      </c>
      <c r="J158" s="1" t="s">
        <v>12272</v>
      </c>
      <c r="K158" s="1" t="s">
        <v>12273</v>
      </c>
      <c r="L158" s="1">
        <v>8.0</v>
      </c>
      <c r="M158" s="1">
        <v>0.02155</v>
      </c>
      <c r="N158" s="1">
        <v>17.27466666666667</v>
      </c>
      <c r="O158" s="1" t="s">
        <v>55</v>
      </c>
      <c r="P158" s="1" t="s">
        <v>12274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24</v>
      </c>
      <c r="B159" s="1" t="s">
        <v>17</v>
      </c>
      <c r="C159" s="1">
        <v>249.2</v>
      </c>
      <c r="D159" s="1">
        <v>0.0</v>
      </c>
      <c r="E159" s="1" t="s">
        <v>25</v>
      </c>
      <c r="F159" s="1" t="s">
        <v>26</v>
      </c>
      <c r="G159" s="1" t="s">
        <v>27</v>
      </c>
      <c r="H159" s="1" t="s">
        <v>12275</v>
      </c>
      <c r="I159" s="1" t="s">
        <v>12276</v>
      </c>
      <c r="J159" s="1" t="s">
        <v>12276</v>
      </c>
      <c r="K159" s="2"/>
      <c r="L159" s="1">
        <v>1.0</v>
      </c>
      <c r="M159" s="1"/>
      <c r="N159" s="1">
        <v>16.924383333333335</v>
      </c>
      <c r="O159" s="1" t="s">
        <v>11746</v>
      </c>
      <c r="P159" s="1" t="s">
        <v>12277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32</v>
      </c>
      <c r="B160" s="1" t="s">
        <v>112</v>
      </c>
      <c r="C160" s="1">
        <v>518.0</v>
      </c>
      <c r="D160" s="1">
        <v>0.0</v>
      </c>
      <c r="E160" s="2"/>
      <c r="F160" s="1" t="s">
        <v>26</v>
      </c>
      <c r="G160" s="1" t="s">
        <v>27</v>
      </c>
      <c r="H160" s="1" t="s">
        <v>12278</v>
      </c>
      <c r="I160" s="1" t="s">
        <v>12279</v>
      </c>
      <c r="J160" s="1" t="s">
        <v>12279</v>
      </c>
      <c r="K160" s="2"/>
      <c r="L160" s="1">
        <v>-3.0</v>
      </c>
      <c r="M160" s="1"/>
      <c r="N160" s="1">
        <v>16.882083333333334</v>
      </c>
      <c r="O160" s="1" t="s">
        <v>11739</v>
      </c>
      <c r="P160" s="1" t="s">
        <v>12280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32</v>
      </c>
      <c r="B161" s="1" t="s">
        <v>112</v>
      </c>
      <c r="C161" s="1">
        <v>346.0</v>
      </c>
      <c r="D161" s="1">
        <v>0.0</v>
      </c>
      <c r="E161" s="2"/>
      <c r="F161" s="1" t="s">
        <v>26</v>
      </c>
      <c r="G161" s="1" t="s">
        <v>27</v>
      </c>
      <c r="H161" s="1" t="s">
        <v>12281</v>
      </c>
      <c r="I161" s="1" t="s">
        <v>12282</v>
      </c>
      <c r="J161" s="1" t="s">
        <v>12282</v>
      </c>
      <c r="K161" s="2"/>
      <c r="L161" s="1">
        <v>-4.0</v>
      </c>
      <c r="M161" s="1"/>
      <c r="N161" s="1">
        <v>10.876633333333332</v>
      </c>
      <c r="O161" s="1" t="s">
        <v>11739</v>
      </c>
      <c r="P161" s="1" t="s">
        <v>12283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48</v>
      </c>
      <c r="B162" s="1" t="s">
        <v>17</v>
      </c>
      <c r="C162" s="1">
        <v>727.0</v>
      </c>
      <c r="D162" s="1">
        <v>0.0</v>
      </c>
      <c r="E162" s="1" t="s">
        <v>25</v>
      </c>
      <c r="F162" s="1" t="s">
        <v>50</v>
      </c>
      <c r="G162" s="1" t="s">
        <v>27</v>
      </c>
      <c r="H162" s="1" t="s">
        <v>12284</v>
      </c>
      <c r="I162" s="1" t="s">
        <v>12285</v>
      </c>
      <c r="J162" s="1" t="s">
        <v>12286</v>
      </c>
      <c r="K162" s="1" t="s">
        <v>12287</v>
      </c>
      <c r="L162" s="1">
        <v>-13.0</v>
      </c>
      <c r="M162" s="1">
        <v>0.64915</v>
      </c>
      <c r="N162" s="1">
        <v>21.172333333333334</v>
      </c>
      <c r="O162" s="1" t="s">
        <v>55</v>
      </c>
      <c r="P162" s="1" t="s">
        <v>12288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66</v>
      </c>
      <c r="B163" s="1" t="s">
        <v>112</v>
      </c>
      <c r="C163" s="3">
        <v>658.0</v>
      </c>
      <c r="D163" s="1">
        <v>0.0</v>
      </c>
      <c r="E163" s="1" t="s">
        <v>834</v>
      </c>
      <c r="F163" s="1" t="s">
        <v>26</v>
      </c>
      <c r="G163" s="1" t="s">
        <v>27</v>
      </c>
      <c r="H163" s="1" t="s">
        <v>12289</v>
      </c>
      <c r="I163" s="1" t="s">
        <v>12290</v>
      </c>
      <c r="J163" s="1" t="s">
        <v>12290</v>
      </c>
      <c r="K163" s="2"/>
      <c r="L163" s="1">
        <v>-10.0</v>
      </c>
      <c r="M163" s="1"/>
      <c r="N163" s="1">
        <v>9.45065</v>
      </c>
      <c r="O163" s="1" t="s">
        <v>11739</v>
      </c>
      <c r="P163" s="1" t="s">
        <v>12291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48</v>
      </c>
      <c r="B164" s="1" t="s">
        <v>17</v>
      </c>
      <c r="C164" s="1">
        <v>837.0</v>
      </c>
      <c r="D164" s="1">
        <v>0.0</v>
      </c>
      <c r="E164" s="1" t="s">
        <v>11819</v>
      </c>
      <c r="F164" s="1" t="s">
        <v>50</v>
      </c>
      <c r="G164" s="1" t="s">
        <v>27</v>
      </c>
      <c r="H164" s="1" t="s">
        <v>12292</v>
      </c>
      <c r="I164" s="1" t="s">
        <v>12293</v>
      </c>
      <c r="J164" s="1" t="s">
        <v>12294</v>
      </c>
      <c r="K164" s="1" t="s">
        <v>12295</v>
      </c>
      <c r="L164" s="1">
        <v>-5.0</v>
      </c>
      <c r="M164" s="1">
        <v>0.011566666666666666</v>
      </c>
      <c r="N164" s="1">
        <v>16.883566666666667</v>
      </c>
      <c r="O164" s="1" t="s">
        <v>55</v>
      </c>
      <c r="P164" s="1" t="s">
        <v>12296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32</v>
      </c>
      <c r="B165" s="1" t="s">
        <v>112</v>
      </c>
      <c r="C165" s="1">
        <v>264.0</v>
      </c>
      <c r="D165" s="1">
        <v>0.0</v>
      </c>
      <c r="E165" s="2"/>
      <c r="F165" s="1" t="s">
        <v>26</v>
      </c>
      <c r="G165" s="1" t="s">
        <v>27</v>
      </c>
      <c r="H165" s="1" t="s">
        <v>12297</v>
      </c>
      <c r="I165" s="1" t="s">
        <v>12298</v>
      </c>
      <c r="J165" s="1" t="s">
        <v>12298</v>
      </c>
      <c r="K165" s="2"/>
      <c r="L165" s="1">
        <v>-5.0</v>
      </c>
      <c r="M165" s="1"/>
      <c r="N165" s="1">
        <v>9.7497</v>
      </c>
      <c r="O165" s="1" t="s">
        <v>11739</v>
      </c>
      <c r="P165" s="1" t="s">
        <v>12299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24</v>
      </c>
      <c r="B166" s="1" t="s">
        <v>17</v>
      </c>
      <c r="C166" s="1">
        <v>358.0</v>
      </c>
      <c r="D166" s="1">
        <v>0.0</v>
      </c>
      <c r="E166" s="1" t="s">
        <v>25</v>
      </c>
      <c r="F166" s="1" t="s">
        <v>26</v>
      </c>
      <c r="G166" s="1" t="s">
        <v>27</v>
      </c>
      <c r="H166" s="1" t="s">
        <v>12300</v>
      </c>
      <c r="I166" s="1" t="s">
        <v>12301</v>
      </c>
      <c r="J166" s="1" t="s">
        <v>12301</v>
      </c>
      <c r="K166" s="2"/>
      <c r="L166" s="1">
        <v>-1.0</v>
      </c>
      <c r="M166" s="1"/>
      <c r="N166" s="1">
        <v>13.731916666666667</v>
      </c>
      <c r="O166" s="1" t="s">
        <v>11746</v>
      </c>
      <c r="P166" s="1" t="s">
        <v>12302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24</v>
      </c>
      <c r="B167" s="1" t="s">
        <v>17</v>
      </c>
      <c r="C167" s="3">
        <v>249.2</v>
      </c>
      <c r="D167" s="1">
        <v>0.0</v>
      </c>
      <c r="E167" s="1" t="s">
        <v>25</v>
      </c>
      <c r="F167" s="1" t="s">
        <v>26</v>
      </c>
      <c r="G167" s="1" t="s">
        <v>27</v>
      </c>
      <c r="H167" s="1" t="s">
        <v>12303</v>
      </c>
      <c r="I167" s="1" t="s">
        <v>12304</v>
      </c>
      <c r="J167" s="1" t="s">
        <v>12304</v>
      </c>
      <c r="K167" s="2"/>
      <c r="L167" s="1">
        <v>6.0</v>
      </c>
      <c r="M167" s="1"/>
      <c r="N167" s="1">
        <v>21.095466666666667</v>
      </c>
      <c r="O167" s="1" t="s">
        <v>11746</v>
      </c>
      <c r="P167" s="1" t="s">
        <v>12305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24</v>
      </c>
      <c r="B168" s="1" t="s">
        <v>17</v>
      </c>
      <c r="C168" s="1">
        <v>249.2</v>
      </c>
      <c r="D168" s="1">
        <v>0.0</v>
      </c>
      <c r="E168" s="1" t="s">
        <v>25</v>
      </c>
      <c r="F168" s="1" t="s">
        <v>26</v>
      </c>
      <c r="G168" s="1" t="s">
        <v>27</v>
      </c>
      <c r="H168" s="1" t="s">
        <v>12306</v>
      </c>
      <c r="I168" s="1" t="s">
        <v>12307</v>
      </c>
      <c r="J168" s="1" t="s">
        <v>12307</v>
      </c>
      <c r="K168" s="2"/>
      <c r="L168" s="1">
        <v>7.0</v>
      </c>
      <c r="M168" s="1"/>
      <c r="N168" s="1">
        <v>22.547233333333335</v>
      </c>
      <c r="O168" s="1" t="s">
        <v>11746</v>
      </c>
      <c r="P168" s="1" t="s">
        <v>12308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24</v>
      </c>
      <c r="B169" s="1" t="s">
        <v>17</v>
      </c>
      <c r="C169" s="1">
        <v>405.2</v>
      </c>
      <c r="D169" s="1">
        <v>0.0</v>
      </c>
      <c r="E169" s="1" t="s">
        <v>25</v>
      </c>
      <c r="F169" s="1" t="s">
        <v>26</v>
      </c>
      <c r="G169" s="1" t="s">
        <v>27</v>
      </c>
      <c r="H169" s="1" t="s">
        <v>12309</v>
      </c>
      <c r="I169" s="1" t="s">
        <v>12310</v>
      </c>
      <c r="J169" s="1" t="s">
        <v>12310</v>
      </c>
      <c r="K169" s="2"/>
      <c r="L169" s="1">
        <v>4.0</v>
      </c>
      <c r="M169" s="1"/>
      <c r="N169" s="1">
        <v>19.946016666666665</v>
      </c>
      <c r="O169" s="1" t="s">
        <v>11746</v>
      </c>
      <c r="P169" s="1" t="s">
        <v>12311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32</v>
      </c>
      <c r="B170" s="1" t="s">
        <v>1468</v>
      </c>
      <c r="C170" s="1">
        <v>661.0</v>
      </c>
      <c r="D170" s="1">
        <v>0.0</v>
      </c>
      <c r="E170" s="2"/>
      <c r="F170" s="1" t="s">
        <v>26</v>
      </c>
      <c r="G170" s="1" t="s">
        <v>27</v>
      </c>
      <c r="H170" s="1" t="s">
        <v>12312</v>
      </c>
      <c r="I170" s="1" t="s">
        <v>12313</v>
      </c>
      <c r="J170" s="1" t="s">
        <v>12313</v>
      </c>
      <c r="K170" s="2"/>
      <c r="L170" s="1">
        <v>5.0</v>
      </c>
      <c r="M170" s="1"/>
      <c r="N170" s="1">
        <v>25.28025</v>
      </c>
      <c r="O170" s="1" t="s">
        <v>11739</v>
      </c>
      <c r="P170" s="1" t="s">
        <v>12314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24</v>
      </c>
      <c r="B171" s="1" t="s">
        <v>17</v>
      </c>
      <c r="C171" s="1">
        <v>271.2</v>
      </c>
      <c r="D171" s="1">
        <v>0.0</v>
      </c>
      <c r="E171" s="1" t="s">
        <v>25</v>
      </c>
      <c r="F171" s="1" t="s">
        <v>26</v>
      </c>
      <c r="G171" s="1" t="s">
        <v>27</v>
      </c>
      <c r="H171" s="1" t="s">
        <v>12315</v>
      </c>
      <c r="I171" s="1" t="s">
        <v>12316</v>
      </c>
      <c r="J171" s="1" t="s">
        <v>12316</v>
      </c>
      <c r="K171" s="2"/>
      <c r="L171" s="1">
        <v>14.0</v>
      </c>
      <c r="M171" s="1"/>
      <c r="N171" s="1">
        <v>29.101466666666667</v>
      </c>
      <c r="O171" s="1" t="s">
        <v>11746</v>
      </c>
      <c r="P171" s="1" t="s">
        <v>12317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32</v>
      </c>
      <c r="B172" s="1" t="s">
        <v>112</v>
      </c>
      <c r="C172" s="3">
        <v>329.0</v>
      </c>
      <c r="D172" s="1">
        <v>0.0</v>
      </c>
      <c r="E172" s="2"/>
      <c r="F172" s="1" t="s">
        <v>26</v>
      </c>
      <c r="G172" s="1" t="s">
        <v>27</v>
      </c>
      <c r="H172" s="1" t="s">
        <v>12318</v>
      </c>
      <c r="I172" s="1" t="s">
        <v>12319</v>
      </c>
      <c r="J172" s="1" t="s">
        <v>12319</v>
      </c>
      <c r="K172" s="2"/>
      <c r="L172" s="1">
        <v>15.0</v>
      </c>
      <c r="M172" s="1"/>
      <c r="N172" s="1">
        <v>30.09401666666667</v>
      </c>
      <c r="O172" s="1" t="s">
        <v>11739</v>
      </c>
      <c r="P172" s="1" t="s">
        <v>12320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24</v>
      </c>
      <c r="B173" s="1" t="s">
        <v>17</v>
      </c>
      <c r="C173" s="1">
        <v>264.0</v>
      </c>
      <c r="D173" s="1">
        <v>0.0</v>
      </c>
      <c r="E173" s="1" t="s">
        <v>25</v>
      </c>
      <c r="F173" s="1" t="s">
        <v>26</v>
      </c>
      <c r="G173" s="1" t="s">
        <v>27</v>
      </c>
      <c r="H173" s="1" t="s">
        <v>12321</v>
      </c>
      <c r="I173" s="1" t="s">
        <v>12322</v>
      </c>
      <c r="J173" s="1" t="s">
        <v>12322</v>
      </c>
      <c r="K173" s="2"/>
      <c r="L173" s="1">
        <v>12.0</v>
      </c>
      <c r="M173" s="1"/>
      <c r="N173" s="1">
        <v>27.774816666666666</v>
      </c>
      <c r="O173" s="1" t="s">
        <v>11746</v>
      </c>
      <c r="P173" s="1" t="s">
        <v>12323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32</v>
      </c>
      <c r="B174" s="1" t="s">
        <v>112</v>
      </c>
      <c r="C174" s="1">
        <v>329.0</v>
      </c>
      <c r="D174" s="1">
        <v>0.0</v>
      </c>
      <c r="E174" s="2"/>
      <c r="F174" s="1" t="s">
        <v>26</v>
      </c>
      <c r="G174" s="1" t="s">
        <v>27</v>
      </c>
      <c r="H174" s="1" t="s">
        <v>12324</v>
      </c>
      <c r="I174" s="1" t="s">
        <v>12325</v>
      </c>
      <c r="J174" s="1" t="s">
        <v>12325</v>
      </c>
      <c r="K174" s="2"/>
      <c r="L174" s="1">
        <v>12.0</v>
      </c>
      <c r="M174" s="1"/>
      <c r="N174" s="1">
        <v>27.4974</v>
      </c>
      <c r="O174" s="1" t="s">
        <v>11739</v>
      </c>
      <c r="P174" s="1" t="s">
        <v>12326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24</v>
      </c>
      <c r="B175" s="1" t="s">
        <v>17</v>
      </c>
      <c r="C175" s="3">
        <v>435.0</v>
      </c>
      <c r="D175" s="1">
        <v>0.0</v>
      </c>
      <c r="E175" s="1" t="s">
        <v>25</v>
      </c>
      <c r="F175" s="1" t="s">
        <v>26</v>
      </c>
      <c r="G175" s="1" t="s">
        <v>27</v>
      </c>
      <c r="H175" s="1" t="s">
        <v>12327</v>
      </c>
      <c r="I175" s="1" t="s">
        <v>12328</v>
      </c>
      <c r="J175" s="1" t="s">
        <v>12328</v>
      </c>
      <c r="K175" s="2"/>
      <c r="L175" s="1">
        <v>11.0</v>
      </c>
      <c r="M175" s="1"/>
      <c r="N175" s="1">
        <v>26.904566666666668</v>
      </c>
      <c r="O175" s="1" t="s">
        <v>11746</v>
      </c>
      <c r="P175" s="1" t="s">
        <v>12329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32</v>
      </c>
      <c r="B176" s="1" t="s">
        <v>112</v>
      </c>
      <c r="C176" s="1">
        <v>329.0</v>
      </c>
      <c r="D176" s="1">
        <v>0.0</v>
      </c>
      <c r="E176" s="2"/>
      <c r="F176" s="1" t="s">
        <v>26</v>
      </c>
      <c r="G176" s="1" t="s">
        <v>27</v>
      </c>
      <c r="H176" s="1" t="s">
        <v>12330</v>
      </c>
      <c r="I176" s="1" t="s">
        <v>12331</v>
      </c>
      <c r="J176" s="1" t="s">
        <v>12331</v>
      </c>
      <c r="K176" s="2"/>
      <c r="L176" s="1">
        <v>8.0</v>
      </c>
      <c r="M176" s="1"/>
      <c r="N176" s="1">
        <v>23.71315</v>
      </c>
      <c r="O176" s="1" t="s">
        <v>11739</v>
      </c>
      <c r="P176" s="1" t="s">
        <v>12332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32</v>
      </c>
      <c r="B177" s="1" t="s">
        <v>112</v>
      </c>
      <c r="C177" s="1">
        <v>264.0</v>
      </c>
      <c r="D177" s="1">
        <v>0.0</v>
      </c>
      <c r="E177" s="2"/>
      <c r="F177" s="1" t="s">
        <v>26</v>
      </c>
      <c r="G177" s="1" t="s">
        <v>27</v>
      </c>
      <c r="H177" s="1" t="s">
        <v>12333</v>
      </c>
      <c r="I177" s="1" t="s">
        <v>12334</v>
      </c>
      <c r="J177" s="1" t="s">
        <v>12334</v>
      </c>
      <c r="K177" s="2"/>
      <c r="L177" s="1">
        <v>-5.0</v>
      </c>
      <c r="M177" s="1"/>
      <c r="N177" s="1">
        <v>9.21695</v>
      </c>
      <c r="O177" s="1" t="s">
        <v>11739</v>
      </c>
      <c r="P177" s="1" t="s">
        <v>12335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24</v>
      </c>
      <c r="B178" s="1" t="s">
        <v>17</v>
      </c>
      <c r="C178" s="1">
        <v>279.2</v>
      </c>
      <c r="D178" s="1">
        <v>0.0</v>
      </c>
      <c r="E178" s="1" t="s">
        <v>25</v>
      </c>
      <c r="F178" s="1" t="s">
        <v>26</v>
      </c>
      <c r="G178" s="1" t="s">
        <v>27</v>
      </c>
      <c r="H178" s="1" t="s">
        <v>12336</v>
      </c>
      <c r="I178" s="1" t="s">
        <v>12337</v>
      </c>
      <c r="J178" s="1" t="s">
        <v>12337</v>
      </c>
      <c r="K178" s="2"/>
      <c r="L178" s="1">
        <v>-6.0</v>
      </c>
      <c r="M178" s="1"/>
      <c r="N178" s="1">
        <v>8.1873</v>
      </c>
      <c r="O178" s="1" t="s">
        <v>11746</v>
      </c>
      <c r="P178" s="1" t="s">
        <v>12338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32</v>
      </c>
      <c r="B179" s="1" t="s">
        <v>112</v>
      </c>
      <c r="C179" s="1">
        <v>540.0</v>
      </c>
      <c r="D179" s="1">
        <v>0.0</v>
      </c>
      <c r="E179" s="2"/>
      <c r="F179" s="1" t="s">
        <v>26</v>
      </c>
      <c r="G179" s="1" t="s">
        <v>27</v>
      </c>
      <c r="H179" s="1" t="s">
        <v>12339</v>
      </c>
      <c r="I179" s="1" t="s">
        <v>12340</v>
      </c>
      <c r="J179" s="1" t="s">
        <v>12340</v>
      </c>
      <c r="K179" s="2"/>
      <c r="L179" s="1">
        <v>-4.0</v>
      </c>
      <c r="M179" s="1"/>
      <c r="N179" s="1">
        <v>15.587266666666666</v>
      </c>
      <c r="O179" s="1" t="s">
        <v>11739</v>
      </c>
      <c r="P179" s="1" t="s">
        <v>12341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32</v>
      </c>
      <c r="B180" s="1" t="s">
        <v>112</v>
      </c>
      <c r="C180" s="3">
        <v>532.0</v>
      </c>
      <c r="D180" s="1">
        <v>0.0</v>
      </c>
      <c r="E180" s="2"/>
      <c r="F180" s="1" t="s">
        <v>26</v>
      </c>
      <c r="G180" s="1" t="s">
        <v>27</v>
      </c>
      <c r="H180" s="1" t="s">
        <v>12342</v>
      </c>
      <c r="I180" s="1" t="s">
        <v>12343</v>
      </c>
      <c r="J180" s="1" t="s">
        <v>12343</v>
      </c>
      <c r="K180" s="2"/>
      <c r="L180" s="1">
        <v>-8.0</v>
      </c>
      <c r="M180" s="1"/>
      <c r="N180" s="1">
        <v>11.008116666666666</v>
      </c>
      <c r="O180" s="1" t="s">
        <v>11739</v>
      </c>
      <c r="P180" s="1" t="s">
        <v>12344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32</v>
      </c>
      <c r="B181" s="1" t="s">
        <v>112</v>
      </c>
      <c r="C181" s="3">
        <v>429.0</v>
      </c>
      <c r="D181" s="1">
        <v>0.0</v>
      </c>
      <c r="E181" s="2"/>
      <c r="F181" s="1" t="s">
        <v>26</v>
      </c>
      <c r="G181" s="1" t="s">
        <v>27</v>
      </c>
      <c r="H181" s="1" t="s">
        <v>12345</v>
      </c>
      <c r="I181" s="1" t="s">
        <v>12346</v>
      </c>
      <c r="J181" s="1" t="s">
        <v>12346</v>
      </c>
      <c r="K181" s="2"/>
      <c r="L181" s="1">
        <v>1.0</v>
      </c>
      <c r="M181" s="1"/>
      <c r="N181" s="1">
        <v>16.242966666666668</v>
      </c>
      <c r="O181" s="1" t="s">
        <v>11739</v>
      </c>
      <c r="P181" s="1" t="s">
        <v>12347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24</v>
      </c>
      <c r="B182" s="1" t="s">
        <v>17</v>
      </c>
      <c r="C182" s="1">
        <v>273.2</v>
      </c>
      <c r="D182" s="1">
        <v>0.0</v>
      </c>
      <c r="E182" s="1" t="s">
        <v>25</v>
      </c>
      <c r="F182" s="1" t="s">
        <v>26</v>
      </c>
      <c r="G182" s="1" t="s">
        <v>27</v>
      </c>
      <c r="H182" s="1" t="s">
        <v>12348</v>
      </c>
      <c r="I182" s="1" t="s">
        <v>12349</v>
      </c>
      <c r="J182" s="1" t="s">
        <v>12349</v>
      </c>
      <c r="K182" s="2"/>
      <c r="L182" s="1">
        <v>-2.0</v>
      </c>
      <c r="M182" s="1"/>
      <c r="N182" s="1">
        <v>12.2677</v>
      </c>
      <c r="O182" s="1" t="s">
        <v>11746</v>
      </c>
      <c r="P182" s="1" t="s">
        <v>12350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32</v>
      </c>
      <c r="B183" s="1" t="s">
        <v>112</v>
      </c>
      <c r="C183" s="1">
        <v>329.0</v>
      </c>
      <c r="D183" s="1">
        <v>0.0</v>
      </c>
      <c r="E183" s="2"/>
      <c r="F183" s="1" t="s">
        <v>26</v>
      </c>
      <c r="G183" s="1" t="s">
        <v>27</v>
      </c>
      <c r="H183" s="1" t="s">
        <v>12351</v>
      </c>
      <c r="I183" s="1" t="s">
        <v>12352</v>
      </c>
      <c r="J183" s="1" t="s">
        <v>12352</v>
      </c>
      <c r="K183" s="2"/>
      <c r="L183" s="1">
        <v>1.0</v>
      </c>
      <c r="M183" s="1"/>
      <c r="N183" s="1">
        <v>16.89595</v>
      </c>
      <c r="O183" s="1" t="s">
        <v>11739</v>
      </c>
      <c r="P183" s="1" t="s">
        <v>12353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24</v>
      </c>
      <c r="B184" s="1" t="s">
        <v>17</v>
      </c>
      <c r="C184" s="1">
        <v>309.2</v>
      </c>
      <c r="D184" s="1">
        <v>0.0</v>
      </c>
      <c r="E184" s="1" t="s">
        <v>25</v>
      </c>
      <c r="F184" s="1" t="s">
        <v>26</v>
      </c>
      <c r="G184" s="1" t="s">
        <v>27</v>
      </c>
      <c r="H184" s="1" t="s">
        <v>12354</v>
      </c>
      <c r="I184" s="1" t="s">
        <v>12355</v>
      </c>
      <c r="J184" s="1" t="s">
        <v>12355</v>
      </c>
      <c r="K184" s="2"/>
      <c r="L184" s="1">
        <v>-10.0</v>
      </c>
      <c r="M184" s="1"/>
      <c r="N184" s="1">
        <v>4.367766666666666</v>
      </c>
      <c r="O184" s="1" t="s">
        <v>11746</v>
      </c>
      <c r="P184" s="1" t="s">
        <v>12356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32</v>
      </c>
      <c r="B185" s="1" t="s">
        <v>112</v>
      </c>
      <c r="C185" s="1">
        <v>264.0</v>
      </c>
      <c r="D185" s="1">
        <v>0.0</v>
      </c>
      <c r="E185" s="2"/>
      <c r="F185" s="1" t="s">
        <v>26</v>
      </c>
      <c r="G185" s="1" t="s">
        <v>27</v>
      </c>
      <c r="H185" s="1" t="s">
        <v>12357</v>
      </c>
      <c r="I185" s="1" t="s">
        <v>12358</v>
      </c>
      <c r="J185" s="1" t="s">
        <v>12358</v>
      </c>
      <c r="K185" s="2"/>
      <c r="L185" s="1">
        <v>-7.0</v>
      </c>
      <c r="M185" s="1"/>
      <c r="N185" s="1">
        <v>7.869566666666667</v>
      </c>
      <c r="O185" s="1" t="s">
        <v>11739</v>
      </c>
      <c r="P185" s="1" t="s">
        <v>11791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24</v>
      </c>
      <c r="B186" s="1" t="s">
        <v>17</v>
      </c>
      <c r="C186" s="3">
        <v>214.2</v>
      </c>
      <c r="D186" s="1">
        <v>0.0</v>
      </c>
      <c r="E186" s="1" t="s">
        <v>25</v>
      </c>
      <c r="F186" s="1" t="s">
        <v>26</v>
      </c>
      <c r="G186" s="1" t="s">
        <v>27</v>
      </c>
      <c r="H186" s="1" t="s">
        <v>12359</v>
      </c>
      <c r="I186" s="1" t="s">
        <v>12360</v>
      </c>
      <c r="J186" s="1" t="s">
        <v>12360</v>
      </c>
      <c r="K186" s="2"/>
      <c r="L186" s="1">
        <v>-5.0</v>
      </c>
      <c r="M186" s="1"/>
      <c r="N186" s="1">
        <v>9.3377</v>
      </c>
      <c r="O186" s="1" t="s">
        <v>11746</v>
      </c>
      <c r="P186" s="1" t="s">
        <v>12361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24</v>
      </c>
      <c r="B187" s="3" t="s">
        <v>17</v>
      </c>
      <c r="C187" s="1">
        <v>271.2</v>
      </c>
      <c r="D187" s="1">
        <v>0.0</v>
      </c>
      <c r="E187" s="1" t="s">
        <v>25</v>
      </c>
      <c r="F187" s="1" t="s">
        <v>26</v>
      </c>
      <c r="G187" s="1" t="s">
        <v>27</v>
      </c>
      <c r="H187" s="1" t="s">
        <v>12362</v>
      </c>
      <c r="I187" s="1" t="s">
        <v>12363</v>
      </c>
      <c r="J187" s="1" t="s">
        <v>12363</v>
      </c>
      <c r="K187" s="2"/>
      <c r="L187" s="1">
        <v>-4.0</v>
      </c>
      <c r="M187" s="1"/>
      <c r="N187" s="1">
        <v>10.094533333333333</v>
      </c>
      <c r="O187" s="1" t="s">
        <v>11746</v>
      </c>
      <c r="P187" s="1" t="s">
        <v>12364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32</v>
      </c>
      <c r="B188" s="1" t="s">
        <v>112</v>
      </c>
      <c r="C188" s="1">
        <v>264.0</v>
      </c>
      <c r="D188" s="1">
        <v>0.0</v>
      </c>
      <c r="E188" s="2"/>
      <c r="F188" s="1" t="s">
        <v>26</v>
      </c>
      <c r="G188" s="1" t="s">
        <v>27</v>
      </c>
      <c r="H188" s="1" t="s">
        <v>12365</v>
      </c>
      <c r="I188" s="1" t="s">
        <v>12366</v>
      </c>
      <c r="J188" s="1" t="s">
        <v>12366</v>
      </c>
      <c r="K188" s="2"/>
      <c r="L188" s="1">
        <v>-9.0</v>
      </c>
      <c r="M188" s="1"/>
      <c r="N188" s="1">
        <v>5.967383333333333</v>
      </c>
      <c r="O188" s="1" t="s">
        <v>11739</v>
      </c>
      <c r="P188" s="1" t="s">
        <v>12335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24</v>
      </c>
      <c r="B189" s="1" t="s">
        <v>17</v>
      </c>
      <c r="C189" s="1">
        <v>281.2</v>
      </c>
      <c r="D189" s="1">
        <v>0.0</v>
      </c>
      <c r="E189" s="1" t="s">
        <v>25</v>
      </c>
      <c r="F189" s="1" t="s">
        <v>26</v>
      </c>
      <c r="G189" s="1" t="s">
        <v>27</v>
      </c>
      <c r="H189" s="1" t="s">
        <v>12367</v>
      </c>
      <c r="I189" s="1" t="s">
        <v>12368</v>
      </c>
      <c r="J189" s="1" t="s">
        <v>12368</v>
      </c>
      <c r="K189" s="2"/>
      <c r="L189" s="1">
        <v>-7.0</v>
      </c>
      <c r="M189" s="1"/>
      <c r="N189" s="1">
        <v>7.577233333333333</v>
      </c>
      <c r="O189" s="1" t="s">
        <v>11746</v>
      </c>
      <c r="P189" s="1" t="s">
        <v>12369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24</v>
      </c>
      <c r="B190" s="1" t="s">
        <v>17</v>
      </c>
      <c r="C190" s="3">
        <v>271.2</v>
      </c>
      <c r="D190" s="1">
        <v>0.0</v>
      </c>
      <c r="E190" s="1" t="s">
        <v>25</v>
      </c>
      <c r="F190" s="1" t="s">
        <v>26</v>
      </c>
      <c r="G190" s="1" t="s">
        <v>27</v>
      </c>
      <c r="H190" s="1" t="s">
        <v>12370</v>
      </c>
      <c r="I190" s="1" t="s">
        <v>12371</v>
      </c>
      <c r="J190" s="1" t="s">
        <v>12371</v>
      </c>
      <c r="K190" s="2"/>
      <c r="L190" s="1">
        <v>-5.0</v>
      </c>
      <c r="M190" s="1"/>
      <c r="N190" s="1">
        <v>9.568966666666666</v>
      </c>
      <c r="O190" s="1" t="s">
        <v>11746</v>
      </c>
      <c r="P190" s="1" t="s">
        <v>12372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24</v>
      </c>
      <c r="B191" s="1" t="s">
        <v>17</v>
      </c>
      <c r="C191" s="1">
        <v>264.0</v>
      </c>
      <c r="D191" s="1">
        <v>0.0</v>
      </c>
      <c r="E191" s="1" t="s">
        <v>25</v>
      </c>
      <c r="F191" s="1" t="s">
        <v>26</v>
      </c>
      <c r="G191" s="1" t="s">
        <v>27</v>
      </c>
      <c r="H191" s="1" t="s">
        <v>12373</v>
      </c>
      <c r="I191" s="1" t="s">
        <v>12374</v>
      </c>
      <c r="J191" s="1" t="s">
        <v>12374</v>
      </c>
      <c r="K191" s="2"/>
      <c r="L191" s="1">
        <v>-7.0</v>
      </c>
      <c r="M191" s="1"/>
      <c r="N191" s="1">
        <v>7.470983333333334</v>
      </c>
      <c r="O191" s="1" t="s">
        <v>11746</v>
      </c>
      <c r="P191" s="1" t="s">
        <v>12375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32</v>
      </c>
      <c r="B192" s="1" t="s">
        <v>17</v>
      </c>
      <c r="C192" s="1">
        <v>458.0</v>
      </c>
      <c r="D192" s="1">
        <v>0.0</v>
      </c>
      <c r="E192" s="2"/>
      <c r="F192" s="1" t="s">
        <v>26</v>
      </c>
      <c r="G192" s="1" t="s">
        <v>27</v>
      </c>
      <c r="H192" s="1" t="s">
        <v>12376</v>
      </c>
      <c r="I192" s="1" t="s">
        <v>12377</v>
      </c>
      <c r="J192" s="1" t="s">
        <v>12377</v>
      </c>
      <c r="K192" s="2"/>
      <c r="L192" s="1">
        <v>-3.0</v>
      </c>
      <c r="M192" s="1"/>
      <c r="N192" s="1">
        <v>11.100466666666666</v>
      </c>
      <c r="O192" s="1" t="s">
        <v>11739</v>
      </c>
      <c r="P192" s="1" t="s">
        <v>12378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24</v>
      </c>
      <c r="B193" s="1" t="s">
        <v>17</v>
      </c>
      <c r="C193" s="1">
        <v>214.2</v>
      </c>
      <c r="D193" s="1">
        <v>0.0</v>
      </c>
      <c r="E193" s="1" t="s">
        <v>25</v>
      </c>
      <c r="F193" s="1" t="s">
        <v>26</v>
      </c>
      <c r="G193" s="1" t="s">
        <v>27</v>
      </c>
      <c r="H193" s="1" t="s">
        <v>12379</v>
      </c>
      <c r="I193" s="1" t="s">
        <v>12380</v>
      </c>
      <c r="J193" s="1" t="s">
        <v>12380</v>
      </c>
      <c r="K193" s="2"/>
      <c r="L193" s="1">
        <v>-3.0</v>
      </c>
      <c r="M193" s="1"/>
      <c r="N193" s="1">
        <v>11.951366666666667</v>
      </c>
      <c r="O193" s="1" t="s">
        <v>11746</v>
      </c>
      <c r="P193" s="1" t="s">
        <v>12361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48</v>
      </c>
      <c r="B194" s="1" t="s">
        <v>17</v>
      </c>
      <c r="C194" s="1">
        <v>375.0</v>
      </c>
      <c r="D194" s="1">
        <v>0.0</v>
      </c>
      <c r="E194" s="1" t="s">
        <v>25</v>
      </c>
      <c r="F194" s="1" t="s">
        <v>50</v>
      </c>
      <c r="G194" s="1" t="s">
        <v>27</v>
      </c>
      <c r="H194" s="1" t="s">
        <v>12381</v>
      </c>
      <c r="I194" s="1" t="s">
        <v>12382</v>
      </c>
      <c r="J194" s="1" t="s">
        <v>12383</v>
      </c>
      <c r="K194" s="1" t="s">
        <v>12384</v>
      </c>
      <c r="L194" s="1">
        <v>-2.0</v>
      </c>
      <c r="M194" s="1">
        <v>6.54445</v>
      </c>
      <c r="N194" s="1">
        <v>25.337766666666667</v>
      </c>
      <c r="O194" s="1" t="s">
        <v>55</v>
      </c>
      <c r="P194" s="1" t="s">
        <v>12385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24</v>
      </c>
      <c r="B195" s="1" t="s">
        <v>17</v>
      </c>
      <c r="C195" s="1">
        <v>214.2</v>
      </c>
      <c r="D195" s="1">
        <v>0.0</v>
      </c>
      <c r="E195" s="1" t="s">
        <v>25</v>
      </c>
      <c r="F195" s="1" t="s">
        <v>26</v>
      </c>
      <c r="G195" s="1" t="s">
        <v>27</v>
      </c>
      <c r="H195" s="1" t="s">
        <v>12386</v>
      </c>
      <c r="I195" s="1" t="s">
        <v>12387</v>
      </c>
      <c r="J195" s="1" t="s">
        <v>12387</v>
      </c>
      <c r="K195" s="2"/>
      <c r="L195" s="1">
        <v>5.0</v>
      </c>
      <c r="M195" s="1"/>
      <c r="N195" s="1">
        <v>20.182116666666666</v>
      </c>
      <c r="O195" s="1" t="s">
        <v>11746</v>
      </c>
      <c r="P195" s="1" t="s">
        <v>12388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48</v>
      </c>
      <c r="B196" s="1" t="s">
        <v>17</v>
      </c>
      <c r="C196" s="1">
        <v>369.0</v>
      </c>
      <c r="D196" s="1">
        <v>0.0</v>
      </c>
      <c r="E196" s="1" t="s">
        <v>12389</v>
      </c>
      <c r="F196" s="1" t="s">
        <v>50</v>
      </c>
      <c r="G196" s="1" t="s">
        <v>27</v>
      </c>
      <c r="H196" s="1" t="s">
        <v>12390</v>
      </c>
      <c r="I196" s="1" t="s">
        <v>12391</v>
      </c>
      <c r="J196" s="1" t="s">
        <v>12392</v>
      </c>
      <c r="K196" s="1" t="s">
        <v>12393</v>
      </c>
      <c r="L196" s="1">
        <v>3.0</v>
      </c>
      <c r="M196" s="1">
        <v>0.009966666666666667</v>
      </c>
      <c r="N196" s="1">
        <v>22.6846</v>
      </c>
      <c r="O196" s="1" t="s">
        <v>55</v>
      </c>
      <c r="P196" s="1" t="s">
        <v>12394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24</v>
      </c>
      <c r="B197" s="1" t="s">
        <v>17</v>
      </c>
      <c r="C197" s="1">
        <v>298.2</v>
      </c>
      <c r="D197" s="1">
        <v>0.0</v>
      </c>
      <c r="E197" s="1" t="s">
        <v>25</v>
      </c>
      <c r="F197" s="1" t="s">
        <v>26</v>
      </c>
      <c r="G197" s="1" t="s">
        <v>27</v>
      </c>
      <c r="H197" s="1" t="s">
        <v>12395</v>
      </c>
      <c r="I197" s="1" t="s">
        <v>12396</v>
      </c>
      <c r="J197" s="1" t="s">
        <v>12396</v>
      </c>
      <c r="K197" s="2"/>
      <c r="L197" s="1">
        <v>-8.0</v>
      </c>
      <c r="M197" s="1"/>
      <c r="N197" s="1">
        <v>6.527733333333333</v>
      </c>
      <c r="O197" s="1" t="s">
        <v>11746</v>
      </c>
      <c r="P197" s="1" t="s">
        <v>12397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24</v>
      </c>
      <c r="B198" s="1" t="s">
        <v>17</v>
      </c>
      <c r="C198" s="1">
        <v>316.2</v>
      </c>
      <c r="D198" s="1">
        <v>0.0</v>
      </c>
      <c r="E198" s="1" t="s">
        <v>25</v>
      </c>
      <c r="F198" s="1" t="s">
        <v>26</v>
      </c>
      <c r="G198" s="1" t="s">
        <v>27</v>
      </c>
      <c r="H198" s="1" t="s">
        <v>12398</v>
      </c>
      <c r="I198" s="1" t="s">
        <v>12399</v>
      </c>
      <c r="J198" s="1" t="s">
        <v>12399</v>
      </c>
      <c r="K198" s="2"/>
      <c r="L198" s="1">
        <v>-6.0</v>
      </c>
      <c r="M198" s="1"/>
      <c r="N198" s="1">
        <v>8.497183333333334</v>
      </c>
      <c r="O198" s="1" t="s">
        <v>11746</v>
      </c>
      <c r="P198" s="1" t="s">
        <v>12400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32</v>
      </c>
      <c r="B199" s="1" t="s">
        <v>17</v>
      </c>
      <c r="C199" s="1">
        <v>264.0</v>
      </c>
      <c r="D199" s="1">
        <v>0.0</v>
      </c>
      <c r="E199" s="2"/>
      <c r="F199" s="1" t="s">
        <v>26</v>
      </c>
      <c r="G199" s="1" t="s">
        <v>27</v>
      </c>
      <c r="H199" s="1" t="s">
        <v>12401</v>
      </c>
      <c r="I199" s="1" t="s">
        <v>12402</v>
      </c>
      <c r="J199" s="1" t="s">
        <v>12402</v>
      </c>
      <c r="K199" s="2"/>
      <c r="L199" s="1">
        <v>-7.0</v>
      </c>
      <c r="M199" s="1"/>
      <c r="N199" s="1">
        <v>7.02005</v>
      </c>
      <c r="O199" s="1" t="s">
        <v>11739</v>
      </c>
      <c r="P199" s="1" t="s">
        <v>12403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24</v>
      </c>
      <c r="B200" s="1" t="s">
        <v>17</v>
      </c>
      <c r="C200" s="1">
        <v>543.0</v>
      </c>
      <c r="D200" s="1">
        <v>0.0</v>
      </c>
      <c r="E200" s="1" t="s">
        <v>25</v>
      </c>
      <c r="F200" s="1" t="s">
        <v>26</v>
      </c>
      <c r="G200" s="1" t="s">
        <v>27</v>
      </c>
      <c r="H200" s="1" t="s">
        <v>12404</v>
      </c>
      <c r="I200" s="1" t="s">
        <v>12405</v>
      </c>
      <c r="J200" s="1" t="s">
        <v>12405</v>
      </c>
      <c r="K200" s="2"/>
      <c r="L200" s="1">
        <v>-5.0</v>
      </c>
      <c r="M200" s="1"/>
      <c r="N200" s="1">
        <v>14.483816666666666</v>
      </c>
      <c r="O200" s="1" t="s">
        <v>11746</v>
      </c>
      <c r="P200" s="1" t="s">
        <v>12406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24</v>
      </c>
      <c r="B201" s="1" t="s">
        <v>17</v>
      </c>
      <c r="C201" s="1">
        <v>271.2</v>
      </c>
      <c r="D201" s="1">
        <v>0.0</v>
      </c>
      <c r="E201" s="1" t="s">
        <v>25</v>
      </c>
      <c r="F201" s="1" t="s">
        <v>26</v>
      </c>
      <c r="G201" s="1" t="s">
        <v>27</v>
      </c>
      <c r="H201" s="1" t="s">
        <v>12407</v>
      </c>
      <c r="I201" s="1" t="s">
        <v>12408</v>
      </c>
      <c r="J201" s="1" t="s">
        <v>12408</v>
      </c>
      <c r="K201" s="2"/>
      <c r="L201" s="1">
        <v>-2.0</v>
      </c>
      <c r="M201" s="1"/>
      <c r="N201" s="1">
        <v>12.826066666666666</v>
      </c>
      <c r="O201" s="1" t="s">
        <v>11746</v>
      </c>
      <c r="P201" s="1" t="s">
        <v>11756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24</v>
      </c>
      <c r="B202" s="1" t="s">
        <v>17</v>
      </c>
      <c r="C202" s="1">
        <v>329.0</v>
      </c>
      <c r="D202" s="1">
        <v>0.0</v>
      </c>
      <c r="E202" s="1" t="s">
        <v>25</v>
      </c>
      <c r="F202" s="1" t="s">
        <v>26</v>
      </c>
      <c r="G202" s="1" t="s">
        <v>27</v>
      </c>
      <c r="H202" s="1" t="s">
        <v>12409</v>
      </c>
      <c r="I202" s="1" t="s">
        <v>12410</v>
      </c>
      <c r="J202" s="1" t="s">
        <v>12410</v>
      </c>
      <c r="K202" s="2"/>
      <c r="L202" s="1">
        <v>-1.0</v>
      </c>
      <c r="M202" s="1"/>
      <c r="N202" s="1">
        <v>13.68985</v>
      </c>
      <c r="O202" s="1" t="s">
        <v>11746</v>
      </c>
      <c r="P202" s="1" t="s">
        <v>12411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24</v>
      </c>
      <c r="B203" s="1" t="s">
        <v>17</v>
      </c>
      <c r="C203" s="1">
        <v>308.2</v>
      </c>
      <c r="D203" s="1">
        <v>0.0</v>
      </c>
      <c r="E203" s="1" t="s">
        <v>25</v>
      </c>
      <c r="F203" s="1" t="s">
        <v>26</v>
      </c>
      <c r="G203" s="1" t="s">
        <v>27</v>
      </c>
      <c r="H203" s="1" t="s">
        <v>12412</v>
      </c>
      <c r="I203" s="1" t="s">
        <v>12413</v>
      </c>
      <c r="J203" s="1" t="s">
        <v>12413</v>
      </c>
      <c r="K203" s="2"/>
      <c r="L203" s="1">
        <v>-1.0</v>
      </c>
      <c r="M203" s="1"/>
      <c r="N203" s="1">
        <v>13.7647</v>
      </c>
      <c r="O203" s="1" t="s">
        <v>11746</v>
      </c>
      <c r="P203" s="1" t="s">
        <v>12414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66</v>
      </c>
      <c r="B204" s="1" t="s">
        <v>17</v>
      </c>
      <c r="C204" s="3">
        <v>264.0</v>
      </c>
      <c r="D204" s="1">
        <v>0.0</v>
      </c>
      <c r="E204" s="1" t="s">
        <v>163</v>
      </c>
      <c r="F204" s="1" t="s">
        <v>26</v>
      </c>
      <c r="G204" s="1" t="s">
        <v>27</v>
      </c>
      <c r="H204" s="1" t="s">
        <v>12415</v>
      </c>
      <c r="I204" s="1" t="s">
        <v>12416</v>
      </c>
      <c r="J204" s="1" t="s">
        <v>12416</v>
      </c>
      <c r="K204" s="2"/>
      <c r="L204" s="1">
        <v>2.0</v>
      </c>
      <c r="M204" s="1"/>
      <c r="N204" s="1">
        <v>17.351566666666667</v>
      </c>
      <c r="O204" s="1" t="s">
        <v>11739</v>
      </c>
      <c r="P204" s="1" t="s">
        <v>86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24</v>
      </c>
      <c r="B205" s="1" t="s">
        <v>17</v>
      </c>
      <c r="C205" s="3">
        <v>384.4</v>
      </c>
      <c r="D205" s="1">
        <v>0.0</v>
      </c>
      <c r="E205" s="1" t="s">
        <v>25</v>
      </c>
      <c r="F205" s="1" t="s">
        <v>26</v>
      </c>
      <c r="G205" s="1" t="s">
        <v>27</v>
      </c>
      <c r="H205" s="1" t="s">
        <v>12417</v>
      </c>
      <c r="I205" s="1" t="s">
        <v>12418</v>
      </c>
      <c r="J205" s="1" t="s">
        <v>12418</v>
      </c>
      <c r="K205" s="2"/>
      <c r="L205" s="1">
        <v>-1.0</v>
      </c>
      <c r="M205" s="1"/>
      <c r="N205" s="1">
        <v>13.73535</v>
      </c>
      <c r="O205" s="1" t="s">
        <v>11746</v>
      </c>
      <c r="P205" s="1" t="s">
        <v>12419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32</v>
      </c>
      <c r="B206" s="1" t="s">
        <v>17</v>
      </c>
      <c r="C206" s="1">
        <v>329.0</v>
      </c>
      <c r="D206" s="1">
        <v>0.0</v>
      </c>
      <c r="E206" s="2"/>
      <c r="F206" s="1" t="s">
        <v>26</v>
      </c>
      <c r="G206" s="1" t="s">
        <v>27</v>
      </c>
      <c r="H206" s="1" t="s">
        <v>12420</v>
      </c>
      <c r="I206" s="1" t="s">
        <v>12421</v>
      </c>
      <c r="J206" s="1" t="s">
        <v>12421</v>
      </c>
      <c r="K206" s="2"/>
      <c r="L206" s="1">
        <v>-2.0</v>
      </c>
      <c r="M206" s="1"/>
      <c r="N206" s="1">
        <v>12.963433333333333</v>
      </c>
      <c r="O206" s="1" t="s">
        <v>11739</v>
      </c>
      <c r="P206" s="1" t="s">
        <v>12422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16</v>
      </c>
      <c r="B207" s="1" t="s">
        <v>17</v>
      </c>
      <c r="C207" s="1">
        <v>249.0</v>
      </c>
      <c r="D207" s="1">
        <v>0.0</v>
      </c>
      <c r="E207" s="2"/>
      <c r="F207" s="1" t="s">
        <v>18</v>
      </c>
      <c r="G207" s="1" t="s">
        <v>19</v>
      </c>
      <c r="H207" s="1" t="s">
        <v>12423</v>
      </c>
      <c r="I207" s="1" t="s">
        <v>12424</v>
      </c>
      <c r="J207" s="1" t="s">
        <v>12424</v>
      </c>
      <c r="K207" s="2"/>
      <c r="L207" s="1">
        <v>8.0</v>
      </c>
      <c r="M207" s="1"/>
      <c r="N207" s="1">
        <v>14.880016666666666</v>
      </c>
      <c r="O207" s="1" t="s">
        <v>22</v>
      </c>
      <c r="P207" s="1" t="s">
        <v>12425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32</v>
      </c>
      <c r="B208" s="1" t="s">
        <v>17</v>
      </c>
      <c r="C208" s="3">
        <v>483.0</v>
      </c>
      <c r="D208" s="1">
        <v>0.0</v>
      </c>
      <c r="E208" s="2"/>
      <c r="F208" s="1" t="s">
        <v>26</v>
      </c>
      <c r="G208" s="1" t="s">
        <v>27</v>
      </c>
      <c r="H208" s="1" t="s">
        <v>12426</v>
      </c>
      <c r="I208" s="1" t="s">
        <v>12427</v>
      </c>
      <c r="J208" s="1" t="s">
        <v>12427</v>
      </c>
      <c r="K208" s="2"/>
      <c r="L208" s="1">
        <v>8.0</v>
      </c>
      <c r="M208" s="1"/>
      <c r="N208" s="1">
        <v>23.369466666666668</v>
      </c>
      <c r="O208" s="1" t="s">
        <v>11739</v>
      </c>
      <c r="P208" s="1" t="s">
        <v>12428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32</v>
      </c>
      <c r="B209" s="1" t="s">
        <v>17</v>
      </c>
      <c r="C209" s="3">
        <v>1195.0</v>
      </c>
      <c r="D209" s="1">
        <v>0.0</v>
      </c>
      <c r="E209" s="2"/>
      <c r="F209" s="1" t="s">
        <v>26</v>
      </c>
      <c r="G209" s="1" t="s">
        <v>27</v>
      </c>
      <c r="H209" s="1" t="s">
        <v>12429</v>
      </c>
      <c r="I209" s="1" t="s">
        <v>12430</v>
      </c>
      <c r="J209" s="1" t="s">
        <v>12430</v>
      </c>
      <c r="K209" s="2"/>
      <c r="L209" s="1">
        <v>9.0</v>
      </c>
      <c r="M209" s="1"/>
      <c r="N209" s="1">
        <v>29.002816666666668</v>
      </c>
      <c r="O209" s="1" t="s">
        <v>11739</v>
      </c>
      <c r="P209" s="1" t="s">
        <v>12431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48</v>
      </c>
      <c r="B210" s="3" t="s">
        <v>17</v>
      </c>
      <c r="C210" s="1">
        <v>306.0</v>
      </c>
      <c r="D210" s="1">
        <v>0.0</v>
      </c>
      <c r="E210" s="2"/>
      <c r="F210" s="1" t="s">
        <v>18</v>
      </c>
      <c r="G210" s="1" t="s">
        <v>19</v>
      </c>
      <c r="H210" s="1" t="s">
        <v>12432</v>
      </c>
      <c r="I210" s="1" t="s">
        <v>12433</v>
      </c>
      <c r="J210" s="1" t="s">
        <v>12433</v>
      </c>
      <c r="K210" s="2"/>
      <c r="L210" s="1">
        <v>-17.0</v>
      </c>
      <c r="M210" s="1"/>
      <c r="N210" s="1">
        <v>2.48935</v>
      </c>
      <c r="O210" s="1" t="s">
        <v>55</v>
      </c>
      <c r="P210" s="1" t="s">
        <v>12434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66</v>
      </c>
      <c r="B211" s="1" t="s">
        <v>17</v>
      </c>
      <c r="C211" s="3">
        <v>329.0</v>
      </c>
      <c r="D211" s="1">
        <v>0.0</v>
      </c>
      <c r="E211" s="1" t="s">
        <v>12435</v>
      </c>
      <c r="F211" s="1" t="s">
        <v>26</v>
      </c>
      <c r="G211" s="1" t="s">
        <v>27</v>
      </c>
      <c r="H211" s="1" t="s">
        <v>12436</v>
      </c>
      <c r="I211" s="1" t="s">
        <v>12437</v>
      </c>
      <c r="J211" s="1" t="s">
        <v>12437</v>
      </c>
      <c r="K211" s="2"/>
      <c r="L211" s="1">
        <v>-5.0</v>
      </c>
      <c r="M211" s="1"/>
      <c r="N211" s="1">
        <v>9.946116666666667</v>
      </c>
      <c r="O211" s="1" t="s">
        <v>11739</v>
      </c>
      <c r="P211" s="1" t="s">
        <v>1513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66</v>
      </c>
      <c r="B212" s="1" t="s">
        <v>17</v>
      </c>
      <c r="C212" s="3">
        <v>733.0</v>
      </c>
      <c r="D212" s="1">
        <v>0.0</v>
      </c>
      <c r="E212" s="1" t="s">
        <v>12438</v>
      </c>
      <c r="F212" s="1" t="s">
        <v>26</v>
      </c>
      <c r="G212" s="1" t="s">
        <v>27</v>
      </c>
      <c r="H212" s="1" t="s">
        <v>12439</v>
      </c>
      <c r="I212" s="1" t="s">
        <v>12440</v>
      </c>
      <c r="J212" s="1" t="s">
        <v>12440</v>
      </c>
      <c r="K212" s="2"/>
      <c r="L212" s="1">
        <v>-5.0</v>
      </c>
      <c r="M212" s="1"/>
      <c r="N212" s="1">
        <v>14.347133333333334</v>
      </c>
      <c r="O212" s="1" t="s">
        <v>11739</v>
      </c>
      <c r="P212" s="1" t="s">
        <v>12441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66</v>
      </c>
      <c r="B213" s="1" t="s">
        <v>17</v>
      </c>
      <c r="C213" s="1">
        <v>321.0</v>
      </c>
      <c r="D213" s="1">
        <v>0.0</v>
      </c>
      <c r="E213" s="1" t="s">
        <v>1484</v>
      </c>
      <c r="F213" s="1" t="s">
        <v>26</v>
      </c>
      <c r="G213" s="1" t="s">
        <v>27</v>
      </c>
      <c r="H213" s="1" t="s">
        <v>12442</v>
      </c>
      <c r="I213" s="1" t="s">
        <v>12443</v>
      </c>
      <c r="J213" s="1" t="s">
        <v>12443</v>
      </c>
      <c r="K213" s="2"/>
      <c r="L213" s="1">
        <v>-2.0</v>
      </c>
      <c r="M213" s="1"/>
      <c r="N213" s="1">
        <v>12.917383333333333</v>
      </c>
      <c r="O213" s="1" t="s">
        <v>11739</v>
      </c>
      <c r="P213" s="1" t="s">
        <v>12444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48</v>
      </c>
      <c r="B214" s="1" t="s">
        <v>17</v>
      </c>
      <c r="C214" s="3">
        <v>250.0</v>
      </c>
      <c r="D214" s="1">
        <v>0.0</v>
      </c>
      <c r="E214" s="1" t="s">
        <v>12389</v>
      </c>
      <c r="F214" s="1" t="s">
        <v>50</v>
      </c>
      <c r="G214" s="1" t="s">
        <v>27</v>
      </c>
      <c r="H214" s="1" t="s">
        <v>12445</v>
      </c>
      <c r="I214" s="1" t="s">
        <v>12446</v>
      </c>
      <c r="J214" s="1" t="s">
        <v>12447</v>
      </c>
      <c r="K214" s="1" t="s">
        <v>12448</v>
      </c>
      <c r="L214" s="1">
        <v>-1.0</v>
      </c>
      <c r="M214" s="1">
        <v>0.00985</v>
      </c>
      <c r="N214" s="1">
        <v>13.72245</v>
      </c>
      <c r="O214" s="1" t="s">
        <v>55</v>
      </c>
      <c r="P214" s="1" t="s">
        <v>12008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32</v>
      </c>
      <c r="B215" s="1" t="s">
        <v>17</v>
      </c>
      <c r="C215" s="1">
        <v>693.0</v>
      </c>
      <c r="D215" s="1">
        <v>0.0</v>
      </c>
      <c r="E215" s="2"/>
      <c r="F215" s="1" t="s">
        <v>26</v>
      </c>
      <c r="G215" s="1" t="s">
        <v>27</v>
      </c>
      <c r="H215" s="1" t="s">
        <v>12449</v>
      </c>
      <c r="I215" s="1" t="s">
        <v>12450</v>
      </c>
      <c r="J215" s="1" t="s">
        <v>12450</v>
      </c>
      <c r="K215" s="2"/>
      <c r="L215" s="1">
        <v>-7.0</v>
      </c>
      <c r="M215" s="1"/>
      <c r="N215" s="1">
        <v>12.458833333333333</v>
      </c>
      <c r="O215" s="1" t="s">
        <v>11739</v>
      </c>
      <c r="P215" s="1" t="s">
        <v>12451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24</v>
      </c>
      <c r="B216" s="1" t="s">
        <v>17</v>
      </c>
      <c r="C216" s="1">
        <v>429.0</v>
      </c>
      <c r="D216" s="1">
        <v>0.0</v>
      </c>
      <c r="E216" s="1" t="s">
        <v>25</v>
      </c>
      <c r="F216" s="1" t="s">
        <v>26</v>
      </c>
      <c r="G216" s="1" t="s">
        <v>27</v>
      </c>
      <c r="H216" s="1" t="s">
        <v>12452</v>
      </c>
      <c r="I216" s="1" t="s">
        <v>12453</v>
      </c>
      <c r="J216" s="1" t="s">
        <v>12453</v>
      </c>
      <c r="K216" s="2"/>
      <c r="L216" s="1">
        <v>0.0</v>
      </c>
      <c r="M216" s="1"/>
      <c r="N216" s="1">
        <v>14.2995</v>
      </c>
      <c r="O216" s="1" t="s">
        <v>11746</v>
      </c>
      <c r="P216" s="1" t="s">
        <v>12454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48</v>
      </c>
      <c r="B217" s="1" t="s">
        <v>17</v>
      </c>
      <c r="C217" s="1">
        <v>269.0</v>
      </c>
      <c r="D217" s="1">
        <v>0.0</v>
      </c>
      <c r="E217" s="1" t="s">
        <v>25</v>
      </c>
      <c r="F217" s="1" t="s">
        <v>50</v>
      </c>
      <c r="G217" s="1" t="s">
        <v>19</v>
      </c>
      <c r="H217" s="1" t="s">
        <v>12455</v>
      </c>
      <c r="I217" s="1" t="s">
        <v>12456</v>
      </c>
      <c r="J217" s="1" t="s">
        <v>12457</v>
      </c>
      <c r="K217" s="1" t="s">
        <v>12458</v>
      </c>
      <c r="L217" s="1">
        <v>-1.0</v>
      </c>
      <c r="M217" s="1">
        <v>1.7002833333333334</v>
      </c>
      <c r="N217" s="1">
        <v>19.914366666666666</v>
      </c>
      <c r="O217" s="1" t="s">
        <v>55</v>
      </c>
      <c r="P217" s="1" t="s">
        <v>12459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24</v>
      </c>
      <c r="B218" s="1" t="s">
        <v>17</v>
      </c>
      <c r="C218" s="1">
        <v>318.2</v>
      </c>
      <c r="D218" s="1">
        <v>0.0</v>
      </c>
      <c r="E218" s="1" t="s">
        <v>25</v>
      </c>
      <c r="F218" s="1" t="s">
        <v>26</v>
      </c>
      <c r="G218" s="1" t="s">
        <v>27</v>
      </c>
      <c r="H218" s="1" t="s">
        <v>12460</v>
      </c>
      <c r="I218" s="1" t="s">
        <v>12461</v>
      </c>
      <c r="J218" s="1" t="s">
        <v>12461</v>
      </c>
      <c r="K218" s="2"/>
      <c r="L218" s="1">
        <v>-3.0</v>
      </c>
      <c r="M218" s="1"/>
      <c r="N218" s="1">
        <v>11.902333333333333</v>
      </c>
      <c r="O218" s="1" t="s">
        <v>11746</v>
      </c>
      <c r="P218" s="1" t="s">
        <v>12462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24</v>
      </c>
      <c r="B219" s="1" t="s">
        <v>17</v>
      </c>
      <c r="C219" s="1">
        <v>329.0</v>
      </c>
      <c r="D219" s="1">
        <v>0.0</v>
      </c>
      <c r="E219" s="1" t="s">
        <v>25</v>
      </c>
      <c r="F219" s="1" t="s">
        <v>26</v>
      </c>
      <c r="G219" s="1" t="s">
        <v>27</v>
      </c>
      <c r="H219" s="1" t="s">
        <v>12463</v>
      </c>
      <c r="I219" s="1" t="s">
        <v>12464</v>
      </c>
      <c r="J219" s="1" t="s">
        <v>12464</v>
      </c>
      <c r="K219" s="2"/>
      <c r="L219" s="1">
        <v>-6.0</v>
      </c>
      <c r="M219" s="1"/>
      <c r="N219" s="1">
        <v>8.716216666666666</v>
      </c>
      <c r="O219" s="1" t="s">
        <v>11746</v>
      </c>
      <c r="P219" s="1" t="s">
        <v>12182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24</v>
      </c>
      <c r="B220" s="1" t="s">
        <v>17</v>
      </c>
      <c r="C220" s="1">
        <v>329.0</v>
      </c>
      <c r="D220" s="1">
        <v>0.0</v>
      </c>
      <c r="E220" s="1" t="s">
        <v>25</v>
      </c>
      <c r="F220" s="1" t="s">
        <v>26</v>
      </c>
      <c r="G220" s="1" t="s">
        <v>27</v>
      </c>
      <c r="H220" s="1" t="s">
        <v>12465</v>
      </c>
      <c r="I220" s="1" t="s">
        <v>12466</v>
      </c>
      <c r="J220" s="1" t="s">
        <v>12466</v>
      </c>
      <c r="K220" s="2"/>
      <c r="L220" s="1">
        <v>-7.0</v>
      </c>
      <c r="M220" s="1"/>
      <c r="N220" s="1">
        <v>7.9501</v>
      </c>
      <c r="O220" s="1" t="s">
        <v>11746</v>
      </c>
      <c r="P220" s="1" t="s">
        <v>12467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48</v>
      </c>
      <c r="B221" s="1" t="s">
        <v>17</v>
      </c>
      <c r="C221" s="1">
        <v>199.0</v>
      </c>
      <c r="D221" s="1">
        <v>50.0</v>
      </c>
      <c r="E221" s="2"/>
      <c r="F221" s="1" t="s">
        <v>18</v>
      </c>
      <c r="G221" s="1" t="s">
        <v>27</v>
      </c>
      <c r="H221" s="1" t="s">
        <v>12468</v>
      </c>
      <c r="I221" s="1" t="s">
        <v>12469</v>
      </c>
      <c r="J221" s="1" t="s">
        <v>12469</v>
      </c>
      <c r="K221" s="2"/>
      <c r="L221" s="1">
        <v>-8.0</v>
      </c>
      <c r="M221" s="1"/>
      <c r="N221" s="1">
        <v>10.830133333333333</v>
      </c>
      <c r="O221" s="1" t="s">
        <v>55</v>
      </c>
      <c r="P221" s="1" t="s">
        <v>12470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66</v>
      </c>
      <c r="B222" s="1" t="s">
        <v>112</v>
      </c>
      <c r="C222" s="1">
        <v>558.0</v>
      </c>
      <c r="D222" s="1">
        <v>0.0</v>
      </c>
      <c r="E222" s="1" t="s">
        <v>12471</v>
      </c>
      <c r="F222" s="1" t="s">
        <v>26</v>
      </c>
      <c r="G222" s="1" t="s">
        <v>27</v>
      </c>
      <c r="H222" s="1" t="s">
        <v>12472</v>
      </c>
      <c r="I222" s="1" t="s">
        <v>12473</v>
      </c>
      <c r="J222" s="1" t="s">
        <v>12473</v>
      </c>
      <c r="K222" s="2"/>
      <c r="L222" s="1">
        <v>-5.0</v>
      </c>
      <c r="M222" s="1"/>
      <c r="N222" s="1">
        <v>14.238516666666667</v>
      </c>
      <c r="O222" s="1" t="s">
        <v>11739</v>
      </c>
      <c r="P222" s="1" t="s">
        <v>12474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66</v>
      </c>
      <c r="B223" s="1" t="s">
        <v>112</v>
      </c>
      <c r="C223" s="1">
        <v>368.0</v>
      </c>
      <c r="D223" s="1">
        <v>0.0</v>
      </c>
      <c r="E223" s="1" t="s">
        <v>163</v>
      </c>
      <c r="F223" s="1" t="s">
        <v>26</v>
      </c>
      <c r="G223" s="1" t="s">
        <v>27</v>
      </c>
      <c r="H223" s="1" t="s">
        <v>12475</v>
      </c>
      <c r="I223" s="1" t="s">
        <v>12476</v>
      </c>
      <c r="J223" s="1" t="s">
        <v>12476</v>
      </c>
      <c r="K223" s="2"/>
      <c r="L223" s="1">
        <v>-6.0</v>
      </c>
      <c r="M223" s="1"/>
      <c r="N223" s="1">
        <v>8.782216666666667</v>
      </c>
      <c r="O223" s="1" t="s">
        <v>11739</v>
      </c>
      <c r="P223" s="1" t="s">
        <v>12477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24</v>
      </c>
      <c r="B224" s="1" t="s">
        <v>17</v>
      </c>
      <c r="C224" s="3">
        <v>329.0</v>
      </c>
      <c r="D224" s="1">
        <v>0.0</v>
      </c>
      <c r="E224" s="1" t="s">
        <v>25</v>
      </c>
      <c r="F224" s="1" t="s">
        <v>26</v>
      </c>
      <c r="G224" s="1" t="s">
        <v>27</v>
      </c>
      <c r="H224" s="1" t="s">
        <v>12478</v>
      </c>
      <c r="I224" s="1" t="s">
        <v>12479</v>
      </c>
      <c r="J224" s="1" t="s">
        <v>12479</v>
      </c>
      <c r="K224" s="2"/>
      <c r="L224" s="1">
        <v>-5.0</v>
      </c>
      <c r="M224" s="1"/>
      <c r="N224" s="1">
        <v>9.69745</v>
      </c>
      <c r="O224" s="1" t="s">
        <v>11746</v>
      </c>
      <c r="P224" s="1" t="s">
        <v>12480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48</v>
      </c>
      <c r="B225" s="1" t="s">
        <v>17</v>
      </c>
      <c r="C225" s="1">
        <v>510.0</v>
      </c>
      <c r="D225" s="1">
        <v>122.0</v>
      </c>
      <c r="E225" s="2"/>
      <c r="F225" s="1" t="s">
        <v>18</v>
      </c>
      <c r="G225" s="1" t="s">
        <v>27</v>
      </c>
      <c r="H225" s="1" t="s">
        <v>12481</v>
      </c>
      <c r="I225" s="1" t="s">
        <v>12482</v>
      </c>
      <c r="J225" s="1" t="s">
        <v>12482</v>
      </c>
      <c r="K225" s="2"/>
      <c r="L225" s="1">
        <v>-2.0</v>
      </c>
      <c r="M225" s="1"/>
      <c r="N225" s="1">
        <v>21.057566666666666</v>
      </c>
      <c r="O225" s="1" t="s">
        <v>55</v>
      </c>
      <c r="P225" s="1" t="s">
        <v>12483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24</v>
      </c>
      <c r="B226" s="1" t="s">
        <v>17</v>
      </c>
      <c r="C226" s="3">
        <v>478.2</v>
      </c>
      <c r="D226" s="1">
        <v>0.0</v>
      </c>
      <c r="E226" s="1" t="s">
        <v>25</v>
      </c>
      <c r="F226" s="1" t="s">
        <v>26</v>
      </c>
      <c r="G226" s="1" t="s">
        <v>27</v>
      </c>
      <c r="H226" s="1" t="s">
        <v>12484</v>
      </c>
      <c r="I226" s="1" t="s">
        <v>12485</v>
      </c>
      <c r="J226" s="1" t="s">
        <v>12485</v>
      </c>
      <c r="K226" s="2"/>
      <c r="L226" s="1">
        <v>-5.0</v>
      </c>
      <c r="M226" s="1"/>
      <c r="N226" s="1">
        <v>9.925033333333333</v>
      </c>
      <c r="O226" s="1" t="s">
        <v>11746</v>
      </c>
      <c r="P226" s="1" t="s">
        <v>12486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66</v>
      </c>
      <c r="B227" s="1" t="s">
        <v>112</v>
      </c>
      <c r="C227" s="3">
        <v>243.0</v>
      </c>
      <c r="D227" s="1">
        <v>0.0</v>
      </c>
      <c r="E227" s="1" t="s">
        <v>12487</v>
      </c>
      <c r="F227" s="1" t="s">
        <v>26</v>
      </c>
      <c r="G227" s="1" t="s">
        <v>27</v>
      </c>
      <c r="H227" s="1" t="s">
        <v>12488</v>
      </c>
      <c r="I227" s="1" t="s">
        <v>12489</v>
      </c>
      <c r="J227" s="1" t="s">
        <v>12489</v>
      </c>
      <c r="K227" s="2"/>
      <c r="L227" s="1">
        <v>-14.0</v>
      </c>
      <c r="M227" s="1"/>
      <c r="N227" s="1">
        <v>0.8856</v>
      </c>
      <c r="O227" s="1" t="s">
        <v>11739</v>
      </c>
      <c r="P227" s="1" t="s">
        <v>12490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66</v>
      </c>
      <c r="B228" s="1" t="s">
        <v>112</v>
      </c>
      <c r="C228" s="1">
        <v>329.0</v>
      </c>
      <c r="D228" s="1">
        <v>0.0</v>
      </c>
      <c r="E228" s="1" t="s">
        <v>163</v>
      </c>
      <c r="F228" s="1" t="s">
        <v>26</v>
      </c>
      <c r="G228" s="1" t="s">
        <v>27</v>
      </c>
      <c r="H228" s="1" t="s">
        <v>12491</v>
      </c>
      <c r="I228" s="1" t="s">
        <v>12492</v>
      </c>
      <c r="J228" s="1" t="s">
        <v>12492</v>
      </c>
      <c r="K228" s="2"/>
      <c r="L228" s="1">
        <v>-7.0</v>
      </c>
      <c r="M228" s="1"/>
      <c r="N228" s="1">
        <v>7.946733333333333</v>
      </c>
      <c r="O228" s="1" t="s">
        <v>11739</v>
      </c>
      <c r="P228" s="1" t="s">
        <v>5959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16</v>
      </c>
      <c r="B229" s="1" t="s">
        <v>17</v>
      </c>
      <c r="C229" s="1">
        <v>249.0</v>
      </c>
      <c r="D229" s="1">
        <v>0.0</v>
      </c>
      <c r="E229" s="2"/>
      <c r="F229" s="1" t="s">
        <v>18</v>
      </c>
      <c r="G229" s="1" t="s">
        <v>19</v>
      </c>
      <c r="H229" s="1" t="s">
        <v>12493</v>
      </c>
      <c r="I229" s="1" t="s">
        <v>12494</v>
      </c>
      <c r="J229" s="1" t="s">
        <v>12494</v>
      </c>
      <c r="K229" s="2"/>
      <c r="L229" s="1">
        <v>1.0</v>
      </c>
      <c r="M229" s="1"/>
      <c r="N229" s="1">
        <v>7.25375</v>
      </c>
      <c r="O229" s="1" t="s">
        <v>22</v>
      </c>
      <c r="P229" s="1" t="s">
        <v>12495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32</v>
      </c>
      <c r="B230" s="1" t="s">
        <v>112</v>
      </c>
      <c r="C230" s="3">
        <v>658.0</v>
      </c>
      <c r="D230" s="1">
        <v>0.0</v>
      </c>
      <c r="E230" s="2"/>
      <c r="F230" s="1" t="s">
        <v>26</v>
      </c>
      <c r="G230" s="1" t="s">
        <v>27</v>
      </c>
      <c r="H230" s="1" t="s">
        <v>12496</v>
      </c>
      <c r="I230" s="1" t="s">
        <v>12497</v>
      </c>
      <c r="J230" s="1" t="s">
        <v>12497</v>
      </c>
      <c r="K230" s="2"/>
      <c r="L230" s="1">
        <v>-4.0</v>
      </c>
      <c r="M230" s="1"/>
      <c r="N230" s="1">
        <v>15.72815</v>
      </c>
      <c r="O230" s="1" t="s">
        <v>11739</v>
      </c>
      <c r="P230" s="1" t="s">
        <v>12498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24</v>
      </c>
      <c r="B231" s="1" t="s">
        <v>17</v>
      </c>
      <c r="C231" s="1">
        <v>224.2</v>
      </c>
      <c r="D231" s="1">
        <v>0.0</v>
      </c>
      <c r="E231" s="1" t="s">
        <v>25</v>
      </c>
      <c r="F231" s="1" t="s">
        <v>26</v>
      </c>
      <c r="G231" s="1" t="s">
        <v>27</v>
      </c>
      <c r="H231" s="1" t="s">
        <v>12499</v>
      </c>
      <c r="I231" s="1" t="s">
        <v>12500</v>
      </c>
      <c r="J231" s="1" t="s">
        <v>12500</v>
      </c>
      <c r="K231" s="2"/>
      <c r="L231" s="1">
        <v>-1.0</v>
      </c>
      <c r="M231" s="1"/>
      <c r="N231" s="1">
        <v>13.206183333333334</v>
      </c>
      <c r="O231" s="1" t="s">
        <v>11746</v>
      </c>
      <c r="P231" s="1" t="s">
        <v>12501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66</v>
      </c>
      <c r="B232" s="1" t="s">
        <v>112</v>
      </c>
      <c r="C232" s="3">
        <v>264.0</v>
      </c>
      <c r="D232" s="1">
        <v>0.0</v>
      </c>
      <c r="E232" s="1" t="s">
        <v>12502</v>
      </c>
      <c r="F232" s="1" t="s">
        <v>26</v>
      </c>
      <c r="G232" s="1" t="s">
        <v>27</v>
      </c>
      <c r="H232" s="1" t="s">
        <v>12503</v>
      </c>
      <c r="I232" s="1" t="s">
        <v>12504</v>
      </c>
      <c r="J232" s="1" t="s">
        <v>12504</v>
      </c>
      <c r="K232" s="2"/>
      <c r="L232" s="1">
        <v>2.0</v>
      </c>
      <c r="M232" s="1"/>
      <c r="N232" s="1">
        <v>17.81661666666667</v>
      </c>
      <c r="O232" s="1" t="s">
        <v>11739</v>
      </c>
      <c r="P232" s="1" t="s">
        <v>12505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48</v>
      </c>
      <c r="B233" s="1" t="s">
        <v>17</v>
      </c>
      <c r="C233" s="1">
        <v>748.0</v>
      </c>
      <c r="D233" s="1">
        <v>0.0</v>
      </c>
      <c r="E233" s="1" t="s">
        <v>12389</v>
      </c>
      <c r="F233" s="1" t="s">
        <v>50</v>
      </c>
      <c r="G233" s="1" t="s">
        <v>27</v>
      </c>
      <c r="H233" s="1" t="s">
        <v>12506</v>
      </c>
      <c r="I233" s="1" t="s">
        <v>12507</v>
      </c>
      <c r="J233" s="1" t="s">
        <v>12508</v>
      </c>
      <c r="K233" s="1" t="s">
        <v>12509</v>
      </c>
      <c r="L233" s="1">
        <v>-12.0</v>
      </c>
      <c r="M233" s="1">
        <v>0.026433333333333333</v>
      </c>
      <c r="N233" s="1">
        <v>19.919066666666666</v>
      </c>
      <c r="O233" s="1" t="s">
        <v>55</v>
      </c>
      <c r="P233" s="1" t="s">
        <v>12510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66</v>
      </c>
      <c r="B234" s="1" t="s">
        <v>112</v>
      </c>
      <c r="C234" s="1">
        <v>329.0</v>
      </c>
      <c r="D234" s="1">
        <v>0.0</v>
      </c>
      <c r="E234" s="1" t="s">
        <v>12471</v>
      </c>
      <c r="F234" s="1" t="s">
        <v>26</v>
      </c>
      <c r="G234" s="1" t="s">
        <v>27</v>
      </c>
      <c r="H234" s="1" t="s">
        <v>12511</v>
      </c>
      <c r="I234" s="1" t="s">
        <v>12512</v>
      </c>
      <c r="J234" s="1" t="s">
        <v>12512</v>
      </c>
      <c r="K234" s="2"/>
      <c r="L234" s="1">
        <v>1.0</v>
      </c>
      <c r="M234" s="1"/>
      <c r="N234" s="1">
        <v>16.446733333333334</v>
      </c>
      <c r="O234" s="1" t="s">
        <v>11739</v>
      </c>
      <c r="P234" s="1" t="s">
        <v>12513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32</v>
      </c>
      <c r="B235" s="1" t="s">
        <v>112</v>
      </c>
      <c r="C235" s="1">
        <v>264.0</v>
      </c>
      <c r="D235" s="1">
        <v>0.0</v>
      </c>
      <c r="E235" s="2"/>
      <c r="F235" s="1" t="s">
        <v>26</v>
      </c>
      <c r="G235" s="1" t="s">
        <v>27</v>
      </c>
      <c r="H235" s="1" t="s">
        <v>12514</v>
      </c>
      <c r="I235" s="1" t="s">
        <v>12515</v>
      </c>
      <c r="J235" s="1" t="s">
        <v>12515</v>
      </c>
      <c r="K235" s="2"/>
      <c r="L235" s="1">
        <v>-1.0</v>
      </c>
      <c r="M235" s="1"/>
      <c r="N235" s="1">
        <v>13.2591</v>
      </c>
      <c r="O235" s="1" t="s">
        <v>11739</v>
      </c>
      <c r="P235" s="1" t="s">
        <v>12403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24</v>
      </c>
      <c r="B236" s="1" t="s">
        <v>17</v>
      </c>
      <c r="C236" s="1">
        <v>259.2</v>
      </c>
      <c r="D236" s="1">
        <v>0.0</v>
      </c>
      <c r="E236" s="1" t="s">
        <v>25</v>
      </c>
      <c r="F236" s="1" t="s">
        <v>26</v>
      </c>
      <c r="G236" s="1" t="s">
        <v>27</v>
      </c>
      <c r="H236" s="1" t="s">
        <v>12516</v>
      </c>
      <c r="I236" s="1" t="s">
        <v>12517</v>
      </c>
      <c r="J236" s="1" t="s">
        <v>12517</v>
      </c>
      <c r="K236" s="2"/>
      <c r="L236" s="1">
        <v>0.0</v>
      </c>
      <c r="M236" s="1"/>
      <c r="N236" s="1">
        <v>15.197883333333333</v>
      </c>
      <c r="O236" s="1" t="s">
        <v>11746</v>
      </c>
      <c r="P236" s="1" t="s">
        <v>12518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24</v>
      </c>
      <c r="B237" s="1" t="s">
        <v>17</v>
      </c>
      <c r="C237" s="3">
        <v>428.4</v>
      </c>
      <c r="D237" s="1">
        <v>0.0</v>
      </c>
      <c r="E237" s="1" t="s">
        <v>25</v>
      </c>
      <c r="F237" s="1" t="s">
        <v>26</v>
      </c>
      <c r="G237" s="1" t="s">
        <v>27</v>
      </c>
      <c r="H237" s="1" t="s">
        <v>12519</v>
      </c>
      <c r="I237" s="1" t="s">
        <v>12520</v>
      </c>
      <c r="J237" s="1" t="s">
        <v>12520</v>
      </c>
      <c r="K237" s="2"/>
      <c r="L237" s="1">
        <v>0.0</v>
      </c>
      <c r="M237" s="1"/>
      <c r="N237" s="1">
        <v>14.813766666666666</v>
      </c>
      <c r="O237" s="1" t="s">
        <v>11746</v>
      </c>
      <c r="P237" s="1" t="s">
        <v>11838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48</v>
      </c>
      <c r="B238" s="1" t="s">
        <v>17</v>
      </c>
      <c r="C238" s="1">
        <v>247.0</v>
      </c>
      <c r="D238" s="1">
        <v>62.0</v>
      </c>
      <c r="E238" s="2"/>
      <c r="F238" s="1" t="s">
        <v>18</v>
      </c>
      <c r="G238" s="1" t="s">
        <v>123</v>
      </c>
      <c r="H238" s="1" t="s">
        <v>12521</v>
      </c>
      <c r="I238" s="1" t="s">
        <v>12522</v>
      </c>
      <c r="J238" s="1" t="s">
        <v>12522</v>
      </c>
      <c r="K238" s="2"/>
      <c r="L238" s="1">
        <v>1.0</v>
      </c>
      <c r="M238" s="1"/>
      <c r="N238" s="1">
        <v>21.45355</v>
      </c>
      <c r="O238" s="1" t="s">
        <v>55</v>
      </c>
      <c r="P238" s="1" t="s">
        <v>12523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24</v>
      </c>
      <c r="B239" s="1" t="s">
        <v>17</v>
      </c>
      <c r="C239" s="3">
        <v>369.0</v>
      </c>
      <c r="D239" s="1">
        <v>0.0</v>
      </c>
      <c r="E239" s="1" t="s">
        <v>25</v>
      </c>
      <c r="F239" s="1" t="s">
        <v>26</v>
      </c>
      <c r="G239" s="1" t="s">
        <v>27</v>
      </c>
      <c r="H239" s="1" t="s">
        <v>12524</v>
      </c>
      <c r="I239" s="1" t="s">
        <v>12525</v>
      </c>
      <c r="J239" s="1" t="s">
        <v>12525</v>
      </c>
      <c r="K239" s="2"/>
      <c r="L239" s="1">
        <v>-6.0</v>
      </c>
      <c r="M239" s="1"/>
      <c r="N239" s="1">
        <v>8.03415</v>
      </c>
      <c r="O239" s="1" t="s">
        <v>11746</v>
      </c>
      <c r="P239" s="1" t="s">
        <v>12526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16</v>
      </c>
      <c r="B240" s="1" t="s">
        <v>17</v>
      </c>
      <c r="C240" s="3">
        <v>49.0</v>
      </c>
      <c r="D240" s="1">
        <v>0.0</v>
      </c>
      <c r="E240" s="2"/>
      <c r="F240" s="1" t="s">
        <v>18</v>
      </c>
      <c r="G240" s="1" t="s">
        <v>19</v>
      </c>
      <c r="H240" s="1" t="s">
        <v>12527</v>
      </c>
      <c r="I240" s="1" t="s">
        <v>12528</v>
      </c>
      <c r="J240" s="1" t="s">
        <v>12528</v>
      </c>
      <c r="K240" s="2"/>
      <c r="L240" s="1">
        <v>-2.0</v>
      </c>
      <c r="M240" s="1"/>
      <c r="N240" s="1">
        <v>3.8636166666666667</v>
      </c>
      <c r="O240" s="1" t="s">
        <v>22</v>
      </c>
      <c r="P240" s="1" t="s">
        <v>12529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24</v>
      </c>
      <c r="B241" s="1" t="s">
        <v>17</v>
      </c>
      <c r="C241" s="1">
        <v>464.0</v>
      </c>
      <c r="D241" s="1">
        <v>0.0</v>
      </c>
      <c r="E241" s="1" t="s">
        <v>25</v>
      </c>
      <c r="F241" s="1" t="s">
        <v>26</v>
      </c>
      <c r="G241" s="1" t="s">
        <v>27</v>
      </c>
      <c r="H241" s="1" t="s">
        <v>12530</v>
      </c>
      <c r="I241" s="1" t="s">
        <v>12531</v>
      </c>
      <c r="J241" s="1" t="s">
        <v>12531</v>
      </c>
      <c r="K241" s="2"/>
      <c r="L241" s="1">
        <v>-5.0</v>
      </c>
      <c r="M241" s="1"/>
      <c r="N241" s="1">
        <v>9.591166666666666</v>
      </c>
      <c r="O241" s="1" t="s">
        <v>11746</v>
      </c>
      <c r="P241" s="1" t="s">
        <v>12532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24</v>
      </c>
      <c r="B242" s="1" t="s">
        <v>17</v>
      </c>
      <c r="C242" s="1">
        <v>474.0</v>
      </c>
      <c r="D242" s="1">
        <v>0.0</v>
      </c>
      <c r="E242" s="1" t="s">
        <v>25</v>
      </c>
      <c r="F242" s="1" t="s">
        <v>26</v>
      </c>
      <c r="G242" s="1" t="s">
        <v>27</v>
      </c>
      <c r="H242" s="1" t="s">
        <v>12533</v>
      </c>
      <c r="I242" s="1" t="s">
        <v>12534</v>
      </c>
      <c r="J242" s="1" t="s">
        <v>12534</v>
      </c>
      <c r="K242" s="2"/>
      <c r="L242" s="1">
        <v>-4.0</v>
      </c>
      <c r="M242" s="1"/>
      <c r="N242" s="1">
        <v>10.74695</v>
      </c>
      <c r="O242" s="1" t="s">
        <v>11746</v>
      </c>
      <c r="P242" s="1" t="s">
        <v>12535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24</v>
      </c>
      <c r="B243" s="1" t="s">
        <v>17</v>
      </c>
      <c r="C243" s="1">
        <v>597.0</v>
      </c>
      <c r="D243" s="1">
        <v>0.0</v>
      </c>
      <c r="E243" s="1" t="s">
        <v>25</v>
      </c>
      <c r="F243" s="1" t="s">
        <v>26</v>
      </c>
      <c r="G243" s="1" t="s">
        <v>27</v>
      </c>
      <c r="H243" s="1" t="s">
        <v>12536</v>
      </c>
      <c r="I243" s="1" t="s">
        <v>12537</v>
      </c>
      <c r="J243" s="1" t="s">
        <v>12537</v>
      </c>
      <c r="K243" s="2"/>
      <c r="L243" s="1">
        <v>-8.0</v>
      </c>
      <c r="M243" s="1"/>
      <c r="N243" s="1">
        <v>11.315416666666666</v>
      </c>
      <c r="O243" s="1" t="s">
        <v>11746</v>
      </c>
      <c r="P243" s="1" t="s">
        <v>12538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24</v>
      </c>
      <c r="B244" s="1" t="s">
        <v>17</v>
      </c>
      <c r="C244" s="1">
        <v>642.2</v>
      </c>
      <c r="D244" s="1">
        <v>0.0</v>
      </c>
      <c r="E244" s="1" t="s">
        <v>25</v>
      </c>
      <c r="F244" s="1" t="s">
        <v>26</v>
      </c>
      <c r="G244" s="1" t="s">
        <v>27</v>
      </c>
      <c r="H244" s="1" t="s">
        <v>12539</v>
      </c>
      <c r="I244" s="1" t="s">
        <v>12540</v>
      </c>
      <c r="J244" s="1" t="s">
        <v>12540</v>
      </c>
      <c r="K244" s="2"/>
      <c r="L244" s="1">
        <v>-11.0</v>
      </c>
      <c r="M244" s="1"/>
      <c r="N244" s="1">
        <v>8.377216666666667</v>
      </c>
      <c r="O244" s="1" t="s">
        <v>11746</v>
      </c>
      <c r="P244" s="1" t="s">
        <v>12541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48</v>
      </c>
      <c r="B245" s="1" t="s">
        <v>17</v>
      </c>
      <c r="C245" s="3">
        <v>306.0</v>
      </c>
      <c r="D245" s="1">
        <v>0.0</v>
      </c>
      <c r="E245" s="1" t="s">
        <v>11819</v>
      </c>
      <c r="F245" s="1" t="s">
        <v>50</v>
      </c>
      <c r="G245" s="1" t="s">
        <v>27</v>
      </c>
      <c r="H245" s="1" t="s">
        <v>12542</v>
      </c>
      <c r="I245" s="1" t="s">
        <v>12543</v>
      </c>
      <c r="J245" s="1" t="s">
        <v>12544</v>
      </c>
      <c r="K245" s="1" t="s">
        <v>12545</v>
      </c>
      <c r="L245" s="1">
        <v>-4.0</v>
      </c>
      <c r="M245" s="1">
        <v>0.010716666666666666</v>
      </c>
      <c r="N245" s="1">
        <v>12.306383333333333</v>
      </c>
      <c r="O245" s="1" t="s">
        <v>55</v>
      </c>
      <c r="P245" s="1" t="s">
        <v>12546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66</v>
      </c>
      <c r="B246" s="1" t="s">
        <v>112</v>
      </c>
      <c r="C246" s="1">
        <v>329.0</v>
      </c>
      <c r="D246" s="1">
        <v>0.0</v>
      </c>
      <c r="E246" s="1" t="s">
        <v>12547</v>
      </c>
      <c r="F246" s="1" t="s">
        <v>26</v>
      </c>
      <c r="G246" s="1" t="s">
        <v>27</v>
      </c>
      <c r="H246" s="1" t="s">
        <v>12548</v>
      </c>
      <c r="I246" s="1" t="s">
        <v>12549</v>
      </c>
      <c r="J246" s="1" t="s">
        <v>12549</v>
      </c>
      <c r="K246" s="2"/>
      <c r="L246" s="1">
        <v>-1.0</v>
      </c>
      <c r="M246" s="1"/>
      <c r="N246" s="1">
        <v>13.083333333333334</v>
      </c>
      <c r="O246" s="1" t="s">
        <v>11739</v>
      </c>
      <c r="P246" s="1" t="s">
        <v>12550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66</v>
      </c>
      <c r="B247" s="1" t="s">
        <v>112</v>
      </c>
      <c r="C247" s="3">
        <v>436.0</v>
      </c>
      <c r="D247" s="1">
        <v>0.0</v>
      </c>
      <c r="E247" s="1" t="s">
        <v>12435</v>
      </c>
      <c r="F247" s="1" t="s">
        <v>26</v>
      </c>
      <c r="G247" s="1" t="s">
        <v>27</v>
      </c>
      <c r="H247" s="1" t="s">
        <v>12551</v>
      </c>
      <c r="I247" s="1" t="s">
        <v>12552</v>
      </c>
      <c r="J247" s="1" t="s">
        <v>12552</v>
      </c>
      <c r="K247" s="2"/>
      <c r="L247" s="1">
        <v>-1.0</v>
      </c>
      <c r="M247" s="1"/>
      <c r="N247" s="1">
        <v>13.595516666666667</v>
      </c>
      <c r="O247" s="1" t="s">
        <v>11739</v>
      </c>
      <c r="P247" s="1" t="s">
        <v>12553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24</v>
      </c>
      <c r="B248" s="1" t="s">
        <v>17</v>
      </c>
      <c r="C248" s="1">
        <v>428.4</v>
      </c>
      <c r="D248" s="1">
        <v>0.0</v>
      </c>
      <c r="E248" s="1" t="s">
        <v>25</v>
      </c>
      <c r="F248" s="1" t="s">
        <v>26</v>
      </c>
      <c r="G248" s="1" t="s">
        <v>27</v>
      </c>
      <c r="H248" s="1" t="s">
        <v>12554</v>
      </c>
      <c r="I248" s="1" t="s">
        <v>12555</v>
      </c>
      <c r="J248" s="1" t="s">
        <v>12555</v>
      </c>
      <c r="K248" s="2"/>
      <c r="L248" s="1">
        <v>-1.0</v>
      </c>
      <c r="M248" s="1"/>
      <c r="N248" s="1">
        <v>13.251916666666666</v>
      </c>
      <c r="O248" s="1" t="s">
        <v>11746</v>
      </c>
      <c r="P248" s="1" t="s">
        <v>12556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16</v>
      </c>
      <c r="B249" s="1" t="s">
        <v>17</v>
      </c>
      <c r="C249" s="1">
        <v>747.0</v>
      </c>
      <c r="D249" s="1">
        <v>0.0</v>
      </c>
      <c r="E249" s="2"/>
      <c r="F249" s="1" t="s">
        <v>18</v>
      </c>
      <c r="G249" s="1" t="s">
        <v>19</v>
      </c>
      <c r="H249" s="1" t="s">
        <v>12557</v>
      </c>
      <c r="I249" s="1" t="s">
        <v>12558</v>
      </c>
      <c r="J249" s="1" t="s">
        <v>12558</v>
      </c>
      <c r="K249" s="2"/>
      <c r="L249" s="1">
        <v>0.0</v>
      </c>
      <c r="M249" s="1"/>
      <c r="N249" s="1">
        <v>10.303583333333334</v>
      </c>
      <c r="O249" s="1" t="s">
        <v>22</v>
      </c>
      <c r="P249" s="1" t="s">
        <v>12559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24</v>
      </c>
      <c r="B250" s="1" t="s">
        <v>17</v>
      </c>
      <c r="C250" s="3">
        <v>503.2</v>
      </c>
      <c r="D250" s="1">
        <v>0.0</v>
      </c>
      <c r="E250" s="1" t="s">
        <v>25</v>
      </c>
      <c r="F250" s="1" t="s">
        <v>26</v>
      </c>
      <c r="G250" s="1" t="s">
        <v>27</v>
      </c>
      <c r="H250" s="1" t="s">
        <v>12560</v>
      </c>
      <c r="I250" s="1" t="s">
        <v>12561</v>
      </c>
      <c r="J250" s="1" t="s">
        <v>12561</v>
      </c>
      <c r="K250" s="2"/>
      <c r="L250" s="1">
        <v>0.0</v>
      </c>
      <c r="M250" s="1"/>
      <c r="N250" s="1">
        <v>19.846933333333332</v>
      </c>
      <c r="O250" s="1" t="s">
        <v>11746</v>
      </c>
      <c r="P250" s="1" t="s">
        <v>12562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24</v>
      </c>
      <c r="B251" s="1" t="s">
        <v>17</v>
      </c>
      <c r="C251" s="1">
        <v>862.4</v>
      </c>
      <c r="D251" s="1">
        <v>0.0</v>
      </c>
      <c r="E251" s="1" t="s">
        <v>25</v>
      </c>
      <c r="F251" s="1" t="s">
        <v>26</v>
      </c>
      <c r="G251" s="1" t="s">
        <v>27</v>
      </c>
      <c r="H251" s="1" t="s">
        <v>12563</v>
      </c>
      <c r="I251" s="1" t="s">
        <v>12564</v>
      </c>
      <c r="J251" s="1" t="s">
        <v>12564</v>
      </c>
      <c r="K251" s="2"/>
      <c r="L251" s="1">
        <v>-6.0</v>
      </c>
      <c r="M251" s="1"/>
      <c r="N251" s="1">
        <v>13.788</v>
      </c>
      <c r="O251" s="1" t="s">
        <v>11746</v>
      </c>
      <c r="P251" s="1" t="s">
        <v>12565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16</v>
      </c>
      <c r="B252" s="1" t="s">
        <v>17</v>
      </c>
      <c r="C252" s="1">
        <v>249.0</v>
      </c>
      <c r="D252" s="1">
        <v>0.0</v>
      </c>
      <c r="E252" s="2"/>
      <c r="F252" s="1" t="s">
        <v>18</v>
      </c>
      <c r="G252" s="1" t="s">
        <v>19</v>
      </c>
      <c r="H252" s="1" t="s">
        <v>12566</v>
      </c>
      <c r="I252" s="1" t="s">
        <v>12567</v>
      </c>
      <c r="J252" s="1" t="s">
        <v>12567</v>
      </c>
      <c r="K252" s="2"/>
      <c r="L252" s="1">
        <v>0.0</v>
      </c>
      <c r="M252" s="1"/>
      <c r="N252" s="1">
        <v>6.283183333333334</v>
      </c>
      <c r="O252" s="1" t="s">
        <v>22</v>
      </c>
      <c r="P252" s="1" t="s">
        <v>12568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24</v>
      </c>
      <c r="B253" s="1" t="s">
        <v>17</v>
      </c>
      <c r="C253" s="3">
        <v>356.0</v>
      </c>
      <c r="D253" s="1">
        <v>0.0</v>
      </c>
      <c r="E253" s="1" t="s">
        <v>25</v>
      </c>
      <c r="F253" s="1" t="s">
        <v>26</v>
      </c>
      <c r="G253" s="1" t="s">
        <v>27</v>
      </c>
      <c r="H253" s="1" t="s">
        <v>12569</v>
      </c>
      <c r="I253" s="1" t="s">
        <v>12570</v>
      </c>
      <c r="J253" s="1" t="s">
        <v>12570</v>
      </c>
      <c r="K253" s="2"/>
      <c r="L253" s="1">
        <v>0.0</v>
      </c>
      <c r="M253" s="1"/>
      <c r="N253" s="1">
        <v>14.991166666666667</v>
      </c>
      <c r="O253" s="1" t="s">
        <v>11746</v>
      </c>
      <c r="P253" s="1" t="s">
        <v>12571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24</v>
      </c>
      <c r="B254" s="1" t="s">
        <v>17</v>
      </c>
      <c r="C254" s="1">
        <v>329.0</v>
      </c>
      <c r="D254" s="1">
        <v>0.0</v>
      </c>
      <c r="E254" s="1" t="s">
        <v>25</v>
      </c>
      <c r="F254" s="1" t="s">
        <v>26</v>
      </c>
      <c r="G254" s="1" t="s">
        <v>27</v>
      </c>
      <c r="H254" s="1" t="s">
        <v>12572</v>
      </c>
      <c r="I254" s="1" t="s">
        <v>12573</v>
      </c>
      <c r="J254" s="1" t="s">
        <v>12573</v>
      </c>
      <c r="K254" s="2"/>
      <c r="L254" s="1">
        <v>1.0</v>
      </c>
      <c r="M254" s="1"/>
      <c r="N254" s="1">
        <v>16.713366666666666</v>
      </c>
      <c r="O254" s="1" t="s">
        <v>11746</v>
      </c>
      <c r="P254" s="1" t="s">
        <v>12182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24</v>
      </c>
      <c r="B255" s="1" t="s">
        <v>17</v>
      </c>
      <c r="C255" s="1">
        <v>281.2</v>
      </c>
      <c r="D255" s="1">
        <v>0.0</v>
      </c>
      <c r="E255" s="1" t="s">
        <v>25</v>
      </c>
      <c r="F255" s="1" t="s">
        <v>26</v>
      </c>
      <c r="G255" s="1" t="s">
        <v>27</v>
      </c>
      <c r="H255" s="1" t="s">
        <v>12574</v>
      </c>
      <c r="I255" s="1" t="s">
        <v>12575</v>
      </c>
      <c r="J255" s="1" t="s">
        <v>12575</v>
      </c>
      <c r="K255" s="2"/>
      <c r="L255" s="1">
        <v>3.0</v>
      </c>
      <c r="M255" s="1"/>
      <c r="N255" s="1">
        <v>18.19173333333333</v>
      </c>
      <c r="O255" s="1" t="s">
        <v>11746</v>
      </c>
      <c r="P255" s="1" t="s">
        <v>12576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32</v>
      </c>
      <c r="B256" s="1" t="s">
        <v>17</v>
      </c>
      <c r="C256" s="1">
        <v>319.0</v>
      </c>
      <c r="D256" s="1">
        <v>0.0</v>
      </c>
      <c r="E256" s="2"/>
      <c r="F256" s="1" t="s">
        <v>26</v>
      </c>
      <c r="G256" s="1" t="s">
        <v>27</v>
      </c>
      <c r="H256" s="1" t="s">
        <v>12577</v>
      </c>
      <c r="I256" s="1" t="s">
        <v>12578</v>
      </c>
      <c r="J256" s="1" t="s">
        <v>12578</v>
      </c>
      <c r="K256" s="2"/>
      <c r="L256" s="1">
        <v>1.0</v>
      </c>
      <c r="M256" s="1"/>
      <c r="N256" s="1">
        <v>16.5881</v>
      </c>
      <c r="O256" s="1" t="s">
        <v>11739</v>
      </c>
      <c r="P256" s="1" t="s">
        <v>12579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24</v>
      </c>
      <c r="B257" s="1" t="s">
        <v>17</v>
      </c>
      <c r="C257" s="1">
        <v>383.4</v>
      </c>
      <c r="D257" s="1">
        <v>0.0</v>
      </c>
      <c r="E257" s="1" t="s">
        <v>25</v>
      </c>
      <c r="F257" s="1" t="s">
        <v>26</v>
      </c>
      <c r="G257" s="1" t="s">
        <v>27</v>
      </c>
      <c r="H257" s="1" t="s">
        <v>12580</v>
      </c>
      <c r="I257" s="1" t="s">
        <v>12581</v>
      </c>
      <c r="J257" s="1" t="s">
        <v>12581</v>
      </c>
      <c r="K257" s="2"/>
      <c r="L257" s="1">
        <v>0.0</v>
      </c>
      <c r="M257" s="1"/>
      <c r="N257" s="1">
        <v>15.6931</v>
      </c>
      <c r="O257" s="1" t="s">
        <v>11746</v>
      </c>
      <c r="P257" s="1" t="s">
        <v>12582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24</v>
      </c>
      <c r="B258" s="1" t="s">
        <v>17</v>
      </c>
      <c r="C258" s="1">
        <v>324.4</v>
      </c>
      <c r="D258" s="1">
        <v>0.0</v>
      </c>
      <c r="E258" s="1" t="s">
        <v>25</v>
      </c>
      <c r="F258" s="1" t="s">
        <v>26</v>
      </c>
      <c r="G258" s="1" t="s">
        <v>27</v>
      </c>
      <c r="H258" s="1" t="s">
        <v>12583</v>
      </c>
      <c r="I258" s="1" t="s">
        <v>12584</v>
      </c>
      <c r="J258" s="1" t="s">
        <v>12584</v>
      </c>
      <c r="K258" s="2"/>
      <c r="L258" s="1">
        <v>0.0</v>
      </c>
      <c r="M258" s="1"/>
      <c r="N258" s="1">
        <v>15.804933333333333</v>
      </c>
      <c r="O258" s="1" t="s">
        <v>11746</v>
      </c>
      <c r="P258" s="1" t="s">
        <v>12585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32</v>
      </c>
      <c r="B259" s="1" t="s">
        <v>17</v>
      </c>
      <c r="C259" s="1">
        <v>1186.0</v>
      </c>
      <c r="D259" s="1">
        <v>0.0</v>
      </c>
      <c r="E259" s="2"/>
      <c r="F259" s="1" t="s">
        <v>26</v>
      </c>
      <c r="G259" s="1" t="s">
        <v>27</v>
      </c>
      <c r="H259" s="1" t="s">
        <v>12586</v>
      </c>
      <c r="I259" s="1" t="s">
        <v>12587</v>
      </c>
      <c r="J259" s="1" t="s">
        <v>12587</v>
      </c>
      <c r="K259" s="2"/>
      <c r="L259" s="1">
        <v>-1.0</v>
      </c>
      <c r="M259" s="1"/>
      <c r="N259" s="1">
        <v>18.456633333333333</v>
      </c>
      <c r="O259" s="1" t="s">
        <v>11739</v>
      </c>
      <c r="P259" s="1" t="s">
        <v>12588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48</v>
      </c>
      <c r="B260" s="1" t="s">
        <v>17</v>
      </c>
      <c r="C260" s="1">
        <v>299.0</v>
      </c>
      <c r="D260" s="1">
        <v>75.0</v>
      </c>
      <c r="E260" s="2"/>
      <c r="F260" s="1" t="s">
        <v>18</v>
      </c>
      <c r="G260" s="1" t="s">
        <v>27</v>
      </c>
      <c r="H260" s="1" t="s">
        <v>12589</v>
      </c>
      <c r="I260" s="1" t="s">
        <v>12590</v>
      </c>
      <c r="J260" s="1" t="s">
        <v>12590</v>
      </c>
      <c r="K260" s="2"/>
      <c r="L260" s="1">
        <v>-8.0</v>
      </c>
      <c r="M260" s="1"/>
      <c r="N260" s="1">
        <v>9.471316666666667</v>
      </c>
      <c r="O260" s="1" t="s">
        <v>55</v>
      </c>
      <c r="P260" s="1" t="s">
        <v>12591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16</v>
      </c>
      <c r="B261" s="1" t="s">
        <v>17</v>
      </c>
      <c r="C261" s="1">
        <v>368.0</v>
      </c>
      <c r="D261" s="1">
        <v>0.0</v>
      </c>
      <c r="E261" s="2"/>
      <c r="F261" s="1" t="s">
        <v>18</v>
      </c>
      <c r="G261" s="1" t="s">
        <v>19</v>
      </c>
      <c r="H261" s="1" t="s">
        <v>12592</v>
      </c>
      <c r="I261" s="1" t="s">
        <v>12593</v>
      </c>
      <c r="J261" s="1" t="s">
        <v>12593</v>
      </c>
      <c r="K261" s="2"/>
      <c r="L261" s="1">
        <v>3.0</v>
      </c>
      <c r="M261" s="1"/>
      <c r="N261" s="1">
        <v>9.9881</v>
      </c>
      <c r="O261" s="1" t="s">
        <v>22</v>
      </c>
      <c r="P261" s="1" t="s">
        <v>12594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24</v>
      </c>
      <c r="B262" s="1" t="s">
        <v>17</v>
      </c>
      <c r="C262" s="1">
        <v>214.2</v>
      </c>
      <c r="D262" s="1">
        <v>0.0</v>
      </c>
      <c r="E262" s="1" t="s">
        <v>25</v>
      </c>
      <c r="F262" s="1" t="s">
        <v>26</v>
      </c>
      <c r="G262" s="1" t="s">
        <v>27</v>
      </c>
      <c r="H262" s="1" t="s">
        <v>12595</v>
      </c>
      <c r="I262" s="1" t="s">
        <v>12596</v>
      </c>
      <c r="J262" s="1" t="s">
        <v>12596</v>
      </c>
      <c r="K262" s="2"/>
      <c r="L262" s="1">
        <v>0.0</v>
      </c>
      <c r="M262" s="1"/>
      <c r="N262" s="1">
        <v>14.007333333333333</v>
      </c>
      <c r="O262" s="1" t="s">
        <v>11746</v>
      </c>
      <c r="P262" s="1" t="s">
        <v>11800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24</v>
      </c>
      <c r="B263" s="1" t="s">
        <v>17</v>
      </c>
      <c r="C263" s="1">
        <v>274.2</v>
      </c>
      <c r="D263" s="1">
        <v>0.0</v>
      </c>
      <c r="E263" s="1" t="s">
        <v>25</v>
      </c>
      <c r="F263" s="1" t="s">
        <v>26</v>
      </c>
      <c r="G263" s="1" t="s">
        <v>27</v>
      </c>
      <c r="H263" s="1" t="s">
        <v>12597</v>
      </c>
      <c r="I263" s="1" t="s">
        <v>12598</v>
      </c>
      <c r="J263" s="1" t="s">
        <v>12598</v>
      </c>
      <c r="K263" s="2"/>
      <c r="L263" s="1">
        <v>-5.0</v>
      </c>
      <c r="M263" s="1"/>
      <c r="N263" s="1">
        <v>9.492766666666666</v>
      </c>
      <c r="O263" s="1" t="s">
        <v>11746</v>
      </c>
      <c r="P263" s="1" t="s">
        <v>12599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32</v>
      </c>
      <c r="B264" s="1" t="s">
        <v>17</v>
      </c>
      <c r="C264" s="1">
        <v>608.0</v>
      </c>
      <c r="D264" s="1">
        <v>0.0</v>
      </c>
      <c r="E264" s="2"/>
      <c r="F264" s="1" t="s">
        <v>26</v>
      </c>
      <c r="G264" s="1" t="s">
        <v>27</v>
      </c>
      <c r="H264" s="1" t="s">
        <v>12600</v>
      </c>
      <c r="I264" s="1" t="s">
        <v>12601</v>
      </c>
      <c r="J264" s="1" t="s">
        <v>12601</v>
      </c>
      <c r="K264" s="2"/>
      <c r="L264" s="1">
        <v>-2.0</v>
      </c>
      <c r="M264" s="1"/>
      <c r="N264" s="1">
        <v>17.440883333333332</v>
      </c>
      <c r="O264" s="1" t="s">
        <v>11739</v>
      </c>
      <c r="P264" s="1" t="s">
        <v>12602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32</v>
      </c>
      <c r="B265" s="1" t="s">
        <v>112</v>
      </c>
      <c r="C265" s="3">
        <v>308.0</v>
      </c>
      <c r="D265" s="1">
        <v>0.0</v>
      </c>
      <c r="E265" s="2"/>
      <c r="F265" s="1" t="s">
        <v>26</v>
      </c>
      <c r="G265" s="1" t="s">
        <v>27</v>
      </c>
      <c r="H265" s="1" t="s">
        <v>12603</v>
      </c>
      <c r="I265" s="1" t="s">
        <v>12604</v>
      </c>
      <c r="J265" s="1" t="s">
        <v>12604</v>
      </c>
      <c r="K265" s="2"/>
      <c r="L265" s="1">
        <v>-6.0</v>
      </c>
      <c r="M265" s="1"/>
      <c r="N265" s="1">
        <v>8.909116666666666</v>
      </c>
      <c r="O265" s="1" t="s">
        <v>11739</v>
      </c>
      <c r="P265" s="1" t="s">
        <v>12605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32</v>
      </c>
      <c r="B266" s="1" t="s">
        <v>17</v>
      </c>
      <c r="C266" s="1">
        <v>618.0</v>
      </c>
      <c r="D266" s="1">
        <v>0.0</v>
      </c>
      <c r="E266" s="2"/>
      <c r="F266" s="1" t="s">
        <v>26</v>
      </c>
      <c r="G266" s="1" t="s">
        <v>27</v>
      </c>
      <c r="H266" s="1" t="s">
        <v>12606</v>
      </c>
      <c r="I266" s="1" t="s">
        <v>12607</v>
      </c>
      <c r="J266" s="1" t="s">
        <v>12607</v>
      </c>
      <c r="K266" s="2"/>
      <c r="L266" s="1">
        <v>-3.0</v>
      </c>
      <c r="M266" s="1"/>
      <c r="N266" s="1">
        <v>16.310433333333332</v>
      </c>
      <c r="O266" s="1" t="s">
        <v>11739</v>
      </c>
      <c r="P266" s="1" t="s">
        <v>12608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16</v>
      </c>
      <c r="B267" s="1" t="s">
        <v>17</v>
      </c>
      <c r="C267" s="1">
        <v>139.0</v>
      </c>
      <c r="D267" s="1">
        <v>0.0</v>
      </c>
      <c r="E267" s="2"/>
      <c r="F267" s="1" t="s">
        <v>18</v>
      </c>
      <c r="G267" s="1" t="s">
        <v>19</v>
      </c>
      <c r="H267" s="1" t="s">
        <v>12609</v>
      </c>
      <c r="I267" s="1" t="s">
        <v>12610</v>
      </c>
      <c r="J267" s="1" t="s">
        <v>12610</v>
      </c>
      <c r="K267" s="2"/>
      <c r="L267" s="1">
        <v>4.0</v>
      </c>
      <c r="M267" s="1"/>
      <c r="N267" s="1">
        <v>10.333083333333333</v>
      </c>
      <c r="O267" s="1" t="s">
        <v>22</v>
      </c>
      <c r="P267" s="1" t="s">
        <v>12611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24</v>
      </c>
      <c r="B268" s="1" t="s">
        <v>17</v>
      </c>
      <c r="C268" s="1">
        <v>289.0</v>
      </c>
      <c r="D268" s="1">
        <v>0.0</v>
      </c>
      <c r="E268" s="1" t="s">
        <v>25</v>
      </c>
      <c r="F268" s="1" t="s">
        <v>26</v>
      </c>
      <c r="G268" s="1" t="s">
        <v>27</v>
      </c>
      <c r="H268" s="1" t="s">
        <v>12612</v>
      </c>
      <c r="I268" s="1" t="s">
        <v>12613</v>
      </c>
      <c r="J268" s="1" t="s">
        <v>12613</v>
      </c>
      <c r="K268" s="2"/>
      <c r="L268" s="1">
        <v>1.0</v>
      </c>
      <c r="M268" s="1"/>
      <c r="N268" s="1">
        <v>16.374716666666668</v>
      </c>
      <c r="O268" s="1" t="s">
        <v>11746</v>
      </c>
      <c r="P268" s="1" t="s">
        <v>12614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48</v>
      </c>
      <c r="B269" s="1" t="s">
        <v>17</v>
      </c>
      <c r="C269" s="1">
        <v>398.0</v>
      </c>
      <c r="D269" s="1">
        <v>100.0</v>
      </c>
      <c r="E269" s="2"/>
      <c r="F269" s="1" t="s">
        <v>18</v>
      </c>
      <c r="G269" s="1" t="s">
        <v>27</v>
      </c>
      <c r="H269" s="1" t="s">
        <v>12615</v>
      </c>
      <c r="I269" s="1" t="s">
        <v>12616</v>
      </c>
      <c r="J269" s="1" t="s">
        <v>12616</v>
      </c>
      <c r="K269" s="2"/>
      <c r="L269" s="1">
        <v>0.0</v>
      </c>
      <c r="M269" s="1"/>
      <c r="N269" s="1">
        <v>19.460766666666668</v>
      </c>
      <c r="O269" s="1" t="s">
        <v>55</v>
      </c>
      <c r="P269" s="1" t="s">
        <v>12617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32</v>
      </c>
      <c r="B270" s="1" t="s">
        <v>112</v>
      </c>
      <c r="C270" s="1">
        <v>528.0</v>
      </c>
      <c r="D270" s="1">
        <v>0.0</v>
      </c>
      <c r="E270" s="2"/>
      <c r="F270" s="1" t="s">
        <v>26</v>
      </c>
      <c r="G270" s="1" t="s">
        <v>27</v>
      </c>
      <c r="H270" s="1" t="s">
        <v>12618</v>
      </c>
      <c r="I270" s="1" t="s">
        <v>12619</v>
      </c>
      <c r="J270" s="1" t="s">
        <v>12619</v>
      </c>
      <c r="K270" s="2"/>
      <c r="L270" s="1">
        <v>3.0</v>
      </c>
      <c r="M270" s="1"/>
      <c r="N270" s="1">
        <v>23.96238333333333</v>
      </c>
      <c r="O270" s="1" t="s">
        <v>11739</v>
      </c>
      <c r="P270" s="1" t="s">
        <v>12620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66</v>
      </c>
      <c r="B271" s="1" t="s">
        <v>112</v>
      </c>
      <c r="C271" s="1">
        <v>987.0</v>
      </c>
      <c r="D271" s="1">
        <v>0.0</v>
      </c>
      <c r="E271" s="1" t="s">
        <v>834</v>
      </c>
      <c r="F271" s="1" t="s">
        <v>26</v>
      </c>
      <c r="G271" s="1" t="s">
        <v>27</v>
      </c>
      <c r="H271" s="1" t="s">
        <v>12621</v>
      </c>
      <c r="I271" s="1" t="s">
        <v>12622</v>
      </c>
      <c r="J271" s="1" t="s">
        <v>12622</v>
      </c>
      <c r="K271" s="2"/>
      <c r="L271" s="1">
        <v>-1.0</v>
      </c>
      <c r="M271" s="1"/>
      <c r="N271" s="1">
        <v>18.436116666666667</v>
      </c>
      <c r="O271" s="1" t="s">
        <v>11739</v>
      </c>
      <c r="P271" s="1" t="s">
        <v>12623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16</v>
      </c>
      <c r="B272" s="1" t="s">
        <v>17</v>
      </c>
      <c r="C272" s="3">
        <v>209.0</v>
      </c>
      <c r="D272" s="1">
        <v>0.0</v>
      </c>
      <c r="E272" s="2"/>
      <c r="F272" s="1" t="s">
        <v>18</v>
      </c>
      <c r="G272" s="1" t="s">
        <v>19</v>
      </c>
      <c r="H272" s="1" t="s">
        <v>12624</v>
      </c>
      <c r="I272" s="1" t="s">
        <v>12625</v>
      </c>
      <c r="J272" s="1" t="s">
        <v>12625</v>
      </c>
      <c r="K272" s="2"/>
      <c r="L272" s="1">
        <v>0.0</v>
      </c>
      <c r="M272" s="1"/>
      <c r="N272" s="1">
        <v>6.285916666666667</v>
      </c>
      <c r="O272" s="1" t="s">
        <v>22</v>
      </c>
      <c r="P272" s="1" t="s">
        <v>12626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24</v>
      </c>
      <c r="B273" s="1" t="s">
        <v>17</v>
      </c>
      <c r="C273" s="3">
        <v>807.2</v>
      </c>
      <c r="D273" s="1">
        <v>0.0</v>
      </c>
      <c r="E273" s="1" t="s">
        <v>25</v>
      </c>
      <c r="F273" s="1" t="s">
        <v>26</v>
      </c>
      <c r="G273" s="1" t="s">
        <v>27</v>
      </c>
      <c r="H273" s="1" t="s">
        <v>12627</v>
      </c>
      <c r="I273" s="1" t="s">
        <v>12628</v>
      </c>
      <c r="J273" s="1" t="s">
        <v>12628</v>
      </c>
      <c r="K273" s="2"/>
      <c r="L273" s="1">
        <v>-4.0</v>
      </c>
      <c r="M273" s="1"/>
      <c r="N273" s="1">
        <v>15.455666666666668</v>
      </c>
      <c r="O273" s="1" t="s">
        <v>11746</v>
      </c>
      <c r="P273" s="1" t="s">
        <v>12629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48</v>
      </c>
      <c r="B274" s="1" t="s">
        <v>17</v>
      </c>
      <c r="C274" s="1">
        <v>349.0</v>
      </c>
      <c r="D274" s="1">
        <v>0.0</v>
      </c>
      <c r="E274" s="1" t="s">
        <v>11819</v>
      </c>
      <c r="F274" s="1" t="s">
        <v>50</v>
      </c>
      <c r="G274" s="1" t="s">
        <v>27</v>
      </c>
      <c r="H274" s="1" t="s">
        <v>12630</v>
      </c>
      <c r="I274" s="1" t="s">
        <v>12631</v>
      </c>
      <c r="J274" s="1" t="s">
        <v>12632</v>
      </c>
      <c r="K274" s="1" t="s">
        <v>12633</v>
      </c>
      <c r="L274" s="1">
        <v>-7.0</v>
      </c>
      <c r="M274" s="1">
        <v>0.05243333333333333</v>
      </c>
      <c r="N274" s="1">
        <v>6.6685</v>
      </c>
      <c r="O274" s="1" t="s">
        <v>55</v>
      </c>
      <c r="P274" s="1" t="s">
        <v>12634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16</v>
      </c>
      <c r="B275" s="1" t="s">
        <v>17</v>
      </c>
      <c r="C275" s="1">
        <v>20.0</v>
      </c>
      <c r="D275" s="1">
        <v>35.0</v>
      </c>
      <c r="E275" s="2"/>
      <c r="F275" s="1" t="s">
        <v>18</v>
      </c>
      <c r="G275" s="1" t="s">
        <v>19</v>
      </c>
      <c r="H275" s="1" t="s">
        <v>12635</v>
      </c>
      <c r="I275" s="1" t="s">
        <v>12636</v>
      </c>
      <c r="J275" s="1" t="s">
        <v>12636</v>
      </c>
      <c r="K275" s="2"/>
      <c r="L275" s="1">
        <v>-2.0</v>
      </c>
      <c r="M275" s="1"/>
      <c r="N275" s="1">
        <v>3.629983333333333</v>
      </c>
      <c r="O275" s="1" t="s">
        <v>22</v>
      </c>
      <c r="P275" s="1" t="s">
        <v>12637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48</v>
      </c>
      <c r="B276" s="1" t="s">
        <v>17</v>
      </c>
      <c r="C276" s="1">
        <v>247.0</v>
      </c>
      <c r="D276" s="1">
        <v>62.0</v>
      </c>
      <c r="E276" s="2"/>
      <c r="F276" s="1" t="s">
        <v>18</v>
      </c>
      <c r="G276" s="1" t="s">
        <v>19</v>
      </c>
      <c r="H276" s="1" t="s">
        <v>12638</v>
      </c>
      <c r="I276" s="1" t="s">
        <v>12639</v>
      </c>
      <c r="J276" s="1" t="s">
        <v>12639</v>
      </c>
      <c r="K276" s="2"/>
      <c r="L276" s="1">
        <v>-3.0</v>
      </c>
      <c r="M276" s="1"/>
      <c r="N276" s="1">
        <v>16.20835</v>
      </c>
      <c r="O276" s="1" t="s">
        <v>55</v>
      </c>
      <c r="P276" s="1" t="s">
        <v>12640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48</v>
      </c>
      <c r="B277" s="1" t="s">
        <v>17</v>
      </c>
      <c r="C277" s="1">
        <v>353.0</v>
      </c>
      <c r="D277" s="1">
        <v>0.0</v>
      </c>
      <c r="E277" s="1" t="s">
        <v>11819</v>
      </c>
      <c r="F277" s="1" t="s">
        <v>50</v>
      </c>
      <c r="G277" s="1" t="s">
        <v>27</v>
      </c>
      <c r="H277" s="1" t="s">
        <v>12641</v>
      </c>
      <c r="I277" s="1" t="s">
        <v>12642</v>
      </c>
      <c r="J277" s="1" t="s">
        <v>12643</v>
      </c>
      <c r="K277" s="1" t="s">
        <v>12644</v>
      </c>
      <c r="L277" s="1">
        <v>-4.0</v>
      </c>
      <c r="M277" s="1">
        <v>0.012216666666666667</v>
      </c>
      <c r="N277" s="1">
        <v>14.54185</v>
      </c>
      <c r="O277" s="1" t="s">
        <v>55</v>
      </c>
      <c r="P277" s="1" t="s">
        <v>12645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32</v>
      </c>
      <c r="B278" s="1" t="s">
        <v>112</v>
      </c>
      <c r="C278" s="1">
        <v>547.0</v>
      </c>
      <c r="D278" s="1">
        <v>0.0</v>
      </c>
      <c r="E278" s="2"/>
      <c r="F278" s="1" t="s">
        <v>26</v>
      </c>
      <c r="G278" s="1" t="s">
        <v>27</v>
      </c>
      <c r="H278" s="1" t="s">
        <v>12646</v>
      </c>
      <c r="I278" s="1" t="s">
        <v>12647</v>
      </c>
      <c r="J278" s="1" t="s">
        <v>12647</v>
      </c>
      <c r="K278" s="2"/>
      <c r="L278" s="1">
        <v>6.0</v>
      </c>
      <c r="M278" s="1"/>
      <c r="N278" s="1">
        <v>26.72265</v>
      </c>
      <c r="O278" s="1" t="s">
        <v>11739</v>
      </c>
      <c r="P278" s="1" t="s">
        <v>12648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24</v>
      </c>
      <c r="B279" s="1" t="s">
        <v>17</v>
      </c>
      <c r="C279" s="3">
        <v>913.2</v>
      </c>
      <c r="D279" s="1">
        <v>0.0</v>
      </c>
      <c r="E279" s="1" t="s">
        <v>25</v>
      </c>
      <c r="F279" s="1" t="s">
        <v>26</v>
      </c>
      <c r="G279" s="1" t="s">
        <v>27</v>
      </c>
      <c r="H279" s="1" t="s">
        <v>12649</v>
      </c>
      <c r="I279" s="1" t="s">
        <v>12650</v>
      </c>
      <c r="J279" s="1" t="s">
        <v>12650</v>
      </c>
      <c r="K279" s="2"/>
      <c r="L279" s="1">
        <v>1.0</v>
      </c>
      <c r="M279" s="1"/>
      <c r="N279" s="1">
        <v>21.927366666666668</v>
      </c>
      <c r="O279" s="1" t="s">
        <v>11746</v>
      </c>
      <c r="P279" s="1" t="s">
        <v>12651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24</v>
      </c>
      <c r="B280" s="1" t="s">
        <v>17</v>
      </c>
      <c r="C280" s="3">
        <v>244.2</v>
      </c>
      <c r="D280" s="1">
        <v>0.0</v>
      </c>
      <c r="E280" s="1" t="s">
        <v>25</v>
      </c>
      <c r="F280" s="1" t="s">
        <v>26</v>
      </c>
      <c r="G280" s="1" t="s">
        <v>27</v>
      </c>
      <c r="H280" s="1" t="s">
        <v>12652</v>
      </c>
      <c r="I280" s="1" t="s">
        <v>12653</v>
      </c>
      <c r="J280" s="1" t="s">
        <v>12653</v>
      </c>
      <c r="K280" s="2"/>
      <c r="L280" s="1">
        <v>-5.0</v>
      </c>
      <c r="M280" s="1"/>
      <c r="N280" s="1">
        <v>9.847666666666667</v>
      </c>
      <c r="O280" s="1" t="s">
        <v>11746</v>
      </c>
      <c r="P280" s="1" t="s">
        <v>12654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24</v>
      </c>
      <c r="B281" s="1" t="s">
        <v>17</v>
      </c>
      <c r="C281" s="1">
        <v>592.2</v>
      </c>
      <c r="D281" s="1">
        <v>0.0</v>
      </c>
      <c r="E281" s="1" t="s">
        <v>25</v>
      </c>
      <c r="F281" s="1" t="s">
        <v>26</v>
      </c>
      <c r="G281" s="1" t="s">
        <v>27</v>
      </c>
      <c r="H281" s="1" t="s">
        <v>12655</v>
      </c>
      <c r="I281" s="1" t="s">
        <v>12656</v>
      </c>
      <c r="J281" s="1" t="s">
        <v>12656</v>
      </c>
      <c r="K281" s="2"/>
      <c r="L281" s="1">
        <v>5.0</v>
      </c>
      <c r="M281" s="1"/>
      <c r="N281" s="1">
        <v>25.31148333333333</v>
      </c>
      <c r="O281" s="1" t="s">
        <v>11746</v>
      </c>
      <c r="P281" s="1" t="s">
        <v>12657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24</v>
      </c>
      <c r="B282" s="1" t="s">
        <v>17</v>
      </c>
      <c r="C282" s="3">
        <v>1182.0</v>
      </c>
      <c r="D282" s="1">
        <v>0.0</v>
      </c>
      <c r="E282" s="1" t="s">
        <v>25</v>
      </c>
      <c r="F282" s="1" t="s">
        <v>26</v>
      </c>
      <c r="G282" s="1" t="s">
        <v>27</v>
      </c>
      <c r="H282" s="1" t="s">
        <v>12658</v>
      </c>
      <c r="I282" s="1" t="s">
        <v>12659</v>
      </c>
      <c r="J282" s="1" t="s">
        <v>12659</v>
      </c>
      <c r="K282" s="2"/>
      <c r="L282" s="1">
        <v>2.0</v>
      </c>
      <c r="M282" s="1"/>
      <c r="N282" s="1">
        <v>22.08106666666667</v>
      </c>
      <c r="O282" s="1" t="s">
        <v>11746</v>
      </c>
      <c r="P282" s="1" t="s">
        <v>12660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48</v>
      </c>
      <c r="B283" s="1" t="s">
        <v>17</v>
      </c>
      <c r="C283" s="3">
        <v>297.0</v>
      </c>
      <c r="D283" s="1">
        <v>14.0</v>
      </c>
      <c r="E283" s="1" t="s">
        <v>12389</v>
      </c>
      <c r="F283" s="1" t="s">
        <v>50</v>
      </c>
      <c r="G283" s="1" t="s">
        <v>27</v>
      </c>
      <c r="H283" s="1" t="s">
        <v>12661</v>
      </c>
      <c r="I283" s="1" t="s">
        <v>12662</v>
      </c>
      <c r="J283" s="1" t="s">
        <v>12663</v>
      </c>
      <c r="K283" s="1" t="s">
        <v>12664</v>
      </c>
      <c r="L283" s="1">
        <v>-3.0</v>
      </c>
      <c r="M283" s="1">
        <v>0.01435</v>
      </c>
      <c r="N283" s="1">
        <v>13.226866666666666</v>
      </c>
      <c r="O283" s="1" t="s">
        <v>55</v>
      </c>
      <c r="P283" s="1" t="s">
        <v>12665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32</v>
      </c>
      <c r="B284" s="1" t="s">
        <v>112</v>
      </c>
      <c r="C284" s="1">
        <v>314.0</v>
      </c>
      <c r="D284" s="1">
        <v>0.0</v>
      </c>
      <c r="E284" s="2"/>
      <c r="F284" s="1" t="s">
        <v>26</v>
      </c>
      <c r="G284" s="1" t="s">
        <v>19</v>
      </c>
      <c r="H284" s="1" t="s">
        <v>12666</v>
      </c>
      <c r="I284" s="1" t="s">
        <v>12667</v>
      </c>
      <c r="J284" s="1" t="s">
        <v>12667</v>
      </c>
      <c r="K284" s="2"/>
      <c r="L284" s="1">
        <v>-2.0</v>
      </c>
      <c r="M284" s="1"/>
      <c r="N284" s="1">
        <v>12.608983333333333</v>
      </c>
      <c r="O284" s="1" t="s">
        <v>11739</v>
      </c>
      <c r="P284" s="1" t="s">
        <v>12668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48</v>
      </c>
      <c r="B285" s="1" t="s">
        <v>17</v>
      </c>
      <c r="C285" s="1">
        <v>215.0</v>
      </c>
      <c r="D285" s="1">
        <v>54.0</v>
      </c>
      <c r="E285" s="2"/>
      <c r="F285" s="1" t="s">
        <v>18</v>
      </c>
      <c r="G285" s="1" t="s">
        <v>123</v>
      </c>
      <c r="H285" s="1" t="s">
        <v>12669</v>
      </c>
      <c r="I285" s="1" t="s">
        <v>12670</v>
      </c>
      <c r="J285" s="1" t="s">
        <v>12670</v>
      </c>
      <c r="K285" s="2"/>
      <c r="L285" s="1">
        <v>-11.0</v>
      </c>
      <c r="M285" s="1"/>
      <c r="N285" s="1">
        <v>8.267466666666667</v>
      </c>
      <c r="O285" s="1" t="s">
        <v>55</v>
      </c>
      <c r="P285" s="1" t="s">
        <v>12671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24</v>
      </c>
      <c r="B286" s="1" t="s">
        <v>17</v>
      </c>
      <c r="C286" s="1">
        <v>428.4</v>
      </c>
      <c r="D286" s="1">
        <v>0.0</v>
      </c>
      <c r="E286" s="1" t="s">
        <v>25</v>
      </c>
      <c r="F286" s="1" t="s">
        <v>26</v>
      </c>
      <c r="G286" s="1" t="s">
        <v>27</v>
      </c>
      <c r="H286" s="1" t="s">
        <v>12672</v>
      </c>
      <c r="I286" s="1" t="s">
        <v>12673</v>
      </c>
      <c r="J286" s="1" t="s">
        <v>12673</v>
      </c>
      <c r="K286" s="2"/>
      <c r="L286" s="1">
        <v>-6.0</v>
      </c>
      <c r="M286" s="1"/>
      <c r="N286" s="1">
        <v>8.474333333333334</v>
      </c>
      <c r="O286" s="1" t="s">
        <v>11746</v>
      </c>
      <c r="P286" s="1" t="s">
        <v>11838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24</v>
      </c>
      <c r="B287" s="1" t="s">
        <v>17</v>
      </c>
      <c r="C287" s="1">
        <v>652.6</v>
      </c>
      <c r="D287" s="1">
        <v>0.0</v>
      </c>
      <c r="E287" s="1" t="s">
        <v>25</v>
      </c>
      <c r="F287" s="1" t="s">
        <v>26</v>
      </c>
      <c r="G287" s="1" t="s">
        <v>27</v>
      </c>
      <c r="H287" s="1" t="s">
        <v>12674</v>
      </c>
      <c r="I287" s="1" t="s">
        <v>12675</v>
      </c>
      <c r="J287" s="1" t="s">
        <v>12675</v>
      </c>
      <c r="K287" s="2"/>
      <c r="L287" s="1">
        <v>-8.0</v>
      </c>
      <c r="M287" s="1"/>
      <c r="N287" s="1">
        <v>11.633683333333334</v>
      </c>
      <c r="O287" s="1" t="s">
        <v>11746</v>
      </c>
      <c r="P287" s="1" t="s">
        <v>12676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24</v>
      </c>
      <c r="B288" s="1" t="s">
        <v>17</v>
      </c>
      <c r="C288" s="3">
        <v>504.0</v>
      </c>
      <c r="D288" s="1">
        <v>0.0</v>
      </c>
      <c r="E288" s="1" t="s">
        <v>25</v>
      </c>
      <c r="F288" s="1" t="s">
        <v>26</v>
      </c>
      <c r="G288" s="1" t="s">
        <v>27</v>
      </c>
      <c r="H288" s="1" t="s">
        <v>12677</v>
      </c>
      <c r="I288" s="1" t="s">
        <v>12678</v>
      </c>
      <c r="J288" s="1" t="s">
        <v>12678</v>
      </c>
      <c r="K288" s="2"/>
      <c r="L288" s="1">
        <v>-5.0</v>
      </c>
      <c r="M288" s="1"/>
      <c r="N288" s="1">
        <v>14.588433333333333</v>
      </c>
      <c r="O288" s="1" t="s">
        <v>11746</v>
      </c>
      <c r="P288" s="1" t="s">
        <v>12679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48</v>
      </c>
      <c r="B289" s="1" t="s">
        <v>17</v>
      </c>
      <c r="C289" s="3">
        <v>475.0</v>
      </c>
      <c r="D289" s="1">
        <v>23.0</v>
      </c>
      <c r="E289" s="1" t="s">
        <v>11819</v>
      </c>
      <c r="F289" s="1" t="s">
        <v>50</v>
      </c>
      <c r="G289" s="1" t="s">
        <v>27</v>
      </c>
      <c r="H289" s="1" t="s">
        <v>12680</v>
      </c>
      <c r="I289" s="1" t="s">
        <v>12681</v>
      </c>
      <c r="J289" s="1" t="s">
        <v>12682</v>
      </c>
      <c r="K289" s="1" t="s">
        <v>12683</v>
      </c>
      <c r="L289" s="1">
        <v>-3.0</v>
      </c>
      <c r="M289" s="1">
        <v>0.00935</v>
      </c>
      <c r="N289" s="1">
        <v>15.950166666666666</v>
      </c>
      <c r="O289" s="1" t="s">
        <v>55</v>
      </c>
      <c r="P289" s="1" t="s">
        <v>12684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66</v>
      </c>
      <c r="B290" s="1" t="s">
        <v>17</v>
      </c>
      <c r="C290" s="3">
        <v>377.0</v>
      </c>
      <c r="D290" s="1">
        <v>0.0</v>
      </c>
      <c r="E290" s="1" t="s">
        <v>12685</v>
      </c>
      <c r="F290" s="1" t="s">
        <v>26</v>
      </c>
      <c r="G290" s="1" t="s">
        <v>27</v>
      </c>
      <c r="H290" s="1" t="s">
        <v>12686</v>
      </c>
      <c r="I290" s="1" t="s">
        <v>12687</v>
      </c>
      <c r="J290" s="1" t="s">
        <v>12687</v>
      </c>
      <c r="K290" s="2"/>
      <c r="L290" s="1">
        <v>-7.0</v>
      </c>
      <c r="M290" s="1"/>
      <c r="N290" s="1">
        <v>7.5932</v>
      </c>
      <c r="O290" s="1" t="s">
        <v>11739</v>
      </c>
      <c r="P290" s="1" t="s">
        <v>12688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24</v>
      </c>
      <c r="B291" s="1" t="s">
        <v>17</v>
      </c>
      <c r="C291" s="1">
        <v>318.2</v>
      </c>
      <c r="D291" s="1">
        <v>0.0</v>
      </c>
      <c r="E291" s="1" t="s">
        <v>25</v>
      </c>
      <c r="F291" s="1" t="s">
        <v>26</v>
      </c>
      <c r="G291" s="1" t="s">
        <v>27</v>
      </c>
      <c r="H291" s="1" t="s">
        <v>12689</v>
      </c>
      <c r="I291" s="1" t="s">
        <v>12690</v>
      </c>
      <c r="J291" s="1" t="s">
        <v>12690</v>
      </c>
      <c r="K291" s="2"/>
      <c r="L291" s="1">
        <v>-3.0</v>
      </c>
      <c r="M291" s="1"/>
      <c r="N291" s="1">
        <v>11.369316666666666</v>
      </c>
      <c r="O291" s="1" t="s">
        <v>11746</v>
      </c>
      <c r="P291" s="1" t="s">
        <v>12691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66</v>
      </c>
      <c r="B292" s="1" t="s">
        <v>17</v>
      </c>
      <c r="C292" s="3">
        <v>264.0</v>
      </c>
      <c r="D292" s="1">
        <v>0.0</v>
      </c>
      <c r="E292" s="1" t="s">
        <v>12692</v>
      </c>
      <c r="F292" s="1" t="s">
        <v>26</v>
      </c>
      <c r="G292" s="1" t="s">
        <v>27</v>
      </c>
      <c r="H292" s="1" t="s">
        <v>12693</v>
      </c>
      <c r="I292" s="1" t="s">
        <v>12694</v>
      </c>
      <c r="J292" s="1" t="s">
        <v>12694</v>
      </c>
      <c r="K292" s="2"/>
      <c r="L292" s="1">
        <v>-7.0</v>
      </c>
      <c r="M292" s="1"/>
      <c r="N292" s="1">
        <v>7.846883333333333</v>
      </c>
      <c r="O292" s="1" t="s">
        <v>11739</v>
      </c>
      <c r="P292" s="1" t="s">
        <v>12695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32</v>
      </c>
      <c r="B293" s="1" t="s">
        <v>17</v>
      </c>
      <c r="C293" s="1">
        <v>677.0</v>
      </c>
      <c r="D293" s="1">
        <v>0.0</v>
      </c>
      <c r="E293" s="2"/>
      <c r="F293" s="1" t="s">
        <v>26</v>
      </c>
      <c r="G293" s="1" t="s">
        <v>27</v>
      </c>
      <c r="H293" s="1" t="s">
        <v>12696</v>
      </c>
      <c r="I293" s="1" t="s">
        <v>12697</v>
      </c>
      <c r="J293" s="1" t="s">
        <v>12697</v>
      </c>
      <c r="K293" s="2"/>
      <c r="L293" s="1">
        <v>0.0</v>
      </c>
      <c r="M293" s="1"/>
      <c r="N293" s="1">
        <v>19.660383333333332</v>
      </c>
      <c r="O293" s="1" t="s">
        <v>11739</v>
      </c>
      <c r="P293" s="1" t="s">
        <v>12698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32</v>
      </c>
      <c r="B294" s="1" t="s">
        <v>17</v>
      </c>
      <c r="C294" s="1">
        <v>329.0</v>
      </c>
      <c r="D294" s="1">
        <v>0.0</v>
      </c>
      <c r="E294" s="2"/>
      <c r="F294" s="1" t="s">
        <v>26</v>
      </c>
      <c r="G294" s="1" t="s">
        <v>27</v>
      </c>
      <c r="H294" s="1" t="s">
        <v>12699</v>
      </c>
      <c r="I294" s="1" t="s">
        <v>12700</v>
      </c>
      <c r="J294" s="1" t="s">
        <v>12700</v>
      </c>
      <c r="K294" s="2"/>
      <c r="L294" s="1">
        <v>-6.0</v>
      </c>
      <c r="M294" s="1"/>
      <c r="N294" s="1">
        <v>8.618016666666668</v>
      </c>
      <c r="O294" s="1" t="s">
        <v>11739</v>
      </c>
      <c r="P294" s="1" t="s">
        <v>12701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66</v>
      </c>
      <c r="B295" s="1" t="s">
        <v>17</v>
      </c>
      <c r="C295" s="3">
        <v>573.0</v>
      </c>
      <c r="D295" s="1">
        <v>0.0</v>
      </c>
      <c r="E295" s="1" t="s">
        <v>12685</v>
      </c>
      <c r="F295" s="1" t="s">
        <v>26</v>
      </c>
      <c r="G295" s="1" t="s">
        <v>27</v>
      </c>
      <c r="H295" s="1" t="s">
        <v>12702</v>
      </c>
      <c r="I295" s="1" t="s">
        <v>12703</v>
      </c>
      <c r="J295" s="1" t="s">
        <v>12703</v>
      </c>
      <c r="K295" s="2"/>
      <c r="L295" s="1">
        <v>-8.0</v>
      </c>
      <c r="M295" s="1"/>
      <c r="N295" s="1">
        <v>11.888833333333332</v>
      </c>
      <c r="O295" s="1" t="s">
        <v>11739</v>
      </c>
      <c r="P295" s="1" t="s">
        <v>12704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48</v>
      </c>
      <c r="B296" s="1" t="s">
        <v>17</v>
      </c>
      <c r="C296" s="1">
        <v>326.0</v>
      </c>
      <c r="D296" s="1">
        <v>0.0</v>
      </c>
      <c r="E296" s="1" t="s">
        <v>11819</v>
      </c>
      <c r="F296" s="1" t="s">
        <v>50</v>
      </c>
      <c r="G296" s="1" t="s">
        <v>27</v>
      </c>
      <c r="H296" s="1" t="s">
        <v>12705</v>
      </c>
      <c r="I296" s="1" t="s">
        <v>12706</v>
      </c>
      <c r="J296" s="1" t="s">
        <v>12707</v>
      </c>
      <c r="K296" s="1" t="s">
        <v>12708</v>
      </c>
      <c r="L296" s="1">
        <v>-7.0</v>
      </c>
      <c r="M296" s="1">
        <v>0.010666666666666666</v>
      </c>
      <c r="N296" s="1">
        <v>9.1364</v>
      </c>
      <c r="O296" s="1" t="s">
        <v>55</v>
      </c>
      <c r="P296" s="1" t="s">
        <v>12709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16</v>
      </c>
      <c r="B297" s="1" t="s">
        <v>17</v>
      </c>
      <c r="C297" s="1">
        <v>345.0</v>
      </c>
      <c r="D297" s="1">
        <v>0.0</v>
      </c>
      <c r="E297" s="1" t="s">
        <v>11819</v>
      </c>
      <c r="F297" s="1" t="s">
        <v>50</v>
      </c>
      <c r="G297" s="1" t="s">
        <v>19</v>
      </c>
      <c r="H297" s="1" t="s">
        <v>12710</v>
      </c>
      <c r="I297" s="1" t="s">
        <v>12711</v>
      </c>
      <c r="J297" s="1" t="s">
        <v>12712</v>
      </c>
      <c r="K297" s="1" t="s">
        <v>12713</v>
      </c>
      <c r="L297" s="1">
        <v>-6.0</v>
      </c>
      <c r="M297" s="1">
        <v>0.026</v>
      </c>
      <c r="N297" s="1">
        <v>14.0085</v>
      </c>
      <c r="O297" s="1" t="s">
        <v>22</v>
      </c>
      <c r="P297" s="1" t="s">
        <v>12714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48</v>
      </c>
      <c r="B298" s="1" t="s">
        <v>17</v>
      </c>
      <c r="C298" s="1">
        <v>782.0</v>
      </c>
      <c r="D298" s="1">
        <v>0.0</v>
      </c>
      <c r="E298" s="1" t="s">
        <v>11819</v>
      </c>
      <c r="F298" s="1" t="s">
        <v>50</v>
      </c>
      <c r="G298" s="1" t="s">
        <v>27</v>
      </c>
      <c r="H298" s="1" t="s">
        <v>12715</v>
      </c>
      <c r="I298" s="1" t="s">
        <v>12716</v>
      </c>
      <c r="J298" s="1" t="s">
        <v>12717</v>
      </c>
      <c r="K298" s="1" t="s">
        <v>12718</v>
      </c>
      <c r="L298" s="1">
        <v>-3.0</v>
      </c>
      <c r="M298" s="1">
        <v>0.007866666666666666</v>
      </c>
      <c r="N298" s="1">
        <v>17.200616666666665</v>
      </c>
      <c r="O298" s="1" t="s">
        <v>55</v>
      </c>
      <c r="P298" s="1" t="s">
        <v>12719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24</v>
      </c>
      <c r="B299" s="1" t="s">
        <v>17</v>
      </c>
      <c r="C299" s="1">
        <v>394.0</v>
      </c>
      <c r="D299" s="1">
        <v>0.0</v>
      </c>
      <c r="E299" s="1" t="s">
        <v>25</v>
      </c>
      <c r="F299" s="1" t="s">
        <v>26</v>
      </c>
      <c r="G299" s="1" t="s">
        <v>27</v>
      </c>
      <c r="H299" s="1" t="s">
        <v>12720</v>
      </c>
      <c r="I299" s="1" t="s">
        <v>12721</v>
      </c>
      <c r="J299" s="1" t="s">
        <v>12721</v>
      </c>
      <c r="K299" s="2"/>
      <c r="L299" s="1">
        <v>8.0</v>
      </c>
      <c r="M299" s="1"/>
      <c r="N299" s="1">
        <v>23.8223</v>
      </c>
      <c r="O299" s="1" t="s">
        <v>11746</v>
      </c>
      <c r="P299" s="1" t="s">
        <v>12722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32</v>
      </c>
      <c r="B300" s="1" t="s">
        <v>17</v>
      </c>
      <c r="C300" s="1">
        <v>429.0</v>
      </c>
      <c r="D300" s="1">
        <v>0.0</v>
      </c>
      <c r="E300" s="2"/>
      <c r="F300" s="1" t="s">
        <v>26</v>
      </c>
      <c r="G300" s="1" t="s">
        <v>27</v>
      </c>
      <c r="H300" s="1" t="s">
        <v>12723</v>
      </c>
      <c r="I300" s="1" t="s">
        <v>12724</v>
      </c>
      <c r="J300" s="1" t="s">
        <v>12724</v>
      </c>
      <c r="K300" s="2"/>
      <c r="L300" s="1">
        <v>-6.0</v>
      </c>
      <c r="M300" s="1"/>
      <c r="N300" s="1">
        <v>8.677666666666667</v>
      </c>
      <c r="O300" s="1" t="s">
        <v>11739</v>
      </c>
      <c r="P300" s="1" t="s">
        <v>12725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24</v>
      </c>
      <c r="B301" s="1" t="s">
        <v>17</v>
      </c>
      <c r="C301" s="1">
        <v>588.4</v>
      </c>
      <c r="D301" s="1">
        <v>0.0</v>
      </c>
      <c r="E301" s="1" t="s">
        <v>25</v>
      </c>
      <c r="F301" s="1" t="s">
        <v>26</v>
      </c>
      <c r="G301" s="1" t="s">
        <v>27</v>
      </c>
      <c r="H301" s="1" t="s">
        <v>12726</v>
      </c>
      <c r="I301" s="1" t="s">
        <v>12727</v>
      </c>
      <c r="J301" s="1" t="s">
        <v>12727</v>
      </c>
      <c r="K301" s="2"/>
      <c r="L301" s="1">
        <v>-7.0</v>
      </c>
      <c r="M301" s="1"/>
      <c r="N301" s="1">
        <v>12.978233333333334</v>
      </c>
      <c r="O301" s="1" t="s">
        <v>11746</v>
      </c>
      <c r="P301" s="1" t="s">
        <v>12728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24</v>
      </c>
      <c r="B302" s="1" t="s">
        <v>17</v>
      </c>
      <c r="C302" s="1">
        <v>214.2</v>
      </c>
      <c r="D302" s="1">
        <v>0.0</v>
      </c>
      <c r="E302" s="1" t="s">
        <v>25</v>
      </c>
      <c r="F302" s="1" t="s">
        <v>26</v>
      </c>
      <c r="G302" s="1" t="s">
        <v>27</v>
      </c>
      <c r="H302" s="1" t="s">
        <v>12729</v>
      </c>
      <c r="I302" s="1" t="s">
        <v>12730</v>
      </c>
      <c r="J302" s="1" t="s">
        <v>12730</v>
      </c>
      <c r="K302" s="2"/>
      <c r="L302" s="1">
        <v>-1.0</v>
      </c>
      <c r="M302" s="1"/>
      <c r="N302" s="1">
        <v>13.8163</v>
      </c>
      <c r="O302" s="1" t="s">
        <v>11746</v>
      </c>
      <c r="P302" s="1" t="s">
        <v>12731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24</v>
      </c>
      <c r="B303" s="1" t="s">
        <v>17</v>
      </c>
      <c r="C303" s="1">
        <v>447.0</v>
      </c>
      <c r="D303" s="1">
        <v>0.0</v>
      </c>
      <c r="E303" s="1" t="s">
        <v>25</v>
      </c>
      <c r="F303" s="1" t="s">
        <v>26</v>
      </c>
      <c r="G303" s="1" t="s">
        <v>27</v>
      </c>
      <c r="H303" s="1" t="s">
        <v>12732</v>
      </c>
      <c r="I303" s="1" t="s">
        <v>12733</v>
      </c>
      <c r="J303" s="1" t="s">
        <v>12733</v>
      </c>
      <c r="K303" s="2"/>
      <c r="L303" s="1">
        <v>-1.0</v>
      </c>
      <c r="M303" s="1"/>
      <c r="N303" s="1">
        <v>13.03235</v>
      </c>
      <c r="O303" s="1" t="s">
        <v>11746</v>
      </c>
      <c r="P303" s="1" t="s">
        <v>12734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24</v>
      </c>
      <c r="B304" s="3" t="s">
        <v>17</v>
      </c>
      <c r="C304" s="1">
        <v>468.4</v>
      </c>
      <c r="D304" s="1">
        <v>0.0</v>
      </c>
      <c r="E304" s="1" t="s">
        <v>25</v>
      </c>
      <c r="F304" s="1" t="s">
        <v>26</v>
      </c>
      <c r="G304" s="1" t="s">
        <v>27</v>
      </c>
      <c r="H304" s="1" t="s">
        <v>12735</v>
      </c>
      <c r="I304" s="1" t="s">
        <v>12736</v>
      </c>
      <c r="J304" s="1" t="s">
        <v>12736</v>
      </c>
      <c r="K304" s="2"/>
      <c r="L304" s="1">
        <v>4.0</v>
      </c>
      <c r="M304" s="1"/>
      <c r="N304" s="1">
        <v>19.764833333333332</v>
      </c>
      <c r="O304" s="1" t="s">
        <v>11746</v>
      </c>
      <c r="P304" s="1" t="s">
        <v>12737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32</v>
      </c>
      <c r="B305" s="1" t="s">
        <v>17</v>
      </c>
      <c r="C305" s="3">
        <v>453.0</v>
      </c>
      <c r="D305" s="1">
        <v>0.0</v>
      </c>
      <c r="E305" s="2"/>
      <c r="F305" s="1" t="s">
        <v>26</v>
      </c>
      <c r="G305" s="1" t="s">
        <v>27</v>
      </c>
      <c r="H305" s="1" t="s">
        <v>12738</v>
      </c>
      <c r="I305" s="1" t="s">
        <v>12739</v>
      </c>
      <c r="J305" s="1" t="s">
        <v>12739</v>
      </c>
      <c r="K305" s="2"/>
      <c r="L305" s="1">
        <v>0.0</v>
      </c>
      <c r="M305" s="1"/>
      <c r="N305" s="1">
        <v>15.345883333333333</v>
      </c>
      <c r="O305" s="1" t="s">
        <v>11739</v>
      </c>
      <c r="P305" s="1" t="s">
        <v>12740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48</v>
      </c>
      <c r="B306" s="1" t="s">
        <v>17</v>
      </c>
      <c r="C306" s="1">
        <v>787.0</v>
      </c>
      <c r="D306" s="1">
        <v>0.0</v>
      </c>
      <c r="E306" s="1" t="s">
        <v>11819</v>
      </c>
      <c r="F306" s="1" t="s">
        <v>50</v>
      </c>
      <c r="G306" s="1" t="s">
        <v>27</v>
      </c>
      <c r="H306" s="1" t="s">
        <v>12741</v>
      </c>
      <c r="I306" s="1" t="s">
        <v>12742</v>
      </c>
      <c r="J306" s="1" t="s">
        <v>12743</v>
      </c>
      <c r="K306" s="1" t="s">
        <v>12744</v>
      </c>
      <c r="L306" s="1">
        <v>-4.0</v>
      </c>
      <c r="M306" s="1">
        <v>0.009516666666666666</v>
      </c>
      <c r="N306" s="1">
        <v>14.803083333333333</v>
      </c>
      <c r="O306" s="1" t="s">
        <v>55</v>
      </c>
      <c r="P306" s="1" t="s">
        <v>12745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24</v>
      </c>
      <c r="B307" s="1" t="s">
        <v>17</v>
      </c>
      <c r="C307" s="1">
        <v>299.0</v>
      </c>
      <c r="D307" s="1">
        <v>0.0</v>
      </c>
      <c r="E307" s="1" t="s">
        <v>25</v>
      </c>
      <c r="F307" s="1" t="s">
        <v>26</v>
      </c>
      <c r="G307" s="1" t="s">
        <v>27</v>
      </c>
      <c r="H307" s="1" t="s">
        <v>12746</v>
      </c>
      <c r="I307" s="1" t="s">
        <v>12747</v>
      </c>
      <c r="J307" s="1" t="s">
        <v>12747</v>
      </c>
      <c r="K307" s="2"/>
      <c r="L307" s="1">
        <v>-3.0</v>
      </c>
      <c r="M307" s="1"/>
      <c r="N307" s="1">
        <v>11.14975</v>
      </c>
      <c r="O307" s="1" t="s">
        <v>11746</v>
      </c>
      <c r="P307" s="1" t="s">
        <v>12748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48</v>
      </c>
      <c r="B308" s="1" t="s">
        <v>17</v>
      </c>
      <c r="C308" s="1">
        <v>250.0</v>
      </c>
      <c r="D308" s="1">
        <v>0.0</v>
      </c>
      <c r="E308" s="1" t="s">
        <v>11819</v>
      </c>
      <c r="F308" s="1" t="s">
        <v>50</v>
      </c>
      <c r="G308" s="1" t="s">
        <v>27</v>
      </c>
      <c r="H308" s="1" t="s">
        <v>12749</v>
      </c>
      <c r="I308" s="1" t="s">
        <v>12750</v>
      </c>
      <c r="J308" s="1" t="s">
        <v>12751</v>
      </c>
      <c r="K308" s="1" t="s">
        <v>12752</v>
      </c>
      <c r="L308" s="1">
        <v>-2.0</v>
      </c>
      <c r="M308" s="1">
        <v>0.0099</v>
      </c>
      <c r="N308" s="1">
        <v>18.462416666666666</v>
      </c>
      <c r="O308" s="1" t="s">
        <v>55</v>
      </c>
      <c r="P308" s="1" t="s">
        <v>11927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24</v>
      </c>
      <c r="B309" s="1" t="s">
        <v>17</v>
      </c>
      <c r="C309" s="3">
        <v>872.2</v>
      </c>
      <c r="D309" s="1">
        <v>0.0</v>
      </c>
      <c r="E309" s="1" t="s">
        <v>25</v>
      </c>
      <c r="F309" s="1" t="s">
        <v>26</v>
      </c>
      <c r="G309" s="1" t="s">
        <v>27</v>
      </c>
      <c r="H309" s="1" t="s">
        <v>12753</v>
      </c>
      <c r="I309" s="1" t="s">
        <v>12754</v>
      </c>
      <c r="J309" s="1" t="s">
        <v>12754</v>
      </c>
      <c r="K309" s="2"/>
      <c r="L309" s="1">
        <v>-4.0</v>
      </c>
      <c r="M309" s="1"/>
      <c r="N309" s="1">
        <v>15.469183333333334</v>
      </c>
      <c r="O309" s="1" t="s">
        <v>11746</v>
      </c>
      <c r="P309" s="1" t="s">
        <v>12755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32</v>
      </c>
      <c r="B310" s="1" t="s">
        <v>112</v>
      </c>
      <c r="C310" s="1">
        <v>528.0</v>
      </c>
      <c r="D310" s="1">
        <v>0.0</v>
      </c>
      <c r="E310" s="2"/>
      <c r="F310" s="1" t="s">
        <v>26</v>
      </c>
      <c r="G310" s="1" t="s">
        <v>27</v>
      </c>
      <c r="H310" s="1" t="s">
        <v>12756</v>
      </c>
      <c r="I310" s="1" t="s">
        <v>12757</v>
      </c>
      <c r="J310" s="1" t="s">
        <v>12757</v>
      </c>
      <c r="K310" s="2"/>
      <c r="L310" s="1">
        <v>-6.0</v>
      </c>
      <c r="M310" s="1"/>
      <c r="N310" s="1">
        <v>13.579133333333333</v>
      </c>
      <c r="O310" s="1" t="s">
        <v>11739</v>
      </c>
      <c r="P310" s="1" t="s">
        <v>12758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16</v>
      </c>
      <c r="B311" s="1" t="s">
        <v>17</v>
      </c>
      <c r="C311" s="3">
        <v>119.0</v>
      </c>
      <c r="D311" s="1">
        <v>0.0</v>
      </c>
      <c r="E311" s="2"/>
      <c r="F311" s="1" t="s">
        <v>18</v>
      </c>
      <c r="G311" s="1" t="s">
        <v>19</v>
      </c>
      <c r="H311" s="1" t="s">
        <v>12759</v>
      </c>
      <c r="I311" s="1" t="s">
        <v>12760</v>
      </c>
      <c r="J311" s="1" t="s">
        <v>12760</v>
      </c>
      <c r="K311" s="2"/>
      <c r="L311" s="1">
        <v>1.0</v>
      </c>
      <c r="M311" s="1"/>
      <c r="N311" s="1">
        <v>7.152866666666666</v>
      </c>
      <c r="O311" s="1" t="s">
        <v>22</v>
      </c>
      <c r="P311" s="1" t="s">
        <v>12761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48</v>
      </c>
      <c r="B312" s="1" t="s">
        <v>17</v>
      </c>
      <c r="C312" s="1">
        <v>575.0</v>
      </c>
      <c r="D312" s="1">
        <v>0.0</v>
      </c>
      <c r="E312" s="1" t="s">
        <v>11819</v>
      </c>
      <c r="F312" s="1" t="s">
        <v>50</v>
      </c>
      <c r="G312" s="1" t="s">
        <v>19</v>
      </c>
      <c r="H312" s="1" t="s">
        <v>12762</v>
      </c>
      <c r="I312" s="1" t="s">
        <v>12763</v>
      </c>
      <c r="J312" s="1" t="s">
        <v>12764</v>
      </c>
      <c r="K312" s="1" t="s">
        <v>12765</v>
      </c>
      <c r="L312" s="1">
        <v>-20.0</v>
      </c>
      <c r="M312" s="1">
        <v>0.0115</v>
      </c>
      <c r="N312" s="1">
        <v>23.216116666666668</v>
      </c>
      <c r="O312" s="1" t="s">
        <v>55</v>
      </c>
      <c r="P312" s="1" t="s">
        <v>12766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24</v>
      </c>
      <c r="B313" s="1" t="s">
        <v>17</v>
      </c>
      <c r="C313" s="1">
        <v>214.2</v>
      </c>
      <c r="D313" s="1">
        <v>0.0</v>
      </c>
      <c r="E313" s="1" t="s">
        <v>25</v>
      </c>
      <c r="F313" s="1" t="s">
        <v>26</v>
      </c>
      <c r="G313" s="1" t="s">
        <v>27</v>
      </c>
      <c r="H313" s="1" t="s">
        <v>12767</v>
      </c>
      <c r="I313" s="1" t="s">
        <v>12768</v>
      </c>
      <c r="J313" s="1" t="s">
        <v>12768</v>
      </c>
      <c r="K313" s="2"/>
      <c r="L313" s="1">
        <v>0.0</v>
      </c>
      <c r="M313" s="1"/>
      <c r="N313" s="1">
        <v>15.29525</v>
      </c>
      <c r="O313" s="1" t="s">
        <v>11746</v>
      </c>
      <c r="P313" s="1" t="s">
        <v>11747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48</v>
      </c>
      <c r="B314" s="1" t="s">
        <v>17</v>
      </c>
      <c r="C314" s="1">
        <v>357.0</v>
      </c>
      <c r="D314" s="1">
        <v>50.0</v>
      </c>
      <c r="E314" s="2"/>
      <c r="F314" s="1" t="s">
        <v>18</v>
      </c>
      <c r="G314" s="1" t="s">
        <v>123</v>
      </c>
      <c r="H314" s="1" t="s">
        <v>12769</v>
      </c>
      <c r="I314" s="1" t="s">
        <v>12770</v>
      </c>
      <c r="J314" s="1" t="s">
        <v>12770</v>
      </c>
      <c r="K314" s="2"/>
      <c r="L314" s="1">
        <v>-4.0</v>
      </c>
      <c r="M314" s="1"/>
      <c r="N314" s="1">
        <v>14.793416666666667</v>
      </c>
      <c r="O314" s="1" t="s">
        <v>55</v>
      </c>
      <c r="P314" s="1" t="s">
        <v>12771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66</v>
      </c>
      <c r="B315" s="1" t="s">
        <v>112</v>
      </c>
      <c r="C315" s="1">
        <v>394.0</v>
      </c>
      <c r="D315" s="1">
        <v>0.0</v>
      </c>
      <c r="E315" s="1" t="s">
        <v>9689</v>
      </c>
      <c r="F315" s="1" t="s">
        <v>26</v>
      </c>
      <c r="G315" s="1" t="s">
        <v>27</v>
      </c>
      <c r="H315" s="1" t="s">
        <v>12772</v>
      </c>
      <c r="I315" s="1" t="s">
        <v>12773</v>
      </c>
      <c r="J315" s="1" t="s">
        <v>12773</v>
      </c>
      <c r="K315" s="2"/>
      <c r="L315" s="1">
        <v>-3.0</v>
      </c>
      <c r="M315" s="1"/>
      <c r="N315" s="1">
        <v>11.539766666666667</v>
      </c>
      <c r="O315" s="1" t="s">
        <v>11739</v>
      </c>
      <c r="P315" s="1" t="s">
        <v>12774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24</v>
      </c>
      <c r="B316" s="1" t="s">
        <v>17</v>
      </c>
      <c r="C316" s="3">
        <v>376.2</v>
      </c>
      <c r="D316" s="1">
        <v>0.0</v>
      </c>
      <c r="E316" s="1" t="s">
        <v>25</v>
      </c>
      <c r="F316" s="1" t="s">
        <v>26</v>
      </c>
      <c r="G316" s="1" t="s">
        <v>27</v>
      </c>
      <c r="H316" s="1" t="s">
        <v>12775</v>
      </c>
      <c r="I316" s="1" t="s">
        <v>12776</v>
      </c>
      <c r="J316" s="1" t="s">
        <v>12776</v>
      </c>
      <c r="K316" s="2"/>
      <c r="L316" s="1">
        <v>-4.0</v>
      </c>
      <c r="M316" s="1"/>
      <c r="N316" s="1">
        <v>10.988</v>
      </c>
      <c r="O316" s="1" t="s">
        <v>11746</v>
      </c>
      <c r="P316" s="1" t="s">
        <v>12777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48</v>
      </c>
      <c r="B317" s="1" t="s">
        <v>17</v>
      </c>
      <c r="C317" s="3">
        <v>247.0</v>
      </c>
      <c r="D317" s="1">
        <v>62.0</v>
      </c>
      <c r="E317" s="2"/>
      <c r="F317" s="1" t="s">
        <v>18</v>
      </c>
      <c r="G317" s="1" t="s">
        <v>123</v>
      </c>
      <c r="H317" s="1" t="s">
        <v>12778</v>
      </c>
      <c r="I317" s="1" t="s">
        <v>12779</v>
      </c>
      <c r="J317" s="1" t="s">
        <v>12779</v>
      </c>
      <c r="K317" s="2"/>
      <c r="L317" s="1">
        <v>-4.0</v>
      </c>
      <c r="M317" s="1"/>
      <c r="N317" s="1">
        <v>14.060333333333332</v>
      </c>
      <c r="O317" s="1" t="s">
        <v>55</v>
      </c>
      <c r="P317" s="1" t="s">
        <v>11968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24</v>
      </c>
      <c r="B318" s="1" t="s">
        <v>17</v>
      </c>
      <c r="C318" s="1">
        <v>607.0</v>
      </c>
      <c r="D318" s="1">
        <v>0.0</v>
      </c>
      <c r="E318" s="1" t="s">
        <v>25</v>
      </c>
      <c r="F318" s="1" t="s">
        <v>26</v>
      </c>
      <c r="G318" s="1" t="s">
        <v>27</v>
      </c>
      <c r="H318" s="1" t="s">
        <v>12780</v>
      </c>
      <c r="I318" s="1" t="s">
        <v>12781</v>
      </c>
      <c r="J318" s="1" t="s">
        <v>12781</v>
      </c>
      <c r="K318" s="2"/>
      <c r="L318" s="1">
        <v>-7.0</v>
      </c>
      <c r="M318" s="1"/>
      <c r="N318" s="1">
        <v>12.866966666666666</v>
      </c>
      <c r="O318" s="1" t="s">
        <v>11746</v>
      </c>
      <c r="P318" s="1" t="s">
        <v>12782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24</v>
      </c>
      <c r="B319" s="1" t="s">
        <v>17</v>
      </c>
      <c r="C319" s="3">
        <v>428.4</v>
      </c>
      <c r="D319" s="1">
        <v>0.0</v>
      </c>
      <c r="E319" s="1" t="s">
        <v>25</v>
      </c>
      <c r="F319" s="1" t="s">
        <v>26</v>
      </c>
      <c r="G319" s="1" t="s">
        <v>27</v>
      </c>
      <c r="H319" s="1" t="s">
        <v>12783</v>
      </c>
      <c r="I319" s="1" t="s">
        <v>12784</v>
      </c>
      <c r="J319" s="1" t="s">
        <v>12784</v>
      </c>
      <c r="K319" s="2"/>
      <c r="L319" s="1">
        <v>-5.0</v>
      </c>
      <c r="M319" s="1"/>
      <c r="N319" s="1">
        <v>9.077533333333333</v>
      </c>
      <c r="O319" s="1" t="s">
        <v>11746</v>
      </c>
      <c r="P319" s="1" t="s">
        <v>12785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24</v>
      </c>
      <c r="B320" s="1" t="s">
        <v>17</v>
      </c>
      <c r="C320" s="1">
        <v>214.2</v>
      </c>
      <c r="D320" s="1">
        <v>0.0</v>
      </c>
      <c r="E320" s="1" t="s">
        <v>25</v>
      </c>
      <c r="F320" s="1" t="s">
        <v>26</v>
      </c>
      <c r="G320" s="1" t="s">
        <v>27</v>
      </c>
      <c r="H320" s="1" t="s">
        <v>12786</v>
      </c>
      <c r="I320" s="1" t="s">
        <v>12787</v>
      </c>
      <c r="J320" s="1" t="s">
        <v>12787</v>
      </c>
      <c r="K320" s="2"/>
      <c r="L320" s="1">
        <v>-7.0</v>
      </c>
      <c r="M320" s="1"/>
      <c r="N320" s="1">
        <v>7.9573</v>
      </c>
      <c r="O320" s="1" t="s">
        <v>11746</v>
      </c>
      <c r="P320" s="1" t="s">
        <v>12788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32</v>
      </c>
      <c r="B321" s="1" t="s">
        <v>112</v>
      </c>
      <c r="C321" s="1">
        <v>321.0</v>
      </c>
      <c r="D321" s="1">
        <v>0.0</v>
      </c>
      <c r="E321" s="2"/>
      <c r="F321" s="1" t="s">
        <v>26</v>
      </c>
      <c r="G321" s="1" t="s">
        <v>27</v>
      </c>
      <c r="H321" s="1" t="s">
        <v>12789</v>
      </c>
      <c r="I321" s="1" t="s">
        <v>12790</v>
      </c>
      <c r="J321" s="1" t="s">
        <v>12790</v>
      </c>
      <c r="K321" s="2"/>
      <c r="L321" s="1">
        <v>-4.0</v>
      </c>
      <c r="M321" s="1"/>
      <c r="N321" s="1">
        <v>10.2701</v>
      </c>
      <c r="O321" s="1" t="s">
        <v>11739</v>
      </c>
      <c r="P321" s="1" t="s">
        <v>12791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66</v>
      </c>
      <c r="B322" s="1" t="s">
        <v>17</v>
      </c>
      <c r="C322" s="3">
        <v>364.0</v>
      </c>
      <c r="D322" s="1">
        <v>0.0</v>
      </c>
      <c r="E322" s="2"/>
      <c r="F322" s="1" t="s">
        <v>18</v>
      </c>
      <c r="G322" s="1" t="s">
        <v>27</v>
      </c>
      <c r="H322" s="1" t="s">
        <v>12792</v>
      </c>
      <c r="I322" s="1" t="s">
        <v>12793</v>
      </c>
      <c r="J322" s="1" t="s">
        <v>12793</v>
      </c>
      <c r="K322" s="2"/>
      <c r="L322" s="1">
        <v>-2.0</v>
      </c>
      <c r="M322" s="1"/>
      <c r="N322" s="1">
        <v>12.861483333333334</v>
      </c>
      <c r="O322" s="1" t="s">
        <v>11739</v>
      </c>
      <c r="P322" s="1" t="s">
        <v>12794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48</v>
      </c>
      <c r="B323" s="1" t="s">
        <v>17</v>
      </c>
      <c r="C323" s="1">
        <v>689.0</v>
      </c>
      <c r="D323" s="1">
        <v>33.0</v>
      </c>
      <c r="E323" s="1" t="s">
        <v>25</v>
      </c>
      <c r="F323" s="1" t="s">
        <v>50</v>
      </c>
      <c r="G323" s="1" t="s">
        <v>27</v>
      </c>
      <c r="H323" s="1" t="s">
        <v>12795</v>
      </c>
      <c r="I323" s="1" t="s">
        <v>12796</v>
      </c>
      <c r="J323" s="1" t="s">
        <v>12797</v>
      </c>
      <c r="K323" s="1" t="s">
        <v>12798</v>
      </c>
      <c r="L323" s="1">
        <v>-2.0</v>
      </c>
      <c r="M323" s="1">
        <v>2.45645</v>
      </c>
      <c r="N323" s="1">
        <v>16.96848333333333</v>
      </c>
      <c r="O323" s="1" t="s">
        <v>55</v>
      </c>
      <c r="P323" s="1" t="s">
        <v>12799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48</v>
      </c>
      <c r="B324" s="1" t="s">
        <v>17</v>
      </c>
      <c r="C324" s="1">
        <v>247.0</v>
      </c>
      <c r="D324" s="1">
        <v>62.0</v>
      </c>
      <c r="E324" s="2"/>
      <c r="F324" s="1" t="s">
        <v>18</v>
      </c>
      <c r="G324" s="1" t="s">
        <v>123</v>
      </c>
      <c r="H324" s="1" t="s">
        <v>12800</v>
      </c>
      <c r="I324" s="1" t="s">
        <v>12801</v>
      </c>
      <c r="J324" s="1" t="s">
        <v>12801</v>
      </c>
      <c r="K324" s="2"/>
      <c r="L324" s="1">
        <v>-10.0</v>
      </c>
      <c r="M324" s="1"/>
      <c r="N324" s="1">
        <v>9.560066666666666</v>
      </c>
      <c r="O324" s="1" t="s">
        <v>55</v>
      </c>
      <c r="P324" s="1" t="s">
        <v>12802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16</v>
      </c>
      <c r="B325" s="1" t="s">
        <v>17</v>
      </c>
      <c r="C325" s="1">
        <v>139.0</v>
      </c>
      <c r="D325" s="1">
        <v>0.0</v>
      </c>
      <c r="E325" s="2"/>
      <c r="F325" s="1" t="s">
        <v>18</v>
      </c>
      <c r="G325" s="1" t="s">
        <v>19</v>
      </c>
      <c r="H325" s="1" t="s">
        <v>12803</v>
      </c>
      <c r="I325" s="1" t="s">
        <v>12804</v>
      </c>
      <c r="J325" s="1" t="s">
        <v>12804</v>
      </c>
      <c r="K325" s="2"/>
      <c r="L325" s="1">
        <v>1.0</v>
      </c>
      <c r="M325" s="1"/>
      <c r="N325" s="1">
        <v>7.787233333333333</v>
      </c>
      <c r="O325" s="1" t="s">
        <v>22</v>
      </c>
      <c r="P325" s="1" t="s">
        <v>12805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16</v>
      </c>
      <c r="B326" s="1" t="s">
        <v>17</v>
      </c>
      <c r="C326" s="1">
        <v>328.0</v>
      </c>
      <c r="D326" s="1">
        <v>0.0</v>
      </c>
      <c r="E326" s="2"/>
      <c r="F326" s="1" t="s">
        <v>18</v>
      </c>
      <c r="G326" s="1" t="s">
        <v>19</v>
      </c>
      <c r="H326" s="1" t="s">
        <v>12806</v>
      </c>
      <c r="I326" s="1" t="s">
        <v>12807</v>
      </c>
      <c r="J326" s="1" t="s">
        <v>12807</v>
      </c>
      <c r="K326" s="2"/>
      <c r="L326" s="1">
        <v>1.0</v>
      </c>
      <c r="M326" s="1"/>
      <c r="N326" s="1">
        <v>7.947233333333333</v>
      </c>
      <c r="O326" s="1" t="s">
        <v>22</v>
      </c>
      <c r="P326" s="1" t="s">
        <v>12808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48</v>
      </c>
      <c r="B327" s="1" t="s">
        <v>17</v>
      </c>
      <c r="C327" s="1">
        <v>338.0</v>
      </c>
      <c r="D327" s="1">
        <v>0.0</v>
      </c>
      <c r="E327" s="1" t="s">
        <v>11819</v>
      </c>
      <c r="F327" s="1" t="s">
        <v>50</v>
      </c>
      <c r="G327" s="1" t="s">
        <v>27</v>
      </c>
      <c r="H327" s="1" t="s">
        <v>12809</v>
      </c>
      <c r="I327" s="1" t="s">
        <v>12810</v>
      </c>
      <c r="J327" s="1" t="s">
        <v>12811</v>
      </c>
      <c r="K327" s="1" t="s">
        <v>12812</v>
      </c>
      <c r="L327" s="1">
        <v>-2.0</v>
      </c>
      <c r="M327" s="1">
        <v>0.017433333333333332</v>
      </c>
      <c r="N327" s="1">
        <v>42.24046666666667</v>
      </c>
      <c r="O327" s="1" t="s">
        <v>55</v>
      </c>
      <c r="P327" s="1" t="s">
        <v>12813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32</v>
      </c>
      <c r="B328" s="1" t="s">
        <v>112</v>
      </c>
      <c r="C328" s="1">
        <v>264.0</v>
      </c>
      <c r="D328" s="1">
        <v>0.0</v>
      </c>
      <c r="E328" s="2"/>
      <c r="F328" s="1" t="s">
        <v>26</v>
      </c>
      <c r="G328" s="1" t="s">
        <v>19</v>
      </c>
      <c r="H328" s="1" t="s">
        <v>12814</v>
      </c>
      <c r="I328" s="1" t="s">
        <v>12815</v>
      </c>
      <c r="J328" s="1" t="s">
        <v>12815</v>
      </c>
      <c r="K328" s="2"/>
      <c r="L328" s="1">
        <v>-3.0</v>
      </c>
      <c r="M328" s="1"/>
      <c r="N328" s="1">
        <v>11.501333333333333</v>
      </c>
      <c r="O328" s="1" t="s">
        <v>11739</v>
      </c>
      <c r="P328" s="1" t="s">
        <v>12403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24</v>
      </c>
      <c r="B329" s="1" t="s">
        <v>17</v>
      </c>
      <c r="C329" s="1">
        <v>224.2</v>
      </c>
      <c r="D329" s="1">
        <v>0.0</v>
      </c>
      <c r="E329" s="1" t="s">
        <v>25</v>
      </c>
      <c r="F329" s="1" t="s">
        <v>26</v>
      </c>
      <c r="G329" s="1" t="s">
        <v>27</v>
      </c>
      <c r="H329" s="1" t="s">
        <v>12816</v>
      </c>
      <c r="I329" s="1" t="s">
        <v>12817</v>
      </c>
      <c r="J329" s="1" t="s">
        <v>12817</v>
      </c>
      <c r="K329" s="2"/>
      <c r="L329" s="1">
        <v>0.0</v>
      </c>
      <c r="M329" s="1"/>
      <c r="N329" s="1">
        <v>15.447366666666667</v>
      </c>
      <c r="O329" s="1" t="s">
        <v>11746</v>
      </c>
      <c r="P329" s="1" t="s">
        <v>12818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16</v>
      </c>
      <c r="B330" s="1" t="s">
        <v>17</v>
      </c>
      <c r="C330" s="3">
        <v>374.0</v>
      </c>
      <c r="D330" s="1">
        <v>0.0</v>
      </c>
      <c r="E330" s="2"/>
      <c r="F330" s="1" t="s">
        <v>18</v>
      </c>
      <c r="G330" s="1" t="s">
        <v>19</v>
      </c>
      <c r="H330" s="1" t="s">
        <v>12819</v>
      </c>
      <c r="I330" s="1" t="s">
        <v>12820</v>
      </c>
      <c r="J330" s="1" t="s">
        <v>12820</v>
      </c>
      <c r="K330" s="2"/>
      <c r="L330" s="1">
        <v>14.0</v>
      </c>
      <c r="M330" s="1"/>
      <c r="N330" s="1">
        <v>20.1346</v>
      </c>
      <c r="O330" s="1" t="s">
        <v>22</v>
      </c>
      <c r="P330" s="1" t="s">
        <v>12821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48</v>
      </c>
      <c r="B331" s="1" t="s">
        <v>17</v>
      </c>
      <c r="C331" s="1">
        <v>542.0</v>
      </c>
      <c r="D331" s="1">
        <v>0.0</v>
      </c>
      <c r="E331" s="1" t="s">
        <v>11819</v>
      </c>
      <c r="F331" s="1" t="s">
        <v>50</v>
      </c>
      <c r="G331" s="1" t="s">
        <v>27</v>
      </c>
      <c r="H331" s="1" t="s">
        <v>12822</v>
      </c>
      <c r="I331" s="1" t="s">
        <v>12823</v>
      </c>
      <c r="J331" s="1" t="s">
        <v>12824</v>
      </c>
      <c r="K331" s="1" t="s">
        <v>12825</v>
      </c>
      <c r="L331" s="1">
        <v>-3.0</v>
      </c>
      <c r="M331" s="1">
        <v>0.01065</v>
      </c>
      <c r="N331" s="1">
        <v>23.58135</v>
      </c>
      <c r="O331" s="1" t="s">
        <v>55</v>
      </c>
      <c r="P331" s="1" t="s">
        <v>12826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48</v>
      </c>
      <c r="B332" s="1" t="s">
        <v>17</v>
      </c>
      <c r="C332" s="1">
        <v>271.0</v>
      </c>
      <c r="D332" s="1">
        <v>68.0</v>
      </c>
      <c r="E332" s="2"/>
      <c r="F332" s="1" t="s">
        <v>18</v>
      </c>
      <c r="G332" s="1" t="s">
        <v>27</v>
      </c>
      <c r="H332" s="1" t="s">
        <v>12827</v>
      </c>
      <c r="I332" s="1" t="s">
        <v>12828</v>
      </c>
      <c r="J332" s="1" t="s">
        <v>12828</v>
      </c>
      <c r="K332" s="2"/>
      <c r="L332" s="1">
        <v>6.0</v>
      </c>
      <c r="M332" s="1"/>
      <c r="N332" s="1">
        <v>25.267516666666666</v>
      </c>
      <c r="O332" s="1" t="s">
        <v>55</v>
      </c>
      <c r="P332" s="1" t="s">
        <v>12829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48</v>
      </c>
      <c r="B333" s="1" t="s">
        <v>17</v>
      </c>
      <c r="C333" s="1">
        <v>358.0</v>
      </c>
      <c r="D333" s="1">
        <v>0.0</v>
      </c>
      <c r="E333" s="1" t="s">
        <v>11819</v>
      </c>
      <c r="F333" s="1" t="s">
        <v>50</v>
      </c>
      <c r="G333" s="1" t="s">
        <v>27</v>
      </c>
      <c r="H333" s="1" t="s">
        <v>12830</v>
      </c>
      <c r="I333" s="1" t="s">
        <v>12831</v>
      </c>
      <c r="J333" s="1" t="s">
        <v>12832</v>
      </c>
      <c r="K333" s="1" t="s">
        <v>12833</v>
      </c>
      <c r="L333" s="1">
        <v>7.0</v>
      </c>
      <c r="M333" s="1">
        <v>0.007866666666666666</v>
      </c>
      <c r="N333" s="1">
        <v>37.67398333333333</v>
      </c>
      <c r="O333" s="1" t="s">
        <v>55</v>
      </c>
      <c r="P333" s="1" t="s">
        <v>12834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24</v>
      </c>
      <c r="B334" s="1" t="s">
        <v>17</v>
      </c>
      <c r="C334" s="3">
        <v>214.2</v>
      </c>
      <c r="D334" s="1">
        <v>0.0</v>
      </c>
      <c r="E334" s="1" t="s">
        <v>25</v>
      </c>
      <c r="F334" s="1" t="s">
        <v>26</v>
      </c>
      <c r="G334" s="1" t="s">
        <v>27</v>
      </c>
      <c r="H334" s="1" t="s">
        <v>12835</v>
      </c>
      <c r="I334" s="1" t="s">
        <v>12836</v>
      </c>
      <c r="J334" s="1" t="s">
        <v>12836</v>
      </c>
      <c r="K334" s="2"/>
      <c r="L334" s="1">
        <v>-5.0</v>
      </c>
      <c r="M334" s="1"/>
      <c r="N334" s="1">
        <v>9.059566666666667</v>
      </c>
      <c r="O334" s="1" t="s">
        <v>11746</v>
      </c>
      <c r="P334" s="1" t="s">
        <v>11800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24</v>
      </c>
      <c r="B335" s="1" t="s">
        <v>17</v>
      </c>
      <c r="C335" s="1">
        <v>593.4</v>
      </c>
      <c r="D335" s="1">
        <v>0.0</v>
      </c>
      <c r="E335" s="1" t="s">
        <v>25</v>
      </c>
      <c r="F335" s="1" t="s">
        <v>26</v>
      </c>
      <c r="G335" s="1" t="s">
        <v>27</v>
      </c>
      <c r="H335" s="1" t="s">
        <v>12837</v>
      </c>
      <c r="I335" s="1" t="s">
        <v>12838</v>
      </c>
      <c r="J335" s="1" t="s">
        <v>12838</v>
      </c>
      <c r="K335" s="2"/>
      <c r="L335" s="1">
        <v>0.0</v>
      </c>
      <c r="M335" s="1"/>
      <c r="N335" s="1">
        <v>20.323566666666668</v>
      </c>
      <c r="O335" s="1" t="s">
        <v>11746</v>
      </c>
      <c r="P335" s="1" t="s">
        <v>12839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32</v>
      </c>
      <c r="B336" s="3" t="s">
        <v>112</v>
      </c>
      <c r="C336" s="1">
        <v>334.0</v>
      </c>
      <c r="D336" s="1">
        <v>0.0</v>
      </c>
      <c r="E336" s="2"/>
      <c r="F336" s="1" t="s">
        <v>26</v>
      </c>
      <c r="G336" s="1" t="s">
        <v>19</v>
      </c>
      <c r="H336" s="1" t="s">
        <v>12840</v>
      </c>
      <c r="I336" s="1" t="s">
        <v>12841</v>
      </c>
      <c r="J336" s="1" t="s">
        <v>12841</v>
      </c>
      <c r="K336" s="2"/>
      <c r="L336" s="1">
        <v>-2.0</v>
      </c>
      <c r="M336" s="1"/>
      <c r="N336" s="1">
        <v>12.04165</v>
      </c>
      <c r="O336" s="1" t="s">
        <v>11739</v>
      </c>
      <c r="P336" s="1" t="s">
        <v>12842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48</v>
      </c>
      <c r="B337" s="1" t="s">
        <v>17</v>
      </c>
      <c r="C337" s="1">
        <v>250.0</v>
      </c>
      <c r="D337" s="1">
        <v>0.0</v>
      </c>
      <c r="E337" s="1" t="s">
        <v>11819</v>
      </c>
      <c r="F337" s="1" t="s">
        <v>50</v>
      </c>
      <c r="G337" s="1" t="s">
        <v>27</v>
      </c>
      <c r="H337" s="1" t="s">
        <v>12843</v>
      </c>
      <c r="I337" s="1" t="s">
        <v>12844</v>
      </c>
      <c r="J337" s="1" t="s">
        <v>12845</v>
      </c>
      <c r="K337" s="1" t="s">
        <v>12846</v>
      </c>
      <c r="L337" s="1">
        <v>-2.0</v>
      </c>
      <c r="M337" s="1">
        <v>0.013216666666666666</v>
      </c>
      <c r="N337" s="1">
        <v>15.144183333333334</v>
      </c>
      <c r="O337" s="1" t="s">
        <v>55</v>
      </c>
      <c r="P337" s="1" t="s">
        <v>12847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48</v>
      </c>
      <c r="B338" s="1" t="s">
        <v>17</v>
      </c>
      <c r="C338" s="3">
        <v>199.0</v>
      </c>
      <c r="D338" s="1">
        <v>50.0</v>
      </c>
      <c r="E338" s="2"/>
      <c r="F338" s="1" t="s">
        <v>18</v>
      </c>
      <c r="G338" s="1" t="s">
        <v>19</v>
      </c>
      <c r="H338" s="1" t="s">
        <v>12848</v>
      </c>
      <c r="I338" s="1" t="s">
        <v>12849</v>
      </c>
      <c r="J338" s="1" t="s">
        <v>12849</v>
      </c>
      <c r="K338" s="2"/>
      <c r="L338" s="1">
        <v>-2.0</v>
      </c>
      <c r="M338" s="1"/>
      <c r="N338" s="1">
        <v>37.314733333333336</v>
      </c>
      <c r="O338" s="1" t="s">
        <v>55</v>
      </c>
      <c r="P338" s="1" t="s">
        <v>12850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32</v>
      </c>
      <c r="B339" s="1" t="s">
        <v>112</v>
      </c>
      <c r="C339" s="3">
        <v>259.0</v>
      </c>
      <c r="D339" s="1">
        <v>0.0</v>
      </c>
      <c r="E339" s="2"/>
      <c r="F339" s="1" t="s">
        <v>26</v>
      </c>
      <c r="G339" s="1" t="s">
        <v>27</v>
      </c>
      <c r="H339" s="1" t="s">
        <v>12851</v>
      </c>
      <c r="I339" s="1" t="s">
        <v>12852</v>
      </c>
      <c r="J339" s="1" t="s">
        <v>12852</v>
      </c>
      <c r="K339" s="2"/>
      <c r="L339" s="1">
        <v>-6.0</v>
      </c>
      <c r="M339" s="1"/>
      <c r="N339" s="1">
        <v>8.463666666666667</v>
      </c>
      <c r="O339" s="1" t="s">
        <v>11739</v>
      </c>
      <c r="P339" s="1" t="s">
        <v>12853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24</v>
      </c>
      <c r="B340" s="1" t="s">
        <v>17</v>
      </c>
      <c r="C340" s="1">
        <v>528.0</v>
      </c>
      <c r="D340" s="1">
        <v>0.0</v>
      </c>
      <c r="E340" s="1" t="s">
        <v>25</v>
      </c>
      <c r="F340" s="1" t="s">
        <v>26</v>
      </c>
      <c r="G340" s="1" t="s">
        <v>27</v>
      </c>
      <c r="H340" s="1" t="s">
        <v>12854</v>
      </c>
      <c r="I340" s="1" t="s">
        <v>12855</v>
      </c>
      <c r="J340" s="1" t="s">
        <v>12855</v>
      </c>
      <c r="K340" s="2"/>
      <c r="L340" s="1">
        <v>-10.0</v>
      </c>
      <c r="M340" s="1"/>
      <c r="N340" s="1">
        <v>9.7155</v>
      </c>
      <c r="O340" s="1" t="s">
        <v>11746</v>
      </c>
      <c r="P340" s="1" t="s">
        <v>12856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48</v>
      </c>
      <c r="B341" s="1" t="s">
        <v>17</v>
      </c>
      <c r="C341" s="3">
        <v>407.0</v>
      </c>
      <c r="D341" s="1">
        <v>0.0</v>
      </c>
      <c r="E341" s="1" t="s">
        <v>25</v>
      </c>
      <c r="F341" s="1" t="s">
        <v>50</v>
      </c>
      <c r="G341" s="1" t="s">
        <v>27</v>
      </c>
      <c r="H341" s="1" t="s">
        <v>12857</v>
      </c>
      <c r="I341" s="1" t="s">
        <v>12858</v>
      </c>
      <c r="J341" s="1" t="s">
        <v>12859</v>
      </c>
      <c r="K341" s="1" t="s">
        <v>12860</v>
      </c>
      <c r="L341" s="1">
        <v>-1.0</v>
      </c>
      <c r="M341" s="1">
        <v>6.483966666666666</v>
      </c>
      <c r="N341" s="1">
        <v>35.854816666666665</v>
      </c>
      <c r="O341" s="1" t="s">
        <v>55</v>
      </c>
      <c r="P341" s="1" t="s">
        <v>12861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48</v>
      </c>
      <c r="B342" s="1" t="s">
        <v>17</v>
      </c>
      <c r="C342" s="1">
        <v>354.0</v>
      </c>
      <c r="D342" s="1">
        <v>23.0</v>
      </c>
      <c r="E342" s="1" t="s">
        <v>25</v>
      </c>
      <c r="F342" s="1" t="s">
        <v>50</v>
      </c>
      <c r="G342" s="1" t="s">
        <v>27</v>
      </c>
      <c r="H342" s="1" t="s">
        <v>12862</v>
      </c>
      <c r="I342" s="1" t="s">
        <v>12863</v>
      </c>
      <c r="J342" s="1" t="s">
        <v>12864</v>
      </c>
      <c r="K342" s="1" t="s">
        <v>12865</v>
      </c>
      <c r="L342" s="1">
        <v>3.0</v>
      </c>
      <c r="M342" s="1">
        <v>33.28853333333333</v>
      </c>
      <c r="N342" s="1">
        <v>41.05895</v>
      </c>
      <c r="O342" s="1" t="s">
        <v>55</v>
      </c>
      <c r="P342" s="1" t="s">
        <v>12866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48</v>
      </c>
      <c r="B343" s="1" t="s">
        <v>1468</v>
      </c>
      <c r="C343" s="1">
        <v>398.0</v>
      </c>
      <c r="D343" s="1">
        <v>100.0</v>
      </c>
      <c r="E343" s="2"/>
      <c r="F343" s="1" t="s">
        <v>18</v>
      </c>
      <c r="G343" s="1" t="s">
        <v>123</v>
      </c>
      <c r="H343" s="1" t="s">
        <v>12867</v>
      </c>
      <c r="I343" s="2"/>
      <c r="J343" s="2"/>
      <c r="K343" s="2"/>
      <c r="L343" s="1">
        <v>0.0</v>
      </c>
      <c r="M343" s="1"/>
      <c r="N343" s="2"/>
      <c r="O343" s="1" t="s">
        <v>55</v>
      </c>
      <c r="P343" s="1" t="s">
        <v>12868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16</v>
      </c>
      <c r="B344" s="1" t="s">
        <v>17</v>
      </c>
      <c r="C344" s="3">
        <v>249.0</v>
      </c>
      <c r="D344" s="1">
        <v>0.0</v>
      </c>
      <c r="E344" s="2"/>
      <c r="F344" s="1" t="s">
        <v>18</v>
      </c>
      <c r="G344" s="1" t="s">
        <v>19</v>
      </c>
      <c r="H344" s="1" t="s">
        <v>12869</v>
      </c>
      <c r="I344" s="1" t="s">
        <v>12870</v>
      </c>
      <c r="J344" s="1" t="s">
        <v>12871</v>
      </c>
      <c r="K344" s="2"/>
      <c r="L344" s="1">
        <v>194.0</v>
      </c>
      <c r="M344" s="1"/>
      <c r="N344" s="1">
        <v>15.813183333333333</v>
      </c>
      <c r="O344" s="1" t="s">
        <v>22</v>
      </c>
      <c r="P344" s="1" t="s">
        <v>12872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66</v>
      </c>
      <c r="B345" s="1" t="s">
        <v>112</v>
      </c>
      <c r="C345" s="3">
        <v>618.0</v>
      </c>
      <c r="D345" s="1">
        <v>0.0</v>
      </c>
      <c r="E345" s="1" t="s">
        <v>12873</v>
      </c>
      <c r="F345" s="1" t="s">
        <v>26</v>
      </c>
      <c r="G345" s="1" t="s">
        <v>27</v>
      </c>
      <c r="H345" s="1" t="s">
        <v>12874</v>
      </c>
      <c r="I345" s="1" t="s">
        <v>12875</v>
      </c>
      <c r="J345" s="1" t="s">
        <v>12875</v>
      </c>
      <c r="K345" s="2"/>
      <c r="L345" s="1">
        <v>5.0</v>
      </c>
      <c r="M345" s="1"/>
      <c r="N345" s="1">
        <v>25.61328333333333</v>
      </c>
      <c r="O345" s="1" t="s">
        <v>11739</v>
      </c>
      <c r="P345" s="1" t="s">
        <v>12876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32</v>
      </c>
      <c r="B346" s="1" t="s">
        <v>1468</v>
      </c>
      <c r="C346" s="3">
        <v>523.0</v>
      </c>
      <c r="D346" s="1">
        <v>0.0</v>
      </c>
      <c r="E346" s="2"/>
      <c r="F346" s="1" t="s">
        <v>26</v>
      </c>
      <c r="G346" s="1" t="s">
        <v>27</v>
      </c>
      <c r="H346" s="1" t="s">
        <v>12877</v>
      </c>
      <c r="I346" s="1" t="s">
        <v>12878</v>
      </c>
      <c r="J346" s="1" t="s">
        <v>12878</v>
      </c>
      <c r="K346" s="2"/>
      <c r="L346" s="1">
        <v>3.0</v>
      </c>
      <c r="M346" s="1"/>
      <c r="N346" s="1">
        <v>23.700333333333333</v>
      </c>
      <c r="O346" s="1" t="s">
        <v>11739</v>
      </c>
      <c r="P346" s="1" t="s">
        <v>12879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24</v>
      </c>
      <c r="B347" s="1" t="s">
        <v>17</v>
      </c>
      <c r="C347" s="1">
        <v>466.2</v>
      </c>
      <c r="D347" s="1">
        <v>0.0</v>
      </c>
      <c r="E347" s="1" t="s">
        <v>25</v>
      </c>
      <c r="F347" s="1" t="s">
        <v>26</v>
      </c>
      <c r="G347" s="1" t="s">
        <v>27</v>
      </c>
      <c r="H347" s="1" t="s">
        <v>12880</v>
      </c>
      <c r="I347" s="1" t="s">
        <v>12881</v>
      </c>
      <c r="J347" s="1" t="s">
        <v>12881</v>
      </c>
      <c r="K347" s="2"/>
      <c r="L347" s="1">
        <v>-5.0</v>
      </c>
      <c r="M347" s="1"/>
      <c r="N347" s="1">
        <v>9.36745</v>
      </c>
      <c r="O347" s="1" t="s">
        <v>11746</v>
      </c>
      <c r="P347" s="1" t="s">
        <v>12882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24</v>
      </c>
      <c r="B348" s="1" t="s">
        <v>17</v>
      </c>
      <c r="C348" s="1">
        <v>214.2</v>
      </c>
      <c r="D348" s="1">
        <v>0.0</v>
      </c>
      <c r="E348" s="1" t="s">
        <v>25</v>
      </c>
      <c r="F348" s="1" t="s">
        <v>26</v>
      </c>
      <c r="G348" s="1" t="s">
        <v>27</v>
      </c>
      <c r="H348" s="1" t="s">
        <v>12883</v>
      </c>
      <c r="I348" s="1" t="s">
        <v>12884</v>
      </c>
      <c r="J348" s="1" t="s">
        <v>12884</v>
      </c>
      <c r="K348" s="2"/>
      <c r="L348" s="1">
        <v>-8.0</v>
      </c>
      <c r="M348" s="1"/>
      <c r="N348" s="1">
        <v>6.525</v>
      </c>
      <c r="O348" s="1" t="s">
        <v>11746</v>
      </c>
      <c r="P348" s="1" t="s">
        <v>12885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24</v>
      </c>
      <c r="B349" s="1" t="s">
        <v>17</v>
      </c>
      <c r="C349" s="1">
        <v>434.0</v>
      </c>
      <c r="D349" s="1">
        <v>0.0</v>
      </c>
      <c r="E349" s="1" t="s">
        <v>25</v>
      </c>
      <c r="F349" s="1" t="s">
        <v>26</v>
      </c>
      <c r="G349" s="1" t="s">
        <v>27</v>
      </c>
      <c r="H349" s="1" t="s">
        <v>12886</v>
      </c>
      <c r="I349" s="1" t="s">
        <v>12887</v>
      </c>
      <c r="J349" s="1" t="s">
        <v>12887</v>
      </c>
      <c r="K349" s="2"/>
      <c r="L349" s="1">
        <v>-5.0</v>
      </c>
      <c r="M349" s="1"/>
      <c r="N349" s="1">
        <v>9.59425</v>
      </c>
      <c r="O349" s="1" t="s">
        <v>11746</v>
      </c>
      <c r="P349" s="1" t="s">
        <v>12888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32</v>
      </c>
      <c r="B350" s="1" t="s">
        <v>112</v>
      </c>
      <c r="C350" s="1">
        <v>323.0</v>
      </c>
      <c r="D350" s="1">
        <v>0.0</v>
      </c>
      <c r="E350" s="2"/>
      <c r="F350" s="1" t="s">
        <v>26</v>
      </c>
      <c r="G350" s="1" t="s">
        <v>27</v>
      </c>
      <c r="H350" s="1" t="s">
        <v>12889</v>
      </c>
      <c r="I350" s="1" t="s">
        <v>12890</v>
      </c>
      <c r="J350" s="1" t="s">
        <v>12890</v>
      </c>
      <c r="K350" s="2"/>
      <c r="L350" s="1">
        <v>-4.0</v>
      </c>
      <c r="M350" s="1"/>
      <c r="N350" s="1">
        <v>10.909033333333333</v>
      </c>
      <c r="O350" s="1" t="s">
        <v>11739</v>
      </c>
      <c r="P350" s="1" t="s">
        <v>12891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24</v>
      </c>
      <c r="B351" s="1" t="s">
        <v>17</v>
      </c>
      <c r="C351" s="1">
        <v>284.2</v>
      </c>
      <c r="D351" s="1">
        <v>0.0</v>
      </c>
      <c r="E351" s="1" t="s">
        <v>25</v>
      </c>
      <c r="F351" s="1" t="s">
        <v>26</v>
      </c>
      <c r="G351" s="1" t="s">
        <v>27</v>
      </c>
      <c r="H351" s="1" t="s">
        <v>12892</v>
      </c>
      <c r="I351" s="1" t="s">
        <v>12893</v>
      </c>
      <c r="J351" s="1" t="s">
        <v>12893</v>
      </c>
      <c r="K351" s="2"/>
      <c r="L351" s="1">
        <v>-3.0</v>
      </c>
      <c r="M351" s="1"/>
      <c r="N351" s="1">
        <v>11.345283333333333</v>
      </c>
      <c r="O351" s="1" t="s">
        <v>11746</v>
      </c>
      <c r="P351" s="1" t="s">
        <v>12894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24</v>
      </c>
      <c r="B352" s="1" t="s">
        <v>17</v>
      </c>
      <c r="C352" s="1">
        <v>214.2</v>
      </c>
      <c r="D352" s="1">
        <v>0.0</v>
      </c>
      <c r="E352" s="1" t="s">
        <v>25</v>
      </c>
      <c r="F352" s="1" t="s">
        <v>26</v>
      </c>
      <c r="G352" s="1" t="s">
        <v>27</v>
      </c>
      <c r="H352" s="1" t="s">
        <v>12895</v>
      </c>
      <c r="I352" s="1" t="s">
        <v>12896</v>
      </c>
      <c r="J352" s="1" t="s">
        <v>12896</v>
      </c>
      <c r="K352" s="2"/>
      <c r="L352" s="1">
        <v>-4.0</v>
      </c>
      <c r="M352" s="1"/>
      <c r="N352" s="1">
        <v>10.040883333333333</v>
      </c>
      <c r="O352" s="1" t="s">
        <v>11746</v>
      </c>
      <c r="P352" s="1" t="s">
        <v>11747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24</v>
      </c>
      <c r="B353" s="1" t="s">
        <v>17</v>
      </c>
      <c r="C353" s="1">
        <v>324.4</v>
      </c>
      <c r="D353" s="1">
        <v>0.0</v>
      </c>
      <c r="E353" s="1" t="s">
        <v>25</v>
      </c>
      <c r="F353" s="1" t="s">
        <v>26</v>
      </c>
      <c r="G353" s="1" t="s">
        <v>27</v>
      </c>
      <c r="H353" s="1" t="s">
        <v>12897</v>
      </c>
      <c r="I353" s="1" t="s">
        <v>12898</v>
      </c>
      <c r="J353" s="1" t="s">
        <v>12898</v>
      </c>
      <c r="K353" s="2"/>
      <c r="L353" s="1">
        <v>-5.0</v>
      </c>
      <c r="M353" s="1"/>
      <c r="N353" s="1">
        <v>9.679516666666666</v>
      </c>
      <c r="O353" s="1" t="s">
        <v>11746</v>
      </c>
      <c r="P353" s="1" t="s">
        <v>12899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24</v>
      </c>
      <c r="B354" s="1" t="s">
        <v>17</v>
      </c>
      <c r="C354" s="1">
        <v>214.2</v>
      </c>
      <c r="D354" s="1">
        <v>0.0</v>
      </c>
      <c r="E354" s="1" t="s">
        <v>25</v>
      </c>
      <c r="F354" s="1" t="s">
        <v>26</v>
      </c>
      <c r="G354" s="1" t="s">
        <v>27</v>
      </c>
      <c r="H354" s="1" t="s">
        <v>12900</v>
      </c>
      <c r="I354" s="1" t="s">
        <v>12901</v>
      </c>
      <c r="J354" s="1" t="s">
        <v>12901</v>
      </c>
      <c r="K354" s="2"/>
      <c r="L354" s="1">
        <v>0.0</v>
      </c>
      <c r="M354" s="1"/>
      <c r="N354" s="1">
        <v>14.1807</v>
      </c>
      <c r="O354" s="1" t="s">
        <v>11746</v>
      </c>
      <c r="P354" s="1" t="s">
        <v>12902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24</v>
      </c>
      <c r="B355" s="1" t="s">
        <v>17</v>
      </c>
      <c r="C355" s="1">
        <v>214.2</v>
      </c>
      <c r="D355" s="1">
        <v>0.0</v>
      </c>
      <c r="E355" s="1" t="s">
        <v>25</v>
      </c>
      <c r="F355" s="1" t="s">
        <v>26</v>
      </c>
      <c r="G355" s="1" t="s">
        <v>27</v>
      </c>
      <c r="H355" s="1" t="s">
        <v>12903</v>
      </c>
      <c r="I355" s="1" t="s">
        <v>12904</v>
      </c>
      <c r="J355" s="1" t="s">
        <v>12904</v>
      </c>
      <c r="K355" s="2"/>
      <c r="L355" s="1">
        <v>-6.0</v>
      </c>
      <c r="M355" s="1"/>
      <c r="N355" s="1">
        <v>8.789333333333333</v>
      </c>
      <c r="O355" s="1" t="s">
        <v>11746</v>
      </c>
      <c r="P355" s="1" t="s">
        <v>11747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32</v>
      </c>
      <c r="B356" s="1" t="s">
        <v>17</v>
      </c>
      <c r="C356" s="1">
        <v>281.0</v>
      </c>
      <c r="D356" s="1">
        <v>0.0</v>
      </c>
      <c r="E356" s="2"/>
      <c r="F356" s="1" t="s">
        <v>26</v>
      </c>
      <c r="G356" s="1" t="s">
        <v>27</v>
      </c>
      <c r="H356" s="1" t="s">
        <v>12905</v>
      </c>
      <c r="I356" s="1" t="s">
        <v>12906</v>
      </c>
      <c r="J356" s="1" t="s">
        <v>12907</v>
      </c>
      <c r="K356" s="2"/>
      <c r="L356" s="1">
        <v>-9.0</v>
      </c>
      <c r="M356" s="1"/>
      <c r="N356" s="1">
        <v>5.9428833333333335</v>
      </c>
      <c r="O356" s="1" t="s">
        <v>11739</v>
      </c>
      <c r="P356" s="1" t="s">
        <v>12908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48</v>
      </c>
      <c r="B357" s="1" t="s">
        <v>17</v>
      </c>
      <c r="C357" s="1">
        <v>265.0</v>
      </c>
      <c r="D357" s="1">
        <v>66.0</v>
      </c>
      <c r="E357" s="2"/>
      <c r="F357" s="1" t="s">
        <v>18</v>
      </c>
      <c r="G357" s="1" t="s">
        <v>19</v>
      </c>
      <c r="H357" s="1" t="s">
        <v>12909</v>
      </c>
      <c r="I357" s="1" t="s">
        <v>12910</v>
      </c>
      <c r="J357" s="1" t="s">
        <v>12910</v>
      </c>
      <c r="K357" s="2"/>
      <c r="L357" s="1">
        <v>-9.0</v>
      </c>
      <c r="M357" s="1"/>
      <c r="N357" s="1">
        <v>10.245483333333333</v>
      </c>
      <c r="O357" s="1" t="s">
        <v>55</v>
      </c>
      <c r="P357" s="1" t="s">
        <v>12911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24</v>
      </c>
      <c r="B358" s="1" t="s">
        <v>17</v>
      </c>
      <c r="C358" s="1">
        <v>394.0</v>
      </c>
      <c r="D358" s="1">
        <v>0.0</v>
      </c>
      <c r="E358" s="1" t="s">
        <v>25</v>
      </c>
      <c r="F358" s="1" t="s">
        <v>26</v>
      </c>
      <c r="G358" s="1" t="s">
        <v>27</v>
      </c>
      <c r="H358" s="1" t="s">
        <v>12912</v>
      </c>
      <c r="I358" s="1" t="s">
        <v>12913</v>
      </c>
      <c r="J358" s="1" t="s">
        <v>12913</v>
      </c>
      <c r="K358" s="2"/>
      <c r="L358" s="1">
        <v>0.0</v>
      </c>
      <c r="M358" s="1"/>
      <c r="N358" s="1">
        <v>15.20905</v>
      </c>
      <c r="O358" s="1" t="s">
        <v>11746</v>
      </c>
      <c r="P358" s="1" t="s">
        <v>12914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32</v>
      </c>
      <c r="B359" s="1" t="s">
        <v>17</v>
      </c>
      <c r="C359" s="1">
        <v>700.0</v>
      </c>
      <c r="D359" s="1">
        <v>0.0</v>
      </c>
      <c r="E359" s="2"/>
      <c r="F359" s="1" t="s">
        <v>26</v>
      </c>
      <c r="G359" s="1" t="s">
        <v>27</v>
      </c>
      <c r="H359" s="1" t="s">
        <v>12915</v>
      </c>
      <c r="I359" s="1" t="s">
        <v>12916</v>
      </c>
      <c r="J359" s="1" t="s">
        <v>12916</v>
      </c>
      <c r="K359" s="2"/>
      <c r="L359" s="1">
        <v>-10.0</v>
      </c>
      <c r="M359" s="1"/>
      <c r="N359" s="1">
        <v>9.799</v>
      </c>
      <c r="O359" s="1" t="s">
        <v>11739</v>
      </c>
      <c r="P359" s="1" t="s">
        <v>12917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24</v>
      </c>
      <c r="B360" s="1" t="s">
        <v>17</v>
      </c>
      <c r="C360" s="1">
        <v>267.0</v>
      </c>
      <c r="D360" s="1">
        <v>0.0</v>
      </c>
      <c r="E360" s="1" t="s">
        <v>25</v>
      </c>
      <c r="F360" s="1" t="s">
        <v>26</v>
      </c>
      <c r="G360" s="1" t="s">
        <v>27</v>
      </c>
      <c r="H360" s="1" t="s">
        <v>12918</v>
      </c>
      <c r="I360" s="1" t="s">
        <v>12919</v>
      </c>
      <c r="J360" s="1" t="s">
        <v>12919</v>
      </c>
      <c r="K360" s="2"/>
      <c r="L360" s="1">
        <v>1.0</v>
      </c>
      <c r="M360" s="1"/>
      <c r="N360" s="1">
        <v>16.259866666666667</v>
      </c>
      <c r="O360" s="1" t="s">
        <v>11746</v>
      </c>
      <c r="P360" s="1" t="s">
        <v>12920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24</v>
      </c>
      <c r="B361" s="1" t="s">
        <v>17</v>
      </c>
      <c r="C361" s="1">
        <v>439.2</v>
      </c>
      <c r="D361" s="1">
        <v>0.0</v>
      </c>
      <c r="E361" s="1" t="s">
        <v>25</v>
      </c>
      <c r="F361" s="1" t="s">
        <v>26</v>
      </c>
      <c r="G361" s="1" t="s">
        <v>27</v>
      </c>
      <c r="H361" s="1" t="s">
        <v>12921</v>
      </c>
      <c r="I361" s="1" t="s">
        <v>12922</v>
      </c>
      <c r="J361" s="1" t="s">
        <v>12922</v>
      </c>
      <c r="K361" s="2"/>
      <c r="L361" s="1">
        <v>-1.0</v>
      </c>
      <c r="M361" s="1"/>
      <c r="N361" s="1">
        <v>13.3773</v>
      </c>
      <c r="O361" s="1" t="s">
        <v>11746</v>
      </c>
      <c r="P361" s="1" t="s">
        <v>12923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24</v>
      </c>
      <c r="B362" s="1" t="s">
        <v>17</v>
      </c>
      <c r="C362" s="1">
        <v>214.2</v>
      </c>
      <c r="D362" s="1">
        <v>0.0</v>
      </c>
      <c r="E362" s="1" t="s">
        <v>25</v>
      </c>
      <c r="F362" s="1" t="s">
        <v>26</v>
      </c>
      <c r="G362" s="1" t="s">
        <v>27</v>
      </c>
      <c r="H362" s="1" t="s">
        <v>12924</v>
      </c>
      <c r="I362" s="1" t="s">
        <v>12925</v>
      </c>
      <c r="J362" s="1" t="s">
        <v>12925</v>
      </c>
      <c r="K362" s="2"/>
      <c r="L362" s="1">
        <v>-5.0</v>
      </c>
      <c r="M362" s="1"/>
      <c r="N362" s="1">
        <v>9.223783333333333</v>
      </c>
      <c r="O362" s="1" t="s">
        <v>11746</v>
      </c>
      <c r="P362" s="1" t="s">
        <v>11800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32</v>
      </c>
      <c r="B363" s="1" t="s">
        <v>17</v>
      </c>
      <c r="C363" s="1">
        <v>696.0</v>
      </c>
      <c r="D363" s="1">
        <v>0.0</v>
      </c>
      <c r="E363" s="2"/>
      <c r="F363" s="1" t="s">
        <v>26</v>
      </c>
      <c r="G363" s="1" t="s">
        <v>19</v>
      </c>
      <c r="H363" s="1" t="s">
        <v>12926</v>
      </c>
      <c r="I363" s="1" t="s">
        <v>12927</v>
      </c>
      <c r="J363" s="1" t="s">
        <v>12927</v>
      </c>
      <c r="K363" s="2"/>
      <c r="L363" s="1">
        <v>-9.0</v>
      </c>
      <c r="M363" s="1"/>
      <c r="N363" s="1">
        <v>10.323833333333333</v>
      </c>
      <c r="O363" s="1" t="s">
        <v>11739</v>
      </c>
      <c r="P363" s="1" t="s">
        <v>12928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24</v>
      </c>
      <c r="B364" s="1" t="s">
        <v>17</v>
      </c>
      <c r="C364" s="3">
        <v>214.2</v>
      </c>
      <c r="D364" s="1">
        <v>0.0</v>
      </c>
      <c r="E364" s="1" t="s">
        <v>25</v>
      </c>
      <c r="F364" s="1" t="s">
        <v>26</v>
      </c>
      <c r="G364" s="1" t="s">
        <v>27</v>
      </c>
      <c r="H364" s="1" t="s">
        <v>12929</v>
      </c>
      <c r="I364" s="1" t="s">
        <v>12930</v>
      </c>
      <c r="J364" s="1" t="s">
        <v>12930</v>
      </c>
      <c r="K364" s="2"/>
      <c r="L364" s="1">
        <v>-6.0</v>
      </c>
      <c r="M364" s="1"/>
      <c r="N364" s="1">
        <v>8.662733333333334</v>
      </c>
      <c r="O364" s="1" t="s">
        <v>11746</v>
      </c>
      <c r="P364" s="1" t="s">
        <v>11747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66</v>
      </c>
      <c r="B365" s="1" t="s">
        <v>17</v>
      </c>
      <c r="C365" s="3">
        <v>321.0</v>
      </c>
      <c r="D365" s="1">
        <v>0.0</v>
      </c>
      <c r="E365" s="1" t="s">
        <v>9336</v>
      </c>
      <c r="F365" s="1" t="s">
        <v>26</v>
      </c>
      <c r="G365" s="1" t="s">
        <v>27</v>
      </c>
      <c r="H365" s="1" t="s">
        <v>12931</v>
      </c>
      <c r="I365" s="1" t="s">
        <v>12932</v>
      </c>
      <c r="J365" s="1" t="s">
        <v>12932</v>
      </c>
      <c r="K365" s="2"/>
      <c r="L365" s="1">
        <v>-5.0</v>
      </c>
      <c r="M365" s="1"/>
      <c r="N365" s="1">
        <v>9.7833</v>
      </c>
      <c r="O365" s="1" t="s">
        <v>11739</v>
      </c>
      <c r="P365" s="1" t="s">
        <v>12933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24</v>
      </c>
      <c r="B366" s="1" t="s">
        <v>17</v>
      </c>
      <c r="C366" s="1">
        <v>429.0</v>
      </c>
      <c r="D366" s="1">
        <v>0.0</v>
      </c>
      <c r="E366" s="1" t="s">
        <v>25</v>
      </c>
      <c r="F366" s="1" t="s">
        <v>26</v>
      </c>
      <c r="G366" s="1" t="s">
        <v>27</v>
      </c>
      <c r="H366" s="1" t="s">
        <v>12934</v>
      </c>
      <c r="I366" s="1" t="s">
        <v>12935</v>
      </c>
      <c r="J366" s="1" t="s">
        <v>12935</v>
      </c>
      <c r="K366" s="2"/>
      <c r="L366" s="1">
        <v>0.0</v>
      </c>
      <c r="M366" s="1"/>
      <c r="N366" s="1">
        <v>14.100016666666667</v>
      </c>
      <c r="O366" s="1" t="s">
        <v>11746</v>
      </c>
      <c r="P366" s="1" t="s">
        <v>12936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66</v>
      </c>
      <c r="B367" s="1" t="s">
        <v>17</v>
      </c>
      <c r="C367" s="1">
        <v>620.0</v>
      </c>
      <c r="D367" s="1">
        <v>0.0</v>
      </c>
      <c r="E367" s="1" t="s">
        <v>12937</v>
      </c>
      <c r="F367" s="1" t="s">
        <v>26</v>
      </c>
      <c r="G367" s="1" t="s">
        <v>27</v>
      </c>
      <c r="H367" s="1" t="s">
        <v>12938</v>
      </c>
      <c r="I367" s="1" t="s">
        <v>12939</v>
      </c>
      <c r="J367" s="1" t="s">
        <v>12939</v>
      </c>
      <c r="K367" s="2"/>
      <c r="L367" s="1">
        <v>-5.0</v>
      </c>
      <c r="M367" s="1"/>
      <c r="N367" s="1">
        <v>14.248216666666666</v>
      </c>
      <c r="O367" s="1" t="s">
        <v>11739</v>
      </c>
      <c r="P367" s="1" t="s">
        <v>12940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16</v>
      </c>
      <c r="B368" s="1" t="s">
        <v>17</v>
      </c>
      <c r="C368" s="1">
        <v>49.0</v>
      </c>
      <c r="D368" s="1">
        <v>0.0</v>
      </c>
      <c r="E368" s="2"/>
      <c r="F368" s="1" t="s">
        <v>18</v>
      </c>
      <c r="G368" s="1" t="s">
        <v>19</v>
      </c>
      <c r="H368" s="1" t="s">
        <v>12941</v>
      </c>
      <c r="I368" s="1" t="s">
        <v>12942</v>
      </c>
      <c r="J368" s="1" t="s">
        <v>12942</v>
      </c>
      <c r="K368" s="2"/>
      <c r="L368" s="1">
        <v>-3.0</v>
      </c>
      <c r="M368" s="1"/>
      <c r="N368" s="1">
        <v>2.16055</v>
      </c>
      <c r="O368" s="1" t="s">
        <v>22</v>
      </c>
      <c r="P368" s="1" t="s">
        <v>12943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48</v>
      </c>
      <c r="B369" s="1" t="s">
        <v>17</v>
      </c>
      <c r="C369" s="1">
        <v>119.0</v>
      </c>
      <c r="D369" s="1">
        <v>0.0</v>
      </c>
      <c r="E369" s="2"/>
      <c r="F369" s="1" t="s">
        <v>18</v>
      </c>
      <c r="G369" s="1" t="s">
        <v>19</v>
      </c>
      <c r="H369" s="1" t="s">
        <v>12944</v>
      </c>
      <c r="I369" s="1" t="s">
        <v>12945</v>
      </c>
      <c r="J369" s="1" t="s">
        <v>12945</v>
      </c>
      <c r="K369" s="2"/>
      <c r="L369" s="1">
        <v>-7.0</v>
      </c>
      <c r="M369" s="1"/>
      <c r="N369" s="1">
        <v>12.108583333333334</v>
      </c>
      <c r="O369" s="1" t="s">
        <v>55</v>
      </c>
      <c r="P369" s="1" t="s">
        <v>12946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24</v>
      </c>
      <c r="B370" s="1" t="s">
        <v>17</v>
      </c>
      <c r="C370" s="1">
        <v>264.0</v>
      </c>
      <c r="D370" s="1">
        <v>0.0</v>
      </c>
      <c r="E370" s="1" t="s">
        <v>25</v>
      </c>
      <c r="F370" s="1" t="s">
        <v>26</v>
      </c>
      <c r="G370" s="1" t="s">
        <v>27</v>
      </c>
      <c r="H370" s="1" t="s">
        <v>12947</v>
      </c>
      <c r="I370" s="1" t="s">
        <v>12948</v>
      </c>
      <c r="J370" s="1" t="s">
        <v>12948</v>
      </c>
      <c r="K370" s="2"/>
      <c r="L370" s="1">
        <v>4.0</v>
      </c>
      <c r="M370" s="1"/>
      <c r="N370" s="1">
        <v>19.659966666666666</v>
      </c>
      <c r="O370" s="1" t="s">
        <v>11746</v>
      </c>
      <c r="P370" s="1" t="s">
        <v>12949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66</v>
      </c>
      <c r="B371" s="1" t="s">
        <v>17</v>
      </c>
      <c r="C371" s="1">
        <v>368.0</v>
      </c>
      <c r="D371" s="1">
        <v>0.0</v>
      </c>
      <c r="E371" s="1" t="s">
        <v>12950</v>
      </c>
      <c r="F371" s="1" t="s">
        <v>26</v>
      </c>
      <c r="G371" s="1" t="s">
        <v>27</v>
      </c>
      <c r="H371" s="1" t="s">
        <v>12951</v>
      </c>
      <c r="I371" s="1" t="s">
        <v>12952</v>
      </c>
      <c r="J371" s="1" t="s">
        <v>12952</v>
      </c>
      <c r="K371" s="2"/>
      <c r="L371" s="1">
        <v>2.0</v>
      </c>
      <c r="M371" s="1"/>
      <c r="N371" s="1">
        <v>17.636166666666668</v>
      </c>
      <c r="O371" s="1" t="s">
        <v>11739</v>
      </c>
      <c r="P371" s="1" t="s">
        <v>12953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24</v>
      </c>
      <c r="B372" s="1" t="s">
        <v>17</v>
      </c>
      <c r="C372" s="1">
        <v>344.2</v>
      </c>
      <c r="D372" s="1">
        <v>0.0</v>
      </c>
      <c r="E372" s="1" t="s">
        <v>25</v>
      </c>
      <c r="F372" s="1" t="s">
        <v>26</v>
      </c>
      <c r="G372" s="1" t="s">
        <v>27</v>
      </c>
      <c r="H372" s="1" t="s">
        <v>12954</v>
      </c>
      <c r="I372" s="1" t="s">
        <v>12955</v>
      </c>
      <c r="J372" s="1" t="s">
        <v>12955</v>
      </c>
      <c r="K372" s="2"/>
      <c r="L372" s="1">
        <v>-1.0</v>
      </c>
      <c r="M372" s="1"/>
      <c r="N372" s="1">
        <v>13.0361</v>
      </c>
      <c r="O372" s="1" t="s">
        <v>11746</v>
      </c>
      <c r="P372" s="1" t="s">
        <v>12956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24</v>
      </c>
      <c r="B373" s="1" t="s">
        <v>17</v>
      </c>
      <c r="C373" s="1">
        <v>214.2</v>
      </c>
      <c r="D373" s="1">
        <v>0.0</v>
      </c>
      <c r="E373" s="1" t="s">
        <v>25</v>
      </c>
      <c r="F373" s="1" t="s">
        <v>26</v>
      </c>
      <c r="G373" s="1" t="s">
        <v>27</v>
      </c>
      <c r="H373" s="1" t="s">
        <v>12957</v>
      </c>
      <c r="I373" s="1" t="s">
        <v>12958</v>
      </c>
      <c r="J373" s="1" t="s">
        <v>12958</v>
      </c>
      <c r="K373" s="2"/>
      <c r="L373" s="1">
        <v>-6.0</v>
      </c>
      <c r="M373" s="1"/>
      <c r="N373" s="1">
        <v>8.415816666666666</v>
      </c>
      <c r="O373" s="1" t="s">
        <v>11746</v>
      </c>
      <c r="P373" s="1" t="s">
        <v>12258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48</v>
      </c>
      <c r="B374" s="1" t="s">
        <v>17</v>
      </c>
      <c r="C374" s="1">
        <v>333.0</v>
      </c>
      <c r="D374" s="1">
        <v>72.0</v>
      </c>
      <c r="E374" s="2"/>
      <c r="F374" s="1" t="s">
        <v>18</v>
      </c>
      <c r="G374" s="1" t="s">
        <v>123</v>
      </c>
      <c r="H374" s="1" t="s">
        <v>12959</v>
      </c>
      <c r="I374" s="1" t="s">
        <v>12960</v>
      </c>
      <c r="J374" s="1" t="s">
        <v>12960</v>
      </c>
      <c r="K374" s="2"/>
      <c r="L374" s="1">
        <v>-4.0</v>
      </c>
      <c r="M374" s="1"/>
      <c r="N374" s="1">
        <v>14.563816666666666</v>
      </c>
      <c r="O374" s="1" t="s">
        <v>55</v>
      </c>
      <c r="P374" s="1" t="s">
        <v>12961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24</v>
      </c>
      <c r="B375" s="1" t="s">
        <v>17</v>
      </c>
      <c r="C375" s="1">
        <v>1343.0</v>
      </c>
      <c r="D375" s="1">
        <v>0.0</v>
      </c>
      <c r="E375" s="1" t="s">
        <v>25</v>
      </c>
      <c r="F375" s="1" t="s">
        <v>26</v>
      </c>
      <c r="G375" s="1" t="s">
        <v>27</v>
      </c>
      <c r="H375" s="1" t="s">
        <v>12962</v>
      </c>
      <c r="I375" s="1" t="s">
        <v>12963</v>
      </c>
      <c r="J375" s="1" t="s">
        <v>12963</v>
      </c>
      <c r="K375" s="2"/>
      <c r="L375" s="1">
        <v>-2.0</v>
      </c>
      <c r="M375" s="1"/>
      <c r="N375" s="1">
        <v>17.825116666666666</v>
      </c>
      <c r="O375" s="1" t="s">
        <v>11746</v>
      </c>
      <c r="P375" s="1" t="s">
        <v>12964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16</v>
      </c>
      <c r="B376" s="1" t="s">
        <v>17</v>
      </c>
      <c r="C376" s="1">
        <v>20.0</v>
      </c>
      <c r="D376" s="1">
        <v>0.0</v>
      </c>
      <c r="E376" s="2"/>
      <c r="F376" s="1" t="s">
        <v>18</v>
      </c>
      <c r="G376" s="1" t="s">
        <v>19</v>
      </c>
      <c r="H376" s="1" t="s">
        <v>12965</v>
      </c>
      <c r="I376" s="1" t="s">
        <v>12966</v>
      </c>
      <c r="J376" s="1" t="s">
        <v>12966</v>
      </c>
      <c r="K376" s="2"/>
      <c r="L376" s="1">
        <v>-5.0</v>
      </c>
      <c r="M376" s="1"/>
      <c r="N376" s="1">
        <v>0.8448666666666667</v>
      </c>
      <c r="O376" s="1" t="s">
        <v>22</v>
      </c>
      <c r="P376" s="1" t="s">
        <v>12967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16</v>
      </c>
      <c r="B377" s="1" t="s">
        <v>17</v>
      </c>
      <c r="C377" s="1">
        <v>498.0</v>
      </c>
      <c r="D377" s="1">
        <v>0.0</v>
      </c>
      <c r="E377" s="2"/>
      <c r="F377" s="1" t="s">
        <v>18</v>
      </c>
      <c r="G377" s="1" t="s">
        <v>19</v>
      </c>
      <c r="H377" s="1" t="s">
        <v>12968</v>
      </c>
      <c r="I377" s="1" t="s">
        <v>12969</v>
      </c>
      <c r="J377" s="1" t="s">
        <v>12969</v>
      </c>
      <c r="K377" s="2"/>
      <c r="L377" s="1">
        <v>3.0</v>
      </c>
      <c r="M377" s="1"/>
      <c r="N377" s="1">
        <v>9.596183333333334</v>
      </c>
      <c r="O377" s="1" t="s">
        <v>22</v>
      </c>
      <c r="P377" s="1" t="s">
        <v>12970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32</v>
      </c>
      <c r="B378" s="1" t="s">
        <v>17</v>
      </c>
      <c r="C378" s="1">
        <v>364.0</v>
      </c>
      <c r="D378" s="1">
        <v>0.0</v>
      </c>
      <c r="E378" s="2"/>
      <c r="F378" s="1" t="s">
        <v>26</v>
      </c>
      <c r="G378" s="1" t="s">
        <v>27</v>
      </c>
      <c r="H378" s="1" t="s">
        <v>12971</v>
      </c>
      <c r="I378" s="1" t="s">
        <v>12972</v>
      </c>
      <c r="J378" s="1" t="s">
        <v>12972</v>
      </c>
      <c r="K378" s="2"/>
      <c r="L378" s="1">
        <v>0.0</v>
      </c>
      <c r="M378" s="1"/>
      <c r="N378" s="1">
        <v>14.9975</v>
      </c>
      <c r="O378" s="1" t="s">
        <v>11739</v>
      </c>
      <c r="P378" s="1" t="s">
        <v>12973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66</v>
      </c>
      <c r="B379" s="1" t="s">
        <v>17</v>
      </c>
      <c r="C379" s="1">
        <v>329.0</v>
      </c>
      <c r="D379" s="1">
        <v>0.0</v>
      </c>
      <c r="E379" s="1" t="s">
        <v>12974</v>
      </c>
      <c r="F379" s="1" t="s">
        <v>26</v>
      </c>
      <c r="G379" s="1" t="s">
        <v>27</v>
      </c>
      <c r="H379" s="1" t="s">
        <v>12975</v>
      </c>
      <c r="I379" s="1" t="s">
        <v>12976</v>
      </c>
      <c r="J379" s="1" t="s">
        <v>12976</v>
      </c>
      <c r="K379" s="2"/>
      <c r="L379" s="1">
        <v>0.0</v>
      </c>
      <c r="M379" s="1"/>
      <c r="N379" s="1">
        <v>15.009833333333333</v>
      </c>
      <c r="O379" s="1" t="s">
        <v>11739</v>
      </c>
      <c r="P379" s="1" t="s">
        <v>5510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24</v>
      </c>
      <c r="B380" s="1" t="s">
        <v>17</v>
      </c>
      <c r="C380" s="3">
        <v>224.0</v>
      </c>
      <c r="D380" s="1">
        <v>0.0</v>
      </c>
      <c r="E380" s="1" t="s">
        <v>25</v>
      </c>
      <c r="F380" s="1" t="s">
        <v>26</v>
      </c>
      <c r="G380" s="1" t="s">
        <v>27</v>
      </c>
      <c r="H380" s="1" t="s">
        <v>12977</v>
      </c>
      <c r="I380" s="1" t="s">
        <v>12978</v>
      </c>
      <c r="J380" s="1" t="s">
        <v>12978</v>
      </c>
      <c r="K380" s="2"/>
      <c r="L380" s="1">
        <v>-5.0</v>
      </c>
      <c r="M380" s="1"/>
      <c r="N380" s="1">
        <v>9.914716666666667</v>
      </c>
      <c r="O380" s="1" t="s">
        <v>11746</v>
      </c>
      <c r="P380" s="1" t="s">
        <v>12979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32</v>
      </c>
      <c r="B381" s="1" t="s">
        <v>17</v>
      </c>
      <c r="C381" s="1">
        <v>289.0</v>
      </c>
      <c r="D381" s="1">
        <v>0.0</v>
      </c>
      <c r="E381" s="2"/>
      <c r="F381" s="1" t="s">
        <v>26</v>
      </c>
      <c r="G381" s="1" t="s">
        <v>27</v>
      </c>
      <c r="H381" s="1" t="s">
        <v>12980</v>
      </c>
      <c r="I381" s="1" t="s">
        <v>12981</v>
      </c>
      <c r="J381" s="1" t="s">
        <v>12981</v>
      </c>
      <c r="K381" s="2"/>
      <c r="L381" s="1">
        <v>-4.0</v>
      </c>
      <c r="M381" s="1"/>
      <c r="N381" s="1">
        <v>10.4381</v>
      </c>
      <c r="O381" s="1" t="s">
        <v>11739</v>
      </c>
      <c r="P381" s="1" t="s">
        <v>12982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24</v>
      </c>
      <c r="B382" s="1" t="s">
        <v>17</v>
      </c>
      <c r="C382" s="1">
        <v>364.0</v>
      </c>
      <c r="D382" s="1">
        <v>0.0</v>
      </c>
      <c r="E382" s="1" t="s">
        <v>25</v>
      </c>
      <c r="F382" s="1" t="s">
        <v>26</v>
      </c>
      <c r="G382" s="1" t="s">
        <v>27</v>
      </c>
      <c r="H382" s="1" t="s">
        <v>12983</v>
      </c>
      <c r="I382" s="1" t="s">
        <v>12984</v>
      </c>
      <c r="J382" s="1" t="s">
        <v>12984</v>
      </c>
      <c r="K382" s="2"/>
      <c r="L382" s="1">
        <v>-4.0</v>
      </c>
      <c r="M382" s="1"/>
      <c r="N382" s="1">
        <v>10.5834</v>
      </c>
      <c r="O382" s="1" t="s">
        <v>11746</v>
      </c>
      <c r="P382" s="1" t="s">
        <v>12985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32</v>
      </c>
      <c r="B383" s="1" t="s">
        <v>17</v>
      </c>
      <c r="C383" s="1">
        <v>289.0</v>
      </c>
      <c r="D383" s="1">
        <v>0.0</v>
      </c>
      <c r="E383" s="2"/>
      <c r="F383" s="1" t="s">
        <v>26</v>
      </c>
      <c r="G383" s="1" t="s">
        <v>27</v>
      </c>
      <c r="H383" s="1" t="s">
        <v>12986</v>
      </c>
      <c r="I383" s="1" t="s">
        <v>12987</v>
      </c>
      <c r="J383" s="1" t="s">
        <v>12987</v>
      </c>
      <c r="K383" s="2"/>
      <c r="L383" s="1">
        <v>-9.0</v>
      </c>
      <c r="M383" s="1"/>
      <c r="N383" s="1">
        <v>5.533266666666667</v>
      </c>
      <c r="O383" s="1" t="s">
        <v>11739</v>
      </c>
      <c r="P383" s="1" t="s">
        <v>12988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66</v>
      </c>
      <c r="B384" s="1" t="s">
        <v>17</v>
      </c>
      <c r="C384" s="3">
        <v>585.0</v>
      </c>
      <c r="D384" s="1">
        <v>0.0</v>
      </c>
      <c r="E384" s="1" t="s">
        <v>12989</v>
      </c>
      <c r="F384" s="1" t="s">
        <v>26</v>
      </c>
      <c r="G384" s="1" t="s">
        <v>27</v>
      </c>
      <c r="H384" s="1" t="s">
        <v>12990</v>
      </c>
      <c r="I384" s="1" t="s">
        <v>12991</v>
      </c>
      <c r="J384" s="1" t="s">
        <v>12991</v>
      </c>
      <c r="K384" s="2"/>
      <c r="L384" s="1">
        <v>-7.0</v>
      </c>
      <c r="M384" s="1"/>
      <c r="N384" s="1">
        <v>12.978866666666667</v>
      </c>
      <c r="O384" s="1" t="s">
        <v>11739</v>
      </c>
      <c r="P384" s="1" t="s">
        <v>12992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66</v>
      </c>
      <c r="B385" s="1" t="s">
        <v>17</v>
      </c>
      <c r="C385" s="1">
        <v>448.0</v>
      </c>
      <c r="D385" s="1">
        <v>0.0</v>
      </c>
      <c r="E385" s="1" t="s">
        <v>1423</v>
      </c>
      <c r="F385" s="1" t="s">
        <v>26</v>
      </c>
      <c r="G385" s="1" t="s">
        <v>27</v>
      </c>
      <c r="H385" s="1" t="s">
        <v>12993</v>
      </c>
      <c r="I385" s="1" t="s">
        <v>12994</v>
      </c>
      <c r="J385" s="1" t="s">
        <v>12994</v>
      </c>
      <c r="K385" s="2"/>
      <c r="L385" s="1">
        <v>-7.0</v>
      </c>
      <c r="M385" s="1"/>
      <c r="N385" s="1">
        <v>7.765316666666667</v>
      </c>
      <c r="O385" s="1" t="s">
        <v>11739</v>
      </c>
      <c r="P385" s="1" t="s">
        <v>12995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48</v>
      </c>
      <c r="B386" s="1" t="s">
        <v>17</v>
      </c>
      <c r="C386" s="1">
        <v>199.0</v>
      </c>
      <c r="D386" s="1">
        <v>50.0</v>
      </c>
      <c r="E386" s="2"/>
      <c r="F386" s="1" t="s">
        <v>18</v>
      </c>
      <c r="G386" s="1" t="s">
        <v>27</v>
      </c>
      <c r="H386" s="1" t="s">
        <v>12996</v>
      </c>
      <c r="I386" s="1" t="s">
        <v>12997</v>
      </c>
      <c r="J386" s="1" t="s">
        <v>12997</v>
      </c>
      <c r="K386" s="2"/>
      <c r="L386" s="1">
        <v>-12.0</v>
      </c>
      <c r="M386" s="1"/>
      <c r="N386" s="1">
        <v>6.140916666666667</v>
      </c>
      <c r="O386" s="1" t="s">
        <v>55</v>
      </c>
      <c r="P386" s="1" t="s">
        <v>12998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48</v>
      </c>
      <c r="B387" s="1" t="s">
        <v>17</v>
      </c>
      <c r="C387" s="3">
        <v>309.0</v>
      </c>
      <c r="D387" s="1">
        <v>77.0</v>
      </c>
      <c r="E387" s="2"/>
      <c r="F387" s="1" t="s">
        <v>18</v>
      </c>
      <c r="G387" s="1" t="s">
        <v>123</v>
      </c>
      <c r="H387" s="1" t="s">
        <v>12999</v>
      </c>
      <c r="I387" s="1" t="s">
        <v>13000</v>
      </c>
      <c r="J387" s="1" t="s">
        <v>13000</v>
      </c>
      <c r="K387" s="2"/>
      <c r="L387" s="1">
        <v>-12.0</v>
      </c>
      <c r="M387" s="1"/>
      <c r="N387" s="1">
        <v>6.996066666666667</v>
      </c>
      <c r="O387" s="1" t="s">
        <v>55</v>
      </c>
      <c r="P387" s="1" t="s">
        <v>13001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48</v>
      </c>
      <c r="B388" s="1" t="s">
        <v>17</v>
      </c>
      <c r="C388" s="1">
        <v>563.0</v>
      </c>
      <c r="D388" s="1">
        <v>0.0</v>
      </c>
      <c r="E388" s="1" t="s">
        <v>12389</v>
      </c>
      <c r="F388" s="1" t="s">
        <v>50</v>
      </c>
      <c r="G388" s="1" t="s">
        <v>27</v>
      </c>
      <c r="H388" s="1" t="s">
        <v>13002</v>
      </c>
      <c r="I388" s="1" t="s">
        <v>13003</v>
      </c>
      <c r="J388" s="1" t="s">
        <v>13004</v>
      </c>
      <c r="K388" s="1" t="s">
        <v>13005</v>
      </c>
      <c r="L388" s="1">
        <v>-8.0</v>
      </c>
      <c r="M388" s="1">
        <v>0.0176</v>
      </c>
      <c r="N388" s="1">
        <v>11.103283333333334</v>
      </c>
      <c r="O388" s="1" t="s">
        <v>55</v>
      </c>
      <c r="P388" s="1" t="s">
        <v>13006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24</v>
      </c>
      <c r="B389" s="1" t="s">
        <v>17</v>
      </c>
      <c r="C389" s="1">
        <v>271.2</v>
      </c>
      <c r="D389" s="1">
        <v>0.0</v>
      </c>
      <c r="E389" s="1" t="s">
        <v>25</v>
      </c>
      <c r="F389" s="1" t="s">
        <v>26</v>
      </c>
      <c r="G389" s="1" t="s">
        <v>27</v>
      </c>
      <c r="H389" s="1" t="s">
        <v>13007</v>
      </c>
      <c r="I389" s="1" t="s">
        <v>13008</v>
      </c>
      <c r="J389" s="1" t="s">
        <v>13008</v>
      </c>
      <c r="K389" s="2"/>
      <c r="L389" s="1">
        <v>-8.0</v>
      </c>
      <c r="M389" s="1"/>
      <c r="N389" s="1">
        <v>6.9188</v>
      </c>
      <c r="O389" s="1" t="s">
        <v>11746</v>
      </c>
      <c r="P389" s="1" t="s">
        <v>13009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48</v>
      </c>
      <c r="B390" s="1" t="s">
        <v>17</v>
      </c>
      <c r="C390" s="1">
        <v>295.0</v>
      </c>
      <c r="D390" s="1">
        <v>69.0</v>
      </c>
      <c r="E390" s="2"/>
      <c r="F390" s="1" t="s">
        <v>18</v>
      </c>
      <c r="G390" s="1" t="s">
        <v>27</v>
      </c>
      <c r="H390" s="1" t="s">
        <v>13010</v>
      </c>
      <c r="I390" s="1" t="s">
        <v>13011</v>
      </c>
      <c r="J390" s="1" t="s">
        <v>13011</v>
      </c>
      <c r="K390" s="2"/>
      <c r="L390" s="1">
        <v>-8.0</v>
      </c>
      <c r="M390" s="1"/>
      <c r="N390" s="1">
        <v>21.092333333333332</v>
      </c>
      <c r="O390" s="1" t="s">
        <v>55</v>
      </c>
      <c r="P390" s="1" t="s">
        <v>13012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32</v>
      </c>
      <c r="B391" s="1" t="s">
        <v>17</v>
      </c>
      <c r="C391" s="1">
        <v>488.0</v>
      </c>
      <c r="D391" s="1">
        <v>0.0</v>
      </c>
      <c r="E391" s="2"/>
      <c r="F391" s="1" t="s">
        <v>26</v>
      </c>
      <c r="G391" s="1" t="s">
        <v>19</v>
      </c>
      <c r="H391" s="1" t="s">
        <v>13013</v>
      </c>
      <c r="I391" s="1" t="s">
        <v>13014</v>
      </c>
      <c r="J391" s="1" t="s">
        <v>13014</v>
      </c>
      <c r="K391" s="2"/>
      <c r="L391" s="1">
        <v>3.0</v>
      </c>
      <c r="M391" s="1"/>
      <c r="N391" s="1">
        <v>18.818683333333333</v>
      </c>
      <c r="O391" s="1" t="s">
        <v>11739</v>
      </c>
      <c r="P391" s="1" t="s">
        <v>13015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32</v>
      </c>
      <c r="B392" s="1" t="s">
        <v>17</v>
      </c>
      <c r="C392" s="1">
        <v>264.0</v>
      </c>
      <c r="D392" s="1">
        <v>0.0</v>
      </c>
      <c r="E392" s="2"/>
      <c r="F392" s="1" t="s">
        <v>26</v>
      </c>
      <c r="G392" s="1" t="s">
        <v>27</v>
      </c>
      <c r="H392" s="1" t="s">
        <v>13016</v>
      </c>
      <c r="I392" s="1" t="s">
        <v>13017</v>
      </c>
      <c r="J392" s="1" t="s">
        <v>13017</v>
      </c>
      <c r="K392" s="2"/>
      <c r="L392" s="1">
        <v>0.0</v>
      </c>
      <c r="M392" s="1"/>
      <c r="N392" s="1">
        <v>14.1333</v>
      </c>
      <c r="O392" s="1" t="s">
        <v>11739</v>
      </c>
      <c r="P392" s="1" t="s">
        <v>12335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32</v>
      </c>
      <c r="B393" s="1" t="s">
        <v>17</v>
      </c>
      <c r="C393" s="3">
        <v>436.0</v>
      </c>
      <c r="D393" s="1">
        <v>0.0</v>
      </c>
      <c r="E393" s="2"/>
      <c r="F393" s="1" t="s">
        <v>26</v>
      </c>
      <c r="G393" s="1" t="s">
        <v>27</v>
      </c>
      <c r="H393" s="1" t="s">
        <v>13018</v>
      </c>
      <c r="I393" s="1" t="s">
        <v>13019</v>
      </c>
      <c r="J393" s="1" t="s">
        <v>13019</v>
      </c>
      <c r="K393" s="2"/>
      <c r="L393" s="1">
        <v>-3.0</v>
      </c>
      <c r="M393" s="1"/>
      <c r="N393" s="1">
        <v>11.671316666666666</v>
      </c>
      <c r="O393" s="1" t="s">
        <v>11739</v>
      </c>
      <c r="P393" s="1" t="s">
        <v>13020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16</v>
      </c>
      <c r="B394" s="1" t="s">
        <v>17</v>
      </c>
      <c r="C394" s="1">
        <v>119.0</v>
      </c>
      <c r="D394" s="1">
        <v>0.0</v>
      </c>
      <c r="E394" s="2"/>
      <c r="F394" s="1" t="s">
        <v>18</v>
      </c>
      <c r="G394" s="1" t="s">
        <v>19</v>
      </c>
      <c r="H394" s="1" t="s">
        <v>13021</v>
      </c>
      <c r="I394" s="1" t="s">
        <v>13022</v>
      </c>
      <c r="J394" s="1" t="s">
        <v>13022</v>
      </c>
      <c r="K394" s="2"/>
      <c r="L394" s="1">
        <v>-1.0</v>
      </c>
      <c r="M394" s="1"/>
      <c r="N394" s="1">
        <v>4.57655</v>
      </c>
      <c r="O394" s="1" t="s">
        <v>22</v>
      </c>
      <c r="P394" s="1" t="s">
        <v>13023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32</v>
      </c>
      <c r="B395" s="1" t="s">
        <v>17</v>
      </c>
      <c r="C395" s="1">
        <v>264.0</v>
      </c>
      <c r="D395" s="1">
        <v>0.0</v>
      </c>
      <c r="E395" s="2"/>
      <c r="F395" s="1" t="s">
        <v>26</v>
      </c>
      <c r="G395" s="1" t="s">
        <v>27</v>
      </c>
      <c r="H395" s="1" t="s">
        <v>13024</v>
      </c>
      <c r="I395" s="1" t="s">
        <v>13025</v>
      </c>
      <c r="J395" s="1" t="s">
        <v>13025</v>
      </c>
      <c r="K395" s="2"/>
      <c r="L395" s="1">
        <v>-5.0</v>
      </c>
      <c r="M395" s="1"/>
      <c r="N395" s="1">
        <v>9.935316666666667</v>
      </c>
      <c r="O395" s="1" t="s">
        <v>11739</v>
      </c>
      <c r="P395" s="1" t="s">
        <v>13026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24</v>
      </c>
      <c r="B396" s="1" t="s">
        <v>17</v>
      </c>
      <c r="C396" s="1">
        <v>456.4</v>
      </c>
      <c r="D396" s="1">
        <v>0.0</v>
      </c>
      <c r="E396" s="1" t="s">
        <v>25</v>
      </c>
      <c r="F396" s="1" t="s">
        <v>26</v>
      </c>
      <c r="G396" s="1" t="s">
        <v>27</v>
      </c>
      <c r="H396" s="1" t="s">
        <v>13027</v>
      </c>
      <c r="I396" s="1" t="s">
        <v>13028</v>
      </c>
      <c r="J396" s="1" t="s">
        <v>13028</v>
      </c>
      <c r="K396" s="2"/>
      <c r="L396" s="1">
        <v>-5.0</v>
      </c>
      <c r="M396" s="1"/>
      <c r="N396" s="1">
        <v>9.425766666666666</v>
      </c>
      <c r="O396" s="1" t="s">
        <v>11746</v>
      </c>
      <c r="P396" s="1" t="s">
        <v>13029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48</v>
      </c>
      <c r="B397" s="1" t="s">
        <v>17</v>
      </c>
      <c r="C397" s="3">
        <v>433.0</v>
      </c>
      <c r="D397" s="1">
        <v>0.0</v>
      </c>
      <c r="E397" s="1" t="s">
        <v>12389</v>
      </c>
      <c r="F397" s="1" t="s">
        <v>50</v>
      </c>
      <c r="G397" s="1" t="s">
        <v>27</v>
      </c>
      <c r="H397" s="1" t="s">
        <v>13030</v>
      </c>
      <c r="I397" s="1" t="s">
        <v>13031</v>
      </c>
      <c r="J397" s="1" t="s">
        <v>13032</v>
      </c>
      <c r="K397" s="1" t="s">
        <v>13033</v>
      </c>
      <c r="L397" s="1">
        <v>0.0</v>
      </c>
      <c r="M397" s="1">
        <v>0.0077666666666666665</v>
      </c>
      <c r="N397" s="1">
        <v>15.399483333333333</v>
      </c>
      <c r="O397" s="1" t="s">
        <v>55</v>
      </c>
      <c r="P397" s="1" t="s">
        <v>13034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48</v>
      </c>
      <c r="B398" s="1" t="s">
        <v>17</v>
      </c>
      <c r="C398" s="3">
        <v>316.0</v>
      </c>
      <c r="D398" s="1">
        <v>0.0</v>
      </c>
      <c r="E398" s="1" t="s">
        <v>12389</v>
      </c>
      <c r="F398" s="1" t="s">
        <v>50</v>
      </c>
      <c r="G398" s="1" t="s">
        <v>27</v>
      </c>
      <c r="H398" s="1" t="s">
        <v>13035</v>
      </c>
      <c r="I398" s="1" t="s">
        <v>13036</v>
      </c>
      <c r="J398" s="1" t="s">
        <v>13037</v>
      </c>
      <c r="K398" s="1" t="s">
        <v>13038</v>
      </c>
      <c r="L398" s="1">
        <v>3.0</v>
      </c>
      <c r="M398" s="1">
        <v>0.0137</v>
      </c>
      <c r="N398" s="1">
        <v>19.805733333333333</v>
      </c>
      <c r="O398" s="1" t="s">
        <v>55</v>
      </c>
      <c r="P398" s="1" t="s">
        <v>12665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24</v>
      </c>
      <c r="B399" s="1" t="s">
        <v>17</v>
      </c>
      <c r="C399" s="1">
        <v>329.0</v>
      </c>
      <c r="D399" s="1">
        <v>0.0</v>
      </c>
      <c r="E399" s="1" t="s">
        <v>25</v>
      </c>
      <c r="F399" s="1" t="s">
        <v>26</v>
      </c>
      <c r="G399" s="1" t="s">
        <v>27</v>
      </c>
      <c r="H399" s="1" t="s">
        <v>13039</v>
      </c>
      <c r="I399" s="1" t="s">
        <v>13040</v>
      </c>
      <c r="J399" s="1" t="s">
        <v>13040</v>
      </c>
      <c r="K399" s="2"/>
      <c r="L399" s="1">
        <v>0.0</v>
      </c>
      <c r="M399" s="1"/>
      <c r="N399" s="1">
        <v>14.5399</v>
      </c>
      <c r="O399" s="1" t="s">
        <v>11746</v>
      </c>
      <c r="P399" s="1" t="s">
        <v>13041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66</v>
      </c>
      <c r="B400" s="1" t="s">
        <v>112</v>
      </c>
      <c r="C400" s="1">
        <v>264.0</v>
      </c>
      <c r="D400" s="1">
        <v>0.0</v>
      </c>
      <c r="E400" s="1" t="s">
        <v>13042</v>
      </c>
      <c r="F400" s="1" t="s">
        <v>26</v>
      </c>
      <c r="G400" s="1" t="s">
        <v>27</v>
      </c>
      <c r="H400" s="1" t="s">
        <v>13043</v>
      </c>
      <c r="I400" s="1" t="s">
        <v>13044</v>
      </c>
      <c r="J400" s="1" t="s">
        <v>13044</v>
      </c>
      <c r="K400" s="2"/>
      <c r="L400" s="1">
        <v>0.0</v>
      </c>
      <c r="M400" s="1"/>
      <c r="N400" s="1">
        <v>15.181083333333333</v>
      </c>
      <c r="O400" s="1" t="s">
        <v>11739</v>
      </c>
      <c r="P400" s="1" t="s">
        <v>3623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66</v>
      </c>
      <c r="B401" s="1" t="s">
        <v>112</v>
      </c>
      <c r="C401" s="3">
        <v>394.0</v>
      </c>
      <c r="D401" s="1">
        <v>0.0</v>
      </c>
      <c r="E401" s="1" t="s">
        <v>13045</v>
      </c>
      <c r="F401" s="1" t="s">
        <v>26</v>
      </c>
      <c r="G401" s="1" t="s">
        <v>27</v>
      </c>
      <c r="H401" s="1" t="s">
        <v>13046</v>
      </c>
      <c r="I401" s="1" t="s">
        <v>13047</v>
      </c>
      <c r="J401" s="1" t="s">
        <v>13047</v>
      </c>
      <c r="K401" s="2"/>
      <c r="L401" s="1">
        <v>-3.0</v>
      </c>
      <c r="M401" s="1"/>
      <c r="N401" s="1">
        <v>11.883116666666666</v>
      </c>
      <c r="O401" s="1" t="s">
        <v>11739</v>
      </c>
      <c r="P401" s="1" t="s">
        <v>13048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24</v>
      </c>
      <c r="B402" s="1" t="s">
        <v>17</v>
      </c>
      <c r="C402" s="1">
        <v>224.2</v>
      </c>
      <c r="D402" s="1">
        <v>0.0</v>
      </c>
      <c r="E402" s="1" t="s">
        <v>25</v>
      </c>
      <c r="F402" s="1" t="s">
        <v>26</v>
      </c>
      <c r="G402" s="1" t="s">
        <v>27</v>
      </c>
      <c r="H402" s="1" t="s">
        <v>13049</v>
      </c>
      <c r="I402" s="1" t="s">
        <v>13050</v>
      </c>
      <c r="J402" s="1" t="s">
        <v>13050</v>
      </c>
      <c r="K402" s="2"/>
      <c r="L402" s="1">
        <v>-5.0</v>
      </c>
      <c r="M402" s="1"/>
      <c r="N402" s="1">
        <v>9.523116666666667</v>
      </c>
      <c r="O402" s="1" t="s">
        <v>11746</v>
      </c>
      <c r="P402" s="1" t="s">
        <v>13051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24</v>
      </c>
      <c r="B403" s="1" t="s">
        <v>17</v>
      </c>
      <c r="C403" s="1">
        <v>610.6</v>
      </c>
      <c r="D403" s="1">
        <v>0.0</v>
      </c>
      <c r="E403" s="1" t="s">
        <v>25</v>
      </c>
      <c r="F403" s="1" t="s">
        <v>26</v>
      </c>
      <c r="G403" s="1" t="s">
        <v>27</v>
      </c>
      <c r="H403" s="1" t="s">
        <v>13052</v>
      </c>
      <c r="I403" s="1" t="s">
        <v>13053</v>
      </c>
      <c r="J403" s="1" t="s">
        <v>13053</v>
      </c>
      <c r="K403" s="2"/>
      <c r="L403" s="1">
        <v>3.0</v>
      </c>
      <c r="M403" s="1"/>
      <c r="N403" s="1">
        <v>23.817583333333335</v>
      </c>
      <c r="O403" s="1" t="s">
        <v>11746</v>
      </c>
      <c r="P403" s="1" t="s">
        <v>13054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32</v>
      </c>
      <c r="B404" s="1" t="s">
        <v>1468</v>
      </c>
      <c r="C404" s="1">
        <v>528.0</v>
      </c>
      <c r="D404" s="1">
        <v>0.0</v>
      </c>
      <c r="E404" s="2"/>
      <c r="F404" s="1" t="s">
        <v>26</v>
      </c>
      <c r="G404" s="1" t="s">
        <v>27</v>
      </c>
      <c r="H404" s="1" t="s">
        <v>13055</v>
      </c>
      <c r="I404" s="2"/>
      <c r="J404" s="2"/>
      <c r="K404" s="2"/>
      <c r="L404" s="1">
        <v>0.0</v>
      </c>
      <c r="M404" s="1"/>
      <c r="N404" s="2"/>
      <c r="O404" s="1" t="s">
        <v>11739</v>
      </c>
      <c r="P404" s="1" t="s">
        <v>12620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32</v>
      </c>
      <c r="B405" s="1" t="s">
        <v>112</v>
      </c>
      <c r="C405" s="1">
        <v>528.0</v>
      </c>
      <c r="D405" s="1">
        <v>0.0</v>
      </c>
      <c r="E405" s="2"/>
      <c r="F405" s="1" t="s">
        <v>26</v>
      </c>
      <c r="G405" s="1" t="s">
        <v>27</v>
      </c>
      <c r="H405" s="1" t="s">
        <v>13056</v>
      </c>
      <c r="I405" s="1" t="s">
        <v>13057</v>
      </c>
      <c r="J405" s="1" t="s">
        <v>13057</v>
      </c>
      <c r="K405" s="2"/>
      <c r="L405" s="1">
        <v>1.0</v>
      </c>
      <c r="M405" s="1"/>
      <c r="N405" s="1">
        <v>21.8761</v>
      </c>
      <c r="O405" s="1" t="s">
        <v>11739</v>
      </c>
      <c r="P405" s="1" t="s">
        <v>12620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48</v>
      </c>
      <c r="B406" s="1" t="s">
        <v>17</v>
      </c>
      <c r="C406" s="3">
        <v>199.0</v>
      </c>
      <c r="D406" s="1">
        <v>50.0</v>
      </c>
      <c r="E406" s="2"/>
      <c r="F406" s="1" t="s">
        <v>18</v>
      </c>
      <c r="G406" s="1" t="s">
        <v>27</v>
      </c>
      <c r="H406" s="1" t="s">
        <v>13058</v>
      </c>
      <c r="I406" s="1" t="s">
        <v>13059</v>
      </c>
      <c r="J406" s="1" t="s">
        <v>13059</v>
      </c>
      <c r="K406" s="2"/>
      <c r="L406" s="1">
        <v>-1.0</v>
      </c>
      <c r="M406" s="1"/>
      <c r="N406" s="1">
        <v>17.756616666666666</v>
      </c>
      <c r="O406" s="1" t="s">
        <v>55</v>
      </c>
      <c r="P406" s="1" t="s">
        <v>12013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32</v>
      </c>
      <c r="B407" s="1" t="s">
        <v>112</v>
      </c>
      <c r="C407" s="1">
        <v>513.0</v>
      </c>
      <c r="D407" s="1">
        <v>0.0</v>
      </c>
      <c r="E407" s="2"/>
      <c r="F407" s="1" t="s">
        <v>26</v>
      </c>
      <c r="G407" s="1" t="s">
        <v>27</v>
      </c>
      <c r="H407" s="1" t="s">
        <v>13060</v>
      </c>
      <c r="I407" s="1" t="s">
        <v>13061</v>
      </c>
      <c r="J407" s="1" t="s">
        <v>13061</v>
      </c>
      <c r="K407" s="2"/>
      <c r="L407" s="1">
        <v>0.0</v>
      </c>
      <c r="M407" s="1"/>
      <c r="N407" s="1">
        <v>20.271816666666666</v>
      </c>
      <c r="O407" s="1" t="s">
        <v>11739</v>
      </c>
      <c r="P407" s="1" t="s">
        <v>13062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32</v>
      </c>
      <c r="B408" s="1" t="s">
        <v>112</v>
      </c>
      <c r="C408" s="3">
        <v>1430.0</v>
      </c>
      <c r="D408" s="1">
        <v>0.0</v>
      </c>
      <c r="E408" s="2"/>
      <c r="F408" s="1" t="s">
        <v>26</v>
      </c>
      <c r="G408" s="1" t="s">
        <v>27</v>
      </c>
      <c r="H408" s="1" t="s">
        <v>13063</v>
      </c>
      <c r="I408" s="1" t="s">
        <v>13064</v>
      </c>
      <c r="J408" s="1" t="s">
        <v>13064</v>
      </c>
      <c r="K408" s="2"/>
      <c r="L408" s="1">
        <v>-1.0</v>
      </c>
      <c r="M408" s="1"/>
      <c r="N408" s="1">
        <v>18.223316666666665</v>
      </c>
      <c r="O408" s="1" t="s">
        <v>11739</v>
      </c>
      <c r="P408" s="1" t="s">
        <v>13065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16</v>
      </c>
      <c r="B409" s="1" t="s">
        <v>17</v>
      </c>
      <c r="C409" s="3">
        <v>1230.0</v>
      </c>
      <c r="D409" s="1">
        <v>0.0</v>
      </c>
      <c r="E409" s="1" t="s">
        <v>12389</v>
      </c>
      <c r="F409" s="1" t="s">
        <v>50</v>
      </c>
      <c r="G409" s="1" t="s">
        <v>19</v>
      </c>
      <c r="H409" s="1" t="s">
        <v>13066</v>
      </c>
      <c r="I409" s="1" t="s">
        <v>13067</v>
      </c>
      <c r="J409" s="1" t="s">
        <v>13068</v>
      </c>
      <c r="K409" s="1" t="s">
        <v>13069</v>
      </c>
      <c r="L409" s="1">
        <v>6.0</v>
      </c>
      <c r="M409" s="1">
        <v>0.024283333333333334</v>
      </c>
      <c r="N409" s="1">
        <v>12.1719</v>
      </c>
      <c r="O409" s="1" t="s">
        <v>22</v>
      </c>
      <c r="P409" s="1" t="s">
        <v>13070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24</v>
      </c>
      <c r="B410" s="1" t="s">
        <v>17</v>
      </c>
      <c r="C410" s="1">
        <v>464.0</v>
      </c>
      <c r="D410" s="1">
        <v>0.0</v>
      </c>
      <c r="E410" s="1" t="s">
        <v>25</v>
      </c>
      <c r="F410" s="1" t="s">
        <v>26</v>
      </c>
      <c r="G410" s="1" t="s">
        <v>27</v>
      </c>
      <c r="H410" s="1" t="s">
        <v>13071</v>
      </c>
      <c r="I410" s="1" t="s">
        <v>13072</v>
      </c>
      <c r="J410" s="1" t="s">
        <v>13072</v>
      </c>
      <c r="K410" s="2"/>
      <c r="L410" s="1">
        <v>-1.0</v>
      </c>
      <c r="M410" s="1"/>
      <c r="N410" s="1">
        <v>13.2931</v>
      </c>
      <c r="O410" s="1" t="s">
        <v>11746</v>
      </c>
      <c r="P410" s="1" t="s">
        <v>13073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24</v>
      </c>
      <c r="B411" s="1" t="s">
        <v>17</v>
      </c>
      <c r="C411" s="1">
        <v>289.0</v>
      </c>
      <c r="D411" s="1">
        <v>0.0</v>
      </c>
      <c r="E411" s="1" t="s">
        <v>25</v>
      </c>
      <c r="F411" s="1" t="s">
        <v>26</v>
      </c>
      <c r="G411" s="1" t="s">
        <v>27</v>
      </c>
      <c r="H411" s="1" t="s">
        <v>13074</v>
      </c>
      <c r="I411" s="1" t="s">
        <v>13075</v>
      </c>
      <c r="J411" s="1" t="s">
        <v>13075</v>
      </c>
      <c r="K411" s="2"/>
      <c r="L411" s="1">
        <v>-7.0</v>
      </c>
      <c r="M411" s="1"/>
      <c r="N411" s="1">
        <v>7.992466666666667</v>
      </c>
      <c r="O411" s="1" t="s">
        <v>11746</v>
      </c>
      <c r="P411" s="1" t="s">
        <v>13076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48</v>
      </c>
      <c r="B412" s="1" t="s">
        <v>17</v>
      </c>
      <c r="C412" s="3">
        <v>287.0</v>
      </c>
      <c r="D412" s="1">
        <v>67.0</v>
      </c>
      <c r="E412" s="2"/>
      <c r="F412" s="1" t="s">
        <v>18</v>
      </c>
      <c r="G412" s="1" t="s">
        <v>19</v>
      </c>
      <c r="H412" s="1" t="s">
        <v>13077</v>
      </c>
      <c r="I412" s="1" t="s">
        <v>13078</v>
      </c>
      <c r="J412" s="1" t="s">
        <v>13078</v>
      </c>
      <c r="K412" s="2"/>
      <c r="L412" s="1">
        <v>0.0</v>
      </c>
      <c r="M412" s="1"/>
      <c r="N412" s="1">
        <v>19.20841666666667</v>
      </c>
      <c r="O412" s="1" t="s">
        <v>55</v>
      </c>
      <c r="P412" s="1" t="s">
        <v>13079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66</v>
      </c>
      <c r="B413" s="1" t="s">
        <v>112</v>
      </c>
      <c r="C413" s="3">
        <v>528.0</v>
      </c>
      <c r="D413" s="1">
        <v>0.0</v>
      </c>
      <c r="E413" s="1" t="s">
        <v>13045</v>
      </c>
      <c r="F413" s="1" t="s">
        <v>26</v>
      </c>
      <c r="G413" s="1" t="s">
        <v>27</v>
      </c>
      <c r="H413" s="1" t="s">
        <v>13080</v>
      </c>
      <c r="I413" s="1" t="s">
        <v>13081</v>
      </c>
      <c r="J413" s="1" t="s">
        <v>13081</v>
      </c>
      <c r="K413" s="2"/>
      <c r="L413" s="1">
        <v>-1.0</v>
      </c>
      <c r="M413" s="1"/>
      <c r="N413" s="1">
        <v>18.036266666666666</v>
      </c>
      <c r="O413" s="1" t="s">
        <v>11739</v>
      </c>
      <c r="P413" s="1" t="s">
        <v>13082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24</v>
      </c>
      <c r="B414" s="1" t="s">
        <v>17</v>
      </c>
      <c r="C414" s="3">
        <v>488.0</v>
      </c>
      <c r="D414" s="1">
        <v>0.0</v>
      </c>
      <c r="E414" s="1" t="s">
        <v>25</v>
      </c>
      <c r="F414" s="1" t="s">
        <v>26</v>
      </c>
      <c r="G414" s="1" t="s">
        <v>27</v>
      </c>
      <c r="H414" s="1" t="s">
        <v>13083</v>
      </c>
      <c r="I414" s="1" t="s">
        <v>13084</v>
      </c>
      <c r="J414" s="1" t="s">
        <v>13084</v>
      </c>
      <c r="K414" s="2"/>
      <c r="L414" s="1">
        <v>-1.0</v>
      </c>
      <c r="M414" s="1"/>
      <c r="N414" s="1">
        <v>13.798566666666666</v>
      </c>
      <c r="O414" s="1" t="s">
        <v>11746</v>
      </c>
      <c r="P414" s="1" t="s">
        <v>13085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48</v>
      </c>
      <c r="B415" s="1" t="s">
        <v>17</v>
      </c>
      <c r="C415" s="1">
        <v>415.0</v>
      </c>
      <c r="D415" s="1">
        <v>0.0</v>
      </c>
      <c r="E415" s="1" t="s">
        <v>25</v>
      </c>
      <c r="F415" s="1" t="s">
        <v>50</v>
      </c>
      <c r="G415" s="1" t="s">
        <v>27</v>
      </c>
      <c r="H415" s="1" t="s">
        <v>13086</v>
      </c>
      <c r="I415" s="1" t="s">
        <v>13087</v>
      </c>
      <c r="J415" s="1" t="s">
        <v>13088</v>
      </c>
      <c r="K415" s="1" t="s">
        <v>13089</v>
      </c>
      <c r="L415" s="1">
        <v>-19.0</v>
      </c>
      <c r="M415" s="1">
        <v>4.149583333333333</v>
      </c>
      <c r="N415" s="1">
        <v>9.457333333333333</v>
      </c>
      <c r="O415" s="1" t="s">
        <v>55</v>
      </c>
      <c r="P415" s="1" t="s">
        <v>13090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24</v>
      </c>
      <c r="B416" s="1" t="s">
        <v>17</v>
      </c>
      <c r="C416" s="3">
        <v>308.2</v>
      </c>
      <c r="D416" s="1">
        <v>0.0</v>
      </c>
      <c r="E416" s="1" t="s">
        <v>25</v>
      </c>
      <c r="F416" s="1" t="s">
        <v>26</v>
      </c>
      <c r="G416" s="1" t="s">
        <v>27</v>
      </c>
      <c r="H416" s="1" t="s">
        <v>13091</v>
      </c>
      <c r="I416" s="1" t="s">
        <v>13092</v>
      </c>
      <c r="J416" s="1" t="s">
        <v>13092</v>
      </c>
      <c r="K416" s="2"/>
      <c r="L416" s="1">
        <v>-8.0</v>
      </c>
      <c r="M416" s="1"/>
      <c r="N416" s="1">
        <v>6.3076</v>
      </c>
      <c r="O416" s="1" t="s">
        <v>11746</v>
      </c>
      <c r="P416" s="1" t="s">
        <v>13093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24</v>
      </c>
      <c r="B417" s="1" t="s">
        <v>17</v>
      </c>
      <c r="C417" s="3">
        <v>214.2</v>
      </c>
      <c r="D417" s="1">
        <v>0.0</v>
      </c>
      <c r="E417" s="1" t="s">
        <v>25</v>
      </c>
      <c r="F417" s="1" t="s">
        <v>26</v>
      </c>
      <c r="G417" s="1" t="s">
        <v>27</v>
      </c>
      <c r="H417" s="1" t="s">
        <v>13094</v>
      </c>
      <c r="I417" s="1" t="s">
        <v>13095</v>
      </c>
      <c r="J417" s="1" t="s">
        <v>13095</v>
      </c>
      <c r="K417" s="2"/>
      <c r="L417" s="1">
        <v>-5.0</v>
      </c>
      <c r="M417" s="1"/>
      <c r="N417" s="1">
        <v>9.840483333333333</v>
      </c>
      <c r="O417" s="1" t="s">
        <v>11746</v>
      </c>
      <c r="P417" s="1" t="s">
        <v>11747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32</v>
      </c>
      <c r="B418" s="1" t="s">
        <v>112</v>
      </c>
      <c r="C418" s="1">
        <v>356.0</v>
      </c>
      <c r="D418" s="1">
        <v>0.0</v>
      </c>
      <c r="E418" s="2"/>
      <c r="F418" s="1" t="s">
        <v>26</v>
      </c>
      <c r="G418" s="1" t="s">
        <v>27</v>
      </c>
      <c r="H418" s="1" t="s">
        <v>13096</v>
      </c>
      <c r="I418" s="1" t="s">
        <v>13097</v>
      </c>
      <c r="J418" s="1" t="s">
        <v>13097</v>
      </c>
      <c r="K418" s="2"/>
      <c r="L418" s="1">
        <v>-6.0</v>
      </c>
      <c r="M418" s="1"/>
      <c r="N418" s="1">
        <v>8.885883333333334</v>
      </c>
      <c r="O418" s="1" t="s">
        <v>11739</v>
      </c>
      <c r="P418" s="1" t="s">
        <v>13098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24</v>
      </c>
      <c r="B419" s="1" t="s">
        <v>17</v>
      </c>
      <c r="C419" s="3">
        <v>329.0</v>
      </c>
      <c r="D419" s="1">
        <v>0.0</v>
      </c>
      <c r="E419" s="1" t="s">
        <v>25</v>
      </c>
      <c r="F419" s="1" t="s">
        <v>26</v>
      </c>
      <c r="G419" s="1" t="s">
        <v>27</v>
      </c>
      <c r="H419" s="1" t="s">
        <v>13099</v>
      </c>
      <c r="I419" s="1" t="s">
        <v>13100</v>
      </c>
      <c r="J419" s="1" t="s">
        <v>13100</v>
      </c>
      <c r="K419" s="2"/>
      <c r="L419" s="1">
        <v>-2.0</v>
      </c>
      <c r="M419" s="1"/>
      <c r="N419" s="1">
        <v>12.025866666666667</v>
      </c>
      <c r="O419" s="1" t="s">
        <v>11746</v>
      </c>
      <c r="P419" s="1" t="s">
        <v>12182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32</v>
      </c>
      <c r="B420" s="1" t="s">
        <v>112</v>
      </c>
      <c r="C420" s="1">
        <v>264.0</v>
      </c>
      <c r="D420" s="1">
        <v>0.0</v>
      </c>
      <c r="E420" s="2"/>
      <c r="F420" s="1" t="s">
        <v>26</v>
      </c>
      <c r="G420" s="1" t="s">
        <v>27</v>
      </c>
      <c r="H420" s="1" t="s">
        <v>13101</v>
      </c>
      <c r="I420" s="1" t="s">
        <v>13102</v>
      </c>
      <c r="J420" s="1" t="s">
        <v>13102</v>
      </c>
      <c r="K420" s="2"/>
      <c r="L420" s="1">
        <v>-8.0</v>
      </c>
      <c r="M420" s="1"/>
      <c r="N420" s="1">
        <v>6.952333333333334</v>
      </c>
      <c r="O420" s="1" t="s">
        <v>11739</v>
      </c>
      <c r="P420" s="1" t="s">
        <v>13103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32</v>
      </c>
      <c r="B421" s="1" t="s">
        <v>112</v>
      </c>
      <c r="C421" s="1">
        <v>329.0</v>
      </c>
      <c r="D421" s="1">
        <v>0.0</v>
      </c>
      <c r="E421" s="2"/>
      <c r="F421" s="1" t="s">
        <v>26</v>
      </c>
      <c r="G421" s="1" t="s">
        <v>19</v>
      </c>
      <c r="H421" s="1" t="s">
        <v>13104</v>
      </c>
      <c r="I421" s="1" t="s">
        <v>13105</v>
      </c>
      <c r="J421" s="1" t="s">
        <v>13105</v>
      </c>
      <c r="K421" s="2"/>
      <c r="L421" s="1">
        <v>-7.0</v>
      </c>
      <c r="M421" s="1"/>
      <c r="N421" s="1">
        <v>7.897616666666667</v>
      </c>
      <c r="O421" s="1" t="s">
        <v>11739</v>
      </c>
      <c r="P421" s="1" t="s">
        <v>13106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24</v>
      </c>
      <c r="B422" s="1" t="s">
        <v>17</v>
      </c>
      <c r="C422" s="3">
        <v>214.2</v>
      </c>
      <c r="D422" s="1">
        <v>0.0</v>
      </c>
      <c r="E422" s="1" t="s">
        <v>25</v>
      </c>
      <c r="F422" s="1" t="s">
        <v>26</v>
      </c>
      <c r="G422" s="1" t="s">
        <v>27</v>
      </c>
      <c r="H422" s="1" t="s">
        <v>13107</v>
      </c>
      <c r="I422" s="1" t="s">
        <v>13108</v>
      </c>
      <c r="J422" s="1" t="s">
        <v>13108</v>
      </c>
      <c r="K422" s="2"/>
      <c r="L422" s="1">
        <v>-5.0</v>
      </c>
      <c r="M422" s="1"/>
      <c r="N422" s="1">
        <v>9.7995</v>
      </c>
      <c r="O422" s="1" t="s">
        <v>11746</v>
      </c>
      <c r="P422" s="1" t="s">
        <v>11747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32</v>
      </c>
      <c r="B423" s="1" t="s">
        <v>112</v>
      </c>
      <c r="C423" s="1">
        <v>701.0</v>
      </c>
      <c r="D423" s="1">
        <v>0.0</v>
      </c>
      <c r="E423" s="2"/>
      <c r="F423" s="1" t="s">
        <v>26</v>
      </c>
      <c r="G423" s="1" t="s">
        <v>27</v>
      </c>
      <c r="H423" s="1" t="s">
        <v>13109</v>
      </c>
      <c r="I423" s="1" t="s">
        <v>13110</v>
      </c>
      <c r="J423" s="1" t="s">
        <v>13110</v>
      </c>
      <c r="K423" s="2"/>
      <c r="L423" s="1">
        <v>-7.0</v>
      </c>
      <c r="M423" s="1"/>
      <c r="N423" s="1">
        <v>12.427133333333334</v>
      </c>
      <c r="O423" s="1" t="s">
        <v>11739</v>
      </c>
      <c r="P423" s="1" t="s">
        <v>13111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24</v>
      </c>
      <c r="B424" s="3" t="s">
        <v>17</v>
      </c>
      <c r="C424" s="1">
        <v>353.2</v>
      </c>
      <c r="D424" s="1">
        <v>0.0</v>
      </c>
      <c r="E424" s="1" t="s">
        <v>25</v>
      </c>
      <c r="F424" s="1" t="s">
        <v>26</v>
      </c>
      <c r="G424" s="1" t="s">
        <v>27</v>
      </c>
      <c r="H424" s="1" t="s">
        <v>13112</v>
      </c>
      <c r="I424" s="1" t="s">
        <v>13113</v>
      </c>
      <c r="J424" s="1" t="s">
        <v>13113</v>
      </c>
      <c r="K424" s="2"/>
      <c r="L424" s="1">
        <v>-2.0</v>
      </c>
      <c r="M424" s="1"/>
      <c r="N424" s="1">
        <v>12.001816666666667</v>
      </c>
      <c r="O424" s="1" t="s">
        <v>11746</v>
      </c>
      <c r="P424" s="1" t="s">
        <v>13114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48</v>
      </c>
      <c r="B425" s="1" t="s">
        <v>17</v>
      </c>
      <c r="C425" s="1">
        <v>294.0</v>
      </c>
      <c r="D425" s="1">
        <v>0.0</v>
      </c>
      <c r="E425" s="1" t="s">
        <v>12389</v>
      </c>
      <c r="F425" s="1" t="s">
        <v>50</v>
      </c>
      <c r="G425" s="1" t="s">
        <v>19</v>
      </c>
      <c r="H425" s="1" t="s">
        <v>13115</v>
      </c>
      <c r="I425" s="1" t="s">
        <v>13116</v>
      </c>
      <c r="J425" s="1" t="s">
        <v>13117</v>
      </c>
      <c r="K425" s="1" t="s">
        <v>13118</v>
      </c>
      <c r="L425" s="1">
        <v>-3.0</v>
      </c>
      <c r="M425" s="1">
        <v>0.01235</v>
      </c>
      <c r="N425" s="1">
        <v>7.519233333333333</v>
      </c>
      <c r="O425" s="1" t="s">
        <v>55</v>
      </c>
      <c r="P425" s="1" t="s">
        <v>13119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24</v>
      </c>
      <c r="B426" s="1" t="s">
        <v>17</v>
      </c>
      <c r="C426" s="3">
        <v>182.2</v>
      </c>
      <c r="D426" s="1">
        <v>0.0</v>
      </c>
      <c r="E426" s="1" t="s">
        <v>25</v>
      </c>
      <c r="F426" s="1" t="s">
        <v>26</v>
      </c>
      <c r="G426" s="1" t="s">
        <v>27</v>
      </c>
      <c r="H426" s="1" t="s">
        <v>13120</v>
      </c>
      <c r="I426" s="1" t="s">
        <v>13121</v>
      </c>
      <c r="J426" s="1" t="s">
        <v>13121</v>
      </c>
      <c r="K426" s="2"/>
      <c r="L426" s="1">
        <v>-3.0</v>
      </c>
      <c r="M426" s="1"/>
      <c r="N426" s="1">
        <v>11.337466666666666</v>
      </c>
      <c r="O426" s="1" t="s">
        <v>11746</v>
      </c>
      <c r="P426" s="1" t="s">
        <v>11913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48</v>
      </c>
      <c r="B427" s="1" t="s">
        <v>17</v>
      </c>
      <c r="C427" s="1">
        <v>426.0</v>
      </c>
      <c r="D427" s="1">
        <v>0.0</v>
      </c>
      <c r="E427" s="1" t="s">
        <v>12389</v>
      </c>
      <c r="F427" s="1" t="s">
        <v>50</v>
      </c>
      <c r="G427" s="1" t="s">
        <v>19</v>
      </c>
      <c r="H427" s="1" t="s">
        <v>13122</v>
      </c>
      <c r="I427" s="1" t="s">
        <v>13123</v>
      </c>
      <c r="J427" s="1" t="s">
        <v>13124</v>
      </c>
      <c r="K427" s="1" t="s">
        <v>13125</v>
      </c>
      <c r="L427" s="1">
        <v>4.0</v>
      </c>
      <c r="M427" s="1">
        <v>0.01765</v>
      </c>
      <c r="N427" s="1">
        <v>20.96215</v>
      </c>
      <c r="O427" s="1" t="s">
        <v>55</v>
      </c>
      <c r="P427" s="1" t="s">
        <v>13126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48</v>
      </c>
      <c r="B428" s="1" t="s">
        <v>17</v>
      </c>
      <c r="C428" s="1">
        <v>494.0</v>
      </c>
      <c r="D428" s="1">
        <v>124.0</v>
      </c>
      <c r="E428" s="2"/>
      <c r="F428" s="1" t="s">
        <v>18</v>
      </c>
      <c r="G428" s="1" t="s">
        <v>27</v>
      </c>
      <c r="H428" s="1" t="s">
        <v>13127</v>
      </c>
      <c r="I428" s="1" t="s">
        <v>13128</v>
      </c>
      <c r="J428" s="1" t="s">
        <v>13128</v>
      </c>
      <c r="K428" s="2"/>
      <c r="L428" s="1">
        <v>-11.0</v>
      </c>
      <c r="M428" s="1"/>
      <c r="N428" s="1">
        <v>7.866616666666666</v>
      </c>
      <c r="O428" s="1" t="s">
        <v>55</v>
      </c>
      <c r="P428" s="1" t="s">
        <v>13129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24</v>
      </c>
      <c r="B429" s="1" t="s">
        <v>17</v>
      </c>
      <c r="C429" s="1">
        <v>377.2</v>
      </c>
      <c r="D429" s="1">
        <v>0.0</v>
      </c>
      <c r="E429" s="1" t="s">
        <v>25</v>
      </c>
      <c r="F429" s="1" t="s">
        <v>26</v>
      </c>
      <c r="G429" s="1" t="s">
        <v>27</v>
      </c>
      <c r="H429" s="1" t="s">
        <v>13130</v>
      </c>
      <c r="I429" s="1" t="s">
        <v>13131</v>
      </c>
      <c r="J429" s="1" t="s">
        <v>13131</v>
      </c>
      <c r="K429" s="2"/>
      <c r="L429" s="1">
        <v>-8.0</v>
      </c>
      <c r="M429" s="1"/>
      <c r="N429" s="1">
        <v>6.906766666666667</v>
      </c>
      <c r="O429" s="1" t="s">
        <v>11746</v>
      </c>
      <c r="P429" s="1" t="s">
        <v>13132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66</v>
      </c>
      <c r="B430" s="1" t="s">
        <v>112</v>
      </c>
      <c r="C430" s="1">
        <v>264.0</v>
      </c>
      <c r="D430" s="1">
        <v>0.0</v>
      </c>
      <c r="E430" s="1" t="s">
        <v>13133</v>
      </c>
      <c r="F430" s="1" t="s">
        <v>26</v>
      </c>
      <c r="G430" s="1" t="s">
        <v>27</v>
      </c>
      <c r="H430" s="1" t="s">
        <v>13134</v>
      </c>
      <c r="I430" s="1" t="s">
        <v>13135</v>
      </c>
      <c r="J430" s="1" t="s">
        <v>13135</v>
      </c>
      <c r="K430" s="2"/>
      <c r="L430" s="1">
        <v>-11.0</v>
      </c>
      <c r="M430" s="1"/>
      <c r="N430" s="1">
        <v>3.7012833333333335</v>
      </c>
      <c r="O430" s="1" t="s">
        <v>11739</v>
      </c>
      <c r="P430" s="1" t="s">
        <v>864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48</v>
      </c>
      <c r="B431" s="1" t="s">
        <v>17</v>
      </c>
      <c r="C431" s="1">
        <v>424.0</v>
      </c>
      <c r="D431" s="1">
        <v>0.0</v>
      </c>
      <c r="E431" s="1" t="s">
        <v>25</v>
      </c>
      <c r="F431" s="1" t="s">
        <v>50</v>
      </c>
      <c r="G431" s="1" t="s">
        <v>27</v>
      </c>
      <c r="H431" s="1" t="s">
        <v>13136</v>
      </c>
      <c r="I431" s="1" t="s">
        <v>13137</v>
      </c>
      <c r="J431" s="1" t="s">
        <v>13138</v>
      </c>
      <c r="K431" s="1" t="s">
        <v>13139</v>
      </c>
      <c r="L431" s="1">
        <v>-23.0</v>
      </c>
      <c r="M431" s="1">
        <v>1.1002333333333334</v>
      </c>
      <c r="N431" s="1">
        <v>14.45755</v>
      </c>
      <c r="O431" s="1" t="s">
        <v>55</v>
      </c>
      <c r="P431" s="1" t="s">
        <v>13140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48</v>
      </c>
      <c r="B432" s="1" t="s">
        <v>17</v>
      </c>
      <c r="C432" s="1">
        <v>334.0</v>
      </c>
      <c r="D432" s="1">
        <v>15.0</v>
      </c>
      <c r="E432" s="1" t="s">
        <v>12389</v>
      </c>
      <c r="F432" s="1" t="s">
        <v>50</v>
      </c>
      <c r="G432" s="1" t="s">
        <v>27</v>
      </c>
      <c r="H432" s="1" t="s">
        <v>13141</v>
      </c>
      <c r="I432" s="1" t="s">
        <v>13142</v>
      </c>
      <c r="J432" s="1" t="s">
        <v>13143</v>
      </c>
      <c r="K432" s="1" t="s">
        <v>13144</v>
      </c>
      <c r="L432" s="1">
        <v>-1.0</v>
      </c>
      <c r="M432" s="1">
        <v>0.0287</v>
      </c>
      <c r="N432" s="1">
        <v>19.739916666666666</v>
      </c>
      <c r="O432" s="1" t="s">
        <v>55</v>
      </c>
      <c r="P432" s="1" t="s">
        <v>13145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32</v>
      </c>
      <c r="B433" s="1" t="s">
        <v>112</v>
      </c>
      <c r="C433" s="1">
        <v>264.0</v>
      </c>
      <c r="D433" s="1">
        <v>0.0</v>
      </c>
      <c r="E433" s="2"/>
      <c r="F433" s="1" t="s">
        <v>26</v>
      </c>
      <c r="G433" s="1" t="s">
        <v>27</v>
      </c>
      <c r="H433" s="1" t="s">
        <v>13146</v>
      </c>
      <c r="I433" s="1" t="s">
        <v>13147</v>
      </c>
      <c r="J433" s="1" t="s">
        <v>13147</v>
      </c>
      <c r="K433" s="2"/>
      <c r="L433" s="1">
        <v>0.0</v>
      </c>
      <c r="M433" s="1"/>
      <c r="N433" s="1">
        <v>15.237966666666667</v>
      </c>
      <c r="O433" s="1" t="s">
        <v>11739</v>
      </c>
      <c r="P433" s="1" t="s">
        <v>13148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48</v>
      </c>
      <c r="B434" s="1" t="s">
        <v>17</v>
      </c>
      <c r="C434" s="1">
        <v>507.0</v>
      </c>
      <c r="D434" s="1">
        <v>100.0</v>
      </c>
      <c r="E434" s="2"/>
      <c r="F434" s="1" t="s">
        <v>18</v>
      </c>
      <c r="G434" s="1" t="s">
        <v>27</v>
      </c>
      <c r="H434" s="1" t="s">
        <v>13149</v>
      </c>
      <c r="I434" s="1" t="s">
        <v>13150</v>
      </c>
      <c r="J434" s="1" t="s">
        <v>13150</v>
      </c>
      <c r="K434" s="2"/>
      <c r="L434" s="1">
        <v>4.0</v>
      </c>
      <c r="M434" s="1"/>
      <c r="N434" s="1">
        <v>9.678216666666666</v>
      </c>
      <c r="O434" s="1" t="s">
        <v>55</v>
      </c>
      <c r="P434" s="1" t="s">
        <v>13151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48</v>
      </c>
      <c r="B435" s="1" t="s">
        <v>17</v>
      </c>
      <c r="C435" s="1">
        <v>299.0</v>
      </c>
      <c r="D435" s="1">
        <v>75.0</v>
      </c>
      <c r="E435" s="2"/>
      <c r="F435" s="1" t="s">
        <v>18</v>
      </c>
      <c r="G435" s="1" t="s">
        <v>19</v>
      </c>
      <c r="H435" s="1" t="s">
        <v>13152</v>
      </c>
      <c r="I435" s="1" t="s">
        <v>13153</v>
      </c>
      <c r="J435" s="1" t="s">
        <v>13153</v>
      </c>
      <c r="K435" s="2"/>
      <c r="L435" s="1">
        <v>0.0</v>
      </c>
      <c r="M435" s="1"/>
      <c r="N435" s="1">
        <v>18.8448</v>
      </c>
      <c r="O435" s="1" t="s">
        <v>55</v>
      </c>
      <c r="P435" s="1" t="s">
        <v>12591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48</v>
      </c>
      <c r="B436" s="1" t="s">
        <v>17</v>
      </c>
      <c r="C436" s="1">
        <v>199.0</v>
      </c>
      <c r="D436" s="1">
        <v>50.0</v>
      </c>
      <c r="E436" s="2"/>
      <c r="F436" s="1" t="s">
        <v>18</v>
      </c>
      <c r="G436" s="1" t="s">
        <v>123</v>
      </c>
      <c r="H436" s="1" t="s">
        <v>13154</v>
      </c>
      <c r="I436" s="1" t="s">
        <v>13155</v>
      </c>
      <c r="J436" s="1" t="s">
        <v>13155</v>
      </c>
      <c r="K436" s="2"/>
      <c r="L436" s="1">
        <v>-1.0</v>
      </c>
      <c r="M436" s="1"/>
      <c r="N436" s="1">
        <v>18.32355</v>
      </c>
      <c r="O436" s="1" t="s">
        <v>55</v>
      </c>
      <c r="P436" s="1" t="s">
        <v>11927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32</v>
      </c>
      <c r="B437" s="1" t="s">
        <v>112</v>
      </c>
      <c r="C437" s="1">
        <v>469.0</v>
      </c>
      <c r="D437" s="1">
        <v>0.0</v>
      </c>
      <c r="E437" s="2"/>
      <c r="F437" s="1" t="s">
        <v>26</v>
      </c>
      <c r="G437" s="1" t="s">
        <v>27</v>
      </c>
      <c r="H437" s="1" t="s">
        <v>13156</v>
      </c>
      <c r="I437" s="1" t="s">
        <v>13157</v>
      </c>
      <c r="J437" s="1" t="s">
        <v>13157</v>
      </c>
      <c r="K437" s="2"/>
      <c r="L437" s="1">
        <v>3.0</v>
      </c>
      <c r="M437" s="1"/>
      <c r="N437" s="1">
        <v>18.198133333333335</v>
      </c>
      <c r="O437" s="1" t="s">
        <v>11739</v>
      </c>
      <c r="P437" s="1" t="s">
        <v>13158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24</v>
      </c>
      <c r="B438" s="1" t="s">
        <v>17</v>
      </c>
      <c r="C438" s="1">
        <v>364.0</v>
      </c>
      <c r="D438" s="1">
        <v>0.0</v>
      </c>
      <c r="E438" s="1" t="s">
        <v>25</v>
      </c>
      <c r="F438" s="1" t="s">
        <v>26</v>
      </c>
      <c r="G438" s="1" t="s">
        <v>27</v>
      </c>
      <c r="H438" s="1" t="s">
        <v>13159</v>
      </c>
      <c r="I438" s="1" t="s">
        <v>13160</v>
      </c>
      <c r="J438" s="1" t="s">
        <v>13160</v>
      </c>
      <c r="K438" s="2"/>
      <c r="L438" s="1">
        <v>3.0</v>
      </c>
      <c r="M438" s="1"/>
      <c r="N438" s="1">
        <v>18.831683333333334</v>
      </c>
      <c r="O438" s="1" t="s">
        <v>11746</v>
      </c>
      <c r="P438" s="1" t="s">
        <v>13161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24</v>
      </c>
      <c r="B439" s="1" t="s">
        <v>17</v>
      </c>
      <c r="C439" s="1">
        <v>532.4</v>
      </c>
      <c r="D439" s="1">
        <v>0.0</v>
      </c>
      <c r="E439" s="1" t="s">
        <v>25</v>
      </c>
      <c r="F439" s="1" t="s">
        <v>26</v>
      </c>
      <c r="G439" s="1" t="s">
        <v>27</v>
      </c>
      <c r="H439" s="1" t="s">
        <v>13162</v>
      </c>
      <c r="I439" s="1" t="s">
        <v>13163</v>
      </c>
      <c r="J439" s="1" t="s">
        <v>13163</v>
      </c>
      <c r="K439" s="2"/>
      <c r="L439" s="1">
        <v>-11.0</v>
      </c>
      <c r="M439" s="1"/>
      <c r="N439" s="1">
        <v>8.614583333333334</v>
      </c>
      <c r="O439" s="1" t="s">
        <v>11746</v>
      </c>
      <c r="P439" s="1" t="s">
        <v>13164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48</v>
      </c>
      <c r="B440" s="1" t="s">
        <v>17</v>
      </c>
      <c r="C440" s="3">
        <v>757.0</v>
      </c>
      <c r="D440" s="1">
        <v>0.0</v>
      </c>
      <c r="E440" s="1" t="s">
        <v>12389</v>
      </c>
      <c r="F440" s="1" t="s">
        <v>50</v>
      </c>
      <c r="G440" s="1" t="s">
        <v>27</v>
      </c>
      <c r="H440" s="1" t="s">
        <v>13165</v>
      </c>
      <c r="I440" s="1" t="s">
        <v>13166</v>
      </c>
      <c r="J440" s="1" t="s">
        <v>13167</v>
      </c>
      <c r="K440" s="1" t="s">
        <v>13168</v>
      </c>
      <c r="L440" s="1">
        <v>-2.0</v>
      </c>
      <c r="M440" s="1">
        <v>0.011766666666666667</v>
      </c>
      <c r="N440" s="1">
        <v>20.101883333333333</v>
      </c>
      <c r="O440" s="1" t="s">
        <v>55</v>
      </c>
      <c r="P440" s="1" t="s">
        <v>13169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66</v>
      </c>
      <c r="B441" s="1" t="s">
        <v>112</v>
      </c>
      <c r="C441" s="1">
        <v>329.0</v>
      </c>
      <c r="D441" s="1">
        <v>0.0</v>
      </c>
      <c r="E441" s="1" t="s">
        <v>13170</v>
      </c>
      <c r="F441" s="1" t="s">
        <v>26</v>
      </c>
      <c r="G441" s="1" t="s">
        <v>27</v>
      </c>
      <c r="H441" s="1" t="s">
        <v>13171</v>
      </c>
      <c r="I441" s="1" t="s">
        <v>13172</v>
      </c>
      <c r="J441" s="1" t="s">
        <v>13172</v>
      </c>
      <c r="K441" s="2"/>
      <c r="L441" s="1">
        <v>-4.0</v>
      </c>
      <c r="M441" s="1"/>
      <c r="N441" s="1">
        <v>10.4699</v>
      </c>
      <c r="O441" s="1" t="s">
        <v>11739</v>
      </c>
      <c r="P441" s="1" t="s">
        <v>5560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24</v>
      </c>
      <c r="B442" s="1" t="s">
        <v>17</v>
      </c>
      <c r="C442" s="1">
        <v>593.0</v>
      </c>
      <c r="D442" s="1">
        <v>0.0</v>
      </c>
      <c r="E442" s="1" t="s">
        <v>25</v>
      </c>
      <c r="F442" s="1" t="s">
        <v>26</v>
      </c>
      <c r="G442" s="1" t="s">
        <v>27</v>
      </c>
      <c r="H442" s="1" t="s">
        <v>13173</v>
      </c>
      <c r="I442" s="1" t="s">
        <v>13174</v>
      </c>
      <c r="J442" s="1" t="s">
        <v>13174</v>
      </c>
      <c r="K442" s="2"/>
      <c r="L442" s="1">
        <v>-3.0</v>
      </c>
      <c r="M442" s="1"/>
      <c r="N442" s="1">
        <v>16.2125</v>
      </c>
      <c r="O442" s="1" t="s">
        <v>11746</v>
      </c>
      <c r="P442" s="1" t="s">
        <v>13175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16</v>
      </c>
      <c r="B443" s="1" t="s">
        <v>17</v>
      </c>
      <c r="C443" s="3">
        <v>498.0</v>
      </c>
      <c r="D443" s="1">
        <v>0.0</v>
      </c>
      <c r="E443" s="2"/>
      <c r="F443" s="1" t="s">
        <v>18</v>
      </c>
      <c r="G443" s="1" t="s">
        <v>19</v>
      </c>
      <c r="H443" s="1" t="s">
        <v>13176</v>
      </c>
      <c r="I443" s="1" t="s">
        <v>13177</v>
      </c>
      <c r="J443" s="1" t="s">
        <v>13177</v>
      </c>
      <c r="K443" s="2"/>
      <c r="L443" s="1">
        <v>2.0</v>
      </c>
      <c r="M443" s="1"/>
      <c r="N443" s="1">
        <v>8.924016666666667</v>
      </c>
      <c r="O443" s="1" t="s">
        <v>22</v>
      </c>
      <c r="P443" s="1" t="s">
        <v>13178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24</v>
      </c>
      <c r="B444" s="1" t="s">
        <v>17</v>
      </c>
      <c r="C444" s="1">
        <v>279.2</v>
      </c>
      <c r="D444" s="1">
        <v>0.0</v>
      </c>
      <c r="E444" s="1" t="s">
        <v>25</v>
      </c>
      <c r="F444" s="1" t="s">
        <v>26</v>
      </c>
      <c r="G444" s="1" t="s">
        <v>27</v>
      </c>
      <c r="H444" s="1" t="s">
        <v>13179</v>
      </c>
      <c r="I444" s="1" t="s">
        <v>13180</v>
      </c>
      <c r="J444" s="1" t="s">
        <v>13180</v>
      </c>
      <c r="K444" s="2"/>
      <c r="L444" s="1">
        <v>-3.0</v>
      </c>
      <c r="M444" s="1"/>
      <c r="N444" s="1">
        <v>11.255483333333334</v>
      </c>
      <c r="O444" s="1" t="s">
        <v>11746</v>
      </c>
      <c r="P444" s="1" t="s">
        <v>13181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24</v>
      </c>
      <c r="B445" s="1" t="s">
        <v>17</v>
      </c>
      <c r="C445" s="1">
        <v>749.4</v>
      </c>
      <c r="D445" s="1">
        <v>0.0</v>
      </c>
      <c r="E445" s="1" t="s">
        <v>25</v>
      </c>
      <c r="F445" s="1" t="s">
        <v>26</v>
      </c>
      <c r="G445" s="1" t="s">
        <v>27</v>
      </c>
      <c r="H445" s="1" t="s">
        <v>13182</v>
      </c>
      <c r="I445" s="1" t="s">
        <v>13183</v>
      </c>
      <c r="J445" s="1" t="s">
        <v>13183</v>
      </c>
      <c r="K445" s="2"/>
      <c r="L445" s="1">
        <v>-3.0</v>
      </c>
      <c r="M445" s="1"/>
      <c r="N445" s="1">
        <v>16.965716666666665</v>
      </c>
      <c r="O445" s="1" t="s">
        <v>11746</v>
      </c>
      <c r="P445" s="1" t="s">
        <v>13184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48</v>
      </c>
      <c r="B446" s="1" t="s">
        <v>17</v>
      </c>
      <c r="C446" s="1">
        <v>247.0</v>
      </c>
      <c r="D446" s="1">
        <v>62.0</v>
      </c>
      <c r="E446" s="2"/>
      <c r="F446" s="1" t="s">
        <v>18</v>
      </c>
      <c r="G446" s="1" t="s">
        <v>27</v>
      </c>
      <c r="H446" s="1" t="s">
        <v>13185</v>
      </c>
      <c r="I446" s="1" t="s">
        <v>13186</v>
      </c>
      <c r="J446" s="1" t="s">
        <v>13186</v>
      </c>
      <c r="K446" s="2"/>
      <c r="L446" s="1">
        <v>-8.0</v>
      </c>
      <c r="M446" s="1"/>
      <c r="N446" s="1">
        <v>11.194033333333334</v>
      </c>
      <c r="O446" s="1" t="s">
        <v>55</v>
      </c>
      <c r="P446" s="1" t="s">
        <v>12802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16</v>
      </c>
      <c r="B447" s="1" t="s">
        <v>17</v>
      </c>
      <c r="C447" s="1">
        <v>119.0</v>
      </c>
      <c r="D447" s="1">
        <v>0.0</v>
      </c>
      <c r="E447" s="2"/>
      <c r="F447" s="1" t="s">
        <v>18</v>
      </c>
      <c r="G447" s="1" t="s">
        <v>19</v>
      </c>
      <c r="H447" s="1" t="s">
        <v>13187</v>
      </c>
      <c r="I447" s="1" t="s">
        <v>13188</v>
      </c>
      <c r="J447" s="1" t="s">
        <v>13188</v>
      </c>
      <c r="K447" s="2"/>
      <c r="L447" s="1">
        <v>1.0</v>
      </c>
      <c r="M447" s="1"/>
      <c r="N447" s="1">
        <v>7.729916666666667</v>
      </c>
      <c r="O447" s="1" t="s">
        <v>22</v>
      </c>
      <c r="P447" s="1" t="s">
        <v>13189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24</v>
      </c>
      <c r="B448" s="1" t="s">
        <v>17</v>
      </c>
      <c r="C448" s="1">
        <v>329.0</v>
      </c>
      <c r="D448" s="1">
        <v>0.0</v>
      </c>
      <c r="E448" s="1" t="s">
        <v>25</v>
      </c>
      <c r="F448" s="1" t="s">
        <v>26</v>
      </c>
      <c r="G448" s="1" t="s">
        <v>27</v>
      </c>
      <c r="H448" s="1" t="s">
        <v>13190</v>
      </c>
      <c r="I448" s="1" t="s">
        <v>13191</v>
      </c>
      <c r="J448" s="1" t="s">
        <v>13191</v>
      </c>
      <c r="K448" s="2"/>
      <c r="L448" s="1">
        <v>-6.0</v>
      </c>
      <c r="M448" s="1"/>
      <c r="N448" s="1">
        <v>8.937983333333333</v>
      </c>
      <c r="O448" s="1" t="s">
        <v>11746</v>
      </c>
      <c r="P448" s="1" t="s">
        <v>12467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24</v>
      </c>
      <c r="B449" s="1" t="s">
        <v>17</v>
      </c>
      <c r="C449" s="1">
        <v>532.4</v>
      </c>
      <c r="D449" s="1">
        <v>0.0</v>
      </c>
      <c r="E449" s="1" t="s">
        <v>25</v>
      </c>
      <c r="F449" s="1" t="s">
        <v>26</v>
      </c>
      <c r="G449" s="1" t="s">
        <v>27</v>
      </c>
      <c r="H449" s="1" t="s">
        <v>13192</v>
      </c>
      <c r="I449" s="1" t="s">
        <v>13193</v>
      </c>
      <c r="J449" s="1" t="s">
        <v>13193</v>
      </c>
      <c r="K449" s="2"/>
      <c r="L449" s="1">
        <v>-6.0</v>
      </c>
      <c r="M449" s="1"/>
      <c r="N449" s="1">
        <v>13.705316666666667</v>
      </c>
      <c r="O449" s="1" t="s">
        <v>11746</v>
      </c>
      <c r="P449" s="1" t="s">
        <v>13164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24</v>
      </c>
      <c r="B450" s="1" t="s">
        <v>17</v>
      </c>
      <c r="C450" s="3">
        <v>249.2</v>
      </c>
      <c r="D450" s="1">
        <v>0.0</v>
      </c>
      <c r="E450" s="1" t="s">
        <v>25</v>
      </c>
      <c r="F450" s="1" t="s">
        <v>26</v>
      </c>
      <c r="G450" s="1" t="s">
        <v>27</v>
      </c>
      <c r="H450" s="1" t="s">
        <v>13194</v>
      </c>
      <c r="I450" s="1" t="s">
        <v>13195</v>
      </c>
      <c r="J450" s="1" t="s">
        <v>13195</v>
      </c>
      <c r="K450" s="2"/>
      <c r="L450" s="1">
        <v>-9.0</v>
      </c>
      <c r="M450" s="1"/>
      <c r="N450" s="1">
        <v>5.9542166666666665</v>
      </c>
      <c r="O450" s="1" t="s">
        <v>11746</v>
      </c>
      <c r="P450" s="1" t="s">
        <v>13196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48</v>
      </c>
      <c r="B451" s="1" t="s">
        <v>17</v>
      </c>
      <c r="C451" s="1">
        <v>223.0</v>
      </c>
      <c r="D451" s="1">
        <v>56.0</v>
      </c>
      <c r="E451" s="2"/>
      <c r="F451" s="1" t="s">
        <v>18</v>
      </c>
      <c r="G451" s="1" t="s">
        <v>123</v>
      </c>
      <c r="H451" s="1" t="s">
        <v>13197</v>
      </c>
      <c r="I451" s="1" t="s">
        <v>13198</v>
      </c>
      <c r="J451" s="1" t="s">
        <v>13198</v>
      </c>
      <c r="K451" s="2"/>
      <c r="L451" s="1">
        <v>-9.0</v>
      </c>
      <c r="M451" s="1"/>
      <c r="N451" s="1">
        <v>9.7665</v>
      </c>
      <c r="O451" s="1" t="s">
        <v>55</v>
      </c>
      <c r="P451" s="1" t="s">
        <v>13199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24</v>
      </c>
      <c r="B452" s="1" t="s">
        <v>17</v>
      </c>
      <c r="C452" s="1">
        <v>281.2</v>
      </c>
      <c r="D452" s="1">
        <v>0.0</v>
      </c>
      <c r="E452" s="1" t="s">
        <v>25</v>
      </c>
      <c r="F452" s="1" t="s">
        <v>26</v>
      </c>
      <c r="G452" s="1" t="s">
        <v>27</v>
      </c>
      <c r="H452" s="1" t="s">
        <v>13200</v>
      </c>
      <c r="I452" s="1" t="s">
        <v>13201</v>
      </c>
      <c r="J452" s="1" t="s">
        <v>13201</v>
      </c>
      <c r="K452" s="2"/>
      <c r="L452" s="1">
        <v>-6.0</v>
      </c>
      <c r="M452" s="1"/>
      <c r="N452" s="1">
        <v>8.577016666666667</v>
      </c>
      <c r="O452" s="1" t="s">
        <v>11746</v>
      </c>
      <c r="P452" s="1" t="s">
        <v>13202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48</v>
      </c>
      <c r="B453" s="1" t="s">
        <v>17</v>
      </c>
      <c r="C453" s="1">
        <v>247.0</v>
      </c>
      <c r="D453" s="1">
        <v>62.0</v>
      </c>
      <c r="E453" s="2"/>
      <c r="F453" s="1" t="s">
        <v>18</v>
      </c>
      <c r="G453" s="1" t="s">
        <v>19</v>
      </c>
      <c r="H453" s="1" t="s">
        <v>13203</v>
      </c>
      <c r="I453" s="1" t="s">
        <v>13204</v>
      </c>
      <c r="J453" s="1" t="s">
        <v>13204</v>
      </c>
      <c r="K453" s="2"/>
      <c r="L453" s="1">
        <v>-6.0</v>
      </c>
      <c r="M453" s="1"/>
      <c r="N453" s="1">
        <v>12.822633333333334</v>
      </c>
      <c r="O453" s="1" t="s">
        <v>55</v>
      </c>
      <c r="P453" s="1" t="s">
        <v>12523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48</v>
      </c>
      <c r="B454" s="1" t="s">
        <v>17</v>
      </c>
      <c r="C454" s="1">
        <v>414.0</v>
      </c>
      <c r="D454" s="1">
        <v>0.0</v>
      </c>
      <c r="E454" s="1" t="s">
        <v>12389</v>
      </c>
      <c r="F454" s="1" t="s">
        <v>50</v>
      </c>
      <c r="G454" s="1" t="s">
        <v>27</v>
      </c>
      <c r="H454" s="1" t="s">
        <v>13205</v>
      </c>
      <c r="I454" s="1" t="s">
        <v>13206</v>
      </c>
      <c r="J454" s="1" t="s">
        <v>13207</v>
      </c>
      <c r="K454" s="1" t="s">
        <v>13208</v>
      </c>
      <c r="L454" s="1">
        <v>5.0</v>
      </c>
      <c r="M454" s="1">
        <v>0.02145</v>
      </c>
      <c r="N454" s="1">
        <v>24.545066666666667</v>
      </c>
      <c r="O454" s="1" t="s">
        <v>55</v>
      </c>
      <c r="P454" s="1" t="s">
        <v>13209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32</v>
      </c>
      <c r="B455" s="1" t="s">
        <v>17</v>
      </c>
      <c r="C455" s="1">
        <v>677.0</v>
      </c>
      <c r="D455" s="1">
        <v>0.0</v>
      </c>
      <c r="E455" s="2"/>
      <c r="F455" s="1" t="s">
        <v>26</v>
      </c>
      <c r="G455" s="1" t="s">
        <v>27</v>
      </c>
      <c r="H455" s="1" t="s">
        <v>13210</v>
      </c>
      <c r="I455" s="1" t="s">
        <v>13211</v>
      </c>
      <c r="J455" s="1" t="s">
        <v>13211</v>
      </c>
      <c r="K455" s="2"/>
      <c r="L455" s="1">
        <v>-6.0</v>
      </c>
      <c r="M455" s="1"/>
      <c r="N455" s="1">
        <v>13.173333333333334</v>
      </c>
      <c r="O455" s="1" t="s">
        <v>11739</v>
      </c>
      <c r="P455" s="1" t="s">
        <v>13212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24</v>
      </c>
      <c r="B456" s="1" t="s">
        <v>1468</v>
      </c>
      <c r="C456" s="1">
        <v>304.2</v>
      </c>
      <c r="D456" s="1">
        <v>0.0</v>
      </c>
      <c r="E456" s="1" t="s">
        <v>25</v>
      </c>
      <c r="F456" s="1" t="s">
        <v>26</v>
      </c>
      <c r="G456" s="1" t="s">
        <v>27</v>
      </c>
      <c r="H456" s="1" t="s">
        <v>13213</v>
      </c>
      <c r="I456" s="2"/>
      <c r="J456" s="2"/>
      <c r="K456" s="2"/>
      <c r="L456" s="1">
        <v>0.0</v>
      </c>
      <c r="M456" s="1"/>
      <c r="N456" s="2"/>
      <c r="O456" s="1" t="s">
        <v>11746</v>
      </c>
      <c r="P456" s="1" t="s">
        <v>13214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32</v>
      </c>
      <c r="B457" s="1" t="s">
        <v>17</v>
      </c>
      <c r="C457" s="1">
        <v>329.0</v>
      </c>
      <c r="D457" s="1">
        <v>0.0</v>
      </c>
      <c r="E457" s="2"/>
      <c r="F457" s="1" t="s">
        <v>26</v>
      </c>
      <c r="G457" s="1" t="s">
        <v>27</v>
      </c>
      <c r="H457" s="1" t="s">
        <v>13215</v>
      </c>
      <c r="I457" s="1" t="s">
        <v>13216</v>
      </c>
      <c r="J457" s="1" t="s">
        <v>13216</v>
      </c>
      <c r="K457" s="2"/>
      <c r="L457" s="1">
        <v>-4.0</v>
      </c>
      <c r="M457" s="1"/>
      <c r="N457" s="1">
        <v>10.469133333333334</v>
      </c>
      <c r="O457" s="1" t="s">
        <v>11739</v>
      </c>
      <c r="P457" s="1" t="s">
        <v>12422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24</v>
      </c>
      <c r="B458" s="1" t="s">
        <v>17</v>
      </c>
      <c r="C458" s="3">
        <v>314.0</v>
      </c>
      <c r="D458" s="1">
        <v>0.0</v>
      </c>
      <c r="E458" s="1" t="s">
        <v>25</v>
      </c>
      <c r="F458" s="1" t="s">
        <v>26</v>
      </c>
      <c r="G458" s="1" t="s">
        <v>27</v>
      </c>
      <c r="H458" s="1" t="s">
        <v>13217</v>
      </c>
      <c r="I458" s="1" t="s">
        <v>13218</v>
      </c>
      <c r="J458" s="1" t="s">
        <v>13218</v>
      </c>
      <c r="K458" s="2"/>
      <c r="L458" s="1">
        <v>-7.0</v>
      </c>
      <c r="M458" s="1"/>
      <c r="N458" s="1">
        <v>7.389516666666666</v>
      </c>
      <c r="O458" s="1" t="s">
        <v>11746</v>
      </c>
      <c r="P458" s="1" t="s">
        <v>13219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24</v>
      </c>
      <c r="B459" s="1" t="s">
        <v>17</v>
      </c>
      <c r="C459" s="1">
        <v>396.4</v>
      </c>
      <c r="D459" s="1">
        <v>0.0</v>
      </c>
      <c r="E459" s="1" t="s">
        <v>25</v>
      </c>
      <c r="F459" s="1" t="s">
        <v>26</v>
      </c>
      <c r="G459" s="1" t="s">
        <v>27</v>
      </c>
      <c r="H459" s="1" t="s">
        <v>13220</v>
      </c>
      <c r="I459" s="1" t="s">
        <v>13221</v>
      </c>
      <c r="J459" s="1" t="s">
        <v>13221</v>
      </c>
      <c r="K459" s="2"/>
      <c r="L459" s="1">
        <v>-1.0</v>
      </c>
      <c r="M459" s="1"/>
      <c r="N459" s="1">
        <v>13.876466666666667</v>
      </c>
      <c r="O459" s="1" t="s">
        <v>11746</v>
      </c>
      <c r="P459" s="1" t="s">
        <v>13222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66</v>
      </c>
      <c r="B460" s="1" t="s">
        <v>17</v>
      </c>
      <c r="C460" s="1">
        <v>354.0</v>
      </c>
      <c r="D460" s="1">
        <v>0.0</v>
      </c>
      <c r="E460" s="1" t="s">
        <v>11736</v>
      </c>
      <c r="F460" s="1" t="s">
        <v>26</v>
      </c>
      <c r="G460" s="1" t="s">
        <v>27</v>
      </c>
      <c r="H460" s="1" t="s">
        <v>13223</v>
      </c>
      <c r="I460" s="1" t="s">
        <v>13224</v>
      </c>
      <c r="J460" s="1" t="s">
        <v>13224</v>
      </c>
      <c r="K460" s="2"/>
      <c r="L460" s="1">
        <v>-1.0</v>
      </c>
      <c r="M460" s="1"/>
      <c r="N460" s="1">
        <v>13.618633333333333</v>
      </c>
      <c r="O460" s="1" t="s">
        <v>11739</v>
      </c>
      <c r="P460" s="1" t="s">
        <v>13225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48</v>
      </c>
      <c r="B461" s="1" t="s">
        <v>17</v>
      </c>
      <c r="C461" s="3">
        <v>772.0</v>
      </c>
      <c r="D461" s="1">
        <v>0.0</v>
      </c>
      <c r="E461" s="1" t="s">
        <v>25</v>
      </c>
      <c r="F461" s="1" t="s">
        <v>50</v>
      </c>
      <c r="G461" s="1" t="s">
        <v>27</v>
      </c>
      <c r="H461" s="1" t="s">
        <v>13226</v>
      </c>
      <c r="I461" s="1" t="s">
        <v>13227</v>
      </c>
      <c r="J461" s="1" t="s">
        <v>13228</v>
      </c>
      <c r="K461" s="1" t="s">
        <v>13229</v>
      </c>
      <c r="L461" s="1">
        <v>-4.0</v>
      </c>
      <c r="M461" s="1">
        <v>0.6954</v>
      </c>
      <c r="N461" s="1">
        <v>9.378316666666667</v>
      </c>
      <c r="O461" s="1" t="s">
        <v>55</v>
      </c>
      <c r="P461" s="1" t="s">
        <v>13230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48</v>
      </c>
      <c r="B462" s="1" t="s">
        <v>17</v>
      </c>
      <c r="C462" s="1">
        <v>638.0</v>
      </c>
      <c r="D462" s="1">
        <v>0.0</v>
      </c>
      <c r="E462" s="1" t="s">
        <v>12389</v>
      </c>
      <c r="F462" s="1" t="s">
        <v>50</v>
      </c>
      <c r="G462" s="1" t="s">
        <v>27</v>
      </c>
      <c r="H462" s="1" t="s">
        <v>13231</v>
      </c>
      <c r="I462" s="1" t="s">
        <v>13232</v>
      </c>
      <c r="J462" s="1" t="s">
        <v>13233</v>
      </c>
      <c r="K462" s="1" t="s">
        <v>13234</v>
      </c>
      <c r="L462" s="1">
        <v>7.0</v>
      </c>
      <c r="M462" s="1">
        <v>0.013383333333333334</v>
      </c>
      <c r="N462" s="1">
        <v>30.146183333333333</v>
      </c>
      <c r="O462" s="1" t="s">
        <v>55</v>
      </c>
      <c r="P462" s="1" t="s">
        <v>13235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24</v>
      </c>
      <c r="B463" s="3" t="s">
        <v>17</v>
      </c>
      <c r="C463" s="1">
        <v>364.0</v>
      </c>
      <c r="D463" s="1">
        <v>0.0</v>
      </c>
      <c r="E463" s="1" t="s">
        <v>25</v>
      </c>
      <c r="F463" s="1" t="s">
        <v>26</v>
      </c>
      <c r="G463" s="1" t="s">
        <v>27</v>
      </c>
      <c r="H463" s="1" t="s">
        <v>13236</v>
      </c>
      <c r="I463" s="1" t="s">
        <v>13237</v>
      </c>
      <c r="J463" s="1" t="s">
        <v>13237</v>
      </c>
      <c r="K463" s="2"/>
      <c r="L463" s="1">
        <v>-8.0</v>
      </c>
      <c r="M463" s="1"/>
      <c r="N463" s="1">
        <v>6.0831333333333335</v>
      </c>
      <c r="O463" s="1" t="s">
        <v>11746</v>
      </c>
      <c r="P463" s="1" t="s">
        <v>13238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24</v>
      </c>
      <c r="B464" s="1" t="s">
        <v>17</v>
      </c>
      <c r="C464" s="1">
        <v>224.2</v>
      </c>
      <c r="D464" s="1">
        <v>0.0</v>
      </c>
      <c r="E464" s="1" t="s">
        <v>25</v>
      </c>
      <c r="F464" s="1" t="s">
        <v>26</v>
      </c>
      <c r="G464" s="1" t="s">
        <v>27</v>
      </c>
      <c r="H464" s="1" t="s">
        <v>13239</v>
      </c>
      <c r="I464" s="1" t="s">
        <v>13240</v>
      </c>
      <c r="J464" s="1" t="s">
        <v>13240</v>
      </c>
      <c r="K464" s="2"/>
      <c r="L464" s="1">
        <v>-7.0</v>
      </c>
      <c r="M464" s="1"/>
      <c r="N464" s="1">
        <v>7.401416666666667</v>
      </c>
      <c r="O464" s="1" t="s">
        <v>11746</v>
      </c>
      <c r="P464" s="1" t="s">
        <v>13241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48</v>
      </c>
      <c r="B465" s="1" t="s">
        <v>17</v>
      </c>
      <c r="C465" s="1">
        <v>517.0</v>
      </c>
      <c r="D465" s="1">
        <v>100.0</v>
      </c>
      <c r="E465" s="2"/>
      <c r="F465" s="1" t="s">
        <v>18</v>
      </c>
      <c r="G465" s="1" t="s">
        <v>27</v>
      </c>
      <c r="H465" s="1" t="s">
        <v>13242</v>
      </c>
      <c r="I465" s="1" t="s">
        <v>13243</v>
      </c>
      <c r="J465" s="1" t="s">
        <v>13243</v>
      </c>
      <c r="K465" s="2"/>
      <c r="L465" s="1">
        <v>-15.0</v>
      </c>
      <c r="M465" s="1"/>
      <c r="N465" s="1">
        <v>8.29035</v>
      </c>
      <c r="O465" s="1" t="s">
        <v>55</v>
      </c>
      <c r="P465" s="1" t="s">
        <v>13244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48</v>
      </c>
      <c r="B466" s="1" t="s">
        <v>17</v>
      </c>
      <c r="C466" s="1">
        <v>555.0</v>
      </c>
      <c r="D466" s="1">
        <v>0.0</v>
      </c>
      <c r="E466" s="1" t="s">
        <v>12389</v>
      </c>
      <c r="F466" s="1" t="s">
        <v>50</v>
      </c>
      <c r="G466" s="1" t="s">
        <v>27</v>
      </c>
      <c r="H466" s="1" t="s">
        <v>13245</v>
      </c>
      <c r="I466" s="1" t="s">
        <v>13246</v>
      </c>
      <c r="J466" s="1" t="s">
        <v>13247</v>
      </c>
      <c r="K466" s="1" t="s">
        <v>13248</v>
      </c>
      <c r="L466" s="1">
        <v>-28.0</v>
      </c>
      <c r="M466" s="1">
        <v>0.012616666666666667</v>
      </c>
      <c r="N466" s="1">
        <v>7.326933333333334</v>
      </c>
      <c r="O466" s="1" t="s">
        <v>55</v>
      </c>
      <c r="P466" s="1" t="s">
        <v>13249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48</v>
      </c>
      <c r="B467" s="1" t="s">
        <v>17</v>
      </c>
      <c r="C467" s="1">
        <v>247.0</v>
      </c>
      <c r="D467" s="1">
        <v>62.0</v>
      </c>
      <c r="E467" s="2"/>
      <c r="F467" s="1" t="s">
        <v>18</v>
      </c>
      <c r="G467" s="1" t="s">
        <v>123</v>
      </c>
      <c r="H467" s="1" t="s">
        <v>13250</v>
      </c>
      <c r="I467" s="1" t="s">
        <v>13251</v>
      </c>
      <c r="J467" s="1" t="s">
        <v>13251</v>
      </c>
      <c r="K467" s="2"/>
      <c r="L467" s="1">
        <v>-12.0</v>
      </c>
      <c r="M467" s="1"/>
      <c r="N467" s="1">
        <v>6.5003166666666665</v>
      </c>
      <c r="O467" s="1" t="s">
        <v>55</v>
      </c>
      <c r="P467" s="1" t="s">
        <v>13252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48</v>
      </c>
      <c r="B468" s="1" t="s">
        <v>17</v>
      </c>
      <c r="C468" s="1">
        <v>267.0</v>
      </c>
      <c r="D468" s="1">
        <v>67.0</v>
      </c>
      <c r="E468" s="2"/>
      <c r="F468" s="1" t="s">
        <v>18</v>
      </c>
      <c r="G468" s="1" t="s">
        <v>123</v>
      </c>
      <c r="H468" s="1" t="s">
        <v>13253</v>
      </c>
      <c r="I468" s="1" t="s">
        <v>13254</v>
      </c>
      <c r="J468" s="1" t="s">
        <v>13254</v>
      </c>
      <c r="K468" s="2"/>
      <c r="L468" s="1">
        <v>-6.0</v>
      </c>
      <c r="M468" s="1"/>
      <c r="N468" s="1">
        <v>28.410183333333332</v>
      </c>
      <c r="O468" s="1" t="s">
        <v>55</v>
      </c>
      <c r="P468" s="1" t="s">
        <v>13255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32</v>
      </c>
      <c r="B469" s="1" t="s">
        <v>17</v>
      </c>
      <c r="C469" s="1">
        <v>658.0</v>
      </c>
      <c r="D469" s="1">
        <v>0.0</v>
      </c>
      <c r="E469" s="2"/>
      <c r="F469" s="1" t="s">
        <v>26</v>
      </c>
      <c r="G469" s="1" t="s">
        <v>19</v>
      </c>
      <c r="H469" s="1" t="s">
        <v>13256</v>
      </c>
      <c r="I469" s="1" t="s">
        <v>13257</v>
      </c>
      <c r="J469" s="1" t="s">
        <v>13257</v>
      </c>
      <c r="K469" s="2"/>
      <c r="L469" s="1">
        <v>-7.0</v>
      </c>
      <c r="M469" s="1"/>
      <c r="N469" s="1">
        <v>12.119133333333334</v>
      </c>
      <c r="O469" s="1" t="s">
        <v>11739</v>
      </c>
      <c r="P469" s="1" t="s">
        <v>13258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32</v>
      </c>
      <c r="B470" s="1" t="s">
        <v>17</v>
      </c>
      <c r="C470" s="1">
        <v>764.0</v>
      </c>
      <c r="D470" s="1">
        <v>0.0</v>
      </c>
      <c r="E470" s="2"/>
      <c r="F470" s="1" t="s">
        <v>26</v>
      </c>
      <c r="G470" s="1" t="s">
        <v>27</v>
      </c>
      <c r="H470" s="1" t="s">
        <v>13259</v>
      </c>
      <c r="I470" s="1" t="s">
        <v>13260</v>
      </c>
      <c r="J470" s="1" t="s">
        <v>13260</v>
      </c>
      <c r="K470" s="2"/>
      <c r="L470" s="1">
        <v>-8.0</v>
      </c>
      <c r="M470" s="1"/>
      <c r="N470" s="1">
        <v>11.674766666666667</v>
      </c>
      <c r="O470" s="1" t="s">
        <v>11739</v>
      </c>
      <c r="P470" s="1" t="s">
        <v>13261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66</v>
      </c>
      <c r="B471" s="1" t="s">
        <v>17</v>
      </c>
      <c r="C471" s="1">
        <v>264.0</v>
      </c>
      <c r="D471" s="1">
        <v>0.0</v>
      </c>
      <c r="E471" s="2"/>
      <c r="F471" s="1" t="s">
        <v>18</v>
      </c>
      <c r="G471" s="1" t="s">
        <v>27</v>
      </c>
      <c r="H471" s="1" t="s">
        <v>13262</v>
      </c>
      <c r="I471" s="1" t="s">
        <v>13263</v>
      </c>
      <c r="J471" s="1" t="s">
        <v>13263</v>
      </c>
      <c r="K471" s="2"/>
      <c r="L471" s="1">
        <v>-5.0</v>
      </c>
      <c r="M471" s="1"/>
      <c r="N471" s="1">
        <v>9.04615</v>
      </c>
      <c r="O471" s="1" t="s">
        <v>11739</v>
      </c>
      <c r="P471" s="1" t="s">
        <v>13264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66</v>
      </c>
      <c r="B472" s="1" t="s">
        <v>17</v>
      </c>
      <c r="C472" s="1">
        <v>264.0</v>
      </c>
      <c r="D472" s="1">
        <v>0.0</v>
      </c>
      <c r="E472" s="1" t="s">
        <v>11969</v>
      </c>
      <c r="F472" s="1" t="s">
        <v>26</v>
      </c>
      <c r="G472" s="1" t="s">
        <v>27</v>
      </c>
      <c r="H472" s="1" t="s">
        <v>13265</v>
      </c>
      <c r="I472" s="1" t="s">
        <v>13266</v>
      </c>
      <c r="J472" s="1" t="s">
        <v>13266</v>
      </c>
      <c r="K472" s="2"/>
      <c r="L472" s="1">
        <v>-5.0</v>
      </c>
      <c r="M472" s="1"/>
      <c r="N472" s="1">
        <v>9.634666666666666</v>
      </c>
      <c r="O472" s="1" t="s">
        <v>11739</v>
      </c>
      <c r="P472" s="1" t="s">
        <v>13267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24</v>
      </c>
      <c r="B473" s="1" t="s">
        <v>17</v>
      </c>
      <c r="C473" s="1">
        <v>422.2</v>
      </c>
      <c r="D473" s="1">
        <v>0.0</v>
      </c>
      <c r="E473" s="1" t="s">
        <v>25</v>
      </c>
      <c r="F473" s="1" t="s">
        <v>26</v>
      </c>
      <c r="G473" s="1" t="s">
        <v>27</v>
      </c>
      <c r="H473" s="1" t="s">
        <v>13268</v>
      </c>
      <c r="I473" s="1" t="s">
        <v>13269</v>
      </c>
      <c r="J473" s="1" t="s">
        <v>13269</v>
      </c>
      <c r="K473" s="2"/>
      <c r="L473" s="1">
        <v>-6.0</v>
      </c>
      <c r="M473" s="1"/>
      <c r="N473" s="1">
        <v>8.446233333333334</v>
      </c>
      <c r="O473" s="1" t="s">
        <v>11746</v>
      </c>
      <c r="P473" s="1" t="s">
        <v>13270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16</v>
      </c>
      <c r="B474" s="1" t="s">
        <v>17</v>
      </c>
      <c r="C474" s="1">
        <v>249.0</v>
      </c>
      <c r="D474" s="1">
        <v>0.0</v>
      </c>
      <c r="E474" s="2"/>
      <c r="F474" s="1" t="s">
        <v>18</v>
      </c>
      <c r="G474" s="1" t="s">
        <v>19</v>
      </c>
      <c r="H474" s="1" t="s">
        <v>13271</v>
      </c>
      <c r="I474" s="1" t="s">
        <v>13272</v>
      </c>
      <c r="J474" s="1" t="s">
        <v>13272</v>
      </c>
      <c r="K474" s="2"/>
      <c r="L474" s="1">
        <v>3.0</v>
      </c>
      <c r="M474" s="1"/>
      <c r="N474" s="1">
        <v>9.253133333333333</v>
      </c>
      <c r="O474" s="1" t="s">
        <v>22</v>
      </c>
      <c r="P474" s="1" t="s">
        <v>13273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24</v>
      </c>
      <c r="B475" s="1" t="s">
        <v>17</v>
      </c>
      <c r="C475" s="1">
        <v>324.0</v>
      </c>
      <c r="D475" s="1">
        <v>0.0</v>
      </c>
      <c r="E475" s="1" t="s">
        <v>25</v>
      </c>
      <c r="F475" s="1" t="s">
        <v>26</v>
      </c>
      <c r="G475" s="1" t="s">
        <v>27</v>
      </c>
      <c r="H475" s="1" t="s">
        <v>13274</v>
      </c>
      <c r="I475" s="1" t="s">
        <v>13275</v>
      </c>
      <c r="J475" s="1" t="s">
        <v>13275</v>
      </c>
      <c r="K475" s="2"/>
      <c r="L475" s="1">
        <v>-8.0</v>
      </c>
      <c r="M475" s="1"/>
      <c r="N475" s="1">
        <v>6.334016666666667</v>
      </c>
      <c r="O475" s="1" t="s">
        <v>11746</v>
      </c>
      <c r="P475" s="1" t="s">
        <v>13276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24</v>
      </c>
      <c r="B476" s="1" t="s">
        <v>17</v>
      </c>
      <c r="C476" s="3">
        <v>425.2</v>
      </c>
      <c r="D476" s="1">
        <v>0.0</v>
      </c>
      <c r="E476" s="1" t="s">
        <v>25</v>
      </c>
      <c r="F476" s="1" t="s">
        <v>26</v>
      </c>
      <c r="G476" s="1" t="s">
        <v>27</v>
      </c>
      <c r="H476" s="1" t="s">
        <v>13277</v>
      </c>
      <c r="I476" s="1" t="s">
        <v>13278</v>
      </c>
      <c r="J476" s="1" t="s">
        <v>13278</v>
      </c>
      <c r="K476" s="2"/>
      <c r="L476" s="1">
        <v>-5.0</v>
      </c>
      <c r="M476" s="1"/>
      <c r="N476" s="1">
        <v>9.1486</v>
      </c>
      <c r="O476" s="1" t="s">
        <v>11746</v>
      </c>
      <c r="P476" s="1" t="s">
        <v>13279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24</v>
      </c>
      <c r="B477" s="1" t="s">
        <v>17</v>
      </c>
      <c r="C477" s="1">
        <v>214.2</v>
      </c>
      <c r="D477" s="1">
        <v>0.0</v>
      </c>
      <c r="E477" s="1" t="s">
        <v>25</v>
      </c>
      <c r="F477" s="1" t="s">
        <v>26</v>
      </c>
      <c r="G477" s="1" t="s">
        <v>27</v>
      </c>
      <c r="H477" s="1" t="s">
        <v>13280</v>
      </c>
      <c r="I477" s="1" t="s">
        <v>13281</v>
      </c>
      <c r="J477" s="1" t="s">
        <v>13281</v>
      </c>
      <c r="K477" s="2"/>
      <c r="L477" s="1">
        <v>-7.0</v>
      </c>
      <c r="M477" s="1"/>
      <c r="N477" s="1">
        <v>7.763066666666667</v>
      </c>
      <c r="O477" s="1" t="s">
        <v>11746</v>
      </c>
      <c r="P477" s="1" t="s">
        <v>12361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48</v>
      </c>
      <c r="B478" s="1" t="s">
        <v>17</v>
      </c>
      <c r="C478" s="1">
        <v>185.0</v>
      </c>
      <c r="D478" s="1">
        <v>88.0</v>
      </c>
      <c r="E478" s="1" t="s">
        <v>25</v>
      </c>
      <c r="F478" s="1" t="s">
        <v>50</v>
      </c>
      <c r="G478" s="1" t="s">
        <v>27</v>
      </c>
      <c r="H478" s="1" t="s">
        <v>13282</v>
      </c>
      <c r="I478" s="1" t="s">
        <v>13283</v>
      </c>
      <c r="J478" s="1" t="s">
        <v>13284</v>
      </c>
      <c r="K478" s="1" t="s">
        <v>13285</v>
      </c>
      <c r="L478" s="1">
        <v>-7.0</v>
      </c>
      <c r="M478" s="1">
        <v>2.5471833333333334</v>
      </c>
      <c r="N478" s="1">
        <v>9.270933333333334</v>
      </c>
      <c r="O478" s="1" t="s">
        <v>55</v>
      </c>
      <c r="P478" s="1" t="s">
        <v>13286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24</v>
      </c>
      <c r="B479" s="1" t="s">
        <v>17</v>
      </c>
      <c r="C479" s="1">
        <v>214.2</v>
      </c>
      <c r="D479" s="1">
        <v>0.0</v>
      </c>
      <c r="E479" s="1" t="s">
        <v>25</v>
      </c>
      <c r="F479" s="1" t="s">
        <v>26</v>
      </c>
      <c r="G479" s="1" t="s">
        <v>27</v>
      </c>
      <c r="H479" s="1" t="s">
        <v>13287</v>
      </c>
      <c r="I479" s="1" t="s">
        <v>13288</v>
      </c>
      <c r="J479" s="1" t="s">
        <v>13288</v>
      </c>
      <c r="K479" s="2"/>
      <c r="L479" s="1">
        <v>-8.0</v>
      </c>
      <c r="M479" s="1"/>
      <c r="N479" s="1">
        <v>6.02205</v>
      </c>
      <c r="O479" s="1" t="s">
        <v>11746</v>
      </c>
      <c r="P479" s="1" t="s">
        <v>13289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48</v>
      </c>
      <c r="B480" s="1" t="s">
        <v>17</v>
      </c>
      <c r="C480" s="1">
        <v>458.0</v>
      </c>
      <c r="D480" s="1">
        <v>0.0</v>
      </c>
      <c r="E480" s="1" t="s">
        <v>25</v>
      </c>
      <c r="F480" s="1" t="s">
        <v>50</v>
      </c>
      <c r="G480" s="1" t="s">
        <v>27</v>
      </c>
      <c r="H480" s="1" t="s">
        <v>13290</v>
      </c>
      <c r="I480" s="1" t="s">
        <v>13291</v>
      </c>
      <c r="J480" s="1" t="s">
        <v>13292</v>
      </c>
      <c r="K480" s="1" t="s">
        <v>13293</v>
      </c>
      <c r="L480" s="1">
        <v>22.0</v>
      </c>
      <c r="M480" s="1">
        <v>1.0106166666666667</v>
      </c>
      <c r="N480" s="1">
        <v>11.01745</v>
      </c>
      <c r="O480" s="1" t="s">
        <v>55</v>
      </c>
      <c r="P480" s="1" t="s">
        <v>13294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24</v>
      </c>
      <c r="B481" s="1" t="s">
        <v>17</v>
      </c>
      <c r="C481" s="1">
        <v>214.2</v>
      </c>
      <c r="D481" s="1">
        <v>0.0</v>
      </c>
      <c r="E481" s="1" t="s">
        <v>25</v>
      </c>
      <c r="F481" s="1" t="s">
        <v>26</v>
      </c>
      <c r="G481" s="1" t="s">
        <v>27</v>
      </c>
      <c r="H481" s="1" t="s">
        <v>13295</v>
      </c>
      <c r="I481" s="1" t="s">
        <v>13296</v>
      </c>
      <c r="J481" s="1" t="s">
        <v>13296</v>
      </c>
      <c r="K481" s="2"/>
      <c r="L481" s="1">
        <v>-6.0</v>
      </c>
      <c r="M481" s="1"/>
      <c r="N481" s="1">
        <v>8.221766666666667</v>
      </c>
      <c r="O481" s="1" t="s">
        <v>11746</v>
      </c>
      <c r="P481" s="1" t="s">
        <v>12361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24</v>
      </c>
      <c r="B482" s="1" t="s">
        <v>17</v>
      </c>
      <c r="C482" s="1">
        <v>284.2</v>
      </c>
      <c r="D482" s="1">
        <v>0.0</v>
      </c>
      <c r="E482" s="1" t="s">
        <v>25</v>
      </c>
      <c r="F482" s="1" t="s">
        <v>26</v>
      </c>
      <c r="G482" s="1" t="s">
        <v>27</v>
      </c>
      <c r="H482" s="1" t="s">
        <v>13297</v>
      </c>
      <c r="I482" s="1" t="s">
        <v>13298</v>
      </c>
      <c r="J482" s="1" t="s">
        <v>13298</v>
      </c>
      <c r="K482" s="2"/>
      <c r="L482" s="1">
        <v>-2.0</v>
      </c>
      <c r="M482" s="1"/>
      <c r="N482" s="1">
        <v>12.5499</v>
      </c>
      <c r="O482" s="1" t="s">
        <v>11746</v>
      </c>
      <c r="P482" s="1" t="s">
        <v>13299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66</v>
      </c>
      <c r="B483" s="1" t="s">
        <v>17</v>
      </c>
      <c r="C483" s="1">
        <v>593.0</v>
      </c>
      <c r="D483" s="1">
        <v>0.0</v>
      </c>
      <c r="E483" s="1" t="s">
        <v>13300</v>
      </c>
      <c r="F483" s="1" t="s">
        <v>26</v>
      </c>
      <c r="G483" s="1" t="s">
        <v>27</v>
      </c>
      <c r="H483" s="1" t="s">
        <v>13301</v>
      </c>
      <c r="I483" s="1" t="s">
        <v>13302</v>
      </c>
      <c r="J483" s="1" t="s">
        <v>13302</v>
      </c>
      <c r="K483" s="2"/>
      <c r="L483" s="1">
        <v>-8.0</v>
      </c>
      <c r="M483" s="1"/>
      <c r="N483" s="1">
        <v>11.347766666666667</v>
      </c>
      <c r="O483" s="1" t="s">
        <v>11739</v>
      </c>
      <c r="P483" s="1" t="s">
        <v>13303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24</v>
      </c>
      <c r="B484" s="1" t="s">
        <v>17</v>
      </c>
      <c r="C484" s="1">
        <v>329.0</v>
      </c>
      <c r="D484" s="1">
        <v>0.0</v>
      </c>
      <c r="E484" s="1" t="s">
        <v>25</v>
      </c>
      <c r="F484" s="1" t="s">
        <v>26</v>
      </c>
      <c r="G484" s="1" t="s">
        <v>27</v>
      </c>
      <c r="H484" s="1" t="s">
        <v>13304</v>
      </c>
      <c r="I484" s="1" t="s">
        <v>13305</v>
      </c>
      <c r="J484" s="1" t="s">
        <v>13305</v>
      </c>
      <c r="K484" s="2"/>
      <c r="L484" s="1">
        <v>-5.0</v>
      </c>
      <c r="M484" s="1"/>
      <c r="N484" s="1">
        <v>9.895633333333333</v>
      </c>
      <c r="O484" s="1" t="s">
        <v>11746</v>
      </c>
      <c r="P484" s="1" t="s">
        <v>13306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66</v>
      </c>
      <c r="B485" s="1" t="s">
        <v>17</v>
      </c>
      <c r="C485" s="1">
        <v>458.0</v>
      </c>
      <c r="D485" s="1">
        <v>0.0</v>
      </c>
      <c r="E485" s="1" t="s">
        <v>12435</v>
      </c>
      <c r="F485" s="1" t="s">
        <v>26</v>
      </c>
      <c r="G485" s="1" t="s">
        <v>27</v>
      </c>
      <c r="H485" s="1" t="s">
        <v>13307</v>
      </c>
      <c r="I485" s="1" t="s">
        <v>13308</v>
      </c>
      <c r="J485" s="1" t="s">
        <v>13308</v>
      </c>
      <c r="K485" s="2"/>
      <c r="L485" s="1">
        <v>-3.0</v>
      </c>
      <c r="M485" s="1"/>
      <c r="N485" s="1">
        <v>11.956066666666667</v>
      </c>
      <c r="O485" s="1" t="s">
        <v>11739</v>
      </c>
      <c r="P485" s="1" t="s">
        <v>13309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48</v>
      </c>
      <c r="B486" s="1" t="s">
        <v>17</v>
      </c>
      <c r="C486" s="3">
        <v>395.0</v>
      </c>
      <c r="D486" s="1">
        <v>0.0</v>
      </c>
      <c r="E486" s="1" t="s">
        <v>25</v>
      </c>
      <c r="F486" s="1" t="s">
        <v>50</v>
      </c>
      <c r="G486" s="1" t="s">
        <v>27</v>
      </c>
      <c r="H486" s="1" t="s">
        <v>13310</v>
      </c>
      <c r="I486" s="1" t="s">
        <v>13311</v>
      </c>
      <c r="J486" s="1" t="s">
        <v>13312</v>
      </c>
      <c r="K486" s="1" t="s">
        <v>13313</v>
      </c>
      <c r="L486" s="1">
        <v>-9.0</v>
      </c>
      <c r="M486" s="1">
        <v>0.5533333333333333</v>
      </c>
      <c r="N486" s="1">
        <v>20.8828</v>
      </c>
      <c r="O486" s="1" t="s">
        <v>55</v>
      </c>
      <c r="P486" s="1" t="s">
        <v>13314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32</v>
      </c>
      <c r="B487" s="1" t="s">
        <v>17</v>
      </c>
      <c r="C487" s="1">
        <v>1021.0</v>
      </c>
      <c r="D487" s="1">
        <v>0.0</v>
      </c>
      <c r="E487" s="2"/>
      <c r="F487" s="1" t="s">
        <v>26</v>
      </c>
      <c r="G487" s="1" t="s">
        <v>27</v>
      </c>
      <c r="H487" s="1" t="s">
        <v>13315</v>
      </c>
      <c r="I487" s="1" t="s">
        <v>13316</v>
      </c>
      <c r="J487" s="1" t="s">
        <v>13316</v>
      </c>
      <c r="K487" s="2"/>
      <c r="L487" s="1">
        <v>-6.0</v>
      </c>
      <c r="M487" s="1"/>
      <c r="N487" s="1">
        <v>13.825816666666666</v>
      </c>
      <c r="O487" s="1" t="s">
        <v>11739</v>
      </c>
      <c r="P487" s="1" t="s">
        <v>13317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48</v>
      </c>
      <c r="B488" s="1" t="s">
        <v>17</v>
      </c>
      <c r="C488" s="1">
        <v>328.0</v>
      </c>
      <c r="D488" s="1">
        <v>0.0</v>
      </c>
      <c r="E488" s="1" t="s">
        <v>25</v>
      </c>
      <c r="F488" s="1" t="s">
        <v>50</v>
      </c>
      <c r="G488" s="1" t="s">
        <v>27</v>
      </c>
      <c r="H488" s="1" t="s">
        <v>13318</v>
      </c>
      <c r="I488" s="1" t="s">
        <v>13319</v>
      </c>
      <c r="J488" s="1" t="s">
        <v>13320</v>
      </c>
      <c r="K488" s="1" t="s">
        <v>13321</v>
      </c>
      <c r="L488" s="1">
        <v>-3.0</v>
      </c>
      <c r="M488" s="1">
        <v>0.28786666666666666</v>
      </c>
      <c r="N488" s="1">
        <v>6.692</v>
      </c>
      <c r="O488" s="1" t="s">
        <v>55</v>
      </c>
      <c r="P488" s="1" t="s">
        <v>13322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32</v>
      </c>
      <c r="B489" s="1" t="s">
        <v>17</v>
      </c>
      <c r="C489" s="1">
        <v>329.0</v>
      </c>
      <c r="D489" s="1">
        <v>0.0</v>
      </c>
      <c r="E489" s="2"/>
      <c r="F489" s="1" t="s">
        <v>26</v>
      </c>
      <c r="G489" s="1" t="s">
        <v>27</v>
      </c>
      <c r="H489" s="1" t="s">
        <v>13323</v>
      </c>
      <c r="I489" s="1" t="s">
        <v>13324</v>
      </c>
      <c r="J489" s="1" t="s">
        <v>13324</v>
      </c>
      <c r="K489" s="2"/>
      <c r="L489" s="1">
        <v>-8.0</v>
      </c>
      <c r="M489" s="1"/>
      <c r="N489" s="1">
        <v>6.232583333333333</v>
      </c>
      <c r="O489" s="1" t="s">
        <v>11739</v>
      </c>
      <c r="P489" s="1" t="s">
        <v>13325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48</v>
      </c>
      <c r="B490" s="1" t="s">
        <v>17</v>
      </c>
      <c r="C490" s="1">
        <v>238.0</v>
      </c>
      <c r="D490" s="1">
        <v>12.0</v>
      </c>
      <c r="E490" s="1" t="s">
        <v>25</v>
      </c>
      <c r="F490" s="1" t="s">
        <v>50</v>
      </c>
      <c r="G490" s="1" t="s">
        <v>27</v>
      </c>
      <c r="H490" s="1" t="s">
        <v>13326</v>
      </c>
      <c r="I490" s="1" t="s">
        <v>13327</v>
      </c>
      <c r="J490" s="1" t="s">
        <v>13328</v>
      </c>
      <c r="K490" s="1" t="s">
        <v>13329</v>
      </c>
      <c r="L490" s="1">
        <v>9.0</v>
      </c>
      <c r="M490" s="1">
        <v>0.5303333333333333</v>
      </c>
      <c r="N490" s="1">
        <v>6.097666666666667</v>
      </c>
      <c r="O490" s="1" t="s">
        <v>55</v>
      </c>
      <c r="P490" s="1" t="s">
        <v>12470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32</v>
      </c>
      <c r="B491" s="1" t="s">
        <v>17</v>
      </c>
      <c r="C491" s="1">
        <v>592.0</v>
      </c>
      <c r="D491" s="1">
        <v>0.0</v>
      </c>
      <c r="E491" s="2"/>
      <c r="F491" s="1" t="s">
        <v>26</v>
      </c>
      <c r="G491" s="1" t="s">
        <v>27</v>
      </c>
      <c r="H491" s="1" t="s">
        <v>13330</v>
      </c>
      <c r="I491" s="1" t="s">
        <v>13331</v>
      </c>
      <c r="J491" s="1" t="s">
        <v>13331</v>
      </c>
      <c r="K491" s="2"/>
      <c r="L491" s="1">
        <v>-11.0</v>
      </c>
      <c r="M491" s="1"/>
      <c r="N491" s="1">
        <v>8.87695</v>
      </c>
      <c r="O491" s="1" t="s">
        <v>11739</v>
      </c>
      <c r="P491" s="1" t="s">
        <v>13332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32</v>
      </c>
      <c r="B492" s="1" t="s">
        <v>17</v>
      </c>
      <c r="C492" s="1">
        <v>450.0</v>
      </c>
      <c r="D492" s="1">
        <v>0.0</v>
      </c>
      <c r="E492" s="2"/>
      <c r="F492" s="1" t="s">
        <v>26</v>
      </c>
      <c r="G492" s="1" t="s">
        <v>27</v>
      </c>
      <c r="H492" s="1" t="s">
        <v>13333</v>
      </c>
      <c r="I492" s="1" t="s">
        <v>13334</v>
      </c>
      <c r="J492" s="1" t="s">
        <v>13334</v>
      </c>
      <c r="K492" s="2"/>
      <c r="L492" s="1">
        <v>-5.0</v>
      </c>
      <c r="M492" s="1"/>
      <c r="N492" s="1">
        <v>9.85375</v>
      </c>
      <c r="O492" s="1" t="s">
        <v>11739</v>
      </c>
      <c r="P492" s="1" t="s">
        <v>13335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24</v>
      </c>
      <c r="B493" s="1" t="s">
        <v>17</v>
      </c>
      <c r="C493" s="3">
        <v>1227.6</v>
      </c>
      <c r="D493" s="1">
        <v>0.0</v>
      </c>
      <c r="E493" s="1" t="s">
        <v>25</v>
      </c>
      <c r="F493" s="1" t="s">
        <v>26</v>
      </c>
      <c r="G493" s="1" t="s">
        <v>27</v>
      </c>
      <c r="H493" s="1" t="s">
        <v>13336</v>
      </c>
      <c r="I493" s="1" t="s">
        <v>13337</v>
      </c>
      <c r="J493" s="1" t="s">
        <v>13337</v>
      </c>
      <c r="K493" s="2"/>
      <c r="L493" s="1">
        <v>0.0</v>
      </c>
      <c r="M493" s="1"/>
      <c r="N493" s="1">
        <v>20.941983333333333</v>
      </c>
      <c r="O493" s="1" t="s">
        <v>11746</v>
      </c>
      <c r="P493" s="1" t="s">
        <v>13338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66</v>
      </c>
      <c r="B494" s="1" t="s">
        <v>17</v>
      </c>
      <c r="C494" s="1">
        <v>394.0</v>
      </c>
      <c r="D494" s="1">
        <v>0.0</v>
      </c>
      <c r="E494" s="1" t="s">
        <v>2404</v>
      </c>
      <c r="F494" s="1" t="s">
        <v>26</v>
      </c>
      <c r="G494" s="1" t="s">
        <v>27</v>
      </c>
      <c r="H494" s="1" t="s">
        <v>13339</v>
      </c>
      <c r="I494" s="1" t="s">
        <v>13340</v>
      </c>
      <c r="J494" s="1" t="s">
        <v>13340</v>
      </c>
      <c r="K494" s="2"/>
      <c r="L494" s="1">
        <v>-1.0</v>
      </c>
      <c r="M494" s="1"/>
      <c r="N494" s="1">
        <v>13.785516666666666</v>
      </c>
      <c r="O494" s="1" t="s">
        <v>11739</v>
      </c>
      <c r="P494" s="1" t="s">
        <v>13341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24</v>
      </c>
      <c r="B495" s="1" t="s">
        <v>17</v>
      </c>
      <c r="C495" s="1">
        <v>503.2</v>
      </c>
      <c r="D495" s="1">
        <v>0.0</v>
      </c>
      <c r="E495" s="1" t="s">
        <v>25</v>
      </c>
      <c r="F495" s="1" t="s">
        <v>26</v>
      </c>
      <c r="G495" s="1" t="s">
        <v>27</v>
      </c>
      <c r="H495" s="1" t="s">
        <v>13342</v>
      </c>
      <c r="I495" s="1" t="s">
        <v>13343</v>
      </c>
      <c r="J495" s="1" t="s">
        <v>13343</v>
      </c>
      <c r="K495" s="2"/>
      <c r="L495" s="1">
        <v>-7.0</v>
      </c>
      <c r="M495" s="1"/>
      <c r="N495" s="1">
        <v>12.95865</v>
      </c>
      <c r="O495" s="1" t="s">
        <v>11746</v>
      </c>
      <c r="P495" s="1" t="s">
        <v>13344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48</v>
      </c>
      <c r="B496" s="1" t="s">
        <v>17</v>
      </c>
      <c r="C496" s="1">
        <v>239.0</v>
      </c>
      <c r="D496" s="1">
        <v>11.0</v>
      </c>
      <c r="E496" s="1" t="s">
        <v>25</v>
      </c>
      <c r="F496" s="1" t="s">
        <v>50</v>
      </c>
      <c r="G496" s="1" t="s">
        <v>27</v>
      </c>
      <c r="H496" s="1" t="s">
        <v>13345</v>
      </c>
      <c r="I496" s="1" t="s">
        <v>13346</v>
      </c>
      <c r="J496" s="1" t="s">
        <v>13347</v>
      </c>
      <c r="K496" s="1" t="s">
        <v>13348</v>
      </c>
      <c r="L496" s="1">
        <v>-1.0</v>
      </c>
      <c r="M496" s="1">
        <v>0.47855</v>
      </c>
      <c r="N496" s="1">
        <v>11.313483333333334</v>
      </c>
      <c r="O496" s="1" t="s">
        <v>55</v>
      </c>
      <c r="P496" s="1" t="s">
        <v>12038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66</v>
      </c>
      <c r="B497" s="1" t="s">
        <v>17</v>
      </c>
      <c r="C497" s="1">
        <v>364.0</v>
      </c>
      <c r="D497" s="1">
        <v>0.0</v>
      </c>
      <c r="E497" s="1" t="s">
        <v>2361</v>
      </c>
      <c r="F497" s="1" t="s">
        <v>26</v>
      </c>
      <c r="G497" s="1" t="s">
        <v>27</v>
      </c>
      <c r="H497" s="1" t="s">
        <v>13349</v>
      </c>
      <c r="I497" s="1" t="s">
        <v>13350</v>
      </c>
      <c r="J497" s="1" t="s">
        <v>13350</v>
      </c>
      <c r="K497" s="2"/>
      <c r="L497" s="1">
        <v>-1.0</v>
      </c>
      <c r="M497" s="1"/>
      <c r="N497" s="1">
        <v>13.791466666666667</v>
      </c>
      <c r="O497" s="1" t="s">
        <v>11739</v>
      </c>
      <c r="P497" s="1" t="s">
        <v>13351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24</v>
      </c>
      <c r="B498" s="1" t="s">
        <v>17</v>
      </c>
      <c r="C498" s="1">
        <v>346.2</v>
      </c>
      <c r="D498" s="1">
        <v>0.0</v>
      </c>
      <c r="E498" s="1" t="s">
        <v>25</v>
      </c>
      <c r="F498" s="1" t="s">
        <v>26</v>
      </c>
      <c r="G498" s="1" t="s">
        <v>27</v>
      </c>
      <c r="H498" s="1" t="s">
        <v>13352</v>
      </c>
      <c r="I498" s="1" t="s">
        <v>13353</v>
      </c>
      <c r="J498" s="1" t="s">
        <v>13353</v>
      </c>
      <c r="K498" s="2"/>
      <c r="L498" s="1">
        <v>-3.0</v>
      </c>
      <c r="M498" s="1"/>
      <c r="N498" s="1">
        <v>11.4113</v>
      </c>
      <c r="O498" s="1" t="s">
        <v>11746</v>
      </c>
      <c r="P498" s="1" t="s">
        <v>13354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48</v>
      </c>
      <c r="B499" s="1" t="s">
        <v>17</v>
      </c>
      <c r="C499" s="1">
        <v>363.0</v>
      </c>
      <c r="D499" s="1">
        <v>91.0</v>
      </c>
      <c r="E499" s="2"/>
      <c r="F499" s="1" t="s">
        <v>18</v>
      </c>
      <c r="G499" s="1" t="s">
        <v>123</v>
      </c>
      <c r="H499" s="1" t="s">
        <v>13355</v>
      </c>
      <c r="I499" s="1" t="s">
        <v>13356</v>
      </c>
      <c r="J499" s="1" t="s">
        <v>13356</v>
      </c>
      <c r="K499" s="2"/>
      <c r="L499" s="1">
        <v>-9.0</v>
      </c>
      <c r="M499" s="1"/>
      <c r="N499" s="1">
        <v>25.8626</v>
      </c>
      <c r="O499" s="1" t="s">
        <v>55</v>
      </c>
      <c r="P499" s="1" t="s">
        <v>13357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24</v>
      </c>
      <c r="B500" s="1" t="s">
        <v>17</v>
      </c>
      <c r="C500" s="3">
        <v>562.4</v>
      </c>
      <c r="D500" s="1">
        <v>0.0</v>
      </c>
      <c r="E500" s="1" t="s">
        <v>25</v>
      </c>
      <c r="F500" s="1" t="s">
        <v>26</v>
      </c>
      <c r="G500" s="1" t="s">
        <v>27</v>
      </c>
      <c r="H500" s="1" t="s">
        <v>13358</v>
      </c>
      <c r="I500" s="1" t="s">
        <v>13359</v>
      </c>
      <c r="J500" s="1" t="s">
        <v>13359</v>
      </c>
      <c r="K500" s="2"/>
      <c r="L500" s="1">
        <v>-2.0</v>
      </c>
      <c r="M500" s="1"/>
      <c r="N500" s="1">
        <v>17.81945</v>
      </c>
      <c r="O500" s="1" t="s">
        <v>11746</v>
      </c>
      <c r="P500" s="1" t="s">
        <v>13360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32</v>
      </c>
      <c r="B501" s="1" t="s">
        <v>17</v>
      </c>
      <c r="C501" s="1">
        <v>329.0</v>
      </c>
      <c r="D501" s="1">
        <v>0.0</v>
      </c>
      <c r="E501" s="2"/>
      <c r="F501" s="1" t="s">
        <v>26</v>
      </c>
      <c r="G501" s="1" t="s">
        <v>27</v>
      </c>
      <c r="H501" s="1" t="s">
        <v>13361</v>
      </c>
      <c r="I501" s="1" t="s">
        <v>13362</v>
      </c>
      <c r="J501" s="1" t="s">
        <v>13362</v>
      </c>
      <c r="K501" s="2"/>
      <c r="L501" s="1">
        <v>-6.0</v>
      </c>
      <c r="M501" s="1"/>
      <c r="N501" s="1">
        <v>8.4578</v>
      </c>
      <c r="O501" s="1" t="s">
        <v>11739</v>
      </c>
      <c r="P501" s="1" t="s">
        <v>13363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24</v>
      </c>
      <c r="B502" s="1" t="s">
        <v>17</v>
      </c>
      <c r="C502" s="1">
        <v>214.2</v>
      </c>
      <c r="D502" s="1">
        <v>0.0</v>
      </c>
      <c r="E502" s="1" t="s">
        <v>25</v>
      </c>
      <c r="F502" s="1" t="s">
        <v>26</v>
      </c>
      <c r="G502" s="1" t="s">
        <v>27</v>
      </c>
      <c r="H502" s="1" t="s">
        <v>13364</v>
      </c>
      <c r="I502" s="1" t="s">
        <v>13365</v>
      </c>
      <c r="J502" s="1" t="s">
        <v>13365</v>
      </c>
      <c r="K502" s="2"/>
      <c r="L502" s="1">
        <v>-2.0</v>
      </c>
      <c r="M502" s="1"/>
      <c r="N502" s="1">
        <v>12.989033333333333</v>
      </c>
      <c r="O502" s="1" t="s">
        <v>11746</v>
      </c>
      <c r="P502" s="1" t="s">
        <v>11800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48</v>
      </c>
      <c r="B503" s="1" t="s">
        <v>17</v>
      </c>
      <c r="C503" s="1">
        <v>199.0</v>
      </c>
      <c r="D503" s="1">
        <v>50.0</v>
      </c>
      <c r="E503" s="2"/>
      <c r="F503" s="1" t="s">
        <v>18</v>
      </c>
      <c r="G503" s="1" t="s">
        <v>19</v>
      </c>
      <c r="H503" s="1" t="s">
        <v>13366</v>
      </c>
      <c r="I503" s="1" t="s">
        <v>13367</v>
      </c>
      <c r="J503" s="1" t="s">
        <v>13367</v>
      </c>
      <c r="K503" s="2"/>
      <c r="L503" s="1">
        <v>-8.0</v>
      </c>
      <c r="M503" s="1"/>
      <c r="N503" s="1">
        <v>10.880633333333334</v>
      </c>
      <c r="O503" s="1" t="s">
        <v>55</v>
      </c>
      <c r="P503" s="1" t="s">
        <v>12998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24</v>
      </c>
      <c r="B504" s="1" t="s">
        <v>17</v>
      </c>
      <c r="C504" s="1">
        <v>329.0</v>
      </c>
      <c r="D504" s="1">
        <v>0.0</v>
      </c>
      <c r="E504" s="1" t="s">
        <v>25</v>
      </c>
      <c r="F504" s="1" t="s">
        <v>26</v>
      </c>
      <c r="G504" s="1" t="s">
        <v>27</v>
      </c>
      <c r="H504" s="1" t="s">
        <v>13368</v>
      </c>
      <c r="I504" s="1" t="s">
        <v>13369</v>
      </c>
      <c r="J504" s="1" t="s">
        <v>13369</v>
      </c>
      <c r="K504" s="2"/>
      <c r="L504" s="1">
        <v>-5.0</v>
      </c>
      <c r="M504" s="1"/>
      <c r="N504" s="1">
        <v>9.406516666666667</v>
      </c>
      <c r="O504" s="1" t="s">
        <v>11746</v>
      </c>
      <c r="P504" s="1" t="s">
        <v>13370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32</v>
      </c>
      <c r="B505" s="1" t="s">
        <v>17</v>
      </c>
      <c r="C505" s="1">
        <v>1584.0</v>
      </c>
      <c r="D505" s="1">
        <v>0.0</v>
      </c>
      <c r="E505" s="2"/>
      <c r="F505" s="1" t="s">
        <v>26</v>
      </c>
      <c r="G505" s="1" t="s">
        <v>27</v>
      </c>
      <c r="H505" s="1" t="s">
        <v>13371</v>
      </c>
      <c r="I505" s="1" t="s">
        <v>13372</v>
      </c>
      <c r="J505" s="1" t="s">
        <v>13372</v>
      </c>
      <c r="K505" s="2"/>
      <c r="L505" s="1">
        <v>0.0</v>
      </c>
      <c r="M505" s="1"/>
      <c r="N505" s="1">
        <v>20.1435</v>
      </c>
      <c r="O505" s="1" t="s">
        <v>11739</v>
      </c>
      <c r="P505" s="1" t="s">
        <v>13373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48</v>
      </c>
      <c r="B506" s="1" t="s">
        <v>17</v>
      </c>
      <c r="C506" s="1">
        <v>299.0</v>
      </c>
      <c r="D506" s="1">
        <v>75.0</v>
      </c>
      <c r="E506" s="2"/>
      <c r="F506" s="1" t="s">
        <v>18</v>
      </c>
      <c r="G506" s="1" t="s">
        <v>27</v>
      </c>
      <c r="H506" s="1" t="s">
        <v>13374</v>
      </c>
      <c r="I506" s="1" t="s">
        <v>13375</v>
      </c>
      <c r="J506" s="1" t="s">
        <v>13375</v>
      </c>
      <c r="K506" s="2"/>
      <c r="L506" s="1">
        <v>-11.0</v>
      </c>
      <c r="M506" s="1"/>
      <c r="N506" s="1">
        <v>7.4356333333333335</v>
      </c>
      <c r="O506" s="1" t="s">
        <v>55</v>
      </c>
      <c r="P506" s="1" t="s">
        <v>13376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24</v>
      </c>
      <c r="B507" s="1" t="s">
        <v>17</v>
      </c>
      <c r="C507" s="1">
        <v>394.0</v>
      </c>
      <c r="D507" s="1">
        <v>0.0</v>
      </c>
      <c r="E507" s="1" t="s">
        <v>25</v>
      </c>
      <c r="F507" s="1" t="s">
        <v>26</v>
      </c>
      <c r="G507" s="1" t="s">
        <v>27</v>
      </c>
      <c r="H507" s="1" t="s">
        <v>13377</v>
      </c>
      <c r="I507" s="1" t="s">
        <v>13378</v>
      </c>
      <c r="J507" s="1" t="s">
        <v>13378</v>
      </c>
      <c r="K507" s="2"/>
      <c r="L507" s="1">
        <v>-6.0</v>
      </c>
      <c r="M507" s="1"/>
      <c r="N507" s="1">
        <v>8.32685</v>
      </c>
      <c r="O507" s="1" t="s">
        <v>11746</v>
      </c>
      <c r="P507" s="1" t="s">
        <v>13379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48</v>
      </c>
      <c r="B508" s="1" t="s">
        <v>17</v>
      </c>
      <c r="C508" s="1">
        <v>458.0</v>
      </c>
      <c r="D508" s="1">
        <v>0.0</v>
      </c>
      <c r="E508" s="1" t="s">
        <v>25</v>
      </c>
      <c r="F508" s="1" t="s">
        <v>50</v>
      </c>
      <c r="G508" s="1" t="s">
        <v>19</v>
      </c>
      <c r="H508" s="1" t="s">
        <v>13380</v>
      </c>
      <c r="I508" s="1" t="s">
        <v>13381</v>
      </c>
      <c r="J508" s="1" t="s">
        <v>13382</v>
      </c>
      <c r="K508" s="1" t="s">
        <v>13383</v>
      </c>
      <c r="L508" s="1">
        <v>1.0</v>
      </c>
      <c r="M508" s="1">
        <v>1.1962833333333334</v>
      </c>
      <c r="N508" s="1">
        <v>25.064733333333333</v>
      </c>
      <c r="O508" s="1" t="s">
        <v>55</v>
      </c>
      <c r="P508" s="1" t="s">
        <v>13384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48</v>
      </c>
      <c r="B509" s="1" t="s">
        <v>17</v>
      </c>
      <c r="C509" s="1">
        <v>309.0</v>
      </c>
      <c r="D509" s="1">
        <v>0.0</v>
      </c>
      <c r="E509" s="1" t="s">
        <v>25</v>
      </c>
      <c r="F509" s="1" t="s">
        <v>50</v>
      </c>
      <c r="G509" s="1" t="s">
        <v>27</v>
      </c>
      <c r="H509" s="1" t="s">
        <v>13385</v>
      </c>
      <c r="I509" s="1" t="s">
        <v>13386</v>
      </c>
      <c r="J509" s="1" t="s">
        <v>13387</v>
      </c>
      <c r="K509" s="1" t="s">
        <v>13388</v>
      </c>
      <c r="L509" s="1">
        <v>-9.0</v>
      </c>
      <c r="M509" s="1">
        <v>37.062083333333334</v>
      </c>
      <c r="N509" s="1">
        <v>43.318733333333334</v>
      </c>
      <c r="O509" s="1" t="s">
        <v>55</v>
      </c>
      <c r="P509" s="1" t="s">
        <v>11968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16</v>
      </c>
      <c r="B510" s="1" t="s">
        <v>17</v>
      </c>
      <c r="C510" s="1">
        <v>49.0</v>
      </c>
      <c r="D510" s="1">
        <v>0.0</v>
      </c>
      <c r="E510" s="2"/>
      <c r="F510" s="1" t="s">
        <v>18</v>
      </c>
      <c r="G510" s="1" t="s">
        <v>19</v>
      </c>
      <c r="H510" s="1" t="s">
        <v>13389</v>
      </c>
      <c r="I510" s="1" t="s">
        <v>13390</v>
      </c>
      <c r="J510" s="1" t="s">
        <v>6967</v>
      </c>
      <c r="K510" s="2"/>
      <c r="L510" s="1">
        <v>295.0</v>
      </c>
      <c r="M510" s="1"/>
      <c r="N510" s="1">
        <v>0.47196666666666665</v>
      </c>
      <c r="O510" s="1" t="s">
        <v>22</v>
      </c>
      <c r="P510" s="1" t="s">
        <v>13391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24</v>
      </c>
      <c r="B511" s="1" t="s">
        <v>1468</v>
      </c>
      <c r="C511" s="1">
        <v>308.2</v>
      </c>
      <c r="D511" s="1">
        <v>0.0</v>
      </c>
      <c r="E511" s="1" t="s">
        <v>25</v>
      </c>
      <c r="F511" s="1" t="s">
        <v>26</v>
      </c>
      <c r="G511" s="1" t="s">
        <v>27</v>
      </c>
      <c r="H511" s="1" t="s">
        <v>13392</v>
      </c>
      <c r="I511" s="1" t="s">
        <v>13393</v>
      </c>
      <c r="J511" s="1" t="s">
        <v>13393</v>
      </c>
      <c r="K511" s="2"/>
      <c r="L511" s="1">
        <v>-3.0</v>
      </c>
      <c r="M511" s="1"/>
      <c r="N511" s="1">
        <v>11.831266666666666</v>
      </c>
      <c r="O511" s="1" t="s">
        <v>11746</v>
      </c>
      <c r="P511" s="1" t="s">
        <v>12414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32</v>
      </c>
      <c r="B512" s="1" t="s">
        <v>112</v>
      </c>
      <c r="C512" s="3">
        <v>329.0</v>
      </c>
      <c r="D512" s="1">
        <v>0.0</v>
      </c>
      <c r="E512" s="2"/>
      <c r="F512" s="1" t="s">
        <v>26</v>
      </c>
      <c r="G512" s="1" t="s">
        <v>27</v>
      </c>
      <c r="H512" s="1" t="s">
        <v>13394</v>
      </c>
      <c r="I512" s="1" t="s">
        <v>13395</v>
      </c>
      <c r="J512" s="1" t="s">
        <v>13395</v>
      </c>
      <c r="K512" s="2"/>
      <c r="L512" s="1">
        <v>1.0</v>
      </c>
      <c r="M512" s="1"/>
      <c r="N512" s="1">
        <v>16.35095</v>
      </c>
      <c r="O512" s="1" t="s">
        <v>11739</v>
      </c>
      <c r="P512" s="1" t="s">
        <v>13396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16</v>
      </c>
      <c r="B513" s="1" t="s">
        <v>17</v>
      </c>
      <c r="C513" s="3">
        <v>124.5</v>
      </c>
      <c r="D513" s="1">
        <v>124.5</v>
      </c>
      <c r="E513" s="2"/>
      <c r="F513" s="1" t="s">
        <v>18</v>
      </c>
      <c r="G513" s="1" t="s">
        <v>19</v>
      </c>
      <c r="H513" s="1" t="s">
        <v>13397</v>
      </c>
      <c r="I513" s="1" t="s">
        <v>13398</v>
      </c>
      <c r="J513" s="1" t="s">
        <v>6967</v>
      </c>
      <c r="K513" s="2"/>
      <c r="L513" s="1">
        <v>334.0</v>
      </c>
      <c r="M513" s="1"/>
      <c r="N513" s="1">
        <v>6.27215</v>
      </c>
      <c r="O513" s="1" t="s">
        <v>22</v>
      </c>
      <c r="P513" s="1" t="s">
        <v>13399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24</v>
      </c>
      <c r="B514" s="1" t="s">
        <v>17</v>
      </c>
      <c r="C514" s="1">
        <v>249.2</v>
      </c>
      <c r="D514" s="1">
        <v>0.0</v>
      </c>
      <c r="E514" s="1" t="s">
        <v>25</v>
      </c>
      <c r="F514" s="1" t="s">
        <v>26</v>
      </c>
      <c r="G514" s="1" t="s">
        <v>27</v>
      </c>
      <c r="H514" s="1" t="s">
        <v>13400</v>
      </c>
      <c r="I514" s="1" t="s">
        <v>13401</v>
      </c>
      <c r="J514" s="1" t="s">
        <v>13401</v>
      </c>
      <c r="K514" s="2"/>
      <c r="L514" s="1">
        <v>0.0</v>
      </c>
      <c r="M514" s="1"/>
      <c r="N514" s="1">
        <v>15.016666666666667</v>
      </c>
      <c r="O514" s="1" t="s">
        <v>11746</v>
      </c>
      <c r="P514" s="1" t="s">
        <v>13402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32</v>
      </c>
      <c r="B515" s="1" t="s">
        <v>112</v>
      </c>
      <c r="C515" s="1">
        <v>667.0</v>
      </c>
      <c r="D515" s="1">
        <v>0.0</v>
      </c>
      <c r="E515" s="2"/>
      <c r="F515" s="1" t="s">
        <v>26</v>
      </c>
      <c r="G515" s="1" t="s">
        <v>19</v>
      </c>
      <c r="H515" s="1" t="s">
        <v>13403</v>
      </c>
      <c r="I515" s="1" t="s">
        <v>13404</v>
      </c>
      <c r="J515" s="1" t="s">
        <v>13404</v>
      </c>
      <c r="K515" s="2"/>
      <c r="L515" s="1">
        <v>3.0</v>
      </c>
      <c r="M515" s="1"/>
      <c r="N515" s="1">
        <v>23.682933333333335</v>
      </c>
      <c r="O515" s="1" t="s">
        <v>11739</v>
      </c>
      <c r="P515" s="1" t="s">
        <v>13405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24</v>
      </c>
      <c r="B516" s="1" t="s">
        <v>17</v>
      </c>
      <c r="C516" s="3">
        <v>936.0</v>
      </c>
      <c r="D516" s="1">
        <v>0.0</v>
      </c>
      <c r="E516" s="1" t="s">
        <v>25</v>
      </c>
      <c r="F516" s="1" t="s">
        <v>26</v>
      </c>
      <c r="G516" s="1" t="s">
        <v>27</v>
      </c>
      <c r="H516" s="1" t="s">
        <v>13406</v>
      </c>
      <c r="I516" s="1" t="s">
        <v>13407</v>
      </c>
      <c r="J516" s="1" t="s">
        <v>13407</v>
      </c>
      <c r="K516" s="2"/>
      <c r="L516" s="1">
        <v>-1.0</v>
      </c>
      <c r="M516" s="1"/>
      <c r="N516" s="1">
        <v>18.715366666666668</v>
      </c>
      <c r="O516" s="1" t="s">
        <v>11746</v>
      </c>
      <c r="P516" s="1" t="s">
        <v>13408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24</v>
      </c>
      <c r="B517" s="1" t="s">
        <v>17</v>
      </c>
      <c r="C517" s="1">
        <v>214.2</v>
      </c>
      <c r="D517" s="1">
        <v>0.0</v>
      </c>
      <c r="E517" s="1" t="s">
        <v>25</v>
      </c>
      <c r="F517" s="1" t="s">
        <v>26</v>
      </c>
      <c r="G517" s="1" t="s">
        <v>27</v>
      </c>
      <c r="H517" s="1" t="s">
        <v>13409</v>
      </c>
      <c r="I517" s="1" t="s">
        <v>13410</v>
      </c>
      <c r="J517" s="1" t="s">
        <v>13410</v>
      </c>
      <c r="K517" s="2"/>
      <c r="L517" s="1">
        <v>-6.0</v>
      </c>
      <c r="M517" s="1"/>
      <c r="N517" s="1">
        <v>8.029683333333333</v>
      </c>
      <c r="O517" s="1" t="s">
        <v>11746</v>
      </c>
      <c r="P517" s="1" t="s">
        <v>11800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24</v>
      </c>
      <c r="B518" s="1" t="s">
        <v>17</v>
      </c>
      <c r="C518" s="3">
        <v>500.0</v>
      </c>
      <c r="D518" s="1">
        <v>0.0</v>
      </c>
      <c r="E518" s="1" t="s">
        <v>25</v>
      </c>
      <c r="F518" s="1" t="s">
        <v>26</v>
      </c>
      <c r="G518" s="1" t="s">
        <v>27</v>
      </c>
      <c r="H518" s="1" t="s">
        <v>13411</v>
      </c>
      <c r="I518" s="1" t="s">
        <v>13412</v>
      </c>
      <c r="J518" s="1" t="s">
        <v>13412</v>
      </c>
      <c r="K518" s="2"/>
      <c r="L518" s="1">
        <v>-4.0</v>
      </c>
      <c r="M518" s="1"/>
      <c r="N518" s="1">
        <v>15.105883333333333</v>
      </c>
      <c r="O518" s="1" t="s">
        <v>11746</v>
      </c>
      <c r="P518" s="1" t="s">
        <v>13413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16</v>
      </c>
      <c r="B519" s="1" t="s">
        <v>17</v>
      </c>
      <c r="C519" s="1">
        <v>509.0</v>
      </c>
      <c r="D519" s="1">
        <v>0.0</v>
      </c>
      <c r="E519" s="2"/>
      <c r="F519" s="1" t="s">
        <v>18</v>
      </c>
      <c r="G519" s="1" t="s">
        <v>19</v>
      </c>
      <c r="H519" s="1" t="s">
        <v>13414</v>
      </c>
      <c r="I519" s="1" t="s">
        <v>13415</v>
      </c>
      <c r="J519" s="1" t="s">
        <v>6967</v>
      </c>
      <c r="K519" s="2"/>
      <c r="L519" s="1">
        <v>359.0</v>
      </c>
      <c r="M519" s="1"/>
      <c r="N519" s="1">
        <v>8.769466666666666</v>
      </c>
      <c r="O519" s="1" t="s">
        <v>22</v>
      </c>
      <c r="P519" s="1" t="s">
        <v>13416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66</v>
      </c>
      <c r="B520" s="1" t="s">
        <v>112</v>
      </c>
      <c r="C520" s="1">
        <v>394.0</v>
      </c>
      <c r="D520" s="1">
        <v>0.0</v>
      </c>
      <c r="E520" s="1" t="s">
        <v>163</v>
      </c>
      <c r="F520" s="1" t="s">
        <v>26</v>
      </c>
      <c r="G520" s="1" t="s">
        <v>27</v>
      </c>
      <c r="H520" s="1" t="s">
        <v>13417</v>
      </c>
      <c r="I520" s="1" t="s">
        <v>13418</v>
      </c>
      <c r="J520" s="1" t="s">
        <v>13418</v>
      </c>
      <c r="K520" s="2"/>
      <c r="L520" s="1">
        <v>-7.0</v>
      </c>
      <c r="M520" s="1"/>
      <c r="N520" s="1">
        <v>7.819516666666667</v>
      </c>
      <c r="O520" s="1" t="s">
        <v>11739</v>
      </c>
      <c r="P520" s="1" t="s">
        <v>13419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24</v>
      </c>
      <c r="B521" s="1" t="s">
        <v>17</v>
      </c>
      <c r="C521" s="1">
        <v>424.0</v>
      </c>
      <c r="D521" s="1">
        <v>0.0</v>
      </c>
      <c r="E521" s="1" t="s">
        <v>25</v>
      </c>
      <c r="F521" s="1" t="s">
        <v>26</v>
      </c>
      <c r="G521" s="1" t="s">
        <v>27</v>
      </c>
      <c r="H521" s="1" t="s">
        <v>13420</v>
      </c>
      <c r="I521" s="1" t="s">
        <v>13421</v>
      </c>
      <c r="J521" s="1" t="s">
        <v>13421</v>
      </c>
      <c r="K521" s="2"/>
      <c r="L521" s="1">
        <v>-1.0</v>
      </c>
      <c r="M521" s="1"/>
      <c r="N521" s="1">
        <v>13.2553</v>
      </c>
      <c r="O521" s="1" t="s">
        <v>11746</v>
      </c>
      <c r="P521" s="1" t="s">
        <v>13422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24</v>
      </c>
      <c r="B522" s="1" t="s">
        <v>17</v>
      </c>
      <c r="C522" s="1">
        <v>232.2</v>
      </c>
      <c r="D522" s="1">
        <v>0.0</v>
      </c>
      <c r="E522" s="1" t="s">
        <v>25</v>
      </c>
      <c r="F522" s="1" t="s">
        <v>26</v>
      </c>
      <c r="G522" s="1" t="s">
        <v>27</v>
      </c>
      <c r="H522" s="1" t="s">
        <v>13423</v>
      </c>
      <c r="I522" s="1" t="s">
        <v>13424</v>
      </c>
      <c r="J522" s="1" t="s">
        <v>13424</v>
      </c>
      <c r="K522" s="2"/>
      <c r="L522" s="1">
        <v>-8.0</v>
      </c>
      <c r="M522" s="1"/>
      <c r="N522" s="1">
        <v>6.2744</v>
      </c>
      <c r="O522" s="1" t="s">
        <v>11746</v>
      </c>
      <c r="P522" s="1" t="s">
        <v>13425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16</v>
      </c>
      <c r="B523" s="1" t="s">
        <v>17</v>
      </c>
      <c r="C523" s="1">
        <v>618.0</v>
      </c>
      <c r="D523" s="1">
        <v>0.0</v>
      </c>
      <c r="E523" s="2"/>
      <c r="F523" s="1" t="s">
        <v>18</v>
      </c>
      <c r="G523" s="1" t="s">
        <v>19</v>
      </c>
      <c r="H523" s="1" t="s">
        <v>13426</v>
      </c>
      <c r="I523" s="1" t="s">
        <v>13427</v>
      </c>
      <c r="J523" s="1" t="s">
        <v>6967</v>
      </c>
      <c r="K523" s="2"/>
      <c r="L523" s="1">
        <v>389.0</v>
      </c>
      <c r="M523" s="1"/>
      <c r="N523" s="1">
        <v>12.5986</v>
      </c>
      <c r="O523" s="1" t="s">
        <v>22</v>
      </c>
      <c r="P523" s="1" t="s">
        <v>13428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32</v>
      </c>
      <c r="B524" s="1" t="s">
        <v>112</v>
      </c>
      <c r="C524" s="1">
        <v>378.0</v>
      </c>
      <c r="D524" s="1">
        <v>0.0</v>
      </c>
      <c r="E524" s="2"/>
      <c r="F524" s="1" t="s">
        <v>26</v>
      </c>
      <c r="G524" s="1" t="s">
        <v>27</v>
      </c>
      <c r="H524" s="1" t="s">
        <v>13429</v>
      </c>
      <c r="I524" s="1" t="s">
        <v>13430</v>
      </c>
      <c r="J524" s="1" t="s">
        <v>13430</v>
      </c>
      <c r="K524" s="2"/>
      <c r="L524" s="1">
        <v>-5.0</v>
      </c>
      <c r="M524" s="1"/>
      <c r="N524" s="1">
        <v>9.801816666666667</v>
      </c>
      <c r="O524" s="1" t="s">
        <v>11739</v>
      </c>
      <c r="P524" s="1" t="s">
        <v>13431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32</v>
      </c>
      <c r="B525" s="1" t="s">
        <v>112</v>
      </c>
      <c r="C525" s="1">
        <v>528.0</v>
      </c>
      <c r="D525" s="1">
        <v>0.0</v>
      </c>
      <c r="E525" s="2"/>
      <c r="F525" s="1" t="s">
        <v>26</v>
      </c>
      <c r="G525" s="1" t="s">
        <v>19</v>
      </c>
      <c r="H525" s="1" t="s">
        <v>13432</v>
      </c>
      <c r="I525" s="1" t="s">
        <v>13433</v>
      </c>
      <c r="J525" s="1" t="s">
        <v>13433</v>
      </c>
      <c r="K525" s="2"/>
      <c r="L525" s="1">
        <v>-13.0</v>
      </c>
      <c r="M525" s="1"/>
      <c r="N525" s="1">
        <v>6.724833333333334</v>
      </c>
      <c r="O525" s="1" t="s">
        <v>11739</v>
      </c>
      <c r="P525" s="1" t="s">
        <v>13434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48</v>
      </c>
      <c r="B526" s="1" t="s">
        <v>17</v>
      </c>
      <c r="C526" s="1">
        <v>250.0</v>
      </c>
      <c r="D526" s="1">
        <v>0.0</v>
      </c>
      <c r="E526" s="1" t="s">
        <v>25</v>
      </c>
      <c r="F526" s="1" t="s">
        <v>50</v>
      </c>
      <c r="G526" s="1" t="s">
        <v>27</v>
      </c>
      <c r="H526" s="1" t="s">
        <v>13435</v>
      </c>
      <c r="I526" s="1" t="s">
        <v>13436</v>
      </c>
      <c r="J526" s="1" t="s">
        <v>13437</v>
      </c>
      <c r="K526" s="1" t="s">
        <v>13438</v>
      </c>
      <c r="L526" s="1">
        <v>-11.0</v>
      </c>
      <c r="M526" s="1">
        <v>1.9489833333333333</v>
      </c>
      <c r="N526" s="1">
        <v>8.621233333333333</v>
      </c>
      <c r="O526" s="1" t="s">
        <v>55</v>
      </c>
      <c r="P526" s="1" t="s">
        <v>13439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16</v>
      </c>
      <c r="B527" s="1" t="s">
        <v>17</v>
      </c>
      <c r="C527" s="1">
        <v>528.0</v>
      </c>
      <c r="D527" s="1">
        <v>0.0</v>
      </c>
      <c r="E527" s="2"/>
      <c r="F527" s="1" t="s">
        <v>18</v>
      </c>
      <c r="G527" s="1" t="s">
        <v>19</v>
      </c>
      <c r="H527" s="1" t="s">
        <v>13440</v>
      </c>
      <c r="I527" s="1" t="s">
        <v>13441</v>
      </c>
      <c r="J527" s="1" t="s">
        <v>6967</v>
      </c>
      <c r="K527" s="2"/>
      <c r="L527" s="1">
        <v>419.0</v>
      </c>
      <c r="M527" s="1"/>
      <c r="N527" s="1">
        <v>10.3142</v>
      </c>
      <c r="O527" s="1" t="s">
        <v>22</v>
      </c>
      <c r="P527" s="1" t="s">
        <v>13442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66</v>
      </c>
      <c r="B528" s="1" t="s">
        <v>112</v>
      </c>
      <c r="C528" s="1">
        <v>224.0</v>
      </c>
      <c r="D528" s="1">
        <v>0.0</v>
      </c>
      <c r="E528" s="1" t="s">
        <v>13443</v>
      </c>
      <c r="F528" s="1" t="s">
        <v>26</v>
      </c>
      <c r="G528" s="1" t="s">
        <v>27</v>
      </c>
      <c r="H528" s="1" t="s">
        <v>13444</v>
      </c>
      <c r="I528" s="1" t="s">
        <v>13445</v>
      </c>
      <c r="J528" s="1" t="s">
        <v>13445</v>
      </c>
      <c r="K528" s="2"/>
      <c r="L528" s="1">
        <v>-9.0</v>
      </c>
      <c r="M528" s="1"/>
      <c r="N528" s="1">
        <v>5.649233333333333</v>
      </c>
      <c r="O528" s="1" t="s">
        <v>11739</v>
      </c>
      <c r="P528" s="1" t="s">
        <v>841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24</v>
      </c>
      <c r="B529" s="1" t="s">
        <v>17</v>
      </c>
      <c r="C529" s="1">
        <v>329.0</v>
      </c>
      <c r="D529" s="1">
        <v>0.0</v>
      </c>
      <c r="E529" s="1" t="s">
        <v>25</v>
      </c>
      <c r="F529" s="1" t="s">
        <v>26</v>
      </c>
      <c r="G529" s="1" t="s">
        <v>27</v>
      </c>
      <c r="H529" s="1" t="s">
        <v>13446</v>
      </c>
      <c r="I529" s="1" t="s">
        <v>13447</v>
      </c>
      <c r="J529" s="1" t="s">
        <v>13447</v>
      </c>
      <c r="K529" s="2"/>
      <c r="L529" s="1">
        <v>-7.0</v>
      </c>
      <c r="M529" s="1"/>
      <c r="N529" s="1">
        <v>7.39175</v>
      </c>
      <c r="O529" s="1" t="s">
        <v>11746</v>
      </c>
      <c r="P529" s="1" t="s">
        <v>13448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16</v>
      </c>
      <c r="B530" s="1" t="s">
        <v>17</v>
      </c>
      <c r="C530" s="1">
        <v>59.0</v>
      </c>
      <c r="D530" s="1">
        <v>0.0</v>
      </c>
      <c r="E530" s="2"/>
      <c r="F530" s="1" t="s">
        <v>18</v>
      </c>
      <c r="G530" s="1" t="s">
        <v>19</v>
      </c>
      <c r="H530" s="1" t="s">
        <v>13449</v>
      </c>
      <c r="I530" s="1" t="s">
        <v>13450</v>
      </c>
      <c r="J530" s="1" t="s">
        <v>6967</v>
      </c>
      <c r="K530" s="2"/>
      <c r="L530" s="1">
        <v>443.0</v>
      </c>
      <c r="M530" s="1"/>
      <c r="N530" s="1">
        <v>0.59565</v>
      </c>
      <c r="O530" s="1" t="s">
        <v>22</v>
      </c>
      <c r="P530" s="1" t="s">
        <v>13451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66</v>
      </c>
      <c r="B531" s="1" t="s">
        <v>112</v>
      </c>
      <c r="C531" s="1">
        <v>437.0</v>
      </c>
      <c r="D531" s="1">
        <v>0.0</v>
      </c>
      <c r="E531" s="1" t="s">
        <v>13452</v>
      </c>
      <c r="F531" s="1" t="s">
        <v>26</v>
      </c>
      <c r="G531" s="1" t="s">
        <v>27</v>
      </c>
      <c r="H531" s="1" t="s">
        <v>13453</v>
      </c>
      <c r="I531" s="1" t="s">
        <v>13454</v>
      </c>
      <c r="J531" s="1" t="s">
        <v>13454</v>
      </c>
      <c r="K531" s="2"/>
      <c r="L531" s="1">
        <v>-2.0</v>
      </c>
      <c r="M531" s="1"/>
      <c r="N531" s="1">
        <v>12.950333333333333</v>
      </c>
      <c r="O531" s="1" t="s">
        <v>11739</v>
      </c>
      <c r="P531" s="1" t="s">
        <v>13455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24</v>
      </c>
      <c r="B532" s="1" t="s">
        <v>17</v>
      </c>
      <c r="C532" s="1">
        <v>446.4</v>
      </c>
      <c r="D532" s="1">
        <v>0.0</v>
      </c>
      <c r="E532" s="1" t="s">
        <v>25</v>
      </c>
      <c r="F532" s="1" t="s">
        <v>26</v>
      </c>
      <c r="G532" s="1" t="s">
        <v>27</v>
      </c>
      <c r="H532" s="1" t="s">
        <v>13456</v>
      </c>
      <c r="I532" s="1" t="s">
        <v>13457</v>
      </c>
      <c r="J532" s="1" t="s">
        <v>13457</v>
      </c>
      <c r="K532" s="2"/>
      <c r="L532" s="1">
        <v>-3.0</v>
      </c>
      <c r="M532" s="1"/>
      <c r="N532" s="1">
        <v>11.754633333333333</v>
      </c>
      <c r="O532" s="1" t="s">
        <v>11746</v>
      </c>
      <c r="P532" s="1" t="s">
        <v>13458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48</v>
      </c>
      <c r="B533" s="1" t="s">
        <v>17</v>
      </c>
      <c r="C533" s="1">
        <v>515.0</v>
      </c>
      <c r="D533" s="1">
        <v>0.0</v>
      </c>
      <c r="E533" s="1" t="s">
        <v>25</v>
      </c>
      <c r="F533" s="1" t="s">
        <v>50</v>
      </c>
      <c r="G533" s="1" t="s">
        <v>27</v>
      </c>
      <c r="H533" s="1" t="s">
        <v>13459</v>
      </c>
      <c r="I533" s="1" t="s">
        <v>13460</v>
      </c>
      <c r="J533" s="1" t="s">
        <v>13461</v>
      </c>
      <c r="K533" s="1" t="s">
        <v>13462</v>
      </c>
      <c r="L533" s="1">
        <v>1.0</v>
      </c>
      <c r="M533" s="1">
        <v>2.545</v>
      </c>
      <c r="N533" s="1">
        <v>19.494416666666666</v>
      </c>
      <c r="O533" s="1" t="s">
        <v>55</v>
      </c>
      <c r="P533" s="1" t="s">
        <v>13463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32</v>
      </c>
      <c r="B534" s="1" t="s">
        <v>112</v>
      </c>
      <c r="C534" s="1">
        <v>294.0</v>
      </c>
      <c r="D534" s="1">
        <v>0.0</v>
      </c>
      <c r="E534" s="2"/>
      <c r="F534" s="1" t="s">
        <v>26</v>
      </c>
      <c r="G534" s="1" t="s">
        <v>27</v>
      </c>
      <c r="H534" s="1" t="s">
        <v>13464</v>
      </c>
      <c r="I534" s="1" t="s">
        <v>13465</v>
      </c>
      <c r="J534" s="1" t="s">
        <v>13465</v>
      </c>
      <c r="K534" s="2"/>
      <c r="L534" s="1">
        <v>-7.0</v>
      </c>
      <c r="M534" s="1"/>
      <c r="N534" s="1">
        <v>7.529916666666667</v>
      </c>
      <c r="O534" s="1" t="s">
        <v>11739</v>
      </c>
      <c r="P534" s="1" t="s">
        <v>13466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66</v>
      </c>
      <c r="B535" s="1" t="s">
        <v>112</v>
      </c>
      <c r="C535" s="1">
        <v>264.0</v>
      </c>
      <c r="D535" s="1">
        <v>0.0</v>
      </c>
      <c r="E535" s="1" t="s">
        <v>13045</v>
      </c>
      <c r="F535" s="1" t="s">
        <v>26</v>
      </c>
      <c r="G535" s="1" t="s">
        <v>27</v>
      </c>
      <c r="H535" s="1" t="s">
        <v>13467</v>
      </c>
      <c r="I535" s="1" t="s">
        <v>13468</v>
      </c>
      <c r="J535" s="1" t="s">
        <v>13468</v>
      </c>
      <c r="K535" s="2"/>
      <c r="L535" s="1">
        <v>-6.0</v>
      </c>
      <c r="M535" s="1"/>
      <c r="N535" s="1">
        <v>8.552833333333334</v>
      </c>
      <c r="O535" s="1" t="s">
        <v>11739</v>
      </c>
      <c r="P535" s="1" t="s">
        <v>3570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24</v>
      </c>
      <c r="B536" s="1" t="s">
        <v>17</v>
      </c>
      <c r="C536" s="1">
        <v>244.2</v>
      </c>
      <c r="D536" s="1">
        <v>0.0</v>
      </c>
      <c r="E536" s="1" t="s">
        <v>25</v>
      </c>
      <c r="F536" s="1" t="s">
        <v>26</v>
      </c>
      <c r="G536" s="1" t="s">
        <v>27</v>
      </c>
      <c r="H536" s="1" t="s">
        <v>13469</v>
      </c>
      <c r="I536" s="1" t="s">
        <v>13470</v>
      </c>
      <c r="J536" s="1" t="s">
        <v>13470</v>
      </c>
      <c r="K536" s="2"/>
      <c r="L536" s="1">
        <v>-6.0</v>
      </c>
      <c r="M536" s="1"/>
      <c r="N536" s="1">
        <v>8.440216666666666</v>
      </c>
      <c r="O536" s="1" t="s">
        <v>11746</v>
      </c>
      <c r="P536" s="1" t="s">
        <v>13471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32</v>
      </c>
      <c r="B537" s="1" t="s">
        <v>112</v>
      </c>
      <c r="C537" s="1">
        <v>528.0</v>
      </c>
      <c r="D537" s="1">
        <v>0.0</v>
      </c>
      <c r="E537" s="2"/>
      <c r="F537" s="1" t="s">
        <v>26</v>
      </c>
      <c r="G537" s="1" t="s">
        <v>27</v>
      </c>
      <c r="H537" s="1" t="s">
        <v>13472</v>
      </c>
      <c r="I537" s="1" t="s">
        <v>13473</v>
      </c>
      <c r="J537" s="1" t="s">
        <v>13473</v>
      </c>
      <c r="K537" s="2"/>
      <c r="L537" s="1">
        <v>-3.0</v>
      </c>
      <c r="M537" s="1"/>
      <c r="N537" s="1">
        <v>16.6285</v>
      </c>
      <c r="O537" s="1" t="s">
        <v>11739</v>
      </c>
      <c r="P537" s="1" t="s">
        <v>13474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32</v>
      </c>
      <c r="B538" s="1" t="s">
        <v>112</v>
      </c>
      <c r="C538" s="1">
        <v>329.0</v>
      </c>
      <c r="D538" s="1">
        <v>0.0</v>
      </c>
      <c r="E538" s="2"/>
      <c r="F538" s="1" t="s">
        <v>26</v>
      </c>
      <c r="G538" s="1" t="s">
        <v>19</v>
      </c>
      <c r="H538" s="1" t="s">
        <v>13475</v>
      </c>
      <c r="I538" s="1" t="s">
        <v>13476</v>
      </c>
      <c r="J538" s="1" t="s">
        <v>13476</v>
      </c>
      <c r="K538" s="2"/>
      <c r="L538" s="1">
        <v>-3.0</v>
      </c>
      <c r="M538" s="1"/>
      <c r="N538" s="1">
        <v>11.7776</v>
      </c>
      <c r="O538" s="1" t="s">
        <v>11739</v>
      </c>
      <c r="P538" s="1" t="s">
        <v>13477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32</v>
      </c>
      <c r="B539" s="1" t="s">
        <v>112</v>
      </c>
      <c r="C539" s="3">
        <v>264.0</v>
      </c>
      <c r="D539" s="1">
        <v>0.0</v>
      </c>
      <c r="E539" s="2"/>
      <c r="F539" s="1" t="s">
        <v>26</v>
      </c>
      <c r="G539" s="1" t="s">
        <v>27</v>
      </c>
      <c r="H539" s="1" t="s">
        <v>13478</v>
      </c>
      <c r="I539" s="1" t="s">
        <v>13479</v>
      </c>
      <c r="J539" s="1" t="s">
        <v>13479</v>
      </c>
      <c r="K539" s="2"/>
      <c r="L539" s="1">
        <v>-5.0</v>
      </c>
      <c r="M539" s="1"/>
      <c r="N539" s="1">
        <v>9.4929</v>
      </c>
      <c r="O539" s="1" t="s">
        <v>11739</v>
      </c>
      <c r="P539" s="1" t="s">
        <v>13480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24</v>
      </c>
      <c r="B540" s="1" t="s">
        <v>17</v>
      </c>
      <c r="C540" s="1">
        <v>356.0</v>
      </c>
      <c r="D540" s="1">
        <v>0.0</v>
      </c>
      <c r="E540" s="1" t="s">
        <v>25</v>
      </c>
      <c r="F540" s="1" t="s">
        <v>26</v>
      </c>
      <c r="G540" s="1" t="s">
        <v>27</v>
      </c>
      <c r="H540" s="1" t="s">
        <v>13481</v>
      </c>
      <c r="I540" s="1" t="s">
        <v>13482</v>
      </c>
      <c r="J540" s="1" t="s">
        <v>13482</v>
      </c>
      <c r="K540" s="2"/>
      <c r="L540" s="1">
        <v>-6.0</v>
      </c>
      <c r="M540" s="1"/>
      <c r="N540" s="1">
        <v>8.63835</v>
      </c>
      <c r="O540" s="1" t="s">
        <v>11746</v>
      </c>
      <c r="P540" s="1" t="s">
        <v>13483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48</v>
      </c>
      <c r="B541" s="1" t="s">
        <v>17</v>
      </c>
      <c r="C541" s="3">
        <v>383.0</v>
      </c>
      <c r="D541" s="1">
        <v>11.0</v>
      </c>
      <c r="E541" s="1" t="s">
        <v>12389</v>
      </c>
      <c r="F541" s="1" t="s">
        <v>50</v>
      </c>
      <c r="G541" s="1" t="s">
        <v>27</v>
      </c>
      <c r="H541" s="1" t="s">
        <v>13484</v>
      </c>
      <c r="I541" s="1" t="s">
        <v>13485</v>
      </c>
      <c r="J541" s="1" t="s">
        <v>13486</v>
      </c>
      <c r="K541" s="1" t="s">
        <v>13487</v>
      </c>
      <c r="L541" s="1">
        <v>6.0</v>
      </c>
      <c r="M541" s="1">
        <v>0.012783333333333334</v>
      </c>
      <c r="N541" s="1">
        <v>27.133116666666666</v>
      </c>
      <c r="O541" s="1" t="s">
        <v>55</v>
      </c>
      <c r="P541" s="1" t="s">
        <v>13488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16</v>
      </c>
      <c r="B542" s="1" t="s">
        <v>17</v>
      </c>
      <c r="C542" s="1">
        <v>249.0</v>
      </c>
      <c r="D542" s="1">
        <v>0.0</v>
      </c>
      <c r="E542" s="2"/>
      <c r="F542" s="1" t="s">
        <v>18</v>
      </c>
      <c r="G542" s="1" t="s">
        <v>19</v>
      </c>
      <c r="H542" s="1" t="s">
        <v>13489</v>
      </c>
      <c r="I542" s="1" t="s">
        <v>13490</v>
      </c>
      <c r="J542" s="1" t="s">
        <v>6967</v>
      </c>
      <c r="K542" s="2"/>
      <c r="L542" s="1">
        <v>478.0</v>
      </c>
      <c r="M542" s="1"/>
      <c r="N542" s="1">
        <v>8.467083333333333</v>
      </c>
      <c r="O542" s="1" t="s">
        <v>22</v>
      </c>
      <c r="P542" s="1" t="s">
        <v>13491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48</v>
      </c>
      <c r="B543" s="1" t="s">
        <v>17</v>
      </c>
      <c r="C543" s="1">
        <v>358.0</v>
      </c>
      <c r="D543" s="1">
        <v>0.0</v>
      </c>
      <c r="E543" s="1" t="s">
        <v>12389</v>
      </c>
      <c r="F543" s="1" t="s">
        <v>50</v>
      </c>
      <c r="G543" s="1" t="s">
        <v>19</v>
      </c>
      <c r="H543" s="1" t="s">
        <v>13492</v>
      </c>
      <c r="I543" s="1" t="s">
        <v>13493</v>
      </c>
      <c r="J543" s="1" t="s">
        <v>13494</v>
      </c>
      <c r="K543" s="1" t="s">
        <v>13495</v>
      </c>
      <c r="L543" s="1">
        <v>4.0</v>
      </c>
      <c r="M543" s="1">
        <v>0.008316666666666667</v>
      </c>
      <c r="N543" s="1">
        <v>21.7714</v>
      </c>
      <c r="O543" s="1" t="s">
        <v>55</v>
      </c>
      <c r="P543" s="1" t="s">
        <v>13252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24</v>
      </c>
      <c r="B544" s="1" t="s">
        <v>17</v>
      </c>
      <c r="C544" s="1">
        <v>478.2</v>
      </c>
      <c r="D544" s="1">
        <v>0.0</v>
      </c>
      <c r="E544" s="1" t="s">
        <v>25</v>
      </c>
      <c r="F544" s="1" t="s">
        <v>26</v>
      </c>
      <c r="G544" s="1" t="s">
        <v>27</v>
      </c>
      <c r="H544" s="1" t="s">
        <v>13496</v>
      </c>
      <c r="I544" s="1" t="s">
        <v>13497</v>
      </c>
      <c r="J544" s="1" t="s">
        <v>13497</v>
      </c>
      <c r="K544" s="2"/>
      <c r="L544" s="1">
        <v>-4.0</v>
      </c>
      <c r="M544" s="1"/>
      <c r="N544" s="1">
        <v>10.722233333333334</v>
      </c>
      <c r="O544" s="1" t="s">
        <v>11746</v>
      </c>
      <c r="P544" s="1" t="s">
        <v>13498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24</v>
      </c>
      <c r="B545" s="1" t="s">
        <v>17</v>
      </c>
      <c r="C545" s="1">
        <v>214.2</v>
      </c>
      <c r="D545" s="1">
        <v>0.0</v>
      </c>
      <c r="E545" s="1" t="s">
        <v>25</v>
      </c>
      <c r="F545" s="1" t="s">
        <v>26</v>
      </c>
      <c r="G545" s="1" t="s">
        <v>27</v>
      </c>
      <c r="H545" s="1" t="s">
        <v>13499</v>
      </c>
      <c r="I545" s="1" t="s">
        <v>13500</v>
      </c>
      <c r="J545" s="1" t="s">
        <v>13500</v>
      </c>
      <c r="K545" s="2"/>
      <c r="L545" s="1">
        <v>-5.0</v>
      </c>
      <c r="M545" s="1"/>
      <c r="N545" s="1">
        <v>9.125033333333333</v>
      </c>
      <c r="O545" s="1" t="s">
        <v>11746</v>
      </c>
      <c r="P545" s="1" t="s">
        <v>11800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48</v>
      </c>
      <c r="B546" s="1" t="s">
        <v>17</v>
      </c>
      <c r="C546" s="1">
        <v>1056.0</v>
      </c>
      <c r="D546" s="1">
        <v>0.0</v>
      </c>
      <c r="E546" s="1" t="s">
        <v>25</v>
      </c>
      <c r="F546" s="1" t="s">
        <v>50</v>
      </c>
      <c r="G546" s="1" t="s">
        <v>27</v>
      </c>
      <c r="H546" s="1" t="s">
        <v>13501</v>
      </c>
      <c r="I546" s="1" t="s">
        <v>13502</v>
      </c>
      <c r="J546" s="1" t="s">
        <v>13503</v>
      </c>
      <c r="K546" s="1" t="s">
        <v>13504</v>
      </c>
      <c r="L546" s="1">
        <v>-13.0</v>
      </c>
      <c r="M546" s="1">
        <v>0.9538166666666666</v>
      </c>
      <c r="N546" s="1">
        <v>19.5331</v>
      </c>
      <c r="O546" s="1" t="s">
        <v>55</v>
      </c>
      <c r="P546" s="1" t="s">
        <v>13505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16</v>
      </c>
      <c r="B547" s="1" t="s">
        <v>17</v>
      </c>
      <c r="C547" s="1">
        <v>119.0</v>
      </c>
      <c r="D547" s="1">
        <v>0.0</v>
      </c>
      <c r="E547" s="2"/>
      <c r="F547" s="1" t="s">
        <v>18</v>
      </c>
      <c r="G547" s="1" t="s">
        <v>19</v>
      </c>
      <c r="H547" s="1" t="s">
        <v>13506</v>
      </c>
      <c r="I547" s="1" t="s">
        <v>13507</v>
      </c>
      <c r="J547" s="1" t="s">
        <v>13507</v>
      </c>
      <c r="K547" s="2"/>
      <c r="L547" s="1">
        <v>6.0</v>
      </c>
      <c r="M547" s="1"/>
      <c r="N547" s="1">
        <v>12.66735</v>
      </c>
      <c r="O547" s="1" t="s">
        <v>22</v>
      </c>
      <c r="P547" s="1" t="s">
        <v>13508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16</v>
      </c>
      <c r="B548" s="1" t="s">
        <v>17</v>
      </c>
      <c r="C548" s="1">
        <v>20.0</v>
      </c>
      <c r="D548" s="1">
        <v>0.0</v>
      </c>
      <c r="E548" s="2"/>
      <c r="F548" s="1" t="s">
        <v>18</v>
      </c>
      <c r="G548" s="1" t="s">
        <v>19</v>
      </c>
      <c r="H548" s="1" t="s">
        <v>13509</v>
      </c>
      <c r="I548" s="1" t="s">
        <v>13510</v>
      </c>
      <c r="J548" s="1" t="s">
        <v>13510</v>
      </c>
      <c r="K548" s="2"/>
      <c r="L548" s="1">
        <v>-5.0</v>
      </c>
      <c r="M548" s="1"/>
      <c r="N548" s="1">
        <v>0.5259</v>
      </c>
      <c r="O548" s="1" t="s">
        <v>22</v>
      </c>
      <c r="P548" s="1" t="s">
        <v>13511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32</v>
      </c>
      <c r="B549" s="1" t="s">
        <v>17</v>
      </c>
      <c r="C549" s="3">
        <v>329.0</v>
      </c>
      <c r="D549" s="1">
        <v>0.0</v>
      </c>
      <c r="E549" s="2"/>
      <c r="F549" s="1" t="s">
        <v>26</v>
      </c>
      <c r="G549" s="1" t="s">
        <v>27</v>
      </c>
      <c r="H549" s="1" t="s">
        <v>13512</v>
      </c>
      <c r="I549" s="1" t="s">
        <v>13513</v>
      </c>
      <c r="J549" s="1" t="s">
        <v>13513</v>
      </c>
      <c r="K549" s="2"/>
      <c r="L549" s="1">
        <v>2.0</v>
      </c>
      <c r="M549" s="1"/>
      <c r="N549" s="1">
        <v>17.509316666666667</v>
      </c>
      <c r="O549" s="1" t="s">
        <v>11739</v>
      </c>
      <c r="P549" s="1" t="s">
        <v>13514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24</v>
      </c>
      <c r="B550" s="1" t="s">
        <v>17</v>
      </c>
      <c r="C550" s="3">
        <v>956.6</v>
      </c>
      <c r="D550" s="1">
        <v>0.0</v>
      </c>
      <c r="E550" s="1" t="s">
        <v>25</v>
      </c>
      <c r="F550" s="1" t="s">
        <v>26</v>
      </c>
      <c r="G550" s="1" t="s">
        <v>27</v>
      </c>
      <c r="H550" s="1" t="s">
        <v>13515</v>
      </c>
      <c r="I550" s="1" t="s">
        <v>13516</v>
      </c>
      <c r="J550" s="1" t="s">
        <v>13516</v>
      </c>
      <c r="K550" s="2"/>
      <c r="L550" s="1">
        <v>3.0</v>
      </c>
      <c r="M550" s="1"/>
      <c r="N550" s="1">
        <v>23.5423</v>
      </c>
      <c r="O550" s="1" t="s">
        <v>11746</v>
      </c>
      <c r="P550" s="1" t="s">
        <v>13517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48</v>
      </c>
      <c r="B551" s="1" t="s">
        <v>17</v>
      </c>
      <c r="C551" s="1">
        <v>627.0</v>
      </c>
      <c r="D551" s="1">
        <v>0.0</v>
      </c>
      <c r="E551" s="1" t="s">
        <v>12389</v>
      </c>
      <c r="F551" s="1" t="s">
        <v>50</v>
      </c>
      <c r="G551" s="1" t="s">
        <v>27</v>
      </c>
      <c r="H551" s="1" t="s">
        <v>13518</v>
      </c>
      <c r="I551" s="1" t="s">
        <v>13519</v>
      </c>
      <c r="J551" s="1" t="s">
        <v>13520</v>
      </c>
      <c r="K551" s="1" t="s">
        <v>13521</v>
      </c>
      <c r="L551" s="1">
        <v>-6.0</v>
      </c>
      <c r="M551" s="1">
        <v>0.011383333333333334</v>
      </c>
      <c r="N551" s="1">
        <v>8.901383333333333</v>
      </c>
      <c r="O551" s="1" t="s">
        <v>55</v>
      </c>
      <c r="P551" s="1" t="s">
        <v>13522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24</v>
      </c>
      <c r="B552" s="1" t="s">
        <v>17</v>
      </c>
      <c r="C552" s="1">
        <v>281.2</v>
      </c>
      <c r="D552" s="1">
        <v>0.0</v>
      </c>
      <c r="E552" s="1" t="s">
        <v>25</v>
      </c>
      <c r="F552" s="1" t="s">
        <v>26</v>
      </c>
      <c r="G552" s="1" t="s">
        <v>27</v>
      </c>
      <c r="H552" s="1" t="s">
        <v>13523</v>
      </c>
      <c r="I552" s="1" t="s">
        <v>13524</v>
      </c>
      <c r="J552" s="1" t="s">
        <v>13524</v>
      </c>
      <c r="K552" s="2"/>
      <c r="L552" s="1">
        <v>-5.0</v>
      </c>
      <c r="M552" s="1"/>
      <c r="N552" s="1">
        <v>9.8256</v>
      </c>
      <c r="O552" s="1" t="s">
        <v>11746</v>
      </c>
      <c r="P552" s="1" t="s">
        <v>12576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24</v>
      </c>
      <c r="B553" s="1" t="s">
        <v>17</v>
      </c>
      <c r="C553" s="1">
        <v>259.2</v>
      </c>
      <c r="D553" s="1">
        <v>0.0</v>
      </c>
      <c r="E553" s="1" t="s">
        <v>25</v>
      </c>
      <c r="F553" s="1" t="s">
        <v>26</v>
      </c>
      <c r="G553" s="1" t="s">
        <v>27</v>
      </c>
      <c r="H553" s="1" t="s">
        <v>13525</v>
      </c>
      <c r="I553" s="1" t="s">
        <v>13526</v>
      </c>
      <c r="J553" s="1" t="s">
        <v>13526</v>
      </c>
      <c r="K553" s="2"/>
      <c r="L553" s="1">
        <v>-3.0</v>
      </c>
      <c r="M553" s="1"/>
      <c r="N553" s="1">
        <v>11.9399</v>
      </c>
      <c r="O553" s="1" t="s">
        <v>11746</v>
      </c>
      <c r="P553" s="1" t="s">
        <v>12518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48</v>
      </c>
      <c r="B554" s="1" t="s">
        <v>17</v>
      </c>
      <c r="C554" s="3">
        <v>707.0</v>
      </c>
      <c r="D554" s="1">
        <v>0.0</v>
      </c>
      <c r="E554" s="1" t="s">
        <v>12389</v>
      </c>
      <c r="F554" s="1" t="s">
        <v>50</v>
      </c>
      <c r="G554" s="1" t="s">
        <v>27</v>
      </c>
      <c r="H554" s="1" t="s">
        <v>13527</v>
      </c>
      <c r="I554" s="1" t="s">
        <v>13528</v>
      </c>
      <c r="J554" s="1" t="s">
        <v>13529</v>
      </c>
      <c r="K554" s="1" t="s">
        <v>13530</v>
      </c>
      <c r="L554" s="1">
        <v>-3.0</v>
      </c>
      <c r="M554" s="1">
        <v>0.0111</v>
      </c>
      <c r="N554" s="1">
        <v>25.418566666666667</v>
      </c>
      <c r="O554" s="1" t="s">
        <v>55</v>
      </c>
      <c r="P554" s="1" t="s">
        <v>13531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24</v>
      </c>
      <c r="B555" s="1" t="s">
        <v>17</v>
      </c>
      <c r="C555" s="3">
        <v>474.0</v>
      </c>
      <c r="D555" s="1">
        <v>0.0</v>
      </c>
      <c r="E555" s="1" t="s">
        <v>25</v>
      </c>
      <c r="F555" s="1" t="s">
        <v>26</v>
      </c>
      <c r="G555" s="1" t="s">
        <v>27</v>
      </c>
      <c r="H555" s="1" t="s">
        <v>13532</v>
      </c>
      <c r="I555" s="1" t="s">
        <v>13533</v>
      </c>
      <c r="J555" s="1" t="s">
        <v>13533</v>
      </c>
      <c r="K555" s="2"/>
      <c r="L555" s="1">
        <v>-4.0</v>
      </c>
      <c r="M555" s="1"/>
      <c r="N555" s="1">
        <v>10.989683333333334</v>
      </c>
      <c r="O555" s="1" t="s">
        <v>11746</v>
      </c>
      <c r="P555" s="1" t="s">
        <v>13534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48</v>
      </c>
      <c r="B556" s="1" t="s">
        <v>17</v>
      </c>
      <c r="C556" s="1">
        <v>299.0</v>
      </c>
      <c r="D556" s="1">
        <v>75.0</v>
      </c>
      <c r="E556" s="2"/>
      <c r="F556" s="1" t="s">
        <v>18</v>
      </c>
      <c r="G556" s="1" t="s">
        <v>123</v>
      </c>
      <c r="H556" s="1" t="s">
        <v>13535</v>
      </c>
      <c r="I556" s="1" t="s">
        <v>13536</v>
      </c>
      <c r="J556" s="1" t="s">
        <v>13536</v>
      </c>
      <c r="K556" s="2"/>
      <c r="L556" s="1">
        <v>-3.0</v>
      </c>
      <c r="M556" s="1"/>
      <c r="N556" s="1">
        <v>16.509433333333334</v>
      </c>
      <c r="O556" s="1" t="s">
        <v>55</v>
      </c>
      <c r="P556" s="1" t="s">
        <v>13537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66</v>
      </c>
      <c r="B557" s="1" t="s">
        <v>17</v>
      </c>
      <c r="C557" s="1">
        <v>264.0</v>
      </c>
      <c r="D557" s="1">
        <v>0.0</v>
      </c>
      <c r="E557" s="1" t="s">
        <v>2361</v>
      </c>
      <c r="F557" s="1" t="s">
        <v>26</v>
      </c>
      <c r="G557" s="1" t="s">
        <v>27</v>
      </c>
      <c r="H557" s="1" t="s">
        <v>13538</v>
      </c>
      <c r="I557" s="1" t="s">
        <v>13539</v>
      </c>
      <c r="J557" s="1" t="s">
        <v>13539</v>
      </c>
      <c r="K557" s="2"/>
      <c r="L557" s="1">
        <v>-8.0</v>
      </c>
      <c r="M557" s="1"/>
      <c r="N557" s="1">
        <v>6.5032</v>
      </c>
      <c r="O557" s="1" t="s">
        <v>11739</v>
      </c>
      <c r="P557" s="1" t="s">
        <v>86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32</v>
      </c>
      <c r="B558" s="3" t="s">
        <v>17</v>
      </c>
      <c r="C558" s="1">
        <v>536.0</v>
      </c>
      <c r="D558" s="1">
        <v>0.0</v>
      </c>
      <c r="E558" s="2"/>
      <c r="F558" s="1" t="s">
        <v>26</v>
      </c>
      <c r="G558" s="1" t="s">
        <v>19</v>
      </c>
      <c r="H558" s="1" t="s">
        <v>13540</v>
      </c>
      <c r="I558" s="1" t="s">
        <v>13541</v>
      </c>
      <c r="J558" s="1" t="s">
        <v>13541</v>
      </c>
      <c r="K558" s="2"/>
      <c r="L558" s="1">
        <v>-5.0</v>
      </c>
      <c r="M558" s="1"/>
      <c r="N558" s="1">
        <v>14.662216666666666</v>
      </c>
      <c r="O558" s="1" t="s">
        <v>11739</v>
      </c>
      <c r="P558" s="1" t="s">
        <v>13542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48</v>
      </c>
      <c r="B559" s="1" t="s">
        <v>17</v>
      </c>
      <c r="C559" s="1">
        <v>181.0</v>
      </c>
      <c r="D559" s="1">
        <v>68.0</v>
      </c>
      <c r="E559" s="2"/>
      <c r="F559" s="1" t="s">
        <v>18</v>
      </c>
      <c r="G559" s="1" t="s">
        <v>123</v>
      </c>
      <c r="H559" s="1" t="s">
        <v>13543</v>
      </c>
      <c r="I559" s="1" t="s">
        <v>13544</v>
      </c>
      <c r="J559" s="1" t="s">
        <v>13544</v>
      </c>
      <c r="K559" s="2"/>
      <c r="L559" s="1">
        <v>-3.0</v>
      </c>
      <c r="M559" s="1"/>
      <c r="N559" s="1">
        <v>35.66395</v>
      </c>
      <c r="O559" s="1" t="s">
        <v>55</v>
      </c>
      <c r="P559" s="1" t="s">
        <v>13545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48</v>
      </c>
      <c r="B560" s="1" t="s">
        <v>17</v>
      </c>
      <c r="C560" s="1">
        <v>178.0</v>
      </c>
      <c r="D560" s="1">
        <v>0.0</v>
      </c>
      <c r="E560" s="2"/>
      <c r="F560" s="1" t="s">
        <v>18</v>
      </c>
      <c r="G560" s="1" t="s">
        <v>123</v>
      </c>
      <c r="H560" s="1" t="s">
        <v>13546</v>
      </c>
      <c r="I560" s="1" t="s">
        <v>13547</v>
      </c>
      <c r="J560" s="1" t="s">
        <v>13547</v>
      </c>
      <c r="K560" s="2"/>
      <c r="L560" s="1">
        <v>0.0</v>
      </c>
      <c r="M560" s="1"/>
      <c r="N560" s="1">
        <v>20.487133333333333</v>
      </c>
      <c r="O560" s="1" t="s">
        <v>55</v>
      </c>
      <c r="P560" s="1" t="s">
        <v>13548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32</v>
      </c>
      <c r="B561" s="1" t="s">
        <v>17</v>
      </c>
      <c r="C561" s="1">
        <v>264.0</v>
      </c>
      <c r="D561" s="1">
        <v>0.0</v>
      </c>
      <c r="E561" s="2"/>
      <c r="F561" s="1" t="s">
        <v>26</v>
      </c>
      <c r="G561" s="1" t="s">
        <v>19</v>
      </c>
      <c r="H561" s="1" t="s">
        <v>13549</v>
      </c>
      <c r="I561" s="1" t="s">
        <v>13550</v>
      </c>
      <c r="J561" s="1" t="s">
        <v>13550</v>
      </c>
      <c r="K561" s="2"/>
      <c r="L561" s="1">
        <v>-5.0</v>
      </c>
      <c r="M561" s="1"/>
      <c r="N561" s="1">
        <v>9.359316666666667</v>
      </c>
      <c r="O561" s="1" t="s">
        <v>11739</v>
      </c>
      <c r="P561" s="1" t="s">
        <v>13551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24</v>
      </c>
      <c r="B562" s="1" t="s">
        <v>17</v>
      </c>
      <c r="C562" s="1">
        <v>683.0</v>
      </c>
      <c r="D562" s="1">
        <v>0.0</v>
      </c>
      <c r="E562" s="1" t="s">
        <v>25</v>
      </c>
      <c r="F562" s="1" t="s">
        <v>26</v>
      </c>
      <c r="G562" s="1" t="s">
        <v>27</v>
      </c>
      <c r="H562" s="1" t="s">
        <v>13552</v>
      </c>
      <c r="I562" s="1" t="s">
        <v>13553</v>
      </c>
      <c r="J562" s="1" t="s">
        <v>13553</v>
      </c>
      <c r="K562" s="2"/>
      <c r="L562" s="1">
        <v>1.0</v>
      </c>
      <c r="M562" s="1"/>
      <c r="N562" s="1">
        <v>21.044766666666668</v>
      </c>
      <c r="O562" s="1" t="s">
        <v>11746</v>
      </c>
      <c r="P562" s="1" t="s">
        <v>13554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48</v>
      </c>
      <c r="B563" s="1" t="s">
        <v>17</v>
      </c>
      <c r="C563" s="1">
        <v>416.0</v>
      </c>
      <c r="D563" s="1">
        <v>0.0</v>
      </c>
      <c r="E563" s="1" t="s">
        <v>12389</v>
      </c>
      <c r="F563" s="1" t="s">
        <v>50</v>
      </c>
      <c r="G563" s="1" t="s">
        <v>27</v>
      </c>
      <c r="H563" s="1" t="s">
        <v>13555</v>
      </c>
      <c r="I563" s="1" t="s">
        <v>13556</v>
      </c>
      <c r="J563" s="1" t="s">
        <v>13557</v>
      </c>
      <c r="K563" s="1" t="s">
        <v>13558</v>
      </c>
      <c r="L563" s="1">
        <v>5.0</v>
      </c>
      <c r="M563" s="1">
        <v>0.012316666666666667</v>
      </c>
      <c r="N563" s="1">
        <v>20.158633333333334</v>
      </c>
      <c r="O563" s="1" t="s">
        <v>55</v>
      </c>
      <c r="P563" s="1" t="s">
        <v>13559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48</v>
      </c>
      <c r="B564" s="1" t="s">
        <v>17</v>
      </c>
      <c r="C564" s="1">
        <v>588.0</v>
      </c>
      <c r="D564" s="1">
        <v>29.0</v>
      </c>
      <c r="E564" s="1" t="s">
        <v>12389</v>
      </c>
      <c r="F564" s="1" t="s">
        <v>50</v>
      </c>
      <c r="G564" s="1" t="s">
        <v>27</v>
      </c>
      <c r="H564" s="1" t="s">
        <v>13560</v>
      </c>
      <c r="I564" s="1" t="s">
        <v>13561</v>
      </c>
      <c r="J564" s="1" t="s">
        <v>13562</v>
      </c>
      <c r="K564" s="1" t="s">
        <v>13563</v>
      </c>
      <c r="L564" s="1">
        <v>6.0</v>
      </c>
      <c r="M564" s="1">
        <v>0.011733333333333333</v>
      </c>
      <c r="N564" s="1">
        <v>25.939566666666668</v>
      </c>
      <c r="O564" s="1" t="s">
        <v>55</v>
      </c>
      <c r="P564" s="1" t="s">
        <v>13564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24</v>
      </c>
      <c r="B565" s="1" t="s">
        <v>17</v>
      </c>
      <c r="C565" s="1">
        <v>723.0</v>
      </c>
      <c r="D565" s="1">
        <v>0.0</v>
      </c>
      <c r="E565" s="1" t="s">
        <v>25</v>
      </c>
      <c r="F565" s="1" t="s">
        <v>26</v>
      </c>
      <c r="G565" s="1" t="s">
        <v>27</v>
      </c>
      <c r="H565" s="1" t="s">
        <v>13565</v>
      </c>
      <c r="I565" s="1" t="s">
        <v>13566</v>
      </c>
      <c r="J565" s="1" t="s">
        <v>13566</v>
      </c>
      <c r="K565" s="2"/>
      <c r="L565" s="1">
        <v>0.0</v>
      </c>
      <c r="M565" s="1"/>
      <c r="N565" s="1">
        <v>19.247033333333334</v>
      </c>
      <c r="O565" s="1" t="s">
        <v>11746</v>
      </c>
      <c r="P565" s="1" t="s">
        <v>13567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48</v>
      </c>
      <c r="B566" s="1" t="s">
        <v>17</v>
      </c>
      <c r="C566" s="1">
        <v>846.0</v>
      </c>
      <c r="D566" s="1">
        <v>0.0</v>
      </c>
      <c r="E566" s="1" t="s">
        <v>12389</v>
      </c>
      <c r="F566" s="1" t="s">
        <v>50</v>
      </c>
      <c r="G566" s="1" t="s">
        <v>27</v>
      </c>
      <c r="H566" s="1" t="s">
        <v>13568</v>
      </c>
      <c r="I566" s="1" t="s">
        <v>13569</v>
      </c>
      <c r="J566" s="1" t="s">
        <v>13570</v>
      </c>
      <c r="K566" s="1" t="s">
        <v>13571</v>
      </c>
      <c r="L566" s="1">
        <v>-10.0</v>
      </c>
      <c r="M566" s="1">
        <v>0.010916666666666667</v>
      </c>
      <c r="N566" s="1">
        <v>14.079716666666666</v>
      </c>
      <c r="O566" s="1" t="s">
        <v>55</v>
      </c>
      <c r="P566" s="1" t="s">
        <v>13572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48</v>
      </c>
      <c r="B567" s="1" t="s">
        <v>17</v>
      </c>
      <c r="C567" s="1">
        <v>245.0</v>
      </c>
      <c r="D567" s="1">
        <v>61.0</v>
      </c>
      <c r="E567" s="2"/>
      <c r="F567" s="1" t="s">
        <v>18</v>
      </c>
      <c r="G567" s="1" t="s">
        <v>19</v>
      </c>
      <c r="H567" s="1" t="s">
        <v>13573</v>
      </c>
      <c r="I567" s="1" t="s">
        <v>13574</v>
      </c>
      <c r="J567" s="1" t="s">
        <v>13574</v>
      </c>
      <c r="K567" s="2"/>
      <c r="L567" s="1">
        <v>-7.0</v>
      </c>
      <c r="M567" s="1"/>
      <c r="N567" s="1">
        <v>11.5437</v>
      </c>
      <c r="O567" s="1" t="s">
        <v>55</v>
      </c>
      <c r="P567" s="1" t="s">
        <v>13575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48</v>
      </c>
      <c r="B568" s="1" t="s">
        <v>17</v>
      </c>
      <c r="C568" s="1">
        <v>364.0</v>
      </c>
      <c r="D568" s="1">
        <v>0.0</v>
      </c>
      <c r="E568" s="1" t="s">
        <v>12389</v>
      </c>
      <c r="F568" s="1" t="s">
        <v>50</v>
      </c>
      <c r="G568" s="1" t="s">
        <v>27</v>
      </c>
      <c r="H568" s="1" t="s">
        <v>13576</v>
      </c>
      <c r="I568" s="1" t="s">
        <v>13577</v>
      </c>
      <c r="J568" s="1" t="s">
        <v>13578</v>
      </c>
      <c r="K568" s="1" t="s">
        <v>13579</v>
      </c>
      <c r="L568" s="1">
        <v>5.0</v>
      </c>
      <c r="M568" s="1">
        <v>0.011566666666666666</v>
      </c>
      <c r="N568" s="1">
        <v>14.568166666666666</v>
      </c>
      <c r="O568" s="1" t="s">
        <v>55</v>
      </c>
      <c r="P568" s="1" t="s">
        <v>13580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48</v>
      </c>
      <c r="B569" s="1" t="s">
        <v>17</v>
      </c>
      <c r="C569" s="1">
        <v>547.0</v>
      </c>
      <c r="D569" s="1">
        <v>0.0</v>
      </c>
      <c r="E569" s="1" t="s">
        <v>25</v>
      </c>
      <c r="F569" s="1" t="s">
        <v>50</v>
      </c>
      <c r="G569" s="1" t="s">
        <v>19</v>
      </c>
      <c r="H569" s="1" t="s">
        <v>13581</v>
      </c>
      <c r="I569" s="1" t="s">
        <v>13582</v>
      </c>
      <c r="J569" s="1" t="s">
        <v>13583</v>
      </c>
      <c r="K569" s="1" t="s">
        <v>13584</v>
      </c>
      <c r="L569" s="1">
        <v>-16.0</v>
      </c>
      <c r="M569" s="1">
        <v>1.0906666666666667</v>
      </c>
      <c r="N569" s="1">
        <v>23.71305</v>
      </c>
      <c r="O569" s="1" t="s">
        <v>55</v>
      </c>
      <c r="P569" s="1" t="s">
        <v>12049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32</v>
      </c>
      <c r="B570" s="1" t="s">
        <v>17</v>
      </c>
      <c r="C570" s="1">
        <v>852.0</v>
      </c>
      <c r="D570" s="1">
        <v>0.0</v>
      </c>
      <c r="E570" s="2"/>
      <c r="F570" s="1" t="s">
        <v>26</v>
      </c>
      <c r="G570" s="1" t="s">
        <v>27</v>
      </c>
      <c r="H570" s="1" t="s">
        <v>13585</v>
      </c>
      <c r="I570" s="1" t="s">
        <v>13586</v>
      </c>
      <c r="J570" s="1" t="s">
        <v>13586</v>
      </c>
      <c r="K570" s="2"/>
      <c r="L570" s="1">
        <v>-5.0</v>
      </c>
      <c r="M570" s="1"/>
      <c r="N570" s="1">
        <v>14.260316666666666</v>
      </c>
      <c r="O570" s="1" t="s">
        <v>11739</v>
      </c>
      <c r="P570" s="1" t="s">
        <v>13587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66</v>
      </c>
      <c r="B571" s="1" t="s">
        <v>17</v>
      </c>
      <c r="C571" s="1">
        <v>321.0</v>
      </c>
      <c r="D571" s="1">
        <v>0.0</v>
      </c>
      <c r="E571" s="1" t="s">
        <v>13588</v>
      </c>
      <c r="F571" s="1" t="s">
        <v>26</v>
      </c>
      <c r="G571" s="1" t="s">
        <v>27</v>
      </c>
      <c r="H571" s="1" t="s">
        <v>13589</v>
      </c>
      <c r="I571" s="1" t="s">
        <v>13590</v>
      </c>
      <c r="J571" s="1" t="s">
        <v>13590</v>
      </c>
      <c r="K571" s="2"/>
      <c r="L571" s="1">
        <v>-4.0</v>
      </c>
      <c r="M571" s="1"/>
      <c r="N571" s="1">
        <v>10.115383333333334</v>
      </c>
      <c r="O571" s="1" t="s">
        <v>11739</v>
      </c>
      <c r="P571" s="1" t="s">
        <v>13591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24</v>
      </c>
      <c r="B572" s="1" t="s">
        <v>17</v>
      </c>
      <c r="C572" s="1">
        <v>214.2</v>
      </c>
      <c r="D572" s="1">
        <v>0.0</v>
      </c>
      <c r="E572" s="1" t="s">
        <v>25</v>
      </c>
      <c r="F572" s="1" t="s">
        <v>26</v>
      </c>
      <c r="G572" s="1" t="s">
        <v>27</v>
      </c>
      <c r="H572" s="1" t="s">
        <v>13592</v>
      </c>
      <c r="I572" s="1" t="s">
        <v>13593</v>
      </c>
      <c r="J572" s="1" t="s">
        <v>13593</v>
      </c>
      <c r="K572" s="2"/>
      <c r="L572" s="1">
        <v>-8.0</v>
      </c>
      <c r="M572" s="1"/>
      <c r="N572" s="1">
        <v>6.72415</v>
      </c>
      <c r="O572" s="1" t="s">
        <v>11746</v>
      </c>
      <c r="P572" s="1" t="s">
        <v>12361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24</v>
      </c>
      <c r="B573" s="1" t="s">
        <v>17</v>
      </c>
      <c r="C573" s="1">
        <v>528.0</v>
      </c>
      <c r="D573" s="1">
        <v>0.0</v>
      </c>
      <c r="E573" s="1" t="s">
        <v>25</v>
      </c>
      <c r="F573" s="1" t="s">
        <v>26</v>
      </c>
      <c r="G573" s="1" t="s">
        <v>27</v>
      </c>
      <c r="H573" s="1" t="s">
        <v>13594</v>
      </c>
      <c r="I573" s="1" t="s">
        <v>13595</v>
      </c>
      <c r="J573" s="1" t="s">
        <v>13595</v>
      </c>
      <c r="K573" s="2"/>
      <c r="L573" s="1">
        <v>-5.0</v>
      </c>
      <c r="M573" s="1"/>
      <c r="N573" s="1">
        <v>14.379483333333333</v>
      </c>
      <c r="O573" s="1" t="s">
        <v>11746</v>
      </c>
      <c r="P573" s="1" t="s">
        <v>13596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66</v>
      </c>
      <c r="B574" s="1" t="s">
        <v>17</v>
      </c>
      <c r="C574" s="1">
        <v>319.0</v>
      </c>
      <c r="D574" s="1">
        <v>0.0</v>
      </c>
      <c r="E574" s="1" t="s">
        <v>163</v>
      </c>
      <c r="F574" s="1" t="s">
        <v>26</v>
      </c>
      <c r="G574" s="1" t="s">
        <v>27</v>
      </c>
      <c r="H574" s="1" t="s">
        <v>13597</v>
      </c>
      <c r="I574" s="1" t="s">
        <v>13598</v>
      </c>
      <c r="J574" s="1" t="s">
        <v>13598</v>
      </c>
      <c r="K574" s="2"/>
      <c r="L574" s="1">
        <v>-8.0</v>
      </c>
      <c r="M574" s="1"/>
      <c r="N574" s="1">
        <v>6.7164</v>
      </c>
      <c r="O574" s="1" t="s">
        <v>11739</v>
      </c>
      <c r="P574" s="1" t="s">
        <v>13599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24</v>
      </c>
      <c r="B575" s="1" t="s">
        <v>17</v>
      </c>
      <c r="C575" s="1">
        <v>557.0</v>
      </c>
      <c r="D575" s="1">
        <v>0.0</v>
      </c>
      <c r="E575" s="1" t="s">
        <v>25</v>
      </c>
      <c r="F575" s="1" t="s">
        <v>26</v>
      </c>
      <c r="G575" s="1" t="s">
        <v>27</v>
      </c>
      <c r="H575" s="1" t="s">
        <v>13600</v>
      </c>
      <c r="I575" s="1" t="s">
        <v>13601</v>
      </c>
      <c r="J575" s="1" t="s">
        <v>13601</v>
      </c>
      <c r="K575" s="2"/>
      <c r="L575" s="1">
        <v>-6.0</v>
      </c>
      <c r="M575" s="1"/>
      <c r="N575" s="1">
        <v>13.684683333333334</v>
      </c>
      <c r="O575" s="1" t="s">
        <v>11746</v>
      </c>
      <c r="P575" s="1" t="s">
        <v>13602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32</v>
      </c>
      <c r="B576" s="1" t="s">
        <v>17</v>
      </c>
      <c r="C576" s="3">
        <v>364.0</v>
      </c>
      <c r="D576" s="1">
        <v>0.0</v>
      </c>
      <c r="E576" s="2"/>
      <c r="F576" s="1" t="s">
        <v>26</v>
      </c>
      <c r="G576" s="1" t="s">
        <v>19</v>
      </c>
      <c r="H576" s="1" t="s">
        <v>13603</v>
      </c>
      <c r="I576" s="1" t="s">
        <v>13604</v>
      </c>
      <c r="J576" s="1" t="s">
        <v>13604</v>
      </c>
      <c r="K576" s="2"/>
      <c r="L576" s="1">
        <v>-8.0</v>
      </c>
      <c r="M576" s="1"/>
      <c r="N576" s="1">
        <v>6.805666666666666</v>
      </c>
      <c r="O576" s="1" t="s">
        <v>11739</v>
      </c>
      <c r="P576" s="1" t="s">
        <v>13605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24</v>
      </c>
      <c r="B577" s="1" t="s">
        <v>17</v>
      </c>
      <c r="C577" s="1">
        <v>182.2</v>
      </c>
      <c r="D577" s="1">
        <v>0.0</v>
      </c>
      <c r="E577" s="1" t="s">
        <v>25</v>
      </c>
      <c r="F577" s="1" t="s">
        <v>26</v>
      </c>
      <c r="G577" s="1" t="s">
        <v>27</v>
      </c>
      <c r="H577" s="1" t="s">
        <v>13606</v>
      </c>
      <c r="I577" s="1" t="s">
        <v>13607</v>
      </c>
      <c r="J577" s="1" t="s">
        <v>13607</v>
      </c>
      <c r="K577" s="2"/>
      <c r="L577" s="1">
        <v>-2.0</v>
      </c>
      <c r="M577" s="1"/>
      <c r="N577" s="1">
        <v>12.457116666666666</v>
      </c>
      <c r="O577" s="1" t="s">
        <v>11746</v>
      </c>
      <c r="P577" s="1" t="s">
        <v>11913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24</v>
      </c>
      <c r="B578" s="1" t="s">
        <v>17</v>
      </c>
      <c r="C578" s="1">
        <v>396.4</v>
      </c>
      <c r="D578" s="1">
        <v>0.0</v>
      </c>
      <c r="E578" s="1" t="s">
        <v>25</v>
      </c>
      <c r="F578" s="1" t="s">
        <v>26</v>
      </c>
      <c r="G578" s="1" t="s">
        <v>27</v>
      </c>
      <c r="H578" s="1" t="s">
        <v>13608</v>
      </c>
      <c r="I578" s="1" t="s">
        <v>13609</v>
      </c>
      <c r="J578" s="1" t="s">
        <v>13609</v>
      </c>
      <c r="K578" s="2"/>
      <c r="L578" s="1">
        <v>-4.0</v>
      </c>
      <c r="M578" s="1"/>
      <c r="N578" s="1">
        <v>10.120416666666667</v>
      </c>
      <c r="O578" s="1" t="s">
        <v>11746</v>
      </c>
      <c r="P578" s="1" t="s">
        <v>13610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32</v>
      </c>
      <c r="B579" s="1" t="s">
        <v>112</v>
      </c>
      <c r="C579" s="3">
        <v>885.0</v>
      </c>
      <c r="D579" s="1">
        <v>0.0</v>
      </c>
      <c r="E579" s="2"/>
      <c r="F579" s="1" t="s">
        <v>26</v>
      </c>
      <c r="G579" s="1" t="s">
        <v>27</v>
      </c>
      <c r="H579" s="1" t="s">
        <v>13611</v>
      </c>
      <c r="I579" s="1" t="s">
        <v>13612</v>
      </c>
      <c r="J579" s="1" t="s">
        <v>13612</v>
      </c>
      <c r="K579" s="2"/>
      <c r="L579" s="1">
        <v>4.0</v>
      </c>
      <c r="M579" s="1"/>
      <c r="N579" s="1">
        <v>24.107566666666667</v>
      </c>
      <c r="O579" s="1" t="s">
        <v>11739</v>
      </c>
      <c r="P579" s="1" t="s">
        <v>13613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24</v>
      </c>
      <c r="B580" s="1" t="s">
        <v>17</v>
      </c>
      <c r="C580" s="1">
        <v>683.2</v>
      </c>
      <c r="D580" s="1">
        <v>0.0</v>
      </c>
      <c r="E580" s="1" t="s">
        <v>25</v>
      </c>
      <c r="F580" s="1" t="s">
        <v>26</v>
      </c>
      <c r="G580" s="1" t="s">
        <v>27</v>
      </c>
      <c r="H580" s="1" t="s">
        <v>13614</v>
      </c>
      <c r="I580" s="1" t="s">
        <v>13615</v>
      </c>
      <c r="J580" s="1" t="s">
        <v>13615</v>
      </c>
      <c r="K580" s="2"/>
      <c r="L580" s="1">
        <v>-9.0</v>
      </c>
      <c r="M580" s="1"/>
      <c r="N580" s="1">
        <v>10.815333333333333</v>
      </c>
      <c r="O580" s="1" t="s">
        <v>11746</v>
      </c>
      <c r="P580" s="1" t="s">
        <v>13616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16</v>
      </c>
      <c r="B581" s="1" t="s">
        <v>17</v>
      </c>
      <c r="C581" s="1">
        <v>747.0</v>
      </c>
      <c r="D581" s="1">
        <v>0.0</v>
      </c>
      <c r="E581" s="2"/>
      <c r="F581" s="1" t="s">
        <v>18</v>
      </c>
      <c r="G581" s="1" t="s">
        <v>19</v>
      </c>
      <c r="H581" s="1" t="s">
        <v>13617</v>
      </c>
      <c r="I581" s="1" t="s">
        <v>13618</v>
      </c>
      <c r="J581" s="1" t="s">
        <v>13618</v>
      </c>
      <c r="K581" s="2"/>
      <c r="L581" s="1">
        <v>0.0</v>
      </c>
      <c r="M581" s="1"/>
      <c r="N581" s="1">
        <v>10.319733333333334</v>
      </c>
      <c r="O581" s="1" t="s">
        <v>22</v>
      </c>
      <c r="P581" s="1" t="s">
        <v>13619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24</v>
      </c>
      <c r="B582" s="1" t="s">
        <v>17</v>
      </c>
      <c r="C582" s="1">
        <v>318.2</v>
      </c>
      <c r="D582" s="1">
        <v>0.0</v>
      </c>
      <c r="E582" s="1" t="s">
        <v>25</v>
      </c>
      <c r="F582" s="1" t="s">
        <v>26</v>
      </c>
      <c r="G582" s="1" t="s">
        <v>27</v>
      </c>
      <c r="H582" s="1" t="s">
        <v>13620</v>
      </c>
      <c r="I582" s="1" t="s">
        <v>13621</v>
      </c>
      <c r="J582" s="1" t="s">
        <v>13621</v>
      </c>
      <c r="K582" s="2"/>
      <c r="L582" s="1">
        <v>-8.0</v>
      </c>
      <c r="M582" s="1"/>
      <c r="N582" s="1">
        <v>6.189633333333333</v>
      </c>
      <c r="O582" s="1" t="s">
        <v>11746</v>
      </c>
      <c r="P582" s="1" t="s">
        <v>13622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24</v>
      </c>
      <c r="B583" s="1" t="s">
        <v>17</v>
      </c>
      <c r="C583" s="1">
        <v>348.0</v>
      </c>
      <c r="D583" s="1">
        <v>0.0</v>
      </c>
      <c r="E583" s="1" t="s">
        <v>25</v>
      </c>
      <c r="F583" s="1" t="s">
        <v>26</v>
      </c>
      <c r="G583" s="1" t="s">
        <v>27</v>
      </c>
      <c r="H583" s="1" t="s">
        <v>13623</v>
      </c>
      <c r="I583" s="1" t="s">
        <v>13624</v>
      </c>
      <c r="J583" s="1" t="s">
        <v>13624</v>
      </c>
      <c r="K583" s="2"/>
      <c r="L583" s="1">
        <v>-8.0</v>
      </c>
      <c r="M583" s="1"/>
      <c r="N583" s="1">
        <v>6.0136</v>
      </c>
      <c r="O583" s="1" t="s">
        <v>11746</v>
      </c>
      <c r="P583" s="1" t="s">
        <v>13625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32</v>
      </c>
      <c r="B584" s="1" t="s">
        <v>112</v>
      </c>
      <c r="C584" s="1">
        <v>264.0</v>
      </c>
      <c r="D584" s="1">
        <v>0.0</v>
      </c>
      <c r="E584" s="2"/>
      <c r="F584" s="1" t="s">
        <v>26</v>
      </c>
      <c r="G584" s="1" t="s">
        <v>27</v>
      </c>
      <c r="H584" s="1" t="s">
        <v>13626</v>
      </c>
      <c r="I584" s="1" t="s">
        <v>13627</v>
      </c>
      <c r="J584" s="1" t="s">
        <v>13627</v>
      </c>
      <c r="K584" s="2"/>
      <c r="L584" s="1">
        <v>-9.0</v>
      </c>
      <c r="M584" s="1"/>
      <c r="N584" s="1">
        <v>5.266166666666667</v>
      </c>
      <c r="O584" s="1" t="s">
        <v>11739</v>
      </c>
      <c r="P584" s="1" t="s">
        <v>13103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48</v>
      </c>
      <c r="B585" s="1" t="s">
        <v>17</v>
      </c>
      <c r="C585" s="1">
        <v>414.0</v>
      </c>
      <c r="D585" s="1">
        <v>0.0</v>
      </c>
      <c r="E585" s="1" t="s">
        <v>12389</v>
      </c>
      <c r="F585" s="1" t="s">
        <v>50</v>
      </c>
      <c r="G585" s="1" t="s">
        <v>27</v>
      </c>
      <c r="H585" s="1" t="s">
        <v>13628</v>
      </c>
      <c r="I585" s="1" t="s">
        <v>13629</v>
      </c>
      <c r="J585" s="1" t="s">
        <v>13630</v>
      </c>
      <c r="K585" s="1" t="s">
        <v>13631</v>
      </c>
      <c r="L585" s="1">
        <v>0.0</v>
      </c>
      <c r="M585" s="1">
        <v>0.01155</v>
      </c>
      <c r="N585" s="1">
        <v>9.495266666666666</v>
      </c>
      <c r="O585" s="1" t="s">
        <v>55</v>
      </c>
      <c r="P585" s="1" t="s">
        <v>11924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24</v>
      </c>
      <c r="B586" s="1" t="s">
        <v>17</v>
      </c>
      <c r="C586" s="1">
        <v>182.2</v>
      </c>
      <c r="D586" s="1">
        <v>0.0</v>
      </c>
      <c r="E586" s="1" t="s">
        <v>25</v>
      </c>
      <c r="F586" s="1" t="s">
        <v>26</v>
      </c>
      <c r="G586" s="1" t="s">
        <v>27</v>
      </c>
      <c r="H586" s="1" t="s">
        <v>13632</v>
      </c>
      <c r="I586" s="1" t="s">
        <v>13633</v>
      </c>
      <c r="J586" s="1" t="s">
        <v>13633</v>
      </c>
      <c r="K586" s="2"/>
      <c r="L586" s="1">
        <v>-6.0</v>
      </c>
      <c r="M586" s="1"/>
      <c r="N586" s="1">
        <v>8.655633333333334</v>
      </c>
      <c r="O586" s="1" t="s">
        <v>11746</v>
      </c>
      <c r="P586" s="1" t="s">
        <v>11913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24</v>
      </c>
      <c r="B587" s="1" t="s">
        <v>17</v>
      </c>
      <c r="C587" s="3">
        <v>429.0</v>
      </c>
      <c r="D587" s="1">
        <v>0.0</v>
      </c>
      <c r="E587" s="1" t="s">
        <v>25</v>
      </c>
      <c r="F587" s="1" t="s">
        <v>26</v>
      </c>
      <c r="G587" s="1" t="s">
        <v>27</v>
      </c>
      <c r="H587" s="1" t="s">
        <v>13634</v>
      </c>
      <c r="I587" s="1" t="s">
        <v>13635</v>
      </c>
      <c r="J587" s="1" t="s">
        <v>13635</v>
      </c>
      <c r="K587" s="2"/>
      <c r="L587" s="1">
        <v>-2.0</v>
      </c>
      <c r="M587" s="1"/>
      <c r="N587" s="1">
        <v>12.227183333333333</v>
      </c>
      <c r="O587" s="1" t="s">
        <v>11746</v>
      </c>
      <c r="P587" s="1" t="s">
        <v>13636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48</v>
      </c>
      <c r="B588" s="1" t="s">
        <v>17</v>
      </c>
      <c r="C588" s="1">
        <v>247.0</v>
      </c>
      <c r="D588" s="1">
        <v>62.0</v>
      </c>
      <c r="E588" s="2"/>
      <c r="F588" s="1" t="s">
        <v>18</v>
      </c>
      <c r="G588" s="1" t="s">
        <v>123</v>
      </c>
      <c r="H588" s="1" t="s">
        <v>13637</v>
      </c>
      <c r="I588" s="1" t="s">
        <v>13638</v>
      </c>
      <c r="J588" s="1" t="s">
        <v>13638</v>
      </c>
      <c r="K588" s="2"/>
      <c r="L588" s="1">
        <v>-3.0</v>
      </c>
      <c r="M588" s="1"/>
      <c r="N588" s="1">
        <v>15.942816666666667</v>
      </c>
      <c r="O588" s="1" t="s">
        <v>55</v>
      </c>
      <c r="P588" s="1" t="s">
        <v>12802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32</v>
      </c>
      <c r="B589" s="1" t="s">
        <v>112</v>
      </c>
      <c r="C589" s="3">
        <v>399.0</v>
      </c>
      <c r="D589" s="1">
        <v>0.0</v>
      </c>
      <c r="E589" s="2"/>
      <c r="F589" s="1" t="s">
        <v>26</v>
      </c>
      <c r="G589" s="1" t="s">
        <v>27</v>
      </c>
      <c r="H589" s="1" t="s">
        <v>13639</v>
      </c>
      <c r="I589" s="1" t="s">
        <v>13640</v>
      </c>
      <c r="J589" s="1" t="s">
        <v>13640</v>
      </c>
      <c r="K589" s="2"/>
      <c r="L589" s="1">
        <v>-7.0</v>
      </c>
      <c r="M589" s="1"/>
      <c r="N589" s="1">
        <v>7.455266666666667</v>
      </c>
      <c r="O589" s="1" t="s">
        <v>11739</v>
      </c>
      <c r="P589" s="1" t="s">
        <v>13641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>
      <c r="A590" s="1" t="s">
        <v>16</v>
      </c>
      <c r="B590" s="1" t="s">
        <v>17</v>
      </c>
      <c r="C590" s="1">
        <v>249.0</v>
      </c>
      <c r="D590" s="1">
        <v>0.0</v>
      </c>
      <c r="E590" s="2"/>
      <c r="F590" s="1" t="s">
        <v>18</v>
      </c>
      <c r="G590" s="1" t="s">
        <v>19</v>
      </c>
      <c r="H590" s="1" t="s">
        <v>13642</v>
      </c>
      <c r="I590" s="1" t="s">
        <v>13643</v>
      </c>
      <c r="J590" s="1" t="s">
        <v>13643</v>
      </c>
      <c r="K590" s="2"/>
      <c r="L590" s="1">
        <v>0.0</v>
      </c>
      <c r="M590" s="1"/>
      <c r="N590" s="1">
        <v>5.595183333333333</v>
      </c>
      <c r="O590" s="1" t="s">
        <v>22</v>
      </c>
      <c r="P590" s="1" t="s">
        <v>13644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66</v>
      </c>
      <c r="B591" s="1" t="s">
        <v>112</v>
      </c>
      <c r="C591" s="1">
        <v>264.0</v>
      </c>
      <c r="D591" s="1">
        <v>0.0</v>
      </c>
      <c r="E591" s="1" t="s">
        <v>13645</v>
      </c>
      <c r="F591" s="1" t="s">
        <v>26</v>
      </c>
      <c r="G591" s="1" t="s">
        <v>27</v>
      </c>
      <c r="H591" s="1" t="s">
        <v>13646</v>
      </c>
      <c r="I591" s="1" t="s">
        <v>13647</v>
      </c>
      <c r="J591" s="1" t="s">
        <v>13647</v>
      </c>
      <c r="K591" s="2"/>
      <c r="L591" s="1">
        <v>-5.0</v>
      </c>
      <c r="M591" s="1"/>
      <c r="N591" s="1">
        <v>9.1294</v>
      </c>
      <c r="O591" s="1" t="s">
        <v>11739</v>
      </c>
      <c r="P591" s="1" t="s">
        <v>13648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>
      <c r="A592" s="1" t="s">
        <v>24</v>
      </c>
      <c r="B592" s="1" t="s">
        <v>17</v>
      </c>
      <c r="C592" s="3">
        <v>431.2</v>
      </c>
      <c r="D592" s="1">
        <v>0.0</v>
      </c>
      <c r="E592" s="1" t="s">
        <v>25</v>
      </c>
      <c r="F592" s="1" t="s">
        <v>26</v>
      </c>
      <c r="G592" s="1" t="s">
        <v>27</v>
      </c>
      <c r="H592" s="1" t="s">
        <v>13649</v>
      </c>
      <c r="I592" s="1" t="s">
        <v>13650</v>
      </c>
      <c r="J592" s="1" t="s">
        <v>13650</v>
      </c>
      <c r="K592" s="2"/>
      <c r="L592" s="1">
        <v>-5.0</v>
      </c>
      <c r="M592" s="1"/>
      <c r="N592" s="1">
        <v>9.79285</v>
      </c>
      <c r="O592" s="1" t="s">
        <v>11746</v>
      </c>
      <c r="P592" s="1" t="s">
        <v>13651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24</v>
      </c>
      <c r="B593" s="1" t="s">
        <v>17</v>
      </c>
      <c r="C593" s="3">
        <v>264.0</v>
      </c>
      <c r="D593" s="1">
        <v>0.0</v>
      </c>
      <c r="E593" s="1" t="s">
        <v>25</v>
      </c>
      <c r="F593" s="1" t="s">
        <v>26</v>
      </c>
      <c r="G593" s="1" t="s">
        <v>27</v>
      </c>
      <c r="H593" s="1" t="s">
        <v>13652</v>
      </c>
      <c r="I593" s="1" t="s">
        <v>13653</v>
      </c>
      <c r="J593" s="1" t="s">
        <v>13653</v>
      </c>
      <c r="K593" s="2"/>
      <c r="L593" s="1">
        <v>1.0</v>
      </c>
      <c r="M593" s="1"/>
      <c r="N593" s="1">
        <v>16.5218</v>
      </c>
      <c r="O593" s="1" t="s">
        <v>11746</v>
      </c>
      <c r="P593" s="1" t="s">
        <v>12323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32</v>
      </c>
      <c r="B594" s="1" t="s">
        <v>112</v>
      </c>
      <c r="C594" s="1">
        <v>434.0</v>
      </c>
      <c r="D594" s="1">
        <v>0.0</v>
      </c>
      <c r="E594" s="2"/>
      <c r="F594" s="1" t="s">
        <v>26</v>
      </c>
      <c r="G594" s="1" t="s">
        <v>19</v>
      </c>
      <c r="H594" s="1" t="s">
        <v>13654</v>
      </c>
      <c r="I594" s="1" t="s">
        <v>13655</v>
      </c>
      <c r="J594" s="1" t="s">
        <v>13655</v>
      </c>
      <c r="K594" s="2"/>
      <c r="L594" s="1">
        <v>-3.0</v>
      </c>
      <c r="M594" s="1"/>
      <c r="N594" s="1">
        <v>11.69645</v>
      </c>
      <c r="O594" s="1" t="s">
        <v>11739</v>
      </c>
      <c r="P594" s="1" t="s">
        <v>13656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32</v>
      </c>
      <c r="B595" s="1" t="s">
        <v>112</v>
      </c>
      <c r="C595" s="1">
        <v>434.0</v>
      </c>
      <c r="D595" s="1">
        <v>0.0</v>
      </c>
      <c r="E595" s="2"/>
      <c r="F595" s="1" t="s">
        <v>26</v>
      </c>
      <c r="G595" s="1" t="s">
        <v>27</v>
      </c>
      <c r="H595" s="1" t="s">
        <v>13657</v>
      </c>
      <c r="I595" s="1" t="s">
        <v>13658</v>
      </c>
      <c r="J595" s="1" t="s">
        <v>13658</v>
      </c>
      <c r="K595" s="2"/>
      <c r="L595" s="1">
        <v>-3.0</v>
      </c>
      <c r="M595" s="1"/>
      <c r="N595" s="1">
        <v>11.3754</v>
      </c>
      <c r="O595" s="1" t="s">
        <v>11739</v>
      </c>
      <c r="P595" s="1" t="s">
        <v>13659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24</v>
      </c>
      <c r="B596" s="1" t="s">
        <v>17</v>
      </c>
      <c r="C596" s="1">
        <v>463.4</v>
      </c>
      <c r="D596" s="1">
        <v>0.0</v>
      </c>
      <c r="E596" s="1" t="s">
        <v>25</v>
      </c>
      <c r="F596" s="1" t="s">
        <v>26</v>
      </c>
      <c r="G596" s="1" t="s">
        <v>27</v>
      </c>
      <c r="H596" s="1" t="s">
        <v>13660</v>
      </c>
      <c r="I596" s="1" t="s">
        <v>13661</v>
      </c>
      <c r="J596" s="1" t="s">
        <v>13661</v>
      </c>
      <c r="K596" s="2"/>
      <c r="L596" s="1">
        <v>-5.0</v>
      </c>
      <c r="M596" s="1"/>
      <c r="N596" s="1">
        <v>9.618066666666667</v>
      </c>
      <c r="O596" s="1" t="s">
        <v>11746</v>
      </c>
      <c r="P596" s="1" t="s">
        <v>13662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48</v>
      </c>
      <c r="B597" s="1" t="s">
        <v>17</v>
      </c>
      <c r="C597" s="1">
        <v>996.0</v>
      </c>
      <c r="D597" s="1">
        <v>0.0</v>
      </c>
      <c r="E597" s="1" t="s">
        <v>25</v>
      </c>
      <c r="F597" s="1" t="s">
        <v>50</v>
      </c>
      <c r="G597" s="1" t="s">
        <v>19</v>
      </c>
      <c r="H597" s="1" t="s">
        <v>13663</v>
      </c>
      <c r="I597" s="1" t="s">
        <v>13664</v>
      </c>
      <c r="J597" s="1" t="s">
        <v>13665</v>
      </c>
      <c r="K597" s="1" t="s">
        <v>13666</v>
      </c>
      <c r="L597" s="1">
        <v>-3.0</v>
      </c>
      <c r="M597" s="1">
        <v>0.6012833333333333</v>
      </c>
      <c r="N597" s="1">
        <v>21.706133333333334</v>
      </c>
      <c r="O597" s="1" t="s">
        <v>55</v>
      </c>
      <c r="P597" s="1" t="s">
        <v>13667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16</v>
      </c>
      <c r="B598" s="1" t="s">
        <v>17</v>
      </c>
      <c r="C598" s="1">
        <v>139.0</v>
      </c>
      <c r="D598" s="1">
        <v>0.0</v>
      </c>
      <c r="E598" s="2"/>
      <c r="F598" s="1" t="s">
        <v>18</v>
      </c>
      <c r="G598" s="1" t="s">
        <v>19</v>
      </c>
      <c r="H598" s="1" t="s">
        <v>13668</v>
      </c>
      <c r="I598" s="1" t="s">
        <v>13669</v>
      </c>
      <c r="J598" s="1" t="s">
        <v>13669</v>
      </c>
      <c r="K598" s="2"/>
      <c r="L598" s="1">
        <v>1.0</v>
      </c>
      <c r="M598" s="1"/>
      <c r="N598" s="1">
        <v>7.101566666666667</v>
      </c>
      <c r="O598" s="1" t="s">
        <v>22</v>
      </c>
      <c r="P598" s="1" t="s">
        <v>13670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48</v>
      </c>
      <c r="B599" s="1" t="s">
        <v>17</v>
      </c>
      <c r="C599" s="1">
        <v>223.0</v>
      </c>
      <c r="D599" s="1">
        <v>56.0</v>
      </c>
      <c r="E599" s="2"/>
      <c r="F599" s="1" t="s">
        <v>18</v>
      </c>
      <c r="G599" s="1" t="s">
        <v>123</v>
      </c>
      <c r="H599" s="1" t="s">
        <v>13671</v>
      </c>
      <c r="I599" s="1" t="s">
        <v>13672</v>
      </c>
      <c r="J599" s="1" t="s">
        <v>13672</v>
      </c>
      <c r="K599" s="2"/>
      <c r="L599" s="1">
        <v>-12.0</v>
      </c>
      <c r="M599" s="1"/>
      <c r="N599" s="1">
        <v>7.020933333333334</v>
      </c>
      <c r="O599" s="1" t="s">
        <v>55</v>
      </c>
      <c r="P599" s="1" t="s">
        <v>13673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>
      <c r="A600" s="1" t="s">
        <v>24</v>
      </c>
      <c r="B600" s="3" t="s">
        <v>17</v>
      </c>
      <c r="C600" s="1">
        <v>214.2</v>
      </c>
      <c r="D600" s="1">
        <v>0.0</v>
      </c>
      <c r="E600" s="1" t="s">
        <v>25</v>
      </c>
      <c r="F600" s="1" t="s">
        <v>26</v>
      </c>
      <c r="G600" s="1" t="s">
        <v>27</v>
      </c>
      <c r="H600" s="1" t="s">
        <v>13674</v>
      </c>
      <c r="I600" s="1" t="s">
        <v>13675</v>
      </c>
      <c r="J600" s="1" t="s">
        <v>13675</v>
      </c>
      <c r="K600" s="2"/>
      <c r="L600" s="1">
        <v>-5.0</v>
      </c>
      <c r="M600" s="1"/>
      <c r="N600" s="1">
        <v>9.69995</v>
      </c>
      <c r="O600" s="1" t="s">
        <v>11746</v>
      </c>
      <c r="P600" s="1" t="s">
        <v>11784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>
      <c r="A601" s="1" t="s">
        <v>48</v>
      </c>
      <c r="B601" s="1" t="s">
        <v>17</v>
      </c>
      <c r="C601" s="1">
        <v>199.0</v>
      </c>
      <c r="D601" s="1">
        <v>50.0</v>
      </c>
      <c r="E601" s="2"/>
      <c r="F601" s="1" t="s">
        <v>18</v>
      </c>
      <c r="G601" s="1" t="s">
        <v>123</v>
      </c>
      <c r="H601" s="1" t="s">
        <v>13676</v>
      </c>
      <c r="I601" s="1" t="s">
        <v>13677</v>
      </c>
      <c r="J601" s="1" t="s">
        <v>13677</v>
      </c>
      <c r="K601" s="2"/>
      <c r="L601" s="1">
        <v>1.0</v>
      </c>
      <c r="M601" s="1"/>
      <c r="N601" s="1">
        <v>20.431116666666668</v>
      </c>
      <c r="O601" s="1" t="s">
        <v>55</v>
      </c>
      <c r="P601" s="1" t="s">
        <v>11927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>
      <c r="A602" s="1" t="s">
        <v>48</v>
      </c>
      <c r="B602" s="1" t="s">
        <v>17</v>
      </c>
      <c r="C602" s="1">
        <v>989.0</v>
      </c>
      <c r="D602" s="1">
        <v>0.0</v>
      </c>
      <c r="E602" s="1" t="s">
        <v>12389</v>
      </c>
      <c r="F602" s="1" t="s">
        <v>50</v>
      </c>
      <c r="G602" s="1" t="s">
        <v>19</v>
      </c>
      <c r="H602" s="1" t="s">
        <v>13678</v>
      </c>
      <c r="I602" s="1" t="s">
        <v>13679</v>
      </c>
      <c r="J602" s="1" t="s">
        <v>13680</v>
      </c>
      <c r="K602" s="1" t="s">
        <v>13681</v>
      </c>
      <c r="L602" s="1">
        <v>4.0</v>
      </c>
      <c r="M602" s="1">
        <v>0.007633333333333333</v>
      </c>
      <c r="N602" s="1">
        <v>22.76455</v>
      </c>
      <c r="O602" s="1" t="s">
        <v>55</v>
      </c>
      <c r="P602" s="1" t="s">
        <v>13682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48</v>
      </c>
      <c r="B603" s="1" t="s">
        <v>17</v>
      </c>
      <c r="C603" s="3">
        <v>309.0</v>
      </c>
      <c r="D603" s="1">
        <v>0.0</v>
      </c>
      <c r="E603" s="1" t="s">
        <v>12389</v>
      </c>
      <c r="F603" s="1" t="s">
        <v>50</v>
      </c>
      <c r="G603" s="1" t="s">
        <v>27</v>
      </c>
      <c r="H603" s="1" t="s">
        <v>13683</v>
      </c>
      <c r="I603" s="1" t="s">
        <v>13684</v>
      </c>
      <c r="J603" s="1" t="s">
        <v>13685</v>
      </c>
      <c r="K603" s="1" t="s">
        <v>13686</v>
      </c>
      <c r="L603" s="1">
        <v>27.0</v>
      </c>
      <c r="M603" s="1">
        <v>0.018683333333333333</v>
      </c>
      <c r="N603" s="1">
        <v>15.0104</v>
      </c>
      <c r="O603" s="1" t="s">
        <v>55</v>
      </c>
      <c r="P603" s="1" t="s">
        <v>11968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48</v>
      </c>
      <c r="B604" s="1" t="s">
        <v>17</v>
      </c>
      <c r="C604" s="3">
        <v>318.0</v>
      </c>
      <c r="D604" s="1">
        <v>0.0</v>
      </c>
      <c r="E604" s="1" t="s">
        <v>12389</v>
      </c>
      <c r="F604" s="1" t="s">
        <v>50</v>
      </c>
      <c r="G604" s="1" t="s">
        <v>27</v>
      </c>
      <c r="H604" s="1" t="s">
        <v>13687</v>
      </c>
      <c r="I604" s="1" t="s">
        <v>13688</v>
      </c>
      <c r="J604" s="1" t="s">
        <v>13689</v>
      </c>
      <c r="K604" s="1" t="s">
        <v>13690</v>
      </c>
      <c r="L604" s="1">
        <v>25.0</v>
      </c>
      <c r="M604" s="1">
        <v>0.0108</v>
      </c>
      <c r="N604" s="1">
        <v>17.505016666666666</v>
      </c>
      <c r="O604" s="1" t="s">
        <v>55</v>
      </c>
      <c r="P604" s="1" t="s">
        <v>13691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66</v>
      </c>
      <c r="B605" s="1" t="s">
        <v>112</v>
      </c>
      <c r="C605" s="1">
        <v>388.0</v>
      </c>
      <c r="D605" s="1">
        <v>0.0</v>
      </c>
      <c r="E605" s="1" t="s">
        <v>13045</v>
      </c>
      <c r="F605" s="1" t="s">
        <v>26</v>
      </c>
      <c r="G605" s="1" t="s">
        <v>27</v>
      </c>
      <c r="H605" s="1" t="s">
        <v>13692</v>
      </c>
      <c r="I605" s="1" t="s">
        <v>13693</v>
      </c>
      <c r="J605" s="1" t="s">
        <v>13693</v>
      </c>
      <c r="K605" s="2"/>
      <c r="L605" s="1">
        <v>-4.0</v>
      </c>
      <c r="M605" s="1"/>
      <c r="N605" s="1">
        <v>10.11605</v>
      </c>
      <c r="O605" s="1" t="s">
        <v>11739</v>
      </c>
      <c r="P605" s="1" t="s">
        <v>13694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48</v>
      </c>
      <c r="B606" s="1" t="s">
        <v>17</v>
      </c>
      <c r="C606" s="3">
        <v>407.0</v>
      </c>
      <c r="D606" s="1">
        <v>0.0</v>
      </c>
      <c r="E606" s="1" t="s">
        <v>25</v>
      </c>
      <c r="F606" s="1" t="s">
        <v>50</v>
      </c>
      <c r="G606" s="1" t="s">
        <v>27</v>
      </c>
      <c r="H606" s="1" t="s">
        <v>13695</v>
      </c>
      <c r="I606" s="1" t="s">
        <v>13696</v>
      </c>
      <c r="J606" s="1" t="s">
        <v>13697</v>
      </c>
      <c r="K606" s="1" t="s">
        <v>13698</v>
      </c>
      <c r="L606" s="1">
        <v>-10.0</v>
      </c>
      <c r="M606" s="1">
        <v>0.7053833333333334</v>
      </c>
      <c r="N606" s="1">
        <v>25.207233333333335</v>
      </c>
      <c r="O606" s="1" t="s">
        <v>55</v>
      </c>
      <c r="P606" s="1" t="s">
        <v>12861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24</v>
      </c>
      <c r="B607" s="1" t="s">
        <v>17</v>
      </c>
      <c r="C607" s="1">
        <v>239.2</v>
      </c>
      <c r="D607" s="1">
        <v>0.0</v>
      </c>
      <c r="E607" s="1" t="s">
        <v>25</v>
      </c>
      <c r="F607" s="1" t="s">
        <v>26</v>
      </c>
      <c r="G607" s="1" t="s">
        <v>27</v>
      </c>
      <c r="H607" s="1" t="s">
        <v>13699</v>
      </c>
      <c r="I607" s="1" t="s">
        <v>13700</v>
      </c>
      <c r="J607" s="1" t="s">
        <v>13700</v>
      </c>
      <c r="K607" s="2"/>
      <c r="L607" s="1">
        <v>-7.0</v>
      </c>
      <c r="M607" s="1"/>
      <c r="N607" s="1">
        <v>7.148316666666667</v>
      </c>
      <c r="O607" s="1" t="s">
        <v>11746</v>
      </c>
      <c r="P607" s="1" t="s">
        <v>13701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24</v>
      </c>
      <c r="B608" s="1" t="s">
        <v>17</v>
      </c>
      <c r="C608" s="1">
        <v>543.2</v>
      </c>
      <c r="D608" s="1">
        <v>0.0</v>
      </c>
      <c r="E608" s="1" t="s">
        <v>25</v>
      </c>
      <c r="F608" s="1" t="s">
        <v>26</v>
      </c>
      <c r="G608" s="1" t="s">
        <v>27</v>
      </c>
      <c r="H608" s="1" t="s">
        <v>13702</v>
      </c>
      <c r="I608" s="1" t="s">
        <v>13703</v>
      </c>
      <c r="J608" s="1" t="s">
        <v>13703</v>
      </c>
      <c r="K608" s="2"/>
      <c r="L608" s="1">
        <v>2.0</v>
      </c>
      <c r="M608" s="1"/>
      <c r="N608" s="1">
        <v>22.652266666666666</v>
      </c>
      <c r="O608" s="1" t="s">
        <v>11746</v>
      </c>
      <c r="P608" s="1" t="s">
        <v>13704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>
      <c r="A609" s="1" t="s">
        <v>24</v>
      </c>
      <c r="B609" s="1" t="s">
        <v>17</v>
      </c>
      <c r="C609" s="1">
        <v>363.2</v>
      </c>
      <c r="D609" s="1">
        <v>0.0</v>
      </c>
      <c r="E609" s="1" t="s">
        <v>25</v>
      </c>
      <c r="F609" s="1" t="s">
        <v>26</v>
      </c>
      <c r="G609" s="1" t="s">
        <v>27</v>
      </c>
      <c r="H609" s="1" t="s">
        <v>13705</v>
      </c>
      <c r="I609" s="1" t="s">
        <v>13706</v>
      </c>
      <c r="J609" s="1" t="s">
        <v>13706</v>
      </c>
      <c r="K609" s="2"/>
      <c r="L609" s="1">
        <v>2.0</v>
      </c>
      <c r="M609" s="1"/>
      <c r="N609" s="1">
        <v>58.929433333333336</v>
      </c>
      <c r="O609" s="1" t="s">
        <v>11746</v>
      </c>
      <c r="P609" s="1" t="s">
        <v>13707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>
      <c r="A610" s="1" t="s">
        <v>48</v>
      </c>
      <c r="B610" s="1" t="s">
        <v>17</v>
      </c>
      <c r="C610" s="3">
        <v>406.0</v>
      </c>
      <c r="D610" s="1">
        <v>0.0</v>
      </c>
      <c r="E610" s="1" t="s">
        <v>12389</v>
      </c>
      <c r="F610" s="1" t="s">
        <v>50</v>
      </c>
      <c r="G610" s="1" t="s">
        <v>27</v>
      </c>
      <c r="H610" s="1" t="s">
        <v>13708</v>
      </c>
      <c r="I610" s="1" t="s">
        <v>13709</v>
      </c>
      <c r="J610" s="1" t="s">
        <v>13710</v>
      </c>
      <c r="K610" s="1" t="s">
        <v>13711</v>
      </c>
      <c r="L610" s="1">
        <v>0.0</v>
      </c>
      <c r="M610" s="1">
        <v>0.0102</v>
      </c>
      <c r="N610" s="1">
        <v>15.057683333333333</v>
      </c>
      <c r="O610" s="1" t="s">
        <v>55</v>
      </c>
      <c r="P610" s="1" t="s">
        <v>13712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16</v>
      </c>
      <c r="B611" s="1" t="s">
        <v>17</v>
      </c>
      <c r="C611" s="1">
        <v>249.0</v>
      </c>
      <c r="D611" s="1">
        <v>0.0</v>
      </c>
      <c r="E611" s="2"/>
      <c r="F611" s="1" t="s">
        <v>18</v>
      </c>
      <c r="G611" s="1" t="s">
        <v>19</v>
      </c>
      <c r="H611" s="1" t="s">
        <v>13713</v>
      </c>
      <c r="I611" s="1" t="s">
        <v>13714</v>
      </c>
      <c r="J611" s="1" t="s">
        <v>13714</v>
      </c>
      <c r="K611" s="2"/>
      <c r="L611" s="1">
        <v>2.0</v>
      </c>
      <c r="M611" s="1"/>
      <c r="N611" s="1">
        <v>8.750266666666667</v>
      </c>
      <c r="O611" s="1" t="s">
        <v>22</v>
      </c>
      <c r="P611" s="1" t="s">
        <v>13715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32</v>
      </c>
      <c r="B612" s="1" t="s">
        <v>112</v>
      </c>
      <c r="C612" s="1">
        <v>1041.0</v>
      </c>
      <c r="D612" s="1">
        <v>0.0</v>
      </c>
      <c r="E612" s="2"/>
      <c r="F612" s="1" t="s">
        <v>26</v>
      </c>
      <c r="G612" s="1" t="s">
        <v>27</v>
      </c>
      <c r="H612" s="1" t="s">
        <v>13716</v>
      </c>
      <c r="I612" s="1" t="s">
        <v>13717</v>
      </c>
      <c r="J612" s="1" t="s">
        <v>13717</v>
      </c>
      <c r="K612" s="2"/>
      <c r="L612" s="1">
        <v>0.0</v>
      </c>
      <c r="M612" s="1"/>
      <c r="N612" s="1">
        <v>20.78205</v>
      </c>
      <c r="O612" s="1" t="s">
        <v>11739</v>
      </c>
      <c r="P612" s="1" t="s">
        <v>13718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48</v>
      </c>
      <c r="B613" s="1" t="s">
        <v>17</v>
      </c>
      <c r="C613" s="1">
        <v>548.0</v>
      </c>
      <c r="D613" s="1">
        <v>0.0</v>
      </c>
      <c r="E613" s="1" t="s">
        <v>12389</v>
      </c>
      <c r="F613" s="1" t="s">
        <v>50</v>
      </c>
      <c r="G613" s="1" t="s">
        <v>27</v>
      </c>
      <c r="H613" s="1" t="s">
        <v>13719</v>
      </c>
      <c r="I613" s="1" t="s">
        <v>13720</v>
      </c>
      <c r="J613" s="1" t="s">
        <v>13721</v>
      </c>
      <c r="K613" s="1" t="s">
        <v>13722</v>
      </c>
      <c r="L613" s="1">
        <v>-15.0</v>
      </c>
      <c r="M613" s="1">
        <v>0.014866666666666667</v>
      </c>
      <c r="N613" s="1">
        <v>24.015233333333335</v>
      </c>
      <c r="O613" s="1" t="s">
        <v>55</v>
      </c>
      <c r="P613" s="1" t="s">
        <v>13723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1" t="s">
        <v>32</v>
      </c>
      <c r="B614" s="1" t="s">
        <v>112</v>
      </c>
      <c r="C614" s="1">
        <v>379.0</v>
      </c>
      <c r="D614" s="1">
        <v>0.0</v>
      </c>
      <c r="E614" s="2"/>
      <c r="F614" s="1" t="s">
        <v>26</v>
      </c>
      <c r="G614" s="1" t="s">
        <v>27</v>
      </c>
      <c r="H614" s="1" t="s">
        <v>13724</v>
      </c>
      <c r="I614" s="1" t="s">
        <v>13725</v>
      </c>
      <c r="J614" s="1" t="s">
        <v>13725</v>
      </c>
      <c r="K614" s="2"/>
      <c r="L614" s="1">
        <v>-8.0</v>
      </c>
      <c r="M614" s="1"/>
      <c r="N614" s="1">
        <v>6.552833333333333</v>
      </c>
      <c r="O614" s="1" t="s">
        <v>11739</v>
      </c>
      <c r="P614" s="1" t="s">
        <v>13726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>
      <c r="A615" s="1" t="s">
        <v>48</v>
      </c>
      <c r="B615" s="1" t="s">
        <v>17</v>
      </c>
      <c r="C615" s="1">
        <v>265.0</v>
      </c>
      <c r="D615" s="1">
        <v>66.0</v>
      </c>
      <c r="E615" s="2"/>
      <c r="F615" s="1" t="s">
        <v>18</v>
      </c>
      <c r="G615" s="1" t="s">
        <v>19</v>
      </c>
      <c r="H615" s="1" t="s">
        <v>13727</v>
      </c>
      <c r="I615" s="1" t="s">
        <v>13728</v>
      </c>
      <c r="J615" s="1" t="s">
        <v>13728</v>
      </c>
      <c r="K615" s="2"/>
      <c r="L615" s="1">
        <v>-8.0</v>
      </c>
      <c r="M615" s="1"/>
      <c r="N615" s="1">
        <v>11.0756</v>
      </c>
      <c r="O615" s="1" t="s">
        <v>55</v>
      </c>
      <c r="P615" s="1" t="s">
        <v>13729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24</v>
      </c>
      <c r="B616" s="1" t="s">
        <v>17</v>
      </c>
      <c r="C616" s="3">
        <v>214.2</v>
      </c>
      <c r="D616" s="1">
        <v>0.0</v>
      </c>
      <c r="E616" s="1" t="s">
        <v>25</v>
      </c>
      <c r="F616" s="1" t="s">
        <v>26</v>
      </c>
      <c r="G616" s="1" t="s">
        <v>27</v>
      </c>
      <c r="H616" s="1" t="s">
        <v>13730</v>
      </c>
      <c r="I616" s="1" t="s">
        <v>13731</v>
      </c>
      <c r="J616" s="1" t="s">
        <v>13731</v>
      </c>
      <c r="K616" s="2"/>
      <c r="L616" s="1">
        <v>-4.0</v>
      </c>
      <c r="M616" s="1"/>
      <c r="N616" s="1">
        <v>10.528633333333334</v>
      </c>
      <c r="O616" s="1" t="s">
        <v>11746</v>
      </c>
      <c r="P616" s="1" t="s">
        <v>11747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24</v>
      </c>
      <c r="B617" s="1" t="s">
        <v>17</v>
      </c>
      <c r="C617" s="3">
        <v>299.0</v>
      </c>
      <c r="D617" s="1">
        <v>0.0</v>
      </c>
      <c r="E617" s="1" t="s">
        <v>25</v>
      </c>
      <c r="F617" s="1" t="s">
        <v>26</v>
      </c>
      <c r="G617" s="1" t="s">
        <v>27</v>
      </c>
      <c r="H617" s="1" t="s">
        <v>13732</v>
      </c>
      <c r="I617" s="1" t="s">
        <v>13733</v>
      </c>
      <c r="J617" s="1" t="s">
        <v>13733</v>
      </c>
      <c r="K617" s="2"/>
      <c r="L617" s="1">
        <v>-10.0</v>
      </c>
      <c r="M617" s="1"/>
      <c r="N617" s="1">
        <v>4.465866666666667</v>
      </c>
      <c r="O617" s="1" t="s">
        <v>11746</v>
      </c>
      <c r="P617" s="1" t="s">
        <v>12748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48</v>
      </c>
      <c r="B618" s="1" t="s">
        <v>17</v>
      </c>
      <c r="C618" s="1">
        <v>279.0</v>
      </c>
      <c r="D618" s="1">
        <v>70.0</v>
      </c>
      <c r="E618" s="2"/>
      <c r="F618" s="1" t="s">
        <v>18</v>
      </c>
      <c r="G618" s="1" t="s">
        <v>27</v>
      </c>
      <c r="H618" s="1" t="s">
        <v>13734</v>
      </c>
      <c r="I618" s="1" t="s">
        <v>13735</v>
      </c>
      <c r="J618" s="1" t="s">
        <v>13735</v>
      </c>
      <c r="K618" s="2"/>
      <c r="L618" s="1">
        <v>-11.0</v>
      </c>
      <c r="M618" s="1"/>
      <c r="N618" s="1">
        <v>6.886416666666666</v>
      </c>
      <c r="O618" s="1" t="s">
        <v>55</v>
      </c>
      <c r="P618" s="1" t="s">
        <v>13736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48</v>
      </c>
      <c r="B619" s="1" t="s">
        <v>17</v>
      </c>
      <c r="C619" s="1">
        <v>757.0</v>
      </c>
      <c r="D619" s="1">
        <v>0.0</v>
      </c>
      <c r="E619" s="1" t="s">
        <v>12389</v>
      </c>
      <c r="F619" s="1" t="s">
        <v>50</v>
      </c>
      <c r="G619" s="1" t="s">
        <v>27</v>
      </c>
      <c r="H619" s="1" t="s">
        <v>13737</v>
      </c>
      <c r="I619" s="1" t="s">
        <v>13738</v>
      </c>
      <c r="J619" s="1" t="s">
        <v>13739</v>
      </c>
      <c r="K619" s="1" t="s">
        <v>13740</v>
      </c>
      <c r="L619" s="1">
        <v>5.0</v>
      </c>
      <c r="M619" s="1">
        <v>0.011666666666666667</v>
      </c>
      <c r="N619" s="1">
        <v>32.123016666666665</v>
      </c>
      <c r="O619" s="1" t="s">
        <v>55</v>
      </c>
      <c r="P619" s="1" t="s">
        <v>13741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24</v>
      </c>
      <c r="B620" s="1" t="s">
        <v>17</v>
      </c>
      <c r="C620" s="1">
        <v>472.0</v>
      </c>
      <c r="D620" s="1">
        <v>0.0</v>
      </c>
      <c r="E620" s="1" t="s">
        <v>25</v>
      </c>
      <c r="F620" s="1" t="s">
        <v>26</v>
      </c>
      <c r="G620" s="1" t="s">
        <v>27</v>
      </c>
      <c r="H620" s="1" t="s">
        <v>13742</v>
      </c>
      <c r="I620" s="1" t="s">
        <v>13743</v>
      </c>
      <c r="J620" s="1" t="s">
        <v>13743</v>
      </c>
      <c r="K620" s="2"/>
      <c r="L620" s="1">
        <v>1.0</v>
      </c>
      <c r="M620" s="1"/>
      <c r="N620" s="1">
        <v>16.538616666666666</v>
      </c>
      <c r="O620" s="1" t="s">
        <v>11746</v>
      </c>
      <c r="P620" s="1" t="s">
        <v>13744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24</v>
      </c>
      <c r="B621" s="1" t="s">
        <v>17</v>
      </c>
      <c r="C621" s="3">
        <v>538.6</v>
      </c>
      <c r="D621" s="1">
        <v>0.0</v>
      </c>
      <c r="E621" s="1" t="s">
        <v>25</v>
      </c>
      <c r="F621" s="1" t="s">
        <v>26</v>
      </c>
      <c r="G621" s="1" t="s">
        <v>27</v>
      </c>
      <c r="H621" s="1" t="s">
        <v>13745</v>
      </c>
      <c r="I621" s="1" t="s">
        <v>13746</v>
      </c>
      <c r="J621" s="1" t="s">
        <v>13746</v>
      </c>
      <c r="K621" s="2"/>
      <c r="L621" s="1">
        <v>-2.0</v>
      </c>
      <c r="M621" s="1"/>
      <c r="N621" s="1">
        <v>17.215166666666665</v>
      </c>
      <c r="O621" s="1" t="s">
        <v>11746</v>
      </c>
      <c r="P621" s="1" t="s">
        <v>13747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24</v>
      </c>
      <c r="B622" s="1" t="s">
        <v>17</v>
      </c>
      <c r="C622" s="1">
        <v>329.0</v>
      </c>
      <c r="D622" s="1">
        <v>0.0</v>
      </c>
      <c r="E622" s="1" t="s">
        <v>25</v>
      </c>
      <c r="F622" s="1" t="s">
        <v>26</v>
      </c>
      <c r="G622" s="1" t="s">
        <v>27</v>
      </c>
      <c r="H622" s="1" t="s">
        <v>13748</v>
      </c>
      <c r="I622" s="1" t="s">
        <v>13749</v>
      </c>
      <c r="J622" s="1" t="s">
        <v>13749</v>
      </c>
      <c r="K622" s="2"/>
      <c r="L622" s="1">
        <v>-3.0</v>
      </c>
      <c r="M622" s="1"/>
      <c r="N622" s="1">
        <v>11.464366666666667</v>
      </c>
      <c r="O622" s="1" t="s">
        <v>11746</v>
      </c>
      <c r="P622" s="1" t="s">
        <v>13750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48</v>
      </c>
      <c r="B623" s="3" t="s">
        <v>17</v>
      </c>
      <c r="C623" s="1">
        <v>418.0</v>
      </c>
      <c r="D623" s="1">
        <v>0.0</v>
      </c>
      <c r="E623" s="1" t="s">
        <v>12389</v>
      </c>
      <c r="F623" s="1" t="s">
        <v>50</v>
      </c>
      <c r="G623" s="1" t="s">
        <v>19</v>
      </c>
      <c r="H623" s="1" t="s">
        <v>13751</v>
      </c>
      <c r="I623" s="1" t="s">
        <v>13752</v>
      </c>
      <c r="J623" s="1" t="s">
        <v>13753</v>
      </c>
      <c r="K623" s="1" t="s">
        <v>13754</v>
      </c>
      <c r="L623" s="1">
        <v>-6.0</v>
      </c>
      <c r="M623" s="1">
        <v>0.015383333333333334</v>
      </c>
      <c r="N623" s="1">
        <v>10.660166666666667</v>
      </c>
      <c r="O623" s="1" t="s">
        <v>55</v>
      </c>
      <c r="P623" s="1" t="s">
        <v>13755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48</v>
      </c>
      <c r="B624" s="1" t="s">
        <v>17</v>
      </c>
      <c r="C624" s="3">
        <v>199.0</v>
      </c>
      <c r="D624" s="1">
        <v>50.0</v>
      </c>
      <c r="E624" s="2"/>
      <c r="F624" s="1" t="s">
        <v>18</v>
      </c>
      <c r="G624" s="1" t="s">
        <v>123</v>
      </c>
      <c r="H624" s="1" t="s">
        <v>13756</v>
      </c>
      <c r="I624" s="1" t="s">
        <v>13757</v>
      </c>
      <c r="J624" s="1" t="s">
        <v>13757</v>
      </c>
      <c r="K624" s="2"/>
      <c r="L624" s="1">
        <v>-5.0</v>
      </c>
      <c r="M624" s="1"/>
      <c r="N624" s="1">
        <v>137.20121666666665</v>
      </c>
      <c r="O624" s="1" t="s">
        <v>55</v>
      </c>
      <c r="P624" s="1" t="s">
        <v>13758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32</v>
      </c>
      <c r="B625" s="1" t="s">
        <v>112</v>
      </c>
      <c r="C625" s="3">
        <v>399.0</v>
      </c>
      <c r="D625" s="1">
        <v>0.0</v>
      </c>
      <c r="E625" s="2"/>
      <c r="F625" s="1" t="s">
        <v>26</v>
      </c>
      <c r="G625" s="1" t="s">
        <v>27</v>
      </c>
      <c r="H625" s="1" t="s">
        <v>13759</v>
      </c>
      <c r="I625" s="1" t="s">
        <v>13760</v>
      </c>
      <c r="J625" s="1" t="s">
        <v>13760</v>
      </c>
      <c r="K625" s="2"/>
      <c r="L625" s="1">
        <v>-5.0</v>
      </c>
      <c r="M625" s="1"/>
      <c r="N625" s="1">
        <v>9.733833333333333</v>
      </c>
      <c r="O625" s="1" t="s">
        <v>11739</v>
      </c>
      <c r="P625" s="1" t="s">
        <v>13761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24</v>
      </c>
      <c r="B626" s="1" t="s">
        <v>17</v>
      </c>
      <c r="C626" s="1">
        <v>478.2</v>
      </c>
      <c r="D626" s="1">
        <v>0.0</v>
      </c>
      <c r="E626" s="1" t="s">
        <v>25</v>
      </c>
      <c r="F626" s="1" t="s">
        <v>26</v>
      </c>
      <c r="G626" s="1" t="s">
        <v>27</v>
      </c>
      <c r="H626" s="1" t="s">
        <v>13762</v>
      </c>
      <c r="I626" s="1" t="s">
        <v>13763</v>
      </c>
      <c r="J626" s="1" t="s">
        <v>13763</v>
      </c>
      <c r="K626" s="2"/>
      <c r="L626" s="1">
        <v>-2.0</v>
      </c>
      <c r="M626" s="1"/>
      <c r="N626" s="1">
        <v>12.968983333333334</v>
      </c>
      <c r="O626" s="1" t="s">
        <v>11746</v>
      </c>
      <c r="P626" s="1" t="s">
        <v>13764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24</v>
      </c>
      <c r="B627" s="1" t="s">
        <v>17</v>
      </c>
      <c r="C627" s="3">
        <v>182.2</v>
      </c>
      <c r="D627" s="1">
        <v>0.0</v>
      </c>
      <c r="E627" s="1" t="s">
        <v>25</v>
      </c>
      <c r="F627" s="1" t="s">
        <v>26</v>
      </c>
      <c r="G627" s="1" t="s">
        <v>27</v>
      </c>
      <c r="H627" s="1" t="s">
        <v>13765</v>
      </c>
      <c r="I627" s="1" t="s">
        <v>13766</v>
      </c>
      <c r="J627" s="1" t="s">
        <v>13766</v>
      </c>
      <c r="K627" s="2"/>
      <c r="L627" s="1">
        <v>-9.0</v>
      </c>
      <c r="M627" s="1"/>
      <c r="N627" s="1">
        <v>5.4722333333333335</v>
      </c>
      <c r="O627" s="1" t="s">
        <v>11746</v>
      </c>
      <c r="P627" s="1" t="s">
        <v>13767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32</v>
      </c>
      <c r="B628" s="1" t="s">
        <v>17</v>
      </c>
      <c r="C628" s="1">
        <v>289.0</v>
      </c>
      <c r="D628" s="1">
        <v>0.0</v>
      </c>
      <c r="E628" s="2"/>
      <c r="F628" s="1" t="s">
        <v>26</v>
      </c>
      <c r="G628" s="1" t="s">
        <v>27</v>
      </c>
      <c r="H628" s="1" t="s">
        <v>13768</v>
      </c>
      <c r="I628" s="1" t="s">
        <v>13769</v>
      </c>
      <c r="J628" s="1" t="s">
        <v>13769</v>
      </c>
      <c r="K628" s="2"/>
      <c r="L628" s="1">
        <v>-4.0</v>
      </c>
      <c r="M628" s="1"/>
      <c r="N628" s="1">
        <v>10.495316666666668</v>
      </c>
      <c r="O628" s="1" t="s">
        <v>11739</v>
      </c>
      <c r="P628" s="1" t="s">
        <v>13770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1" t="s">
        <v>66</v>
      </c>
      <c r="B629" s="1" t="s">
        <v>17</v>
      </c>
      <c r="C629" s="3">
        <v>393.0</v>
      </c>
      <c r="D629" s="1">
        <v>0.0</v>
      </c>
      <c r="E629" s="1" t="s">
        <v>13771</v>
      </c>
      <c r="F629" s="1" t="s">
        <v>26</v>
      </c>
      <c r="G629" s="1" t="s">
        <v>27</v>
      </c>
      <c r="H629" s="1" t="s">
        <v>13772</v>
      </c>
      <c r="I629" s="1" t="s">
        <v>13773</v>
      </c>
      <c r="J629" s="1" t="s">
        <v>13773</v>
      </c>
      <c r="K629" s="2"/>
      <c r="L629" s="1">
        <v>-4.0</v>
      </c>
      <c r="M629" s="1"/>
      <c r="N629" s="1">
        <v>10.6867</v>
      </c>
      <c r="O629" s="1" t="s">
        <v>11739</v>
      </c>
      <c r="P629" s="1" t="s">
        <v>13774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>
      <c r="A630" s="1" t="s">
        <v>24</v>
      </c>
      <c r="B630" s="1" t="s">
        <v>17</v>
      </c>
      <c r="C630" s="1">
        <v>214.2</v>
      </c>
      <c r="D630" s="1">
        <v>0.0</v>
      </c>
      <c r="E630" s="1" t="s">
        <v>25</v>
      </c>
      <c r="F630" s="1" t="s">
        <v>26</v>
      </c>
      <c r="G630" s="1" t="s">
        <v>27</v>
      </c>
      <c r="H630" s="1" t="s">
        <v>13775</v>
      </c>
      <c r="I630" s="1" t="s">
        <v>13776</v>
      </c>
      <c r="J630" s="1" t="s">
        <v>13776</v>
      </c>
      <c r="K630" s="2"/>
      <c r="L630" s="1">
        <v>-8.0</v>
      </c>
      <c r="M630" s="1"/>
      <c r="N630" s="1">
        <v>6.789833333333333</v>
      </c>
      <c r="O630" s="1" t="s">
        <v>11746</v>
      </c>
      <c r="P630" s="1" t="s">
        <v>12361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24</v>
      </c>
      <c r="B631" s="1" t="s">
        <v>17</v>
      </c>
      <c r="C631" s="3">
        <v>464.0</v>
      </c>
      <c r="D631" s="1">
        <v>0.0</v>
      </c>
      <c r="E631" s="1" t="s">
        <v>25</v>
      </c>
      <c r="F631" s="1" t="s">
        <v>26</v>
      </c>
      <c r="G631" s="1" t="s">
        <v>27</v>
      </c>
      <c r="H631" s="1" t="s">
        <v>13777</v>
      </c>
      <c r="I631" s="1" t="s">
        <v>13778</v>
      </c>
      <c r="J631" s="1" t="s">
        <v>13778</v>
      </c>
      <c r="K631" s="2"/>
      <c r="L631" s="1">
        <v>-3.0</v>
      </c>
      <c r="M631" s="1"/>
      <c r="N631" s="1">
        <v>11.74885</v>
      </c>
      <c r="O631" s="1" t="s">
        <v>11746</v>
      </c>
      <c r="P631" s="1" t="s">
        <v>13779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>
      <c r="A632" s="1" t="s">
        <v>66</v>
      </c>
      <c r="B632" s="1" t="s">
        <v>17</v>
      </c>
      <c r="C632" s="1">
        <v>528.0</v>
      </c>
      <c r="D632" s="1">
        <v>0.0</v>
      </c>
      <c r="E632" s="1" t="s">
        <v>13780</v>
      </c>
      <c r="F632" s="1" t="s">
        <v>26</v>
      </c>
      <c r="G632" s="1" t="s">
        <v>27</v>
      </c>
      <c r="H632" s="1" t="s">
        <v>13781</v>
      </c>
      <c r="I632" s="1" t="s">
        <v>13782</v>
      </c>
      <c r="J632" s="1" t="s">
        <v>13782</v>
      </c>
      <c r="K632" s="2"/>
      <c r="L632" s="1">
        <v>-1.0</v>
      </c>
      <c r="M632" s="1"/>
      <c r="N632" s="1">
        <v>18.194416666666665</v>
      </c>
      <c r="O632" s="1" t="s">
        <v>11739</v>
      </c>
      <c r="P632" s="1" t="s">
        <v>13783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16</v>
      </c>
      <c r="B633" s="1" t="s">
        <v>17</v>
      </c>
      <c r="C633" s="3">
        <v>249.0</v>
      </c>
      <c r="D633" s="1">
        <v>0.0</v>
      </c>
      <c r="E633" s="2"/>
      <c r="F633" s="1" t="s">
        <v>18</v>
      </c>
      <c r="G633" s="1" t="s">
        <v>19</v>
      </c>
      <c r="H633" s="1" t="s">
        <v>13784</v>
      </c>
      <c r="I633" s="1" t="s">
        <v>13785</v>
      </c>
      <c r="J633" s="1" t="s">
        <v>13785</v>
      </c>
      <c r="K633" s="2"/>
      <c r="L633" s="1">
        <v>-3.0</v>
      </c>
      <c r="M633" s="1"/>
      <c r="N633" s="1">
        <v>2.7347333333333332</v>
      </c>
      <c r="O633" s="1" t="s">
        <v>22</v>
      </c>
      <c r="P633" s="1" t="s">
        <v>13786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16</v>
      </c>
      <c r="B634" s="1" t="s">
        <v>17</v>
      </c>
      <c r="C634" s="1">
        <v>249.0</v>
      </c>
      <c r="D634" s="1">
        <v>0.0</v>
      </c>
      <c r="E634" s="2"/>
      <c r="F634" s="1" t="s">
        <v>18</v>
      </c>
      <c r="G634" s="1" t="s">
        <v>19</v>
      </c>
      <c r="H634" s="1" t="s">
        <v>13787</v>
      </c>
      <c r="I634" s="1" t="s">
        <v>13788</v>
      </c>
      <c r="J634" s="1" t="s">
        <v>13788</v>
      </c>
      <c r="K634" s="2"/>
      <c r="L634" s="1">
        <v>0.0</v>
      </c>
      <c r="M634" s="1"/>
      <c r="N634" s="1">
        <v>5.9298</v>
      </c>
      <c r="O634" s="1" t="s">
        <v>22</v>
      </c>
      <c r="P634" s="1" t="s">
        <v>13789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>
      <c r="A635" s="1" t="s">
        <v>66</v>
      </c>
      <c r="B635" s="1" t="s">
        <v>17</v>
      </c>
      <c r="C635" s="1">
        <v>507.0</v>
      </c>
      <c r="D635" s="1">
        <v>0.0</v>
      </c>
      <c r="E635" s="1" t="s">
        <v>1240</v>
      </c>
      <c r="F635" s="1" t="s">
        <v>26</v>
      </c>
      <c r="G635" s="1" t="s">
        <v>27</v>
      </c>
      <c r="H635" s="1" t="s">
        <v>13790</v>
      </c>
      <c r="I635" s="1" t="s">
        <v>13791</v>
      </c>
      <c r="J635" s="1" t="s">
        <v>13791</v>
      </c>
      <c r="K635" s="2"/>
      <c r="L635" s="1">
        <v>-10.0</v>
      </c>
      <c r="M635" s="1"/>
      <c r="N635" s="1">
        <v>9.02725</v>
      </c>
      <c r="O635" s="1" t="s">
        <v>11739</v>
      </c>
      <c r="P635" s="1" t="s">
        <v>13792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>
      <c r="A636" s="1" t="s">
        <v>24</v>
      </c>
      <c r="B636" s="1" t="s">
        <v>17</v>
      </c>
      <c r="C636" s="1">
        <v>329.0</v>
      </c>
      <c r="D636" s="1">
        <v>0.0</v>
      </c>
      <c r="E636" s="1" t="s">
        <v>25</v>
      </c>
      <c r="F636" s="1" t="s">
        <v>26</v>
      </c>
      <c r="G636" s="1" t="s">
        <v>27</v>
      </c>
      <c r="H636" s="1" t="s">
        <v>13793</v>
      </c>
      <c r="I636" s="1" t="s">
        <v>13794</v>
      </c>
      <c r="J636" s="1" t="s">
        <v>13794</v>
      </c>
      <c r="K636" s="2"/>
      <c r="L636" s="1">
        <v>-7.0</v>
      </c>
      <c r="M636" s="1"/>
      <c r="N636" s="1">
        <v>7.3225</v>
      </c>
      <c r="O636" s="1" t="s">
        <v>11746</v>
      </c>
      <c r="P636" s="1" t="s">
        <v>12182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24</v>
      </c>
      <c r="B637" s="1" t="s">
        <v>17</v>
      </c>
      <c r="C637" s="1">
        <v>271.2</v>
      </c>
      <c r="D637" s="1">
        <v>0.0</v>
      </c>
      <c r="E637" s="1" t="s">
        <v>25</v>
      </c>
      <c r="F637" s="1" t="s">
        <v>26</v>
      </c>
      <c r="G637" s="1" t="s">
        <v>27</v>
      </c>
      <c r="H637" s="1" t="s">
        <v>13795</v>
      </c>
      <c r="I637" s="1" t="s">
        <v>13796</v>
      </c>
      <c r="J637" s="1" t="s">
        <v>13796</v>
      </c>
      <c r="K637" s="2"/>
      <c r="L637" s="1">
        <v>-4.0</v>
      </c>
      <c r="M637" s="1"/>
      <c r="N637" s="1">
        <v>10.387633333333333</v>
      </c>
      <c r="O637" s="1" t="s">
        <v>11746</v>
      </c>
      <c r="P637" s="1" t="s">
        <v>13009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48</v>
      </c>
      <c r="B638" s="1" t="s">
        <v>17</v>
      </c>
      <c r="C638" s="1">
        <v>487.0</v>
      </c>
      <c r="D638" s="1">
        <v>0.0</v>
      </c>
      <c r="E638" s="1" t="s">
        <v>12389</v>
      </c>
      <c r="F638" s="1" t="s">
        <v>50</v>
      </c>
      <c r="G638" s="1" t="s">
        <v>27</v>
      </c>
      <c r="H638" s="1" t="s">
        <v>13797</v>
      </c>
      <c r="I638" s="1" t="s">
        <v>13798</v>
      </c>
      <c r="J638" s="1" t="s">
        <v>13799</v>
      </c>
      <c r="K638" s="1" t="s">
        <v>13800</v>
      </c>
      <c r="L638" s="1">
        <v>3.0</v>
      </c>
      <c r="M638" s="1">
        <v>0.0155</v>
      </c>
      <c r="N638" s="1">
        <v>14.373933333333333</v>
      </c>
      <c r="O638" s="1" t="s">
        <v>55</v>
      </c>
      <c r="P638" s="1" t="s">
        <v>13801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32</v>
      </c>
      <c r="B639" s="1" t="s">
        <v>17</v>
      </c>
      <c r="C639" s="1">
        <v>643.0</v>
      </c>
      <c r="D639" s="1">
        <v>0.0</v>
      </c>
      <c r="E639" s="2"/>
      <c r="F639" s="1" t="s">
        <v>26</v>
      </c>
      <c r="G639" s="1" t="s">
        <v>27</v>
      </c>
      <c r="H639" s="1" t="s">
        <v>13802</v>
      </c>
      <c r="I639" s="1" t="s">
        <v>13803</v>
      </c>
      <c r="J639" s="1" t="s">
        <v>13803</v>
      </c>
      <c r="K639" s="2"/>
      <c r="L639" s="1">
        <v>-10.0</v>
      </c>
      <c r="M639" s="1"/>
      <c r="N639" s="1">
        <v>9.53295</v>
      </c>
      <c r="O639" s="1" t="s">
        <v>11739</v>
      </c>
      <c r="P639" s="1" t="s">
        <v>13804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>
      <c r="A640" s="1" t="s">
        <v>66</v>
      </c>
      <c r="B640" s="1" t="s">
        <v>17</v>
      </c>
      <c r="C640" s="3">
        <v>224.0</v>
      </c>
      <c r="D640" s="1">
        <v>0.0</v>
      </c>
      <c r="E640" s="1" t="s">
        <v>6880</v>
      </c>
      <c r="F640" s="1" t="s">
        <v>26</v>
      </c>
      <c r="G640" s="1" t="s">
        <v>27</v>
      </c>
      <c r="H640" s="1" t="s">
        <v>13805</v>
      </c>
      <c r="I640" s="1" t="s">
        <v>13806</v>
      </c>
      <c r="J640" s="1" t="s">
        <v>13806</v>
      </c>
      <c r="K640" s="2"/>
      <c r="L640" s="1">
        <v>-9.0</v>
      </c>
      <c r="M640" s="1"/>
      <c r="N640" s="1">
        <v>5.7875</v>
      </c>
      <c r="O640" s="1" t="s">
        <v>11739</v>
      </c>
      <c r="P640" s="1" t="s">
        <v>8153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>
      <c r="A641" s="1" t="s">
        <v>48</v>
      </c>
      <c r="B641" s="1" t="s">
        <v>17</v>
      </c>
      <c r="C641" s="1">
        <v>250.0</v>
      </c>
      <c r="D641" s="1">
        <v>0.0</v>
      </c>
      <c r="E641" s="1" t="s">
        <v>12389</v>
      </c>
      <c r="F641" s="1" t="s">
        <v>50</v>
      </c>
      <c r="G641" s="1" t="s">
        <v>19</v>
      </c>
      <c r="H641" s="1" t="s">
        <v>13807</v>
      </c>
      <c r="I641" s="1" t="s">
        <v>13808</v>
      </c>
      <c r="J641" s="1" t="s">
        <v>13809</v>
      </c>
      <c r="K641" s="1" t="s">
        <v>13810</v>
      </c>
      <c r="L641" s="1">
        <v>9.0</v>
      </c>
      <c r="M641" s="1">
        <v>0.0159</v>
      </c>
      <c r="N641" s="1">
        <v>31.430083333333332</v>
      </c>
      <c r="O641" s="1" t="s">
        <v>55</v>
      </c>
      <c r="P641" s="1" t="s">
        <v>12013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48</v>
      </c>
      <c r="B642" s="1" t="s">
        <v>17</v>
      </c>
      <c r="C642" s="1">
        <v>219.0</v>
      </c>
      <c r="D642" s="1">
        <v>50.0</v>
      </c>
      <c r="E642" s="2"/>
      <c r="F642" s="1" t="s">
        <v>18</v>
      </c>
      <c r="G642" s="1" t="s">
        <v>27</v>
      </c>
      <c r="H642" s="1" t="s">
        <v>13811</v>
      </c>
      <c r="I642" s="1" t="s">
        <v>13812</v>
      </c>
      <c r="J642" s="1" t="s">
        <v>13812</v>
      </c>
      <c r="K642" s="2"/>
      <c r="L642" s="1">
        <v>0.0</v>
      </c>
      <c r="M642" s="1"/>
      <c r="N642" s="1">
        <v>34.497033333333334</v>
      </c>
      <c r="O642" s="1" t="s">
        <v>55</v>
      </c>
      <c r="P642" s="1" t="s">
        <v>12008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48</v>
      </c>
      <c r="B643" s="1" t="s">
        <v>17</v>
      </c>
      <c r="C643" s="1">
        <v>289.0</v>
      </c>
      <c r="D643" s="1">
        <v>15.0</v>
      </c>
      <c r="E643" s="1" t="s">
        <v>25</v>
      </c>
      <c r="F643" s="1" t="s">
        <v>50</v>
      </c>
      <c r="G643" s="1" t="s">
        <v>27</v>
      </c>
      <c r="H643" s="1" t="s">
        <v>13813</v>
      </c>
      <c r="I643" s="1" t="s">
        <v>13814</v>
      </c>
      <c r="J643" s="1" t="s">
        <v>13815</v>
      </c>
      <c r="K643" s="1" t="s">
        <v>13816</v>
      </c>
      <c r="L643" s="1">
        <v>8.0</v>
      </c>
      <c r="M643" s="1">
        <v>87.04098333333333</v>
      </c>
      <c r="N643" s="1">
        <v>110.39463333333333</v>
      </c>
      <c r="O643" s="1" t="s">
        <v>55</v>
      </c>
      <c r="P643" s="1" t="s">
        <v>13817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66</v>
      </c>
      <c r="B644" s="1" t="s">
        <v>17</v>
      </c>
      <c r="C644" s="1">
        <v>769.0</v>
      </c>
      <c r="D644" s="1">
        <v>0.0</v>
      </c>
      <c r="E644" s="1" t="s">
        <v>67</v>
      </c>
      <c r="F644" s="1" t="s">
        <v>26</v>
      </c>
      <c r="G644" s="1" t="s">
        <v>27</v>
      </c>
      <c r="H644" s="1" t="s">
        <v>13818</v>
      </c>
      <c r="I644" s="1" t="s">
        <v>13819</v>
      </c>
      <c r="J644" s="1" t="s">
        <v>13819</v>
      </c>
      <c r="K644" s="2"/>
      <c r="L644" s="1">
        <v>-5.0</v>
      </c>
      <c r="M644" s="1"/>
      <c r="N644" s="1">
        <v>14.20645</v>
      </c>
      <c r="O644" s="1" t="s">
        <v>11739</v>
      </c>
      <c r="P644" s="1" t="s">
        <v>13820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16</v>
      </c>
      <c r="B645" s="1" t="s">
        <v>17</v>
      </c>
      <c r="C645" s="1">
        <v>55.0</v>
      </c>
      <c r="D645" s="1">
        <v>0.0</v>
      </c>
      <c r="E645" s="2"/>
      <c r="F645" s="1" t="s">
        <v>18</v>
      </c>
      <c r="G645" s="1" t="s">
        <v>19</v>
      </c>
      <c r="H645" s="1" t="s">
        <v>13821</v>
      </c>
      <c r="I645" s="1" t="s">
        <v>13822</v>
      </c>
      <c r="J645" s="1" t="s">
        <v>13822</v>
      </c>
      <c r="K645" s="2"/>
      <c r="L645" s="1">
        <v>-5.0</v>
      </c>
      <c r="M645" s="1"/>
      <c r="N645" s="1">
        <v>0.14943333333333333</v>
      </c>
      <c r="O645" s="1" t="s">
        <v>22</v>
      </c>
      <c r="P645" s="1" t="s">
        <v>13823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32</v>
      </c>
      <c r="B646" s="1" t="s">
        <v>17</v>
      </c>
      <c r="C646" s="1">
        <v>329.0</v>
      </c>
      <c r="D646" s="1">
        <v>0.0</v>
      </c>
      <c r="E646" s="2"/>
      <c r="F646" s="1" t="s">
        <v>26</v>
      </c>
      <c r="G646" s="1" t="s">
        <v>27</v>
      </c>
      <c r="H646" s="1" t="s">
        <v>13824</v>
      </c>
      <c r="I646" s="1" t="s">
        <v>13825</v>
      </c>
      <c r="J646" s="1" t="s">
        <v>13825</v>
      </c>
      <c r="K646" s="2"/>
      <c r="L646" s="1">
        <v>0.0</v>
      </c>
      <c r="M646" s="1"/>
      <c r="N646" s="1">
        <v>15.2703</v>
      </c>
      <c r="O646" s="1" t="s">
        <v>11739</v>
      </c>
      <c r="P646" s="1" t="s">
        <v>12332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>
      <c r="A647" s="1" t="s">
        <v>32</v>
      </c>
      <c r="B647" s="1" t="s">
        <v>17</v>
      </c>
      <c r="C647" s="1">
        <v>427.0</v>
      </c>
      <c r="D647" s="1">
        <v>0.0</v>
      </c>
      <c r="E647" s="2"/>
      <c r="F647" s="1" t="s">
        <v>26</v>
      </c>
      <c r="G647" s="1" t="s">
        <v>27</v>
      </c>
      <c r="H647" s="1" t="s">
        <v>13826</v>
      </c>
      <c r="I647" s="1" t="s">
        <v>13827</v>
      </c>
      <c r="J647" s="1" t="s">
        <v>13827</v>
      </c>
      <c r="K647" s="2"/>
      <c r="L647" s="1">
        <v>0.0</v>
      </c>
      <c r="M647" s="1"/>
      <c r="N647" s="1">
        <v>15.865966666666667</v>
      </c>
      <c r="O647" s="1" t="s">
        <v>11739</v>
      </c>
      <c r="P647" s="1" t="s">
        <v>13828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48</v>
      </c>
      <c r="B648" s="1" t="s">
        <v>17</v>
      </c>
      <c r="C648" s="1">
        <v>119.0</v>
      </c>
      <c r="D648" s="1">
        <v>0.0</v>
      </c>
      <c r="E648" s="2"/>
      <c r="F648" s="1" t="s">
        <v>18</v>
      </c>
      <c r="G648" s="1" t="s">
        <v>123</v>
      </c>
      <c r="H648" s="1" t="s">
        <v>13829</v>
      </c>
      <c r="I648" s="1" t="s">
        <v>13830</v>
      </c>
      <c r="J648" s="1" t="s">
        <v>13830</v>
      </c>
      <c r="K648" s="2"/>
      <c r="L648" s="1">
        <v>-14.0</v>
      </c>
      <c r="M648" s="1"/>
      <c r="N648" s="1">
        <v>5.192066666666666</v>
      </c>
      <c r="O648" s="1" t="s">
        <v>55</v>
      </c>
      <c r="P648" s="1" t="s">
        <v>13831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1" t="s">
        <v>32</v>
      </c>
      <c r="B649" s="1" t="s">
        <v>17</v>
      </c>
      <c r="C649" s="1">
        <v>298.0</v>
      </c>
      <c r="D649" s="1">
        <v>0.0</v>
      </c>
      <c r="E649" s="2"/>
      <c r="F649" s="1" t="s">
        <v>26</v>
      </c>
      <c r="G649" s="1" t="s">
        <v>27</v>
      </c>
      <c r="H649" s="1" t="s">
        <v>13832</v>
      </c>
      <c r="I649" s="1" t="s">
        <v>13833</v>
      </c>
      <c r="J649" s="1" t="s">
        <v>13833</v>
      </c>
      <c r="K649" s="2"/>
      <c r="L649" s="1">
        <v>-10.0</v>
      </c>
      <c r="M649" s="1"/>
      <c r="N649" s="1">
        <v>4.931283333333333</v>
      </c>
      <c r="O649" s="1" t="s">
        <v>11739</v>
      </c>
      <c r="P649" s="1" t="s">
        <v>13834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>
      <c r="A650" s="1" t="s">
        <v>32</v>
      </c>
      <c r="B650" s="1" t="s">
        <v>17</v>
      </c>
      <c r="C650" s="1">
        <v>354.0</v>
      </c>
      <c r="D650" s="1">
        <v>0.0</v>
      </c>
      <c r="E650" s="2"/>
      <c r="F650" s="1" t="s">
        <v>26</v>
      </c>
      <c r="G650" s="1" t="s">
        <v>27</v>
      </c>
      <c r="H650" s="1" t="s">
        <v>13835</v>
      </c>
      <c r="I650" s="1" t="s">
        <v>13836</v>
      </c>
      <c r="J650" s="1" t="s">
        <v>13836</v>
      </c>
      <c r="K650" s="2"/>
      <c r="L650" s="1">
        <v>-6.0</v>
      </c>
      <c r="M650" s="1"/>
      <c r="N650" s="1">
        <v>8.328116666666666</v>
      </c>
      <c r="O650" s="1" t="s">
        <v>11739</v>
      </c>
      <c r="P650" s="1" t="s">
        <v>13837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>
      <c r="A651" s="1" t="s">
        <v>16</v>
      </c>
      <c r="B651" s="1" t="s">
        <v>17</v>
      </c>
      <c r="C651" s="1">
        <v>168.0</v>
      </c>
      <c r="D651" s="1">
        <v>0.0</v>
      </c>
      <c r="E651" s="2"/>
      <c r="F651" s="1" t="s">
        <v>18</v>
      </c>
      <c r="G651" s="1" t="s">
        <v>19</v>
      </c>
      <c r="H651" s="1" t="s">
        <v>13838</v>
      </c>
      <c r="I651" s="1" t="s">
        <v>13839</v>
      </c>
      <c r="J651" s="1" t="s">
        <v>13839</v>
      </c>
      <c r="K651" s="2"/>
      <c r="L651" s="1">
        <v>0.0</v>
      </c>
      <c r="M651" s="1"/>
      <c r="N651" s="1">
        <v>6.5682833333333335</v>
      </c>
      <c r="O651" s="1" t="s">
        <v>22</v>
      </c>
      <c r="P651" s="1" t="s">
        <v>13840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24</v>
      </c>
      <c r="B652" s="1" t="s">
        <v>17</v>
      </c>
      <c r="C652" s="1">
        <v>303.2</v>
      </c>
      <c r="D652" s="1">
        <v>0.0</v>
      </c>
      <c r="E652" s="1" t="s">
        <v>25</v>
      </c>
      <c r="F652" s="1" t="s">
        <v>26</v>
      </c>
      <c r="G652" s="1" t="s">
        <v>27</v>
      </c>
      <c r="H652" s="1" t="s">
        <v>13841</v>
      </c>
      <c r="I652" s="1" t="s">
        <v>13842</v>
      </c>
      <c r="J652" s="1" t="s">
        <v>13842</v>
      </c>
      <c r="K652" s="2"/>
      <c r="L652" s="1">
        <v>-6.0</v>
      </c>
      <c r="M652" s="1"/>
      <c r="N652" s="1">
        <v>8.805583333333333</v>
      </c>
      <c r="O652" s="1" t="s">
        <v>11746</v>
      </c>
      <c r="P652" s="1" t="s">
        <v>13843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32</v>
      </c>
      <c r="B653" s="1" t="s">
        <v>17</v>
      </c>
      <c r="C653" s="1">
        <v>773.0</v>
      </c>
      <c r="D653" s="1">
        <v>0.0</v>
      </c>
      <c r="E653" s="2"/>
      <c r="F653" s="1" t="s">
        <v>26</v>
      </c>
      <c r="G653" s="1" t="s">
        <v>27</v>
      </c>
      <c r="H653" s="1" t="s">
        <v>13844</v>
      </c>
      <c r="I653" s="1" t="s">
        <v>13845</v>
      </c>
      <c r="J653" s="1" t="s">
        <v>13845</v>
      </c>
      <c r="K653" s="2"/>
      <c r="L653" s="1">
        <v>-8.0</v>
      </c>
      <c r="M653" s="1"/>
      <c r="N653" s="1">
        <v>11.667566666666668</v>
      </c>
      <c r="O653" s="1" t="s">
        <v>11739</v>
      </c>
      <c r="P653" s="1" t="s">
        <v>13846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>
      <c r="A654" s="1" t="s">
        <v>48</v>
      </c>
      <c r="B654" s="1" t="s">
        <v>17</v>
      </c>
      <c r="C654" s="1">
        <v>398.0</v>
      </c>
      <c r="D654" s="1">
        <v>100.0</v>
      </c>
      <c r="E654" s="2"/>
      <c r="F654" s="1" t="s">
        <v>18</v>
      </c>
      <c r="G654" s="1" t="s">
        <v>27</v>
      </c>
      <c r="H654" s="1" t="s">
        <v>13847</v>
      </c>
      <c r="I654" s="1" t="s">
        <v>13848</v>
      </c>
      <c r="J654" s="1" t="s">
        <v>13848</v>
      </c>
      <c r="K654" s="2"/>
      <c r="L654" s="1">
        <v>-2.0</v>
      </c>
      <c r="M654" s="1"/>
      <c r="N654" s="1">
        <v>20.404683333333335</v>
      </c>
      <c r="O654" s="1" t="s">
        <v>55</v>
      </c>
      <c r="P654" s="1" t="s">
        <v>13849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66</v>
      </c>
      <c r="B655" s="1" t="s">
        <v>17</v>
      </c>
      <c r="C655" s="1">
        <v>264.0</v>
      </c>
      <c r="D655" s="1">
        <v>0.0</v>
      </c>
      <c r="E655" s="1" t="s">
        <v>12974</v>
      </c>
      <c r="F655" s="1" t="s">
        <v>26</v>
      </c>
      <c r="G655" s="1" t="s">
        <v>27</v>
      </c>
      <c r="H655" s="1" t="s">
        <v>13850</v>
      </c>
      <c r="I655" s="1" t="s">
        <v>13851</v>
      </c>
      <c r="J655" s="1" t="s">
        <v>13851</v>
      </c>
      <c r="K655" s="2"/>
      <c r="L655" s="1">
        <v>-7.0</v>
      </c>
      <c r="M655" s="1"/>
      <c r="N655" s="1">
        <v>7.315133333333334</v>
      </c>
      <c r="O655" s="1" t="s">
        <v>11739</v>
      </c>
      <c r="P655" s="1" t="s">
        <v>7925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24</v>
      </c>
      <c r="B656" s="1" t="s">
        <v>17</v>
      </c>
      <c r="C656" s="1">
        <v>298.2</v>
      </c>
      <c r="D656" s="1">
        <v>0.0</v>
      </c>
      <c r="E656" s="1" t="s">
        <v>25</v>
      </c>
      <c r="F656" s="1" t="s">
        <v>26</v>
      </c>
      <c r="G656" s="1" t="s">
        <v>27</v>
      </c>
      <c r="H656" s="1" t="s">
        <v>13852</v>
      </c>
      <c r="I656" s="1" t="s">
        <v>13853</v>
      </c>
      <c r="J656" s="1" t="s">
        <v>13853</v>
      </c>
      <c r="K656" s="2"/>
      <c r="L656" s="1">
        <v>-8.0</v>
      </c>
      <c r="M656" s="1"/>
      <c r="N656" s="1">
        <v>6.786183333333334</v>
      </c>
      <c r="O656" s="1" t="s">
        <v>11746</v>
      </c>
      <c r="P656" s="1" t="s">
        <v>13854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1" t="s">
        <v>48</v>
      </c>
      <c r="B657" s="3" t="s">
        <v>17</v>
      </c>
      <c r="C657" s="1">
        <v>250.0</v>
      </c>
      <c r="D657" s="1">
        <v>0.0</v>
      </c>
      <c r="E657" s="1" t="s">
        <v>25</v>
      </c>
      <c r="F657" s="1" t="s">
        <v>50</v>
      </c>
      <c r="G657" s="1" t="s">
        <v>27</v>
      </c>
      <c r="H657" s="1" t="s">
        <v>13855</v>
      </c>
      <c r="I657" s="1" t="s">
        <v>13856</v>
      </c>
      <c r="J657" s="1" t="s">
        <v>13857</v>
      </c>
      <c r="K657" s="1" t="s">
        <v>13858</v>
      </c>
      <c r="L657" s="1">
        <v>-12.0</v>
      </c>
      <c r="M657" s="1">
        <v>0.5444333333333333</v>
      </c>
      <c r="N657" s="1">
        <v>7.913266666666667</v>
      </c>
      <c r="O657" s="1" t="s">
        <v>55</v>
      </c>
      <c r="P657" s="1" t="s">
        <v>12470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1" t="s">
        <v>16</v>
      </c>
      <c r="B658" s="1" t="s">
        <v>17</v>
      </c>
      <c r="C658" s="3">
        <v>59.0</v>
      </c>
      <c r="D658" s="1">
        <v>0.0</v>
      </c>
      <c r="E658" s="2"/>
      <c r="F658" s="1" t="s">
        <v>18</v>
      </c>
      <c r="G658" s="1" t="s">
        <v>19</v>
      </c>
      <c r="H658" s="1" t="s">
        <v>13859</v>
      </c>
      <c r="I658" s="1" t="s">
        <v>13860</v>
      </c>
      <c r="J658" s="1" t="s">
        <v>13860</v>
      </c>
      <c r="K658" s="2"/>
      <c r="L658" s="1">
        <v>-1.0</v>
      </c>
      <c r="M658" s="1"/>
      <c r="N658" s="1">
        <v>4.34915</v>
      </c>
      <c r="O658" s="1" t="s">
        <v>22</v>
      </c>
      <c r="P658" s="1" t="s">
        <v>13861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32</v>
      </c>
      <c r="B659" s="1" t="s">
        <v>17</v>
      </c>
      <c r="C659" s="1">
        <v>323.0</v>
      </c>
      <c r="D659" s="1">
        <v>0.0</v>
      </c>
      <c r="E659" s="2"/>
      <c r="F659" s="1" t="s">
        <v>26</v>
      </c>
      <c r="G659" s="1" t="s">
        <v>19</v>
      </c>
      <c r="H659" s="1" t="s">
        <v>13862</v>
      </c>
      <c r="I659" s="1" t="s">
        <v>13863</v>
      </c>
      <c r="J659" s="1" t="s">
        <v>13863</v>
      </c>
      <c r="K659" s="2"/>
      <c r="L659" s="1">
        <v>-4.0</v>
      </c>
      <c r="M659" s="1"/>
      <c r="N659" s="1">
        <v>10.302</v>
      </c>
      <c r="O659" s="1" t="s">
        <v>11739</v>
      </c>
      <c r="P659" s="1" t="s">
        <v>13864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32</v>
      </c>
      <c r="B660" s="1" t="s">
        <v>17</v>
      </c>
      <c r="C660" s="1">
        <v>528.0</v>
      </c>
      <c r="D660" s="1">
        <v>0.0</v>
      </c>
      <c r="E660" s="2"/>
      <c r="F660" s="1" t="s">
        <v>26</v>
      </c>
      <c r="G660" s="1" t="s">
        <v>27</v>
      </c>
      <c r="H660" s="1" t="s">
        <v>13865</v>
      </c>
      <c r="I660" s="1" t="s">
        <v>13866</v>
      </c>
      <c r="J660" s="1" t="s">
        <v>13866</v>
      </c>
      <c r="K660" s="2"/>
      <c r="L660" s="1">
        <v>-7.0</v>
      </c>
      <c r="M660" s="1"/>
      <c r="N660" s="1">
        <v>12.7342</v>
      </c>
      <c r="O660" s="1" t="s">
        <v>11739</v>
      </c>
      <c r="P660" s="1" t="s">
        <v>13867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1" t="s">
        <v>24</v>
      </c>
      <c r="B661" s="1" t="s">
        <v>17</v>
      </c>
      <c r="C661" s="1">
        <v>329.0</v>
      </c>
      <c r="D661" s="1">
        <v>0.0</v>
      </c>
      <c r="E661" s="1" t="s">
        <v>25</v>
      </c>
      <c r="F661" s="1" t="s">
        <v>26</v>
      </c>
      <c r="G661" s="1" t="s">
        <v>27</v>
      </c>
      <c r="H661" s="1" t="s">
        <v>13868</v>
      </c>
      <c r="I661" s="1" t="s">
        <v>13869</v>
      </c>
      <c r="J661" s="1" t="s">
        <v>13869</v>
      </c>
      <c r="K661" s="2"/>
      <c r="L661" s="1">
        <v>-5.0</v>
      </c>
      <c r="M661" s="1"/>
      <c r="N661" s="1">
        <v>9.555033333333334</v>
      </c>
      <c r="O661" s="1" t="s">
        <v>11746</v>
      </c>
      <c r="P661" s="1" t="s">
        <v>13870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66</v>
      </c>
      <c r="B662" s="1" t="s">
        <v>17</v>
      </c>
      <c r="C662" s="1">
        <v>264.0</v>
      </c>
      <c r="D662" s="1">
        <v>0.0</v>
      </c>
      <c r="E662" s="1" t="s">
        <v>13871</v>
      </c>
      <c r="F662" s="1" t="s">
        <v>26</v>
      </c>
      <c r="G662" s="1" t="s">
        <v>27</v>
      </c>
      <c r="H662" s="1" t="s">
        <v>13872</v>
      </c>
      <c r="I662" s="1" t="s">
        <v>13873</v>
      </c>
      <c r="J662" s="1" t="s">
        <v>13873</v>
      </c>
      <c r="K662" s="2"/>
      <c r="L662" s="1">
        <v>-6.0</v>
      </c>
      <c r="M662" s="1"/>
      <c r="N662" s="1">
        <v>8.041533333333334</v>
      </c>
      <c r="O662" s="1" t="s">
        <v>11739</v>
      </c>
      <c r="P662" s="1" t="s">
        <v>11972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48</v>
      </c>
      <c r="B663" s="1" t="s">
        <v>17</v>
      </c>
      <c r="C663" s="1">
        <v>458.0</v>
      </c>
      <c r="D663" s="1">
        <v>0.0</v>
      </c>
      <c r="E663" s="1" t="s">
        <v>25</v>
      </c>
      <c r="F663" s="1" t="s">
        <v>50</v>
      </c>
      <c r="G663" s="1" t="s">
        <v>19</v>
      </c>
      <c r="H663" s="1" t="s">
        <v>13874</v>
      </c>
      <c r="I663" s="1" t="s">
        <v>13875</v>
      </c>
      <c r="J663" s="1" t="s">
        <v>13876</v>
      </c>
      <c r="K663" s="1" t="s">
        <v>13877</v>
      </c>
      <c r="L663" s="1">
        <v>-8.0</v>
      </c>
      <c r="M663" s="1">
        <v>0.6126833333333334</v>
      </c>
      <c r="N663" s="1">
        <v>13.1487</v>
      </c>
      <c r="O663" s="1" t="s">
        <v>55</v>
      </c>
      <c r="P663" s="1" t="s">
        <v>13878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1" t="s">
        <v>32</v>
      </c>
      <c r="B664" s="1" t="s">
        <v>17</v>
      </c>
      <c r="C664" s="1">
        <v>588.0</v>
      </c>
      <c r="D664" s="1">
        <v>0.0</v>
      </c>
      <c r="E664" s="2"/>
      <c r="F664" s="1" t="s">
        <v>26</v>
      </c>
      <c r="G664" s="1" t="s">
        <v>27</v>
      </c>
      <c r="H664" s="1" t="s">
        <v>13879</v>
      </c>
      <c r="I664" s="1" t="s">
        <v>13880</v>
      </c>
      <c r="J664" s="1" t="s">
        <v>13880</v>
      </c>
      <c r="K664" s="2"/>
      <c r="L664" s="1">
        <v>-8.0</v>
      </c>
      <c r="M664" s="1"/>
      <c r="N664" s="1">
        <v>11.601183333333333</v>
      </c>
      <c r="O664" s="1" t="s">
        <v>11739</v>
      </c>
      <c r="P664" s="1" t="s">
        <v>13881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>
      <c r="A665" s="1" t="s">
        <v>24</v>
      </c>
      <c r="B665" s="1" t="s">
        <v>17</v>
      </c>
      <c r="C665" s="3">
        <v>214.2</v>
      </c>
      <c r="D665" s="1">
        <v>0.0</v>
      </c>
      <c r="E665" s="1" t="s">
        <v>25</v>
      </c>
      <c r="F665" s="1" t="s">
        <v>26</v>
      </c>
      <c r="G665" s="1" t="s">
        <v>27</v>
      </c>
      <c r="H665" s="1" t="s">
        <v>13882</v>
      </c>
      <c r="I665" s="1" t="s">
        <v>13883</v>
      </c>
      <c r="J665" s="1" t="s">
        <v>13883</v>
      </c>
      <c r="K665" s="2"/>
      <c r="L665" s="1">
        <v>-4.0</v>
      </c>
      <c r="M665" s="1"/>
      <c r="N665" s="1">
        <v>10.470766666666666</v>
      </c>
      <c r="O665" s="1" t="s">
        <v>11746</v>
      </c>
      <c r="P665" s="1" t="s">
        <v>11800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32</v>
      </c>
      <c r="B666" s="1" t="s">
        <v>17</v>
      </c>
      <c r="C666" s="1">
        <v>488.0</v>
      </c>
      <c r="D666" s="1">
        <v>0.0</v>
      </c>
      <c r="E666" s="2"/>
      <c r="F666" s="1" t="s">
        <v>26</v>
      </c>
      <c r="G666" s="1" t="s">
        <v>27</v>
      </c>
      <c r="H666" s="1" t="s">
        <v>13884</v>
      </c>
      <c r="I666" s="1" t="s">
        <v>13885</v>
      </c>
      <c r="J666" s="1" t="s">
        <v>13885</v>
      </c>
      <c r="K666" s="2"/>
      <c r="L666" s="1">
        <v>-5.0</v>
      </c>
      <c r="M666" s="1"/>
      <c r="N666" s="1">
        <v>9.909983333333333</v>
      </c>
      <c r="O666" s="1" t="s">
        <v>11739</v>
      </c>
      <c r="P666" s="1" t="s">
        <v>13886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1" t="s">
        <v>66</v>
      </c>
      <c r="B667" s="1" t="s">
        <v>17</v>
      </c>
      <c r="C667" s="1">
        <v>618.0</v>
      </c>
      <c r="D667" s="1">
        <v>0.0</v>
      </c>
      <c r="E667" s="1" t="s">
        <v>11992</v>
      </c>
      <c r="F667" s="1" t="s">
        <v>26</v>
      </c>
      <c r="G667" s="1" t="s">
        <v>27</v>
      </c>
      <c r="H667" s="1" t="s">
        <v>13887</v>
      </c>
      <c r="I667" s="1" t="s">
        <v>13888</v>
      </c>
      <c r="J667" s="1" t="s">
        <v>13888</v>
      </c>
      <c r="K667" s="2"/>
      <c r="L667" s="1">
        <v>-10.0</v>
      </c>
      <c r="M667" s="1"/>
      <c r="N667" s="1">
        <v>9.6691</v>
      </c>
      <c r="O667" s="1" t="s">
        <v>11739</v>
      </c>
      <c r="P667" s="1" t="s">
        <v>13889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24</v>
      </c>
      <c r="B668" s="1" t="s">
        <v>17</v>
      </c>
      <c r="C668" s="1">
        <v>472.0</v>
      </c>
      <c r="D668" s="1">
        <v>0.0</v>
      </c>
      <c r="E668" s="1" t="s">
        <v>25</v>
      </c>
      <c r="F668" s="1" t="s">
        <v>26</v>
      </c>
      <c r="G668" s="1" t="s">
        <v>27</v>
      </c>
      <c r="H668" s="1" t="s">
        <v>13890</v>
      </c>
      <c r="I668" s="1" t="s">
        <v>13891</v>
      </c>
      <c r="J668" s="1" t="s">
        <v>13891</v>
      </c>
      <c r="K668" s="2"/>
      <c r="L668" s="1">
        <v>-9.0</v>
      </c>
      <c r="M668" s="1"/>
      <c r="N668" s="1">
        <v>5.928266666666667</v>
      </c>
      <c r="O668" s="1" t="s">
        <v>11746</v>
      </c>
      <c r="P668" s="1" t="s">
        <v>13892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>
      <c r="A669" s="1" t="s">
        <v>24</v>
      </c>
      <c r="B669" s="1" t="s">
        <v>17</v>
      </c>
      <c r="C669" s="1">
        <v>394.0</v>
      </c>
      <c r="D669" s="1">
        <v>0.0</v>
      </c>
      <c r="E669" s="1" t="s">
        <v>25</v>
      </c>
      <c r="F669" s="1" t="s">
        <v>26</v>
      </c>
      <c r="G669" s="1" t="s">
        <v>27</v>
      </c>
      <c r="H669" s="1" t="s">
        <v>13893</v>
      </c>
      <c r="I669" s="1" t="s">
        <v>13894</v>
      </c>
      <c r="J669" s="1" t="s">
        <v>13894</v>
      </c>
      <c r="K669" s="2"/>
      <c r="L669" s="1">
        <v>-5.0</v>
      </c>
      <c r="M669" s="1"/>
      <c r="N669" s="1">
        <v>9.6437</v>
      </c>
      <c r="O669" s="1" t="s">
        <v>11746</v>
      </c>
      <c r="P669" s="1" t="s">
        <v>13895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16</v>
      </c>
      <c r="B670" s="3" t="s">
        <v>17</v>
      </c>
      <c r="C670" s="1">
        <v>249.0</v>
      </c>
      <c r="D670" s="1">
        <v>0.0</v>
      </c>
      <c r="E670" s="2"/>
      <c r="F670" s="1" t="s">
        <v>18</v>
      </c>
      <c r="G670" s="1" t="s">
        <v>19</v>
      </c>
      <c r="H670" s="1" t="s">
        <v>13896</v>
      </c>
      <c r="I670" s="1" t="s">
        <v>13897</v>
      </c>
      <c r="J670" s="1" t="s">
        <v>13897</v>
      </c>
      <c r="K670" s="2"/>
      <c r="L670" s="1">
        <v>1.0</v>
      </c>
      <c r="M670" s="1"/>
      <c r="N670" s="1">
        <v>7.656483333333333</v>
      </c>
      <c r="O670" s="1" t="s">
        <v>22</v>
      </c>
      <c r="P670" s="1" t="s">
        <v>13898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>
      <c r="A671" s="1" t="s">
        <v>24</v>
      </c>
      <c r="B671" s="1" t="s">
        <v>17</v>
      </c>
      <c r="C671" s="1">
        <v>610.6</v>
      </c>
      <c r="D671" s="1">
        <v>0.0</v>
      </c>
      <c r="E671" s="1" t="s">
        <v>25</v>
      </c>
      <c r="F671" s="1" t="s">
        <v>26</v>
      </c>
      <c r="G671" s="1" t="s">
        <v>27</v>
      </c>
      <c r="H671" s="1" t="s">
        <v>13899</v>
      </c>
      <c r="I671" s="1" t="s">
        <v>13900</v>
      </c>
      <c r="J671" s="1" t="s">
        <v>13900</v>
      </c>
      <c r="K671" s="2"/>
      <c r="L671" s="1">
        <v>-10.0</v>
      </c>
      <c r="M671" s="1"/>
      <c r="N671" s="1">
        <v>9.099933333333333</v>
      </c>
      <c r="O671" s="1" t="s">
        <v>11746</v>
      </c>
      <c r="P671" s="1" t="s">
        <v>13901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1" t="s">
        <v>32</v>
      </c>
      <c r="B672" s="1" t="s">
        <v>17</v>
      </c>
      <c r="C672" s="3">
        <v>394.0</v>
      </c>
      <c r="D672" s="1">
        <v>0.0</v>
      </c>
      <c r="E672" s="2"/>
      <c r="F672" s="1" t="s">
        <v>26</v>
      </c>
      <c r="G672" s="1" t="s">
        <v>27</v>
      </c>
      <c r="H672" s="1" t="s">
        <v>13902</v>
      </c>
      <c r="I672" s="1" t="s">
        <v>13903</v>
      </c>
      <c r="J672" s="1" t="s">
        <v>13903</v>
      </c>
      <c r="K672" s="2"/>
      <c r="L672" s="1">
        <v>-6.0</v>
      </c>
      <c r="M672" s="1"/>
      <c r="N672" s="1">
        <v>8.2949</v>
      </c>
      <c r="O672" s="1" t="s">
        <v>11739</v>
      </c>
      <c r="P672" s="1" t="s">
        <v>13904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32</v>
      </c>
      <c r="B673" s="1" t="s">
        <v>17</v>
      </c>
      <c r="C673" s="1">
        <v>593.0</v>
      </c>
      <c r="D673" s="1">
        <v>0.0</v>
      </c>
      <c r="E673" s="2"/>
      <c r="F673" s="1" t="s">
        <v>26</v>
      </c>
      <c r="G673" s="1" t="s">
        <v>27</v>
      </c>
      <c r="H673" s="1" t="s">
        <v>13905</v>
      </c>
      <c r="I673" s="1" t="s">
        <v>13906</v>
      </c>
      <c r="J673" s="1" t="s">
        <v>13906</v>
      </c>
      <c r="K673" s="2"/>
      <c r="L673" s="1">
        <v>-9.0</v>
      </c>
      <c r="M673" s="1"/>
      <c r="N673" s="1">
        <v>10.867</v>
      </c>
      <c r="O673" s="1" t="s">
        <v>11739</v>
      </c>
      <c r="P673" s="1" t="s">
        <v>13907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1" t="s">
        <v>32</v>
      </c>
      <c r="B674" s="1" t="s">
        <v>17</v>
      </c>
      <c r="C674" s="1">
        <v>264.0</v>
      </c>
      <c r="D674" s="1">
        <v>0.0</v>
      </c>
      <c r="E674" s="2"/>
      <c r="F674" s="1" t="s">
        <v>26</v>
      </c>
      <c r="G674" s="1" t="s">
        <v>27</v>
      </c>
      <c r="H674" s="1" t="s">
        <v>13908</v>
      </c>
      <c r="I674" s="1" t="s">
        <v>13909</v>
      </c>
      <c r="J674" s="1" t="s">
        <v>13909</v>
      </c>
      <c r="K674" s="2"/>
      <c r="L674" s="1">
        <v>-6.0</v>
      </c>
      <c r="M674" s="1"/>
      <c r="N674" s="1">
        <v>8.382116666666667</v>
      </c>
      <c r="O674" s="1" t="s">
        <v>11739</v>
      </c>
      <c r="P674" s="1" t="s">
        <v>12335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>
      <c r="A675" s="1" t="s">
        <v>48</v>
      </c>
      <c r="B675" s="1" t="s">
        <v>17</v>
      </c>
      <c r="C675" s="1">
        <v>279.0</v>
      </c>
      <c r="D675" s="1">
        <v>70.0</v>
      </c>
      <c r="E675" s="2"/>
      <c r="F675" s="1" t="s">
        <v>18</v>
      </c>
      <c r="G675" s="1" t="s">
        <v>123</v>
      </c>
      <c r="H675" s="1" t="s">
        <v>13910</v>
      </c>
      <c r="I675" s="1" t="s">
        <v>13911</v>
      </c>
      <c r="J675" s="1" t="s">
        <v>13911</v>
      </c>
      <c r="K675" s="2"/>
      <c r="L675" s="1">
        <v>-5.0</v>
      </c>
      <c r="M675" s="1"/>
      <c r="N675" s="1">
        <v>13.471033333333333</v>
      </c>
      <c r="O675" s="1" t="s">
        <v>55</v>
      </c>
      <c r="P675" s="1" t="s">
        <v>13912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24</v>
      </c>
      <c r="B676" s="1" t="s">
        <v>17</v>
      </c>
      <c r="C676" s="1">
        <v>376.2</v>
      </c>
      <c r="D676" s="1">
        <v>0.0</v>
      </c>
      <c r="E676" s="1" t="s">
        <v>25</v>
      </c>
      <c r="F676" s="1" t="s">
        <v>26</v>
      </c>
      <c r="G676" s="1" t="s">
        <v>27</v>
      </c>
      <c r="H676" s="1" t="s">
        <v>13913</v>
      </c>
      <c r="I676" s="1" t="s">
        <v>13914</v>
      </c>
      <c r="J676" s="1" t="s">
        <v>13914</v>
      </c>
      <c r="K676" s="2"/>
      <c r="L676" s="1">
        <v>-3.0</v>
      </c>
      <c r="M676" s="1"/>
      <c r="N676" s="1">
        <v>11.9387</v>
      </c>
      <c r="O676" s="1" t="s">
        <v>11746</v>
      </c>
      <c r="P676" s="1" t="s">
        <v>13915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1" t="s">
        <v>48</v>
      </c>
      <c r="B677" s="1" t="s">
        <v>17</v>
      </c>
      <c r="C677" s="1">
        <v>309.0</v>
      </c>
      <c r="D677" s="1">
        <v>0.0</v>
      </c>
      <c r="E677" s="1" t="s">
        <v>25</v>
      </c>
      <c r="F677" s="1" t="s">
        <v>50</v>
      </c>
      <c r="G677" s="1" t="s">
        <v>27</v>
      </c>
      <c r="H677" s="1" t="s">
        <v>13916</v>
      </c>
      <c r="I677" s="1" t="s">
        <v>13917</v>
      </c>
      <c r="J677" s="1" t="s">
        <v>13918</v>
      </c>
      <c r="K677" s="1" t="s">
        <v>13919</v>
      </c>
      <c r="L677" s="1">
        <v>-2.0</v>
      </c>
      <c r="M677" s="1">
        <v>1.26285</v>
      </c>
      <c r="N677" s="1">
        <v>16.777</v>
      </c>
      <c r="O677" s="1" t="s">
        <v>55</v>
      </c>
      <c r="P677" s="1" t="s">
        <v>12063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24</v>
      </c>
      <c r="B678" s="1" t="s">
        <v>17</v>
      </c>
      <c r="C678" s="3">
        <v>214.2</v>
      </c>
      <c r="D678" s="1">
        <v>0.0</v>
      </c>
      <c r="E678" s="1" t="s">
        <v>25</v>
      </c>
      <c r="F678" s="1" t="s">
        <v>26</v>
      </c>
      <c r="G678" s="1" t="s">
        <v>27</v>
      </c>
      <c r="H678" s="1" t="s">
        <v>13920</v>
      </c>
      <c r="I678" s="1" t="s">
        <v>13921</v>
      </c>
      <c r="J678" s="1" t="s">
        <v>13921</v>
      </c>
      <c r="K678" s="2"/>
      <c r="L678" s="1">
        <v>0.0</v>
      </c>
      <c r="M678" s="1"/>
      <c r="N678" s="1">
        <v>15.620933333333333</v>
      </c>
      <c r="O678" s="1" t="s">
        <v>11746</v>
      </c>
      <c r="P678" s="1" t="s">
        <v>11800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66</v>
      </c>
      <c r="B679" s="1" t="s">
        <v>17</v>
      </c>
      <c r="C679" s="3">
        <v>329.0</v>
      </c>
      <c r="D679" s="1">
        <v>0.0</v>
      </c>
      <c r="E679" s="1" t="s">
        <v>13922</v>
      </c>
      <c r="F679" s="1" t="s">
        <v>26</v>
      </c>
      <c r="G679" s="1" t="s">
        <v>27</v>
      </c>
      <c r="H679" s="1" t="s">
        <v>13923</v>
      </c>
      <c r="I679" s="1" t="s">
        <v>13924</v>
      </c>
      <c r="J679" s="1" t="s">
        <v>13924</v>
      </c>
      <c r="K679" s="2"/>
      <c r="L679" s="1">
        <v>0.0</v>
      </c>
      <c r="M679" s="1"/>
      <c r="N679" s="1">
        <v>14.130283333333333</v>
      </c>
      <c r="O679" s="1" t="s">
        <v>11739</v>
      </c>
      <c r="P679" s="1" t="s">
        <v>13925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>
      <c r="A680" s="1" t="s">
        <v>66</v>
      </c>
      <c r="B680" s="1" t="s">
        <v>17</v>
      </c>
      <c r="C680" s="1">
        <v>329.0</v>
      </c>
      <c r="D680" s="1">
        <v>0.0</v>
      </c>
      <c r="E680" s="1" t="s">
        <v>13926</v>
      </c>
      <c r="F680" s="1" t="s">
        <v>26</v>
      </c>
      <c r="G680" s="1" t="s">
        <v>27</v>
      </c>
      <c r="H680" s="1" t="s">
        <v>13927</v>
      </c>
      <c r="I680" s="1" t="s">
        <v>13928</v>
      </c>
      <c r="J680" s="1" t="s">
        <v>13928</v>
      </c>
      <c r="K680" s="2"/>
      <c r="L680" s="1">
        <v>-5.0</v>
      </c>
      <c r="M680" s="1"/>
      <c r="N680" s="1">
        <v>9.124566666666666</v>
      </c>
      <c r="O680" s="1" t="s">
        <v>11739</v>
      </c>
      <c r="P680" s="1" t="s">
        <v>13929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1" t="s">
        <v>66</v>
      </c>
      <c r="B681" s="1" t="s">
        <v>17</v>
      </c>
      <c r="C681" s="1">
        <v>858.0</v>
      </c>
      <c r="D681" s="1">
        <v>0.0</v>
      </c>
      <c r="E681" s="1" t="s">
        <v>13930</v>
      </c>
      <c r="F681" s="1" t="s">
        <v>26</v>
      </c>
      <c r="G681" s="1" t="s">
        <v>27</v>
      </c>
      <c r="H681" s="1" t="s">
        <v>13931</v>
      </c>
      <c r="I681" s="1" t="s">
        <v>13932</v>
      </c>
      <c r="J681" s="1" t="s">
        <v>13932</v>
      </c>
      <c r="K681" s="2"/>
      <c r="L681" s="1">
        <v>-1.0</v>
      </c>
      <c r="M681" s="1"/>
      <c r="N681" s="1">
        <v>18.659316666666665</v>
      </c>
      <c r="O681" s="1" t="s">
        <v>11739</v>
      </c>
      <c r="P681" s="1" t="s">
        <v>13933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>
      <c r="A682" s="1" t="s">
        <v>24</v>
      </c>
      <c r="B682" s="1" t="s">
        <v>17</v>
      </c>
      <c r="C682" s="1">
        <v>581.2</v>
      </c>
      <c r="D682" s="1">
        <v>0.0</v>
      </c>
      <c r="E682" s="1" t="s">
        <v>25</v>
      </c>
      <c r="F682" s="1" t="s">
        <v>26</v>
      </c>
      <c r="G682" s="1" t="s">
        <v>27</v>
      </c>
      <c r="H682" s="1" t="s">
        <v>13934</v>
      </c>
      <c r="I682" s="1" t="s">
        <v>13935</v>
      </c>
      <c r="J682" s="1" t="s">
        <v>13935</v>
      </c>
      <c r="K682" s="2"/>
      <c r="L682" s="1">
        <v>-5.0</v>
      </c>
      <c r="M682" s="1"/>
      <c r="N682" s="1">
        <v>14.62265</v>
      </c>
      <c r="O682" s="1" t="s">
        <v>11746</v>
      </c>
      <c r="P682" s="1" t="s">
        <v>13936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24</v>
      </c>
      <c r="B683" s="1" t="s">
        <v>17</v>
      </c>
      <c r="C683" s="1">
        <v>987.0</v>
      </c>
      <c r="D683" s="1">
        <v>0.0</v>
      </c>
      <c r="E683" s="1" t="s">
        <v>25</v>
      </c>
      <c r="F683" s="1" t="s">
        <v>26</v>
      </c>
      <c r="G683" s="1" t="s">
        <v>27</v>
      </c>
      <c r="H683" s="1" t="s">
        <v>13937</v>
      </c>
      <c r="I683" s="1" t="s">
        <v>13938</v>
      </c>
      <c r="J683" s="1" t="s">
        <v>13938</v>
      </c>
      <c r="K683" s="2"/>
      <c r="L683" s="1">
        <v>-5.0</v>
      </c>
      <c r="M683" s="1"/>
      <c r="N683" s="1">
        <v>14.384666666666666</v>
      </c>
      <c r="O683" s="1" t="s">
        <v>11746</v>
      </c>
      <c r="P683" s="1" t="s">
        <v>13939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32</v>
      </c>
      <c r="B684" s="1" t="s">
        <v>17</v>
      </c>
      <c r="C684" s="3">
        <v>329.0</v>
      </c>
      <c r="D684" s="1">
        <v>0.0</v>
      </c>
      <c r="E684" s="2"/>
      <c r="F684" s="1" t="s">
        <v>26</v>
      </c>
      <c r="G684" s="1" t="s">
        <v>27</v>
      </c>
      <c r="H684" s="1" t="s">
        <v>13940</v>
      </c>
      <c r="I684" s="1" t="s">
        <v>13941</v>
      </c>
      <c r="J684" s="1" t="s">
        <v>13941</v>
      </c>
      <c r="K684" s="2"/>
      <c r="L684" s="1">
        <v>-5.0</v>
      </c>
      <c r="M684" s="1"/>
      <c r="N684" s="1">
        <v>9.106316666666666</v>
      </c>
      <c r="O684" s="1" t="s">
        <v>11739</v>
      </c>
      <c r="P684" s="1" t="s">
        <v>13942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24</v>
      </c>
      <c r="B685" s="1" t="s">
        <v>17</v>
      </c>
      <c r="C685" s="1">
        <v>281.2</v>
      </c>
      <c r="D685" s="1">
        <v>0.0</v>
      </c>
      <c r="E685" s="1" t="s">
        <v>25</v>
      </c>
      <c r="F685" s="1" t="s">
        <v>26</v>
      </c>
      <c r="G685" s="1" t="s">
        <v>27</v>
      </c>
      <c r="H685" s="1" t="s">
        <v>13943</v>
      </c>
      <c r="I685" s="1" t="s">
        <v>13944</v>
      </c>
      <c r="J685" s="1" t="s">
        <v>13944</v>
      </c>
      <c r="K685" s="2"/>
      <c r="L685" s="1">
        <v>-6.0</v>
      </c>
      <c r="M685" s="1"/>
      <c r="N685" s="1">
        <v>8.90565</v>
      </c>
      <c r="O685" s="1" t="s">
        <v>11746</v>
      </c>
      <c r="P685" s="1" t="s">
        <v>12576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>
      <c r="A686" s="1" t="s">
        <v>32</v>
      </c>
      <c r="B686" s="1" t="s">
        <v>17</v>
      </c>
      <c r="C686" s="1">
        <v>264.0</v>
      </c>
      <c r="D686" s="1">
        <v>0.0</v>
      </c>
      <c r="E686" s="2"/>
      <c r="F686" s="1" t="s">
        <v>26</v>
      </c>
      <c r="G686" s="1" t="s">
        <v>27</v>
      </c>
      <c r="H686" s="1" t="s">
        <v>13945</v>
      </c>
      <c r="I686" s="1" t="s">
        <v>13946</v>
      </c>
      <c r="J686" s="1" t="s">
        <v>13946</v>
      </c>
      <c r="K686" s="2"/>
      <c r="L686" s="1">
        <v>-2.0</v>
      </c>
      <c r="M686" s="1"/>
      <c r="N686" s="1">
        <v>12.389683333333334</v>
      </c>
      <c r="O686" s="1" t="s">
        <v>11739</v>
      </c>
      <c r="P686" s="1" t="s">
        <v>12335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>
      <c r="A687" s="1" t="s">
        <v>48</v>
      </c>
      <c r="B687" s="1" t="s">
        <v>17</v>
      </c>
      <c r="C687" s="1">
        <v>247.0</v>
      </c>
      <c r="D687" s="1">
        <v>62.0</v>
      </c>
      <c r="E687" s="2"/>
      <c r="F687" s="1" t="s">
        <v>18</v>
      </c>
      <c r="G687" s="1" t="s">
        <v>123</v>
      </c>
      <c r="H687" s="1" t="s">
        <v>13947</v>
      </c>
      <c r="I687" s="1" t="s">
        <v>13948</v>
      </c>
      <c r="J687" s="1" t="s">
        <v>13948</v>
      </c>
      <c r="K687" s="2"/>
      <c r="L687" s="1">
        <v>-5.0</v>
      </c>
      <c r="M687" s="1"/>
      <c r="N687" s="1">
        <v>14.515466666666667</v>
      </c>
      <c r="O687" s="1" t="s">
        <v>55</v>
      </c>
      <c r="P687" s="1" t="s">
        <v>13949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>
      <c r="A688" s="1" t="s">
        <v>16</v>
      </c>
      <c r="B688" s="1" t="s">
        <v>17</v>
      </c>
      <c r="C688" s="1">
        <v>298.0</v>
      </c>
      <c r="D688" s="1">
        <v>0.0</v>
      </c>
      <c r="E688" s="2"/>
      <c r="F688" s="1" t="s">
        <v>18</v>
      </c>
      <c r="G688" s="1" t="s">
        <v>19</v>
      </c>
      <c r="H688" s="1" t="s">
        <v>13950</v>
      </c>
      <c r="I688" s="1" t="s">
        <v>13951</v>
      </c>
      <c r="J688" s="1" t="s">
        <v>13951</v>
      </c>
      <c r="K688" s="2"/>
      <c r="L688" s="1">
        <v>1.0</v>
      </c>
      <c r="M688" s="1"/>
      <c r="N688" s="1">
        <v>7.139783333333333</v>
      </c>
      <c r="O688" s="1" t="s">
        <v>22</v>
      </c>
      <c r="P688" s="1" t="s">
        <v>13952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>
      <c r="A689" s="1" t="s">
        <v>66</v>
      </c>
      <c r="B689" s="1" t="s">
        <v>17</v>
      </c>
      <c r="C689" s="1">
        <v>439.0</v>
      </c>
      <c r="D689" s="1">
        <v>0.0</v>
      </c>
      <c r="E689" s="1" t="s">
        <v>6037</v>
      </c>
      <c r="F689" s="1" t="s">
        <v>26</v>
      </c>
      <c r="G689" s="1" t="s">
        <v>27</v>
      </c>
      <c r="H689" s="1" t="s">
        <v>13953</v>
      </c>
      <c r="I689" s="1" t="s">
        <v>13954</v>
      </c>
      <c r="J689" s="1" t="s">
        <v>13954</v>
      </c>
      <c r="K689" s="2"/>
      <c r="L689" s="1">
        <v>-1.0</v>
      </c>
      <c r="M689" s="1"/>
      <c r="N689" s="1">
        <v>13.644533333333333</v>
      </c>
      <c r="O689" s="1" t="s">
        <v>11739</v>
      </c>
      <c r="P689" s="1" t="s">
        <v>13955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24</v>
      </c>
      <c r="B690" s="1" t="s">
        <v>17</v>
      </c>
      <c r="C690" s="1">
        <v>499.0</v>
      </c>
      <c r="D690" s="1">
        <v>0.0</v>
      </c>
      <c r="E690" s="1" t="s">
        <v>25</v>
      </c>
      <c r="F690" s="1" t="s">
        <v>26</v>
      </c>
      <c r="G690" s="1" t="s">
        <v>27</v>
      </c>
      <c r="H690" s="1" t="s">
        <v>13956</v>
      </c>
      <c r="I690" s="1" t="s">
        <v>13957</v>
      </c>
      <c r="J690" s="1" t="s">
        <v>13957</v>
      </c>
      <c r="K690" s="2"/>
      <c r="L690" s="1">
        <v>-2.0</v>
      </c>
      <c r="M690" s="1"/>
      <c r="N690" s="1">
        <v>12.9114</v>
      </c>
      <c r="O690" s="1" t="s">
        <v>11746</v>
      </c>
      <c r="P690" s="1" t="s">
        <v>13958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66</v>
      </c>
      <c r="B691" s="1" t="s">
        <v>112</v>
      </c>
      <c r="C691" s="1">
        <v>264.0</v>
      </c>
      <c r="D691" s="1">
        <v>0.0</v>
      </c>
      <c r="E691" s="1" t="s">
        <v>13959</v>
      </c>
      <c r="F691" s="1" t="s">
        <v>26</v>
      </c>
      <c r="G691" s="1" t="s">
        <v>27</v>
      </c>
      <c r="H691" s="1" t="s">
        <v>13960</v>
      </c>
      <c r="I691" s="1" t="s">
        <v>13961</v>
      </c>
      <c r="J691" s="1" t="s">
        <v>13961</v>
      </c>
      <c r="K691" s="2"/>
      <c r="L691" s="1">
        <v>-8.0</v>
      </c>
      <c r="M691" s="1"/>
      <c r="N691" s="1">
        <v>6.425566666666667</v>
      </c>
      <c r="O691" s="1" t="s">
        <v>11739</v>
      </c>
      <c r="P691" s="1" t="s">
        <v>7925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48</v>
      </c>
      <c r="B692" s="1" t="s">
        <v>17</v>
      </c>
      <c r="C692" s="1">
        <v>336.0</v>
      </c>
      <c r="D692" s="1">
        <v>0.0</v>
      </c>
      <c r="E692" s="1" t="s">
        <v>25</v>
      </c>
      <c r="F692" s="1" t="s">
        <v>50</v>
      </c>
      <c r="G692" s="1" t="s">
        <v>27</v>
      </c>
      <c r="H692" s="1" t="s">
        <v>13962</v>
      </c>
      <c r="I692" s="1" t="s">
        <v>13963</v>
      </c>
      <c r="J692" s="1" t="s">
        <v>13964</v>
      </c>
      <c r="K692" s="1" t="s">
        <v>13965</v>
      </c>
      <c r="L692" s="1">
        <v>-4.0</v>
      </c>
      <c r="M692" s="1">
        <v>3.0266</v>
      </c>
      <c r="N692" s="1">
        <v>12.0985</v>
      </c>
      <c r="O692" s="1" t="s">
        <v>55</v>
      </c>
      <c r="P692" s="1" t="s">
        <v>13966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24</v>
      </c>
      <c r="B693" s="1" t="s">
        <v>17</v>
      </c>
      <c r="C693" s="1">
        <v>545.2</v>
      </c>
      <c r="D693" s="1">
        <v>0.0</v>
      </c>
      <c r="E693" s="1" t="s">
        <v>25</v>
      </c>
      <c r="F693" s="1" t="s">
        <v>26</v>
      </c>
      <c r="G693" s="1" t="s">
        <v>27</v>
      </c>
      <c r="H693" s="1" t="s">
        <v>13967</v>
      </c>
      <c r="I693" s="1" t="s">
        <v>13968</v>
      </c>
      <c r="J693" s="1" t="s">
        <v>13968</v>
      </c>
      <c r="K693" s="2"/>
      <c r="L693" s="1">
        <v>-10.0</v>
      </c>
      <c r="M693" s="1"/>
      <c r="N693" s="1">
        <v>10.000316666666667</v>
      </c>
      <c r="O693" s="1" t="s">
        <v>11746</v>
      </c>
      <c r="P693" s="1" t="s">
        <v>13969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48</v>
      </c>
      <c r="B694" s="1" t="s">
        <v>17</v>
      </c>
      <c r="C694" s="1">
        <v>275.0</v>
      </c>
      <c r="D694" s="1">
        <v>54.0</v>
      </c>
      <c r="E694" s="1" t="s">
        <v>25</v>
      </c>
      <c r="F694" s="1" t="s">
        <v>50</v>
      </c>
      <c r="G694" s="1" t="s">
        <v>27</v>
      </c>
      <c r="H694" s="1" t="s">
        <v>13970</v>
      </c>
      <c r="I694" s="1" t="s">
        <v>13971</v>
      </c>
      <c r="J694" s="1" t="s">
        <v>13972</v>
      </c>
      <c r="K694" s="1" t="s">
        <v>13973</v>
      </c>
      <c r="L694" s="1">
        <v>-5.0</v>
      </c>
      <c r="M694" s="1">
        <v>3.7698833333333335</v>
      </c>
      <c r="N694" s="1">
        <v>16.697333333333333</v>
      </c>
      <c r="O694" s="1" t="s">
        <v>55</v>
      </c>
      <c r="P694" s="1" t="s">
        <v>13974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16</v>
      </c>
      <c r="B695" s="1" t="s">
        <v>17</v>
      </c>
      <c r="C695" s="1">
        <v>238.0</v>
      </c>
      <c r="D695" s="1">
        <v>0.0</v>
      </c>
      <c r="E695" s="1" t="s">
        <v>25</v>
      </c>
      <c r="F695" s="1" t="s">
        <v>50</v>
      </c>
      <c r="G695" s="1" t="s">
        <v>19</v>
      </c>
      <c r="H695" s="1" t="s">
        <v>13975</v>
      </c>
      <c r="I695" s="1" t="s">
        <v>13976</v>
      </c>
      <c r="J695" s="1" t="s">
        <v>13977</v>
      </c>
      <c r="K695" s="1" t="s">
        <v>13978</v>
      </c>
      <c r="L695" s="1">
        <v>-7.0</v>
      </c>
      <c r="M695" s="1">
        <v>0.09376666666666666</v>
      </c>
      <c r="N695" s="1">
        <v>12.964233333333333</v>
      </c>
      <c r="O695" s="1" t="s">
        <v>22</v>
      </c>
      <c r="P695" s="1" t="s">
        <v>13979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24</v>
      </c>
      <c r="B696" s="3" t="s">
        <v>17</v>
      </c>
      <c r="C696" s="1">
        <v>264.0</v>
      </c>
      <c r="D696" s="1">
        <v>0.0</v>
      </c>
      <c r="E696" s="1" t="s">
        <v>25</v>
      </c>
      <c r="F696" s="1" t="s">
        <v>26</v>
      </c>
      <c r="G696" s="1" t="s">
        <v>27</v>
      </c>
      <c r="H696" s="1" t="s">
        <v>13980</v>
      </c>
      <c r="I696" s="1" t="s">
        <v>13981</v>
      </c>
      <c r="J696" s="1" t="s">
        <v>13981</v>
      </c>
      <c r="K696" s="2"/>
      <c r="L696" s="1">
        <v>-8.0</v>
      </c>
      <c r="M696" s="1"/>
      <c r="N696" s="1">
        <v>6.585266666666667</v>
      </c>
      <c r="O696" s="1" t="s">
        <v>11746</v>
      </c>
      <c r="P696" s="1" t="s">
        <v>13982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24</v>
      </c>
      <c r="B697" s="1" t="s">
        <v>17</v>
      </c>
      <c r="C697" s="1">
        <v>541.4</v>
      </c>
      <c r="D697" s="1">
        <v>0.0</v>
      </c>
      <c r="E697" s="1" t="s">
        <v>25</v>
      </c>
      <c r="F697" s="1" t="s">
        <v>26</v>
      </c>
      <c r="G697" s="1" t="s">
        <v>27</v>
      </c>
      <c r="H697" s="1" t="s">
        <v>13983</v>
      </c>
      <c r="I697" s="1" t="s">
        <v>13984</v>
      </c>
      <c r="J697" s="1" t="s">
        <v>13984</v>
      </c>
      <c r="K697" s="2"/>
      <c r="L697" s="1">
        <v>-7.0</v>
      </c>
      <c r="M697" s="1"/>
      <c r="N697" s="1">
        <v>12.514066666666666</v>
      </c>
      <c r="O697" s="1" t="s">
        <v>11746</v>
      </c>
      <c r="P697" s="1" t="s">
        <v>13985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16</v>
      </c>
      <c r="B698" s="1" t="s">
        <v>17</v>
      </c>
      <c r="C698" s="3">
        <v>344.0</v>
      </c>
      <c r="D698" s="1">
        <v>0.0</v>
      </c>
      <c r="E698" s="2"/>
      <c r="F698" s="1" t="s">
        <v>18</v>
      </c>
      <c r="G698" s="1" t="s">
        <v>19</v>
      </c>
      <c r="H698" s="1" t="s">
        <v>13986</v>
      </c>
      <c r="I698" s="1" t="s">
        <v>13987</v>
      </c>
      <c r="J698" s="1" t="s">
        <v>13987</v>
      </c>
      <c r="K698" s="2"/>
      <c r="L698" s="1">
        <v>0.0</v>
      </c>
      <c r="M698" s="1"/>
      <c r="N698" s="1">
        <v>6.68465</v>
      </c>
      <c r="O698" s="1" t="s">
        <v>22</v>
      </c>
      <c r="P698" s="1" t="s">
        <v>13988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24</v>
      </c>
      <c r="B699" s="1" t="s">
        <v>17</v>
      </c>
      <c r="C699" s="1">
        <v>1027.0</v>
      </c>
      <c r="D699" s="1">
        <v>0.0</v>
      </c>
      <c r="E699" s="1" t="s">
        <v>25</v>
      </c>
      <c r="F699" s="1" t="s">
        <v>26</v>
      </c>
      <c r="G699" s="1" t="s">
        <v>27</v>
      </c>
      <c r="H699" s="1" t="s">
        <v>13989</v>
      </c>
      <c r="I699" s="1" t="s">
        <v>13990</v>
      </c>
      <c r="J699" s="1" t="s">
        <v>13990</v>
      </c>
      <c r="K699" s="2"/>
      <c r="L699" s="1">
        <v>-5.0</v>
      </c>
      <c r="M699" s="1"/>
      <c r="N699" s="1">
        <v>14.96615</v>
      </c>
      <c r="O699" s="1" t="s">
        <v>11746</v>
      </c>
      <c r="P699" s="1" t="s">
        <v>13991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48</v>
      </c>
      <c r="B700" s="1" t="s">
        <v>17</v>
      </c>
      <c r="C700" s="1">
        <v>258.0</v>
      </c>
      <c r="D700" s="1">
        <v>0.0</v>
      </c>
      <c r="E700" s="1" t="s">
        <v>25</v>
      </c>
      <c r="F700" s="1" t="s">
        <v>50</v>
      </c>
      <c r="G700" s="1" t="s">
        <v>27</v>
      </c>
      <c r="H700" s="1" t="s">
        <v>13992</v>
      </c>
      <c r="I700" s="1" t="s">
        <v>13993</v>
      </c>
      <c r="J700" s="1" t="s">
        <v>13994</v>
      </c>
      <c r="K700" s="1" t="s">
        <v>13995</v>
      </c>
      <c r="L700" s="1">
        <v>6.0</v>
      </c>
      <c r="M700" s="1">
        <v>0.35861666666666664</v>
      </c>
      <c r="N700" s="1">
        <v>9.064016666666667</v>
      </c>
      <c r="O700" s="1" t="s">
        <v>55</v>
      </c>
      <c r="P700" s="1" t="s">
        <v>13996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24</v>
      </c>
      <c r="B701" s="1" t="s">
        <v>17</v>
      </c>
      <c r="C701" s="1">
        <v>394.0</v>
      </c>
      <c r="D701" s="1">
        <v>0.0</v>
      </c>
      <c r="E701" s="1" t="s">
        <v>25</v>
      </c>
      <c r="F701" s="1" t="s">
        <v>26</v>
      </c>
      <c r="G701" s="1" t="s">
        <v>27</v>
      </c>
      <c r="H701" s="1" t="s">
        <v>13997</v>
      </c>
      <c r="I701" s="1" t="s">
        <v>13998</v>
      </c>
      <c r="J701" s="1" t="s">
        <v>13998</v>
      </c>
      <c r="K701" s="2"/>
      <c r="L701" s="1">
        <v>-7.0</v>
      </c>
      <c r="M701" s="1"/>
      <c r="N701" s="1">
        <v>7.93655</v>
      </c>
      <c r="O701" s="1" t="s">
        <v>11746</v>
      </c>
      <c r="P701" s="1" t="s">
        <v>11936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48</v>
      </c>
      <c r="B702" s="1" t="s">
        <v>17</v>
      </c>
      <c r="C702" s="1">
        <v>309.0</v>
      </c>
      <c r="D702" s="1">
        <v>0.0</v>
      </c>
      <c r="E702" s="1" t="s">
        <v>25</v>
      </c>
      <c r="F702" s="1" t="s">
        <v>50</v>
      </c>
      <c r="G702" s="1" t="s">
        <v>27</v>
      </c>
      <c r="H702" s="1" t="s">
        <v>13999</v>
      </c>
      <c r="I702" s="1" t="s">
        <v>14000</v>
      </c>
      <c r="J702" s="1" t="s">
        <v>14001</v>
      </c>
      <c r="K702" s="1" t="s">
        <v>14002</v>
      </c>
      <c r="L702" s="1">
        <v>-11.0</v>
      </c>
      <c r="M702" s="1">
        <v>1.0676666666666668</v>
      </c>
      <c r="N702" s="1">
        <v>6.592183333333334</v>
      </c>
      <c r="O702" s="1" t="s">
        <v>55</v>
      </c>
      <c r="P702" s="1" t="s">
        <v>12802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66</v>
      </c>
      <c r="B703" s="1" t="s">
        <v>17</v>
      </c>
      <c r="C703" s="1">
        <v>389.0</v>
      </c>
      <c r="D703" s="1">
        <v>0.0</v>
      </c>
      <c r="E703" s="1" t="s">
        <v>11650</v>
      </c>
      <c r="F703" s="1" t="s">
        <v>26</v>
      </c>
      <c r="G703" s="1" t="s">
        <v>27</v>
      </c>
      <c r="H703" s="1" t="s">
        <v>14003</v>
      </c>
      <c r="I703" s="1" t="s">
        <v>14004</v>
      </c>
      <c r="J703" s="1" t="s">
        <v>14004</v>
      </c>
      <c r="K703" s="2"/>
      <c r="L703" s="1">
        <v>-4.0</v>
      </c>
      <c r="M703" s="1"/>
      <c r="N703" s="1">
        <v>10.909283333333333</v>
      </c>
      <c r="O703" s="1" t="s">
        <v>11739</v>
      </c>
      <c r="P703" s="1" t="s">
        <v>14005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48</v>
      </c>
      <c r="B704" s="1" t="s">
        <v>17</v>
      </c>
      <c r="C704" s="3">
        <v>373.0</v>
      </c>
      <c r="D704" s="1">
        <v>0.0</v>
      </c>
      <c r="E704" s="1" t="s">
        <v>25</v>
      </c>
      <c r="F704" s="1" t="s">
        <v>50</v>
      </c>
      <c r="G704" s="1" t="s">
        <v>27</v>
      </c>
      <c r="H704" s="1" t="s">
        <v>14006</v>
      </c>
      <c r="I704" s="1" t="s">
        <v>14007</v>
      </c>
      <c r="J704" s="1" t="s">
        <v>14008</v>
      </c>
      <c r="K704" s="1" t="s">
        <v>14009</v>
      </c>
      <c r="L704" s="1">
        <v>-22.0</v>
      </c>
      <c r="M704" s="1">
        <v>0.5162333333333333</v>
      </c>
      <c r="N704" s="1">
        <v>9.489766666666666</v>
      </c>
      <c r="O704" s="1" t="s">
        <v>55</v>
      </c>
      <c r="P704" s="1" t="s">
        <v>14010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48</v>
      </c>
      <c r="B705" s="1" t="s">
        <v>17</v>
      </c>
      <c r="C705" s="3">
        <v>785.0</v>
      </c>
      <c r="D705" s="1">
        <v>0.0</v>
      </c>
      <c r="E705" s="1" t="s">
        <v>25</v>
      </c>
      <c r="F705" s="1" t="s">
        <v>50</v>
      </c>
      <c r="G705" s="1" t="s">
        <v>27</v>
      </c>
      <c r="H705" s="1" t="s">
        <v>14011</v>
      </c>
      <c r="I705" s="1" t="s">
        <v>14012</v>
      </c>
      <c r="J705" s="1" t="s">
        <v>14013</v>
      </c>
      <c r="K705" s="1" t="s">
        <v>14014</v>
      </c>
      <c r="L705" s="1">
        <v>-9.0</v>
      </c>
      <c r="M705" s="1">
        <v>0.7430666666666667</v>
      </c>
      <c r="N705" s="1">
        <v>15.49215</v>
      </c>
      <c r="O705" s="1" t="s">
        <v>55</v>
      </c>
      <c r="P705" s="1" t="s">
        <v>14015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32</v>
      </c>
      <c r="B706" s="1" t="s">
        <v>17</v>
      </c>
      <c r="C706" s="3">
        <v>867.0</v>
      </c>
      <c r="D706" s="1">
        <v>0.0</v>
      </c>
      <c r="E706" s="2"/>
      <c r="F706" s="1" t="s">
        <v>26</v>
      </c>
      <c r="G706" s="1" t="s">
        <v>27</v>
      </c>
      <c r="H706" s="1" t="s">
        <v>14016</v>
      </c>
      <c r="I706" s="1" t="s">
        <v>14017</v>
      </c>
      <c r="J706" s="1" t="s">
        <v>14017</v>
      </c>
      <c r="K706" s="2"/>
      <c r="L706" s="1">
        <v>3.0</v>
      </c>
      <c r="M706" s="1"/>
      <c r="N706" s="1">
        <v>23.407066666666665</v>
      </c>
      <c r="O706" s="1" t="s">
        <v>11739</v>
      </c>
      <c r="P706" s="1" t="s">
        <v>14018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24</v>
      </c>
      <c r="B707" s="1" t="s">
        <v>17</v>
      </c>
      <c r="C707" s="1">
        <v>505.0</v>
      </c>
      <c r="D707" s="1">
        <v>0.0</v>
      </c>
      <c r="E707" s="1" t="s">
        <v>25</v>
      </c>
      <c r="F707" s="1" t="s">
        <v>26</v>
      </c>
      <c r="G707" s="1" t="s">
        <v>27</v>
      </c>
      <c r="H707" s="1" t="s">
        <v>14019</v>
      </c>
      <c r="I707" s="1" t="s">
        <v>14020</v>
      </c>
      <c r="J707" s="1" t="s">
        <v>14020</v>
      </c>
      <c r="K707" s="2"/>
      <c r="L707" s="1">
        <v>-7.0</v>
      </c>
      <c r="M707" s="1"/>
      <c r="N707" s="1">
        <v>12.227433333333334</v>
      </c>
      <c r="O707" s="1" t="s">
        <v>11746</v>
      </c>
      <c r="P707" s="1" t="s">
        <v>14021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24</v>
      </c>
      <c r="B708" s="1" t="s">
        <v>17</v>
      </c>
      <c r="C708" s="1">
        <v>364.0</v>
      </c>
      <c r="D708" s="1">
        <v>0.0</v>
      </c>
      <c r="E708" s="1" t="s">
        <v>25</v>
      </c>
      <c r="F708" s="1" t="s">
        <v>26</v>
      </c>
      <c r="G708" s="1" t="s">
        <v>27</v>
      </c>
      <c r="H708" s="1" t="s">
        <v>14022</v>
      </c>
      <c r="I708" s="1" t="s">
        <v>14023</v>
      </c>
      <c r="J708" s="1" t="s">
        <v>14023</v>
      </c>
      <c r="K708" s="2"/>
      <c r="L708" s="1">
        <v>-6.0</v>
      </c>
      <c r="M708" s="1"/>
      <c r="N708" s="1">
        <v>8.3993</v>
      </c>
      <c r="O708" s="1" t="s">
        <v>11746</v>
      </c>
      <c r="P708" s="1" t="s">
        <v>14024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48</v>
      </c>
      <c r="B709" s="1" t="s">
        <v>17</v>
      </c>
      <c r="C709" s="1">
        <v>79.0</v>
      </c>
      <c r="D709" s="1">
        <v>0.0</v>
      </c>
      <c r="E709" s="2"/>
      <c r="F709" s="1" t="s">
        <v>18</v>
      </c>
      <c r="G709" s="1" t="s">
        <v>123</v>
      </c>
      <c r="H709" s="1" t="s">
        <v>14025</v>
      </c>
      <c r="I709" s="1" t="s">
        <v>14026</v>
      </c>
      <c r="J709" s="1" t="s">
        <v>14026</v>
      </c>
      <c r="K709" s="2"/>
      <c r="L709" s="1">
        <v>-6.0</v>
      </c>
      <c r="M709" s="1"/>
      <c r="N709" s="1">
        <v>13.268</v>
      </c>
      <c r="O709" s="1" t="s">
        <v>55</v>
      </c>
      <c r="P709" s="1" t="s">
        <v>14027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32</v>
      </c>
      <c r="B710" s="1" t="s">
        <v>17</v>
      </c>
      <c r="C710" s="3">
        <v>264.0</v>
      </c>
      <c r="D710" s="1">
        <v>0.0</v>
      </c>
      <c r="E710" s="2"/>
      <c r="F710" s="1" t="s">
        <v>26</v>
      </c>
      <c r="G710" s="1" t="s">
        <v>27</v>
      </c>
      <c r="H710" s="1" t="s">
        <v>14028</v>
      </c>
      <c r="I710" s="1" t="s">
        <v>14029</v>
      </c>
      <c r="J710" s="1" t="s">
        <v>14029</v>
      </c>
      <c r="K710" s="2"/>
      <c r="L710" s="1">
        <v>-5.0</v>
      </c>
      <c r="M710" s="1"/>
      <c r="N710" s="1">
        <v>9.022466666666666</v>
      </c>
      <c r="O710" s="1" t="s">
        <v>11739</v>
      </c>
      <c r="P710" s="1" t="s">
        <v>12299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48</v>
      </c>
      <c r="B711" s="1" t="s">
        <v>17</v>
      </c>
      <c r="C711" s="1">
        <v>199.0</v>
      </c>
      <c r="D711" s="1">
        <v>50.0</v>
      </c>
      <c r="E711" s="2"/>
      <c r="F711" s="1" t="s">
        <v>18</v>
      </c>
      <c r="G711" s="1" t="s">
        <v>19</v>
      </c>
      <c r="H711" s="1" t="s">
        <v>14030</v>
      </c>
      <c r="I711" s="1" t="s">
        <v>14031</v>
      </c>
      <c r="J711" s="1" t="s">
        <v>14031</v>
      </c>
      <c r="K711" s="2"/>
      <c r="L711" s="1">
        <v>-7.0</v>
      </c>
      <c r="M711" s="1"/>
      <c r="N711" s="1">
        <v>11.2145</v>
      </c>
      <c r="O711" s="1" t="s">
        <v>55</v>
      </c>
      <c r="P711" s="1" t="s">
        <v>12008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32</v>
      </c>
      <c r="B712" s="1" t="s">
        <v>17</v>
      </c>
      <c r="C712" s="1">
        <v>264.0</v>
      </c>
      <c r="D712" s="1">
        <v>0.0</v>
      </c>
      <c r="E712" s="2"/>
      <c r="F712" s="1" t="s">
        <v>26</v>
      </c>
      <c r="G712" s="1" t="s">
        <v>27</v>
      </c>
      <c r="H712" s="1" t="s">
        <v>14032</v>
      </c>
      <c r="I712" s="1" t="s">
        <v>14033</v>
      </c>
      <c r="J712" s="1" t="s">
        <v>14033</v>
      </c>
      <c r="K712" s="2"/>
      <c r="L712" s="1">
        <v>-9.0</v>
      </c>
      <c r="M712" s="1"/>
      <c r="N712" s="1">
        <v>5.387816666666667</v>
      </c>
      <c r="O712" s="1" t="s">
        <v>11739</v>
      </c>
      <c r="P712" s="1" t="s">
        <v>13148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32</v>
      </c>
      <c r="B713" s="1" t="s">
        <v>17</v>
      </c>
      <c r="C713" s="1">
        <v>575.0</v>
      </c>
      <c r="D713" s="1">
        <v>0.0</v>
      </c>
      <c r="E713" s="2"/>
      <c r="F713" s="1" t="s">
        <v>26</v>
      </c>
      <c r="G713" s="1" t="s">
        <v>27</v>
      </c>
      <c r="H713" s="1" t="s">
        <v>14034</v>
      </c>
      <c r="I713" s="1" t="s">
        <v>14035</v>
      </c>
      <c r="J713" s="1" t="s">
        <v>14035</v>
      </c>
      <c r="K713" s="2"/>
      <c r="L713" s="1">
        <v>-10.0</v>
      </c>
      <c r="M713" s="1"/>
      <c r="N713" s="1">
        <v>9.322066666666666</v>
      </c>
      <c r="O713" s="1" t="s">
        <v>11739</v>
      </c>
      <c r="P713" s="1" t="s">
        <v>14036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48</v>
      </c>
      <c r="B714" s="1" t="s">
        <v>17</v>
      </c>
      <c r="C714" s="1">
        <v>672.0</v>
      </c>
      <c r="D714" s="1">
        <v>0.0</v>
      </c>
      <c r="E714" s="1" t="s">
        <v>25</v>
      </c>
      <c r="F714" s="1" t="s">
        <v>50</v>
      </c>
      <c r="G714" s="1" t="s">
        <v>27</v>
      </c>
      <c r="H714" s="1" t="s">
        <v>14037</v>
      </c>
      <c r="I714" s="1" t="s">
        <v>14038</v>
      </c>
      <c r="J714" s="1" t="s">
        <v>14039</v>
      </c>
      <c r="K714" s="1" t="s">
        <v>14040</v>
      </c>
      <c r="L714" s="1">
        <v>-19.0</v>
      </c>
      <c r="M714" s="1">
        <v>0.7792166666666667</v>
      </c>
      <c r="N714" s="1">
        <v>19.759283333333332</v>
      </c>
      <c r="O714" s="1" t="s">
        <v>55</v>
      </c>
      <c r="P714" s="1" t="s">
        <v>14041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48</v>
      </c>
      <c r="B715" s="1" t="s">
        <v>1468</v>
      </c>
      <c r="C715" s="1">
        <v>199.0</v>
      </c>
      <c r="D715" s="1">
        <v>50.0</v>
      </c>
      <c r="E715" s="2"/>
      <c r="F715" s="1" t="s">
        <v>18</v>
      </c>
      <c r="G715" s="1" t="s">
        <v>19</v>
      </c>
      <c r="H715" s="1" t="s">
        <v>14042</v>
      </c>
      <c r="I715" s="1" t="s">
        <v>14043</v>
      </c>
      <c r="J715" s="1" t="s">
        <v>14043</v>
      </c>
      <c r="K715" s="2"/>
      <c r="L715" s="1">
        <v>-13.0</v>
      </c>
      <c r="M715" s="1"/>
      <c r="N715" s="1">
        <v>6.067866666666666</v>
      </c>
      <c r="O715" s="1" t="s">
        <v>55</v>
      </c>
      <c r="P715" s="1" t="s">
        <v>14044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48</v>
      </c>
      <c r="B716" s="1" t="s">
        <v>17</v>
      </c>
      <c r="C716" s="1">
        <v>1244.0</v>
      </c>
      <c r="D716" s="1">
        <v>0.0</v>
      </c>
      <c r="E716" s="1" t="s">
        <v>25</v>
      </c>
      <c r="F716" s="1" t="s">
        <v>50</v>
      </c>
      <c r="G716" s="1" t="s">
        <v>19</v>
      </c>
      <c r="H716" s="1" t="s">
        <v>14045</v>
      </c>
      <c r="I716" s="1" t="s">
        <v>14046</v>
      </c>
      <c r="J716" s="1" t="s">
        <v>14047</v>
      </c>
      <c r="K716" s="1" t="s">
        <v>14048</v>
      </c>
      <c r="L716" s="1">
        <v>-17.0</v>
      </c>
      <c r="M716" s="1">
        <v>0.4578</v>
      </c>
      <c r="N716" s="1">
        <v>21.862266666666667</v>
      </c>
      <c r="O716" s="1" t="s">
        <v>55</v>
      </c>
      <c r="P716" s="1" t="s">
        <v>14049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66</v>
      </c>
      <c r="B717" s="1" t="s">
        <v>17</v>
      </c>
      <c r="C717" s="1">
        <v>274.0</v>
      </c>
      <c r="D717" s="1">
        <v>0.0</v>
      </c>
      <c r="E717" s="1" t="s">
        <v>9982</v>
      </c>
      <c r="F717" s="1" t="s">
        <v>26</v>
      </c>
      <c r="G717" s="1" t="s">
        <v>27</v>
      </c>
      <c r="H717" s="1" t="s">
        <v>14050</v>
      </c>
      <c r="I717" s="1" t="s">
        <v>14051</v>
      </c>
      <c r="J717" s="1" t="s">
        <v>14051</v>
      </c>
      <c r="K717" s="2"/>
      <c r="L717" s="1">
        <v>-8.0</v>
      </c>
      <c r="M717" s="1"/>
      <c r="N717" s="1">
        <v>6.3419</v>
      </c>
      <c r="O717" s="1" t="s">
        <v>11739</v>
      </c>
      <c r="P717" s="1" t="s">
        <v>14052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24</v>
      </c>
      <c r="B718" s="1" t="s">
        <v>17</v>
      </c>
      <c r="C718" s="3">
        <v>224.2</v>
      </c>
      <c r="D718" s="1">
        <v>0.0</v>
      </c>
      <c r="E718" s="1" t="s">
        <v>25</v>
      </c>
      <c r="F718" s="1" t="s">
        <v>26</v>
      </c>
      <c r="G718" s="1" t="s">
        <v>27</v>
      </c>
      <c r="H718" s="1" t="s">
        <v>14053</v>
      </c>
      <c r="I718" s="1" t="s">
        <v>14054</v>
      </c>
      <c r="J718" s="1" t="s">
        <v>14054</v>
      </c>
      <c r="K718" s="2"/>
      <c r="L718" s="1">
        <v>-9.0</v>
      </c>
      <c r="M718" s="1"/>
      <c r="N718" s="1">
        <v>5.390866666666667</v>
      </c>
      <c r="O718" s="1" t="s">
        <v>11746</v>
      </c>
      <c r="P718" s="1" t="s">
        <v>14055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24</v>
      </c>
      <c r="B719" s="1" t="s">
        <v>17</v>
      </c>
      <c r="C719" s="3">
        <v>418.0</v>
      </c>
      <c r="D719" s="1">
        <v>0.0</v>
      </c>
      <c r="E719" s="2"/>
      <c r="F719" s="1" t="s">
        <v>18</v>
      </c>
      <c r="G719" s="1" t="s">
        <v>27</v>
      </c>
      <c r="H719" s="1" t="s">
        <v>14056</v>
      </c>
      <c r="I719" s="1" t="s">
        <v>14057</v>
      </c>
      <c r="J719" s="1" t="s">
        <v>14057</v>
      </c>
      <c r="K719" s="2"/>
      <c r="L719" s="1">
        <v>-6.0</v>
      </c>
      <c r="M719" s="1"/>
      <c r="N719" s="1">
        <v>8.084816666666667</v>
      </c>
      <c r="O719" s="1" t="s">
        <v>11746</v>
      </c>
      <c r="P719" s="1" t="s">
        <v>14058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48</v>
      </c>
      <c r="B720" s="1" t="s">
        <v>17</v>
      </c>
      <c r="C720" s="1">
        <v>309.0</v>
      </c>
      <c r="D720" s="1">
        <v>0.0</v>
      </c>
      <c r="E720" s="1" t="s">
        <v>25</v>
      </c>
      <c r="F720" s="1" t="s">
        <v>50</v>
      </c>
      <c r="G720" s="1" t="s">
        <v>27</v>
      </c>
      <c r="H720" s="1" t="s">
        <v>14059</v>
      </c>
      <c r="I720" s="1" t="s">
        <v>14060</v>
      </c>
      <c r="J720" s="1" t="s">
        <v>14061</v>
      </c>
      <c r="K720" s="1" t="s">
        <v>14062</v>
      </c>
      <c r="L720" s="1">
        <v>-11.0</v>
      </c>
      <c r="M720" s="1">
        <v>1.2220666666666666</v>
      </c>
      <c r="N720" s="1">
        <v>6.2802</v>
      </c>
      <c r="O720" s="1" t="s">
        <v>55</v>
      </c>
      <c r="P720" s="1" t="s">
        <v>12834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24</v>
      </c>
      <c r="B721" s="1" t="s">
        <v>17</v>
      </c>
      <c r="C721" s="1">
        <v>354.0</v>
      </c>
      <c r="D721" s="1">
        <v>0.0</v>
      </c>
      <c r="E721" s="1" t="s">
        <v>25</v>
      </c>
      <c r="F721" s="1" t="s">
        <v>26</v>
      </c>
      <c r="G721" s="1" t="s">
        <v>27</v>
      </c>
      <c r="H721" s="1" t="s">
        <v>14063</v>
      </c>
      <c r="I721" s="1" t="s">
        <v>14064</v>
      </c>
      <c r="J721" s="1" t="s">
        <v>14064</v>
      </c>
      <c r="K721" s="2"/>
      <c r="L721" s="1">
        <v>-8.0</v>
      </c>
      <c r="M721" s="1"/>
      <c r="N721" s="1">
        <v>6.146716666666666</v>
      </c>
      <c r="O721" s="1" t="s">
        <v>11746</v>
      </c>
      <c r="P721" s="1" t="s">
        <v>14065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48</v>
      </c>
      <c r="B722" s="1" t="s">
        <v>17</v>
      </c>
      <c r="C722" s="3">
        <v>269.0</v>
      </c>
      <c r="D722" s="1">
        <v>80.0</v>
      </c>
      <c r="E722" s="2"/>
      <c r="F722" s="1" t="s">
        <v>18</v>
      </c>
      <c r="G722" s="1" t="s">
        <v>27</v>
      </c>
      <c r="H722" s="1" t="s">
        <v>14066</v>
      </c>
      <c r="I722" s="1" t="s">
        <v>14067</v>
      </c>
      <c r="J722" s="1" t="s">
        <v>14067</v>
      </c>
      <c r="K722" s="2"/>
      <c r="L722" s="1">
        <v>-9.0</v>
      </c>
      <c r="M722" s="1"/>
      <c r="N722" s="1">
        <v>8.8725</v>
      </c>
      <c r="O722" s="1" t="s">
        <v>55</v>
      </c>
      <c r="P722" s="1" t="s">
        <v>14068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24</v>
      </c>
      <c r="B723" s="1" t="s">
        <v>17</v>
      </c>
      <c r="C723" s="1">
        <v>214.2</v>
      </c>
      <c r="D723" s="1">
        <v>0.0</v>
      </c>
      <c r="E723" s="1" t="s">
        <v>25</v>
      </c>
      <c r="F723" s="1" t="s">
        <v>26</v>
      </c>
      <c r="G723" s="1" t="s">
        <v>27</v>
      </c>
      <c r="H723" s="1" t="s">
        <v>14069</v>
      </c>
      <c r="I723" s="1" t="s">
        <v>14070</v>
      </c>
      <c r="J723" s="1" t="s">
        <v>14070</v>
      </c>
      <c r="K723" s="2"/>
      <c r="L723" s="1">
        <v>-7.0</v>
      </c>
      <c r="M723" s="1"/>
      <c r="N723" s="1">
        <v>7.67825</v>
      </c>
      <c r="O723" s="1" t="s">
        <v>11746</v>
      </c>
      <c r="P723" s="1" t="s">
        <v>14071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32</v>
      </c>
      <c r="B724" s="1" t="s">
        <v>17</v>
      </c>
      <c r="C724" s="1">
        <v>453.0</v>
      </c>
      <c r="D724" s="1">
        <v>0.0</v>
      </c>
      <c r="E724" s="2"/>
      <c r="F724" s="1" t="s">
        <v>26</v>
      </c>
      <c r="G724" s="1" t="s">
        <v>27</v>
      </c>
      <c r="H724" s="1" t="s">
        <v>14072</v>
      </c>
      <c r="I724" s="1" t="s">
        <v>14073</v>
      </c>
      <c r="J724" s="1" t="s">
        <v>14073</v>
      </c>
      <c r="K724" s="2"/>
      <c r="L724" s="1">
        <v>-5.0</v>
      </c>
      <c r="M724" s="1"/>
      <c r="N724" s="1">
        <v>9.723666666666666</v>
      </c>
      <c r="O724" s="1" t="s">
        <v>11739</v>
      </c>
      <c r="P724" s="1" t="s">
        <v>14074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24</v>
      </c>
      <c r="B725" s="1" t="s">
        <v>17</v>
      </c>
      <c r="C725" s="1">
        <v>318.2</v>
      </c>
      <c r="D725" s="1">
        <v>0.0</v>
      </c>
      <c r="E725" s="1" t="s">
        <v>25</v>
      </c>
      <c r="F725" s="1" t="s">
        <v>26</v>
      </c>
      <c r="G725" s="1" t="s">
        <v>27</v>
      </c>
      <c r="H725" s="1" t="s">
        <v>14075</v>
      </c>
      <c r="I725" s="1" t="s">
        <v>14076</v>
      </c>
      <c r="J725" s="1" t="s">
        <v>14076</v>
      </c>
      <c r="K725" s="2"/>
      <c r="L725" s="1">
        <v>-6.0</v>
      </c>
      <c r="M725" s="1"/>
      <c r="N725" s="1">
        <v>8.70505</v>
      </c>
      <c r="O725" s="1" t="s">
        <v>11746</v>
      </c>
      <c r="P725" s="1" t="s">
        <v>14077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66</v>
      </c>
      <c r="B726" s="1" t="s">
        <v>17</v>
      </c>
      <c r="C726" s="3">
        <v>688.0</v>
      </c>
      <c r="D726" s="1">
        <v>0.0</v>
      </c>
      <c r="E726" s="2"/>
      <c r="F726" s="1" t="s">
        <v>18</v>
      </c>
      <c r="G726" s="1" t="s">
        <v>27</v>
      </c>
      <c r="H726" s="1" t="s">
        <v>14078</v>
      </c>
      <c r="I726" s="1" t="s">
        <v>14079</v>
      </c>
      <c r="J726" s="1" t="s">
        <v>14079</v>
      </c>
      <c r="K726" s="2"/>
      <c r="L726" s="1">
        <v>-7.0</v>
      </c>
      <c r="M726" s="1"/>
      <c r="N726" s="1">
        <v>12.15155</v>
      </c>
      <c r="O726" s="1" t="s">
        <v>11739</v>
      </c>
      <c r="P726" s="1" t="s">
        <v>14080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66</v>
      </c>
      <c r="B727" s="1" t="s">
        <v>17</v>
      </c>
      <c r="C727" s="3">
        <v>652.0</v>
      </c>
      <c r="D727" s="1">
        <v>0.0</v>
      </c>
      <c r="E727" s="1" t="s">
        <v>14081</v>
      </c>
      <c r="F727" s="1" t="s">
        <v>26</v>
      </c>
      <c r="G727" s="1" t="s">
        <v>27</v>
      </c>
      <c r="H727" s="1" t="s">
        <v>14082</v>
      </c>
      <c r="I727" s="1" t="s">
        <v>14083</v>
      </c>
      <c r="J727" s="1" t="s">
        <v>14083</v>
      </c>
      <c r="K727" s="2"/>
      <c r="L727" s="1">
        <v>-7.0</v>
      </c>
      <c r="M727" s="1"/>
      <c r="N727" s="1">
        <v>12.970383333333332</v>
      </c>
      <c r="O727" s="1" t="s">
        <v>11739</v>
      </c>
      <c r="P727" s="1" t="s">
        <v>14084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24</v>
      </c>
      <c r="B728" s="1" t="s">
        <v>17</v>
      </c>
      <c r="C728" s="1">
        <v>321.2</v>
      </c>
      <c r="D728" s="1">
        <v>0.0</v>
      </c>
      <c r="E728" s="1" t="s">
        <v>25</v>
      </c>
      <c r="F728" s="1" t="s">
        <v>26</v>
      </c>
      <c r="G728" s="1" t="s">
        <v>27</v>
      </c>
      <c r="H728" s="1" t="s">
        <v>14085</v>
      </c>
      <c r="I728" s="1" t="s">
        <v>14086</v>
      </c>
      <c r="J728" s="1" t="s">
        <v>14086</v>
      </c>
      <c r="K728" s="2"/>
      <c r="L728" s="1">
        <v>-5.0</v>
      </c>
      <c r="M728" s="1"/>
      <c r="N728" s="1">
        <v>9.6162</v>
      </c>
      <c r="O728" s="1" t="s">
        <v>11746</v>
      </c>
      <c r="P728" s="1" t="s">
        <v>14087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24</v>
      </c>
      <c r="B729" s="1" t="s">
        <v>17</v>
      </c>
      <c r="C729" s="3">
        <v>405.0</v>
      </c>
      <c r="D729" s="1">
        <v>0.0</v>
      </c>
      <c r="E729" s="1" t="s">
        <v>25</v>
      </c>
      <c r="F729" s="1" t="s">
        <v>26</v>
      </c>
      <c r="G729" s="1" t="s">
        <v>27</v>
      </c>
      <c r="H729" s="1" t="s">
        <v>14088</v>
      </c>
      <c r="I729" s="1" t="s">
        <v>14089</v>
      </c>
      <c r="J729" s="1" t="s">
        <v>14089</v>
      </c>
      <c r="K729" s="2"/>
      <c r="L729" s="1">
        <v>-6.0</v>
      </c>
      <c r="M729" s="1"/>
      <c r="N729" s="1">
        <v>8.400366666666667</v>
      </c>
      <c r="O729" s="1" t="s">
        <v>11746</v>
      </c>
      <c r="P729" s="1" t="s">
        <v>14090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48</v>
      </c>
      <c r="B730" s="1" t="s">
        <v>17</v>
      </c>
      <c r="C730" s="3">
        <v>374.0</v>
      </c>
      <c r="D730" s="1">
        <v>0.0</v>
      </c>
      <c r="E730" s="1" t="s">
        <v>25</v>
      </c>
      <c r="F730" s="1" t="s">
        <v>50</v>
      </c>
      <c r="G730" s="1" t="s">
        <v>27</v>
      </c>
      <c r="H730" s="1" t="s">
        <v>14091</v>
      </c>
      <c r="I730" s="1" t="s">
        <v>14092</v>
      </c>
      <c r="J730" s="1" t="s">
        <v>14093</v>
      </c>
      <c r="K730" s="1" t="s">
        <v>14094</v>
      </c>
      <c r="L730" s="1">
        <v>1.0</v>
      </c>
      <c r="M730" s="1">
        <v>0.7169333333333333</v>
      </c>
      <c r="N730" s="1">
        <v>16.491133333333334</v>
      </c>
      <c r="O730" s="1" t="s">
        <v>55</v>
      </c>
      <c r="P730" s="1" t="s">
        <v>14095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32</v>
      </c>
      <c r="B731" s="1" t="s">
        <v>17</v>
      </c>
      <c r="C731" s="1">
        <v>1613.0</v>
      </c>
      <c r="D731" s="1">
        <v>0.0</v>
      </c>
      <c r="E731" s="2"/>
      <c r="F731" s="1" t="s">
        <v>26</v>
      </c>
      <c r="G731" s="1" t="s">
        <v>27</v>
      </c>
      <c r="H731" s="1" t="s">
        <v>14096</v>
      </c>
      <c r="I731" s="1" t="s">
        <v>14097</v>
      </c>
      <c r="J731" s="1" t="s">
        <v>14097</v>
      </c>
      <c r="K731" s="2"/>
      <c r="L731" s="1">
        <v>-6.0</v>
      </c>
      <c r="M731" s="1"/>
      <c r="N731" s="1">
        <v>13.90755</v>
      </c>
      <c r="O731" s="1" t="s">
        <v>11739</v>
      </c>
      <c r="P731" s="1" t="s">
        <v>14098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48</v>
      </c>
      <c r="B732" s="1" t="s">
        <v>17</v>
      </c>
      <c r="C732" s="1">
        <v>452.0</v>
      </c>
      <c r="D732" s="1">
        <v>0.0</v>
      </c>
      <c r="E732" s="1" t="s">
        <v>25</v>
      </c>
      <c r="F732" s="1" t="s">
        <v>50</v>
      </c>
      <c r="G732" s="1" t="s">
        <v>27</v>
      </c>
      <c r="H732" s="1" t="s">
        <v>14099</v>
      </c>
      <c r="I732" s="1" t="s">
        <v>14100</v>
      </c>
      <c r="J732" s="1" t="s">
        <v>14101</v>
      </c>
      <c r="K732" s="1" t="s">
        <v>14102</v>
      </c>
      <c r="L732" s="1">
        <v>-8.0</v>
      </c>
      <c r="M732" s="1">
        <v>0.43251666666666666</v>
      </c>
      <c r="N732" s="1">
        <v>8.096583333333333</v>
      </c>
      <c r="O732" s="1" t="s">
        <v>55</v>
      </c>
      <c r="P732" s="1" t="s">
        <v>14103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24</v>
      </c>
      <c r="B733" s="1" t="s">
        <v>17</v>
      </c>
      <c r="C733" s="1">
        <v>329.0</v>
      </c>
      <c r="D733" s="1">
        <v>0.0</v>
      </c>
      <c r="E733" s="1" t="s">
        <v>25</v>
      </c>
      <c r="F733" s="1" t="s">
        <v>26</v>
      </c>
      <c r="G733" s="1" t="s">
        <v>27</v>
      </c>
      <c r="H733" s="1" t="s">
        <v>14104</v>
      </c>
      <c r="I733" s="1" t="s">
        <v>14105</v>
      </c>
      <c r="J733" s="1" t="s">
        <v>14105</v>
      </c>
      <c r="K733" s="2"/>
      <c r="L733" s="1">
        <v>-6.0</v>
      </c>
      <c r="M733" s="1"/>
      <c r="N733" s="1">
        <v>8.864283333333333</v>
      </c>
      <c r="O733" s="1" t="s">
        <v>11746</v>
      </c>
      <c r="P733" s="1" t="s">
        <v>14106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66</v>
      </c>
      <c r="B734" s="1" t="s">
        <v>17</v>
      </c>
      <c r="C734" s="1">
        <v>1106.0</v>
      </c>
      <c r="D734" s="1">
        <v>0.0</v>
      </c>
      <c r="E734" s="1" t="s">
        <v>4582</v>
      </c>
      <c r="F734" s="1" t="s">
        <v>26</v>
      </c>
      <c r="G734" s="1" t="s">
        <v>27</v>
      </c>
      <c r="H734" s="1" t="s">
        <v>14107</v>
      </c>
      <c r="I734" s="1" t="s">
        <v>14108</v>
      </c>
      <c r="J734" s="1" t="s">
        <v>14108</v>
      </c>
      <c r="K734" s="2"/>
      <c r="L734" s="1">
        <v>-11.0</v>
      </c>
      <c r="M734" s="1"/>
      <c r="N734" s="1">
        <v>8.936716666666667</v>
      </c>
      <c r="O734" s="1" t="s">
        <v>11739</v>
      </c>
      <c r="P734" s="1" t="s">
        <v>14109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48</v>
      </c>
      <c r="B735" s="1" t="s">
        <v>17</v>
      </c>
      <c r="C735" s="1">
        <v>418.0</v>
      </c>
      <c r="D735" s="1">
        <v>105.0</v>
      </c>
      <c r="E735" s="2"/>
      <c r="F735" s="1" t="s">
        <v>18</v>
      </c>
      <c r="G735" s="1" t="s">
        <v>27</v>
      </c>
      <c r="H735" s="1" t="s">
        <v>14110</v>
      </c>
      <c r="I735" s="1" t="s">
        <v>14111</v>
      </c>
      <c r="J735" s="1" t="s">
        <v>14111</v>
      </c>
      <c r="K735" s="2"/>
      <c r="L735" s="1">
        <v>-7.0</v>
      </c>
      <c r="M735" s="1"/>
      <c r="N735" s="1">
        <v>15.970783333333333</v>
      </c>
      <c r="O735" s="1" t="s">
        <v>55</v>
      </c>
      <c r="P735" s="1" t="s">
        <v>14112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48</v>
      </c>
      <c r="B736" s="1" t="s">
        <v>17</v>
      </c>
      <c r="C736" s="1">
        <v>233.0</v>
      </c>
      <c r="D736" s="1">
        <v>76.0</v>
      </c>
      <c r="E736" s="2"/>
      <c r="F736" s="1" t="s">
        <v>18</v>
      </c>
      <c r="G736" s="1" t="s">
        <v>123</v>
      </c>
      <c r="H736" s="1" t="s">
        <v>14113</v>
      </c>
      <c r="I736" s="1" t="s">
        <v>14114</v>
      </c>
      <c r="J736" s="1" t="s">
        <v>14114</v>
      </c>
      <c r="K736" s="2"/>
      <c r="L736" s="1">
        <v>-10.0</v>
      </c>
      <c r="M736" s="1"/>
      <c r="N736" s="1">
        <v>15.716383333333333</v>
      </c>
      <c r="O736" s="1" t="s">
        <v>55</v>
      </c>
      <c r="P736" s="1" t="s">
        <v>12640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48</v>
      </c>
      <c r="B737" s="1" t="s">
        <v>17</v>
      </c>
      <c r="C737" s="1">
        <v>806.0</v>
      </c>
      <c r="D737" s="1">
        <v>0.0</v>
      </c>
      <c r="E737" s="1" t="s">
        <v>25</v>
      </c>
      <c r="F737" s="1" t="s">
        <v>50</v>
      </c>
      <c r="G737" s="1" t="s">
        <v>27</v>
      </c>
      <c r="H737" s="1" t="s">
        <v>14115</v>
      </c>
      <c r="I737" s="1" t="s">
        <v>14116</v>
      </c>
      <c r="J737" s="1" t="s">
        <v>14117</v>
      </c>
      <c r="K737" s="1" t="s">
        <v>14118</v>
      </c>
      <c r="L737" s="1">
        <v>-27.0</v>
      </c>
      <c r="M737" s="1">
        <v>0.415</v>
      </c>
      <c r="N737" s="1">
        <v>9.931866666666666</v>
      </c>
      <c r="O737" s="1" t="s">
        <v>55</v>
      </c>
      <c r="P737" s="1" t="s">
        <v>14119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16</v>
      </c>
      <c r="B738" s="1" t="s">
        <v>17</v>
      </c>
      <c r="C738" s="1">
        <v>498.0</v>
      </c>
      <c r="D738" s="1">
        <v>0.0</v>
      </c>
      <c r="E738" s="2"/>
      <c r="F738" s="1" t="s">
        <v>18</v>
      </c>
      <c r="G738" s="1" t="s">
        <v>19</v>
      </c>
      <c r="H738" s="1" t="s">
        <v>14120</v>
      </c>
      <c r="I738" s="1" t="s">
        <v>14121</v>
      </c>
      <c r="J738" s="1" t="s">
        <v>14121</v>
      </c>
      <c r="K738" s="2"/>
      <c r="L738" s="1">
        <v>1.0</v>
      </c>
      <c r="M738" s="1"/>
      <c r="N738" s="1">
        <v>7.1523</v>
      </c>
      <c r="O738" s="1" t="s">
        <v>22</v>
      </c>
      <c r="P738" s="1" t="s">
        <v>14122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>
      <c r="A739" s="1" t="s">
        <v>48</v>
      </c>
      <c r="B739" s="1" t="s">
        <v>17</v>
      </c>
      <c r="C739" s="1">
        <v>199.0</v>
      </c>
      <c r="D739" s="1">
        <v>50.0</v>
      </c>
      <c r="E739" s="2"/>
      <c r="F739" s="1" t="s">
        <v>18</v>
      </c>
      <c r="G739" s="1" t="s">
        <v>123</v>
      </c>
      <c r="H739" s="1" t="s">
        <v>14123</v>
      </c>
      <c r="I739" s="1" t="s">
        <v>14124</v>
      </c>
      <c r="J739" s="1" t="s">
        <v>14124</v>
      </c>
      <c r="K739" s="2"/>
      <c r="L739" s="1">
        <v>-13.0</v>
      </c>
      <c r="M739" s="1"/>
      <c r="N739" s="1">
        <v>5.562283333333333</v>
      </c>
      <c r="O739" s="1" t="s">
        <v>55</v>
      </c>
      <c r="P739" s="1" t="s">
        <v>12027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48</v>
      </c>
      <c r="B740" s="1" t="s">
        <v>17</v>
      </c>
      <c r="C740" s="1">
        <v>199.0</v>
      </c>
      <c r="D740" s="1">
        <v>50.0</v>
      </c>
      <c r="E740" s="2"/>
      <c r="F740" s="1" t="s">
        <v>18</v>
      </c>
      <c r="G740" s="1" t="s">
        <v>123</v>
      </c>
      <c r="H740" s="1" t="s">
        <v>14125</v>
      </c>
      <c r="I740" s="1" t="s">
        <v>14126</v>
      </c>
      <c r="J740" s="1" t="s">
        <v>14126</v>
      </c>
      <c r="K740" s="2"/>
      <c r="L740" s="1">
        <v>-12.0</v>
      </c>
      <c r="M740" s="1"/>
      <c r="N740" s="1">
        <v>6.905333333333333</v>
      </c>
      <c r="O740" s="1" t="s">
        <v>55</v>
      </c>
      <c r="P740" s="1" t="s">
        <v>14127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24</v>
      </c>
      <c r="B741" s="1" t="s">
        <v>17</v>
      </c>
      <c r="C741" s="3">
        <v>329.0</v>
      </c>
      <c r="D741" s="1">
        <v>0.0</v>
      </c>
      <c r="E741" s="1" t="s">
        <v>25</v>
      </c>
      <c r="F741" s="1" t="s">
        <v>26</v>
      </c>
      <c r="G741" s="1" t="s">
        <v>27</v>
      </c>
      <c r="H741" s="1" t="s">
        <v>14128</v>
      </c>
      <c r="I741" s="1" t="s">
        <v>14129</v>
      </c>
      <c r="J741" s="1" t="s">
        <v>14129</v>
      </c>
      <c r="K741" s="2"/>
      <c r="L741" s="1">
        <v>-8.0</v>
      </c>
      <c r="M741" s="1"/>
      <c r="N741" s="1">
        <v>6.922083333333333</v>
      </c>
      <c r="O741" s="1" t="s">
        <v>11746</v>
      </c>
      <c r="P741" s="1" t="s">
        <v>13370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>
      <c r="A742" s="1" t="s">
        <v>32</v>
      </c>
      <c r="B742" s="1" t="s">
        <v>17</v>
      </c>
      <c r="C742" s="1">
        <v>299.0</v>
      </c>
      <c r="D742" s="1">
        <v>0.0</v>
      </c>
      <c r="E742" s="2"/>
      <c r="F742" s="1" t="s">
        <v>26</v>
      </c>
      <c r="G742" s="1" t="s">
        <v>19</v>
      </c>
      <c r="H742" s="1" t="s">
        <v>14130</v>
      </c>
      <c r="I742" s="1" t="s">
        <v>14131</v>
      </c>
      <c r="J742" s="1" t="s">
        <v>14131</v>
      </c>
      <c r="K742" s="2"/>
      <c r="L742" s="1">
        <v>-9.0</v>
      </c>
      <c r="M742" s="1"/>
      <c r="N742" s="1">
        <v>5.867566666666667</v>
      </c>
      <c r="O742" s="1" t="s">
        <v>11739</v>
      </c>
      <c r="P742" s="1" t="s">
        <v>14132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48</v>
      </c>
      <c r="B743" s="1" t="s">
        <v>17</v>
      </c>
      <c r="C743" s="1">
        <v>478.0</v>
      </c>
      <c r="D743" s="1">
        <v>100.0</v>
      </c>
      <c r="E743" s="1" t="s">
        <v>25</v>
      </c>
      <c r="F743" s="1" t="s">
        <v>50</v>
      </c>
      <c r="G743" s="1" t="s">
        <v>27</v>
      </c>
      <c r="H743" s="1" t="s">
        <v>14133</v>
      </c>
      <c r="I743" s="1" t="s">
        <v>14134</v>
      </c>
      <c r="J743" s="1" t="s">
        <v>14135</v>
      </c>
      <c r="K743" s="1" t="s">
        <v>14136</v>
      </c>
      <c r="L743" s="1">
        <v>0.0</v>
      </c>
      <c r="M743" s="1">
        <v>0.51485</v>
      </c>
      <c r="N743" s="1">
        <v>9.2551</v>
      </c>
      <c r="O743" s="1" t="s">
        <v>55</v>
      </c>
      <c r="P743" s="1" t="s">
        <v>14137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16</v>
      </c>
      <c r="B744" s="1" t="s">
        <v>17</v>
      </c>
      <c r="C744" s="1">
        <v>119.0</v>
      </c>
      <c r="D744" s="1">
        <v>0.0</v>
      </c>
      <c r="E744" s="2"/>
      <c r="F744" s="1" t="s">
        <v>18</v>
      </c>
      <c r="G744" s="1" t="s">
        <v>19</v>
      </c>
      <c r="H744" s="1" t="s">
        <v>14138</v>
      </c>
      <c r="I744" s="1" t="s">
        <v>14139</v>
      </c>
      <c r="J744" s="1" t="s">
        <v>14139</v>
      </c>
      <c r="K744" s="2"/>
      <c r="L744" s="1">
        <v>0.0</v>
      </c>
      <c r="M744" s="1"/>
      <c r="N744" s="1">
        <v>5.3402</v>
      </c>
      <c r="O744" s="1" t="s">
        <v>22</v>
      </c>
      <c r="P744" s="1" t="s">
        <v>14140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24</v>
      </c>
      <c r="B745" s="1" t="s">
        <v>17</v>
      </c>
      <c r="C745" s="1">
        <v>447.0</v>
      </c>
      <c r="D745" s="1">
        <v>0.0</v>
      </c>
      <c r="E745" s="1" t="s">
        <v>25</v>
      </c>
      <c r="F745" s="1" t="s">
        <v>26</v>
      </c>
      <c r="G745" s="1" t="s">
        <v>27</v>
      </c>
      <c r="H745" s="1" t="s">
        <v>14141</v>
      </c>
      <c r="I745" s="1" t="s">
        <v>14142</v>
      </c>
      <c r="J745" s="1" t="s">
        <v>14142</v>
      </c>
      <c r="K745" s="2"/>
      <c r="L745" s="1">
        <v>3.0</v>
      </c>
      <c r="M745" s="1"/>
      <c r="N745" s="1">
        <v>18.15576666666667</v>
      </c>
      <c r="O745" s="1" t="s">
        <v>11746</v>
      </c>
      <c r="P745" s="1" t="s">
        <v>14143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24</v>
      </c>
      <c r="B746" s="1" t="s">
        <v>17</v>
      </c>
      <c r="C746" s="1">
        <v>214.2</v>
      </c>
      <c r="D746" s="1">
        <v>0.0</v>
      </c>
      <c r="E746" s="1" t="s">
        <v>25</v>
      </c>
      <c r="F746" s="1" t="s">
        <v>26</v>
      </c>
      <c r="G746" s="1" t="s">
        <v>27</v>
      </c>
      <c r="H746" s="1" t="s">
        <v>14144</v>
      </c>
      <c r="I746" s="1" t="s">
        <v>14145</v>
      </c>
      <c r="J746" s="1" t="s">
        <v>14145</v>
      </c>
      <c r="K746" s="2"/>
      <c r="L746" s="1">
        <v>1.0</v>
      </c>
      <c r="M746" s="1"/>
      <c r="N746" s="1">
        <v>16.763916666666667</v>
      </c>
      <c r="O746" s="1" t="s">
        <v>11746</v>
      </c>
      <c r="P746" s="1" t="s">
        <v>14146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66</v>
      </c>
      <c r="B747" s="1" t="s">
        <v>17</v>
      </c>
      <c r="C747" s="3">
        <v>798.0</v>
      </c>
      <c r="D747" s="1">
        <v>0.0</v>
      </c>
      <c r="E747" s="1" t="s">
        <v>14147</v>
      </c>
      <c r="F747" s="1" t="s">
        <v>26</v>
      </c>
      <c r="G747" s="1" t="s">
        <v>27</v>
      </c>
      <c r="H747" s="1" t="s">
        <v>14148</v>
      </c>
      <c r="I747" s="1" t="s">
        <v>14149</v>
      </c>
      <c r="J747" s="1" t="s">
        <v>14149</v>
      </c>
      <c r="K747" s="2"/>
      <c r="L747" s="1">
        <v>-6.0</v>
      </c>
      <c r="M747" s="1"/>
      <c r="N747" s="1">
        <v>13.77285</v>
      </c>
      <c r="O747" s="1" t="s">
        <v>11739</v>
      </c>
      <c r="P747" s="1" t="s">
        <v>14150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16</v>
      </c>
      <c r="B748" s="1" t="s">
        <v>17</v>
      </c>
      <c r="C748" s="3">
        <v>119.0</v>
      </c>
      <c r="D748" s="1">
        <v>0.0</v>
      </c>
      <c r="E748" s="2"/>
      <c r="F748" s="1" t="s">
        <v>18</v>
      </c>
      <c r="G748" s="1" t="s">
        <v>19</v>
      </c>
      <c r="H748" s="1" t="s">
        <v>14151</v>
      </c>
      <c r="I748" s="1" t="s">
        <v>14152</v>
      </c>
      <c r="J748" s="1" t="s">
        <v>14152</v>
      </c>
      <c r="K748" s="2"/>
      <c r="L748" s="1">
        <v>-1.0</v>
      </c>
      <c r="M748" s="1"/>
      <c r="N748" s="1">
        <v>4.8559</v>
      </c>
      <c r="O748" s="1" t="s">
        <v>22</v>
      </c>
      <c r="P748" s="1" t="s">
        <v>14153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32</v>
      </c>
      <c r="B749" s="1" t="s">
        <v>17</v>
      </c>
      <c r="C749" s="1">
        <v>299.0</v>
      </c>
      <c r="D749" s="1">
        <v>0.0</v>
      </c>
      <c r="E749" s="2"/>
      <c r="F749" s="1" t="s">
        <v>26</v>
      </c>
      <c r="G749" s="1" t="s">
        <v>27</v>
      </c>
      <c r="H749" s="1" t="s">
        <v>14154</v>
      </c>
      <c r="I749" s="1" t="s">
        <v>14155</v>
      </c>
      <c r="J749" s="1" t="s">
        <v>14155</v>
      </c>
      <c r="K749" s="2"/>
      <c r="L749" s="1">
        <v>-7.0</v>
      </c>
      <c r="M749" s="1"/>
      <c r="N749" s="1">
        <v>7.527566666666667</v>
      </c>
      <c r="O749" s="1" t="s">
        <v>11739</v>
      </c>
      <c r="P749" s="1" t="s">
        <v>14156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48</v>
      </c>
      <c r="B750" s="1" t="s">
        <v>17</v>
      </c>
      <c r="C750" s="1">
        <v>311.0</v>
      </c>
      <c r="D750" s="1">
        <v>17.0</v>
      </c>
      <c r="E750" s="1" t="s">
        <v>25</v>
      </c>
      <c r="F750" s="1" t="s">
        <v>50</v>
      </c>
      <c r="G750" s="1" t="s">
        <v>27</v>
      </c>
      <c r="H750" s="1" t="s">
        <v>14157</v>
      </c>
      <c r="I750" s="1" t="s">
        <v>14158</v>
      </c>
      <c r="J750" s="1" t="s">
        <v>14159</v>
      </c>
      <c r="K750" s="1" t="s">
        <v>14160</v>
      </c>
      <c r="L750" s="1">
        <v>13.0</v>
      </c>
      <c r="M750" s="1">
        <v>0.24273333333333333</v>
      </c>
      <c r="N750" s="1">
        <v>9.00235</v>
      </c>
      <c r="O750" s="1" t="s">
        <v>55</v>
      </c>
      <c r="P750" s="1" t="s">
        <v>14161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1" t="s">
        <v>24</v>
      </c>
      <c r="B751" s="1" t="s">
        <v>17</v>
      </c>
      <c r="C751" s="1">
        <v>271.2</v>
      </c>
      <c r="D751" s="1">
        <v>0.0</v>
      </c>
      <c r="E751" s="1" t="s">
        <v>25</v>
      </c>
      <c r="F751" s="1" t="s">
        <v>26</v>
      </c>
      <c r="G751" s="1" t="s">
        <v>27</v>
      </c>
      <c r="H751" s="1" t="s">
        <v>14162</v>
      </c>
      <c r="I751" s="1" t="s">
        <v>14163</v>
      </c>
      <c r="J751" s="1" t="s">
        <v>14163</v>
      </c>
      <c r="K751" s="2"/>
      <c r="L751" s="1">
        <v>-7.0</v>
      </c>
      <c r="M751" s="1"/>
      <c r="N751" s="1">
        <v>7.8398</v>
      </c>
      <c r="O751" s="1" t="s">
        <v>11746</v>
      </c>
      <c r="P751" s="1" t="s">
        <v>13009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48</v>
      </c>
      <c r="B752" s="1" t="s">
        <v>17</v>
      </c>
      <c r="C752" s="3">
        <v>199.0</v>
      </c>
      <c r="D752" s="1">
        <v>50.0</v>
      </c>
      <c r="E752" s="2"/>
      <c r="F752" s="1" t="s">
        <v>18</v>
      </c>
      <c r="G752" s="1" t="s">
        <v>27</v>
      </c>
      <c r="H752" s="1" t="s">
        <v>14164</v>
      </c>
      <c r="I752" s="1" t="s">
        <v>14165</v>
      </c>
      <c r="J752" s="1" t="s">
        <v>14165</v>
      </c>
      <c r="K752" s="2"/>
      <c r="L752" s="1">
        <v>-2.0</v>
      </c>
      <c r="M752" s="1"/>
      <c r="N752" s="1">
        <v>7.083516666666666</v>
      </c>
      <c r="O752" s="1" t="s">
        <v>55</v>
      </c>
      <c r="P752" s="1" t="s">
        <v>12166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24</v>
      </c>
      <c r="B753" s="1" t="s">
        <v>17</v>
      </c>
      <c r="C753" s="1">
        <v>647.2</v>
      </c>
      <c r="D753" s="1">
        <v>0.0</v>
      </c>
      <c r="E753" s="1" t="s">
        <v>25</v>
      </c>
      <c r="F753" s="1" t="s">
        <v>26</v>
      </c>
      <c r="G753" s="1" t="s">
        <v>27</v>
      </c>
      <c r="H753" s="1" t="s">
        <v>14166</v>
      </c>
      <c r="I753" s="1" t="s">
        <v>14167</v>
      </c>
      <c r="J753" s="1" t="s">
        <v>14167</v>
      </c>
      <c r="K753" s="2"/>
      <c r="L753" s="1">
        <v>-6.0</v>
      </c>
      <c r="M753" s="1"/>
      <c r="N753" s="1">
        <v>13.7498</v>
      </c>
      <c r="O753" s="1" t="s">
        <v>11746</v>
      </c>
      <c r="P753" s="1" t="s">
        <v>14168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1" t="s">
        <v>48</v>
      </c>
      <c r="B754" s="1" t="s">
        <v>17</v>
      </c>
      <c r="C754" s="1">
        <v>269.0</v>
      </c>
      <c r="D754" s="1">
        <v>67.0</v>
      </c>
      <c r="E754" s="2"/>
      <c r="F754" s="1" t="s">
        <v>18</v>
      </c>
      <c r="G754" s="1" t="s">
        <v>123</v>
      </c>
      <c r="H754" s="1" t="s">
        <v>14169</v>
      </c>
      <c r="I754" s="1" t="s">
        <v>14170</v>
      </c>
      <c r="J754" s="1" t="s">
        <v>14170</v>
      </c>
      <c r="K754" s="2"/>
      <c r="L754" s="1">
        <v>-11.0</v>
      </c>
      <c r="M754" s="1"/>
      <c r="N754" s="1">
        <v>8.3121</v>
      </c>
      <c r="O754" s="1" t="s">
        <v>55</v>
      </c>
      <c r="P754" s="1" t="s">
        <v>14171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1" t="s">
        <v>48</v>
      </c>
      <c r="B755" s="1" t="s">
        <v>17</v>
      </c>
      <c r="C755" s="1">
        <v>199.0</v>
      </c>
      <c r="D755" s="1">
        <v>50.0</v>
      </c>
      <c r="E755" s="2"/>
      <c r="F755" s="1" t="s">
        <v>18</v>
      </c>
      <c r="G755" s="1" t="s">
        <v>123</v>
      </c>
      <c r="H755" s="1" t="s">
        <v>14172</v>
      </c>
      <c r="I755" s="1" t="s">
        <v>14173</v>
      </c>
      <c r="J755" s="1" t="s">
        <v>14173</v>
      </c>
      <c r="K755" s="2"/>
      <c r="L755" s="1">
        <v>-12.0</v>
      </c>
      <c r="M755" s="1"/>
      <c r="N755" s="1">
        <v>7.030133333333334</v>
      </c>
      <c r="O755" s="1" t="s">
        <v>55</v>
      </c>
      <c r="P755" s="1" t="s">
        <v>12013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1" t="s">
        <v>32</v>
      </c>
      <c r="B756" s="1" t="s">
        <v>17</v>
      </c>
      <c r="C756" s="1">
        <v>388.0</v>
      </c>
      <c r="D756" s="1">
        <v>0.0</v>
      </c>
      <c r="E756" s="2"/>
      <c r="F756" s="1" t="s">
        <v>26</v>
      </c>
      <c r="G756" s="1" t="s">
        <v>19</v>
      </c>
      <c r="H756" s="1" t="s">
        <v>14174</v>
      </c>
      <c r="I756" s="1" t="s">
        <v>14175</v>
      </c>
      <c r="J756" s="1" t="s">
        <v>14175</v>
      </c>
      <c r="K756" s="2"/>
      <c r="L756" s="1">
        <v>-6.0</v>
      </c>
      <c r="M756" s="1"/>
      <c r="N756" s="1">
        <v>8.2852</v>
      </c>
      <c r="O756" s="1" t="s">
        <v>11739</v>
      </c>
      <c r="P756" s="1" t="s">
        <v>14176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1" t="s">
        <v>48</v>
      </c>
      <c r="B757" s="1" t="s">
        <v>17</v>
      </c>
      <c r="C757" s="3">
        <v>418.0</v>
      </c>
      <c r="D757" s="1">
        <v>0.0</v>
      </c>
      <c r="E757" s="1" t="s">
        <v>25</v>
      </c>
      <c r="F757" s="1" t="s">
        <v>50</v>
      </c>
      <c r="G757" s="1" t="s">
        <v>19</v>
      </c>
      <c r="H757" s="1" t="s">
        <v>14177</v>
      </c>
      <c r="I757" s="1" t="s">
        <v>14178</v>
      </c>
      <c r="J757" s="1" t="s">
        <v>14179</v>
      </c>
      <c r="K757" s="1" t="s">
        <v>14180</v>
      </c>
      <c r="L757" s="1">
        <v>12.0</v>
      </c>
      <c r="M757" s="1">
        <v>2.0249</v>
      </c>
      <c r="N757" s="1">
        <v>32.29011666666667</v>
      </c>
      <c r="O757" s="1" t="s">
        <v>55</v>
      </c>
      <c r="P757" s="1" t="s">
        <v>13755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1" t="s">
        <v>32</v>
      </c>
      <c r="B758" s="1" t="s">
        <v>17</v>
      </c>
      <c r="C758" s="1">
        <v>394.0</v>
      </c>
      <c r="D758" s="1">
        <v>0.0</v>
      </c>
      <c r="E758" s="2"/>
      <c r="F758" s="1" t="s">
        <v>26</v>
      </c>
      <c r="G758" s="1" t="s">
        <v>27</v>
      </c>
      <c r="H758" s="1" t="s">
        <v>14181</v>
      </c>
      <c r="I758" s="1" t="s">
        <v>14182</v>
      </c>
      <c r="J758" s="1" t="s">
        <v>14182</v>
      </c>
      <c r="K758" s="2"/>
      <c r="L758" s="1">
        <v>-4.0</v>
      </c>
      <c r="M758" s="1"/>
      <c r="N758" s="1">
        <v>10.07025</v>
      </c>
      <c r="O758" s="1" t="s">
        <v>11739</v>
      </c>
      <c r="P758" s="1" t="s">
        <v>14183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>
      <c r="A759" s="1" t="s">
        <v>66</v>
      </c>
      <c r="B759" s="1" t="s">
        <v>17</v>
      </c>
      <c r="C759" s="1">
        <v>358.0</v>
      </c>
      <c r="D759" s="1">
        <v>0.0</v>
      </c>
      <c r="E759" s="1" t="s">
        <v>13300</v>
      </c>
      <c r="F759" s="1" t="s">
        <v>26</v>
      </c>
      <c r="G759" s="1" t="s">
        <v>27</v>
      </c>
      <c r="H759" s="1" t="s">
        <v>14184</v>
      </c>
      <c r="I759" s="1" t="s">
        <v>14185</v>
      </c>
      <c r="J759" s="1" t="s">
        <v>14185</v>
      </c>
      <c r="K759" s="2"/>
      <c r="L759" s="1">
        <v>-9.0</v>
      </c>
      <c r="M759" s="1"/>
      <c r="N759" s="1">
        <v>5.4869</v>
      </c>
      <c r="O759" s="1" t="s">
        <v>11739</v>
      </c>
      <c r="P759" s="1" t="s">
        <v>14186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1" t="s">
        <v>24</v>
      </c>
      <c r="B760" s="1" t="s">
        <v>17</v>
      </c>
      <c r="C760" s="1">
        <v>693.0</v>
      </c>
      <c r="D760" s="1">
        <v>0.0</v>
      </c>
      <c r="E760" s="1" t="s">
        <v>25</v>
      </c>
      <c r="F760" s="1" t="s">
        <v>26</v>
      </c>
      <c r="G760" s="1" t="s">
        <v>27</v>
      </c>
      <c r="H760" s="1" t="s">
        <v>14187</v>
      </c>
      <c r="I760" s="1" t="s">
        <v>14188</v>
      </c>
      <c r="J760" s="1" t="s">
        <v>14188</v>
      </c>
      <c r="K760" s="2"/>
      <c r="L760" s="1">
        <v>-9.0</v>
      </c>
      <c r="M760" s="1"/>
      <c r="N760" s="1">
        <v>10.256416666666667</v>
      </c>
      <c r="O760" s="1" t="s">
        <v>11746</v>
      </c>
      <c r="P760" s="1" t="s">
        <v>14189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1" t="s">
        <v>48</v>
      </c>
      <c r="B761" s="1" t="s">
        <v>17</v>
      </c>
      <c r="C761" s="1">
        <v>289.0</v>
      </c>
      <c r="D761" s="1">
        <v>0.0</v>
      </c>
      <c r="E761" s="1" t="s">
        <v>25</v>
      </c>
      <c r="F761" s="1" t="s">
        <v>50</v>
      </c>
      <c r="G761" s="1" t="s">
        <v>19</v>
      </c>
      <c r="H761" s="1" t="s">
        <v>14190</v>
      </c>
      <c r="I761" s="1" t="s">
        <v>14191</v>
      </c>
      <c r="J761" s="1" t="s">
        <v>14192</v>
      </c>
      <c r="K761" s="1" t="s">
        <v>14193</v>
      </c>
      <c r="L761" s="1">
        <v>-15.0</v>
      </c>
      <c r="M761" s="1">
        <v>0.49725</v>
      </c>
      <c r="N761" s="1">
        <v>6.7949166666666665</v>
      </c>
      <c r="O761" s="1" t="s">
        <v>55</v>
      </c>
      <c r="P761" s="1" t="s">
        <v>14194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1" t="s">
        <v>48</v>
      </c>
      <c r="B762" s="1" t="s">
        <v>17</v>
      </c>
      <c r="C762" s="1">
        <v>250.0</v>
      </c>
      <c r="D762" s="1">
        <v>0.0</v>
      </c>
      <c r="E762" s="1" t="s">
        <v>25</v>
      </c>
      <c r="F762" s="1" t="s">
        <v>50</v>
      </c>
      <c r="G762" s="1" t="s">
        <v>27</v>
      </c>
      <c r="H762" s="1" t="s">
        <v>14195</v>
      </c>
      <c r="I762" s="1" t="s">
        <v>14196</v>
      </c>
      <c r="J762" s="1" t="s">
        <v>14197</v>
      </c>
      <c r="K762" s="1" t="s">
        <v>14198</v>
      </c>
      <c r="L762" s="1">
        <v>-14.0</v>
      </c>
      <c r="M762" s="1">
        <v>0.45358333333333334</v>
      </c>
      <c r="N762" s="1">
        <v>7.13185</v>
      </c>
      <c r="O762" s="1" t="s">
        <v>55</v>
      </c>
      <c r="P762" s="1" t="s">
        <v>12013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1" t="s">
        <v>24</v>
      </c>
      <c r="B763" s="1" t="s">
        <v>17</v>
      </c>
      <c r="C763" s="1">
        <v>214.2</v>
      </c>
      <c r="D763" s="1">
        <v>0.0</v>
      </c>
      <c r="E763" s="1" t="s">
        <v>25</v>
      </c>
      <c r="F763" s="1" t="s">
        <v>26</v>
      </c>
      <c r="G763" s="1" t="s">
        <v>27</v>
      </c>
      <c r="H763" s="1" t="s">
        <v>14199</v>
      </c>
      <c r="I763" s="1" t="s">
        <v>14200</v>
      </c>
      <c r="J763" s="1" t="s">
        <v>14200</v>
      </c>
      <c r="K763" s="2"/>
      <c r="L763" s="1">
        <v>-4.0</v>
      </c>
      <c r="M763" s="1"/>
      <c r="N763" s="1">
        <v>10.005566666666667</v>
      </c>
      <c r="O763" s="1" t="s">
        <v>11746</v>
      </c>
      <c r="P763" s="1" t="s">
        <v>11800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>
      <c r="A764" s="1" t="s">
        <v>24</v>
      </c>
      <c r="B764" s="1" t="s">
        <v>17</v>
      </c>
      <c r="C764" s="1">
        <v>264.0</v>
      </c>
      <c r="D764" s="1">
        <v>0.0</v>
      </c>
      <c r="E764" s="1" t="s">
        <v>25</v>
      </c>
      <c r="F764" s="1" t="s">
        <v>26</v>
      </c>
      <c r="G764" s="1" t="s">
        <v>27</v>
      </c>
      <c r="H764" s="1" t="s">
        <v>14201</v>
      </c>
      <c r="I764" s="1" t="s">
        <v>14202</v>
      </c>
      <c r="J764" s="1" t="s">
        <v>14202</v>
      </c>
      <c r="K764" s="2"/>
      <c r="L764" s="1">
        <v>-7.0</v>
      </c>
      <c r="M764" s="1"/>
      <c r="N764" s="1">
        <v>7.49275</v>
      </c>
      <c r="O764" s="1" t="s">
        <v>11746</v>
      </c>
      <c r="P764" s="1" t="s">
        <v>14203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1" t="s">
        <v>48</v>
      </c>
      <c r="B765" s="1" t="s">
        <v>17</v>
      </c>
      <c r="C765" s="1">
        <v>163.0</v>
      </c>
      <c r="D765" s="1">
        <v>86.0</v>
      </c>
      <c r="E765" s="2"/>
      <c r="F765" s="1" t="s">
        <v>18</v>
      </c>
      <c r="G765" s="1" t="s">
        <v>123</v>
      </c>
      <c r="H765" s="1" t="s">
        <v>14204</v>
      </c>
      <c r="I765" s="1" t="s">
        <v>14205</v>
      </c>
      <c r="J765" s="1" t="s">
        <v>14205</v>
      </c>
      <c r="K765" s="2"/>
      <c r="L765" s="1">
        <v>-8.0</v>
      </c>
      <c r="M765" s="1"/>
      <c r="N765" s="1">
        <v>10.9371</v>
      </c>
      <c r="O765" s="1" t="s">
        <v>55</v>
      </c>
      <c r="P765" s="1" t="s">
        <v>14206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1" t="s">
        <v>48</v>
      </c>
      <c r="B766" s="1" t="s">
        <v>17</v>
      </c>
      <c r="C766" s="1">
        <v>518.0</v>
      </c>
      <c r="D766" s="1">
        <v>0.0</v>
      </c>
      <c r="E766" s="1" t="s">
        <v>25</v>
      </c>
      <c r="F766" s="1" t="s">
        <v>50</v>
      </c>
      <c r="G766" s="1" t="s">
        <v>27</v>
      </c>
      <c r="H766" s="1" t="s">
        <v>14207</v>
      </c>
      <c r="I766" s="1" t="s">
        <v>14208</v>
      </c>
      <c r="J766" s="1" t="s">
        <v>14209</v>
      </c>
      <c r="K766" s="1" t="s">
        <v>14210</v>
      </c>
      <c r="L766" s="1">
        <v>-8.0</v>
      </c>
      <c r="M766" s="1">
        <v>432.77726666666666</v>
      </c>
      <c r="N766" s="1">
        <v>484.4676333333333</v>
      </c>
      <c r="O766" s="1" t="s">
        <v>55</v>
      </c>
      <c r="P766" s="1" t="s">
        <v>14211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1" t="s">
        <v>32</v>
      </c>
      <c r="B767" s="1" t="s">
        <v>17</v>
      </c>
      <c r="C767" s="1">
        <v>329.0</v>
      </c>
      <c r="D767" s="1">
        <v>0.0</v>
      </c>
      <c r="E767" s="2"/>
      <c r="F767" s="1" t="s">
        <v>26</v>
      </c>
      <c r="G767" s="1" t="s">
        <v>27</v>
      </c>
      <c r="H767" s="1" t="s">
        <v>14212</v>
      </c>
      <c r="I767" s="1" t="s">
        <v>14213</v>
      </c>
      <c r="J767" s="1" t="s">
        <v>14213</v>
      </c>
      <c r="K767" s="2"/>
      <c r="L767" s="1">
        <v>-8.0</v>
      </c>
      <c r="M767" s="1"/>
      <c r="N767" s="1">
        <v>6.537083333333333</v>
      </c>
      <c r="O767" s="1" t="s">
        <v>11739</v>
      </c>
      <c r="P767" s="1" t="s">
        <v>12320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1" t="s">
        <v>24</v>
      </c>
      <c r="B768" s="1" t="s">
        <v>17</v>
      </c>
      <c r="C768" s="1">
        <v>214.2</v>
      </c>
      <c r="D768" s="1">
        <v>0.0</v>
      </c>
      <c r="E768" s="1" t="s">
        <v>25</v>
      </c>
      <c r="F768" s="1" t="s">
        <v>26</v>
      </c>
      <c r="G768" s="1" t="s">
        <v>27</v>
      </c>
      <c r="H768" s="1" t="s">
        <v>14214</v>
      </c>
      <c r="I768" s="1" t="s">
        <v>14215</v>
      </c>
      <c r="J768" s="1" t="s">
        <v>14215</v>
      </c>
      <c r="K768" s="2"/>
      <c r="L768" s="1">
        <v>-6.0</v>
      </c>
      <c r="M768" s="1"/>
      <c r="N768" s="1">
        <v>8.306883333333333</v>
      </c>
      <c r="O768" s="1" t="s">
        <v>11746</v>
      </c>
      <c r="P768" s="1" t="s">
        <v>12143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1" t="s">
        <v>32</v>
      </c>
      <c r="B769" s="1" t="s">
        <v>17</v>
      </c>
      <c r="C769" s="3">
        <v>264.0</v>
      </c>
      <c r="D769" s="1">
        <v>0.0</v>
      </c>
      <c r="E769" s="2"/>
      <c r="F769" s="1" t="s">
        <v>26</v>
      </c>
      <c r="G769" s="1" t="s">
        <v>27</v>
      </c>
      <c r="H769" s="1" t="s">
        <v>14216</v>
      </c>
      <c r="I769" s="1" t="s">
        <v>14217</v>
      </c>
      <c r="J769" s="1" t="s">
        <v>14217</v>
      </c>
      <c r="K769" s="2"/>
      <c r="L769" s="1">
        <v>-8.0</v>
      </c>
      <c r="M769" s="1"/>
      <c r="N769" s="1">
        <v>6.037366666666666</v>
      </c>
      <c r="O769" s="1" t="s">
        <v>11739</v>
      </c>
      <c r="P769" s="1" t="s">
        <v>14218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48</v>
      </c>
      <c r="B770" s="1" t="s">
        <v>17</v>
      </c>
      <c r="C770" s="1">
        <v>318.0</v>
      </c>
      <c r="D770" s="1">
        <v>0.0</v>
      </c>
      <c r="E770" s="1" t="s">
        <v>25</v>
      </c>
      <c r="F770" s="1" t="s">
        <v>50</v>
      </c>
      <c r="G770" s="1" t="s">
        <v>27</v>
      </c>
      <c r="H770" s="1" t="s">
        <v>14219</v>
      </c>
      <c r="I770" s="1" t="s">
        <v>14220</v>
      </c>
      <c r="J770" s="1" t="s">
        <v>14221</v>
      </c>
      <c r="K770" s="1" t="s">
        <v>14222</v>
      </c>
      <c r="L770" s="1">
        <v>5.0</v>
      </c>
      <c r="M770" s="1">
        <v>0.68725</v>
      </c>
      <c r="N770" s="1">
        <v>38.97671666666667</v>
      </c>
      <c r="O770" s="1" t="s">
        <v>55</v>
      </c>
      <c r="P770" s="1" t="s">
        <v>12459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1" t="s">
        <v>16</v>
      </c>
      <c r="B771" s="1" t="s">
        <v>17</v>
      </c>
      <c r="C771" s="3">
        <v>130.0</v>
      </c>
      <c r="D771" s="1">
        <v>0.0</v>
      </c>
      <c r="E771" s="2"/>
      <c r="F771" s="1" t="s">
        <v>18</v>
      </c>
      <c r="G771" s="1" t="s">
        <v>19</v>
      </c>
      <c r="H771" s="1" t="s">
        <v>14223</v>
      </c>
      <c r="I771" s="1" t="s">
        <v>14224</v>
      </c>
      <c r="J771" s="1" t="s">
        <v>7803</v>
      </c>
      <c r="K771" s="2"/>
      <c r="L771" s="1">
        <v>281.0</v>
      </c>
      <c r="M771" s="1"/>
      <c r="N771" s="1">
        <v>0.07163333333333333</v>
      </c>
      <c r="O771" s="1" t="s">
        <v>22</v>
      </c>
      <c r="P771" s="1" t="s">
        <v>14225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1" t="s">
        <v>24</v>
      </c>
      <c r="B772" s="1" t="s">
        <v>17</v>
      </c>
      <c r="C772" s="3">
        <v>360.2</v>
      </c>
      <c r="D772" s="1">
        <v>0.0</v>
      </c>
      <c r="E772" s="1" t="s">
        <v>25</v>
      </c>
      <c r="F772" s="1" t="s">
        <v>26</v>
      </c>
      <c r="G772" s="1" t="s">
        <v>27</v>
      </c>
      <c r="H772" s="1" t="s">
        <v>14226</v>
      </c>
      <c r="I772" s="1" t="s">
        <v>14227</v>
      </c>
      <c r="J772" s="1" t="s">
        <v>14227</v>
      </c>
      <c r="K772" s="2"/>
      <c r="L772" s="1">
        <v>-1.0</v>
      </c>
      <c r="M772" s="1"/>
      <c r="N772" s="1">
        <v>13.35445</v>
      </c>
      <c r="O772" s="1" t="s">
        <v>11746</v>
      </c>
      <c r="P772" s="1" t="s">
        <v>14228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>
      <c r="A773" s="1" t="s">
        <v>24</v>
      </c>
      <c r="B773" s="1" t="s">
        <v>17</v>
      </c>
      <c r="C773" s="1">
        <v>1822.0</v>
      </c>
      <c r="D773" s="1">
        <v>0.0</v>
      </c>
      <c r="E773" s="1" t="s">
        <v>25</v>
      </c>
      <c r="F773" s="1" t="s">
        <v>26</v>
      </c>
      <c r="G773" s="1" t="s">
        <v>27</v>
      </c>
      <c r="H773" s="1" t="s">
        <v>14229</v>
      </c>
      <c r="I773" s="1" t="s">
        <v>14230</v>
      </c>
      <c r="J773" s="1" t="s">
        <v>14230</v>
      </c>
      <c r="K773" s="2"/>
      <c r="L773" s="1">
        <v>-1.0</v>
      </c>
      <c r="M773" s="1"/>
      <c r="N773" s="1">
        <v>18.263566666666666</v>
      </c>
      <c r="O773" s="1" t="s">
        <v>11746</v>
      </c>
      <c r="P773" s="1" t="s">
        <v>14231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>
      <c r="A774" s="1" t="s">
        <v>24</v>
      </c>
      <c r="B774" s="1" t="s">
        <v>17</v>
      </c>
      <c r="C774" s="1">
        <v>281.2</v>
      </c>
      <c r="D774" s="1">
        <v>0.0</v>
      </c>
      <c r="E774" s="1" t="s">
        <v>25</v>
      </c>
      <c r="F774" s="1" t="s">
        <v>26</v>
      </c>
      <c r="G774" s="1" t="s">
        <v>27</v>
      </c>
      <c r="H774" s="1" t="s">
        <v>14232</v>
      </c>
      <c r="I774" s="1" t="s">
        <v>14233</v>
      </c>
      <c r="J774" s="1" t="s">
        <v>14233</v>
      </c>
      <c r="K774" s="2"/>
      <c r="L774" s="1">
        <v>-4.0</v>
      </c>
      <c r="M774" s="1"/>
      <c r="N774" s="1">
        <v>10.2994</v>
      </c>
      <c r="O774" s="1" t="s">
        <v>11746</v>
      </c>
      <c r="P774" s="1" t="s">
        <v>14234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1" t="s">
        <v>24</v>
      </c>
      <c r="B775" s="1" t="s">
        <v>17</v>
      </c>
      <c r="C775" s="1">
        <v>348.2</v>
      </c>
      <c r="D775" s="1">
        <v>0.0</v>
      </c>
      <c r="E775" s="1" t="s">
        <v>25</v>
      </c>
      <c r="F775" s="1" t="s">
        <v>26</v>
      </c>
      <c r="G775" s="1" t="s">
        <v>27</v>
      </c>
      <c r="H775" s="1" t="s">
        <v>14235</v>
      </c>
      <c r="I775" s="1" t="s">
        <v>14236</v>
      </c>
      <c r="J775" s="1" t="s">
        <v>14236</v>
      </c>
      <c r="K775" s="2"/>
      <c r="L775" s="1">
        <v>0.0</v>
      </c>
      <c r="M775" s="1"/>
      <c r="N775" s="1">
        <v>15.392833333333334</v>
      </c>
      <c r="O775" s="1" t="s">
        <v>11746</v>
      </c>
      <c r="P775" s="1" t="s">
        <v>14237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>
      <c r="A776" s="1" t="s">
        <v>24</v>
      </c>
      <c r="B776" s="1" t="s">
        <v>17</v>
      </c>
      <c r="C776" s="1">
        <v>429.0</v>
      </c>
      <c r="D776" s="1">
        <v>0.0</v>
      </c>
      <c r="E776" s="1" t="s">
        <v>25</v>
      </c>
      <c r="F776" s="1" t="s">
        <v>26</v>
      </c>
      <c r="G776" s="1" t="s">
        <v>27</v>
      </c>
      <c r="H776" s="1" t="s">
        <v>14238</v>
      </c>
      <c r="I776" s="1" t="s">
        <v>14239</v>
      </c>
      <c r="J776" s="1" t="s">
        <v>14239</v>
      </c>
      <c r="K776" s="2"/>
      <c r="L776" s="1">
        <v>-5.0</v>
      </c>
      <c r="M776" s="1"/>
      <c r="N776" s="1">
        <v>9.222883333333334</v>
      </c>
      <c r="O776" s="1" t="s">
        <v>11746</v>
      </c>
      <c r="P776" s="1" t="s">
        <v>12936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>
      <c r="A777" s="1" t="s">
        <v>32</v>
      </c>
      <c r="B777" s="1" t="s">
        <v>112</v>
      </c>
      <c r="C777" s="1">
        <v>224.0</v>
      </c>
      <c r="D777" s="1">
        <v>0.0</v>
      </c>
      <c r="E777" s="2"/>
      <c r="F777" s="1" t="s">
        <v>26</v>
      </c>
      <c r="G777" s="1" t="s">
        <v>27</v>
      </c>
      <c r="H777" s="1" t="s">
        <v>14240</v>
      </c>
      <c r="I777" s="1" t="s">
        <v>14241</v>
      </c>
      <c r="J777" s="1" t="s">
        <v>14241</v>
      </c>
      <c r="K777" s="2"/>
      <c r="L777" s="1">
        <v>-7.0</v>
      </c>
      <c r="M777" s="1"/>
      <c r="N777" s="1">
        <v>7.2591</v>
      </c>
      <c r="O777" s="1" t="s">
        <v>11739</v>
      </c>
      <c r="P777" s="1" t="s">
        <v>12264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1" t="s">
        <v>66</v>
      </c>
      <c r="B778" s="1" t="s">
        <v>112</v>
      </c>
      <c r="C778" s="1">
        <v>331.0</v>
      </c>
      <c r="D778" s="1">
        <v>0.0</v>
      </c>
      <c r="E778" s="1" t="s">
        <v>3024</v>
      </c>
      <c r="F778" s="1" t="s">
        <v>26</v>
      </c>
      <c r="G778" s="1" t="s">
        <v>27</v>
      </c>
      <c r="H778" s="1" t="s">
        <v>14242</v>
      </c>
      <c r="I778" s="1" t="s">
        <v>14243</v>
      </c>
      <c r="J778" s="1" t="s">
        <v>14243</v>
      </c>
      <c r="K778" s="2"/>
      <c r="L778" s="1">
        <v>-5.0</v>
      </c>
      <c r="M778" s="1"/>
      <c r="N778" s="1">
        <v>9.48505</v>
      </c>
      <c r="O778" s="1" t="s">
        <v>11739</v>
      </c>
      <c r="P778" s="1" t="s">
        <v>14244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1" t="s">
        <v>32</v>
      </c>
      <c r="B779" s="1" t="s">
        <v>112</v>
      </c>
      <c r="C779" s="1">
        <v>559.0</v>
      </c>
      <c r="D779" s="1">
        <v>0.0</v>
      </c>
      <c r="E779" s="2"/>
      <c r="F779" s="1" t="s">
        <v>26</v>
      </c>
      <c r="G779" s="1" t="s">
        <v>27</v>
      </c>
      <c r="H779" s="1" t="s">
        <v>14245</v>
      </c>
      <c r="I779" s="1" t="s">
        <v>14246</v>
      </c>
      <c r="J779" s="1" t="s">
        <v>14246</v>
      </c>
      <c r="K779" s="2"/>
      <c r="L779" s="1">
        <v>-3.0</v>
      </c>
      <c r="M779" s="1"/>
      <c r="N779" s="1">
        <v>16.17995</v>
      </c>
      <c r="O779" s="1" t="s">
        <v>11739</v>
      </c>
      <c r="P779" s="1" t="s">
        <v>14247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>
      <c r="A780" s="1" t="s">
        <v>24</v>
      </c>
      <c r="B780" s="1" t="s">
        <v>17</v>
      </c>
      <c r="C780" s="3">
        <v>464.0</v>
      </c>
      <c r="D780" s="1">
        <v>0.0</v>
      </c>
      <c r="E780" s="1" t="s">
        <v>25</v>
      </c>
      <c r="F780" s="1" t="s">
        <v>26</v>
      </c>
      <c r="G780" s="1" t="s">
        <v>27</v>
      </c>
      <c r="H780" s="1" t="s">
        <v>14248</v>
      </c>
      <c r="I780" s="1" t="s">
        <v>14249</v>
      </c>
      <c r="J780" s="1" t="s">
        <v>14249</v>
      </c>
      <c r="K780" s="2"/>
      <c r="L780" s="1">
        <v>3.0</v>
      </c>
      <c r="M780" s="1"/>
      <c r="N780" s="1">
        <v>18.833266666666667</v>
      </c>
      <c r="O780" s="1" t="s">
        <v>11746</v>
      </c>
      <c r="P780" s="1" t="s">
        <v>14250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1" t="s">
        <v>32</v>
      </c>
      <c r="B781" s="1" t="s">
        <v>112</v>
      </c>
      <c r="C781" s="1">
        <v>313.0</v>
      </c>
      <c r="D781" s="1">
        <v>0.0</v>
      </c>
      <c r="E781" s="2"/>
      <c r="F781" s="1" t="s">
        <v>26</v>
      </c>
      <c r="G781" s="1" t="s">
        <v>27</v>
      </c>
      <c r="H781" s="1" t="s">
        <v>14251</v>
      </c>
      <c r="I781" s="1" t="s">
        <v>14252</v>
      </c>
      <c r="J781" s="1" t="s">
        <v>14252</v>
      </c>
      <c r="K781" s="2"/>
      <c r="L781" s="1">
        <v>-2.0</v>
      </c>
      <c r="M781" s="1"/>
      <c r="N781" s="1">
        <v>12.673516666666666</v>
      </c>
      <c r="O781" s="1" t="s">
        <v>11739</v>
      </c>
      <c r="P781" s="1" t="s">
        <v>14253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>
      <c r="A782" s="1" t="s">
        <v>32</v>
      </c>
      <c r="B782" s="1" t="s">
        <v>112</v>
      </c>
      <c r="C782" s="1">
        <v>329.0</v>
      </c>
      <c r="D782" s="1">
        <v>0.0</v>
      </c>
      <c r="E782" s="2"/>
      <c r="F782" s="1" t="s">
        <v>26</v>
      </c>
      <c r="G782" s="1" t="s">
        <v>27</v>
      </c>
      <c r="H782" s="1" t="s">
        <v>14254</v>
      </c>
      <c r="I782" s="1" t="s">
        <v>14255</v>
      </c>
      <c r="J782" s="1" t="s">
        <v>14255</v>
      </c>
      <c r="K782" s="2"/>
      <c r="L782" s="1">
        <v>0.0</v>
      </c>
      <c r="M782" s="1"/>
      <c r="N782" s="1">
        <v>14.448916666666667</v>
      </c>
      <c r="O782" s="1" t="s">
        <v>11739</v>
      </c>
      <c r="P782" s="1" t="s">
        <v>14256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1" t="s">
        <v>24</v>
      </c>
      <c r="B783" s="1" t="s">
        <v>17</v>
      </c>
      <c r="C783" s="1">
        <v>328.2</v>
      </c>
      <c r="D783" s="1">
        <v>0.0</v>
      </c>
      <c r="E783" s="1" t="s">
        <v>25</v>
      </c>
      <c r="F783" s="1" t="s">
        <v>26</v>
      </c>
      <c r="G783" s="1" t="s">
        <v>27</v>
      </c>
      <c r="H783" s="1" t="s">
        <v>14257</v>
      </c>
      <c r="I783" s="1" t="s">
        <v>14258</v>
      </c>
      <c r="J783" s="1" t="s">
        <v>14258</v>
      </c>
      <c r="K783" s="2"/>
      <c r="L783" s="1">
        <v>-1.0</v>
      </c>
      <c r="M783" s="1"/>
      <c r="N783" s="1">
        <v>13.08185</v>
      </c>
      <c r="O783" s="1" t="s">
        <v>11746</v>
      </c>
      <c r="P783" s="1" t="s">
        <v>14259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1" t="s">
        <v>32</v>
      </c>
      <c r="B784" s="1" t="s">
        <v>112</v>
      </c>
      <c r="C784" s="3">
        <v>346.0</v>
      </c>
      <c r="D784" s="1">
        <v>0.0</v>
      </c>
      <c r="E784" s="2"/>
      <c r="F784" s="1" t="s">
        <v>26</v>
      </c>
      <c r="G784" s="1" t="s">
        <v>27</v>
      </c>
      <c r="H784" s="1" t="s">
        <v>14260</v>
      </c>
      <c r="I784" s="1" t="s">
        <v>14261</v>
      </c>
      <c r="J784" s="1" t="s">
        <v>14261</v>
      </c>
      <c r="K784" s="2"/>
      <c r="L784" s="1">
        <v>-5.0</v>
      </c>
      <c r="M784" s="1"/>
      <c r="N784" s="1">
        <v>9.285766666666667</v>
      </c>
      <c r="O784" s="1" t="s">
        <v>11739</v>
      </c>
      <c r="P784" s="1" t="s">
        <v>14262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1" t="s">
        <v>32</v>
      </c>
      <c r="B785" s="1" t="s">
        <v>112</v>
      </c>
      <c r="C785" s="3">
        <v>394.0</v>
      </c>
      <c r="D785" s="1">
        <v>0.0</v>
      </c>
      <c r="E785" s="2"/>
      <c r="F785" s="1" t="s">
        <v>26</v>
      </c>
      <c r="G785" s="1" t="s">
        <v>27</v>
      </c>
      <c r="H785" s="1" t="s">
        <v>14263</v>
      </c>
      <c r="I785" s="1" t="s">
        <v>14264</v>
      </c>
      <c r="J785" s="1" t="s">
        <v>14264</v>
      </c>
      <c r="K785" s="2"/>
      <c r="L785" s="1">
        <v>-1.0</v>
      </c>
      <c r="M785" s="1"/>
      <c r="N785" s="1">
        <v>13.162566666666667</v>
      </c>
      <c r="O785" s="1" t="s">
        <v>11739</v>
      </c>
      <c r="P785" s="1" t="s">
        <v>14265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1" t="s">
        <v>24</v>
      </c>
      <c r="B786" s="1" t="s">
        <v>17</v>
      </c>
      <c r="C786" s="1">
        <v>308.2</v>
      </c>
      <c r="D786" s="1">
        <v>0.0</v>
      </c>
      <c r="E786" s="1" t="s">
        <v>25</v>
      </c>
      <c r="F786" s="1" t="s">
        <v>26</v>
      </c>
      <c r="G786" s="1" t="s">
        <v>27</v>
      </c>
      <c r="H786" s="1" t="s">
        <v>14266</v>
      </c>
      <c r="I786" s="1" t="s">
        <v>14267</v>
      </c>
      <c r="J786" s="1" t="s">
        <v>14267</v>
      </c>
      <c r="K786" s="2"/>
      <c r="L786" s="1">
        <v>-4.0</v>
      </c>
      <c r="M786" s="1"/>
      <c r="N786" s="1">
        <v>10.317966666666667</v>
      </c>
      <c r="O786" s="1" t="s">
        <v>11746</v>
      </c>
      <c r="P786" s="1" t="s">
        <v>14268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>
      <c r="A787" s="1" t="s">
        <v>24</v>
      </c>
      <c r="B787" s="1" t="s">
        <v>17</v>
      </c>
      <c r="C787" s="1">
        <v>298.2</v>
      </c>
      <c r="D787" s="1">
        <v>0.0</v>
      </c>
      <c r="E787" s="1" t="s">
        <v>25</v>
      </c>
      <c r="F787" s="1" t="s">
        <v>26</v>
      </c>
      <c r="G787" s="1" t="s">
        <v>27</v>
      </c>
      <c r="H787" s="1" t="s">
        <v>14269</v>
      </c>
      <c r="I787" s="1" t="s">
        <v>14270</v>
      </c>
      <c r="J787" s="1" t="s">
        <v>14270</v>
      </c>
      <c r="K787" s="2"/>
      <c r="L787" s="1">
        <v>3.0</v>
      </c>
      <c r="M787" s="1"/>
      <c r="N787" s="1">
        <v>18.300666666666668</v>
      </c>
      <c r="O787" s="1" t="s">
        <v>11746</v>
      </c>
      <c r="P787" s="1" t="s">
        <v>14271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>
      <c r="A788" s="1" t="s">
        <v>32</v>
      </c>
      <c r="B788" s="1" t="s">
        <v>112</v>
      </c>
      <c r="C788" s="3">
        <v>429.0</v>
      </c>
      <c r="D788" s="1">
        <v>0.0</v>
      </c>
      <c r="E788" s="2"/>
      <c r="F788" s="1" t="s">
        <v>26</v>
      </c>
      <c r="G788" s="1" t="s">
        <v>27</v>
      </c>
      <c r="H788" s="1" t="s">
        <v>14272</v>
      </c>
      <c r="I788" s="1" t="s">
        <v>14273</v>
      </c>
      <c r="J788" s="1" t="s">
        <v>14273</v>
      </c>
      <c r="K788" s="2"/>
      <c r="L788" s="1">
        <v>5.0</v>
      </c>
      <c r="M788" s="1"/>
      <c r="N788" s="1">
        <v>20.465466666666668</v>
      </c>
      <c r="O788" s="1" t="s">
        <v>11739</v>
      </c>
      <c r="P788" s="1" t="s">
        <v>14274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1" t="s">
        <v>16</v>
      </c>
      <c r="B789" s="1" t="s">
        <v>17</v>
      </c>
      <c r="C789" s="1">
        <v>249.0</v>
      </c>
      <c r="D789" s="1">
        <v>0.0</v>
      </c>
      <c r="E789" s="2"/>
      <c r="F789" s="1" t="s">
        <v>18</v>
      </c>
      <c r="G789" s="1" t="s">
        <v>19</v>
      </c>
      <c r="H789" s="1" t="s">
        <v>14275</v>
      </c>
      <c r="I789" s="1" t="s">
        <v>14276</v>
      </c>
      <c r="J789" s="1" t="s">
        <v>7803</v>
      </c>
      <c r="K789" s="2"/>
      <c r="L789" s="1">
        <v>412.0</v>
      </c>
      <c r="M789" s="1"/>
      <c r="N789" s="1">
        <v>14.404916666666667</v>
      </c>
      <c r="O789" s="1" t="s">
        <v>22</v>
      </c>
      <c r="P789" s="1" t="s">
        <v>14277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1" t="s">
        <v>48</v>
      </c>
      <c r="B790" s="1" t="s">
        <v>17</v>
      </c>
      <c r="C790" s="1">
        <v>250.0</v>
      </c>
      <c r="D790" s="1">
        <v>0.0</v>
      </c>
      <c r="E790" s="1" t="s">
        <v>25</v>
      </c>
      <c r="F790" s="1" t="s">
        <v>50</v>
      </c>
      <c r="G790" s="1" t="s">
        <v>27</v>
      </c>
      <c r="H790" s="1" t="s">
        <v>14278</v>
      </c>
      <c r="I790" s="1" t="s">
        <v>14279</v>
      </c>
      <c r="J790" s="1" t="s">
        <v>14280</v>
      </c>
      <c r="K790" s="1" t="s">
        <v>14281</v>
      </c>
      <c r="L790" s="1">
        <v>-10.0</v>
      </c>
      <c r="M790" s="1">
        <v>0.8434833333333334</v>
      </c>
      <c r="N790" s="1">
        <v>11.1696</v>
      </c>
      <c r="O790" s="1" t="s">
        <v>55</v>
      </c>
      <c r="P790" s="1" t="s">
        <v>14282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1" t="s">
        <v>24</v>
      </c>
      <c r="B791" s="1" t="s">
        <v>17</v>
      </c>
      <c r="C791" s="1">
        <v>527.2</v>
      </c>
      <c r="D791" s="1">
        <v>0.0</v>
      </c>
      <c r="E791" s="1" t="s">
        <v>25</v>
      </c>
      <c r="F791" s="1" t="s">
        <v>26</v>
      </c>
      <c r="G791" s="1" t="s">
        <v>27</v>
      </c>
      <c r="H791" s="1" t="s">
        <v>14283</v>
      </c>
      <c r="I791" s="1" t="s">
        <v>14284</v>
      </c>
      <c r="J791" s="1" t="s">
        <v>14284</v>
      </c>
      <c r="K791" s="2"/>
      <c r="L791" s="1">
        <v>1.0</v>
      </c>
      <c r="M791" s="1"/>
      <c r="N791" s="1">
        <v>21.067983333333334</v>
      </c>
      <c r="O791" s="1" t="s">
        <v>11746</v>
      </c>
      <c r="P791" s="1" t="s">
        <v>14285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1" t="s">
        <v>66</v>
      </c>
      <c r="B792" s="1" t="s">
        <v>112</v>
      </c>
      <c r="C792" s="3">
        <v>394.0</v>
      </c>
      <c r="D792" s="1">
        <v>0.0</v>
      </c>
      <c r="E792" s="1" t="s">
        <v>3645</v>
      </c>
      <c r="F792" s="1" t="s">
        <v>26</v>
      </c>
      <c r="G792" s="1" t="s">
        <v>27</v>
      </c>
      <c r="H792" s="1" t="s">
        <v>14286</v>
      </c>
      <c r="I792" s="1" t="s">
        <v>14287</v>
      </c>
      <c r="J792" s="1" t="s">
        <v>14287</v>
      </c>
      <c r="K792" s="2"/>
      <c r="L792" s="1">
        <v>1.0</v>
      </c>
      <c r="M792" s="1"/>
      <c r="N792" s="1">
        <v>16.331116666666667</v>
      </c>
      <c r="O792" s="1" t="s">
        <v>11739</v>
      </c>
      <c r="P792" s="1" t="s">
        <v>14288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1" t="s">
        <v>16</v>
      </c>
      <c r="B793" s="1" t="s">
        <v>17</v>
      </c>
      <c r="C793" s="1">
        <v>309.0</v>
      </c>
      <c r="D793" s="1">
        <v>0.0</v>
      </c>
      <c r="E793" s="2"/>
      <c r="F793" s="1" t="s">
        <v>18</v>
      </c>
      <c r="G793" s="1" t="s">
        <v>19</v>
      </c>
      <c r="H793" s="1" t="s">
        <v>14289</v>
      </c>
      <c r="I793" s="1" t="s">
        <v>14290</v>
      </c>
      <c r="J793" s="1" t="s">
        <v>7803</v>
      </c>
      <c r="K793" s="2"/>
      <c r="L793" s="1">
        <v>424.0</v>
      </c>
      <c r="M793" s="1"/>
      <c r="N793" s="1">
        <v>11.566966666666668</v>
      </c>
      <c r="O793" s="1" t="s">
        <v>22</v>
      </c>
      <c r="P793" s="1" t="s">
        <v>14291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>
      <c r="A794" s="1" t="s">
        <v>48</v>
      </c>
      <c r="B794" s="1" t="s">
        <v>17</v>
      </c>
      <c r="C794" s="3">
        <v>247.0</v>
      </c>
      <c r="D794" s="1">
        <v>62.0</v>
      </c>
      <c r="E794" s="2"/>
      <c r="F794" s="1" t="s">
        <v>18</v>
      </c>
      <c r="G794" s="1" t="s">
        <v>27</v>
      </c>
      <c r="H794" s="1" t="s">
        <v>14292</v>
      </c>
      <c r="I794" s="1" t="s">
        <v>14293</v>
      </c>
      <c r="J794" s="1" t="s">
        <v>7803</v>
      </c>
      <c r="K794" s="2"/>
      <c r="L794" s="1">
        <v>411.0</v>
      </c>
      <c r="M794" s="1"/>
      <c r="N794" s="1">
        <v>16.81415</v>
      </c>
      <c r="O794" s="1" t="s">
        <v>55</v>
      </c>
      <c r="P794" s="1" t="s">
        <v>14294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1" t="s">
        <v>48</v>
      </c>
      <c r="B795" s="1" t="s">
        <v>17</v>
      </c>
      <c r="C795" s="1">
        <v>199.0</v>
      </c>
      <c r="D795" s="1">
        <v>50.0</v>
      </c>
      <c r="E795" s="2"/>
      <c r="F795" s="1" t="s">
        <v>18</v>
      </c>
      <c r="G795" s="1" t="s">
        <v>19</v>
      </c>
      <c r="H795" s="1" t="s">
        <v>14295</v>
      </c>
      <c r="I795" s="1" t="s">
        <v>14296</v>
      </c>
      <c r="J795" s="1" t="s">
        <v>7803</v>
      </c>
      <c r="K795" s="2"/>
      <c r="L795" s="1">
        <v>415.0</v>
      </c>
      <c r="M795" s="1"/>
      <c r="N795" s="1">
        <v>20.09875</v>
      </c>
      <c r="O795" s="1" t="s">
        <v>55</v>
      </c>
      <c r="P795" s="1" t="s">
        <v>14297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1" t="s">
        <v>66</v>
      </c>
      <c r="B796" s="1" t="s">
        <v>112</v>
      </c>
      <c r="C796" s="1">
        <v>331.0</v>
      </c>
      <c r="D796" s="1">
        <v>0.0</v>
      </c>
      <c r="E796" s="1" t="s">
        <v>617</v>
      </c>
      <c r="F796" s="1" t="s">
        <v>26</v>
      </c>
      <c r="G796" s="1" t="s">
        <v>27</v>
      </c>
      <c r="H796" s="1" t="s">
        <v>14298</v>
      </c>
      <c r="I796" s="1" t="s">
        <v>14299</v>
      </c>
      <c r="J796" s="1" t="s">
        <v>14299</v>
      </c>
      <c r="K796" s="2"/>
      <c r="L796" s="1">
        <v>2.0</v>
      </c>
      <c r="M796" s="1"/>
      <c r="N796" s="1">
        <v>17.96865</v>
      </c>
      <c r="O796" s="1" t="s">
        <v>11739</v>
      </c>
      <c r="P796" s="1" t="s">
        <v>14300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1" t="s">
        <v>66</v>
      </c>
      <c r="B797" s="1" t="s">
        <v>112</v>
      </c>
      <c r="C797" s="3">
        <v>369.0</v>
      </c>
      <c r="D797" s="1">
        <v>0.0</v>
      </c>
      <c r="E797" s="1" t="s">
        <v>13452</v>
      </c>
      <c r="F797" s="1" t="s">
        <v>26</v>
      </c>
      <c r="G797" s="1" t="s">
        <v>27</v>
      </c>
      <c r="H797" s="1" t="s">
        <v>14301</v>
      </c>
      <c r="I797" s="1" t="s">
        <v>14302</v>
      </c>
      <c r="J797" s="1" t="s">
        <v>14302</v>
      </c>
      <c r="K797" s="2"/>
      <c r="L797" s="1">
        <v>-8.0</v>
      </c>
      <c r="M797" s="1"/>
      <c r="N797" s="1">
        <v>6.872516666666667</v>
      </c>
      <c r="O797" s="1" t="s">
        <v>11739</v>
      </c>
      <c r="P797" s="1" t="s">
        <v>14303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1" t="s">
        <v>48</v>
      </c>
      <c r="B798" s="1" t="s">
        <v>17</v>
      </c>
      <c r="C798" s="1">
        <v>250.0</v>
      </c>
      <c r="D798" s="1">
        <v>0.0</v>
      </c>
      <c r="E798" s="1" t="s">
        <v>25</v>
      </c>
      <c r="F798" s="1" t="s">
        <v>50</v>
      </c>
      <c r="G798" s="1" t="s">
        <v>27</v>
      </c>
      <c r="H798" s="1" t="s">
        <v>14304</v>
      </c>
      <c r="I798" s="1" t="s">
        <v>14305</v>
      </c>
      <c r="J798" s="1" t="s">
        <v>14306</v>
      </c>
      <c r="K798" s="1" t="s">
        <v>14307</v>
      </c>
      <c r="L798" s="1">
        <v>-5.0</v>
      </c>
      <c r="M798" s="1">
        <v>1.3367</v>
      </c>
      <c r="N798" s="1">
        <v>8.17865</v>
      </c>
      <c r="O798" s="1" t="s">
        <v>55</v>
      </c>
      <c r="P798" s="1" t="s">
        <v>14308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1" t="s">
        <v>24</v>
      </c>
      <c r="B799" s="1" t="s">
        <v>17</v>
      </c>
      <c r="C799" s="1">
        <v>281.2</v>
      </c>
      <c r="D799" s="1">
        <v>0.0</v>
      </c>
      <c r="E799" s="1" t="s">
        <v>25</v>
      </c>
      <c r="F799" s="1" t="s">
        <v>26</v>
      </c>
      <c r="G799" s="1" t="s">
        <v>27</v>
      </c>
      <c r="H799" s="1" t="s">
        <v>14309</v>
      </c>
      <c r="I799" s="1" t="s">
        <v>14310</v>
      </c>
      <c r="J799" s="1" t="s">
        <v>14310</v>
      </c>
      <c r="K799" s="2"/>
      <c r="L799" s="1">
        <v>-4.0</v>
      </c>
      <c r="M799" s="1"/>
      <c r="N799" s="1">
        <v>10.5103</v>
      </c>
      <c r="O799" s="1" t="s">
        <v>11746</v>
      </c>
      <c r="P799" s="1" t="s">
        <v>14311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1" t="s">
        <v>24</v>
      </c>
      <c r="B800" s="1" t="s">
        <v>17</v>
      </c>
      <c r="C800" s="1">
        <v>214.2</v>
      </c>
      <c r="D800" s="1">
        <v>0.0</v>
      </c>
      <c r="E800" s="1" t="s">
        <v>25</v>
      </c>
      <c r="F800" s="1" t="s">
        <v>26</v>
      </c>
      <c r="G800" s="1" t="s">
        <v>27</v>
      </c>
      <c r="H800" s="1" t="s">
        <v>14312</v>
      </c>
      <c r="I800" s="1" t="s">
        <v>14313</v>
      </c>
      <c r="J800" s="1" t="s">
        <v>14313</v>
      </c>
      <c r="K800" s="2"/>
      <c r="L800" s="1">
        <v>-6.0</v>
      </c>
      <c r="M800" s="1"/>
      <c r="N800" s="1">
        <v>8.2431</v>
      </c>
      <c r="O800" s="1" t="s">
        <v>11746</v>
      </c>
      <c r="P800" s="1" t="s">
        <v>14314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1" t="s">
        <v>24</v>
      </c>
      <c r="B801" s="1" t="s">
        <v>17</v>
      </c>
      <c r="C801" s="1">
        <v>289.0</v>
      </c>
      <c r="D801" s="1">
        <v>0.0</v>
      </c>
      <c r="E801" s="1" t="s">
        <v>25</v>
      </c>
      <c r="F801" s="1" t="s">
        <v>26</v>
      </c>
      <c r="G801" s="1" t="s">
        <v>27</v>
      </c>
      <c r="H801" s="1" t="s">
        <v>14315</v>
      </c>
      <c r="I801" s="1" t="s">
        <v>14316</v>
      </c>
      <c r="J801" s="1" t="s">
        <v>14316</v>
      </c>
      <c r="K801" s="2"/>
      <c r="L801" s="1">
        <v>-6.0</v>
      </c>
      <c r="M801" s="1"/>
      <c r="N801" s="1">
        <v>8.828616666666667</v>
      </c>
      <c r="O801" s="1" t="s">
        <v>11746</v>
      </c>
      <c r="P801" s="1" t="s">
        <v>14317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1" t="s">
        <v>24</v>
      </c>
      <c r="B802" s="1" t="s">
        <v>17</v>
      </c>
      <c r="C802" s="1">
        <v>558.4</v>
      </c>
      <c r="D802" s="1">
        <v>0.0</v>
      </c>
      <c r="E802" s="1" t="s">
        <v>25</v>
      </c>
      <c r="F802" s="1" t="s">
        <v>26</v>
      </c>
      <c r="G802" s="1" t="s">
        <v>27</v>
      </c>
      <c r="H802" s="1" t="s">
        <v>14318</v>
      </c>
      <c r="I802" s="1" t="s">
        <v>14319</v>
      </c>
      <c r="J802" s="1" t="s">
        <v>14319</v>
      </c>
      <c r="K802" s="2"/>
      <c r="L802" s="1">
        <v>-4.0</v>
      </c>
      <c r="M802" s="1"/>
      <c r="N802" s="1">
        <v>15.582366666666667</v>
      </c>
      <c r="O802" s="1" t="s">
        <v>11746</v>
      </c>
      <c r="P802" s="1" t="s">
        <v>14320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1" t="s">
        <v>48</v>
      </c>
      <c r="B803" s="3" t="s">
        <v>17</v>
      </c>
      <c r="C803" s="1">
        <v>279.0</v>
      </c>
      <c r="D803" s="1">
        <v>0.0</v>
      </c>
      <c r="E803" s="1" t="s">
        <v>25</v>
      </c>
      <c r="F803" s="1" t="s">
        <v>50</v>
      </c>
      <c r="G803" s="1" t="s">
        <v>27</v>
      </c>
      <c r="H803" s="1" t="s">
        <v>14321</v>
      </c>
      <c r="I803" s="1" t="s">
        <v>14322</v>
      </c>
      <c r="J803" s="1" t="s">
        <v>14323</v>
      </c>
      <c r="K803" s="1" t="s">
        <v>14324</v>
      </c>
      <c r="L803" s="1">
        <v>7.0</v>
      </c>
      <c r="M803" s="1">
        <v>0.9620333333333333</v>
      </c>
      <c r="N803" s="1">
        <v>15.8974</v>
      </c>
      <c r="O803" s="1" t="s">
        <v>55</v>
      </c>
      <c r="P803" s="1" t="s">
        <v>14325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1" t="s">
        <v>24</v>
      </c>
      <c r="B804" s="1" t="s">
        <v>17</v>
      </c>
      <c r="C804" s="3">
        <v>249.2</v>
      </c>
      <c r="D804" s="1">
        <v>0.0</v>
      </c>
      <c r="E804" s="1" t="s">
        <v>25</v>
      </c>
      <c r="F804" s="1" t="s">
        <v>26</v>
      </c>
      <c r="G804" s="1" t="s">
        <v>27</v>
      </c>
      <c r="H804" s="1" t="s">
        <v>14326</v>
      </c>
      <c r="I804" s="1" t="s">
        <v>14327</v>
      </c>
      <c r="J804" s="1" t="s">
        <v>14327</v>
      </c>
      <c r="K804" s="2"/>
      <c r="L804" s="1">
        <v>2.0</v>
      </c>
      <c r="M804" s="1"/>
      <c r="N804" s="1">
        <v>17.601483333333334</v>
      </c>
      <c r="O804" s="1" t="s">
        <v>11746</v>
      </c>
      <c r="P804" s="1" t="s">
        <v>12308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1" t="s">
        <v>32</v>
      </c>
      <c r="B805" s="1" t="s">
        <v>112</v>
      </c>
      <c r="C805" s="1">
        <v>369.0</v>
      </c>
      <c r="D805" s="1">
        <v>0.0</v>
      </c>
      <c r="E805" s="2"/>
      <c r="F805" s="1" t="s">
        <v>26</v>
      </c>
      <c r="G805" s="1" t="s">
        <v>19</v>
      </c>
      <c r="H805" s="1" t="s">
        <v>14328</v>
      </c>
      <c r="I805" s="1" t="s">
        <v>14329</v>
      </c>
      <c r="J805" s="1" t="s">
        <v>14329</v>
      </c>
      <c r="K805" s="2"/>
      <c r="L805" s="1">
        <v>-7.0</v>
      </c>
      <c r="M805" s="1"/>
      <c r="N805" s="1">
        <v>7.325233333333333</v>
      </c>
      <c r="O805" s="1" t="s">
        <v>11739</v>
      </c>
      <c r="P805" s="1" t="s">
        <v>14330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>
      <c r="A806" s="1" t="s">
        <v>16</v>
      </c>
      <c r="B806" s="1" t="s">
        <v>17</v>
      </c>
      <c r="C806" s="1">
        <v>610.0</v>
      </c>
      <c r="D806" s="1">
        <v>0.0</v>
      </c>
      <c r="E806" s="1" t="s">
        <v>11819</v>
      </c>
      <c r="F806" s="1" t="s">
        <v>50</v>
      </c>
      <c r="G806" s="1" t="s">
        <v>19</v>
      </c>
      <c r="H806" s="1" t="s">
        <v>14331</v>
      </c>
      <c r="I806" s="1" t="s">
        <v>14332</v>
      </c>
      <c r="J806" s="1" t="s">
        <v>14333</v>
      </c>
      <c r="K806" s="1" t="s">
        <v>14334</v>
      </c>
      <c r="L806" s="1">
        <v>-10.0</v>
      </c>
      <c r="M806" s="1">
        <v>0.018516666666666667</v>
      </c>
      <c r="N806" s="1">
        <v>12.2348</v>
      </c>
      <c r="O806" s="1" t="s">
        <v>22</v>
      </c>
      <c r="P806" s="1" t="s">
        <v>14335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1" t="s">
        <v>24</v>
      </c>
      <c r="B807" s="1" t="s">
        <v>17</v>
      </c>
      <c r="C807" s="1">
        <v>318.2</v>
      </c>
      <c r="D807" s="1">
        <v>0.0</v>
      </c>
      <c r="E807" s="1" t="s">
        <v>25</v>
      </c>
      <c r="F807" s="1" t="s">
        <v>26</v>
      </c>
      <c r="G807" s="1" t="s">
        <v>27</v>
      </c>
      <c r="H807" s="1" t="s">
        <v>14336</v>
      </c>
      <c r="I807" s="1" t="s">
        <v>14337</v>
      </c>
      <c r="J807" s="1" t="s">
        <v>14337</v>
      </c>
      <c r="K807" s="2"/>
      <c r="L807" s="1">
        <v>2.0</v>
      </c>
      <c r="M807" s="1"/>
      <c r="N807" s="1">
        <v>17.680116666666667</v>
      </c>
      <c r="O807" s="1" t="s">
        <v>11746</v>
      </c>
      <c r="P807" s="1" t="s">
        <v>14338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1" t="s">
        <v>24</v>
      </c>
      <c r="B808" s="1" t="s">
        <v>17</v>
      </c>
      <c r="C808" s="1">
        <v>271.2</v>
      </c>
      <c r="D808" s="1">
        <v>0.0</v>
      </c>
      <c r="E808" s="1" t="s">
        <v>25</v>
      </c>
      <c r="F808" s="1" t="s">
        <v>26</v>
      </c>
      <c r="G808" s="1" t="s">
        <v>27</v>
      </c>
      <c r="H808" s="1" t="s">
        <v>14339</v>
      </c>
      <c r="I808" s="1" t="s">
        <v>14340</v>
      </c>
      <c r="J808" s="1" t="s">
        <v>14340</v>
      </c>
      <c r="K808" s="2"/>
      <c r="L808" s="1">
        <v>0.0</v>
      </c>
      <c r="M808" s="1"/>
      <c r="N808" s="1">
        <v>14.829216666666667</v>
      </c>
      <c r="O808" s="1" t="s">
        <v>11746</v>
      </c>
      <c r="P808" s="1" t="s">
        <v>14341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1" t="s">
        <v>48</v>
      </c>
      <c r="B809" s="1" t="s">
        <v>17</v>
      </c>
      <c r="C809" s="1">
        <v>247.0</v>
      </c>
      <c r="D809" s="1">
        <v>62.0</v>
      </c>
      <c r="E809" s="2"/>
      <c r="F809" s="1" t="s">
        <v>18</v>
      </c>
      <c r="G809" s="1" t="s">
        <v>123</v>
      </c>
      <c r="H809" s="1" t="s">
        <v>14342</v>
      </c>
      <c r="I809" s="1" t="s">
        <v>14343</v>
      </c>
      <c r="J809" s="1" t="s">
        <v>7803</v>
      </c>
      <c r="K809" s="2"/>
      <c r="L809" s="1">
        <v>479.0</v>
      </c>
      <c r="M809" s="1"/>
      <c r="N809" s="1">
        <v>31.831633333333333</v>
      </c>
      <c r="O809" s="1" t="s">
        <v>55</v>
      </c>
      <c r="P809" s="1" t="s">
        <v>12016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1" t="s">
        <v>24</v>
      </c>
      <c r="B810" s="1" t="s">
        <v>17</v>
      </c>
      <c r="C810" s="1">
        <v>428.4</v>
      </c>
      <c r="D810" s="1">
        <v>0.0</v>
      </c>
      <c r="E810" s="1" t="s">
        <v>25</v>
      </c>
      <c r="F810" s="1" t="s">
        <v>26</v>
      </c>
      <c r="G810" s="1" t="s">
        <v>27</v>
      </c>
      <c r="H810" s="1" t="s">
        <v>14344</v>
      </c>
      <c r="I810" s="1" t="s">
        <v>14345</v>
      </c>
      <c r="J810" s="1" t="s">
        <v>14346</v>
      </c>
      <c r="K810" s="2"/>
      <c r="L810" s="1">
        <v>0.0</v>
      </c>
      <c r="M810" s="1"/>
      <c r="N810" s="1">
        <v>15.639433333333333</v>
      </c>
      <c r="O810" s="1" t="s">
        <v>11746</v>
      </c>
      <c r="P810" s="1" t="s">
        <v>12785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>
      <c r="A811" s="1" t="s">
        <v>48</v>
      </c>
      <c r="B811" s="1" t="s">
        <v>17</v>
      </c>
      <c r="C811" s="1">
        <v>747.0</v>
      </c>
      <c r="D811" s="1">
        <v>0.0</v>
      </c>
      <c r="E811" s="1" t="s">
        <v>11819</v>
      </c>
      <c r="F811" s="1" t="s">
        <v>50</v>
      </c>
      <c r="G811" s="1" t="s">
        <v>27</v>
      </c>
      <c r="H811" s="1" t="s">
        <v>14347</v>
      </c>
      <c r="I811" s="1" t="s">
        <v>14348</v>
      </c>
      <c r="J811" s="1" t="s">
        <v>14349</v>
      </c>
      <c r="K811" s="1" t="s">
        <v>14350</v>
      </c>
      <c r="L811" s="1">
        <v>19.0</v>
      </c>
      <c r="M811" s="1">
        <v>0.007233333333333333</v>
      </c>
      <c r="N811" s="1">
        <v>27.18805</v>
      </c>
      <c r="O811" s="1" t="s">
        <v>55</v>
      </c>
      <c r="P811" s="1" t="s">
        <v>14351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1" t="s">
        <v>32</v>
      </c>
      <c r="B812" s="1" t="s">
        <v>112</v>
      </c>
      <c r="C812" s="1">
        <v>503.0</v>
      </c>
      <c r="D812" s="1">
        <v>0.0</v>
      </c>
      <c r="E812" s="2"/>
      <c r="F812" s="1" t="s">
        <v>26</v>
      </c>
      <c r="G812" s="1" t="s">
        <v>19</v>
      </c>
      <c r="H812" s="1" t="s">
        <v>14352</v>
      </c>
      <c r="I812" s="1" t="s">
        <v>14353</v>
      </c>
      <c r="J812" s="1" t="s">
        <v>14353</v>
      </c>
      <c r="K812" s="2"/>
      <c r="L812" s="1">
        <v>0.0</v>
      </c>
      <c r="M812" s="1"/>
      <c r="N812" s="1">
        <v>19.1752</v>
      </c>
      <c r="O812" s="1" t="s">
        <v>11739</v>
      </c>
      <c r="P812" s="1" t="s">
        <v>14354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1" t="s">
        <v>24</v>
      </c>
      <c r="B813" s="1" t="s">
        <v>17</v>
      </c>
      <c r="C813" s="3">
        <v>431.2</v>
      </c>
      <c r="D813" s="1">
        <v>0.0</v>
      </c>
      <c r="E813" s="1" t="s">
        <v>25</v>
      </c>
      <c r="F813" s="1" t="s">
        <v>26</v>
      </c>
      <c r="G813" s="1" t="s">
        <v>27</v>
      </c>
      <c r="H813" s="1" t="s">
        <v>14355</v>
      </c>
      <c r="I813" s="1" t="s">
        <v>14356</v>
      </c>
      <c r="J813" s="1" t="s">
        <v>14356</v>
      </c>
      <c r="K813" s="2"/>
      <c r="L813" s="1">
        <v>0.0</v>
      </c>
      <c r="M813" s="1"/>
      <c r="N813" s="1">
        <v>14.853016666666667</v>
      </c>
      <c r="O813" s="1" t="s">
        <v>11746</v>
      </c>
      <c r="P813" s="1" t="s">
        <v>13651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1" t="s">
        <v>16</v>
      </c>
      <c r="B814" s="1" t="s">
        <v>17</v>
      </c>
      <c r="C814" s="1">
        <v>124.5</v>
      </c>
      <c r="D814" s="1">
        <v>124.5</v>
      </c>
      <c r="E814" s="2"/>
      <c r="F814" s="1" t="s">
        <v>18</v>
      </c>
      <c r="G814" s="1" t="s">
        <v>19</v>
      </c>
      <c r="H814" s="1" t="s">
        <v>14357</v>
      </c>
      <c r="I814" s="1" t="s">
        <v>14358</v>
      </c>
      <c r="J814" s="1" t="s">
        <v>7803</v>
      </c>
      <c r="K814" s="2"/>
      <c r="L814" s="1">
        <v>533.0</v>
      </c>
      <c r="M814" s="1"/>
      <c r="N814" s="1">
        <v>6.372133333333333</v>
      </c>
      <c r="O814" s="1" t="s">
        <v>22</v>
      </c>
      <c r="P814" s="1" t="s">
        <v>14359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1" t="s">
        <v>48</v>
      </c>
      <c r="B815" s="1" t="s">
        <v>17</v>
      </c>
      <c r="C815" s="3">
        <v>714.0</v>
      </c>
      <c r="D815" s="1">
        <v>50.0</v>
      </c>
      <c r="E815" s="2"/>
      <c r="F815" s="1" t="s">
        <v>18</v>
      </c>
      <c r="G815" s="1" t="s">
        <v>123</v>
      </c>
      <c r="H815" s="1" t="s">
        <v>14360</v>
      </c>
      <c r="I815" s="1" t="s">
        <v>14361</v>
      </c>
      <c r="J815" s="1" t="s">
        <v>7803</v>
      </c>
      <c r="K815" s="2"/>
      <c r="L815" s="1">
        <v>523.0</v>
      </c>
      <c r="M815" s="1"/>
      <c r="N815" s="1">
        <v>23.4117</v>
      </c>
      <c r="O815" s="1" t="s">
        <v>55</v>
      </c>
      <c r="P815" s="1" t="s">
        <v>14362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1" t="s">
        <v>24</v>
      </c>
      <c r="B816" s="1" t="s">
        <v>17</v>
      </c>
      <c r="C816" s="3">
        <v>214.2</v>
      </c>
      <c r="D816" s="1">
        <v>0.0</v>
      </c>
      <c r="E816" s="1" t="s">
        <v>25</v>
      </c>
      <c r="F816" s="1" t="s">
        <v>26</v>
      </c>
      <c r="G816" s="1" t="s">
        <v>27</v>
      </c>
      <c r="H816" s="1" t="s">
        <v>14363</v>
      </c>
      <c r="I816" s="1" t="s">
        <v>14364</v>
      </c>
      <c r="J816" s="1" t="s">
        <v>14364</v>
      </c>
      <c r="K816" s="2"/>
      <c r="L816" s="1">
        <v>-4.0</v>
      </c>
      <c r="M816" s="1"/>
      <c r="N816" s="1">
        <v>10.833733333333333</v>
      </c>
      <c r="O816" s="1" t="s">
        <v>11746</v>
      </c>
      <c r="P816" s="1" t="s">
        <v>11800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>
      <c r="A817" s="1" t="s">
        <v>24</v>
      </c>
      <c r="B817" s="1" t="s">
        <v>17</v>
      </c>
      <c r="C817" s="3">
        <v>538.6</v>
      </c>
      <c r="D817" s="1">
        <v>0.0</v>
      </c>
      <c r="E817" s="1" t="s">
        <v>25</v>
      </c>
      <c r="F817" s="1" t="s">
        <v>26</v>
      </c>
      <c r="G817" s="1" t="s">
        <v>27</v>
      </c>
      <c r="H817" s="1" t="s">
        <v>14365</v>
      </c>
      <c r="I817" s="1" t="s">
        <v>14366</v>
      </c>
      <c r="J817" s="1" t="s">
        <v>14366</v>
      </c>
      <c r="K817" s="2"/>
      <c r="L817" s="1">
        <v>-2.0</v>
      </c>
      <c r="M817" s="1"/>
      <c r="N817" s="1">
        <v>17.88695</v>
      </c>
      <c r="O817" s="1" t="s">
        <v>11746</v>
      </c>
      <c r="P817" s="1" t="s">
        <v>14367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1" t="s">
        <v>48</v>
      </c>
      <c r="B818" s="1" t="s">
        <v>17</v>
      </c>
      <c r="C818" s="1">
        <v>309.0</v>
      </c>
      <c r="D818" s="1">
        <v>0.0</v>
      </c>
      <c r="E818" s="1" t="s">
        <v>11819</v>
      </c>
      <c r="F818" s="1" t="s">
        <v>50</v>
      </c>
      <c r="G818" s="1" t="s">
        <v>27</v>
      </c>
      <c r="H818" s="1" t="s">
        <v>14368</v>
      </c>
      <c r="I818" s="1" t="s">
        <v>14369</v>
      </c>
      <c r="J818" s="1" t="s">
        <v>14370</v>
      </c>
      <c r="K818" s="1" t="s">
        <v>14371</v>
      </c>
      <c r="L818" s="1">
        <v>-4.0</v>
      </c>
      <c r="M818" s="1">
        <v>0.033666666666666664</v>
      </c>
      <c r="N818" s="1">
        <v>13.800183333333333</v>
      </c>
      <c r="O818" s="1" t="s">
        <v>55</v>
      </c>
      <c r="P818" s="1" t="s">
        <v>12016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1" t="s">
        <v>32</v>
      </c>
      <c r="B819" s="1" t="s">
        <v>112</v>
      </c>
      <c r="C819" s="3">
        <v>371.0</v>
      </c>
      <c r="D819" s="1">
        <v>0.0</v>
      </c>
      <c r="E819" s="2"/>
      <c r="F819" s="1" t="s">
        <v>26</v>
      </c>
      <c r="G819" s="1" t="s">
        <v>27</v>
      </c>
      <c r="H819" s="1" t="s">
        <v>14372</v>
      </c>
      <c r="I819" s="1" t="s">
        <v>14373</v>
      </c>
      <c r="J819" s="1" t="s">
        <v>14373</v>
      </c>
      <c r="K819" s="2"/>
      <c r="L819" s="1">
        <v>-3.0</v>
      </c>
      <c r="M819" s="1"/>
      <c r="N819" s="1">
        <v>11.102383333333334</v>
      </c>
      <c r="O819" s="1" t="s">
        <v>11739</v>
      </c>
      <c r="P819" s="1" t="s">
        <v>14374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>
      <c r="A820" s="1" t="s">
        <v>24</v>
      </c>
      <c r="B820" s="1" t="s">
        <v>17</v>
      </c>
      <c r="C820" s="1">
        <v>239.2</v>
      </c>
      <c r="D820" s="1">
        <v>0.0</v>
      </c>
      <c r="E820" s="1" t="s">
        <v>25</v>
      </c>
      <c r="F820" s="1" t="s">
        <v>26</v>
      </c>
      <c r="G820" s="1" t="s">
        <v>27</v>
      </c>
      <c r="H820" s="1" t="s">
        <v>14375</v>
      </c>
      <c r="I820" s="1" t="s">
        <v>14376</v>
      </c>
      <c r="J820" s="1" t="s">
        <v>14376</v>
      </c>
      <c r="K820" s="2"/>
      <c r="L820" s="1">
        <v>1.0</v>
      </c>
      <c r="M820" s="1"/>
      <c r="N820" s="1">
        <v>16.166416666666667</v>
      </c>
      <c r="O820" s="1" t="s">
        <v>11746</v>
      </c>
      <c r="P820" s="1" t="s">
        <v>14377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1" t="s">
        <v>48</v>
      </c>
      <c r="B821" s="1" t="s">
        <v>17</v>
      </c>
      <c r="C821" s="1">
        <v>319.0</v>
      </c>
      <c r="D821" s="1">
        <v>75.0</v>
      </c>
      <c r="E821" s="2"/>
      <c r="F821" s="1" t="s">
        <v>18</v>
      </c>
      <c r="G821" s="1" t="s">
        <v>19</v>
      </c>
      <c r="H821" s="1" t="s">
        <v>14378</v>
      </c>
      <c r="I821" s="1" t="s">
        <v>14379</v>
      </c>
      <c r="J821" s="1" t="s">
        <v>14379</v>
      </c>
      <c r="K821" s="2"/>
      <c r="L821" s="1">
        <v>0.0</v>
      </c>
      <c r="M821" s="1"/>
      <c r="N821" s="1">
        <v>19.549516666666666</v>
      </c>
      <c r="O821" s="1" t="s">
        <v>55</v>
      </c>
      <c r="P821" s="1" t="s">
        <v>14380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>
      <c r="A822" s="1" t="s">
        <v>24</v>
      </c>
      <c r="B822" s="1" t="s">
        <v>17</v>
      </c>
      <c r="C822" s="1">
        <v>271.2</v>
      </c>
      <c r="D822" s="1">
        <v>0.0</v>
      </c>
      <c r="E822" s="1" t="s">
        <v>25</v>
      </c>
      <c r="F822" s="1" t="s">
        <v>26</v>
      </c>
      <c r="G822" s="1" t="s">
        <v>27</v>
      </c>
      <c r="H822" s="1" t="s">
        <v>14381</v>
      </c>
      <c r="I822" s="1" t="s">
        <v>14382</v>
      </c>
      <c r="J822" s="1" t="s">
        <v>14382</v>
      </c>
      <c r="K822" s="2"/>
      <c r="L822" s="1">
        <v>0.0</v>
      </c>
      <c r="M822" s="1"/>
      <c r="N822" s="1">
        <v>15.06165</v>
      </c>
      <c r="O822" s="1" t="s">
        <v>11746</v>
      </c>
      <c r="P822" s="1" t="s">
        <v>13009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1" t="s">
        <v>66</v>
      </c>
      <c r="B823" s="1" t="s">
        <v>17</v>
      </c>
      <c r="C823" s="1">
        <v>394.0</v>
      </c>
      <c r="D823" s="1">
        <v>0.0</v>
      </c>
      <c r="E823" s="1" t="s">
        <v>14383</v>
      </c>
      <c r="F823" s="1" t="s">
        <v>26</v>
      </c>
      <c r="G823" s="1" t="s">
        <v>27</v>
      </c>
      <c r="H823" s="1" t="s">
        <v>14384</v>
      </c>
      <c r="I823" s="1" t="s">
        <v>14385</v>
      </c>
      <c r="J823" s="1" t="s">
        <v>14385</v>
      </c>
      <c r="K823" s="2"/>
      <c r="L823" s="1">
        <v>0.0</v>
      </c>
      <c r="M823" s="1"/>
      <c r="N823" s="1">
        <v>15.1676</v>
      </c>
      <c r="O823" s="1" t="s">
        <v>11739</v>
      </c>
      <c r="P823" s="1" t="s">
        <v>14386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1" t="s">
        <v>66</v>
      </c>
      <c r="B824" s="1" t="s">
        <v>17</v>
      </c>
      <c r="C824" s="1">
        <v>299.0</v>
      </c>
      <c r="D824" s="1">
        <v>0.0</v>
      </c>
      <c r="E824" s="1" t="s">
        <v>2400</v>
      </c>
      <c r="F824" s="1" t="s">
        <v>26</v>
      </c>
      <c r="G824" s="1" t="s">
        <v>27</v>
      </c>
      <c r="H824" s="1" t="s">
        <v>14387</v>
      </c>
      <c r="I824" s="1" t="s">
        <v>14388</v>
      </c>
      <c r="J824" s="1" t="s">
        <v>14388</v>
      </c>
      <c r="K824" s="2"/>
      <c r="L824" s="1">
        <v>-7.0</v>
      </c>
      <c r="M824" s="1"/>
      <c r="N824" s="1">
        <v>7.534816666666667</v>
      </c>
      <c r="O824" s="1" t="s">
        <v>11739</v>
      </c>
      <c r="P824" s="1" t="s">
        <v>14389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1" t="s">
        <v>24</v>
      </c>
      <c r="B825" s="1" t="s">
        <v>17</v>
      </c>
      <c r="C825" s="1">
        <v>263.2</v>
      </c>
      <c r="D825" s="1">
        <v>0.0</v>
      </c>
      <c r="E825" s="1" t="s">
        <v>25</v>
      </c>
      <c r="F825" s="1" t="s">
        <v>26</v>
      </c>
      <c r="G825" s="1" t="s">
        <v>27</v>
      </c>
      <c r="H825" s="1" t="s">
        <v>14390</v>
      </c>
      <c r="I825" s="1" t="s">
        <v>14391</v>
      </c>
      <c r="J825" s="1" t="s">
        <v>14391</v>
      </c>
      <c r="K825" s="2"/>
      <c r="L825" s="1">
        <v>-7.0</v>
      </c>
      <c r="M825" s="1"/>
      <c r="N825" s="1">
        <v>7.45375</v>
      </c>
      <c r="O825" s="1" t="s">
        <v>11746</v>
      </c>
      <c r="P825" s="1" t="s">
        <v>14392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>
      <c r="A826" s="1" t="s">
        <v>24</v>
      </c>
      <c r="B826" s="1" t="s">
        <v>17</v>
      </c>
      <c r="C826" s="1">
        <v>214.2</v>
      </c>
      <c r="D826" s="1">
        <v>0.0</v>
      </c>
      <c r="E826" s="1" t="s">
        <v>25</v>
      </c>
      <c r="F826" s="1" t="s">
        <v>26</v>
      </c>
      <c r="G826" s="1" t="s">
        <v>27</v>
      </c>
      <c r="H826" s="1" t="s">
        <v>14393</v>
      </c>
      <c r="I826" s="1" t="s">
        <v>14394</v>
      </c>
      <c r="J826" s="1" t="s">
        <v>14394</v>
      </c>
      <c r="K826" s="2"/>
      <c r="L826" s="1">
        <v>-9.0</v>
      </c>
      <c r="M826" s="1"/>
      <c r="N826" s="1">
        <v>5.865766666666667</v>
      </c>
      <c r="O826" s="1" t="s">
        <v>11746</v>
      </c>
      <c r="P826" s="1" t="s">
        <v>11747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>
      <c r="A827" s="1" t="s">
        <v>24</v>
      </c>
      <c r="B827" s="1" t="s">
        <v>17</v>
      </c>
      <c r="C827" s="1">
        <v>329.0</v>
      </c>
      <c r="D827" s="1">
        <v>0.0</v>
      </c>
      <c r="E827" s="1" t="s">
        <v>25</v>
      </c>
      <c r="F827" s="1" t="s">
        <v>26</v>
      </c>
      <c r="G827" s="1" t="s">
        <v>27</v>
      </c>
      <c r="H827" s="1" t="s">
        <v>14395</v>
      </c>
      <c r="I827" s="1" t="s">
        <v>14396</v>
      </c>
      <c r="J827" s="1" t="s">
        <v>14396</v>
      </c>
      <c r="K827" s="2"/>
      <c r="L827" s="1">
        <v>-8.0</v>
      </c>
      <c r="M827" s="1"/>
      <c r="N827" s="1">
        <v>6.325283333333333</v>
      </c>
      <c r="O827" s="1" t="s">
        <v>11746</v>
      </c>
      <c r="P827" s="1" t="s">
        <v>12480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>
      <c r="A828" s="1" t="s">
        <v>48</v>
      </c>
      <c r="B828" s="1" t="s">
        <v>17</v>
      </c>
      <c r="C828" s="1">
        <v>179.0</v>
      </c>
      <c r="D828" s="1">
        <v>50.0</v>
      </c>
      <c r="E828" s="2"/>
      <c r="F828" s="1" t="s">
        <v>18</v>
      </c>
      <c r="G828" s="1" t="s">
        <v>27</v>
      </c>
      <c r="H828" s="1" t="s">
        <v>14397</v>
      </c>
      <c r="I828" s="1" t="s">
        <v>14398</v>
      </c>
      <c r="J828" s="1" t="s">
        <v>14398</v>
      </c>
      <c r="K828" s="2"/>
      <c r="L828" s="1">
        <v>-8.0</v>
      </c>
      <c r="M828" s="1"/>
      <c r="N828" s="1">
        <v>9.583016666666667</v>
      </c>
      <c r="O828" s="1" t="s">
        <v>55</v>
      </c>
      <c r="P828" s="1" t="s">
        <v>14399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>
      <c r="A829" s="1" t="s">
        <v>24</v>
      </c>
      <c r="B829" s="1" t="s">
        <v>17</v>
      </c>
      <c r="C829" s="1">
        <v>503.2</v>
      </c>
      <c r="D829" s="1">
        <v>0.0</v>
      </c>
      <c r="E829" s="1" t="s">
        <v>25</v>
      </c>
      <c r="F829" s="1" t="s">
        <v>26</v>
      </c>
      <c r="G829" s="1" t="s">
        <v>27</v>
      </c>
      <c r="H829" s="1" t="s">
        <v>14400</v>
      </c>
      <c r="I829" s="1" t="s">
        <v>14401</v>
      </c>
      <c r="J829" s="1" t="s">
        <v>14401</v>
      </c>
      <c r="K829" s="2"/>
      <c r="L829" s="1">
        <v>-2.0</v>
      </c>
      <c r="M829" s="1"/>
      <c r="N829" s="1">
        <v>17.588816666666666</v>
      </c>
      <c r="O829" s="1" t="s">
        <v>11746</v>
      </c>
      <c r="P829" s="1" t="s">
        <v>14402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>
      <c r="A830" s="1" t="s">
        <v>24</v>
      </c>
      <c r="B830" s="1" t="s">
        <v>17</v>
      </c>
      <c r="C830" s="1">
        <v>239.2</v>
      </c>
      <c r="D830" s="1">
        <v>0.0</v>
      </c>
      <c r="E830" s="1" t="s">
        <v>25</v>
      </c>
      <c r="F830" s="1" t="s">
        <v>26</v>
      </c>
      <c r="G830" s="1" t="s">
        <v>27</v>
      </c>
      <c r="H830" s="1" t="s">
        <v>14403</v>
      </c>
      <c r="I830" s="1" t="s">
        <v>14404</v>
      </c>
      <c r="J830" s="1" t="s">
        <v>14404</v>
      </c>
      <c r="K830" s="2"/>
      <c r="L830" s="1">
        <v>-7.0</v>
      </c>
      <c r="M830" s="1"/>
      <c r="N830" s="1">
        <v>7.11845</v>
      </c>
      <c r="O830" s="1" t="s">
        <v>11746</v>
      </c>
      <c r="P830" s="1" t="s">
        <v>14405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1" t="s">
        <v>24</v>
      </c>
      <c r="B831" s="1" t="s">
        <v>17</v>
      </c>
      <c r="C831" s="1">
        <v>906.6</v>
      </c>
      <c r="D831" s="1">
        <v>0.0</v>
      </c>
      <c r="E831" s="1" t="s">
        <v>25</v>
      </c>
      <c r="F831" s="1" t="s">
        <v>26</v>
      </c>
      <c r="G831" s="1" t="s">
        <v>27</v>
      </c>
      <c r="H831" s="1" t="s">
        <v>14406</v>
      </c>
      <c r="I831" s="1" t="s">
        <v>14407</v>
      </c>
      <c r="J831" s="1" t="s">
        <v>14407</v>
      </c>
      <c r="K831" s="2"/>
      <c r="L831" s="1">
        <v>-4.0</v>
      </c>
      <c r="M831" s="1"/>
      <c r="N831" s="1">
        <v>15.884683333333333</v>
      </c>
      <c r="O831" s="1" t="s">
        <v>11746</v>
      </c>
      <c r="P831" s="1" t="s">
        <v>14408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>
      <c r="A832" s="1" t="s">
        <v>24</v>
      </c>
      <c r="B832" s="1" t="s">
        <v>17</v>
      </c>
      <c r="C832" s="3">
        <v>704.0</v>
      </c>
      <c r="D832" s="1">
        <v>0.0</v>
      </c>
      <c r="E832" s="2"/>
      <c r="F832" s="1" t="s">
        <v>18</v>
      </c>
      <c r="G832" s="1" t="s">
        <v>27</v>
      </c>
      <c r="H832" s="1" t="s">
        <v>14409</v>
      </c>
      <c r="I832" s="1" t="s">
        <v>14410</v>
      </c>
      <c r="J832" s="1" t="s">
        <v>14410</v>
      </c>
      <c r="K832" s="2"/>
      <c r="L832" s="1">
        <v>-4.0</v>
      </c>
      <c r="M832" s="1"/>
      <c r="N832" s="1">
        <v>15.21945</v>
      </c>
      <c r="O832" s="1" t="s">
        <v>11746</v>
      </c>
      <c r="P832" s="1" t="s">
        <v>14411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1" t="s">
        <v>66</v>
      </c>
      <c r="B833" s="1" t="s">
        <v>17</v>
      </c>
      <c r="C833" s="3">
        <v>349.0</v>
      </c>
      <c r="D833" s="1">
        <v>0.0</v>
      </c>
      <c r="E833" s="1" t="s">
        <v>14147</v>
      </c>
      <c r="F833" s="1" t="s">
        <v>26</v>
      </c>
      <c r="G833" s="1" t="s">
        <v>27</v>
      </c>
      <c r="H833" s="1" t="s">
        <v>14412</v>
      </c>
      <c r="I833" s="1" t="s">
        <v>14413</v>
      </c>
      <c r="J833" s="1" t="s">
        <v>14413</v>
      </c>
      <c r="K833" s="2"/>
      <c r="L833" s="1">
        <v>0.0</v>
      </c>
      <c r="M833" s="1"/>
      <c r="N833" s="1">
        <v>15.335766666666666</v>
      </c>
      <c r="O833" s="1" t="s">
        <v>11739</v>
      </c>
      <c r="P833" s="1" t="s">
        <v>14414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1" t="s">
        <v>48</v>
      </c>
      <c r="B834" s="1" t="s">
        <v>17</v>
      </c>
      <c r="C834" s="3">
        <v>398.0</v>
      </c>
      <c r="D834" s="1">
        <v>100.0</v>
      </c>
      <c r="E834" s="2"/>
      <c r="F834" s="1" t="s">
        <v>18</v>
      </c>
      <c r="G834" s="1" t="s">
        <v>19</v>
      </c>
      <c r="H834" s="1" t="s">
        <v>14415</v>
      </c>
      <c r="I834" s="1" t="s">
        <v>14416</v>
      </c>
      <c r="J834" s="1" t="s">
        <v>14416</v>
      </c>
      <c r="K834" s="2"/>
      <c r="L834" s="1">
        <v>-1.0</v>
      </c>
      <c r="M834" s="1"/>
      <c r="N834" s="1">
        <v>17.532616666666666</v>
      </c>
      <c r="O834" s="1" t="s">
        <v>55</v>
      </c>
      <c r="P834" s="1" t="s">
        <v>14417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>
      <c r="A835" s="1" t="s">
        <v>24</v>
      </c>
      <c r="B835" s="1" t="s">
        <v>17</v>
      </c>
      <c r="C835" s="1">
        <v>249.2</v>
      </c>
      <c r="D835" s="1">
        <v>0.0</v>
      </c>
      <c r="E835" s="1" t="s">
        <v>25</v>
      </c>
      <c r="F835" s="1" t="s">
        <v>26</v>
      </c>
      <c r="G835" s="1" t="s">
        <v>27</v>
      </c>
      <c r="H835" s="1" t="s">
        <v>14418</v>
      </c>
      <c r="I835" s="1" t="s">
        <v>14419</v>
      </c>
      <c r="J835" s="1" t="s">
        <v>14419</v>
      </c>
      <c r="K835" s="2"/>
      <c r="L835" s="1">
        <v>-2.0</v>
      </c>
      <c r="M835" s="1"/>
      <c r="N835" s="1">
        <v>12.754333333333333</v>
      </c>
      <c r="O835" s="1" t="s">
        <v>11746</v>
      </c>
      <c r="P835" s="1" t="s">
        <v>12305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1" t="s">
        <v>24</v>
      </c>
      <c r="B836" s="1" t="s">
        <v>17</v>
      </c>
      <c r="C836" s="3">
        <v>453.4</v>
      </c>
      <c r="D836" s="1">
        <v>0.0</v>
      </c>
      <c r="E836" s="1" t="s">
        <v>25</v>
      </c>
      <c r="F836" s="1" t="s">
        <v>26</v>
      </c>
      <c r="G836" s="1" t="s">
        <v>27</v>
      </c>
      <c r="H836" s="1" t="s">
        <v>14420</v>
      </c>
      <c r="I836" s="1" t="s">
        <v>14421</v>
      </c>
      <c r="J836" s="1" t="s">
        <v>14421</v>
      </c>
      <c r="K836" s="2"/>
      <c r="L836" s="1">
        <v>2.0</v>
      </c>
      <c r="M836" s="1"/>
      <c r="N836" s="1">
        <v>17.15125</v>
      </c>
      <c r="O836" s="1" t="s">
        <v>11746</v>
      </c>
      <c r="P836" s="1" t="s">
        <v>14422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>
      <c r="A837" s="1" t="s">
        <v>16</v>
      </c>
      <c r="B837" s="1" t="s">
        <v>17</v>
      </c>
      <c r="C837" s="1">
        <v>119.0</v>
      </c>
      <c r="D837" s="1">
        <v>0.0</v>
      </c>
      <c r="E837" s="2"/>
      <c r="F837" s="1" t="s">
        <v>18</v>
      </c>
      <c r="G837" s="1" t="s">
        <v>19</v>
      </c>
      <c r="H837" s="1" t="s">
        <v>14423</v>
      </c>
      <c r="I837" s="1" t="s">
        <v>14424</v>
      </c>
      <c r="J837" s="1" t="s">
        <v>14424</v>
      </c>
      <c r="K837" s="2"/>
      <c r="L837" s="1">
        <v>3.0</v>
      </c>
      <c r="M837" s="1"/>
      <c r="N837" s="1">
        <v>9.336433333333334</v>
      </c>
      <c r="O837" s="1" t="s">
        <v>22</v>
      </c>
      <c r="P837" s="1" t="s">
        <v>14425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1" t="s">
        <v>24</v>
      </c>
      <c r="B838" s="1" t="s">
        <v>17</v>
      </c>
      <c r="C838" s="1">
        <v>637.2</v>
      </c>
      <c r="D838" s="1">
        <v>0.0</v>
      </c>
      <c r="E838" s="1" t="s">
        <v>25</v>
      </c>
      <c r="F838" s="1" t="s">
        <v>26</v>
      </c>
      <c r="G838" s="1" t="s">
        <v>27</v>
      </c>
      <c r="H838" s="1" t="s">
        <v>14426</v>
      </c>
      <c r="I838" s="1" t="s">
        <v>14427</v>
      </c>
      <c r="J838" s="1" t="s">
        <v>14427</v>
      </c>
      <c r="K838" s="2"/>
      <c r="L838" s="1">
        <v>2.0</v>
      </c>
      <c r="M838" s="1"/>
      <c r="N838" s="1">
        <v>22.90195</v>
      </c>
      <c r="O838" s="1" t="s">
        <v>11746</v>
      </c>
      <c r="P838" s="1" t="s">
        <v>14428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>
      <c r="A839" s="1" t="s">
        <v>24</v>
      </c>
      <c r="B839" s="1" t="s">
        <v>17</v>
      </c>
      <c r="C839" s="1">
        <v>514.0</v>
      </c>
      <c r="D839" s="1">
        <v>0.0</v>
      </c>
      <c r="E839" s="1" t="s">
        <v>25</v>
      </c>
      <c r="F839" s="1" t="s">
        <v>26</v>
      </c>
      <c r="G839" s="1" t="s">
        <v>27</v>
      </c>
      <c r="H839" s="1" t="s">
        <v>14429</v>
      </c>
      <c r="I839" s="1" t="s">
        <v>14430</v>
      </c>
      <c r="J839" s="1" t="s">
        <v>14430</v>
      </c>
      <c r="K839" s="2"/>
      <c r="L839" s="1">
        <v>-3.0</v>
      </c>
      <c r="M839" s="1"/>
      <c r="N839" s="1">
        <v>16.172183333333333</v>
      </c>
      <c r="O839" s="1" t="s">
        <v>11746</v>
      </c>
      <c r="P839" s="1" t="s">
        <v>14431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1" t="s">
        <v>32</v>
      </c>
      <c r="B840" s="1" t="s">
        <v>17</v>
      </c>
      <c r="C840" s="3">
        <v>224.0</v>
      </c>
      <c r="D840" s="1">
        <v>0.0</v>
      </c>
      <c r="E840" s="2"/>
      <c r="F840" s="1" t="s">
        <v>26</v>
      </c>
      <c r="G840" s="1" t="s">
        <v>27</v>
      </c>
      <c r="H840" s="1" t="s">
        <v>14432</v>
      </c>
      <c r="I840" s="1" t="s">
        <v>14433</v>
      </c>
      <c r="J840" s="1" t="s">
        <v>14433</v>
      </c>
      <c r="K840" s="2"/>
      <c r="L840" s="1">
        <v>-7.0</v>
      </c>
      <c r="M840" s="1"/>
      <c r="N840" s="1">
        <v>7.1592666666666664</v>
      </c>
      <c r="O840" s="1" t="s">
        <v>11739</v>
      </c>
      <c r="P840" s="1" t="s">
        <v>14434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1" t="s">
        <v>32</v>
      </c>
      <c r="B841" s="1" t="s">
        <v>17</v>
      </c>
      <c r="C841" s="1">
        <v>587.0</v>
      </c>
      <c r="D841" s="1">
        <v>0.0</v>
      </c>
      <c r="E841" s="2"/>
      <c r="F841" s="1" t="s">
        <v>26</v>
      </c>
      <c r="G841" s="1" t="s">
        <v>27</v>
      </c>
      <c r="H841" s="1" t="s">
        <v>14435</v>
      </c>
      <c r="I841" s="1" t="s">
        <v>14436</v>
      </c>
      <c r="J841" s="1" t="s">
        <v>14436</v>
      </c>
      <c r="K841" s="2"/>
      <c r="L841" s="1">
        <v>-5.0</v>
      </c>
      <c r="M841" s="1"/>
      <c r="N841" s="1">
        <v>14.287516666666667</v>
      </c>
      <c r="O841" s="1" t="s">
        <v>11739</v>
      </c>
      <c r="P841" s="1" t="s">
        <v>14437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1" t="s">
        <v>24</v>
      </c>
      <c r="B842" s="1" t="s">
        <v>17</v>
      </c>
      <c r="C842" s="3">
        <v>364.0</v>
      </c>
      <c r="D842" s="1">
        <v>0.0</v>
      </c>
      <c r="E842" s="1" t="s">
        <v>25</v>
      </c>
      <c r="F842" s="1" t="s">
        <v>26</v>
      </c>
      <c r="G842" s="1" t="s">
        <v>27</v>
      </c>
      <c r="H842" s="1" t="s">
        <v>14438</v>
      </c>
      <c r="I842" s="1" t="s">
        <v>14439</v>
      </c>
      <c r="J842" s="1" t="s">
        <v>14439</v>
      </c>
      <c r="K842" s="2"/>
      <c r="L842" s="1">
        <v>-14.0</v>
      </c>
      <c r="M842" s="1"/>
      <c r="N842" s="1">
        <v>0.6611833333333333</v>
      </c>
      <c r="O842" s="1" t="s">
        <v>11746</v>
      </c>
      <c r="P842" s="1" t="s">
        <v>14440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1" t="s">
        <v>32</v>
      </c>
      <c r="B843" s="1" t="s">
        <v>17</v>
      </c>
      <c r="C843" s="1">
        <v>831.0</v>
      </c>
      <c r="D843" s="1">
        <v>0.0</v>
      </c>
      <c r="E843" s="2"/>
      <c r="F843" s="1" t="s">
        <v>26</v>
      </c>
      <c r="G843" s="1" t="s">
        <v>19</v>
      </c>
      <c r="H843" s="1" t="s">
        <v>14441</v>
      </c>
      <c r="I843" s="1" t="s">
        <v>14442</v>
      </c>
      <c r="J843" s="1" t="s">
        <v>14442</v>
      </c>
      <c r="K843" s="2"/>
      <c r="L843" s="1">
        <v>5.0</v>
      </c>
      <c r="M843" s="1"/>
      <c r="N843" s="1">
        <v>25.973466666666667</v>
      </c>
      <c r="O843" s="1" t="s">
        <v>11739</v>
      </c>
      <c r="P843" s="1" t="s">
        <v>14443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>
      <c r="A844" s="1" t="s">
        <v>24</v>
      </c>
      <c r="B844" s="1" t="s">
        <v>17</v>
      </c>
      <c r="C844" s="1">
        <v>214.2</v>
      </c>
      <c r="D844" s="1">
        <v>0.0</v>
      </c>
      <c r="E844" s="1" t="s">
        <v>25</v>
      </c>
      <c r="F844" s="1" t="s">
        <v>26</v>
      </c>
      <c r="G844" s="1" t="s">
        <v>27</v>
      </c>
      <c r="H844" s="1" t="s">
        <v>14444</v>
      </c>
      <c r="I844" s="1" t="s">
        <v>14445</v>
      </c>
      <c r="J844" s="1" t="s">
        <v>14445</v>
      </c>
      <c r="K844" s="2"/>
      <c r="L844" s="1">
        <v>2.0</v>
      </c>
      <c r="M844" s="1"/>
      <c r="N844" s="1">
        <v>17.605916666666666</v>
      </c>
      <c r="O844" s="1" t="s">
        <v>11746</v>
      </c>
      <c r="P844" s="1" t="s">
        <v>11784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1" t="s">
        <v>48</v>
      </c>
      <c r="B845" s="1" t="s">
        <v>17</v>
      </c>
      <c r="C845" s="3">
        <v>199.0</v>
      </c>
      <c r="D845" s="1">
        <v>50.0</v>
      </c>
      <c r="E845" s="2"/>
      <c r="F845" s="1" t="s">
        <v>18</v>
      </c>
      <c r="G845" s="1" t="s">
        <v>27</v>
      </c>
      <c r="H845" s="1" t="s">
        <v>14446</v>
      </c>
      <c r="I845" s="1" t="s">
        <v>14447</v>
      </c>
      <c r="J845" s="1" t="s">
        <v>14447</v>
      </c>
      <c r="K845" s="2"/>
      <c r="L845" s="1">
        <v>2.0</v>
      </c>
      <c r="M845" s="1"/>
      <c r="N845" s="1">
        <v>31.920616666666668</v>
      </c>
      <c r="O845" s="1" t="s">
        <v>55</v>
      </c>
      <c r="P845" s="1" t="s">
        <v>14448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1" t="s">
        <v>32</v>
      </c>
      <c r="B846" s="1" t="s">
        <v>17</v>
      </c>
      <c r="C846" s="1">
        <v>289.0</v>
      </c>
      <c r="D846" s="1">
        <v>0.0</v>
      </c>
      <c r="E846" s="2"/>
      <c r="F846" s="1" t="s">
        <v>26</v>
      </c>
      <c r="G846" s="1" t="s">
        <v>27</v>
      </c>
      <c r="H846" s="1" t="s">
        <v>14449</v>
      </c>
      <c r="I846" s="1" t="s">
        <v>14450</v>
      </c>
      <c r="J846" s="1" t="s">
        <v>14450</v>
      </c>
      <c r="K846" s="2"/>
      <c r="L846" s="1">
        <v>2.0</v>
      </c>
      <c r="M846" s="1"/>
      <c r="N846" s="1">
        <v>17.024483333333333</v>
      </c>
      <c r="O846" s="1" t="s">
        <v>11739</v>
      </c>
      <c r="P846" s="1" t="s">
        <v>14451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1" t="s">
        <v>24</v>
      </c>
      <c r="B847" s="1" t="s">
        <v>17</v>
      </c>
      <c r="C847" s="1">
        <v>458.4</v>
      </c>
      <c r="D847" s="1">
        <v>0.0</v>
      </c>
      <c r="E847" s="1" t="s">
        <v>25</v>
      </c>
      <c r="F847" s="1" t="s">
        <v>26</v>
      </c>
      <c r="G847" s="1" t="s">
        <v>27</v>
      </c>
      <c r="H847" s="1" t="s">
        <v>14452</v>
      </c>
      <c r="I847" s="1" t="s">
        <v>14453</v>
      </c>
      <c r="J847" s="1" t="s">
        <v>14453</v>
      </c>
      <c r="K847" s="2"/>
      <c r="L847" s="1">
        <v>-3.0</v>
      </c>
      <c r="M847" s="1"/>
      <c r="N847" s="1">
        <v>11.63225</v>
      </c>
      <c r="O847" s="1" t="s">
        <v>11746</v>
      </c>
      <c r="P847" s="1" t="s">
        <v>14454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48</v>
      </c>
      <c r="B848" s="1" t="s">
        <v>17</v>
      </c>
      <c r="C848" s="3">
        <v>282.0</v>
      </c>
      <c r="D848" s="1">
        <v>14.0</v>
      </c>
      <c r="E848" s="1" t="s">
        <v>11819</v>
      </c>
      <c r="F848" s="1" t="s">
        <v>50</v>
      </c>
      <c r="G848" s="1" t="s">
        <v>27</v>
      </c>
      <c r="H848" s="1" t="s">
        <v>14455</v>
      </c>
      <c r="I848" s="1" t="s">
        <v>14456</v>
      </c>
      <c r="J848" s="1" t="s">
        <v>14457</v>
      </c>
      <c r="K848" s="1" t="s">
        <v>14458</v>
      </c>
      <c r="L848" s="1">
        <v>-4.0</v>
      </c>
      <c r="M848" s="1">
        <v>0.0261</v>
      </c>
      <c r="N848" s="1">
        <v>15.440183333333334</v>
      </c>
      <c r="O848" s="1" t="s">
        <v>55</v>
      </c>
      <c r="P848" s="1" t="s">
        <v>14459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48</v>
      </c>
      <c r="B849" s="1" t="s">
        <v>17</v>
      </c>
      <c r="C849" s="3">
        <v>683.0</v>
      </c>
      <c r="D849" s="1">
        <v>0.0</v>
      </c>
      <c r="E849" s="1" t="s">
        <v>11819</v>
      </c>
      <c r="F849" s="1" t="s">
        <v>50</v>
      </c>
      <c r="G849" s="1" t="s">
        <v>27</v>
      </c>
      <c r="H849" s="1" t="s">
        <v>14460</v>
      </c>
      <c r="I849" s="1" t="s">
        <v>14461</v>
      </c>
      <c r="J849" s="1" t="s">
        <v>14462</v>
      </c>
      <c r="K849" s="1" t="s">
        <v>14463</v>
      </c>
      <c r="L849" s="1">
        <v>-12.0</v>
      </c>
      <c r="M849" s="1">
        <v>0.01565</v>
      </c>
      <c r="N849" s="1">
        <v>18.533716666666667</v>
      </c>
      <c r="O849" s="1" t="s">
        <v>55</v>
      </c>
      <c r="P849" s="1" t="s">
        <v>14464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16</v>
      </c>
      <c r="B850" s="1" t="s">
        <v>17</v>
      </c>
      <c r="C850" s="1">
        <v>309.0</v>
      </c>
      <c r="D850" s="1">
        <v>0.0</v>
      </c>
      <c r="E850" s="2"/>
      <c r="F850" s="1" t="s">
        <v>18</v>
      </c>
      <c r="G850" s="1" t="s">
        <v>19</v>
      </c>
      <c r="H850" s="1" t="s">
        <v>14465</v>
      </c>
      <c r="I850" s="1" t="s">
        <v>14466</v>
      </c>
      <c r="J850" s="1" t="s">
        <v>14466</v>
      </c>
      <c r="K850" s="2"/>
      <c r="L850" s="1">
        <v>-5.0</v>
      </c>
      <c r="M850" s="1"/>
      <c r="N850" s="1">
        <v>0.25756666666666667</v>
      </c>
      <c r="O850" s="1" t="s">
        <v>22</v>
      </c>
      <c r="P850" s="1" t="s">
        <v>14467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24</v>
      </c>
      <c r="B851" s="1" t="s">
        <v>17</v>
      </c>
      <c r="C851" s="3">
        <v>979.2</v>
      </c>
      <c r="D851" s="1">
        <v>0.0</v>
      </c>
      <c r="E851" s="1" t="s">
        <v>25</v>
      </c>
      <c r="F851" s="1" t="s">
        <v>26</v>
      </c>
      <c r="G851" s="1" t="s">
        <v>27</v>
      </c>
      <c r="H851" s="1" t="s">
        <v>14468</v>
      </c>
      <c r="I851" s="1" t="s">
        <v>14469</v>
      </c>
      <c r="J851" s="1" t="s">
        <v>14469</v>
      </c>
      <c r="K851" s="2"/>
      <c r="L851" s="1">
        <v>0.0</v>
      </c>
      <c r="M851" s="1"/>
      <c r="N851" s="1">
        <v>20.8016</v>
      </c>
      <c r="O851" s="1" t="s">
        <v>11746</v>
      </c>
      <c r="P851" s="1" t="s">
        <v>14470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32</v>
      </c>
      <c r="B852" s="1" t="s">
        <v>112</v>
      </c>
      <c r="C852" s="1">
        <v>329.0</v>
      </c>
      <c r="D852" s="1">
        <v>0.0</v>
      </c>
      <c r="E852" s="2"/>
      <c r="F852" s="1" t="s">
        <v>26</v>
      </c>
      <c r="G852" s="1" t="s">
        <v>27</v>
      </c>
      <c r="H852" s="1" t="s">
        <v>14471</v>
      </c>
      <c r="I852" s="1" t="s">
        <v>14472</v>
      </c>
      <c r="J852" s="1" t="s">
        <v>14472</v>
      </c>
      <c r="K852" s="2"/>
      <c r="L852" s="1">
        <v>-3.0</v>
      </c>
      <c r="M852" s="1"/>
      <c r="N852" s="1">
        <v>11.472716666666667</v>
      </c>
      <c r="O852" s="1" t="s">
        <v>11739</v>
      </c>
      <c r="P852" s="1" t="s">
        <v>12320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24</v>
      </c>
      <c r="B853" s="1" t="s">
        <v>17</v>
      </c>
      <c r="C853" s="1">
        <v>182.2</v>
      </c>
      <c r="D853" s="1">
        <v>0.0</v>
      </c>
      <c r="E853" s="1" t="s">
        <v>25</v>
      </c>
      <c r="F853" s="1" t="s">
        <v>26</v>
      </c>
      <c r="G853" s="1" t="s">
        <v>27</v>
      </c>
      <c r="H853" s="1" t="s">
        <v>14473</v>
      </c>
      <c r="I853" s="1" t="s">
        <v>14474</v>
      </c>
      <c r="J853" s="1" t="s">
        <v>14474</v>
      </c>
      <c r="K853" s="2"/>
      <c r="L853" s="1">
        <v>-10.0</v>
      </c>
      <c r="M853" s="1"/>
      <c r="N853" s="1">
        <v>4.918216666666667</v>
      </c>
      <c r="O853" s="1" t="s">
        <v>11746</v>
      </c>
      <c r="P853" s="1" t="s">
        <v>11913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16</v>
      </c>
      <c r="B854" s="1" t="s">
        <v>1468</v>
      </c>
      <c r="C854" s="3">
        <v>618.0</v>
      </c>
      <c r="D854" s="1">
        <v>0.0</v>
      </c>
      <c r="E854" s="2"/>
      <c r="F854" s="1" t="s">
        <v>18</v>
      </c>
      <c r="G854" s="1" t="s">
        <v>19</v>
      </c>
      <c r="H854" s="1" t="s">
        <v>14475</v>
      </c>
      <c r="I854" s="1" t="s">
        <v>14476</v>
      </c>
      <c r="J854" s="1" t="s">
        <v>14476</v>
      </c>
      <c r="K854" s="2"/>
      <c r="L854" s="1">
        <v>-3.0</v>
      </c>
      <c r="M854" s="1"/>
      <c r="N854" s="1">
        <v>7.7966</v>
      </c>
      <c r="O854" s="1" t="s">
        <v>22</v>
      </c>
      <c r="P854" s="1" t="s">
        <v>14477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24</v>
      </c>
      <c r="B855" s="1" t="s">
        <v>17</v>
      </c>
      <c r="C855" s="1">
        <v>214.2</v>
      </c>
      <c r="D855" s="1">
        <v>0.0</v>
      </c>
      <c r="E855" s="1" t="s">
        <v>25</v>
      </c>
      <c r="F855" s="1" t="s">
        <v>26</v>
      </c>
      <c r="G855" s="1" t="s">
        <v>27</v>
      </c>
      <c r="H855" s="1" t="s">
        <v>14478</v>
      </c>
      <c r="I855" s="1" t="s">
        <v>14479</v>
      </c>
      <c r="J855" s="1" t="s">
        <v>14479</v>
      </c>
      <c r="K855" s="2"/>
      <c r="L855" s="1">
        <v>-7.0</v>
      </c>
      <c r="M855" s="1"/>
      <c r="N855" s="1">
        <v>7.8734</v>
      </c>
      <c r="O855" s="1" t="s">
        <v>11746</v>
      </c>
      <c r="P855" s="1" t="s">
        <v>11800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24</v>
      </c>
      <c r="B856" s="1" t="s">
        <v>17</v>
      </c>
      <c r="C856" s="1">
        <v>1149.2</v>
      </c>
      <c r="D856" s="1">
        <v>0.0</v>
      </c>
      <c r="E856" s="1" t="s">
        <v>25</v>
      </c>
      <c r="F856" s="1" t="s">
        <v>26</v>
      </c>
      <c r="G856" s="1" t="s">
        <v>27</v>
      </c>
      <c r="H856" s="1" t="s">
        <v>14480</v>
      </c>
      <c r="I856" s="1" t="s">
        <v>14481</v>
      </c>
      <c r="J856" s="1" t="s">
        <v>14481</v>
      </c>
      <c r="K856" s="2"/>
      <c r="L856" s="1">
        <v>0.0</v>
      </c>
      <c r="M856" s="1"/>
      <c r="N856" s="1">
        <v>20.345516666666665</v>
      </c>
      <c r="O856" s="1" t="s">
        <v>11746</v>
      </c>
      <c r="P856" s="1" t="s">
        <v>14482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16</v>
      </c>
      <c r="B857" s="1" t="s">
        <v>17</v>
      </c>
      <c r="C857" s="1">
        <v>20.0</v>
      </c>
      <c r="D857" s="1">
        <v>35.0</v>
      </c>
      <c r="E857" s="2"/>
      <c r="F857" s="1" t="s">
        <v>18</v>
      </c>
      <c r="G857" s="1" t="s">
        <v>19</v>
      </c>
      <c r="H857" s="1" t="s">
        <v>14483</v>
      </c>
      <c r="I857" s="1" t="s">
        <v>14484</v>
      </c>
      <c r="J857" s="1" t="s">
        <v>14484</v>
      </c>
      <c r="K857" s="2"/>
      <c r="L857" s="1">
        <v>-4.0</v>
      </c>
      <c r="M857" s="1"/>
      <c r="N857" s="1">
        <v>1.7162666666666666</v>
      </c>
      <c r="O857" s="1" t="s">
        <v>22</v>
      </c>
      <c r="P857" s="1" t="s">
        <v>14485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24</v>
      </c>
      <c r="B858" s="1" t="s">
        <v>17</v>
      </c>
      <c r="C858" s="1">
        <v>368.0</v>
      </c>
      <c r="D858" s="1">
        <v>0.0</v>
      </c>
      <c r="E858" s="1" t="s">
        <v>25</v>
      </c>
      <c r="F858" s="1" t="s">
        <v>26</v>
      </c>
      <c r="G858" s="1" t="s">
        <v>27</v>
      </c>
      <c r="H858" s="1" t="s">
        <v>14486</v>
      </c>
      <c r="I858" s="1" t="s">
        <v>14487</v>
      </c>
      <c r="J858" s="1" t="s">
        <v>14487</v>
      </c>
      <c r="K858" s="2"/>
      <c r="L858" s="1">
        <v>-6.0</v>
      </c>
      <c r="M858" s="1"/>
      <c r="N858" s="1">
        <v>8.88745</v>
      </c>
      <c r="O858" s="1" t="s">
        <v>11746</v>
      </c>
      <c r="P858" s="1" t="s">
        <v>14488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24</v>
      </c>
      <c r="B859" s="1" t="s">
        <v>17</v>
      </c>
      <c r="C859" s="1">
        <v>394.0</v>
      </c>
      <c r="D859" s="1">
        <v>0.0</v>
      </c>
      <c r="E859" s="1" t="s">
        <v>25</v>
      </c>
      <c r="F859" s="1" t="s">
        <v>26</v>
      </c>
      <c r="G859" s="1" t="s">
        <v>27</v>
      </c>
      <c r="H859" s="1" t="s">
        <v>14489</v>
      </c>
      <c r="I859" s="1" t="s">
        <v>14490</v>
      </c>
      <c r="J859" s="1" t="s">
        <v>14490</v>
      </c>
      <c r="K859" s="2"/>
      <c r="L859" s="1">
        <v>0.0</v>
      </c>
      <c r="M859" s="1"/>
      <c r="N859" s="1">
        <v>14.2367</v>
      </c>
      <c r="O859" s="1" t="s">
        <v>11746</v>
      </c>
      <c r="P859" s="1" t="s">
        <v>14491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32</v>
      </c>
      <c r="B860" s="1" t="s">
        <v>112</v>
      </c>
      <c r="C860" s="1">
        <v>433.0</v>
      </c>
      <c r="D860" s="1">
        <v>0.0</v>
      </c>
      <c r="E860" s="2"/>
      <c r="F860" s="1" t="s">
        <v>26</v>
      </c>
      <c r="G860" s="1" t="s">
        <v>27</v>
      </c>
      <c r="H860" s="1" t="s">
        <v>14492</v>
      </c>
      <c r="I860" s="1" t="s">
        <v>14493</v>
      </c>
      <c r="J860" s="1" t="s">
        <v>14493</v>
      </c>
      <c r="K860" s="2"/>
      <c r="L860" s="1">
        <v>-5.0</v>
      </c>
      <c r="M860" s="1"/>
      <c r="N860" s="1">
        <v>9.9193</v>
      </c>
      <c r="O860" s="1" t="s">
        <v>11739</v>
      </c>
      <c r="P860" s="1" t="s">
        <v>14494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24</v>
      </c>
      <c r="B861" s="1" t="s">
        <v>17</v>
      </c>
      <c r="C861" s="1">
        <v>329.0</v>
      </c>
      <c r="D861" s="1">
        <v>0.0</v>
      </c>
      <c r="E861" s="1" t="s">
        <v>25</v>
      </c>
      <c r="F861" s="1" t="s">
        <v>26</v>
      </c>
      <c r="G861" s="1" t="s">
        <v>27</v>
      </c>
      <c r="H861" s="1" t="s">
        <v>14495</v>
      </c>
      <c r="I861" s="1" t="s">
        <v>14496</v>
      </c>
      <c r="J861" s="1" t="s">
        <v>14496</v>
      </c>
      <c r="K861" s="2"/>
      <c r="L861" s="1">
        <v>-3.0</v>
      </c>
      <c r="M861" s="1"/>
      <c r="N861" s="1">
        <v>11.243566666666666</v>
      </c>
      <c r="O861" s="1" t="s">
        <v>11746</v>
      </c>
      <c r="P861" s="1" t="s">
        <v>14497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48</v>
      </c>
      <c r="B862" s="1" t="s">
        <v>17</v>
      </c>
      <c r="C862" s="3">
        <v>380.0</v>
      </c>
      <c r="D862" s="1">
        <v>118.0</v>
      </c>
      <c r="E862" s="2"/>
      <c r="F862" s="1" t="s">
        <v>18</v>
      </c>
      <c r="G862" s="1" t="s">
        <v>123</v>
      </c>
      <c r="H862" s="1" t="s">
        <v>14498</v>
      </c>
      <c r="I862" s="1" t="s">
        <v>14499</v>
      </c>
      <c r="J862" s="1" t="s">
        <v>14499</v>
      </c>
      <c r="K862" s="2"/>
      <c r="L862" s="1">
        <v>0.0</v>
      </c>
      <c r="M862" s="1"/>
      <c r="N862" s="1">
        <v>75.77083333333333</v>
      </c>
      <c r="O862" s="1" t="s">
        <v>55</v>
      </c>
      <c r="P862" s="1" t="s">
        <v>14500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16</v>
      </c>
      <c r="B863" s="1" t="s">
        <v>1468</v>
      </c>
      <c r="C863" s="1">
        <v>249.0</v>
      </c>
      <c r="D863" s="1">
        <v>0.0</v>
      </c>
      <c r="E863" s="2"/>
      <c r="F863" s="1" t="s">
        <v>18</v>
      </c>
      <c r="G863" s="1" t="s">
        <v>19</v>
      </c>
      <c r="H863" s="1" t="s">
        <v>14501</v>
      </c>
      <c r="I863" s="2"/>
      <c r="J863" s="2"/>
      <c r="K863" s="2"/>
      <c r="L863" s="1">
        <v>0.0</v>
      </c>
      <c r="M863" s="1"/>
      <c r="N863" s="2"/>
      <c r="O863" s="1" t="s">
        <v>22</v>
      </c>
      <c r="P863" s="1" t="s">
        <v>14502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48</v>
      </c>
      <c r="B864" s="1" t="s">
        <v>17</v>
      </c>
      <c r="C864" s="1">
        <v>517.0</v>
      </c>
      <c r="D864" s="1">
        <v>105.0</v>
      </c>
      <c r="E864" s="2"/>
      <c r="F864" s="1" t="s">
        <v>18</v>
      </c>
      <c r="G864" s="1" t="s">
        <v>27</v>
      </c>
      <c r="H864" s="1" t="s">
        <v>14503</v>
      </c>
      <c r="I864" s="1" t="s">
        <v>14504</v>
      </c>
      <c r="J864" s="1" t="s">
        <v>14504</v>
      </c>
      <c r="K864" s="2"/>
      <c r="L864" s="1">
        <v>-4.0</v>
      </c>
      <c r="M864" s="1"/>
      <c r="N864" s="1">
        <v>19.014583333333334</v>
      </c>
      <c r="O864" s="1" t="s">
        <v>55</v>
      </c>
      <c r="P864" s="1" t="s">
        <v>14505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16</v>
      </c>
      <c r="B865" s="1" t="s">
        <v>17</v>
      </c>
      <c r="C865" s="1">
        <v>309.0</v>
      </c>
      <c r="D865" s="1">
        <v>0.0</v>
      </c>
      <c r="E865" s="2"/>
      <c r="F865" s="1" t="s">
        <v>18</v>
      </c>
      <c r="G865" s="1" t="s">
        <v>19</v>
      </c>
      <c r="H865" s="1" t="s">
        <v>14506</v>
      </c>
      <c r="I865" s="1" t="s">
        <v>14507</v>
      </c>
      <c r="J865" s="1" t="s">
        <v>14507</v>
      </c>
      <c r="K865" s="2"/>
      <c r="L865" s="1">
        <v>3.0</v>
      </c>
      <c r="M865" s="1"/>
      <c r="N865" s="1">
        <v>9.981283333333334</v>
      </c>
      <c r="O865" s="1" t="s">
        <v>22</v>
      </c>
      <c r="P865" s="1" t="s">
        <v>14508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24</v>
      </c>
      <c r="B866" s="1" t="s">
        <v>17</v>
      </c>
      <c r="C866" s="1">
        <v>214.2</v>
      </c>
      <c r="D866" s="1">
        <v>0.0</v>
      </c>
      <c r="E866" s="1" t="s">
        <v>25</v>
      </c>
      <c r="F866" s="1" t="s">
        <v>26</v>
      </c>
      <c r="G866" s="1" t="s">
        <v>27</v>
      </c>
      <c r="H866" s="1" t="s">
        <v>14509</v>
      </c>
      <c r="I866" s="1" t="s">
        <v>14510</v>
      </c>
      <c r="J866" s="1" t="s">
        <v>14510</v>
      </c>
      <c r="K866" s="2"/>
      <c r="L866" s="1">
        <v>-2.0</v>
      </c>
      <c r="M866" s="1"/>
      <c r="N866" s="1">
        <v>12.416633333333333</v>
      </c>
      <c r="O866" s="1" t="s">
        <v>11746</v>
      </c>
      <c r="P866" s="1" t="s">
        <v>11800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48</v>
      </c>
      <c r="B867" s="1" t="s">
        <v>17</v>
      </c>
      <c r="C867" s="1">
        <v>503.0</v>
      </c>
      <c r="D867" s="1">
        <v>0.0</v>
      </c>
      <c r="E867" s="1" t="s">
        <v>25</v>
      </c>
      <c r="F867" s="1" t="s">
        <v>50</v>
      </c>
      <c r="G867" s="1" t="s">
        <v>27</v>
      </c>
      <c r="H867" s="1" t="s">
        <v>14511</v>
      </c>
      <c r="I867" s="1" t="s">
        <v>14512</v>
      </c>
      <c r="J867" s="1" t="s">
        <v>14513</v>
      </c>
      <c r="K867" s="1" t="s">
        <v>14514</v>
      </c>
      <c r="L867" s="1">
        <v>-8.0</v>
      </c>
      <c r="M867" s="1">
        <v>2.3274833333333333</v>
      </c>
      <c r="N867" s="1">
        <v>14.330316666666667</v>
      </c>
      <c r="O867" s="1" t="s">
        <v>55</v>
      </c>
      <c r="P867" s="1" t="s">
        <v>14515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48</v>
      </c>
      <c r="B868" s="1" t="s">
        <v>17</v>
      </c>
      <c r="C868" s="1">
        <v>247.0</v>
      </c>
      <c r="D868" s="1">
        <v>62.0</v>
      </c>
      <c r="E868" s="2"/>
      <c r="F868" s="1" t="s">
        <v>18</v>
      </c>
      <c r="G868" s="1" t="s">
        <v>123</v>
      </c>
      <c r="H868" s="1" t="s">
        <v>14516</v>
      </c>
      <c r="I868" s="1" t="s">
        <v>14517</v>
      </c>
      <c r="J868" s="1" t="s">
        <v>14517</v>
      </c>
      <c r="K868" s="2"/>
      <c r="L868" s="1">
        <v>-3.0</v>
      </c>
      <c r="M868" s="1"/>
      <c r="N868" s="1">
        <v>28.347733333333334</v>
      </c>
      <c r="O868" s="1" t="s">
        <v>55</v>
      </c>
      <c r="P868" s="1" t="s">
        <v>12834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16</v>
      </c>
      <c r="B869" s="1" t="s">
        <v>17</v>
      </c>
      <c r="C869" s="1">
        <v>249.0</v>
      </c>
      <c r="D869" s="1">
        <v>0.0</v>
      </c>
      <c r="E869" s="2"/>
      <c r="F869" s="1" t="s">
        <v>18</v>
      </c>
      <c r="G869" s="1" t="s">
        <v>19</v>
      </c>
      <c r="H869" s="1" t="s">
        <v>14518</v>
      </c>
      <c r="I869" s="1" t="s">
        <v>14519</v>
      </c>
      <c r="J869" s="1" t="s">
        <v>14519</v>
      </c>
      <c r="K869" s="2"/>
      <c r="L869" s="1">
        <v>1.0</v>
      </c>
      <c r="M869" s="1"/>
      <c r="N869" s="1">
        <v>7.573933333333334</v>
      </c>
      <c r="O869" s="1" t="s">
        <v>22</v>
      </c>
      <c r="P869" s="1" t="s">
        <v>14520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48</v>
      </c>
      <c r="B870" s="1" t="s">
        <v>1468</v>
      </c>
      <c r="C870" s="1">
        <v>299.0</v>
      </c>
      <c r="D870" s="1">
        <v>0.0</v>
      </c>
      <c r="E870" s="1" t="s">
        <v>14521</v>
      </c>
      <c r="F870" s="1" t="s">
        <v>50</v>
      </c>
      <c r="G870" s="1" t="s">
        <v>19</v>
      </c>
      <c r="H870" s="1" t="s">
        <v>14522</v>
      </c>
      <c r="I870" s="1" t="s">
        <v>14523</v>
      </c>
      <c r="J870" s="2"/>
      <c r="K870" s="1" t="s">
        <v>14524</v>
      </c>
      <c r="L870" s="1">
        <v>0.0</v>
      </c>
      <c r="M870" s="1">
        <v>0.009466666666666667</v>
      </c>
      <c r="N870" s="1">
        <v>6.33615</v>
      </c>
      <c r="O870" s="1" t="s">
        <v>55</v>
      </c>
      <c r="P870" s="1" t="s">
        <v>14127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24</v>
      </c>
      <c r="B871" s="1" t="s">
        <v>17</v>
      </c>
      <c r="C871" s="1">
        <v>434.0</v>
      </c>
      <c r="D871" s="1">
        <v>0.0</v>
      </c>
      <c r="E871" s="1" t="s">
        <v>25</v>
      </c>
      <c r="F871" s="1" t="s">
        <v>26</v>
      </c>
      <c r="G871" s="1" t="s">
        <v>27</v>
      </c>
      <c r="H871" s="1" t="s">
        <v>14525</v>
      </c>
      <c r="I871" s="1" t="s">
        <v>14526</v>
      </c>
      <c r="J871" s="1" t="s">
        <v>14526</v>
      </c>
      <c r="K871" s="2"/>
      <c r="L871" s="1">
        <v>-3.0</v>
      </c>
      <c r="M871" s="1"/>
      <c r="N871" s="1">
        <v>11.260233333333334</v>
      </c>
      <c r="O871" s="1" t="s">
        <v>11746</v>
      </c>
      <c r="P871" s="1" t="s">
        <v>14527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32</v>
      </c>
      <c r="B872" s="1" t="s">
        <v>112</v>
      </c>
      <c r="C872" s="1">
        <v>289.0</v>
      </c>
      <c r="D872" s="1">
        <v>0.0</v>
      </c>
      <c r="E872" s="2"/>
      <c r="F872" s="1" t="s">
        <v>26</v>
      </c>
      <c r="G872" s="1" t="s">
        <v>27</v>
      </c>
      <c r="H872" s="1" t="s">
        <v>14528</v>
      </c>
      <c r="I872" s="1" t="s">
        <v>14529</v>
      </c>
      <c r="J872" s="1" t="s">
        <v>14529</v>
      </c>
      <c r="K872" s="2"/>
      <c r="L872" s="1">
        <v>-5.0</v>
      </c>
      <c r="M872" s="1"/>
      <c r="N872" s="1">
        <v>9.7547</v>
      </c>
      <c r="O872" s="1" t="s">
        <v>11739</v>
      </c>
      <c r="P872" s="1" t="s">
        <v>14530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24</v>
      </c>
      <c r="B873" s="1" t="s">
        <v>17</v>
      </c>
      <c r="C873" s="1">
        <v>294.0</v>
      </c>
      <c r="D873" s="1">
        <v>0.0</v>
      </c>
      <c r="E873" s="1" t="s">
        <v>25</v>
      </c>
      <c r="F873" s="1" t="s">
        <v>26</v>
      </c>
      <c r="G873" s="1" t="s">
        <v>27</v>
      </c>
      <c r="H873" s="1" t="s">
        <v>14531</v>
      </c>
      <c r="I873" s="1" t="s">
        <v>14532</v>
      </c>
      <c r="J873" s="1" t="s">
        <v>14532</v>
      </c>
      <c r="K873" s="2"/>
      <c r="L873" s="1">
        <v>0.0</v>
      </c>
      <c r="M873" s="1"/>
      <c r="N873" s="1">
        <v>14.748</v>
      </c>
      <c r="O873" s="1" t="s">
        <v>11746</v>
      </c>
      <c r="P873" s="1" t="s">
        <v>14533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32</v>
      </c>
      <c r="B874" s="1" t="s">
        <v>112</v>
      </c>
      <c r="C874" s="1">
        <v>383.0</v>
      </c>
      <c r="D874" s="1">
        <v>0.0</v>
      </c>
      <c r="E874" s="2"/>
      <c r="F874" s="1" t="s">
        <v>26</v>
      </c>
      <c r="G874" s="1" t="s">
        <v>27</v>
      </c>
      <c r="H874" s="1" t="s">
        <v>14534</v>
      </c>
      <c r="I874" s="1" t="s">
        <v>14535</v>
      </c>
      <c r="J874" s="1" t="s">
        <v>14535</v>
      </c>
      <c r="K874" s="2"/>
      <c r="L874" s="1">
        <v>-6.0</v>
      </c>
      <c r="M874" s="1"/>
      <c r="N874" s="1">
        <v>8.771683333333334</v>
      </c>
      <c r="O874" s="1" t="s">
        <v>11739</v>
      </c>
      <c r="P874" s="1" t="s">
        <v>14536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48</v>
      </c>
      <c r="B875" s="1" t="s">
        <v>17</v>
      </c>
      <c r="C875" s="3">
        <v>306.0</v>
      </c>
      <c r="D875" s="1">
        <v>0.0</v>
      </c>
      <c r="E875" s="1" t="s">
        <v>14521</v>
      </c>
      <c r="F875" s="1" t="s">
        <v>50</v>
      </c>
      <c r="G875" s="1" t="s">
        <v>27</v>
      </c>
      <c r="H875" s="1" t="s">
        <v>14537</v>
      </c>
      <c r="I875" s="1" t="s">
        <v>14538</v>
      </c>
      <c r="J875" s="1" t="s">
        <v>14539</v>
      </c>
      <c r="K875" s="1" t="s">
        <v>14540</v>
      </c>
      <c r="L875" s="1">
        <v>-7.0</v>
      </c>
      <c r="M875" s="1">
        <v>0.015116666666666667</v>
      </c>
      <c r="N875" s="1">
        <v>11.540933333333333</v>
      </c>
      <c r="O875" s="1" t="s">
        <v>55</v>
      </c>
      <c r="P875" s="1" t="s">
        <v>14541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24</v>
      </c>
      <c r="B876" s="1" t="s">
        <v>17</v>
      </c>
      <c r="C876" s="1">
        <v>364.0</v>
      </c>
      <c r="D876" s="1">
        <v>0.0</v>
      </c>
      <c r="E876" s="1" t="s">
        <v>25</v>
      </c>
      <c r="F876" s="1" t="s">
        <v>26</v>
      </c>
      <c r="G876" s="1" t="s">
        <v>27</v>
      </c>
      <c r="H876" s="1" t="s">
        <v>14542</v>
      </c>
      <c r="I876" s="1" t="s">
        <v>14543</v>
      </c>
      <c r="J876" s="1" t="s">
        <v>14543</v>
      </c>
      <c r="K876" s="2"/>
      <c r="L876" s="1">
        <v>-7.0</v>
      </c>
      <c r="M876" s="1"/>
      <c r="N876" s="1">
        <v>7.643133333333333</v>
      </c>
      <c r="O876" s="1" t="s">
        <v>11746</v>
      </c>
      <c r="P876" s="1" t="s">
        <v>13161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24</v>
      </c>
      <c r="B877" s="1" t="s">
        <v>17</v>
      </c>
      <c r="C877" s="3">
        <v>321.0</v>
      </c>
      <c r="D877" s="1">
        <v>0.0</v>
      </c>
      <c r="E877" s="1" t="s">
        <v>25</v>
      </c>
      <c r="F877" s="1" t="s">
        <v>26</v>
      </c>
      <c r="G877" s="1" t="s">
        <v>27</v>
      </c>
      <c r="H877" s="1" t="s">
        <v>14544</v>
      </c>
      <c r="I877" s="1" t="s">
        <v>14545</v>
      </c>
      <c r="J877" s="1" t="s">
        <v>14545</v>
      </c>
      <c r="K877" s="2"/>
      <c r="L877" s="1">
        <v>-7.0</v>
      </c>
      <c r="M877" s="1"/>
      <c r="N877" s="1">
        <v>7.71975</v>
      </c>
      <c r="O877" s="1" t="s">
        <v>11746</v>
      </c>
      <c r="P877" s="1" t="s">
        <v>14546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48</v>
      </c>
      <c r="B878" s="1" t="s">
        <v>17</v>
      </c>
      <c r="C878" s="1">
        <v>299.0</v>
      </c>
      <c r="D878" s="1">
        <v>75.0</v>
      </c>
      <c r="E878" s="2"/>
      <c r="F878" s="1" t="s">
        <v>18</v>
      </c>
      <c r="G878" s="1" t="s">
        <v>19</v>
      </c>
      <c r="H878" s="1" t="s">
        <v>14547</v>
      </c>
      <c r="I878" s="1" t="s">
        <v>14548</v>
      </c>
      <c r="J878" s="1" t="s">
        <v>14548</v>
      </c>
      <c r="K878" s="2"/>
      <c r="L878" s="1">
        <v>-8.0</v>
      </c>
      <c r="M878" s="1"/>
      <c r="N878" s="1">
        <v>10.5993</v>
      </c>
      <c r="O878" s="1" t="s">
        <v>55</v>
      </c>
      <c r="P878" s="1" t="s">
        <v>14549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48</v>
      </c>
      <c r="B879" s="1" t="s">
        <v>17</v>
      </c>
      <c r="C879" s="1">
        <v>598.0</v>
      </c>
      <c r="D879" s="1">
        <v>150.0</v>
      </c>
      <c r="E879" s="2"/>
      <c r="F879" s="1" t="s">
        <v>18</v>
      </c>
      <c r="G879" s="1" t="s">
        <v>123</v>
      </c>
      <c r="H879" s="1" t="s">
        <v>14550</v>
      </c>
      <c r="I879" s="1" t="s">
        <v>14551</v>
      </c>
      <c r="J879" s="1" t="s">
        <v>14551</v>
      </c>
      <c r="K879" s="2"/>
      <c r="L879" s="1">
        <v>0.0</v>
      </c>
      <c r="M879" s="1"/>
      <c r="N879" s="1">
        <v>24.290483333333334</v>
      </c>
      <c r="O879" s="1" t="s">
        <v>55</v>
      </c>
      <c r="P879" s="1" t="s">
        <v>14552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32</v>
      </c>
      <c r="B880" s="1" t="s">
        <v>112</v>
      </c>
      <c r="C880" s="1">
        <v>329.0</v>
      </c>
      <c r="D880" s="1">
        <v>0.0</v>
      </c>
      <c r="E880" s="2"/>
      <c r="F880" s="1" t="s">
        <v>26</v>
      </c>
      <c r="G880" s="1" t="s">
        <v>27</v>
      </c>
      <c r="H880" s="1" t="s">
        <v>14553</v>
      </c>
      <c r="I880" s="1" t="s">
        <v>14554</v>
      </c>
      <c r="J880" s="1" t="s">
        <v>14554</v>
      </c>
      <c r="K880" s="2"/>
      <c r="L880" s="1">
        <v>-1.0</v>
      </c>
      <c r="M880" s="1"/>
      <c r="N880" s="1">
        <v>13.160683333333333</v>
      </c>
      <c r="O880" s="1" t="s">
        <v>11739</v>
      </c>
      <c r="P880" s="1" t="s">
        <v>14555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48</v>
      </c>
      <c r="B881" s="1" t="s">
        <v>17</v>
      </c>
      <c r="C881" s="3">
        <v>236.0</v>
      </c>
      <c r="D881" s="1">
        <v>73.0</v>
      </c>
      <c r="E881" s="2"/>
      <c r="F881" s="1" t="s">
        <v>18</v>
      </c>
      <c r="G881" s="1" t="s">
        <v>123</v>
      </c>
      <c r="H881" s="1" t="s">
        <v>14556</v>
      </c>
      <c r="I881" s="1" t="s">
        <v>14557</v>
      </c>
      <c r="J881" s="1" t="s">
        <v>14557</v>
      </c>
      <c r="K881" s="2"/>
      <c r="L881" s="1">
        <v>-1.0</v>
      </c>
      <c r="M881" s="1"/>
      <c r="N881" s="1">
        <v>17.352533333333334</v>
      </c>
      <c r="O881" s="1" t="s">
        <v>55</v>
      </c>
      <c r="P881" s="1" t="s">
        <v>14558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24</v>
      </c>
      <c r="B882" s="1" t="s">
        <v>17</v>
      </c>
      <c r="C882" s="1">
        <v>341.2</v>
      </c>
      <c r="D882" s="1">
        <v>0.0</v>
      </c>
      <c r="E882" s="1" t="s">
        <v>25</v>
      </c>
      <c r="F882" s="1" t="s">
        <v>26</v>
      </c>
      <c r="G882" s="1" t="s">
        <v>27</v>
      </c>
      <c r="H882" s="1" t="s">
        <v>14559</v>
      </c>
      <c r="I882" s="1" t="s">
        <v>14560</v>
      </c>
      <c r="J882" s="1" t="s">
        <v>14560</v>
      </c>
      <c r="K882" s="2"/>
      <c r="L882" s="1">
        <v>0.0</v>
      </c>
      <c r="M882" s="1"/>
      <c r="N882" s="1">
        <v>15.01735</v>
      </c>
      <c r="O882" s="1" t="s">
        <v>11746</v>
      </c>
      <c r="P882" s="1" t="s">
        <v>14561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48</v>
      </c>
      <c r="B883" s="1" t="s">
        <v>17</v>
      </c>
      <c r="C883" s="1">
        <v>250.0</v>
      </c>
      <c r="D883" s="1">
        <v>0.0</v>
      </c>
      <c r="E883" s="1" t="s">
        <v>14521</v>
      </c>
      <c r="F883" s="1" t="s">
        <v>50</v>
      </c>
      <c r="G883" s="1" t="s">
        <v>27</v>
      </c>
      <c r="H883" s="1" t="s">
        <v>14562</v>
      </c>
      <c r="I883" s="1" t="s">
        <v>14563</v>
      </c>
      <c r="J883" s="1" t="s">
        <v>14564</v>
      </c>
      <c r="K883" s="1" t="s">
        <v>14565</v>
      </c>
      <c r="L883" s="1">
        <v>4.0</v>
      </c>
      <c r="M883" s="1">
        <v>0.0147</v>
      </c>
      <c r="N883" s="1">
        <v>44.522083333333335</v>
      </c>
      <c r="O883" s="1" t="s">
        <v>55</v>
      </c>
      <c r="P883" s="1" t="s">
        <v>12470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32</v>
      </c>
      <c r="B884" s="1" t="s">
        <v>112</v>
      </c>
      <c r="C884" s="1">
        <v>329.0</v>
      </c>
      <c r="D884" s="1">
        <v>0.0</v>
      </c>
      <c r="E884" s="2"/>
      <c r="F884" s="1" t="s">
        <v>26</v>
      </c>
      <c r="G884" s="1" t="s">
        <v>19</v>
      </c>
      <c r="H884" s="1" t="s">
        <v>14566</v>
      </c>
      <c r="I884" s="1" t="s">
        <v>14567</v>
      </c>
      <c r="J884" s="1" t="s">
        <v>14567</v>
      </c>
      <c r="K884" s="2"/>
      <c r="L884" s="1">
        <v>-3.0</v>
      </c>
      <c r="M884" s="1"/>
      <c r="N884" s="1">
        <v>11.807766666666666</v>
      </c>
      <c r="O884" s="1" t="s">
        <v>11739</v>
      </c>
      <c r="P884" s="1" t="s">
        <v>14568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32</v>
      </c>
      <c r="B885" s="1" t="s">
        <v>112</v>
      </c>
      <c r="C885" s="3">
        <v>491.0</v>
      </c>
      <c r="D885" s="1">
        <v>0.0</v>
      </c>
      <c r="E885" s="2"/>
      <c r="F885" s="1" t="s">
        <v>26</v>
      </c>
      <c r="G885" s="1" t="s">
        <v>27</v>
      </c>
      <c r="H885" s="1" t="s">
        <v>14569</v>
      </c>
      <c r="I885" s="1" t="s">
        <v>14570</v>
      </c>
      <c r="J885" s="1" t="s">
        <v>14570</v>
      </c>
      <c r="K885" s="2"/>
      <c r="L885" s="1">
        <v>-2.0</v>
      </c>
      <c r="M885" s="1"/>
      <c r="N885" s="1">
        <v>12.4907</v>
      </c>
      <c r="O885" s="1" t="s">
        <v>11739</v>
      </c>
      <c r="P885" s="1" t="s">
        <v>14571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48</v>
      </c>
      <c r="B886" s="1" t="s">
        <v>17</v>
      </c>
      <c r="C886" s="1">
        <v>219.0</v>
      </c>
      <c r="D886" s="1">
        <v>50.0</v>
      </c>
      <c r="E886" s="2"/>
      <c r="F886" s="1" t="s">
        <v>18</v>
      </c>
      <c r="G886" s="1" t="s">
        <v>19</v>
      </c>
      <c r="H886" s="1" t="s">
        <v>14572</v>
      </c>
      <c r="I886" s="1" t="s">
        <v>14573</v>
      </c>
      <c r="J886" s="1" t="s">
        <v>14573</v>
      </c>
      <c r="K886" s="2"/>
      <c r="L886" s="1">
        <v>-4.0</v>
      </c>
      <c r="M886" s="1"/>
      <c r="N886" s="1">
        <v>14.994666666666667</v>
      </c>
      <c r="O886" s="1" t="s">
        <v>55</v>
      </c>
      <c r="P886" s="1" t="s">
        <v>14574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24</v>
      </c>
      <c r="B887" s="1" t="s">
        <v>17</v>
      </c>
      <c r="C887" s="1">
        <v>428.4</v>
      </c>
      <c r="D887" s="1">
        <v>0.0</v>
      </c>
      <c r="E887" s="1" t="s">
        <v>25</v>
      </c>
      <c r="F887" s="1" t="s">
        <v>26</v>
      </c>
      <c r="G887" s="1" t="s">
        <v>27</v>
      </c>
      <c r="H887" s="1" t="s">
        <v>14575</v>
      </c>
      <c r="I887" s="1" t="s">
        <v>14576</v>
      </c>
      <c r="J887" s="1" t="s">
        <v>14576</v>
      </c>
      <c r="K887" s="2"/>
      <c r="L887" s="1">
        <v>1.0</v>
      </c>
      <c r="M887" s="1"/>
      <c r="N887" s="1">
        <v>16.867866666666668</v>
      </c>
      <c r="O887" s="1" t="s">
        <v>11746</v>
      </c>
      <c r="P887" s="1" t="s">
        <v>14577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66</v>
      </c>
      <c r="B888" s="1" t="s">
        <v>112</v>
      </c>
      <c r="C888" s="1">
        <v>329.0</v>
      </c>
      <c r="D888" s="1">
        <v>0.0</v>
      </c>
      <c r="E888" s="1" t="s">
        <v>4123</v>
      </c>
      <c r="F888" s="1" t="s">
        <v>26</v>
      </c>
      <c r="G888" s="1" t="s">
        <v>27</v>
      </c>
      <c r="H888" s="1" t="s">
        <v>14578</v>
      </c>
      <c r="I888" s="1" t="s">
        <v>14579</v>
      </c>
      <c r="J888" s="1" t="s">
        <v>14579</v>
      </c>
      <c r="K888" s="2"/>
      <c r="L888" s="1">
        <v>0.0</v>
      </c>
      <c r="M888" s="1"/>
      <c r="N888" s="1">
        <v>15.608166666666667</v>
      </c>
      <c r="O888" s="1" t="s">
        <v>11739</v>
      </c>
      <c r="P888" s="1" t="s">
        <v>5959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66</v>
      </c>
      <c r="B889" s="1" t="s">
        <v>112</v>
      </c>
      <c r="C889" s="1">
        <v>289.0</v>
      </c>
      <c r="D889" s="1">
        <v>0.0</v>
      </c>
      <c r="E889" s="1" t="s">
        <v>14580</v>
      </c>
      <c r="F889" s="1" t="s">
        <v>26</v>
      </c>
      <c r="G889" s="1" t="s">
        <v>27</v>
      </c>
      <c r="H889" s="1" t="s">
        <v>14581</v>
      </c>
      <c r="I889" s="1" t="s">
        <v>14582</v>
      </c>
      <c r="J889" s="1" t="s">
        <v>14582</v>
      </c>
      <c r="K889" s="2"/>
      <c r="L889" s="1">
        <v>-1.0</v>
      </c>
      <c r="M889" s="1"/>
      <c r="N889" s="1">
        <v>13.469666666666667</v>
      </c>
      <c r="O889" s="1" t="s">
        <v>11739</v>
      </c>
      <c r="P889" s="1" t="s">
        <v>2364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66</v>
      </c>
      <c r="B890" s="1" t="s">
        <v>112</v>
      </c>
      <c r="C890" s="1">
        <v>354.0</v>
      </c>
      <c r="D890" s="1">
        <v>0.0</v>
      </c>
      <c r="E890" s="1" t="s">
        <v>4123</v>
      </c>
      <c r="F890" s="1" t="s">
        <v>26</v>
      </c>
      <c r="G890" s="1" t="s">
        <v>27</v>
      </c>
      <c r="H890" s="1" t="s">
        <v>14583</v>
      </c>
      <c r="I890" s="1" t="s">
        <v>14584</v>
      </c>
      <c r="J890" s="1" t="s">
        <v>14584</v>
      </c>
      <c r="K890" s="2"/>
      <c r="L890" s="1">
        <v>-4.0</v>
      </c>
      <c r="M890" s="1"/>
      <c r="N890" s="1">
        <v>10.184966666666666</v>
      </c>
      <c r="O890" s="1" t="s">
        <v>11739</v>
      </c>
      <c r="P890" s="1" t="s">
        <v>14585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24</v>
      </c>
      <c r="B891" s="1" t="s">
        <v>17</v>
      </c>
      <c r="C891" s="1">
        <v>214.2</v>
      </c>
      <c r="D891" s="1">
        <v>0.0</v>
      </c>
      <c r="E891" s="1" t="s">
        <v>25</v>
      </c>
      <c r="F891" s="1" t="s">
        <v>26</v>
      </c>
      <c r="G891" s="1" t="s">
        <v>27</v>
      </c>
      <c r="H891" s="1" t="s">
        <v>14586</v>
      </c>
      <c r="I891" s="1" t="s">
        <v>14587</v>
      </c>
      <c r="J891" s="1" t="s">
        <v>14587</v>
      </c>
      <c r="K891" s="2"/>
      <c r="L891" s="1">
        <v>-7.0</v>
      </c>
      <c r="M891" s="1"/>
      <c r="N891" s="1">
        <v>7.961216666666667</v>
      </c>
      <c r="O891" s="1" t="s">
        <v>11746</v>
      </c>
      <c r="P891" s="1" t="s">
        <v>11800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48</v>
      </c>
      <c r="B892" s="1" t="s">
        <v>17</v>
      </c>
      <c r="C892" s="1">
        <v>279.0</v>
      </c>
      <c r="D892" s="1">
        <v>70.0</v>
      </c>
      <c r="E892" s="2"/>
      <c r="F892" s="1" t="s">
        <v>18</v>
      </c>
      <c r="G892" s="1" t="s">
        <v>123</v>
      </c>
      <c r="H892" s="1" t="s">
        <v>14588</v>
      </c>
      <c r="I892" s="1" t="s">
        <v>14589</v>
      </c>
      <c r="J892" s="1" t="s">
        <v>14589</v>
      </c>
      <c r="K892" s="2"/>
      <c r="L892" s="1">
        <v>0.0</v>
      </c>
      <c r="M892" s="1"/>
      <c r="N892" s="1">
        <v>19.642116666666666</v>
      </c>
      <c r="O892" s="1" t="s">
        <v>55</v>
      </c>
      <c r="P892" s="1" t="s">
        <v>14590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48</v>
      </c>
      <c r="B893" s="1" t="s">
        <v>17</v>
      </c>
      <c r="C893" s="1">
        <v>494.0</v>
      </c>
      <c r="D893" s="1">
        <v>124.0</v>
      </c>
      <c r="E893" s="2"/>
      <c r="F893" s="1" t="s">
        <v>18</v>
      </c>
      <c r="G893" s="1" t="s">
        <v>123</v>
      </c>
      <c r="H893" s="1" t="s">
        <v>14591</v>
      </c>
      <c r="I893" s="1" t="s">
        <v>14592</v>
      </c>
      <c r="J893" s="1" t="s">
        <v>14592</v>
      </c>
      <c r="K893" s="2"/>
      <c r="L893" s="1">
        <v>-2.0</v>
      </c>
      <c r="M893" s="1"/>
      <c r="N893" s="1">
        <v>16.3755</v>
      </c>
      <c r="O893" s="1" t="s">
        <v>55</v>
      </c>
      <c r="P893" s="1" t="s">
        <v>14593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24</v>
      </c>
      <c r="B894" s="1" t="s">
        <v>17</v>
      </c>
      <c r="C894" s="1">
        <v>214.2</v>
      </c>
      <c r="D894" s="1">
        <v>0.0</v>
      </c>
      <c r="E894" s="1" t="s">
        <v>25</v>
      </c>
      <c r="F894" s="1" t="s">
        <v>26</v>
      </c>
      <c r="G894" s="1" t="s">
        <v>27</v>
      </c>
      <c r="H894" s="1" t="s">
        <v>14594</v>
      </c>
      <c r="I894" s="1" t="s">
        <v>14595</v>
      </c>
      <c r="J894" s="1" t="s">
        <v>14595</v>
      </c>
      <c r="K894" s="2"/>
      <c r="L894" s="1">
        <v>0.0</v>
      </c>
      <c r="M894" s="1"/>
      <c r="N894" s="1">
        <v>14.464483333333334</v>
      </c>
      <c r="O894" s="1" t="s">
        <v>11746</v>
      </c>
      <c r="P894" s="1" t="s">
        <v>11800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32</v>
      </c>
      <c r="B895" s="1" t="s">
        <v>112</v>
      </c>
      <c r="C895" s="1">
        <v>717.0</v>
      </c>
      <c r="D895" s="1">
        <v>0.0</v>
      </c>
      <c r="E895" s="2"/>
      <c r="F895" s="1" t="s">
        <v>26</v>
      </c>
      <c r="G895" s="1" t="s">
        <v>27</v>
      </c>
      <c r="H895" s="1" t="s">
        <v>14596</v>
      </c>
      <c r="I895" s="1" t="s">
        <v>14597</v>
      </c>
      <c r="J895" s="1" t="s">
        <v>14597</v>
      </c>
      <c r="K895" s="2"/>
      <c r="L895" s="1">
        <v>-1.0</v>
      </c>
      <c r="M895" s="1"/>
      <c r="N895" s="1">
        <v>18.850216666666668</v>
      </c>
      <c r="O895" s="1" t="s">
        <v>11739</v>
      </c>
      <c r="P895" s="1" t="s">
        <v>14598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32</v>
      </c>
      <c r="B896" s="1" t="s">
        <v>112</v>
      </c>
      <c r="C896" s="1">
        <v>299.0</v>
      </c>
      <c r="D896" s="1">
        <v>0.0</v>
      </c>
      <c r="E896" s="2"/>
      <c r="F896" s="1" t="s">
        <v>26</v>
      </c>
      <c r="G896" s="1" t="s">
        <v>27</v>
      </c>
      <c r="H896" s="1" t="s">
        <v>14599</v>
      </c>
      <c r="I896" s="1" t="s">
        <v>14600</v>
      </c>
      <c r="J896" s="1" t="s">
        <v>14600</v>
      </c>
      <c r="K896" s="2"/>
      <c r="L896" s="1">
        <v>-3.0</v>
      </c>
      <c r="M896" s="1"/>
      <c r="N896" s="1">
        <v>11.8389</v>
      </c>
      <c r="O896" s="1" t="s">
        <v>11739</v>
      </c>
      <c r="P896" s="1" t="s">
        <v>14601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32</v>
      </c>
      <c r="B897" s="1" t="s">
        <v>112</v>
      </c>
      <c r="C897" s="1">
        <v>855.0</v>
      </c>
      <c r="D897" s="1">
        <v>0.0</v>
      </c>
      <c r="E897" s="2"/>
      <c r="F897" s="1" t="s">
        <v>26</v>
      </c>
      <c r="G897" s="1" t="s">
        <v>27</v>
      </c>
      <c r="H897" s="1" t="s">
        <v>14602</v>
      </c>
      <c r="I897" s="1" t="s">
        <v>14603</v>
      </c>
      <c r="J897" s="1" t="s">
        <v>14603</v>
      </c>
      <c r="K897" s="2"/>
      <c r="L897" s="1">
        <v>-1.0</v>
      </c>
      <c r="M897" s="1"/>
      <c r="N897" s="1">
        <v>18.1336</v>
      </c>
      <c r="O897" s="1" t="s">
        <v>11739</v>
      </c>
      <c r="P897" s="1" t="s">
        <v>14604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24</v>
      </c>
      <c r="B898" s="1" t="s">
        <v>17</v>
      </c>
      <c r="C898" s="3">
        <v>249.2</v>
      </c>
      <c r="D898" s="1">
        <v>0.0</v>
      </c>
      <c r="E898" s="1" t="s">
        <v>25</v>
      </c>
      <c r="F898" s="1" t="s">
        <v>26</v>
      </c>
      <c r="G898" s="1" t="s">
        <v>27</v>
      </c>
      <c r="H898" s="1" t="s">
        <v>14605</v>
      </c>
      <c r="I898" s="1" t="s">
        <v>14606</v>
      </c>
      <c r="J898" s="1" t="s">
        <v>14606</v>
      </c>
      <c r="K898" s="2"/>
      <c r="L898" s="1">
        <v>-10.0</v>
      </c>
      <c r="M898" s="1"/>
      <c r="N898" s="1">
        <v>4.29235</v>
      </c>
      <c r="O898" s="1" t="s">
        <v>11746</v>
      </c>
      <c r="P898" s="1" t="s">
        <v>14607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48</v>
      </c>
      <c r="B899" s="1" t="s">
        <v>17</v>
      </c>
      <c r="C899" s="1">
        <v>433.0</v>
      </c>
      <c r="D899" s="1">
        <v>0.0</v>
      </c>
      <c r="E899" s="1" t="s">
        <v>14521</v>
      </c>
      <c r="F899" s="1" t="s">
        <v>50</v>
      </c>
      <c r="G899" s="1" t="s">
        <v>27</v>
      </c>
      <c r="H899" s="1" t="s">
        <v>14608</v>
      </c>
      <c r="I899" s="1" t="s">
        <v>14609</v>
      </c>
      <c r="J899" s="1" t="s">
        <v>14610</v>
      </c>
      <c r="K899" s="1" t="s">
        <v>14611</v>
      </c>
      <c r="L899" s="1">
        <v>2.0</v>
      </c>
      <c r="M899" s="1">
        <v>60.9351</v>
      </c>
      <c r="N899" s="1">
        <v>53.90913333333334</v>
      </c>
      <c r="O899" s="1" t="s">
        <v>55</v>
      </c>
      <c r="P899" s="1" t="s">
        <v>14612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24</v>
      </c>
      <c r="B900" s="1" t="s">
        <v>17</v>
      </c>
      <c r="C900" s="1">
        <v>610.6</v>
      </c>
      <c r="D900" s="1">
        <v>0.0</v>
      </c>
      <c r="E900" s="1" t="s">
        <v>25</v>
      </c>
      <c r="F900" s="1" t="s">
        <v>26</v>
      </c>
      <c r="G900" s="1" t="s">
        <v>27</v>
      </c>
      <c r="H900" s="1" t="s">
        <v>14613</v>
      </c>
      <c r="I900" s="1" t="s">
        <v>14614</v>
      </c>
      <c r="J900" s="1" t="s">
        <v>14614</v>
      </c>
      <c r="K900" s="2"/>
      <c r="L900" s="1">
        <v>-6.0</v>
      </c>
      <c r="M900" s="1"/>
      <c r="N900" s="1">
        <v>13.894683333333333</v>
      </c>
      <c r="O900" s="1" t="s">
        <v>11746</v>
      </c>
      <c r="P900" s="1" t="s">
        <v>14615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24</v>
      </c>
      <c r="B901" s="1" t="s">
        <v>17</v>
      </c>
      <c r="C901" s="1">
        <v>428.4</v>
      </c>
      <c r="D901" s="1">
        <v>0.0</v>
      </c>
      <c r="E901" s="1" t="s">
        <v>25</v>
      </c>
      <c r="F901" s="1" t="s">
        <v>26</v>
      </c>
      <c r="G901" s="1" t="s">
        <v>27</v>
      </c>
      <c r="H901" s="1" t="s">
        <v>14616</v>
      </c>
      <c r="I901" s="1" t="s">
        <v>14617</v>
      </c>
      <c r="J901" s="1" t="s">
        <v>14617</v>
      </c>
      <c r="K901" s="2"/>
      <c r="L901" s="1">
        <v>4.0</v>
      </c>
      <c r="M901" s="1"/>
      <c r="N901" s="1">
        <v>97.41108333333334</v>
      </c>
      <c r="O901" s="1" t="s">
        <v>11746</v>
      </c>
      <c r="P901" s="1" t="s">
        <v>14618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66</v>
      </c>
      <c r="B902" s="1" t="s">
        <v>112</v>
      </c>
      <c r="C902" s="1">
        <v>553.0</v>
      </c>
      <c r="D902" s="1">
        <v>0.0</v>
      </c>
      <c r="E902" s="1" t="s">
        <v>14619</v>
      </c>
      <c r="F902" s="1" t="s">
        <v>26</v>
      </c>
      <c r="G902" s="1" t="s">
        <v>27</v>
      </c>
      <c r="H902" s="1" t="s">
        <v>14620</v>
      </c>
      <c r="I902" s="1" t="s">
        <v>14621</v>
      </c>
      <c r="J902" s="1" t="s">
        <v>14621</v>
      </c>
      <c r="K902" s="2"/>
      <c r="L902" s="1">
        <v>-4.0</v>
      </c>
      <c r="M902" s="1"/>
      <c r="N902" s="1">
        <v>15.6083</v>
      </c>
      <c r="O902" s="1" t="s">
        <v>11739</v>
      </c>
      <c r="P902" s="1" t="s">
        <v>14622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16</v>
      </c>
      <c r="B903" s="1" t="s">
        <v>17</v>
      </c>
      <c r="C903" s="1">
        <v>287.0</v>
      </c>
      <c r="D903" s="1">
        <v>0.0</v>
      </c>
      <c r="E903" s="1" t="s">
        <v>25</v>
      </c>
      <c r="F903" s="1" t="s">
        <v>50</v>
      </c>
      <c r="G903" s="1" t="s">
        <v>19</v>
      </c>
      <c r="H903" s="1" t="s">
        <v>14623</v>
      </c>
      <c r="I903" s="1" t="s">
        <v>14624</v>
      </c>
      <c r="J903" s="1" t="s">
        <v>14625</v>
      </c>
      <c r="K903" s="1" t="s">
        <v>14626</v>
      </c>
      <c r="L903" s="1">
        <v>5.0</v>
      </c>
      <c r="M903" s="1">
        <v>0.11595</v>
      </c>
      <c r="N903" s="1">
        <v>13.689866666666667</v>
      </c>
      <c r="O903" s="1" t="s">
        <v>22</v>
      </c>
      <c r="P903" s="1" t="s">
        <v>14627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24</v>
      </c>
      <c r="B904" s="1" t="s">
        <v>17</v>
      </c>
      <c r="C904" s="1">
        <v>469.0</v>
      </c>
      <c r="D904" s="1">
        <v>0.0</v>
      </c>
      <c r="E904" s="1" t="s">
        <v>25</v>
      </c>
      <c r="F904" s="1" t="s">
        <v>26</v>
      </c>
      <c r="G904" s="1" t="s">
        <v>27</v>
      </c>
      <c r="H904" s="1" t="s">
        <v>14628</v>
      </c>
      <c r="I904" s="1" t="s">
        <v>14629</v>
      </c>
      <c r="J904" s="1" t="s">
        <v>14629</v>
      </c>
      <c r="K904" s="2"/>
      <c r="L904" s="1">
        <v>-4.0</v>
      </c>
      <c r="M904" s="1"/>
      <c r="N904" s="1">
        <v>10.792133333333334</v>
      </c>
      <c r="O904" s="1" t="s">
        <v>11746</v>
      </c>
      <c r="P904" s="1" t="s">
        <v>14630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24</v>
      </c>
      <c r="B905" s="1" t="s">
        <v>17</v>
      </c>
      <c r="C905" s="1">
        <v>329.0</v>
      </c>
      <c r="D905" s="1">
        <v>0.0</v>
      </c>
      <c r="E905" s="1" t="s">
        <v>25</v>
      </c>
      <c r="F905" s="1" t="s">
        <v>26</v>
      </c>
      <c r="G905" s="1" t="s">
        <v>27</v>
      </c>
      <c r="H905" s="1" t="s">
        <v>14631</v>
      </c>
      <c r="I905" s="1" t="s">
        <v>14632</v>
      </c>
      <c r="J905" s="1" t="s">
        <v>14632</v>
      </c>
      <c r="K905" s="2"/>
      <c r="L905" s="1">
        <v>-3.0</v>
      </c>
      <c r="M905" s="1"/>
      <c r="N905" s="1">
        <v>11.9972</v>
      </c>
      <c r="O905" s="1" t="s">
        <v>11746</v>
      </c>
      <c r="P905" s="1" t="s">
        <v>14497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24</v>
      </c>
      <c r="B906" s="1" t="s">
        <v>17</v>
      </c>
      <c r="C906" s="1">
        <v>333.2</v>
      </c>
      <c r="D906" s="1">
        <v>0.0</v>
      </c>
      <c r="E906" s="1" t="s">
        <v>25</v>
      </c>
      <c r="F906" s="1" t="s">
        <v>26</v>
      </c>
      <c r="G906" s="1" t="s">
        <v>27</v>
      </c>
      <c r="H906" s="1" t="s">
        <v>14633</v>
      </c>
      <c r="I906" s="1" t="s">
        <v>14634</v>
      </c>
      <c r="J906" s="1" t="s">
        <v>14634</v>
      </c>
      <c r="K906" s="2"/>
      <c r="L906" s="1">
        <v>-4.0</v>
      </c>
      <c r="M906" s="1"/>
      <c r="N906" s="1">
        <v>10.219566666666667</v>
      </c>
      <c r="O906" s="1" t="s">
        <v>11746</v>
      </c>
      <c r="P906" s="1" t="s">
        <v>14635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24</v>
      </c>
      <c r="B907" s="1" t="s">
        <v>1468</v>
      </c>
      <c r="C907" s="1">
        <v>364.0</v>
      </c>
      <c r="D907" s="1">
        <v>0.0</v>
      </c>
      <c r="E907" s="1" t="s">
        <v>25</v>
      </c>
      <c r="F907" s="1" t="s">
        <v>26</v>
      </c>
      <c r="G907" s="1" t="s">
        <v>27</v>
      </c>
      <c r="H907" s="1" t="s">
        <v>14636</v>
      </c>
      <c r="I907" s="1" t="s">
        <v>14637</v>
      </c>
      <c r="J907" s="1" t="s">
        <v>14637</v>
      </c>
      <c r="K907" s="2"/>
      <c r="L907" s="1">
        <v>1.0</v>
      </c>
      <c r="M907" s="1"/>
      <c r="N907" s="1">
        <v>16.096833333333333</v>
      </c>
      <c r="O907" s="1" t="s">
        <v>11746</v>
      </c>
      <c r="P907" s="1" t="s">
        <v>14638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24</v>
      </c>
      <c r="B908" s="1" t="s">
        <v>17</v>
      </c>
      <c r="C908" s="3">
        <v>1138.6</v>
      </c>
      <c r="D908" s="1">
        <v>0.0</v>
      </c>
      <c r="E908" s="1" t="s">
        <v>25</v>
      </c>
      <c r="F908" s="1" t="s">
        <v>26</v>
      </c>
      <c r="G908" s="1" t="s">
        <v>27</v>
      </c>
      <c r="H908" s="1" t="s">
        <v>14639</v>
      </c>
      <c r="I908" s="1" t="s">
        <v>14640</v>
      </c>
      <c r="J908" s="1" t="s">
        <v>14640</v>
      </c>
      <c r="K908" s="2"/>
      <c r="L908" s="1">
        <v>-1.0</v>
      </c>
      <c r="M908" s="1"/>
      <c r="N908" s="1">
        <v>18.15138333333333</v>
      </c>
      <c r="O908" s="1" t="s">
        <v>11746</v>
      </c>
      <c r="P908" s="1" t="s">
        <v>14641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32</v>
      </c>
      <c r="B909" s="1" t="s">
        <v>112</v>
      </c>
      <c r="C909" s="1">
        <v>323.0</v>
      </c>
      <c r="D909" s="1">
        <v>0.0</v>
      </c>
      <c r="E909" s="2"/>
      <c r="F909" s="1" t="s">
        <v>26</v>
      </c>
      <c r="G909" s="1" t="s">
        <v>19</v>
      </c>
      <c r="H909" s="1" t="s">
        <v>14642</v>
      </c>
      <c r="I909" s="1" t="s">
        <v>14643</v>
      </c>
      <c r="J909" s="1" t="s">
        <v>14643</v>
      </c>
      <c r="K909" s="2"/>
      <c r="L909" s="1">
        <v>-6.0</v>
      </c>
      <c r="M909" s="1"/>
      <c r="N909" s="1">
        <v>8.2554</v>
      </c>
      <c r="O909" s="1" t="s">
        <v>11739</v>
      </c>
      <c r="P909" s="1" t="s">
        <v>14644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32</v>
      </c>
      <c r="B910" s="1" t="s">
        <v>112</v>
      </c>
      <c r="C910" s="1">
        <v>776.0</v>
      </c>
      <c r="D910" s="1">
        <v>0.0</v>
      </c>
      <c r="E910" s="2"/>
      <c r="F910" s="1" t="s">
        <v>26</v>
      </c>
      <c r="G910" s="1" t="s">
        <v>19</v>
      </c>
      <c r="H910" s="1" t="s">
        <v>14645</v>
      </c>
      <c r="I910" s="1" t="s">
        <v>14646</v>
      </c>
      <c r="J910" s="1" t="s">
        <v>14646</v>
      </c>
      <c r="K910" s="2"/>
      <c r="L910" s="1">
        <v>-5.0</v>
      </c>
      <c r="M910" s="1"/>
      <c r="N910" s="1">
        <v>14.2403</v>
      </c>
      <c r="O910" s="1" t="s">
        <v>11739</v>
      </c>
      <c r="P910" s="1" t="s">
        <v>14647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32</v>
      </c>
      <c r="B911" s="1" t="s">
        <v>112</v>
      </c>
      <c r="C911" s="1">
        <v>662.0</v>
      </c>
      <c r="D911" s="1">
        <v>0.0</v>
      </c>
      <c r="E911" s="2"/>
      <c r="F911" s="1" t="s">
        <v>26</v>
      </c>
      <c r="G911" s="1" t="s">
        <v>19</v>
      </c>
      <c r="H911" s="1" t="s">
        <v>14648</v>
      </c>
      <c r="I911" s="1" t="s">
        <v>14649</v>
      </c>
      <c r="J911" s="1" t="s">
        <v>14649</v>
      </c>
      <c r="K911" s="2"/>
      <c r="L911" s="1">
        <v>-4.0</v>
      </c>
      <c r="M911" s="1"/>
      <c r="N911" s="1">
        <v>15.2328</v>
      </c>
      <c r="O911" s="1" t="s">
        <v>11739</v>
      </c>
      <c r="P911" s="1" t="s">
        <v>14650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24</v>
      </c>
      <c r="B912" s="1" t="s">
        <v>17</v>
      </c>
      <c r="C912" s="1">
        <v>324.0</v>
      </c>
      <c r="D912" s="1">
        <v>0.0</v>
      </c>
      <c r="E912" s="1" t="s">
        <v>25</v>
      </c>
      <c r="F912" s="1" t="s">
        <v>26</v>
      </c>
      <c r="G912" s="1" t="s">
        <v>27</v>
      </c>
      <c r="H912" s="1" t="s">
        <v>14651</v>
      </c>
      <c r="I912" s="1" t="s">
        <v>14652</v>
      </c>
      <c r="J912" s="1" t="s">
        <v>14652</v>
      </c>
      <c r="K912" s="2"/>
      <c r="L912" s="1">
        <v>-1.0</v>
      </c>
      <c r="M912" s="1"/>
      <c r="N912" s="1">
        <v>13.67785</v>
      </c>
      <c r="O912" s="1" t="s">
        <v>11746</v>
      </c>
      <c r="P912" s="1" t="s">
        <v>14653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32</v>
      </c>
      <c r="B913" s="1" t="s">
        <v>112</v>
      </c>
      <c r="C913" s="1">
        <v>618.0</v>
      </c>
      <c r="D913" s="1">
        <v>0.0</v>
      </c>
      <c r="E913" s="2"/>
      <c r="F913" s="1" t="s">
        <v>26</v>
      </c>
      <c r="G913" s="1" t="s">
        <v>27</v>
      </c>
      <c r="H913" s="1" t="s">
        <v>14654</v>
      </c>
      <c r="I913" s="1" t="s">
        <v>14655</v>
      </c>
      <c r="J913" s="1" t="s">
        <v>14655</v>
      </c>
      <c r="K913" s="2"/>
      <c r="L913" s="1">
        <v>0.0</v>
      </c>
      <c r="M913" s="1"/>
      <c r="N913" s="1">
        <v>20.15985</v>
      </c>
      <c r="O913" s="1" t="s">
        <v>11739</v>
      </c>
      <c r="P913" s="1" t="s">
        <v>14656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24</v>
      </c>
      <c r="B914" s="1" t="s">
        <v>17</v>
      </c>
      <c r="C914" s="1">
        <v>364.0</v>
      </c>
      <c r="D914" s="1">
        <v>0.0</v>
      </c>
      <c r="E914" s="1" t="s">
        <v>25</v>
      </c>
      <c r="F914" s="1" t="s">
        <v>26</v>
      </c>
      <c r="G914" s="1" t="s">
        <v>27</v>
      </c>
      <c r="H914" s="1" t="s">
        <v>14657</v>
      </c>
      <c r="I914" s="1" t="s">
        <v>14658</v>
      </c>
      <c r="J914" s="1" t="s">
        <v>14658</v>
      </c>
      <c r="K914" s="2"/>
      <c r="L914" s="1">
        <v>3.0</v>
      </c>
      <c r="M914" s="1"/>
      <c r="N914" s="1">
        <v>18.282216666666667</v>
      </c>
      <c r="O914" s="1" t="s">
        <v>11746</v>
      </c>
      <c r="P914" s="1" t="s">
        <v>14659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48</v>
      </c>
      <c r="B915" s="1" t="s">
        <v>17</v>
      </c>
      <c r="C915" s="1">
        <v>309.0</v>
      </c>
      <c r="D915" s="1">
        <v>0.0</v>
      </c>
      <c r="E915" s="1" t="s">
        <v>25</v>
      </c>
      <c r="F915" s="1" t="s">
        <v>50</v>
      </c>
      <c r="G915" s="1" t="s">
        <v>27</v>
      </c>
      <c r="H915" s="1" t="s">
        <v>14660</v>
      </c>
      <c r="I915" s="1" t="s">
        <v>14661</v>
      </c>
      <c r="J915" s="1" t="s">
        <v>14662</v>
      </c>
      <c r="K915" s="1" t="s">
        <v>14663</v>
      </c>
      <c r="L915" s="1">
        <v>-12.0</v>
      </c>
      <c r="M915" s="1">
        <v>0.48325</v>
      </c>
      <c r="N915" s="1">
        <v>5.482716666666667</v>
      </c>
      <c r="O915" s="1" t="s">
        <v>55</v>
      </c>
      <c r="P915" s="1" t="s">
        <v>13252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32</v>
      </c>
      <c r="B916" s="1" t="s">
        <v>112</v>
      </c>
      <c r="C916" s="1">
        <v>423.0</v>
      </c>
      <c r="D916" s="1">
        <v>0.0</v>
      </c>
      <c r="E916" s="2"/>
      <c r="F916" s="1" t="s">
        <v>26</v>
      </c>
      <c r="G916" s="1" t="s">
        <v>27</v>
      </c>
      <c r="H916" s="1" t="s">
        <v>14664</v>
      </c>
      <c r="I916" s="1" t="s">
        <v>14665</v>
      </c>
      <c r="J916" s="1" t="s">
        <v>14665</v>
      </c>
      <c r="K916" s="2"/>
      <c r="L916" s="1">
        <v>-1.0</v>
      </c>
      <c r="M916" s="1"/>
      <c r="N916" s="1">
        <v>13.5147</v>
      </c>
      <c r="O916" s="1" t="s">
        <v>11739</v>
      </c>
      <c r="P916" s="1" t="s">
        <v>14666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32</v>
      </c>
      <c r="B917" s="1" t="s">
        <v>112</v>
      </c>
      <c r="C917" s="1">
        <v>321.0</v>
      </c>
      <c r="D917" s="1">
        <v>0.0</v>
      </c>
      <c r="E917" s="2"/>
      <c r="F917" s="1" t="s">
        <v>26</v>
      </c>
      <c r="G917" s="1" t="s">
        <v>27</v>
      </c>
      <c r="H917" s="1" t="s">
        <v>14667</v>
      </c>
      <c r="I917" s="1" t="s">
        <v>14668</v>
      </c>
      <c r="J917" s="1" t="s">
        <v>14668</v>
      </c>
      <c r="K917" s="2"/>
      <c r="L917" s="1">
        <v>-1.0</v>
      </c>
      <c r="M917" s="1"/>
      <c r="N917" s="1">
        <v>13.7708</v>
      </c>
      <c r="O917" s="1" t="s">
        <v>11739</v>
      </c>
      <c r="P917" s="1" t="s">
        <v>14669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32</v>
      </c>
      <c r="B918" s="1" t="s">
        <v>112</v>
      </c>
      <c r="C918" s="1">
        <v>264.0</v>
      </c>
      <c r="D918" s="1">
        <v>0.0</v>
      </c>
      <c r="E918" s="2"/>
      <c r="F918" s="1" t="s">
        <v>26</v>
      </c>
      <c r="G918" s="1" t="s">
        <v>27</v>
      </c>
      <c r="H918" s="1" t="s">
        <v>14670</v>
      </c>
      <c r="I918" s="1" t="s">
        <v>14671</v>
      </c>
      <c r="J918" s="1" t="s">
        <v>14671</v>
      </c>
      <c r="K918" s="2"/>
      <c r="L918" s="1">
        <v>0.0</v>
      </c>
      <c r="M918" s="1"/>
      <c r="N918" s="1">
        <v>15.187383333333333</v>
      </c>
      <c r="O918" s="1" t="s">
        <v>11739</v>
      </c>
      <c r="P918" s="1" t="s">
        <v>11791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24</v>
      </c>
      <c r="B919" s="1" t="s">
        <v>17</v>
      </c>
      <c r="C919" s="1">
        <v>617.2</v>
      </c>
      <c r="D919" s="1">
        <v>0.0</v>
      </c>
      <c r="E919" s="1" t="s">
        <v>25</v>
      </c>
      <c r="F919" s="1" t="s">
        <v>26</v>
      </c>
      <c r="G919" s="1" t="s">
        <v>27</v>
      </c>
      <c r="H919" s="1" t="s">
        <v>14672</v>
      </c>
      <c r="I919" s="1" t="s">
        <v>14673</v>
      </c>
      <c r="J919" s="1" t="s">
        <v>14673</v>
      </c>
      <c r="K919" s="2"/>
      <c r="L919" s="1">
        <v>3.0</v>
      </c>
      <c r="M919" s="1"/>
      <c r="N919" s="1">
        <v>23.859683333333333</v>
      </c>
      <c r="O919" s="1" t="s">
        <v>11746</v>
      </c>
      <c r="P919" s="1" t="s">
        <v>14674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24</v>
      </c>
      <c r="B920" s="1" t="s">
        <v>17</v>
      </c>
      <c r="C920" s="1">
        <v>299.0</v>
      </c>
      <c r="D920" s="1">
        <v>0.0</v>
      </c>
      <c r="E920" s="1" t="s">
        <v>25</v>
      </c>
      <c r="F920" s="1" t="s">
        <v>26</v>
      </c>
      <c r="G920" s="1" t="s">
        <v>27</v>
      </c>
      <c r="H920" s="1" t="s">
        <v>14675</v>
      </c>
      <c r="I920" s="1" t="s">
        <v>14676</v>
      </c>
      <c r="J920" s="1" t="s">
        <v>14676</v>
      </c>
      <c r="K920" s="2"/>
      <c r="L920" s="1">
        <v>-5.0</v>
      </c>
      <c r="M920" s="1"/>
      <c r="N920" s="1">
        <v>9.72895</v>
      </c>
      <c r="O920" s="1" t="s">
        <v>11746</v>
      </c>
      <c r="P920" s="1" t="s">
        <v>14677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48</v>
      </c>
      <c r="B921" s="1" t="s">
        <v>17</v>
      </c>
      <c r="C921" s="1">
        <v>199.0</v>
      </c>
      <c r="D921" s="1">
        <v>50.0</v>
      </c>
      <c r="E921" s="2"/>
      <c r="F921" s="1" t="s">
        <v>18</v>
      </c>
      <c r="G921" s="1" t="s">
        <v>27</v>
      </c>
      <c r="H921" s="1" t="s">
        <v>14678</v>
      </c>
      <c r="I921" s="1" t="s">
        <v>14679</v>
      </c>
      <c r="J921" s="1" t="s">
        <v>8174</v>
      </c>
      <c r="K921" s="2"/>
      <c r="L921" s="1">
        <v>389.0</v>
      </c>
      <c r="M921" s="1"/>
      <c r="N921" s="1">
        <v>22.441433333333332</v>
      </c>
      <c r="O921" s="1" t="s">
        <v>55</v>
      </c>
      <c r="P921" s="1" t="s">
        <v>13545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24</v>
      </c>
      <c r="B922" s="1" t="s">
        <v>17</v>
      </c>
      <c r="C922" s="1">
        <v>306.2</v>
      </c>
      <c r="D922" s="1">
        <v>0.0</v>
      </c>
      <c r="E922" s="1" t="s">
        <v>25</v>
      </c>
      <c r="F922" s="1" t="s">
        <v>26</v>
      </c>
      <c r="G922" s="1" t="s">
        <v>27</v>
      </c>
      <c r="H922" s="1" t="s">
        <v>14680</v>
      </c>
      <c r="I922" s="1" t="s">
        <v>14681</v>
      </c>
      <c r="J922" s="1" t="s">
        <v>14681</v>
      </c>
      <c r="K922" s="2"/>
      <c r="L922" s="1">
        <v>-2.0</v>
      </c>
      <c r="M922" s="1"/>
      <c r="N922" s="1">
        <v>12.08575</v>
      </c>
      <c r="O922" s="1" t="s">
        <v>11746</v>
      </c>
      <c r="P922" s="1" t="s">
        <v>14682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24</v>
      </c>
      <c r="B923" s="1" t="s">
        <v>17</v>
      </c>
      <c r="C923" s="1">
        <v>214.2</v>
      </c>
      <c r="D923" s="1">
        <v>0.0</v>
      </c>
      <c r="E923" s="1" t="s">
        <v>25</v>
      </c>
      <c r="F923" s="1" t="s">
        <v>26</v>
      </c>
      <c r="G923" s="1" t="s">
        <v>27</v>
      </c>
      <c r="H923" s="1" t="s">
        <v>14683</v>
      </c>
      <c r="I923" s="1" t="s">
        <v>14684</v>
      </c>
      <c r="J923" s="1" t="s">
        <v>14684</v>
      </c>
      <c r="K923" s="2"/>
      <c r="L923" s="1">
        <v>-2.0</v>
      </c>
      <c r="M923" s="1"/>
      <c r="N923" s="1">
        <v>12.711183333333333</v>
      </c>
      <c r="O923" s="1" t="s">
        <v>11746</v>
      </c>
      <c r="P923" s="1" t="s">
        <v>11747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32</v>
      </c>
      <c r="B924" s="1" t="s">
        <v>112</v>
      </c>
      <c r="C924" s="1">
        <v>264.0</v>
      </c>
      <c r="D924" s="1">
        <v>0.0</v>
      </c>
      <c r="E924" s="2"/>
      <c r="F924" s="1" t="s">
        <v>26</v>
      </c>
      <c r="G924" s="1" t="s">
        <v>27</v>
      </c>
      <c r="H924" s="1" t="s">
        <v>14685</v>
      </c>
      <c r="I924" s="1" t="s">
        <v>14686</v>
      </c>
      <c r="J924" s="1" t="s">
        <v>14686</v>
      </c>
      <c r="K924" s="2"/>
      <c r="L924" s="1">
        <v>-1.0</v>
      </c>
      <c r="M924" s="1"/>
      <c r="N924" s="1">
        <v>13.8854</v>
      </c>
      <c r="O924" s="1" t="s">
        <v>11739</v>
      </c>
      <c r="P924" s="1" t="s">
        <v>14687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24</v>
      </c>
      <c r="B925" s="1" t="s">
        <v>17</v>
      </c>
      <c r="C925" s="1">
        <v>353.0</v>
      </c>
      <c r="D925" s="1">
        <v>0.0</v>
      </c>
      <c r="E925" s="1" t="s">
        <v>25</v>
      </c>
      <c r="F925" s="1" t="s">
        <v>26</v>
      </c>
      <c r="G925" s="1" t="s">
        <v>27</v>
      </c>
      <c r="H925" s="1" t="s">
        <v>14688</v>
      </c>
      <c r="I925" s="1" t="s">
        <v>14689</v>
      </c>
      <c r="J925" s="1" t="s">
        <v>14689</v>
      </c>
      <c r="K925" s="2"/>
      <c r="L925" s="1">
        <v>-9.0</v>
      </c>
      <c r="M925" s="1"/>
      <c r="N925" s="1">
        <v>5.47395</v>
      </c>
      <c r="O925" s="1" t="s">
        <v>11746</v>
      </c>
      <c r="P925" s="1" t="s">
        <v>14690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24</v>
      </c>
      <c r="B926" s="1" t="s">
        <v>17</v>
      </c>
      <c r="C926" s="1">
        <v>274.2</v>
      </c>
      <c r="D926" s="1">
        <v>0.0</v>
      </c>
      <c r="E926" s="1" t="s">
        <v>25</v>
      </c>
      <c r="F926" s="1" t="s">
        <v>26</v>
      </c>
      <c r="G926" s="1" t="s">
        <v>27</v>
      </c>
      <c r="H926" s="1" t="s">
        <v>14691</v>
      </c>
      <c r="I926" s="1" t="s">
        <v>14692</v>
      </c>
      <c r="J926" s="1" t="s">
        <v>14692</v>
      </c>
      <c r="K926" s="2"/>
      <c r="L926" s="1">
        <v>-4.0</v>
      </c>
      <c r="M926" s="1"/>
      <c r="N926" s="1">
        <v>10.306216666666666</v>
      </c>
      <c r="O926" s="1" t="s">
        <v>11746</v>
      </c>
      <c r="P926" s="1" t="s">
        <v>14693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16</v>
      </c>
      <c r="B927" s="1" t="s">
        <v>17</v>
      </c>
      <c r="C927" s="1">
        <v>249.0</v>
      </c>
      <c r="D927" s="1">
        <v>0.0</v>
      </c>
      <c r="E927" s="2"/>
      <c r="F927" s="1" t="s">
        <v>18</v>
      </c>
      <c r="G927" s="1" t="s">
        <v>19</v>
      </c>
      <c r="H927" s="1" t="s">
        <v>14694</v>
      </c>
      <c r="I927" s="1" t="s">
        <v>14695</v>
      </c>
      <c r="J927" s="1" t="s">
        <v>8174</v>
      </c>
      <c r="K927" s="2"/>
      <c r="L927" s="1">
        <v>436.0</v>
      </c>
      <c r="M927" s="1"/>
      <c r="N927" s="1">
        <v>6.486283333333334</v>
      </c>
      <c r="O927" s="1" t="s">
        <v>22</v>
      </c>
      <c r="P927" s="1" t="s">
        <v>14696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48</v>
      </c>
      <c r="B928" s="1" t="s">
        <v>17</v>
      </c>
      <c r="C928" s="3">
        <v>269.0</v>
      </c>
      <c r="D928" s="1">
        <v>0.0</v>
      </c>
      <c r="E928" s="1" t="s">
        <v>11819</v>
      </c>
      <c r="F928" s="1" t="s">
        <v>50</v>
      </c>
      <c r="G928" s="1" t="s">
        <v>19</v>
      </c>
      <c r="H928" s="1" t="s">
        <v>14697</v>
      </c>
      <c r="I928" s="1" t="s">
        <v>14698</v>
      </c>
      <c r="J928" s="1" t="s">
        <v>14699</v>
      </c>
      <c r="K928" s="1" t="s">
        <v>14700</v>
      </c>
      <c r="L928" s="1">
        <v>-7.0</v>
      </c>
      <c r="M928" s="1">
        <v>0.026783333333333333</v>
      </c>
      <c r="N928" s="1">
        <v>11.857833333333334</v>
      </c>
      <c r="O928" s="1" t="s">
        <v>55</v>
      </c>
      <c r="P928" s="1" t="s">
        <v>14701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66</v>
      </c>
      <c r="B929" s="1" t="s">
        <v>112</v>
      </c>
      <c r="C929" s="1">
        <v>364.0</v>
      </c>
      <c r="D929" s="1">
        <v>0.0</v>
      </c>
      <c r="E929" s="1" t="s">
        <v>14702</v>
      </c>
      <c r="F929" s="1" t="s">
        <v>26</v>
      </c>
      <c r="G929" s="1" t="s">
        <v>27</v>
      </c>
      <c r="H929" s="1" t="s">
        <v>14703</v>
      </c>
      <c r="I929" s="1" t="s">
        <v>14704</v>
      </c>
      <c r="J929" s="1" t="s">
        <v>14704</v>
      </c>
      <c r="K929" s="2"/>
      <c r="L929" s="1">
        <v>-5.0</v>
      </c>
      <c r="M929" s="1"/>
      <c r="N929" s="1">
        <v>9.191166666666666</v>
      </c>
      <c r="O929" s="1" t="s">
        <v>11739</v>
      </c>
      <c r="P929" s="1" t="s">
        <v>14705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1" t="s">
        <v>24</v>
      </c>
      <c r="B930" s="1" t="s">
        <v>17</v>
      </c>
      <c r="C930" s="1">
        <v>214.2</v>
      </c>
      <c r="D930" s="1">
        <v>0.0</v>
      </c>
      <c r="E930" s="1" t="s">
        <v>25</v>
      </c>
      <c r="F930" s="1" t="s">
        <v>26</v>
      </c>
      <c r="G930" s="1" t="s">
        <v>27</v>
      </c>
      <c r="H930" s="1" t="s">
        <v>14706</v>
      </c>
      <c r="I930" s="1" t="s">
        <v>14707</v>
      </c>
      <c r="J930" s="1" t="s">
        <v>14707</v>
      </c>
      <c r="K930" s="2"/>
      <c r="L930" s="1">
        <v>1.0</v>
      </c>
      <c r="M930" s="1"/>
      <c r="N930" s="1">
        <v>16.153883333333333</v>
      </c>
      <c r="O930" s="1" t="s">
        <v>11746</v>
      </c>
      <c r="P930" s="1" t="s">
        <v>11882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1" t="s">
        <v>32</v>
      </c>
      <c r="B931" s="1" t="s">
        <v>112</v>
      </c>
      <c r="C931" s="1">
        <v>413.0</v>
      </c>
      <c r="D931" s="1">
        <v>0.0</v>
      </c>
      <c r="E931" s="2"/>
      <c r="F931" s="1" t="s">
        <v>26</v>
      </c>
      <c r="G931" s="1" t="s">
        <v>27</v>
      </c>
      <c r="H931" s="1" t="s">
        <v>14708</v>
      </c>
      <c r="I931" s="1" t="s">
        <v>14709</v>
      </c>
      <c r="J931" s="1" t="s">
        <v>14709</v>
      </c>
      <c r="K931" s="2"/>
      <c r="L931" s="1">
        <v>0.0</v>
      </c>
      <c r="M931" s="1"/>
      <c r="N931" s="1">
        <v>15.095</v>
      </c>
      <c r="O931" s="1" t="s">
        <v>11739</v>
      </c>
      <c r="P931" s="1" t="s">
        <v>14710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1" t="s">
        <v>66</v>
      </c>
      <c r="B932" s="1" t="s">
        <v>112</v>
      </c>
      <c r="C932" s="1">
        <v>299.0</v>
      </c>
      <c r="D932" s="1">
        <v>0.0</v>
      </c>
      <c r="E932" s="1" t="s">
        <v>13045</v>
      </c>
      <c r="F932" s="1" t="s">
        <v>26</v>
      </c>
      <c r="G932" s="1" t="s">
        <v>27</v>
      </c>
      <c r="H932" s="1" t="s">
        <v>14711</v>
      </c>
      <c r="I932" s="1" t="s">
        <v>14712</v>
      </c>
      <c r="J932" s="1" t="s">
        <v>14712</v>
      </c>
      <c r="K932" s="2"/>
      <c r="L932" s="1">
        <v>0.0</v>
      </c>
      <c r="M932" s="1"/>
      <c r="N932" s="1">
        <v>14.543233333333333</v>
      </c>
      <c r="O932" s="1" t="s">
        <v>11739</v>
      </c>
      <c r="P932" s="1" t="s">
        <v>14713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1" t="s">
        <v>32</v>
      </c>
      <c r="B933" s="1" t="s">
        <v>112</v>
      </c>
      <c r="C933" s="1">
        <v>346.0</v>
      </c>
      <c r="D933" s="1">
        <v>0.0</v>
      </c>
      <c r="E933" s="2"/>
      <c r="F933" s="1" t="s">
        <v>26</v>
      </c>
      <c r="G933" s="1" t="s">
        <v>27</v>
      </c>
      <c r="H933" s="1" t="s">
        <v>14714</v>
      </c>
      <c r="I933" s="1" t="s">
        <v>14715</v>
      </c>
      <c r="J933" s="1" t="s">
        <v>14715</v>
      </c>
      <c r="K933" s="2"/>
      <c r="L933" s="1">
        <v>-3.0</v>
      </c>
      <c r="M933" s="1"/>
      <c r="N933" s="1">
        <v>11.517033333333334</v>
      </c>
      <c r="O933" s="1" t="s">
        <v>11739</v>
      </c>
      <c r="P933" s="1" t="s">
        <v>14716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1" t="s">
        <v>32</v>
      </c>
      <c r="B934" s="1" t="s">
        <v>112</v>
      </c>
      <c r="C934" s="1">
        <v>329.0</v>
      </c>
      <c r="D934" s="1">
        <v>0.0</v>
      </c>
      <c r="E934" s="2"/>
      <c r="F934" s="1" t="s">
        <v>26</v>
      </c>
      <c r="G934" s="1" t="s">
        <v>27</v>
      </c>
      <c r="H934" s="1" t="s">
        <v>14717</v>
      </c>
      <c r="I934" s="1" t="s">
        <v>14718</v>
      </c>
      <c r="J934" s="1" t="s">
        <v>14718</v>
      </c>
      <c r="K934" s="2"/>
      <c r="L934" s="1">
        <v>2.0</v>
      </c>
      <c r="M934" s="1"/>
      <c r="N934" s="1">
        <v>17.40065</v>
      </c>
      <c r="O934" s="1" t="s">
        <v>11739</v>
      </c>
      <c r="P934" s="1" t="s">
        <v>14719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1" t="s">
        <v>24</v>
      </c>
      <c r="B935" s="1" t="s">
        <v>17</v>
      </c>
      <c r="C935" s="1">
        <v>738.2</v>
      </c>
      <c r="D935" s="1">
        <v>0.0</v>
      </c>
      <c r="E935" s="1" t="s">
        <v>25</v>
      </c>
      <c r="F935" s="1" t="s">
        <v>26</v>
      </c>
      <c r="G935" s="1" t="s">
        <v>27</v>
      </c>
      <c r="H935" s="1" t="s">
        <v>14720</v>
      </c>
      <c r="I935" s="1" t="s">
        <v>14721</v>
      </c>
      <c r="J935" s="1" t="s">
        <v>14721</v>
      </c>
      <c r="K935" s="2"/>
      <c r="L935" s="1">
        <v>-3.0</v>
      </c>
      <c r="M935" s="1"/>
      <c r="N935" s="1">
        <v>16.663766666666668</v>
      </c>
      <c r="O935" s="1" t="s">
        <v>11746</v>
      </c>
      <c r="P935" s="1" t="s">
        <v>14722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1" t="s">
        <v>48</v>
      </c>
      <c r="B936" s="1" t="s">
        <v>17</v>
      </c>
      <c r="C936" s="1">
        <v>339.0</v>
      </c>
      <c r="D936" s="1">
        <v>0.0</v>
      </c>
      <c r="E936" s="1" t="s">
        <v>25</v>
      </c>
      <c r="F936" s="1" t="s">
        <v>50</v>
      </c>
      <c r="G936" s="1" t="s">
        <v>27</v>
      </c>
      <c r="H936" s="1" t="s">
        <v>14723</v>
      </c>
      <c r="I936" s="1" t="s">
        <v>14724</v>
      </c>
      <c r="J936" s="1" t="s">
        <v>14725</v>
      </c>
      <c r="K936" s="1" t="s">
        <v>14726</v>
      </c>
      <c r="L936" s="1">
        <v>-1.0</v>
      </c>
      <c r="M936" s="1">
        <v>1.7068666666666668</v>
      </c>
      <c r="N936" s="1">
        <v>16.8382</v>
      </c>
      <c r="O936" s="1" t="s">
        <v>55</v>
      </c>
      <c r="P936" s="1" t="s">
        <v>14727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1" t="s">
        <v>32</v>
      </c>
      <c r="B937" s="1" t="s">
        <v>112</v>
      </c>
      <c r="C937" s="1">
        <v>329.0</v>
      </c>
      <c r="D937" s="1">
        <v>0.0</v>
      </c>
      <c r="E937" s="2"/>
      <c r="F937" s="1" t="s">
        <v>26</v>
      </c>
      <c r="G937" s="1" t="s">
        <v>27</v>
      </c>
      <c r="H937" s="1" t="s">
        <v>14728</v>
      </c>
      <c r="I937" s="1" t="s">
        <v>14729</v>
      </c>
      <c r="J937" s="1" t="s">
        <v>14729</v>
      </c>
      <c r="K937" s="2"/>
      <c r="L937" s="1">
        <v>7.0</v>
      </c>
      <c r="M937" s="1"/>
      <c r="N937" s="1">
        <v>22.57155</v>
      </c>
      <c r="O937" s="1" t="s">
        <v>11739</v>
      </c>
      <c r="P937" s="1" t="s">
        <v>14730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1" t="s">
        <v>16</v>
      </c>
      <c r="B938" s="1" t="s">
        <v>17</v>
      </c>
      <c r="C938" s="1">
        <v>309.0</v>
      </c>
      <c r="D938" s="1">
        <v>0.0</v>
      </c>
      <c r="E938" s="2"/>
      <c r="F938" s="1" t="s">
        <v>18</v>
      </c>
      <c r="G938" s="1" t="s">
        <v>19</v>
      </c>
      <c r="H938" s="1" t="s">
        <v>14731</v>
      </c>
      <c r="I938" s="1" t="s">
        <v>14732</v>
      </c>
      <c r="J938" s="1" t="s">
        <v>8174</v>
      </c>
      <c r="K938" s="2"/>
      <c r="L938" s="1">
        <v>487.0</v>
      </c>
      <c r="M938" s="1"/>
      <c r="N938" s="1">
        <v>10.481816666666667</v>
      </c>
      <c r="O938" s="1" t="s">
        <v>22</v>
      </c>
      <c r="P938" s="1" t="s">
        <v>14733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1" t="s">
        <v>24</v>
      </c>
      <c r="B939" s="1" t="s">
        <v>17</v>
      </c>
      <c r="C939" s="1">
        <v>364.4</v>
      </c>
      <c r="D939" s="1">
        <v>0.0</v>
      </c>
      <c r="E939" s="1" t="s">
        <v>25</v>
      </c>
      <c r="F939" s="1" t="s">
        <v>26</v>
      </c>
      <c r="G939" s="1" t="s">
        <v>27</v>
      </c>
      <c r="H939" s="1" t="s">
        <v>14734</v>
      </c>
      <c r="I939" s="1" t="s">
        <v>14735</v>
      </c>
      <c r="J939" s="1" t="s">
        <v>14735</v>
      </c>
      <c r="K939" s="2"/>
      <c r="L939" s="1">
        <v>0.0</v>
      </c>
      <c r="M939" s="1"/>
      <c r="N939" s="1">
        <v>15.15055</v>
      </c>
      <c r="O939" s="1" t="s">
        <v>11746</v>
      </c>
      <c r="P939" s="1" t="s">
        <v>14736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1" t="s">
        <v>48</v>
      </c>
      <c r="B940" s="1" t="s">
        <v>17</v>
      </c>
      <c r="C940" s="1">
        <v>267.0</v>
      </c>
      <c r="D940" s="1">
        <v>62.0</v>
      </c>
      <c r="E940" s="2"/>
      <c r="F940" s="1" t="s">
        <v>18</v>
      </c>
      <c r="G940" s="1" t="s">
        <v>123</v>
      </c>
      <c r="H940" s="1" t="s">
        <v>14737</v>
      </c>
      <c r="I940" s="1" t="s">
        <v>14738</v>
      </c>
      <c r="J940" s="1" t="s">
        <v>8174</v>
      </c>
      <c r="K940" s="2"/>
      <c r="L940" s="1">
        <v>475.0</v>
      </c>
      <c r="M940" s="1"/>
      <c r="N940" s="1">
        <v>18.3091</v>
      </c>
      <c r="O940" s="1" t="s">
        <v>55</v>
      </c>
      <c r="P940" s="1" t="s">
        <v>13974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1" t="s">
        <v>66</v>
      </c>
      <c r="B941" s="1" t="s">
        <v>112</v>
      </c>
      <c r="C941" s="1">
        <v>469.0</v>
      </c>
      <c r="D941" s="1">
        <v>0.0</v>
      </c>
      <c r="E941" s="1" t="s">
        <v>14739</v>
      </c>
      <c r="F941" s="1" t="s">
        <v>26</v>
      </c>
      <c r="G941" s="1" t="s">
        <v>27</v>
      </c>
      <c r="H941" s="1" t="s">
        <v>14740</v>
      </c>
      <c r="I941" s="1" t="s">
        <v>14741</v>
      </c>
      <c r="J941" s="1" t="s">
        <v>14741</v>
      </c>
      <c r="K941" s="2"/>
      <c r="L941" s="1">
        <v>0.0</v>
      </c>
      <c r="M941" s="1"/>
      <c r="N941" s="1">
        <v>15.1814</v>
      </c>
      <c r="O941" s="1" t="s">
        <v>11739</v>
      </c>
      <c r="P941" s="1" t="s">
        <v>14742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1" t="s">
        <v>48</v>
      </c>
      <c r="B942" s="1" t="s">
        <v>17</v>
      </c>
      <c r="C942" s="1">
        <v>319.0</v>
      </c>
      <c r="D942" s="1">
        <v>75.0</v>
      </c>
      <c r="E942" s="2"/>
      <c r="F942" s="1" t="s">
        <v>18</v>
      </c>
      <c r="G942" s="1" t="s">
        <v>27</v>
      </c>
      <c r="H942" s="1" t="s">
        <v>14743</v>
      </c>
      <c r="I942" s="1" t="s">
        <v>14744</v>
      </c>
      <c r="J942" s="1" t="s">
        <v>8174</v>
      </c>
      <c r="K942" s="2"/>
      <c r="L942" s="1">
        <v>483.0</v>
      </c>
      <c r="M942" s="1"/>
      <c r="N942" s="1">
        <v>19.47908333333333</v>
      </c>
      <c r="O942" s="1" t="s">
        <v>55</v>
      </c>
      <c r="P942" s="1" t="s">
        <v>14745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1" t="s">
        <v>24</v>
      </c>
      <c r="B943" s="1" t="s">
        <v>17</v>
      </c>
      <c r="C943" s="1">
        <v>396.4</v>
      </c>
      <c r="D943" s="1">
        <v>0.0</v>
      </c>
      <c r="E943" s="1" t="s">
        <v>25</v>
      </c>
      <c r="F943" s="1" t="s">
        <v>26</v>
      </c>
      <c r="G943" s="1" t="s">
        <v>27</v>
      </c>
      <c r="H943" s="1" t="s">
        <v>14746</v>
      </c>
      <c r="I943" s="1" t="s">
        <v>14747</v>
      </c>
      <c r="J943" s="1" t="s">
        <v>14747</v>
      </c>
      <c r="K943" s="2"/>
      <c r="L943" s="1">
        <v>-5.0</v>
      </c>
      <c r="M943" s="1"/>
      <c r="N943" s="1">
        <v>9.979666666666667</v>
      </c>
      <c r="O943" s="1" t="s">
        <v>11746</v>
      </c>
      <c r="P943" s="1" t="s">
        <v>14748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1" t="s">
        <v>32</v>
      </c>
      <c r="B944" s="1" t="s">
        <v>112</v>
      </c>
      <c r="C944" s="1">
        <v>728.0</v>
      </c>
      <c r="D944" s="1">
        <v>0.0</v>
      </c>
      <c r="E944" s="2"/>
      <c r="F944" s="1" t="s">
        <v>26</v>
      </c>
      <c r="G944" s="1" t="s">
        <v>27</v>
      </c>
      <c r="H944" s="1" t="s">
        <v>14749</v>
      </c>
      <c r="I944" s="1" t="s">
        <v>14750</v>
      </c>
      <c r="J944" s="1" t="s">
        <v>14750</v>
      </c>
      <c r="K944" s="2"/>
      <c r="L944" s="1">
        <v>-8.0</v>
      </c>
      <c r="M944" s="1"/>
      <c r="N944" s="1">
        <v>11.505016666666666</v>
      </c>
      <c r="O944" s="1" t="s">
        <v>11739</v>
      </c>
      <c r="P944" s="1" t="s">
        <v>14751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1" t="s">
        <v>16</v>
      </c>
      <c r="B945" s="1" t="s">
        <v>17</v>
      </c>
      <c r="C945" s="1">
        <v>309.0</v>
      </c>
      <c r="D945" s="1">
        <v>0.0</v>
      </c>
      <c r="E945" s="2"/>
      <c r="F945" s="1" t="s">
        <v>18</v>
      </c>
      <c r="G945" s="1" t="s">
        <v>19</v>
      </c>
      <c r="H945" s="1" t="s">
        <v>14752</v>
      </c>
      <c r="I945" s="1" t="s">
        <v>14753</v>
      </c>
      <c r="J945" s="1" t="s">
        <v>14753</v>
      </c>
      <c r="K945" s="2"/>
      <c r="L945" s="1">
        <v>3.0</v>
      </c>
      <c r="M945" s="1"/>
      <c r="N945" s="1">
        <v>9.961766666666668</v>
      </c>
      <c r="O945" s="1" t="s">
        <v>22</v>
      </c>
      <c r="P945" s="1" t="s">
        <v>14754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1" t="s">
        <v>16</v>
      </c>
      <c r="B946" s="1" t="s">
        <v>17</v>
      </c>
      <c r="C946" s="1">
        <v>349.0</v>
      </c>
      <c r="D946" s="1">
        <v>0.0</v>
      </c>
      <c r="E946" s="2"/>
      <c r="F946" s="1" t="s">
        <v>18</v>
      </c>
      <c r="G946" s="1" t="s">
        <v>19</v>
      </c>
      <c r="H946" s="1" t="s">
        <v>14755</v>
      </c>
      <c r="I946" s="1" t="s">
        <v>14756</v>
      </c>
      <c r="J946" s="1" t="s">
        <v>14756</v>
      </c>
      <c r="K946" s="2"/>
      <c r="L946" s="1">
        <v>1.0</v>
      </c>
      <c r="M946" s="1"/>
      <c r="N946" s="1">
        <v>7.479016666666666</v>
      </c>
      <c r="O946" s="1" t="s">
        <v>22</v>
      </c>
      <c r="P946" s="1" t="s">
        <v>14757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1" t="s">
        <v>32</v>
      </c>
      <c r="B947" s="1" t="s">
        <v>17</v>
      </c>
      <c r="C947" s="1">
        <v>369.0</v>
      </c>
      <c r="D947" s="1">
        <v>0.0</v>
      </c>
      <c r="E947" s="2"/>
      <c r="F947" s="1" t="s">
        <v>26</v>
      </c>
      <c r="G947" s="1" t="s">
        <v>27</v>
      </c>
      <c r="H947" s="1" t="s">
        <v>14758</v>
      </c>
      <c r="I947" s="1" t="s">
        <v>14759</v>
      </c>
      <c r="J947" s="1" t="s">
        <v>14759</v>
      </c>
      <c r="K947" s="2"/>
      <c r="L947" s="1">
        <v>-5.0</v>
      </c>
      <c r="M947" s="1"/>
      <c r="N947" s="1">
        <v>9.333466666666666</v>
      </c>
      <c r="O947" s="1" t="s">
        <v>11739</v>
      </c>
      <c r="P947" s="1" t="s">
        <v>14760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1" t="s">
        <v>16</v>
      </c>
      <c r="B948" s="1" t="s">
        <v>17</v>
      </c>
      <c r="C948" s="1">
        <v>377.0</v>
      </c>
      <c r="D948" s="1">
        <v>0.0</v>
      </c>
      <c r="E948" s="1" t="s">
        <v>25</v>
      </c>
      <c r="F948" s="1" t="s">
        <v>50</v>
      </c>
      <c r="G948" s="1" t="s">
        <v>19</v>
      </c>
      <c r="H948" s="1" t="s">
        <v>14761</v>
      </c>
      <c r="I948" s="1" t="s">
        <v>14762</v>
      </c>
      <c r="J948" s="1" t="s">
        <v>14763</v>
      </c>
      <c r="K948" s="1" t="s">
        <v>14764</v>
      </c>
      <c r="L948" s="1">
        <v>6.0</v>
      </c>
      <c r="M948" s="1">
        <v>1.572</v>
      </c>
      <c r="N948" s="1">
        <v>11.526366666666666</v>
      </c>
      <c r="O948" s="1" t="s">
        <v>22</v>
      </c>
      <c r="P948" s="1" t="s">
        <v>14765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1" t="s">
        <v>66</v>
      </c>
      <c r="B949" s="1" t="s">
        <v>17</v>
      </c>
      <c r="C949" s="1">
        <v>394.0</v>
      </c>
      <c r="D949" s="1">
        <v>0.0</v>
      </c>
      <c r="E949" s="1" t="s">
        <v>172</v>
      </c>
      <c r="F949" s="1" t="s">
        <v>26</v>
      </c>
      <c r="G949" s="1" t="s">
        <v>27</v>
      </c>
      <c r="H949" s="1" t="s">
        <v>14766</v>
      </c>
      <c r="I949" s="1" t="s">
        <v>14767</v>
      </c>
      <c r="J949" s="1" t="s">
        <v>14767</v>
      </c>
      <c r="K949" s="2"/>
      <c r="L949" s="1">
        <v>-5.0</v>
      </c>
      <c r="M949" s="1"/>
      <c r="N949" s="1">
        <v>9.080283333333334</v>
      </c>
      <c r="O949" s="1" t="s">
        <v>11739</v>
      </c>
      <c r="P949" s="1" t="s">
        <v>6461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1" t="s">
        <v>24</v>
      </c>
      <c r="B950" s="1" t="s">
        <v>17</v>
      </c>
      <c r="C950" s="1">
        <v>368.0</v>
      </c>
      <c r="D950" s="1">
        <v>0.0</v>
      </c>
      <c r="E950" s="1" t="s">
        <v>25</v>
      </c>
      <c r="F950" s="1" t="s">
        <v>26</v>
      </c>
      <c r="G950" s="1" t="s">
        <v>27</v>
      </c>
      <c r="H950" s="1" t="s">
        <v>14768</v>
      </c>
      <c r="I950" s="1" t="s">
        <v>14769</v>
      </c>
      <c r="J950" s="1" t="s">
        <v>14769</v>
      </c>
      <c r="K950" s="2"/>
      <c r="L950" s="1">
        <v>-1.0</v>
      </c>
      <c r="M950" s="1"/>
      <c r="N950" s="1">
        <v>13.277383333333333</v>
      </c>
      <c r="O950" s="1" t="s">
        <v>11746</v>
      </c>
      <c r="P950" s="1" t="s">
        <v>14770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1" t="s">
        <v>24</v>
      </c>
      <c r="B951" s="1" t="s">
        <v>17</v>
      </c>
      <c r="C951" s="3">
        <v>329.0</v>
      </c>
      <c r="D951" s="1">
        <v>0.0</v>
      </c>
      <c r="E951" s="1" t="s">
        <v>25</v>
      </c>
      <c r="F951" s="1" t="s">
        <v>26</v>
      </c>
      <c r="G951" s="1" t="s">
        <v>27</v>
      </c>
      <c r="H951" s="1" t="s">
        <v>14771</v>
      </c>
      <c r="I951" s="1" t="s">
        <v>14772</v>
      </c>
      <c r="J951" s="1" t="s">
        <v>14772</v>
      </c>
      <c r="K951" s="2"/>
      <c r="L951" s="1">
        <v>-2.0</v>
      </c>
      <c r="M951" s="1"/>
      <c r="N951" s="1">
        <v>12.5759</v>
      </c>
      <c r="O951" s="1" t="s">
        <v>11746</v>
      </c>
      <c r="P951" s="1" t="s">
        <v>12121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1" t="s">
        <v>24</v>
      </c>
      <c r="B952" s="1" t="s">
        <v>17</v>
      </c>
      <c r="C952" s="1">
        <v>271.2</v>
      </c>
      <c r="D952" s="1">
        <v>0.0</v>
      </c>
      <c r="E952" s="1" t="s">
        <v>25</v>
      </c>
      <c r="F952" s="1" t="s">
        <v>26</v>
      </c>
      <c r="G952" s="1" t="s">
        <v>27</v>
      </c>
      <c r="H952" s="1" t="s">
        <v>14773</v>
      </c>
      <c r="I952" s="1" t="s">
        <v>14774</v>
      </c>
      <c r="J952" s="1" t="s">
        <v>14774</v>
      </c>
      <c r="K952" s="2"/>
      <c r="L952" s="1">
        <v>-3.0</v>
      </c>
      <c r="M952" s="1"/>
      <c r="N952" s="1">
        <v>11.193</v>
      </c>
      <c r="O952" s="1" t="s">
        <v>11746</v>
      </c>
      <c r="P952" s="1" t="s">
        <v>14775</v>
      </c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1" t="s">
        <v>16</v>
      </c>
      <c r="B953" s="1" t="s">
        <v>17</v>
      </c>
      <c r="C953" s="3">
        <v>249.0</v>
      </c>
      <c r="D953" s="1">
        <v>0.0</v>
      </c>
      <c r="E953" s="2"/>
      <c r="F953" s="1" t="s">
        <v>18</v>
      </c>
      <c r="G953" s="1" t="s">
        <v>19</v>
      </c>
      <c r="H953" s="1" t="s">
        <v>14776</v>
      </c>
      <c r="I953" s="1" t="s">
        <v>14777</v>
      </c>
      <c r="J953" s="1" t="s">
        <v>14777</v>
      </c>
      <c r="K953" s="2"/>
      <c r="L953" s="1">
        <v>0.0</v>
      </c>
      <c r="M953" s="1"/>
      <c r="N953" s="1">
        <v>6.925166666666667</v>
      </c>
      <c r="O953" s="1" t="s">
        <v>22</v>
      </c>
      <c r="P953" s="1" t="s">
        <v>14778</v>
      </c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1" t="s">
        <v>48</v>
      </c>
      <c r="B954" s="1" t="s">
        <v>17</v>
      </c>
      <c r="C954" s="1">
        <v>334.0</v>
      </c>
      <c r="D954" s="1">
        <v>0.0</v>
      </c>
      <c r="E954" s="1" t="s">
        <v>11819</v>
      </c>
      <c r="F954" s="1" t="s">
        <v>50</v>
      </c>
      <c r="G954" s="1" t="s">
        <v>27</v>
      </c>
      <c r="H954" s="1" t="s">
        <v>14779</v>
      </c>
      <c r="I954" s="1" t="s">
        <v>14780</v>
      </c>
      <c r="J954" s="1" t="s">
        <v>14781</v>
      </c>
      <c r="K954" s="1" t="s">
        <v>14782</v>
      </c>
      <c r="L954" s="1">
        <v>5.0</v>
      </c>
      <c r="M954" s="1">
        <v>0.02935</v>
      </c>
      <c r="N954" s="1">
        <v>7.9619333333333335</v>
      </c>
      <c r="O954" s="1" t="s">
        <v>55</v>
      </c>
      <c r="P954" s="1" t="s">
        <v>14783</v>
      </c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1" t="s">
        <v>32</v>
      </c>
      <c r="B955" s="1" t="s">
        <v>17</v>
      </c>
      <c r="C955" s="1">
        <v>662.0</v>
      </c>
      <c r="D955" s="1">
        <v>0.0</v>
      </c>
      <c r="E955" s="2"/>
      <c r="F955" s="1" t="s">
        <v>26</v>
      </c>
      <c r="G955" s="1" t="s">
        <v>27</v>
      </c>
      <c r="H955" s="1" t="s">
        <v>14784</v>
      </c>
      <c r="I955" s="1" t="s">
        <v>14785</v>
      </c>
      <c r="J955" s="1" t="s">
        <v>14785</v>
      </c>
      <c r="K955" s="2"/>
      <c r="L955" s="1">
        <v>1.0</v>
      </c>
      <c r="M955" s="1"/>
      <c r="N955" s="1">
        <v>21.121933333333335</v>
      </c>
      <c r="O955" s="1" t="s">
        <v>11739</v>
      </c>
      <c r="P955" s="1" t="s">
        <v>14786</v>
      </c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1" t="s">
        <v>16</v>
      </c>
      <c r="B956" s="1" t="s">
        <v>17</v>
      </c>
      <c r="C956" s="1">
        <v>373.5</v>
      </c>
      <c r="D956" s="1">
        <v>373.5</v>
      </c>
      <c r="E956" s="2"/>
      <c r="F956" s="1" t="s">
        <v>18</v>
      </c>
      <c r="G956" s="1" t="s">
        <v>19</v>
      </c>
      <c r="H956" s="1" t="s">
        <v>14787</v>
      </c>
      <c r="I956" s="1" t="s">
        <v>14788</v>
      </c>
      <c r="J956" s="1" t="s">
        <v>14788</v>
      </c>
      <c r="K956" s="2"/>
      <c r="L956" s="1">
        <v>9.0</v>
      </c>
      <c r="M956" s="1"/>
      <c r="N956" s="1">
        <v>15.757866666666667</v>
      </c>
      <c r="O956" s="1" t="s">
        <v>22</v>
      </c>
      <c r="P956" s="1" t="s">
        <v>14789</v>
      </c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1" t="s">
        <v>16</v>
      </c>
      <c r="B957" s="1" t="s">
        <v>17</v>
      </c>
      <c r="C957" s="3">
        <v>119.0</v>
      </c>
      <c r="D957" s="1">
        <v>0.0</v>
      </c>
      <c r="E957" s="2"/>
      <c r="F957" s="1" t="s">
        <v>18</v>
      </c>
      <c r="G957" s="1" t="s">
        <v>19</v>
      </c>
      <c r="H957" s="1" t="s">
        <v>14790</v>
      </c>
      <c r="I957" s="1" t="s">
        <v>14791</v>
      </c>
      <c r="J957" s="1" t="s">
        <v>14791</v>
      </c>
      <c r="K957" s="2"/>
      <c r="L957" s="1">
        <v>-1.0</v>
      </c>
      <c r="M957" s="1"/>
      <c r="N957" s="1">
        <v>4.99885</v>
      </c>
      <c r="O957" s="1" t="s">
        <v>22</v>
      </c>
      <c r="P957" s="1" t="s">
        <v>14792</v>
      </c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1" t="s">
        <v>16</v>
      </c>
      <c r="B958" s="1" t="s">
        <v>17</v>
      </c>
      <c r="C958" s="1">
        <v>308.0</v>
      </c>
      <c r="D958" s="1">
        <v>0.0</v>
      </c>
      <c r="E958" s="2"/>
      <c r="F958" s="1" t="s">
        <v>18</v>
      </c>
      <c r="G958" s="1" t="s">
        <v>19</v>
      </c>
      <c r="H958" s="1" t="s">
        <v>14793</v>
      </c>
      <c r="I958" s="1" t="s">
        <v>14794</v>
      </c>
      <c r="J958" s="1" t="s">
        <v>14794</v>
      </c>
      <c r="K958" s="2"/>
      <c r="L958" s="1">
        <v>1.0</v>
      </c>
      <c r="M958" s="1"/>
      <c r="N958" s="1">
        <v>7.4561166666666665</v>
      </c>
      <c r="O958" s="1" t="s">
        <v>22</v>
      </c>
      <c r="P958" s="1" t="s">
        <v>14795</v>
      </c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1" t="s">
        <v>48</v>
      </c>
      <c r="B959" s="1" t="s">
        <v>17</v>
      </c>
      <c r="C959" s="1">
        <v>406.0</v>
      </c>
      <c r="D959" s="1">
        <v>0.0</v>
      </c>
      <c r="E959" s="1" t="s">
        <v>11819</v>
      </c>
      <c r="F959" s="1" t="s">
        <v>50</v>
      </c>
      <c r="G959" s="1" t="s">
        <v>27</v>
      </c>
      <c r="H959" s="1" t="s">
        <v>14796</v>
      </c>
      <c r="I959" s="1" t="s">
        <v>14797</v>
      </c>
      <c r="J959" s="1" t="s">
        <v>14798</v>
      </c>
      <c r="K959" s="1" t="s">
        <v>14799</v>
      </c>
      <c r="L959" s="1">
        <v>-7.0</v>
      </c>
      <c r="M959" s="1">
        <v>0.023816666666666667</v>
      </c>
      <c r="N959" s="1">
        <v>12.892233333333333</v>
      </c>
      <c r="O959" s="1" t="s">
        <v>55</v>
      </c>
      <c r="P959" s="1" t="s">
        <v>14800</v>
      </c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1" t="s">
        <v>48</v>
      </c>
      <c r="B960" s="1" t="s">
        <v>17</v>
      </c>
      <c r="C960" s="1">
        <v>319.0</v>
      </c>
      <c r="D960" s="1">
        <v>0.0</v>
      </c>
      <c r="E960" s="1" t="s">
        <v>25</v>
      </c>
      <c r="F960" s="1" t="s">
        <v>50</v>
      </c>
      <c r="G960" s="1" t="s">
        <v>27</v>
      </c>
      <c r="H960" s="1" t="s">
        <v>14801</v>
      </c>
      <c r="I960" s="1" t="s">
        <v>14802</v>
      </c>
      <c r="J960" s="1" t="s">
        <v>14803</v>
      </c>
      <c r="K960" s="1" t="s">
        <v>14804</v>
      </c>
      <c r="L960" s="1">
        <v>-5.0</v>
      </c>
      <c r="M960" s="1">
        <v>3.840133333333333</v>
      </c>
      <c r="N960" s="1">
        <v>7.12835</v>
      </c>
      <c r="O960" s="1" t="s">
        <v>55</v>
      </c>
      <c r="P960" s="1" t="s">
        <v>11968</v>
      </c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1" t="s">
        <v>24</v>
      </c>
      <c r="B961" s="1" t="s">
        <v>17</v>
      </c>
      <c r="C961" s="1">
        <v>281.2</v>
      </c>
      <c r="D961" s="1">
        <v>0.0</v>
      </c>
      <c r="E961" s="1" t="s">
        <v>25</v>
      </c>
      <c r="F961" s="1" t="s">
        <v>26</v>
      </c>
      <c r="G961" s="1" t="s">
        <v>27</v>
      </c>
      <c r="H961" s="1" t="s">
        <v>14805</v>
      </c>
      <c r="I961" s="1" t="s">
        <v>14806</v>
      </c>
      <c r="J961" s="1" t="s">
        <v>14806</v>
      </c>
      <c r="K961" s="2"/>
      <c r="L961" s="1">
        <v>-6.0</v>
      </c>
      <c r="M961" s="1"/>
      <c r="N961" s="1">
        <v>8.59195</v>
      </c>
      <c r="O961" s="1" t="s">
        <v>11746</v>
      </c>
      <c r="P961" s="1" t="s">
        <v>14807</v>
      </c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1" t="s">
        <v>48</v>
      </c>
      <c r="B962" s="1" t="s">
        <v>17</v>
      </c>
      <c r="C962" s="1">
        <v>199.0</v>
      </c>
      <c r="D962" s="1">
        <v>50.0</v>
      </c>
      <c r="E962" s="2"/>
      <c r="F962" s="1" t="s">
        <v>18</v>
      </c>
      <c r="G962" s="1" t="s">
        <v>123</v>
      </c>
      <c r="H962" s="1" t="s">
        <v>14808</v>
      </c>
      <c r="I962" s="1" t="s">
        <v>14809</v>
      </c>
      <c r="J962" s="1" t="s">
        <v>14809</v>
      </c>
      <c r="K962" s="2"/>
      <c r="L962" s="1">
        <v>-10.0</v>
      </c>
      <c r="M962" s="1"/>
      <c r="N962" s="1">
        <v>8.239133333333333</v>
      </c>
      <c r="O962" s="1" t="s">
        <v>55</v>
      </c>
      <c r="P962" s="1" t="s">
        <v>12470</v>
      </c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1" t="s">
        <v>32</v>
      </c>
      <c r="B963" s="1" t="s">
        <v>17</v>
      </c>
      <c r="C963" s="1">
        <v>356.0</v>
      </c>
      <c r="D963" s="1">
        <v>0.0</v>
      </c>
      <c r="E963" s="2"/>
      <c r="F963" s="1" t="s">
        <v>26</v>
      </c>
      <c r="G963" s="1" t="s">
        <v>27</v>
      </c>
      <c r="H963" s="1" t="s">
        <v>14810</v>
      </c>
      <c r="I963" s="1" t="s">
        <v>14811</v>
      </c>
      <c r="J963" s="1" t="s">
        <v>14811</v>
      </c>
      <c r="K963" s="2"/>
      <c r="L963" s="1">
        <v>-6.0</v>
      </c>
      <c r="M963" s="1"/>
      <c r="N963" s="1">
        <v>8.74185</v>
      </c>
      <c r="O963" s="1" t="s">
        <v>11739</v>
      </c>
      <c r="P963" s="1" t="s">
        <v>14812</v>
      </c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1" t="s">
        <v>24</v>
      </c>
      <c r="B964" s="1" t="s">
        <v>17</v>
      </c>
      <c r="C964" s="1">
        <v>214.2</v>
      </c>
      <c r="D964" s="1">
        <v>0.0</v>
      </c>
      <c r="E964" s="1" t="s">
        <v>25</v>
      </c>
      <c r="F964" s="1" t="s">
        <v>26</v>
      </c>
      <c r="G964" s="1" t="s">
        <v>27</v>
      </c>
      <c r="H964" s="1" t="s">
        <v>14813</v>
      </c>
      <c r="I964" s="1" t="s">
        <v>14814</v>
      </c>
      <c r="J964" s="1" t="s">
        <v>14814</v>
      </c>
      <c r="K964" s="2"/>
      <c r="L964" s="1">
        <v>-7.0</v>
      </c>
      <c r="M964" s="1"/>
      <c r="N964" s="1">
        <v>7.873116666666666</v>
      </c>
      <c r="O964" s="1" t="s">
        <v>11746</v>
      </c>
      <c r="P964" s="1" t="s">
        <v>11747</v>
      </c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1" t="s">
        <v>24</v>
      </c>
      <c r="B965" s="1" t="s">
        <v>17</v>
      </c>
      <c r="C965" s="1">
        <v>429.0</v>
      </c>
      <c r="D965" s="1">
        <v>0.0</v>
      </c>
      <c r="E965" s="1" t="s">
        <v>25</v>
      </c>
      <c r="F965" s="1" t="s">
        <v>26</v>
      </c>
      <c r="G965" s="1" t="s">
        <v>27</v>
      </c>
      <c r="H965" s="1" t="s">
        <v>14815</v>
      </c>
      <c r="I965" s="1" t="s">
        <v>14816</v>
      </c>
      <c r="J965" s="1" t="s">
        <v>14816</v>
      </c>
      <c r="K965" s="2"/>
      <c r="L965" s="1">
        <v>0.0</v>
      </c>
      <c r="M965" s="1"/>
      <c r="N965" s="1">
        <v>14.7365</v>
      </c>
      <c r="O965" s="1" t="s">
        <v>11746</v>
      </c>
      <c r="P965" s="1" t="s">
        <v>14817</v>
      </c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1" t="s">
        <v>48</v>
      </c>
      <c r="B966" s="1" t="s">
        <v>17</v>
      </c>
      <c r="C966" s="1">
        <v>339.0</v>
      </c>
      <c r="D966" s="1">
        <v>0.0</v>
      </c>
      <c r="E966" s="1" t="s">
        <v>11819</v>
      </c>
      <c r="F966" s="1" t="s">
        <v>50</v>
      </c>
      <c r="G966" s="1" t="s">
        <v>27</v>
      </c>
      <c r="H966" s="1" t="s">
        <v>14818</v>
      </c>
      <c r="I966" s="1" t="s">
        <v>14819</v>
      </c>
      <c r="J966" s="1" t="s">
        <v>14820</v>
      </c>
      <c r="K966" s="1" t="s">
        <v>14821</v>
      </c>
      <c r="L966" s="1">
        <v>-14.0</v>
      </c>
      <c r="M966" s="1">
        <v>0.035833333333333335</v>
      </c>
      <c r="N966" s="1">
        <v>8.924916666666666</v>
      </c>
      <c r="O966" s="1" t="s">
        <v>55</v>
      </c>
      <c r="P966" s="1" t="s">
        <v>14822</v>
      </c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1" t="s">
        <v>48</v>
      </c>
      <c r="B967" s="1" t="s">
        <v>17</v>
      </c>
      <c r="C967" s="1">
        <v>388.0</v>
      </c>
      <c r="D967" s="1">
        <v>0.0</v>
      </c>
      <c r="E967" s="1" t="s">
        <v>25</v>
      </c>
      <c r="F967" s="1" t="s">
        <v>50</v>
      </c>
      <c r="G967" s="1" t="s">
        <v>27</v>
      </c>
      <c r="H967" s="1" t="s">
        <v>14823</v>
      </c>
      <c r="I967" s="1" t="s">
        <v>14824</v>
      </c>
      <c r="J967" s="1" t="s">
        <v>14825</v>
      </c>
      <c r="K967" s="1" t="s">
        <v>14826</v>
      </c>
      <c r="L967" s="1">
        <v>-16.0</v>
      </c>
      <c r="M967" s="1">
        <v>0.9954333333333333</v>
      </c>
      <c r="N967" s="1">
        <v>15.814283333333334</v>
      </c>
      <c r="O967" s="1" t="s">
        <v>55</v>
      </c>
      <c r="P967" s="1" t="s">
        <v>12634</v>
      </c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1" t="s">
        <v>48</v>
      </c>
      <c r="B968" s="1" t="s">
        <v>17</v>
      </c>
      <c r="C968" s="1">
        <v>255.0</v>
      </c>
      <c r="D968" s="1">
        <v>0.0</v>
      </c>
      <c r="E968" s="1" t="s">
        <v>11819</v>
      </c>
      <c r="F968" s="1" t="s">
        <v>50</v>
      </c>
      <c r="G968" s="1" t="s">
        <v>27</v>
      </c>
      <c r="H968" s="1" t="s">
        <v>14827</v>
      </c>
      <c r="I968" s="1" t="s">
        <v>14828</v>
      </c>
      <c r="J968" s="1" t="s">
        <v>14829</v>
      </c>
      <c r="K968" s="1" t="s">
        <v>14830</v>
      </c>
      <c r="L968" s="1">
        <v>-3.0</v>
      </c>
      <c r="M968" s="1">
        <v>0.024083333333333335</v>
      </c>
      <c r="N968" s="1">
        <v>11.448283333333332</v>
      </c>
      <c r="O968" s="1" t="s">
        <v>55</v>
      </c>
      <c r="P968" s="1" t="s">
        <v>12470</v>
      </c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1" t="s">
        <v>48</v>
      </c>
      <c r="B969" s="1" t="s">
        <v>17</v>
      </c>
      <c r="C969" s="1">
        <v>318.0</v>
      </c>
      <c r="D969" s="1">
        <v>0.0</v>
      </c>
      <c r="E969" s="1" t="s">
        <v>25</v>
      </c>
      <c r="F969" s="1" t="s">
        <v>50</v>
      </c>
      <c r="G969" s="1" t="s">
        <v>27</v>
      </c>
      <c r="H969" s="1" t="s">
        <v>14831</v>
      </c>
      <c r="I969" s="1" t="s">
        <v>14832</v>
      </c>
      <c r="J969" s="1" t="s">
        <v>14833</v>
      </c>
      <c r="K969" s="1" t="s">
        <v>14834</v>
      </c>
      <c r="L969" s="1">
        <v>-24.0</v>
      </c>
      <c r="M969" s="1">
        <v>5.913516666666666</v>
      </c>
      <c r="N969" s="1">
        <v>7.8502833333333335</v>
      </c>
      <c r="O969" s="1" t="s">
        <v>55</v>
      </c>
      <c r="P969" s="1" t="s">
        <v>14574</v>
      </c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1" t="s">
        <v>48</v>
      </c>
      <c r="B970" s="1" t="s">
        <v>17</v>
      </c>
      <c r="C970" s="1">
        <v>446.0</v>
      </c>
      <c r="D970" s="1">
        <v>112.0</v>
      </c>
      <c r="E970" s="2"/>
      <c r="F970" s="1" t="s">
        <v>18</v>
      </c>
      <c r="G970" s="1" t="s">
        <v>27</v>
      </c>
      <c r="H970" s="1" t="s">
        <v>14835</v>
      </c>
      <c r="I970" s="1" t="s">
        <v>14836</v>
      </c>
      <c r="J970" s="1" t="s">
        <v>14836</v>
      </c>
      <c r="K970" s="2"/>
      <c r="L970" s="1">
        <v>-1.0</v>
      </c>
      <c r="M970" s="1"/>
      <c r="N970" s="1">
        <v>16.648583333333335</v>
      </c>
      <c r="O970" s="1" t="s">
        <v>55</v>
      </c>
      <c r="P970" s="1" t="s">
        <v>14837</v>
      </c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1" t="s">
        <v>24</v>
      </c>
      <c r="B971" s="1" t="s">
        <v>17</v>
      </c>
      <c r="C971" s="1">
        <v>428.4</v>
      </c>
      <c r="D971" s="1">
        <v>0.0</v>
      </c>
      <c r="E971" s="1" t="s">
        <v>25</v>
      </c>
      <c r="F971" s="1" t="s">
        <v>26</v>
      </c>
      <c r="G971" s="1" t="s">
        <v>27</v>
      </c>
      <c r="H971" s="1" t="s">
        <v>14838</v>
      </c>
      <c r="I971" s="1" t="s">
        <v>14839</v>
      </c>
      <c r="J971" s="1" t="s">
        <v>14839</v>
      </c>
      <c r="K971" s="2"/>
      <c r="L971" s="1">
        <v>2.0</v>
      </c>
      <c r="M971" s="1"/>
      <c r="N971" s="1">
        <v>17.27655</v>
      </c>
      <c r="O971" s="1" t="s">
        <v>11746</v>
      </c>
      <c r="P971" s="1" t="s">
        <v>14840</v>
      </c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1" t="s">
        <v>32</v>
      </c>
      <c r="B972" s="1" t="s">
        <v>17</v>
      </c>
      <c r="C972" s="1">
        <v>633.0</v>
      </c>
      <c r="D972" s="1">
        <v>0.0</v>
      </c>
      <c r="E972" s="2"/>
      <c r="F972" s="1" t="s">
        <v>26</v>
      </c>
      <c r="G972" s="1" t="s">
        <v>27</v>
      </c>
      <c r="H972" s="1" t="s">
        <v>14841</v>
      </c>
      <c r="I972" s="1" t="s">
        <v>14842</v>
      </c>
      <c r="J972" s="1" t="s">
        <v>14842</v>
      </c>
      <c r="K972" s="2"/>
      <c r="L972" s="1">
        <v>-5.0</v>
      </c>
      <c r="M972" s="1"/>
      <c r="N972" s="1">
        <v>14.29725</v>
      </c>
      <c r="O972" s="1" t="s">
        <v>11739</v>
      </c>
      <c r="P972" s="1" t="s">
        <v>14843</v>
      </c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1" t="s">
        <v>48</v>
      </c>
      <c r="B973" s="1" t="s">
        <v>17</v>
      </c>
      <c r="C973" s="1">
        <v>223.0</v>
      </c>
      <c r="D973" s="1">
        <v>56.0</v>
      </c>
      <c r="E973" s="2"/>
      <c r="F973" s="1" t="s">
        <v>18</v>
      </c>
      <c r="G973" s="1" t="s">
        <v>123</v>
      </c>
      <c r="H973" s="1" t="s">
        <v>14844</v>
      </c>
      <c r="I973" s="1" t="s">
        <v>14845</v>
      </c>
      <c r="J973" s="1" t="s">
        <v>14845</v>
      </c>
      <c r="K973" s="2"/>
      <c r="L973" s="1">
        <v>-10.0</v>
      </c>
      <c r="M973" s="1"/>
      <c r="N973" s="1">
        <v>9.097</v>
      </c>
      <c r="O973" s="1" t="s">
        <v>55</v>
      </c>
      <c r="P973" s="1" t="s">
        <v>13199</v>
      </c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1" t="s">
        <v>32</v>
      </c>
      <c r="B974" s="1" t="s">
        <v>17</v>
      </c>
      <c r="C974" s="1">
        <v>329.0</v>
      </c>
      <c r="D974" s="1">
        <v>0.0</v>
      </c>
      <c r="E974" s="2"/>
      <c r="F974" s="1" t="s">
        <v>26</v>
      </c>
      <c r="G974" s="1" t="s">
        <v>27</v>
      </c>
      <c r="H974" s="1" t="s">
        <v>14846</v>
      </c>
      <c r="I974" s="1" t="s">
        <v>14847</v>
      </c>
      <c r="J974" s="1" t="s">
        <v>14847</v>
      </c>
      <c r="K974" s="2"/>
      <c r="L974" s="1">
        <v>-4.0</v>
      </c>
      <c r="M974" s="1"/>
      <c r="N974" s="1">
        <v>10.04205</v>
      </c>
      <c r="O974" s="1" t="s">
        <v>11739</v>
      </c>
      <c r="P974" s="1" t="s">
        <v>12422</v>
      </c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1" t="s">
        <v>48</v>
      </c>
      <c r="B975" s="1" t="s">
        <v>17</v>
      </c>
      <c r="C975" s="1">
        <v>316.0</v>
      </c>
      <c r="D975" s="1">
        <v>0.0</v>
      </c>
      <c r="E975" s="1" t="s">
        <v>25</v>
      </c>
      <c r="F975" s="1" t="s">
        <v>50</v>
      </c>
      <c r="G975" s="1" t="s">
        <v>27</v>
      </c>
      <c r="H975" s="1" t="s">
        <v>14848</v>
      </c>
      <c r="I975" s="1" t="s">
        <v>14849</v>
      </c>
      <c r="J975" s="1" t="s">
        <v>14850</v>
      </c>
      <c r="K975" s="1" t="s">
        <v>14851</v>
      </c>
      <c r="L975" s="1">
        <v>-11.0</v>
      </c>
      <c r="M975" s="1">
        <v>0.9436833333333333</v>
      </c>
      <c r="N975" s="1">
        <v>11.696116666666667</v>
      </c>
      <c r="O975" s="1" t="s">
        <v>55</v>
      </c>
      <c r="P975" s="1" t="s">
        <v>14852</v>
      </c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1" t="s">
        <v>32</v>
      </c>
      <c r="B976" s="1" t="s">
        <v>17</v>
      </c>
      <c r="C976" s="1">
        <v>369.0</v>
      </c>
      <c r="D976" s="1">
        <v>0.0</v>
      </c>
      <c r="E976" s="2"/>
      <c r="F976" s="1" t="s">
        <v>26</v>
      </c>
      <c r="G976" s="1" t="s">
        <v>27</v>
      </c>
      <c r="H976" s="1" t="s">
        <v>14853</v>
      </c>
      <c r="I976" s="1" t="s">
        <v>14854</v>
      </c>
      <c r="J976" s="1" t="s">
        <v>14854</v>
      </c>
      <c r="K976" s="2"/>
      <c r="L976" s="1">
        <v>-1.0</v>
      </c>
      <c r="M976" s="1"/>
      <c r="N976" s="1">
        <v>13.3974</v>
      </c>
      <c r="O976" s="1" t="s">
        <v>11739</v>
      </c>
      <c r="P976" s="1" t="s">
        <v>14855</v>
      </c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1" t="s">
        <v>24</v>
      </c>
      <c r="B977" s="1" t="s">
        <v>17</v>
      </c>
      <c r="C977" s="1">
        <v>273.2</v>
      </c>
      <c r="D977" s="1">
        <v>0.0</v>
      </c>
      <c r="E977" s="1" t="s">
        <v>25</v>
      </c>
      <c r="F977" s="1" t="s">
        <v>26</v>
      </c>
      <c r="G977" s="1" t="s">
        <v>27</v>
      </c>
      <c r="H977" s="1" t="s">
        <v>14856</v>
      </c>
      <c r="I977" s="1" t="s">
        <v>14857</v>
      </c>
      <c r="J977" s="1" t="s">
        <v>14857</v>
      </c>
      <c r="K977" s="2"/>
      <c r="L977" s="1">
        <v>0.0</v>
      </c>
      <c r="M977" s="1"/>
      <c r="N977" s="1">
        <v>14.468333333333334</v>
      </c>
      <c r="O977" s="1" t="s">
        <v>11746</v>
      </c>
      <c r="P977" s="1" t="s">
        <v>12225</v>
      </c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1" t="s">
        <v>24</v>
      </c>
      <c r="B978" s="1" t="s">
        <v>17</v>
      </c>
      <c r="C978" s="1">
        <v>433.0</v>
      </c>
      <c r="D978" s="1">
        <v>0.0</v>
      </c>
      <c r="E978" s="1" t="s">
        <v>25</v>
      </c>
      <c r="F978" s="1" t="s">
        <v>26</v>
      </c>
      <c r="G978" s="1" t="s">
        <v>27</v>
      </c>
      <c r="H978" s="1" t="s">
        <v>14858</v>
      </c>
      <c r="I978" s="1" t="s">
        <v>14859</v>
      </c>
      <c r="J978" s="1" t="s">
        <v>14859</v>
      </c>
      <c r="K978" s="2"/>
      <c r="L978" s="1">
        <v>1.0</v>
      </c>
      <c r="M978" s="1"/>
      <c r="N978" s="1">
        <v>16.643533333333334</v>
      </c>
      <c r="O978" s="1" t="s">
        <v>11746</v>
      </c>
      <c r="P978" s="1" t="s">
        <v>14860</v>
      </c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1" t="s">
        <v>48</v>
      </c>
      <c r="B979" s="1" t="s">
        <v>17</v>
      </c>
      <c r="C979" s="1">
        <v>329.0</v>
      </c>
      <c r="D979" s="1">
        <v>0.0</v>
      </c>
      <c r="E979" s="1" t="s">
        <v>11819</v>
      </c>
      <c r="F979" s="1" t="s">
        <v>50</v>
      </c>
      <c r="G979" s="1" t="s">
        <v>19</v>
      </c>
      <c r="H979" s="1" t="s">
        <v>14861</v>
      </c>
      <c r="I979" s="1" t="s">
        <v>14862</v>
      </c>
      <c r="J979" s="1" t="s">
        <v>14863</v>
      </c>
      <c r="K979" s="1" t="s">
        <v>14864</v>
      </c>
      <c r="L979" s="1">
        <v>0.0</v>
      </c>
      <c r="M979" s="1">
        <v>0.027066666666666666</v>
      </c>
      <c r="N979" s="1">
        <v>18.184966666666668</v>
      </c>
      <c r="O979" s="1" t="s">
        <v>55</v>
      </c>
      <c r="P979" s="1" t="s">
        <v>14865</v>
      </c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1" t="s">
        <v>48</v>
      </c>
      <c r="B980" s="1" t="s">
        <v>17</v>
      </c>
      <c r="C980" s="1">
        <v>518.0</v>
      </c>
      <c r="D980" s="1">
        <v>0.0</v>
      </c>
      <c r="E980" s="1" t="s">
        <v>11819</v>
      </c>
      <c r="F980" s="1" t="s">
        <v>50</v>
      </c>
      <c r="G980" s="1" t="s">
        <v>19</v>
      </c>
      <c r="H980" s="1" t="s">
        <v>14866</v>
      </c>
      <c r="I980" s="1" t="s">
        <v>14867</v>
      </c>
      <c r="J980" s="1" t="s">
        <v>14868</v>
      </c>
      <c r="K980" s="1" t="s">
        <v>14869</v>
      </c>
      <c r="L980" s="1">
        <v>8.0</v>
      </c>
      <c r="M980" s="1">
        <v>0.01905</v>
      </c>
      <c r="N980" s="1">
        <v>16.484833333333334</v>
      </c>
      <c r="O980" s="1" t="s">
        <v>55</v>
      </c>
      <c r="P980" s="1" t="s">
        <v>14870</v>
      </c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1" t="s">
        <v>48</v>
      </c>
      <c r="B981" s="1" t="s">
        <v>17</v>
      </c>
      <c r="C981" s="1">
        <v>446.0</v>
      </c>
      <c r="D981" s="1">
        <v>112.0</v>
      </c>
      <c r="E981" s="2"/>
      <c r="F981" s="1" t="s">
        <v>18</v>
      </c>
      <c r="G981" s="1" t="s">
        <v>123</v>
      </c>
      <c r="H981" s="1" t="s">
        <v>14871</v>
      </c>
      <c r="I981" s="1" t="s">
        <v>14872</v>
      </c>
      <c r="J981" s="1" t="s">
        <v>14872</v>
      </c>
      <c r="K981" s="2"/>
      <c r="L981" s="1">
        <v>-3.0</v>
      </c>
      <c r="M981" s="1"/>
      <c r="N981" s="1">
        <v>16.054183333333334</v>
      </c>
      <c r="O981" s="1" t="s">
        <v>55</v>
      </c>
      <c r="P981" s="1" t="s">
        <v>14873</v>
      </c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1" t="s">
        <v>48</v>
      </c>
      <c r="B982" s="1" t="s">
        <v>17</v>
      </c>
      <c r="C982" s="1">
        <v>424.0</v>
      </c>
      <c r="D982" s="1">
        <v>0.0</v>
      </c>
      <c r="E982" s="1" t="s">
        <v>11819</v>
      </c>
      <c r="F982" s="1" t="s">
        <v>50</v>
      </c>
      <c r="G982" s="1" t="s">
        <v>27</v>
      </c>
      <c r="H982" s="1" t="s">
        <v>14874</v>
      </c>
      <c r="I982" s="1" t="s">
        <v>14875</v>
      </c>
      <c r="J982" s="1" t="s">
        <v>14876</v>
      </c>
      <c r="K982" s="1" t="s">
        <v>14877</v>
      </c>
      <c r="L982" s="1">
        <v>7.0</v>
      </c>
      <c r="M982" s="1">
        <v>0.019283333333333333</v>
      </c>
      <c r="N982" s="1">
        <v>12.839066666666668</v>
      </c>
      <c r="O982" s="1" t="s">
        <v>55</v>
      </c>
      <c r="P982" s="1" t="s">
        <v>14878</v>
      </c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1" t="s">
        <v>16</v>
      </c>
      <c r="B983" s="1" t="s">
        <v>17</v>
      </c>
      <c r="C983" s="1">
        <v>249.0</v>
      </c>
      <c r="D983" s="1">
        <v>0.0</v>
      </c>
      <c r="E983" s="2"/>
      <c r="F983" s="1" t="s">
        <v>18</v>
      </c>
      <c r="G983" s="1" t="s">
        <v>19</v>
      </c>
      <c r="H983" s="1" t="s">
        <v>14879</v>
      </c>
      <c r="I983" s="1" t="s">
        <v>14880</v>
      </c>
      <c r="J983" s="1" t="s">
        <v>14880</v>
      </c>
      <c r="K983" s="2"/>
      <c r="L983" s="1">
        <v>0.0</v>
      </c>
      <c r="M983" s="1"/>
      <c r="N983" s="1">
        <v>6.778783333333333</v>
      </c>
      <c r="O983" s="1" t="s">
        <v>22</v>
      </c>
      <c r="P983" s="1" t="s">
        <v>14881</v>
      </c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1" t="s">
        <v>24</v>
      </c>
      <c r="B984" s="1" t="s">
        <v>17</v>
      </c>
      <c r="C984" s="1">
        <v>249.2</v>
      </c>
      <c r="D984" s="1">
        <v>0.0</v>
      </c>
      <c r="E984" s="1" t="s">
        <v>25</v>
      </c>
      <c r="F984" s="1" t="s">
        <v>26</v>
      </c>
      <c r="G984" s="1" t="s">
        <v>27</v>
      </c>
      <c r="H984" s="1" t="s">
        <v>14882</v>
      </c>
      <c r="I984" s="1" t="s">
        <v>14883</v>
      </c>
      <c r="J984" s="1" t="s">
        <v>14883</v>
      </c>
      <c r="K984" s="2"/>
      <c r="L984" s="1">
        <v>-3.0</v>
      </c>
      <c r="M984" s="1"/>
      <c r="N984" s="1">
        <v>11.453566666666667</v>
      </c>
      <c r="O984" s="1" t="s">
        <v>11746</v>
      </c>
      <c r="P984" s="1" t="s">
        <v>12308</v>
      </c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1" t="s">
        <v>48</v>
      </c>
      <c r="B985" s="1" t="s">
        <v>17</v>
      </c>
      <c r="C985" s="1">
        <v>355.0</v>
      </c>
      <c r="D985" s="1">
        <v>0.0</v>
      </c>
      <c r="E985" s="1" t="s">
        <v>11819</v>
      </c>
      <c r="F985" s="1" t="s">
        <v>50</v>
      </c>
      <c r="G985" s="1" t="s">
        <v>19</v>
      </c>
      <c r="H985" s="1" t="s">
        <v>14884</v>
      </c>
      <c r="I985" s="1" t="s">
        <v>14885</v>
      </c>
      <c r="J985" s="1" t="s">
        <v>14886</v>
      </c>
      <c r="K985" s="1" t="s">
        <v>14887</v>
      </c>
      <c r="L985" s="1">
        <v>6.0</v>
      </c>
      <c r="M985" s="1">
        <v>0.030833333333333334</v>
      </c>
      <c r="N985" s="1">
        <v>39.815583333333336</v>
      </c>
      <c r="O985" s="1" t="s">
        <v>55</v>
      </c>
      <c r="P985" s="1" t="s">
        <v>14888</v>
      </c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1" t="s">
        <v>24</v>
      </c>
      <c r="B986" s="1" t="s">
        <v>17</v>
      </c>
      <c r="C986" s="1">
        <v>239.2</v>
      </c>
      <c r="D986" s="1">
        <v>0.0</v>
      </c>
      <c r="E986" s="1" t="s">
        <v>25</v>
      </c>
      <c r="F986" s="1" t="s">
        <v>26</v>
      </c>
      <c r="G986" s="1" t="s">
        <v>27</v>
      </c>
      <c r="H986" s="1" t="s">
        <v>14889</v>
      </c>
      <c r="I986" s="1" t="s">
        <v>14890</v>
      </c>
      <c r="J986" s="1" t="s">
        <v>14890</v>
      </c>
      <c r="K986" s="2"/>
      <c r="L986" s="1">
        <v>-5.0</v>
      </c>
      <c r="M986" s="1"/>
      <c r="N986" s="1">
        <v>9.3205</v>
      </c>
      <c r="O986" s="1" t="s">
        <v>11746</v>
      </c>
      <c r="P986" s="1" t="s">
        <v>14891</v>
      </c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1" t="s">
        <v>24</v>
      </c>
      <c r="B987" s="1" t="s">
        <v>17</v>
      </c>
      <c r="C987" s="1">
        <v>804.2</v>
      </c>
      <c r="D987" s="1">
        <v>0.0</v>
      </c>
      <c r="E987" s="1" t="s">
        <v>25</v>
      </c>
      <c r="F987" s="1" t="s">
        <v>26</v>
      </c>
      <c r="G987" s="1" t="s">
        <v>27</v>
      </c>
      <c r="H987" s="1" t="s">
        <v>14892</v>
      </c>
      <c r="I987" s="1" t="s">
        <v>14893</v>
      </c>
      <c r="J987" s="1" t="s">
        <v>14893</v>
      </c>
      <c r="K987" s="2"/>
      <c r="L987" s="1">
        <v>2.0</v>
      </c>
      <c r="M987" s="1"/>
      <c r="N987" s="1">
        <v>22.4317</v>
      </c>
      <c r="O987" s="1" t="s">
        <v>11746</v>
      </c>
      <c r="P987" s="1" t="s">
        <v>14894</v>
      </c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1" t="s">
        <v>16</v>
      </c>
      <c r="B988" s="1" t="s">
        <v>17</v>
      </c>
      <c r="C988" s="1">
        <v>40.0</v>
      </c>
      <c r="D988" s="1">
        <v>70.0</v>
      </c>
      <c r="E988" s="2"/>
      <c r="F988" s="1" t="s">
        <v>18</v>
      </c>
      <c r="G988" s="1" t="s">
        <v>19</v>
      </c>
      <c r="H988" s="1" t="s">
        <v>14895</v>
      </c>
      <c r="I988" s="1" t="s">
        <v>14896</v>
      </c>
      <c r="J988" s="1" t="s">
        <v>14896</v>
      </c>
      <c r="K988" s="2"/>
      <c r="L988" s="1">
        <v>-5.0</v>
      </c>
      <c r="M988" s="1"/>
      <c r="N988" s="1">
        <v>0.3335666666666667</v>
      </c>
      <c r="O988" s="1" t="s">
        <v>22</v>
      </c>
      <c r="P988" s="1" t="s">
        <v>14897</v>
      </c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1" t="s">
        <v>48</v>
      </c>
      <c r="B989" s="1" t="s">
        <v>17</v>
      </c>
      <c r="C989" s="1">
        <v>287.0</v>
      </c>
      <c r="D989" s="1">
        <v>17.0</v>
      </c>
      <c r="E989" s="1" t="s">
        <v>11819</v>
      </c>
      <c r="F989" s="1" t="s">
        <v>50</v>
      </c>
      <c r="G989" s="1" t="s">
        <v>27</v>
      </c>
      <c r="H989" s="1" t="s">
        <v>14898</v>
      </c>
      <c r="I989" s="1" t="s">
        <v>14899</v>
      </c>
      <c r="J989" s="1" t="s">
        <v>14900</v>
      </c>
      <c r="K989" s="1" t="s">
        <v>14901</v>
      </c>
      <c r="L989" s="1">
        <v>-14.0</v>
      </c>
      <c r="M989" s="1">
        <v>0.0155</v>
      </c>
      <c r="N989" s="1">
        <v>10.4653</v>
      </c>
      <c r="O989" s="1" t="s">
        <v>55</v>
      </c>
      <c r="P989" s="1" t="s">
        <v>14902</v>
      </c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1" t="s">
        <v>66</v>
      </c>
      <c r="B990" s="1" t="s">
        <v>17</v>
      </c>
      <c r="C990" s="1">
        <v>578.0</v>
      </c>
      <c r="D990" s="1">
        <v>0.0</v>
      </c>
      <c r="E990" s="1" t="s">
        <v>6059</v>
      </c>
      <c r="F990" s="1" t="s">
        <v>26</v>
      </c>
      <c r="G990" s="1" t="s">
        <v>27</v>
      </c>
      <c r="H990" s="1" t="s">
        <v>14903</v>
      </c>
      <c r="I990" s="1" t="s">
        <v>14904</v>
      </c>
      <c r="J990" s="1" t="s">
        <v>14904</v>
      </c>
      <c r="K990" s="2"/>
      <c r="L990" s="1">
        <v>1.0</v>
      </c>
      <c r="M990" s="1"/>
      <c r="N990" s="1">
        <v>21.019883333333333</v>
      </c>
      <c r="O990" s="1" t="s">
        <v>11739</v>
      </c>
      <c r="P990" s="1" t="s">
        <v>14905</v>
      </c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1" t="s">
        <v>66</v>
      </c>
      <c r="B991" s="1" t="s">
        <v>17</v>
      </c>
      <c r="C991" s="1">
        <v>329.0</v>
      </c>
      <c r="D991" s="1">
        <v>0.0</v>
      </c>
      <c r="E991" s="1" t="s">
        <v>6059</v>
      </c>
      <c r="F991" s="1" t="s">
        <v>26</v>
      </c>
      <c r="G991" s="1" t="s">
        <v>27</v>
      </c>
      <c r="H991" s="1" t="s">
        <v>14906</v>
      </c>
      <c r="I991" s="1" t="s">
        <v>14907</v>
      </c>
      <c r="J991" s="1" t="s">
        <v>14907</v>
      </c>
      <c r="K991" s="2"/>
      <c r="L991" s="1">
        <v>-1.0</v>
      </c>
      <c r="M991" s="1"/>
      <c r="N991" s="1">
        <v>13.138966666666667</v>
      </c>
      <c r="O991" s="1" t="s">
        <v>11739</v>
      </c>
      <c r="P991" s="1" t="s">
        <v>14908</v>
      </c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1" t="s">
        <v>66</v>
      </c>
      <c r="B992" s="1" t="s">
        <v>17</v>
      </c>
      <c r="C992" s="3">
        <v>593.0</v>
      </c>
      <c r="D992" s="1">
        <v>0.0</v>
      </c>
      <c r="E992" s="1" t="s">
        <v>13170</v>
      </c>
      <c r="F992" s="1" t="s">
        <v>26</v>
      </c>
      <c r="G992" s="1" t="s">
        <v>27</v>
      </c>
      <c r="H992" s="1" t="s">
        <v>14909</v>
      </c>
      <c r="I992" s="1" t="s">
        <v>14910</v>
      </c>
      <c r="J992" s="1" t="s">
        <v>14910</v>
      </c>
      <c r="K992" s="2"/>
      <c r="L992" s="1">
        <v>-1.0</v>
      </c>
      <c r="M992" s="1"/>
      <c r="N992" s="1">
        <v>18.138</v>
      </c>
      <c r="O992" s="1" t="s">
        <v>11739</v>
      </c>
      <c r="P992" s="1" t="s">
        <v>14911</v>
      </c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1" t="s">
        <v>32</v>
      </c>
      <c r="B993" s="1" t="s">
        <v>17</v>
      </c>
      <c r="C993" s="1">
        <v>434.0</v>
      </c>
      <c r="D993" s="1">
        <v>0.0</v>
      </c>
      <c r="E993" s="2"/>
      <c r="F993" s="1" t="s">
        <v>26</v>
      </c>
      <c r="G993" s="1" t="s">
        <v>27</v>
      </c>
      <c r="H993" s="1" t="s">
        <v>14912</v>
      </c>
      <c r="I993" s="1" t="s">
        <v>14913</v>
      </c>
      <c r="J993" s="1" t="s">
        <v>14913</v>
      </c>
      <c r="K993" s="2"/>
      <c r="L993" s="1">
        <v>-2.0</v>
      </c>
      <c r="M993" s="1"/>
      <c r="N993" s="1">
        <v>12.77045</v>
      </c>
      <c r="O993" s="1" t="s">
        <v>11739</v>
      </c>
      <c r="P993" s="1" t="s">
        <v>14914</v>
      </c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1" t="s">
        <v>66</v>
      </c>
      <c r="B994" s="1" t="s">
        <v>17</v>
      </c>
      <c r="C994" s="1">
        <v>379.0</v>
      </c>
      <c r="D994" s="1">
        <v>0.0</v>
      </c>
      <c r="E994" s="1" t="s">
        <v>6059</v>
      </c>
      <c r="F994" s="1" t="s">
        <v>26</v>
      </c>
      <c r="G994" s="1" t="s">
        <v>27</v>
      </c>
      <c r="H994" s="1" t="s">
        <v>14915</v>
      </c>
      <c r="I994" s="1" t="s">
        <v>14916</v>
      </c>
      <c r="J994" s="1" t="s">
        <v>14916</v>
      </c>
      <c r="K994" s="2"/>
      <c r="L994" s="1">
        <v>0.0</v>
      </c>
      <c r="M994" s="1"/>
      <c r="N994" s="1">
        <v>14.139</v>
      </c>
      <c r="O994" s="1" t="s">
        <v>11739</v>
      </c>
      <c r="P994" s="1" t="s">
        <v>14917</v>
      </c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1" t="s">
        <v>24</v>
      </c>
      <c r="B995" s="1" t="s">
        <v>17</v>
      </c>
      <c r="C995" s="1">
        <v>214.2</v>
      </c>
      <c r="D995" s="1">
        <v>0.0</v>
      </c>
      <c r="E995" s="1" t="s">
        <v>25</v>
      </c>
      <c r="F995" s="1" t="s">
        <v>26</v>
      </c>
      <c r="G995" s="1" t="s">
        <v>27</v>
      </c>
      <c r="H995" s="1" t="s">
        <v>14918</v>
      </c>
      <c r="I995" s="1" t="s">
        <v>14919</v>
      </c>
      <c r="J995" s="1" t="s">
        <v>14919</v>
      </c>
      <c r="K995" s="2"/>
      <c r="L995" s="1">
        <v>-6.0</v>
      </c>
      <c r="M995" s="1"/>
      <c r="N995" s="1">
        <v>8.682716666666666</v>
      </c>
      <c r="O995" s="1" t="s">
        <v>11746</v>
      </c>
      <c r="P995" s="1" t="s">
        <v>11800</v>
      </c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1" t="s">
        <v>48</v>
      </c>
      <c r="B996" s="1" t="s">
        <v>17</v>
      </c>
      <c r="C996" s="1">
        <v>652.0</v>
      </c>
      <c r="D996" s="1">
        <v>0.0</v>
      </c>
      <c r="E996" s="1" t="s">
        <v>11819</v>
      </c>
      <c r="F996" s="1" t="s">
        <v>50</v>
      </c>
      <c r="G996" s="1" t="s">
        <v>27</v>
      </c>
      <c r="H996" s="1" t="s">
        <v>14920</v>
      </c>
      <c r="I996" s="1" t="s">
        <v>14921</v>
      </c>
      <c r="J996" s="1" t="s">
        <v>14922</v>
      </c>
      <c r="K996" s="1" t="s">
        <v>14923</v>
      </c>
      <c r="L996" s="1">
        <v>-2.0</v>
      </c>
      <c r="M996" s="1">
        <v>0.01335</v>
      </c>
      <c r="N996" s="1">
        <v>27.2165</v>
      </c>
      <c r="O996" s="1" t="s">
        <v>55</v>
      </c>
      <c r="P996" s="1" t="s">
        <v>14924</v>
      </c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1" t="s">
        <v>32</v>
      </c>
      <c r="B997" s="1" t="s">
        <v>112</v>
      </c>
      <c r="C997" s="1">
        <v>364.0</v>
      </c>
      <c r="D997" s="1">
        <v>0.0</v>
      </c>
      <c r="E997" s="2"/>
      <c r="F997" s="1" t="s">
        <v>26</v>
      </c>
      <c r="G997" s="1" t="s">
        <v>27</v>
      </c>
      <c r="H997" s="1" t="s">
        <v>14925</v>
      </c>
      <c r="I997" s="1" t="s">
        <v>14926</v>
      </c>
      <c r="J997" s="1" t="s">
        <v>14926</v>
      </c>
      <c r="K997" s="2"/>
      <c r="L997" s="1">
        <v>-6.0</v>
      </c>
      <c r="M997" s="1"/>
      <c r="N997" s="1">
        <v>8.298533333333333</v>
      </c>
      <c r="O997" s="1" t="s">
        <v>11739</v>
      </c>
      <c r="P997" s="1" t="s">
        <v>14927</v>
      </c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1" t="s">
        <v>48</v>
      </c>
      <c r="B998" s="1" t="s">
        <v>17</v>
      </c>
      <c r="C998" s="1">
        <v>341.0</v>
      </c>
      <c r="D998" s="1">
        <v>17.0</v>
      </c>
      <c r="E998" s="1" t="s">
        <v>14521</v>
      </c>
      <c r="F998" s="1" t="s">
        <v>50</v>
      </c>
      <c r="G998" s="1" t="s">
        <v>27</v>
      </c>
      <c r="H998" s="1" t="s">
        <v>14928</v>
      </c>
      <c r="I998" s="1" t="s">
        <v>14929</v>
      </c>
      <c r="J998" s="1" t="s">
        <v>14930</v>
      </c>
      <c r="K998" s="1" t="s">
        <v>14931</v>
      </c>
      <c r="L998" s="1">
        <v>-3.0</v>
      </c>
      <c r="M998" s="1">
        <v>0.030466666666666666</v>
      </c>
      <c r="N998" s="1">
        <v>9.913283333333334</v>
      </c>
      <c r="O998" s="1" t="s">
        <v>55</v>
      </c>
      <c r="P998" s="1" t="s">
        <v>14932</v>
      </c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1" t="s">
        <v>32</v>
      </c>
      <c r="B999" s="1" t="s">
        <v>112</v>
      </c>
      <c r="C999" s="1">
        <v>404.0</v>
      </c>
      <c r="D999" s="1">
        <v>0.0</v>
      </c>
      <c r="E999" s="2"/>
      <c r="F999" s="1" t="s">
        <v>26</v>
      </c>
      <c r="G999" s="1" t="s">
        <v>27</v>
      </c>
      <c r="H999" s="1" t="s">
        <v>14933</v>
      </c>
      <c r="I999" s="1" t="s">
        <v>14934</v>
      </c>
      <c r="J999" s="1" t="s">
        <v>14934</v>
      </c>
      <c r="K999" s="2"/>
      <c r="L999" s="1">
        <v>-6.0</v>
      </c>
      <c r="M999" s="1"/>
      <c r="N999" s="1">
        <v>8.490433333333334</v>
      </c>
      <c r="O999" s="1" t="s">
        <v>11739</v>
      </c>
      <c r="P999" s="1" t="s">
        <v>14935</v>
      </c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1" t="s">
        <v>48</v>
      </c>
      <c r="B1000" s="1" t="s">
        <v>17</v>
      </c>
      <c r="C1000" s="1">
        <v>637.0</v>
      </c>
      <c r="D1000" s="1">
        <v>0.0</v>
      </c>
      <c r="E1000" s="1" t="s">
        <v>14521</v>
      </c>
      <c r="F1000" s="1" t="s">
        <v>50</v>
      </c>
      <c r="G1000" s="1" t="s">
        <v>27</v>
      </c>
      <c r="H1000" s="1" t="s">
        <v>14936</v>
      </c>
      <c r="I1000" s="1" t="s">
        <v>14937</v>
      </c>
      <c r="J1000" s="1" t="s">
        <v>14938</v>
      </c>
      <c r="K1000" s="1" t="s">
        <v>14939</v>
      </c>
      <c r="L1000" s="1">
        <v>-15.0</v>
      </c>
      <c r="M1000" s="1">
        <v>0.016683333333333335</v>
      </c>
      <c r="N1000" s="1">
        <v>10.648683333333333</v>
      </c>
      <c r="O1000" s="1" t="s">
        <v>55</v>
      </c>
      <c r="P1000" s="1" t="s">
        <v>14940</v>
      </c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  <row r="1001">
      <c r="A1001" s="1" t="s">
        <v>66</v>
      </c>
      <c r="B1001" s="1" t="s">
        <v>112</v>
      </c>
      <c r="C1001" s="1">
        <v>264.0</v>
      </c>
      <c r="D1001" s="1">
        <v>0.0</v>
      </c>
      <c r="E1001" s="1" t="s">
        <v>12438</v>
      </c>
      <c r="F1001" s="1" t="s">
        <v>26</v>
      </c>
      <c r="G1001" s="1" t="s">
        <v>27</v>
      </c>
      <c r="H1001" s="1" t="s">
        <v>14941</v>
      </c>
      <c r="I1001" s="1" t="s">
        <v>14942</v>
      </c>
      <c r="J1001" s="1" t="s">
        <v>14942</v>
      </c>
      <c r="K1001" s="2"/>
      <c r="L1001" s="1">
        <v>-7.0</v>
      </c>
      <c r="M1001" s="1"/>
      <c r="N1001" s="1">
        <v>7.7172</v>
      </c>
      <c r="O1001" s="1" t="s">
        <v>11739</v>
      </c>
      <c r="P1001" s="1" t="s">
        <v>948</v>
      </c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1" t="s">
        <v>32</v>
      </c>
      <c r="B1002" s="1" t="s">
        <v>17</v>
      </c>
      <c r="C1002" s="1">
        <v>539.0</v>
      </c>
      <c r="D1002" s="1">
        <v>0.0</v>
      </c>
      <c r="E1002" s="2"/>
      <c r="F1002" s="1" t="s">
        <v>26</v>
      </c>
      <c r="G1002" s="1" t="s">
        <v>27</v>
      </c>
      <c r="H1002" s="1" t="s">
        <v>14943</v>
      </c>
      <c r="I1002" s="1" t="s">
        <v>14944</v>
      </c>
      <c r="J1002" s="1" t="s">
        <v>14944</v>
      </c>
      <c r="K1002" s="2"/>
      <c r="L1002" s="1">
        <v>-3.0</v>
      </c>
      <c r="M1002" s="1"/>
      <c r="N1002" s="1">
        <v>15.973583333333334</v>
      </c>
      <c r="O1002" s="1" t="s">
        <v>11739</v>
      </c>
      <c r="P1002" s="1" t="s">
        <v>14945</v>
      </c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1" t="s">
        <v>48</v>
      </c>
      <c r="B1003" s="1" t="s">
        <v>17</v>
      </c>
      <c r="C1003" s="1">
        <v>1006.0</v>
      </c>
      <c r="D1003" s="1">
        <v>0.0</v>
      </c>
      <c r="E1003" s="1" t="s">
        <v>14521</v>
      </c>
      <c r="F1003" s="1" t="s">
        <v>50</v>
      </c>
      <c r="G1003" s="1" t="s">
        <v>27</v>
      </c>
      <c r="H1003" s="1" t="s">
        <v>14946</v>
      </c>
      <c r="I1003" s="1" t="s">
        <v>14947</v>
      </c>
      <c r="J1003" s="1" t="s">
        <v>14948</v>
      </c>
      <c r="K1003" s="1" t="s">
        <v>14949</v>
      </c>
      <c r="L1003" s="1">
        <v>-10.0</v>
      </c>
      <c r="M1003" s="1">
        <v>0.021466666666666665</v>
      </c>
      <c r="N1003" s="1">
        <v>12.532983333333334</v>
      </c>
      <c r="O1003" s="1" t="s">
        <v>55</v>
      </c>
      <c r="P1003" s="1" t="s">
        <v>14950</v>
      </c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1" t="s">
        <v>24</v>
      </c>
      <c r="B1004" s="1" t="s">
        <v>17</v>
      </c>
      <c r="C1004" s="1">
        <v>212.2</v>
      </c>
      <c r="D1004" s="1">
        <v>0.0</v>
      </c>
      <c r="E1004" s="1" t="s">
        <v>25</v>
      </c>
      <c r="F1004" s="1" t="s">
        <v>26</v>
      </c>
      <c r="G1004" s="1" t="s">
        <v>27</v>
      </c>
      <c r="H1004" s="1" t="s">
        <v>14951</v>
      </c>
      <c r="I1004" s="1" t="s">
        <v>14952</v>
      </c>
      <c r="J1004" s="1" t="s">
        <v>14952</v>
      </c>
      <c r="K1004" s="2"/>
      <c r="L1004" s="1">
        <v>-11.0</v>
      </c>
      <c r="M1004" s="1"/>
      <c r="N1004" s="1">
        <v>3.8762166666666666</v>
      </c>
      <c r="O1004" s="1" t="s">
        <v>11746</v>
      </c>
      <c r="P1004" s="1" t="s">
        <v>14953</v>
      </c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1" t="s">
        <v>24</v>
      </c>
      <c r="B1005" s="1" t="s">
        <v>17</v>
      </c>
      <c r="C1005" s="1">
        <v>273.2</v>
      </c>
      <c r="D1005" s="1">
        <v>0.0</v>
      </c>
      <c r="E1005" s="1" t="s">
        <v>25</v>
      </c>
      <c r="F1005" s="1" t="s">
        <v>26</v>
      </c>
      <c r="G1005" s="1" t="s">
        <v>27</v>
      </c>
      <c r="H1005" s="1" t="s">
        <v>14954</v>
      </c>
      <c r="I1005" s="1" t="s">
        <v>14955</v>
      </c>
      <c r="J1005" s="1" t="s">
        <v>14955</v>
      </c>
      <c r="K1005" s="2"/>
      <c r="L1005" s="1">
        <v>-5.0</v>
      </c>
      <c r="M1005" s="1"/>
      <c r="N1005" s="1">
        <v>9.004066666666667</v>
      </c>
      <c r="O1005" s="1" t="s">
        <v>11746</v>
      </c>
      <c r="P1005" s="1" t="s">
        <v>14956</v>
      </c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1" t="s">
        <v>24</v>
      </c>
      <c r="B1006" s="1" t="s">
        <v>17</v>
      </c>
      <c r="C1006" s="1">
        <v>294.0</v>
      </c>
      <c r="D1006" s="1">
        <v>0.0</v>
      </c>
      <c r="E1006" s="1" t="s">
        <v>25</v>
      </c>
      <c r="F1006" s="1" t="s">
        <v>26</v>
      </c>
      <c r="G1006" s="1" t="s">
        <v>27</v>
      </c>
      <c r="H1006" s="1" t="s">
        <v>14957</v>
      </c>
      <c r="I1006" s="1" t="s">
        <v>14958</v>
      </c>
      <c r="J1006" s="1" t="s">
        <v>14958</v>
      </c>
      <c r="K1006" s="2"/>
      <c r="L1006" s="1">
        <v>-2.0</v>
      </c>
      <c r="M1006" s="1"/>
      <c r="N1006" s="1">
        <v>12.824683333333333</v>
      </c>
      <c r="O1006" s="1" t="s">
        <v>11746</v>
      </c>
      <c r="P1006" s="1" t="s">
        <v>14959</v>
      </c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1" t="s">
        <v>24</v>
      </c>
      <c r="B1007" s="1" t="s">
        <v>17</v>
      </c>
      <c r="C1007" s="1">
        <v>214.2</v>
      </c>
      <c r="D1007" s="1">
        <v>0.0</v>
      </c>
      <c r="E1007" s="1" t="s">
        <v>25</v>
      </c>
      <c r="F1007" s="1" t="s">
        <v>26</v>
      </c>
      <c r="G1007" s="1" t="s">
        <v>27</v>
      </c>
      <c r="H1007" s="1" t="s">
        <v>14960</v>
      </c>
      <c r="I1007" s="1" t="s">
        <v>14961</v>
      </c>
      <c r="J1007" s="1" t="s">
        <v>14961</v>
      </c>
      <c r="K1007" s="2"/>
      <c r="L1007" s="1">
        <v>-9.0</v>
      </c>
      <c r="M1007" s="1"/>
      <c r="N1007" s="1">
        <v>5.841866666666666</v>
      </c>
      <c r="O1007" s="1" t="s">
        <v>11746</v>
      </c>
      <c r="P1007" s="1" t="s">
        <v>11747</v>
      </c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1" t="s">
        <v>24</v>
      </c>
      <c r="B1008" s="1" t="s">
        <v>17</v>
      </c>
      <c r="C1008" s="1">
        <v>214.2</v>
      </c>
      <c r="D1008" s="1">
        <v>0.0</v>
      </c>
      <c r="E1008" s="1" t="s">
        <v>25</v>
      </c>
      <c r="F1008" s="1" t="s">
        <v>26</v>
      </c>
      <c r="G1008" s="1" t="s">
        <v>27</v>
      </c>
      <c r="H1008" s="1" t="s">
        <v>14962</v>
      </c>
      <c r="I1008" s="1" t="s">
        <v>14963</v>
      </c>
      <c r="J1008" s="1" t="s">
        <v>14963</v>
      </c>
      <c r="K1008" s="2"/>
      <c r="L1008" s="1">
        <v>-10.0</v>
      </c>
      <c r="M1008" s="1"/>
      <c r="N1008" s="1">
        <v>4.963566666666667</v>
      </c>
      <c r="O1008" s="1" t="s">
        <v>11746</v>
      </c>
      <c r="P1008" s="1" t="s">
        <v>11747</v>
      </c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1" t="s">
        <v>24</v>
      </c>
      <c r="B1009" s="1" t="s">
        <v>17</v>
      </c>
      <c r="C1009" s="1">
        <v>404.0</v>
      </c>
      <c r="D1009" s="1">
        <v>0.0</v>
      </c>
      <c r="E1009" s="1" t="s">
        <v>25</v>
      </c>
      <c r="F1009" s="1" t="s">
        <v>26</v>
      </c>
      <c r="G1009" s="1" t="s">
        <v>27</v>
      </c>
      <c r="H1009" s="1" t="s">
        <v>14964</v>
      </c>
      <c r="I1009" s="1" t="s">
        <v>14965</v>
      </c>
      <c r="J1009" s="1" t="s">
        <v>14965</v>
      </c>
      <c r="K1009" s="2"/>
      <c r="L1009" s="1">
        <v>-4.0</v>
      </c>
      <c r="M1009" s="1"/>
      <c r="N1009" s="1">
        <v>10.536</v>
      </c>
      <c r="O1009" s="1" t="s">
        <v>11746</v>
      </c>
      <c r="P1009" s="1" t="s">
        <v>14966</v>
      </c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1" t="s">
        <v>16</v>
      </c>
      <c r="B1010" s="1" t="s">
        <v>17</v>
      </c>
      <c r="C1010" s="1">
        <v>309.0</v>
      </c>
      <c r="D1010" s="1">
        <v>0.0</v>
      </c>
      <c r="E1010" s="2"/>
      <c r="F1010" s="1" t="s">
        <v>18</v>
      </c>
      <c r="G1010" s="1" t="s">
        <v>19</v>
      </c>
      <c r="H1010" s="1" t="s">
        <v>14967</v>
      </c>
      <c r="I1010" s="1" t="s">
        <v>14968</v>
      </c>
      <c r="J1010" s="1" t="s">
        <v>14968</v>
      </c>
      <c r="K1010" s="2"/>
      <c r="L1010" s="1">
        <v>7.0</v>
      </c>
      <c r="M1010" s="1"/>
      <c r="N1010" s="1">
        <v>13.154533333333333</v>
      </c>
      <c r="O1010" s="1" t="s">
        <v>22</v>
      </c>
      <c r="P1010" s="1" t="s">
        <v>14969</v>
      </c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1" t="s">
        <v>66</v>
      </c>
      <c r="B1011" s="1" t="s">
        <v>17</v>
      </c>
      <c r="C1011" s="1">
        <v>264.0</v>
      </c>
      <c r="D1011" s="1">
        <v>0.0</v>
      </c>
      <c r="E1011" s="1" t="s">
        <v>14970</v>
      </c>
      <c r="F1011" s="1" t="s">
        <v>26</v>
      </c>
      <c r="G1011" s="1" t="s">
        <v>27</v>
      </c>
      <c r="H1011" s="1" t="s">
        <v>14971</v>
      </c>
      <c r="I1011" s="1" t="s">
        <v>14972</v>
      </c>
      <c r="J1011" s="1" t="s">
        <v>14972</v>
      </c>
      <c r="K1011" s="2"/>
      <c r="L1011" s="1">
        <v>-6.0</v>
      </c>
      <c r="M1011" s="1"/>
      <c r="N1011" s="1">
        <v>8.949466666666666</v>
      </c>
      <c r="O1011" s="1" t="s">
        <v>11739</v>
      </c>
      <c r="P1011" s="1" t="s">
        <v>13648</v>
      </c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1" t="s">
        <v>32</v>
      </c>
      <c r="B1012" s="1" t="s">
        <v>17</v>
      </c>
      <c r="C1012" s="1">
        <v>528.0</v>
      </c>
      <c r="D1012" s="1">
        <v>0.0</v>
      </c>
      <c r="E1012" s="2"/>
      <c r="F1012" s="1" t="s">
        <v>26</v>
      </c>
      <c r="G1012" s="1" t="s">
        <v>27</v>
      </c>
      <c r="H1012" s="1" t="s">
        <v>14973</v>
      </c>
      <c r="I1012" s="1" t="s">
        <v>14974</v>
      </c>
      <c r="J1012" s="1" t="s">
        <v>14974</v>
      </c>
      <c r="K1012" s="2"/>
      <c r="L1012" s="1">
        <v>1.0</v>
      </c>
      <c r="M1012" s="1"/>
      <c r="N1012" s="1">
        <v>21.0696</v>
      </c>
      <c r="O1012" s="1" t="s">
        <v>11739</v>
      </c>
      <c r="P1012" s="1" t="s">
        <v>14975</v>
      </c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1" t="s">
        <v>48</v>
      </c>
      <c r="B1013" s="1" t="s">
        <v>17</v>
      </c>
      <c r="C1013" s="1">
        <v>309.0</v>
      </c>
      <c r="D1013" s="1">
        <v>0.0</v>
      </c>
      <c r="E1013" s="1" t="s">
        <v>14521</v>
      </c>
      <c r="F1013" s="1" t="s">
        <v>50</v>
      </c>
      <c r="G1013" s="1" t="s">
        <v>27</v>
      </c>
      <c r="H1013" s="1" t="s">
        <v>14976</v>
      </c>
      <c r="I1013" s="1" t="s">
        <v>14977</v>
      </c>
      <c r="J1013" s="1" t="s">
        <v>14978</v>
      </c>
      <c r="K1013" s="1" t="s">
        <v>14979</v>
      </c>
      <c r="L1013" s="1">
        <v>2.0</v>
      </c>
      <c r="M1013" s="1">
        <v>0.0175</v>
      </c>
      <c r="N1013" s="1">
        <v>14.5332</v>
      </c>
      <c r="O1013" s="1" t="s">
        <v>55</v>
      </c>
      <c r="P1013" s="1" t="s">
        <v>13252</v>
      </c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1" t="s">
        <v>48</v>
      </c>
      <c r="B1014" s="1" t="s">
        <v>17</v>
      </c>
      <c r="C1014" s="1">
        <v>309.0</v>
      </c>
      <c r="D1014" s="1">
        <v>0.0</v>
      </c>
      <c r="E1014" s="1" t="s">
        <v>14521</v>
      </c>
      <c r="F1014" s="1" t="s">
        <v>50</v>
      </c>
      <c r="G1014" s="1" t="s">
        <v>19</v>
      </c>
      <c r="H1014" s="1" t="s">
        <v>14980</v>
      </c>
      <c r="I1014" s="1" t="s">
        <v>14981</v>
      </c>
      <c r="J1014" s="1" t="s">
        <v>14982</v>
      </c>
      <c r="K1014" s="1" t="s">
        <v>14983</v>
      </c>
      <c r="L1014" s="1">
        <v>-8.0</v>
      </c>
      <c r="M1014" s="1">
        <v>0.02723333333333333</v>
      </c>
      <c r="N1014" s="1">
        <v>5.3847</v>
      </c>
      <c r="O1014" s="1" t="s">
        <v>55</v>
      </c>
      <c r="P1014" s="1" t="s">
        <v>14984</v>
      </c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1" t="s">
        <v>48</v>
      </c>
      <c r="B1015" s="1" t="s">
        <v>17</v>
      </c>
      <c r="C1015" s="1">
        <v>309.0</v>
      </c>
      <c r="D1015" s="1">
        <v>0.0</v>
      </c>
      <c r="E1015" s="1" t="s">
        <v>14521</v>
      </c>
      <c r="F1015" s="1" t="s">
        <v>50</v>
      </c>
      <c r="G1015" s="1" t="s">
        <v>27</v>
      </c>
      <c r="H1015" s="1" t="s">
        <v>14985</v>
      </c>
      <c r="I1015" s="1" t="s">
        <v>14986</v>
      </c>
      <c r="J1015" s="1" t="s">
        <v>14987</v>
      </c>
      <c r="K1015" s="1" t="s">
        <v>14988</v>
      </c>
      <c r="L1015" s="1">
        <v>1.0</v>
      </c>
      <c r="M1015" s="1">
        <v>0.012083333333333333</v>
      </c>
      <c r="N1015" s="1">
        <v>10.233116666666668</v>
      </c>
      <c r="O1015" s="1" t="s">
        <v>55</v>
      </c>
      <c r="P1015" s="1" t="s">
        <v>11968</v>
      </c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1" t="s">
        <v>48</v>
      </c>
      <c r="B1016" s="1" t="s">
        <v>17</v>
      </c>
      <c r="C1016" s="1">
        <v>167.0</v>
      </c>
      <c r="D1016" s="1">
        <v>100.0</v>
      </c>
      <c r="E1016" s="1" t="s">
        <v>14521</v>
      </c>
      <c r="F1016" s="1" t="s">
        <v>50</v>
      </c>
      <c r="G1016" s="1" t="s">
        <v>27</v>
      </c>
      <c r="H1016" s="1" t="s">
        <v>14989</v>
      </c>
      <c r="I1016" s="1" t="s">
        <v>14990</v>
      </c>
      <c r="J1016" s="1" t="s">
        <v>14991</v>
      </c>
      <c r="K1016" s="1" t="s">
        <v>14992</v>
      </c>
      <c r="L1016" s="1">
        <v>-7.0</v>
      </c>
      <c r="M1016" s="1">
        <v>0.048433333333333335</v>
      </c>
      <c r="N1016" s="1">
        <v>11.274916666666666</v>
      </c>
      <c r="O1016" s="1" t="s">
        <v>55</v>
      </c>
      <c r="P1016" s="1" t="s">
        <v>14993</v>
      </c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1" t="s">
        <v>24</v>
      </c>
      <c r="B1017" s="1" t="s">
        <v>17</v>
      </c>
      <c r="C1017" s="1">
        <v>271.2</v>
      </c>
      <c r="D1017" s="1">
        <v>0.0</v>
      </c>
      <c r="E1017" s="1" t="s">
        <v>25</v>
      </c>
      <c r="F1017" s="1" t="s">
        <v>26</v>
      </c>
      <c r="G1017" s="1" t="s">
        <v>27</v>
      </c>
      <c r="H1017" s="1" t="s">
        <v>14994</v>
      </c>
      <c r="I1017" s="1" t="s">
        <v>14995</v>
      </c>
      <c r="J1017" s="1" t="s">
        <v>14995</v>
      </c>
      <c r="K1017" s="2"/>
      <c r="L1017" s="1">
        <v>-6.0</v>
      </c>
      <c r="M1017" s="1"/>
      <c r="N1017" s="1">
        <v>8.640233333333333</v>
      </c>
      <c r="O1017" s="1" t="s">
        <v>11746</v>
      </c>
      <c r="P1017" s="1" t="s">
        <v>13009</v>
      </c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1" t="s">
        <v>66</v>
      </c>
      <c r="B1018" s="1" t="s">
        <v>112</v>
      </c>
      <c r="C1018" s="1">
        <v>321.0</v>
      </c>
      <c r="D1018" s="1">
        <v>0.0</v>
      </c>
      <c r="E1018" s="1" t="s">
        <v>14996</v>
      </c>
      <c r="F1018" s="1" t="s">
        <v>26</v>
      </c>
      <c r="G1018" s="1" t="s">
        <v>27</v>
      </c>
      <c r="H1018" s="1" t="s">
        <v>14997</v>
      </c>
      <c r="I1018" s="1" t="s">
        <v>14998</v>
      </c>
      <c r="J1018" s="1" t="s">
        <v>14998</v>
      </c>
      <c r="K1018" s="2"/>
      <c r="L1018" s="1">
        <v>-4.0</v>
      </c>
      <c r="M1018" s="1"/>
      <c r="N1018" s="1">
        <v>10.367666666666667</v>
      </c>
      <c r="O1018" s="1" t="s">
        <v>11739</v>
      </c>
      <c r="P1018" s="1" t="s">
        <v>14999</v>
      </c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1" t="s">
        <v>32</v>
      </c>
      <c r="B1019" s="1" t="s">
        <v>112</v>
      </c>
      <c r="C1019" s="1">
        <v>617.0</v>
      </c>
      <c r="D1019" s="1">
        <v>0.0</v>
      </c>
      <c r="E1019" s="2"/>
      <c r="F1019" s="1" t="s">
        <v>26</v>
      </c>
      <c r="G1019" s="1" t="s">
        <v>27</v>
      </c>
      <c r="H1019" s="1" t="s">
        <v>15000</v>
      </c>
      <c r="I1019" s="1" t="s">
        <v>15001</v>
      </c>
      <c r="J1019" s="1" t="s">
        <v>15001</v>
      </c>
      <c r="K1019" s="2"/>
      <c r="L1019" s="1">
        <v>-8.0</v>
      </c>
      <c r="M1019" s="1"/>
      <c r="N1019" s="1">
        <v>11.869016666666667</v>
      </c>
      <c r="O1019" s="1" t="s">
        <v>11739</v>
      </c>
      <c r="P1019" s="1" t="s">
        <v>15002</v>
      </c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1" t="s">
        <v>24</v>
      </c>
      <c r="B1020" s="1" t="s">
        <v>17</v>
      </c>
      <c r="C1020" s="1">
        <v>1605.0</v>
      </c>
      <c r="D1020" s="1">
        <v>0.0</v>
      </c>
      <c r="E1020" s="1" t="s">
        <v>25</v>
      </c>
      <c r="F1020" s="1" t="s">
        <v>26</v>
      </c>
      <c r="G1020" s="1" t="s">
        <v>27</v>
      </c>
      <c r="H1020" s="1" t="s">
        <v>15003</v>
      </c>
      <c r="I1020" s="1" t="s">
        <v>15004</v>
      </c>
      <c r="J1020" s="1" t="s">
        <v>15004</v>
      </c>
      <c r="K1020" s="2"/>
      <c r="L1020" s="1">
        <v>0.0</v>
      </c>
      <c r="M1020" s="1"/>
      <c r="N1020" s="1">
        <v>19.50115</v>
      </c>
      <c r="O1020" s="1" t="s">
        <v>11746</v>
      </c>
      <c r="P1020" s="1" t="s">
        <v>15005</v>
      </c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1" t="s">
        <v>24</v>
      </c>
      <c r="B1021" s="1" t="s">
        <v>17</v>
      </c>
      <c r="C1021" s="1">
        <v>494.0</v>
      </c>
      <c r="D1021" s="1">
        <v>0.0</v>
      </c>
      <c r="E1021" s="1" t="s">
        <v>25</v>
      </c>
      <c r="F1021" s="1" t="s">
        <v>26</v>
      </c>
      <c r="G1021" s="1" t="s">
        <v>27</v>
      </c>
      <c r="H1021" s="1" t="s">
        <v>15006</v>
      </c>
      <c r="I1021" s="1" t="s">
        <v>15007</v>
      </c>
      <c r="J1021" s="1" t="s">
        <v>15007</v>
      </c>
      <c r="K1021" s="2"/>
      <c r="L1021" s="1">
        <v>-3.0</v>
      </c>
      <c r="M1021" s="1"/>
      <c r="N1021" s="1">
        <v>34.07403333333333</v>
      </c>
      <c r="O1021" s="1" t="s">
        <v>11746</v>
      </c>
      <c r="P1021" s="1" t="s">
        <v>15008</v>
      </c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1" t="s">
        <v>24</v>
      </c>
      <c r="B1022" s="1" t="s">
        <v>17</v>
      </c>
      <c r="C1022" s="1">
        <v>376.2</v>
      </c>
      <c r="D1022" s="1">
        <v>0.0</v>
      </c>
      <c r="E1022" s="1" t="s">
        <v>25</v>
      </c>
      <c r="F1022" s="1" t="s">
        <v>26</v>
      </c>
      <c r="G1022" s="1" t="s">
        <v>27</v>
      </c>
      <c r="H1022" s="1" t="s">
        <v>15009</v>
      </c>
      <c r="I1022" s="1" t="s">
        <v>15010</v>
      </c>
      <c r="J1022" s="1" t="s">
        <v>15010</v>
      </c>
      <c r="K1022" s="2"/>
      <c r="L1022" s="1">
        <v>0.0</v>
      </c>
      <c r="M1022" s="1"/>
      <c r="N1022" s="1">
        <v>15.951016666666666</v>
      </c>
      <c r="O1022" s="1" t="s">
        <v>11746</v>
      </c>
      <c r="P1022" s="1" t="s">
        <v>13915</v>
      </c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1" t="s">
        <v>24</v>
      </c>
      <c r="B1023" s="1" t="s">
        <v>17</v>
      </c>
      <c r="C1023" s="1">
        <v>214.2</v>
      </c>
      <c r="D1023" s="1">
        <v>0.0</v>
      </c>
      <c r="E1023" s="1" t="s">
        <v>25</v>
      </c>
      <c r="F1023" s="1" t="s">
        <v>26</v>
      </c>
      <c r="G1023" s="1" t="s">
        <v>27</v>
      </c>
      <c r="H1023" s="1" t="s">
        <v>15011</v>
      </c>
      <c r="I1023" s="1" t="s">
        <v>15012</v>
      </c>
      <c r="J1023" s="1" t="s">
        <v>15012</v>
      </c>
      <c r="K1023" s="2"/>
      <c r="L1023" s="1">
        <v>-1.0</v>
      </c>
      <c r="M1023" s="1"/>
      <c r="N1023" s="1">
        <v>13.644666666666666</v>
      </c>
      <c r="O1023" s="1" t="s">
        <v>11746</v>
      </c>
      <c r="P1023" s="1" t="s">
        <v>11800</v>
      </c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1" t="s">
        <v>24</v>
      </c>
      <c r="B1024" s="1" t="s">
        <v>17</v>
      </c>
      <c r="C1024" s="1">
        <v>608.2</v>
      </c>
      <c r="D1024" s="1">
        <v>0.0</v>
      </c>
      <c r="E1024" s="1" t="s">
        <v>25</v>
      </c>
      <c r="F1024" s="1" t="s">
        <v>26</v>
      </c>
      <c r="G1024" s="1" t="s">
        <v>27</v>
      </c>
      <c r="H1024" s="1" t="s">
        <v>15013</v>
      </c>
      <c r="I1024" s="1" t="s">
        <v>15014</v>
      </c>
      <c r="J1024" s="1" t="s">
        <v>15014</v>
      </c>
      <c r="K1024" s="2"/>
      <c r="L1024" s="1">
        <v>-1.0</v>
      </c>
      <c r="M1024" s="1"/>
      <c r="N1024" s="1">
        <v>18.162233333333333</v>
      </c>
      <c r="O1024" s="1" t="s">
        <v>11746</v>
      </c>
      <c r="P1024" s="1" t="s">
        <v>15015</v>
      </c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1" t="s">
        <v>24</v>
      </c>
      <c r="B1025" s="1" t="s">
        <v>17</v>
      </c>
      <c r="C1025" s="1">
        <v>1586.8</v>
      </c>
      <c r="D1025" s="1">
        <v>0.0</v>
      </c>
      <c r="E1025" s="1" t="s">
        <v>25</v>
      </c>
      <c r="F1025" s="1" t="s">
        <v>26</v>
      </c>
      <c r="G1025" s="1" t="s">
        <v>27</v>
      </c>
      <c r="H1025" s="1" t="s">
        <v>15016</v>
      </c>
      <c r="I1025" s="1" t="s">
        <v>15017</v>
      </c>
      <c r="J1025" s="1" t="s">
        <v>15017</v>
      </c>
      <c r="K1025" s="2"/>
      <c r="L1025" s="1">
        <v>1.0</v>
      </c>
      <c r="M1025" s="1"/>
      <c r="N1025" s="1">
        <v>21.8236</v>
      </c>
      <c r="O1025" s="1" t="s">
        <v>11746</v>
      </c>
      <c r="P1025" s="1" t="s">
        <v>15018</v>
      </c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1" t="s">
        <v>48</v>
      </c>
      <c r="B1026" s="1" t="s">
        <v>17</v>
      </c>
      <c r="C1026" s="1">
        <v>398.0</v>
      </c>
      <c r="D1026" s="1">
        <v>100.0</v>
      </c>
      <c r="E1026" s="2"/>
      <c r="F1026" s="1" t="s">
        <v>18</v>
      </c>
      <c r="G1026" s="1" t="s">
        <v>123</v>
      </c>
      <c r="H1026" s="1" t="s">
        <v>15019</v>
      </c>
      <c r="I1026" s="1" t="s">
        <v>15020</v>
      </c>
      <c r="J1026" s="1" t="s">
        <v>15020</v>
      </c>
      <c r="K1026" s="2"/>
      <c r="L1026" s="1">
        <v>-3.0</v>
      </c>
      <c r="M1026" s="1"/>
      <c r="N1026" s="1">
        <v>27.5497</v>
      </c>
      <c r="O1026" s="1" t="s">
        <v>55</v>
      </c>
      <c r="P1026" s="1" t="s">
        <v>15021</v>
      </c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1" t="s">
        <v>24</v>
      </c>
      <c r="B1027" s="1" t="s">
        <v>17</v>
      </c>
      <c r="C1027" s="1">
        <v>873.0</v>
      </c>
      <c r="D1027" s="1">
        <v>0.0</v>
      </c>
      <c r="E1027" s="1" t="s">
        <v>25</v>
      </c>
      <c r="F1027" s="1" t="s">
        <v>26</v>
      </c>
      <c r="G1027" s="1" t="s">
        <v>27</v>
      </c>
      <c r="H1027" s="1" t="s">
        <v>15022</v>
      </c>
      <c r="I1027" s="1" t="s">
        <v>15023</v>
      </c>
      <c r="J1027" s="1" t="s">
        <v>15023</v>
      </c>
      <c r="K1027" s="2"/>
      <c r="L1027" s="1">
        <v>-9.0</v>
      </c>
      <c r="M1027" s="1"/>
      <c r="N1027" s="1">
        <v>10.009466666666667</v>
      </c>
      <c r="O1027" s="1" t="s">
        <v>11746</v>
      </c>
      <c r="P1027" s="1" t="s">
        <v>15024</v>
      </c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1" t="s">
        <v>24</v>
      </c>
      <c r="B1028" s="1" t="s">
        <v>17</v>
      </c>
      <c r="C1028" s="1">
        <v>224.2</v>
      </c>
      <c r="D1028" s="1">
        <v>0.0</v>
      </c>
      <c r="E1028" s="1" t="s">
        <v>25</v>
      </c>
      <c r="F1028" s="1" t="s">
        <v>26</v>
      </c>
      <c r="G1028" s="1" t="s">
        <v>27</v>
      </c>
      <c r="H1028" s="1" t="s">
        <v>15025</v>
      </c>
      <c r="I1028" s="1" t="s">
        <v>15026</v>
      </c>
      <c r="J1028" s="1" t="s">
        <v>15026</v>
      </c>
      <c r="K1028" s="2"/>
      <c r="L1028" s="1">
        <v>-6.0</v>
      </c>
      <c r="M1028" s="1"/>
      <c r="N1028" s="1">
        <v>8.749683333333333</v>
      </c>
      <c r="O1028" s="1" t="s">
        <v>11746</v>
      </c>
      <c r="P1028" s="1" t="s">
        <v>13051</v>
      </c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4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O1061" s="2"/>
      <c r="P1061" s="2"/>
      <c r="Q1061" s="2"/>
      <c r="S1061" s="2"/>
      <c r="T1061" s="2"/>
      <c r="U1061" s="2"/>
      <c r="V1061" s="2"/>
      <c r="W1061" s="2"/>
      <c r="X1061" s="2"/>
      <c r="Y1061" s="2"/>
      <c r="Z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S1082" s="2"/>
      <c r="T1082" s="2"/>
      <c r="U1082" s="2"/>
      <c r="V1082" s="2"/>
      <c r="W1082" s="2"/>
      <c r="X1082" s="2"/>
      <c r="Y1082" s="2"/>
      <c r="Z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O1093" s="2"/>
      <c r="P1093" s="2"/>
      <c r="Q1093" s="2"/>
      <c r="S1093" s="2"/>
      <c r="T1093" s="2"/>
      <c r="U1093" s="2"/>
      <c r="V1093" s="2"/>
      <c r="W1093" s="2"/>
      <c r="X1093" s="2"/>
      <c r="Y1093" s="2"/>
      <c r="Z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O1122" s="2"/>
      <c r="P1122" s="2"/>
      <c r="Q1122" s="2"/>
      <c r="S1122" s="2"/>
      <c r="T1122" s="2"/>
      <c r="U1122" s="2"/>
      <c r="V1122" s="2"/>
      <c r="W1122" s="2"/>
      <c r="X1122" s="2"/>
      <c r="Y1122" s="2"/>
      <c r="Z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O1132" s="2"/>
      <c r="P1132" s="2"/>
      <c r="Q1132" s="2"/>
      <c r="S1132" s="2"/>
      <c r="T1132" s="2"/>
      <c r="U1132" s="2"/>
      <c r="V1132" s="2"/>
      <c r="W1132" s="2"/>
      <c r="X1132" s="2"/>
      <c r="Y1132" s="2"/>
      <c r="Z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24</v>
      </c>
      <c r="B2" s="1" t="s">
        <v>17</v>
      </c>
      <c r="C2" s="1">
        <v>281.2</v>
      </c>
      <c r="D2" s="1">
        <v>0.0</v>
      </c>
      <c r="E2" s="1" t="s">
        <v>25</v>
      </c>
      <c r="F2" s="1" t="s">
        <v>26</v>
      </c>
      <c r="G2" s="1" t="s">
        <v>27</v>
      </c>
      <c r="H2" s="1" t="s">
        <v>15027</v>
      </c>
      <c r="I2" s="1" t="s">
        <v>15028</v>
      </c>
      <c r="J2" s="1" t="s">
        <v>15028</v>
      </c>
      <c r="K2" s="2"/>
      <c r="L2" s="1">
        <v>3.0</v>
      </c>
      <c r="M2" s="1"/>
      <c r="N2" s="1">
        <v>18.69865</v>
      </c>
      <c r="O2" s="1" t="s">
        <v>15029</v>
      </c>
      <c r="P2" s="1" t="s">
        <v>15030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32</v>
      </c>
      <c r="B3" s="1" t="s">
        <v>17</v>
      </c>
      <c r="C3" s="1">
        <v>723.0</v>
      </c>
      <c r="D3" s="1">
        <v>0.0</v>
      </c>
      <c r="E3" s="2"/>
      <c r="F3" s="1" t="s">
        <v>26</v>
      </c>
      <c r="G3" s="1" t="s">
        <v>27</v>
      </c>
      <c r="H3" s="1" t="s">
        <v>15031</v>
      </c>
      <c r="I3" s="1" t="s">
        <v>15032</v>
      </c>
      <c r="J3" s="1" t="s">
        <v>15032</v>
      </c>
      <c r="K3" s="2"/>
      <c r="L3" s="1">
        <v>4.0</v>
      </c>
      <c r="M3" s="1"/>
      <c r="N3" s="1">
        <v>24.062283333333333</v>
      </c>
      <c r="O3" s="1" t="s">
        <v>15029</v>
      </c>
      <c r="P3" s="1" t="s">
        <v>15033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32</v>
      </c>
      <c r="B4" s="1" t="s">
        <v>17</v>
      </c>
      <c r="C4" s="3">
        <v>528.0</v>
      </c>
      <c r="D4" s="1">
        <v>0.0</v>
      </c>
      <c r="E4" s="2"/>
      <c r="F4" s="1" t="s">
        <v>26</v>
      </c>
      <c r="G4" s="1" t="s">
        <v>27</v>
      </c>
      <c r="H4" s="1" t="s">
        <v>15034</v>
      </c>
      <c r="I4" s="1" t="s">
        <v>15035</v>
      </c>
      <c r="J4" s="1" t="s">
        <v>15035</v>
      </c>
      <c r="K4" s="2"/>
      <c r="L4" s="1">
        <v>0.0</v>
      </c>
      <c r="M4" s="1"/>
      <c r="N4" s="1">
        <v>20.820416666666667</v>
      </c>
      <c r="O4" s="1" t="s">
        <v>15029</v>
      </c>
      <c r="P4" s="1" t="s">
        <v>15036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48</v>
      </c>
      <c r="B5" s="3" t="s">
        <v>17</v>
      </c>
      <c r="C5" s="3">
        <v>1210.0</v>
      </c>
      <c r="D5" s="1">
        <v>0.0</v>
      </c>
      <c r="E5" s="1" t="s">
        <v>25</v>
      </c>
      <c r="F5" s="1" t="s">
        <v>50</v>
      </c>
      <c r="G5" s="1" t="s">
        <v>19</v>
      </c>
      <c r="H5" s="1" t="s">
        <v>15037</v>
      </c>
      <c r="I5" s="1" t="s">
        <v>15038</v>
      </c>
      <c r="J5" s="1" t="s">
        <v>15039</v>
      </c>
      <c r="K5" s="1" t="s">
        <v>15040</v>
      </c>
      <c r="L5" s="1">
        <v>24.0</v>
      </c>
      <c r="M5" s="1">
        <v>5.13225</v>
      </c>
      <c r="N5" s="1">
        <v>17.139833333333332</v>
      </c>
      <c r="O5" s="1" t="s">
        <v>5142</v>
      </c>
      <c r="P5" s="1" t="s">
        <v>15041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24</v>
      </c>
      <c r="B6" s="1" t="s">
        <v>17</v>
      </c>
      <c r="C6" s="1">
        <v>182.2</v>
      </c>
      <c r="D6" s="1">
        <v>0.0</v>
      </c>
      <c r="E6" s="1" t="s">
        <v>25</v>
      </c>
      <c r="F6" s="1" t="s">
        <v>26</v>
      </c>
      <c r="G6" s="1" t="s">
        <v>27</v>
      </c>
      <c r="H6" s="1" t="s">
        <v>15042</v>
      </c>
      <c r="I6" s="1" t="s">
        <v>15043</v>
      </c>
      <c r="J6" s="1" t="s">
        <v>15043</v>
      </c>
      <c r="K6" s="2"/>
      <c r="L6" s="1">
        <v>-4.0</v>
      </c>
      <c r="M6" s="1"/>
      <c r="N6" s="1">
        <v>10.610233333333333</v>
      </c>
      <c r="O6" s="1" t="s">
        <v>15029</v>
      </c>
      <c r="P6" s="1" t="s">
        <v>15044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24</v>
      </c>
      <c r="B7" s="1" t="s">
        <v>17</v>
      </c>
      <c r="C7" s="1">
        <v>742.2</v>
      </c>
      <c r="D7" s="1">
        <v>0.0</v>
      </c>
      <c r="E7" s="1" t="s">
        <v>25</v>
      </c>
      <c r="F7" s="1" t="s">
        <v>26</v>
      </c>
      <c r="G7" s="1" t="s">
        <v>27</v>
      </c>
      <c r="H7" s="1" t="s">
        <v>15045</v>
      </c>
      <c r="I7" s="1" t="s">
        <v>15046</v>
      </c>
      <c r="J7" s="1" t="s">
        <v>15046</v>
      </c>
      <c r="K7" s="2"/>
      <c r="L7" s="1">
        <v>-2.0</v>
      </c>
      <c r="M7" s="1"/>
      <c r="N7" s="1">
        <v>17.024966666666668</v>
      </c>
      <c r="O7" s="1" t="s">
        <v>15029</v>
      </c>
      <c r="P7" s="1" t="s">
        <v>15047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66</v>
      </c>
      <c r="B8" s="1" t="s">
        <v>17</v>
      </c>
      <c r="C8" s="1">
        <v>364.0</v>
      </c>
      <c r="D8" s="1">
        <v>0.0</v>
      </c>
      <c r="E8" s="1" t="s">
        <v>15048</v>
      </c>
      <c r="F8" s="1" t="s">
        <v>26</v>
      </c>
      <c r="G8" s="1" t="s">
        <v>27</v>
      </c>
      <c r="H8" s="1" t="s">
        <v>15049</v>
      </c>
      <c r="I8" s="1" t="s">
        <v>15050</v>
      </c>
      <c r="J8" s="1" t="s">
        <v>15050</v>
      </c>
      <c r="K8" s="2"/>
      <c r="L8" s="1">
        <v>-4.0</v>
      </c>
      <c r="M8" s="1"/>
      <c r="N8" s="1">
        <v>10.400433333333334</v>
      </c>
      <c r="O8" s="1" t="s">
        <v>15029</v>
      </c>
      <c r="P8" s="1" t="s">
        <v>15051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66</v>
      </c>
      <c r="B9" s="1" t="s">
        <v>17</v>
      </c>
      <c r="C9" s="3">
        <v>364.0</v>
      </c>
      <c r="D9" s="1">
        <v>0.0</v>
      </c>
      <c r="E9" s="1" t="s">
        <v>15052</v>
      </c>
      <c r="F9" s="1" t="s">
        <v>26</v>
      </c>
      <c r="G9" s="1" t="s">
        <v>27</v>
      </c>
      <c r="H9" s="1" t="s">
        <v>15053</v>
      </c>
      <c r="I9" s="1" t="s">
        <v>15054</v>
      </c>
      <c r="J9" s="1" t="s">
        <v>15054</v>
      </c>
      <c r="K9" s="2"/>
      <c r="L9" s="1">
        <v>2.0</v>
      </c>
      <c r="M9" s="1"/>
      <c r="N9" s="1">
        <v>17.31525</v>
      </c>
      <c r="O9" s="1" t="s">
        <v>15029</v>
      </c>
      <c r="P9" s="1" t="s">
        <v>15055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66</v>
      </c>
      <c r="B10" s="1" t="s">
        <v>17</v>
      </c>
      <c r="C10" s="1">
        <v>423.0</v>
      </c>
      <c r="D10" s="1">
        <v>0.0</v>
      </c>
      <c r="E10" s="1" t="s">
        <v>15056</v>
      </c>
      <c r="F10" s="1" t="s">
        <v>26</v>
      </c>
      <c r="G10" s="1" t="s">
        <v>27</v>
      </c>
      <c r="H10" s="1" t="s">
        <v>15057</v>
      </c>
      <c r="I10" s="1" t="s">
        <v>15058</v>
      </c>
      <c r="J10" s="1" t="s">
        <v>15058</v>
      </c>
      <c r="K10" s="2"/>
      <c r="L10" s="1">
        <v>-1.0</v>
      </c>
      <c r="M10" s="1"/>
      <c r="N10" s="1">
        <v>13.349833333333333</v>
      </c>
      <c r="O10" s="1" t="s">
        <v>15029</v>
      </c>
      <c r="P10" s="1" t="s">
        <v>15059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24</v>
      </c>
      <c r="B11" s="1" t="s">
        <v>17</v>
      </c>
      <c r="C11" s="3">
        <v>636.6</v>
      </c>
      <c r="D11" s="1">
        <v>0.0</v>
      </c>
      <c r="E11" s="1" t="s">
        <v>25</v>
      </c>
      <c r="F11" s="1" t="s">
        <v>26</v>
      </c>
      <c r="G11" s="1" t="s">
        <v>27</v>
      </c>
      <c r="H11" s="1" t="s">
        <v>15060</v>
      </c>
      <c r="I11" s="1" t="s">
        <v>15061</v>
      </c>
      <c r="J11" s="1" t="s">
        <v>15061</v>
      </c>
      <c r="K11" s="2"/>
      <c r="L11" s="1">
        <v>-7.0</v>
      </c>
      <c r="M11" s="1"/>
      <c r="N11" s="1">
        <v>12.188916666666668</v>
      </c>
      <c r="O11" s="1" t="s">
        <v>15029</v>
      </c>
      <c r="P11" s="1" t="s">
        <v>15062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24</v>
      </c>
      <c r="B12" s="1" t="s">
        <v>17</v>
      </c>
      <c r="C12" s="1">
        <v>214.2</v>
      </c>
      <c r="D12" s="1">
        <v>0.0</v>
      </c>
      <c r="E12" s="1" t="s">
        <v>25</v>
      </c>
      <c r="F12" s="1" t="s">
        <v>26</v>
      </c>
      <c r="G12" s="1" t="s">
        <v>27</v>
      </c>
      <c r="H12" s="1" t="s">
        <v>15063</v>
      </c>
      <c r="I12" s="1" t="s">
        <v>15064</v>
      </c>
      <c r="J12" s="1" t="s">
        <v>15064</v>
      </c>
      <c r="K12" s="2"/>
      <c r="L12" s="1">
        <v>-4.0</v>
      </c>
      <c r="M12" s="1"/>
      <c r="N12" s="1">
        <v>10.166566666666666</v>
      </c>
      <c r="O12" s="1" t="s">
        <v>15029</v>
      </c>
      <c r="P12" s="1" t="s">
        <v>15065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24</v>
      </c>
      <c r="B13" s="1" t="s">
        <v>17</v>
      </c>
      <c r="C13" s="1">
        <v>343.2</v>
      </c>
      <c r="D13" s="1">
        <v>0.0</v>
      </c>
      <c r="E13" s="1" t="s">
        <v>25</v>
      </c>
      <c r="F13" s="1" t="s">
        <v>26</v>
      </c>
      <c r="G13" s="1" t="s">
        <v>27</v>
      </c>
      <c r="H13" s="1" t="s">
        <v>15066</v>
      </c>
      <c r="I13" s="1" t="s">
        <v>15067</v>
      </c>
      <c r="J13" s="1" t="s">
        <v>15067</v>
      </c>
      <c r="K13" s="2"/>
      <c r="L13" s="1">
        <v>-7.0</v>
      </c>
      <c r="M13" s="1"/>
      <c r="N13" s="1">
        <v>7.842466666666667</v>
      </c>
      <c r="O13" s="1" t="s">
        <v>15029</v>
      </c>
      <c r="P13" s="1" t="s">
        <v>15068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24</v>
      </c>
      <c r="B14" s="1" t="s">
        <v>17</v>
      </c>
      <c r="C14" s="1">
        <v>543.2</v>
      </c>
      <c r="D14" s="1">
        <v>0.0</v>
      </c>
      <c r="E14" s="1" t="s">
        <v>25</v>
      </c>
      <c r="F14" s="1" t="s">
        <v>26</v>
      </c>
      <c r="G14" s="1" t="s">
        <v>27</v>
      </c>
      <c r="H14" s="1" t="s">
        <v>15069</v>
      </c>
      <c r="I14" s="1" t="s">
        <v>15070</v>
      </c>
      <c r="J14" s="1" t="s">
        <v>15070</v>
      </c>
      <c r="K14" s="2"/>
      <c r="L14" s="1">
        <v>-4.0</v>
      </c>
      <c r="M14" s="1"/>
      <c r="N14" s="1">
        <v>15.85025</v>
      </c>
      <c r="O14" s="1" t="s">
        <v>15029</v>
      </c>
      <c r="P14" s="1" t="s">
        <v>15071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66</v>
      </c>
      <c r="B15" s="1" t="s">
        <v>17</v>
      </c>
      <c r="C15" s="1">
        <v>299.0</v>
      </c>
      <c r="D15" s="1">
        <v>0.0</v>
      </c>
      <c r="E15" s="1" t="s">
        <v>15072</v>
      </c>
      <c r="F15" s="1" t="s">
        <v>26</v>
      </c>
      <c r="G15" s="1" t="s">
        <v>27</v>
      </c>
      <c r="H15" s="1" t="s">
        <v>15073</v>
      </c>
      <c r="I15" s="1" t="s">
        <v>15074</v>
      </c>
      <c r="J15" s="1" t="s">
        <v>15074</v>
      </c>
      <c r="K15" s="2"/>
      <c r="L15" s="1">
        <v>-3.0</v>
      </c>
      <c r="M15" s="1"/>
      <c r="N15" s="1">
        <v>11.579966666666667</v>
      </c>
      <c r="O15" s="1" t="s">
        <v>15029</v>
      </c>
      <c r="P15" s="1" t="s">
        <v>15075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66</v>
      </c>
      <c r="B16" s="1" t="s">
        <v>17</v>
      </c>
      <c r="C16" s="3">
        <v>369.0</v>
      </c>
      <c r="D16" s="1">
        <v>0.0</v>
      </c>
      <c r="E16" s="1" t="s">
        <v>12989</v>
      </c>
      <c r="F16" s="1" t="s">
        <v>26</v>
      </c>
      <c r="G16" s="1" t="s">
        <v>27</v>
      </c>
      <c r="H16" s="1" t="s">
        <v>15076</v>
      </c>
      <c r="I16" s="1" t="s">
        <v>15077</v>
      </c>
      <c r="J16" s="1" t="s">
        <v>15077</v>
      </c>
      <c r="K16" s="2"/>
      <c r="L16" s="1">
        <v>-5.0</v>
      </c>
      <c r="M16" s="1"/>
      <c r="N16" s="1">
        <v>9.564483333333333</v>
      </c>
      <c r="O16" s="1" t="s">
        <v>15029</v>
      </c>
      <c r="P16" s="1" t="s">
        <v>15078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24</v>
      </c>
      <c r="B17" s="1" t="s">
        <v>17</v>
      </c>
      <c r="C17" s="3">
        <v>394.0</v>
      </c>
      <c r="D17" s="1">
        <v>0.0</v>
      </c>
      <c r="E17" s="1" t="s">
        <v>25</v>
      </c>
      <c r="F17" s="1" t="s">
        <v>26</v>
      </c>
      <c r="G17" s="1" t="s">
        <v>27</v>
      </c>
      <c r="H17" s="1" t="s">
        <v>15079</v>
      </c>
      <c r="I17" s="1" t="s">
        <v>15080</v>
      </c>
      <c r="J17" s="1" t="s">
        <v>15080</v>
      </c>
      <c r="K17" s="2"/>
      <c r="L17" s="1">
        <v>0.0</v>
      </c>
      <c r="M17" s="1"/>
      <c r="N17" s="1">
        <v>14.13375</v>
      </c>
      <c r="O17" s="1" t="s">
        <v>15029</v>
      </c>
      <c r="P17" s="1" t="s">
        <v>15081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16</v>
      </c>
      <c r="B18" s="3" t="s">
        <v>17</v>
      </c>
      <c r="C18" s="1">
        <v>344.0</v>
      </c>
      <c r="D18" s="1">
        <v>0.0</v>
      </c>
      <c r="E18" s="2"/>
      <c r="F18" s="1" t="s">
        <v>18</v>
      </c>
      <c r="G18" s="1" t="s">
        <v>19</v>
      </c>
      <c r="H18" s="1" t="s">
        <v>15082</v>
      </c>
      <c r="I18" s="1" t="s">
        <v>15083</v>
      </c>
      <c r="J18" s="1" t="s">
        <v>15083</v>
      </c>
      <c r="K18" s="2"/>
      <c r="L18" s="1">
        <v>2.0</v>
      </c>
      <c r="M18" s="1"/>
      <c r="N18" s="1">
        <v>7.790816666666666</v>
      </c>
      <c r="O18" s="1" t="s">
        <v>22</v>
      </c>
      <c r="P18" s="1" t="s">
        <v>15084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24</v>
      </c>
      <c r="B19" s="1" t="s">
        <v>17</v>
      </c>
      <c r="C19" s="3">
        <v>273.2</v>
      </c>
      <c r="D19" s="1">
        <v>0.0</v>
      </c>
      <c r="E19" s="1" t="s">
        <v>25</v>
      </c>
      <c r="F19" s="1" t="s">
        <v>26</v>
      </c>
      <c r="G19" s="1" t="s">
        <v>27</v>
      </c>
      <c r="H19" s="1" t="s">
        <v>15085</v>
      </c>
      <c r="I19" s="1" t="s">
        <v>15086</v>
      </c>
      <c r="J19" s="1" t="s">
        <v>15086</v>
      </c>
      <c r="K19" s="2"/>
      <c r="L19" s="1">
        <v>-6.0</v>
      </c>
      <c r="M19" s="1"/>
      <c r="N19" s="1">
        <v>8.6826</v>
      </c>
      <c r="O19" s="1" t="s">
        <v>15029</v>
      </c>
      <c r="P19" s="1" t="s">
        <v>15087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32</v>
      </c>
      <c r="B20" s="1" t="s">
        <v>17</v>
      </c>
      <c r="C20" s="1">
        <v>687.0</v>
      </c>
      <c r="D20" s="1">
        <v>0.0</v>
      </c>
      <c r="E20" s="2"/>
      <c r="F20" s="1" t="s">
        <v>26</v>
      </c>
      <c r="G20" s="1" t="s">
        <v>27</v>
      </c>
      <c r="H20" s="1" t="s">
        <v>15088</v>
      </c>
      <c r="I20" s="1" t="s">
        <v>15089</v>
      </c>
      <c r="J20" s="1" t="s">
        <v>15089</v>
      </c>
      <c r="K20" s="2"/>
      <c r="L20" s="1">
        <v>-3.0</v>
      </c>
      <c r="M20" s="1"/>
      <c r="N20" s="1">
        <v>16.95725</v>
      </c>
      <c r="O20" s="1" t="s">
        <v>15029</v>
      </c>
      <c r="P20" s="1" t="s">
        <v>15090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24</v>
      </c>
      <c r="B21" s="1" t="s">
        <v>17</v>
      </c>
      <c r="C21" s="3">
        <v>464.0</v>
      </c>
      <c r="D21" s="1">
        <v>0.0</v>
      </c>
      <c r="E21" s="1" t="s">
        <v>25</v>
      </c>
      <c r="F21" s="1" t="s">
        <v>26</v>
      </c>
      <c r="G21" s="1" t="s">
        <v>27</v>
      </c>
      <c r="H21" s="1" t="s">
        <v>15091</v>
      </c>
      <c r="I21" s="1" t="s">
        <v>15092</v>
      </c>
      <c r="J21" s="1" t="s">
        <v>15092</v>
      </c>
      <c r="K21" s="2"/>
      <c r="L21" s="1">
        <v>-1.0</v>
      </c>
      <c r="M21" s="1"/>
      <c r="N21" s="1">
        <v>13.696466666666666</v>
      </c>
      <c r="O21" s="1" t="s">
        <v>15029</v>
      </c>
      <c r="P21" s="1" t="s">
        <v>15093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24</v>
      </c>
      <c r="B22" s="1" t="s">
        <v>17</v>
      </c>
      <c r="C22" s="1">
        <v>488.0</v>
      </c>
      <c r="D22" s="1">
        <v>0.0</v>
      </c>
      <c r="E22" s="1" t="s">
        <v>25</v>
      </c>
      <c r="F22" s="1" t="s">
        <v>26</v>
      </c>
      <c r="G22" s="1" t="s">
        <v>27</v>
      </c>
      <c r="H22" s="1" t="s">
        <v>15094</v>
      </c>
      <c r="I22" s="1" t="s">
        <v>15095</v>
      </c>
      <c r="J22" s="1" t="s">
        <v>15095</v>
      </c>
      <c r="K22" s="2"/>
      <c r="L22" s="1">
        <v>0.0</v>
      </c>
      <c r="M22" s="1"/>
      <c r="N22" s="1">
        <v>14.188283333333333</v>
      </c>
      <c r="O22" s="1" t="s">
        <v>15029</v>
      </c>
      <c r="P22" s="1" t="s">
        <v>15096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24</v>
      </c>
      <c r="B23" s="1" t="s">
        <v>17</v>
      </c>
      <c r="C23" s="1">
        <v>366.2</v>
      </c>
      <c r="D23" s="1">
        <v>0.0</v>
      </c>
      <c r="E23" s="1" t="s">
        <v>25</v>
      </c>
      <c r="F23" s="1" t="s">
        <v>26</v>
      </c>
      <c r="G23" s="1" t="s">
        <v>27</v>
      </c>
      <c r="H23" s="1" t="s">
        <v>15097</v>
      </c>
      <c r="I23" s="1" t="s">
        <v>15098</v>
      </c>
      <c r="J23" s="1" t="s">
        <v>15098</v>
      </c>
      <c r="K23" s="2"/>
      <c r="L23" s="1">
        <v>-5.0</v>
      </c>
      <c r="M23" s="1"/>
      <c r="N23" s="1">
        <v>9.2553</v>
      </c>
      <c r="O23" s="1" t="s">
        <v>15029</v>
      </c>
      <c r="P23" s="1" t="s">
        <v>15099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24</v>
      </c>
      <c r="B24" s="1" t="s">
        <v>17</v>
      </c>
      <c r="C24" s="1">
        <v>627.2</v>
      </c>
      <c r="D24" s="1">
        <v>0.0</v>
      </c>
      <c r="E24" s="1" t="s">
        <v>25</v>
      </c>
      <c r="F24" s="1" t="s">
        <v>26</v>
      </c>
      <c r="G24" s="1" t="s">
        <v>27</v>
      </c>
      <c r="H24" s="1" t="s">
        <v>15100</v>
      </c>
      <c r="I24" s="1" t="s">
        <v>15101</v>
      </c>
      <c r="J24" s="1" t="s">
        <v>15101</v>
      </c>
      <c r="K24" s="2"/>
      <c r="L24" s="1">
        <v>0.0</v>
      </c>
      <c r="M24" s="1"/>
      <c r="N24" s="1">
        <v>20.40975</v>
      </c>
      <c r="O24" s="1" t="s">
        <v>15029</v>
      </c>
      <c r="P24" s="1" t="s">
        <v>15102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24</v>
      </c>
      <c r="B25" s="1" t="s">
        <v>17</v>
      </c>
      <c r="C25" s="3">
        <v>329.0</v>
      </c>
      <c r="D25" s="1">
        <v>0.0</v>
      </c>
      <c r="E25" s="1" t="s">
        <v>25</v>
      </c>
      <c r="F25" s="1" t="s">
        <v>26</v>
      </c>
      <c r="G25" s="1" t="s">
        <v>27</v>
      </c>
      <c r="H25" s="1" t="s">
        <v>15103</v>
      </c>
      <c r="I25" s="1" t="s">
        <v>15104</v>
      </c>
      <c r="J25" s="1" t="s">
        <v>15104</v>
      </c>
      <c r="K25" s="2"/>
      <c r="L25" s="1">
        <v>-4.0</v>
      </c>
      <c r="M25" s="1"/>
      <c r="N25" s="1">
        <v>10.214033333333333</v>
      </c>
      <c r="O25" s="1" t="s">
        <v>15029</v>
      </c>
      <c r="P25" s="1" t="s">
        <v>15105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48</v>
      </c>
      <c r="B26" s="1" t="s">
        <v>17</v>
      </c>
      <c r="C26" s="1">
        <v>454.0</v>
      </c>
      <c r="D26" s="1">
        <v>0.0</v>
      </c>
      <c r="E26" s="1" t="s">
        <v>25</v>
      </c>
      <c r="F26" s="1" t="s">
        <v>50</v>
      </c>
      <c r="G26" s="1" t="s">
        <v>27</v>
      </c>
      <c r="H26" s="1" t="s">
        <v>15106</v>
      </c>
      <c r="I26" s="1" t="s">
        <v>15107</v>
      </c>
      <c r="J26" s="1" t="s">
        <v>15108</v>
      </c>
      <c r="K26" s="1" t="s">
        <v>15109</v>
      </c>
      <c r="L26" s="1">
        <v>-29.0</v>
      </c>
      <c r="M26" s="1">
        <v>1.7893</v>
      </c>
      <c r="N26" s="1">
        <v>9.695583333333333</v>
      </c>
      <c r="O26" s="1" t="s">
        <v>5142</v>
      </c>
      <c r="P26" s="1" t="s">
        <v>15110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48</v>
      </c>
      <c r="B27" s="1" t="s">
        <v>17</v>
      </c>
      <c r="C27" s="3">
        <v>119.0</v>
      </c>
      <c r="D27" s="1">
        <v>0.0</v>
      </c>
      <c r="E27" s="2"/>
      <c r="F27" s="1" t="s">
        <v>18</v>
      </c>
      <c r="G27" s="1" t="s">
        <v>19</v>
      </c>
      <c r="H27" s="1" t="s">
        <v>15111</v>
      </c>
      <c r="I27" s="1" t="s">
        <v>15112</v>
      </c>
      <c r="J27" s="1" t="s">
        <v>15112</v>
      </c>
      <c r="K27" s="2"/>
      <c r="L27" s="1">
        <v>-11.0</v>
      </c>
      <c r="M27" s="1"/>
      <c r="N27" s="1">
        <v>7.941583333333333</v>
      </c>
      <c r="O27" s="1" t="s">
        <v>5142</v>
      </c>
      <c r="P27" s="1" t="s">
        <v>15113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66</v>
      </c>
      <c r="B28" s="1" t="s">
        <v>17</v>
      </c>
      <c r="C28" s="1">
        <v>444.0</v>
      </c>
      <c r="D28" s="1">
        <v>0.0</v>
      </c>
      <c r="E28" s="1" t="s">
        <v>15114</v>
      </c>
      <c r="F28" s="1" t="s">
        <v>26</v>
      </c>
      <c r="G28" s="1" t="s">
        <v>27</v>
      </c>
      <c r="H28" s="1" t="s">
        <v>15115</v>
      </c>
      <c r="I28" s="1" t="s">
        <v>15116</v>
      </c>
      <c r="J28" s="1" t="s">
        <v>15116</v>
      </c>
      <c r="K28" s="2"/>
      <c r="L28" s="1">
        <v>-5.0</v>
      </c>
      <c r="M28" s="1"/>
      <c r="N28" s="1">
        <v>9.151533333333333</v>
      </c>
      <c r="O28" s="1" t="s">
        <v>15029</v>
      </c>
      <c r="P28" s="1" t="s">
        <v>15117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66</v>
      </c>
      <c r="B29" s="1" t="s">
        <v>17</v>
      </c>
      <c r="C29" s="3">
        <v>394.0</v>
      </c>
      <c r="D29" s="1">
        <v>0.0</v>
      </c>
      <c r="E29" s="1" t="s">
        <v>834</v>
      </c>
      <c r="F29" s="1" t="s">
        <v>26</v>
      </c>
      <c r="G29" s="1" t="s">
        <v>27</v>
      </c>
      <c r="H29" s="1" t="s">
        <v>15118</v>
      </c>
      <c r="I29" s="1" t="s">
        <v>15119</v>
      </c>
      <c r="J29" s="1" t="s">
        <v>15119</v>
      </c>
      <c r="K29" s="2"/>
      <c r="L29" s="1">
        <v>-6.0</v>
      </c>
      <c r="M29" s="1"/>
      <c r="N29" s="1">
        <v>8.05005</v>
      </c>
      <c r="O29" s="1" t="s">
        <v>15029</v>
      </c>
      <c r="P29" s="1" t="s">
        <v>15120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32</v>
      </c>
      <c r="B30" s="1" t="s">
        <v>17</v>
      </c>
      <c r="C30" s="3">
        <v>364.0</v>
      </c>
      <c r="D30" s="1">
        <v>0.0</v>
      </c>
      <c r="E30" s="2"/>
      <c r="F30" s="1" t="s">
        <v>26</v>
      </c>
      <c r="G30" s="1" t="s">
        <v>27</v>
      </c>
      <c r="H30" s="1" t="s">
        <v>15121</v>
      </c>
      <c r="I30" s="1" t="s">
        <v>15122</v>
      </c>
      <c r="J30" s="1" t="s">
        <v>15122</v>
      </c>
      <c r="K30" s="2"/>
      <c r="L30" s="1">
        <v>-6.0</v>
      </c>
      <c r="M30" s="1"/>
      <c r="N30" s="1">
        <v>8.298216666666667</v>
      </c>
      <c r="O30" s="1" t="s">
        <v>15029</v>
      </c>
      <c r="P30" s="1" t="s">
        <v>15123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16</v>
      </c>
      <c r="B31" s="3" t="s">
        <v>17</v>
      </c>
      <c r="C31" s="1">
        <v>119.0</v>
      </c>
      <c r="D31" s="1">
        <v>0.0</v>
      </c>
      <c r="E31" s="2"/>
      <c r="F31" s="1" t="s">
        <v>18</v>
      </c>
      <c r="G31" s="1" t="s">
        <v>19</v>
      </c>
      <c r="H31" s="1" t="s">
        <v>15124</v>
      </c>
      <c r="I31" s="1" t="s">
        <v>15125</v>
      </c>
      <c r="J31" s="1" t="s">
        <v>15125</v>
      </c>
      <c r="K31" s="2"/>
      <c r="L31" s="1">
        <v>0.0</v>
      </c>
      <c r="M31" s="1"/>
      <c r="N31" s="1">
        <v>5.4158333333333335</v>
      </c>
      <c r="O31" s="1" t="s">
        <v>22</v>
      </c>
      <c r="P31" s="1" t="s">
        <v>15126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24</v>
      </c>
      <c r="B32" s="1" t="s">
        <v>17</v>
      </c>
      <c r="C32" s="1">
        <v>329.0</v>
      </c>
      <c r="D32" s="1">
        <v>0.0</v>
      </c>
      <c r="E32" s="1" t="s">
        <v>25</v>
      </c>
      <c r="F32" s="1" t="s">
        <v>26</v>
      </c>
      <c r="G32" s="1" t="s">
        <v>27</v>
      </c>
      <c r="H32" s="1" t="s">
        <v>15127</v>
      </c>
      <c r="I32" s="1" t="s">
        <v>15128</v>
      </c>
      <c r="J32" s="1" t="s">
        <v>15128</v>
      </c>
      <c r="K32" s="2"/>
      <c r="L32" s="1">
        <v>-3.0</v>
      </c>
      <c r="M32" s="1"/>
      <c r="N32" s="1">
        <v>11.273666666666667</v>
      </c>
      <c r="O32" s="1" t="s">
        <v>15029</v>
      </c>
      <c r="P32" s="1" t="s">
        <v>15129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24</v>
      </c>
      <c r="B33" s="1" t="s">
        <v>17</v>
      </c>
      <c r="C33" s="1">
        <v>182.2</v>
      </c>
      <c r="D33" s="1">
        <v>0.0</v>
      </c>
      <c r="E33" s="1" t="s">
        <v>25</v>
      </c>
      <c r="F33" s="1" t="s">
        <v>26</v>
      </c>
      <c r="G33" s="1" t="s">
        <v>27</v>
      </c>
      <c r="H33" s="1" t="s">
        <v>15130</v>
      </c>
      <c r="I33" s="1" t="s">
        <v>15131</v>
      </c>
      <c r="J33" s="1" t="s">
        <v>15131</v>
      </c>
      <c r="K33" s="2"/>
      <c r="L33" s="1">
        <v>-9.0</v>
      </c>
      <c r="M33" s="1"/>
      <c r="N33" s="1">
        <v>5.604516666666667</v>
      </c>
      <c r="O33" s="1" t="s">
        <v>15029</v>
      </c>
      <c r="P33" s="1" t="s">
        <v>15044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32</v>
      </c>
      <c r="B34" s="1" t="s">
        <v>17</v>
      </c>
      <c r="C34" s="1">
        <v>313.0</v>
      </c>
      <c r="D34" s="1">
        <v>0.0</v>
      </c>
      <c r="E34" s="2"/>
      <c r="F34" s="1" t="s">
        <v>26</v>
      </c>
      <c r="G34" s="1" t="s">
        <v>27</v>
      </c>
      <c r="H34" s="1" t="s">
        <v>15132</v>
      </c>
      <c r="I34" s="1" t="s">
        <v>15133</v>
      </c>
      <c r="J34" s="1" t="s">
        <v>15133</v>
      </c>
      <c r="K34" s="2"/>
      <c r="L34" s="1">
        <v>-4.0</v>
      </c>
      <c r="M34" s="1"/>
      <c r="N34" s="1">
        <v>10.944433333333333</v>
      </c>
      <c r="O34" s="1" t="s">
        <v>15029</v>
      </c>
      <c r="P34" s="1" t="s">
        <v>15134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24</v>
      </c>
      <c r="B35" s="1" t="s">
        <v>17</v>
      </c>
      <c r="C35" s="1">
        <v>429.0</v>
      </c>
      <c r="D35" s="1">
        <v>0.0</v>
      </c>
      <c r="E35" s="1" t="s">
        <v>25</v>
      </c>
      <c r="F35" s="1" t="s">
        <v>26</v>
      </c>
      <c r="G35" s="1" t="s">
        <v>27</v>
      </c>
      <c r="H35" s="1" t="s">
        <v>15135</v>
      </c>
      <c r="I35" s="1" t="s">
        <v>15136</v>
      </c>
      <c r="J35" s="1" t="s">
        <v>15136</v>
      </c>
      <c r="K35" s="2"/>
      <c r="L35" s="1">
        <v>-4.0</v>
      </c>
      <c r="M35" s="1"/>
      <c r="N35" s="1">
        <v>10.203666666666667</v>
      </c>
      <c r="O35" s="1" t="s">
        <v>15029</v>
      </c>
      <c r="P35" s="1" t="s">
        <v>15137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24</v>
      </c>
      <c r="B36" s="1" t="s">
        <v>17</v>
      </c>
      <c r="C36" s="1">
        <v>464.0</v>
      </c>
      <c r="D36" s="1">
        <v>0.0</v>
      </c>
      <c r="E36" s="1" t="s">
        <v>25</v>
      </c>
      <c r="F36" s="1" t="s">
        <v>26</v>
      </c>
      <c r="G36" s="1" t="s">
        <v>27</v>
      </c>
      <c r="H36" s="1" t="s">
        <v>15138</v>
      </c>
      <c r="I36" s="1" t="s">
        <v>15139</v>
      </c>
      <c r="J36" s="1" t="s">
        <v>15139</v>
      </c>
      <c r="K36" s="2"/>
      <c r="L36" s="1">
        <v>-5.0</v>
      </c>
      <c r="M36" s="1"/>
      <c r="N36" s="1">
        <v>9.81275</v>
      </c>
      <c r="O36" s="1" t="s">
        <v>15029</v>
      </c>
      <c r="P36" s="1" t="s">
        <v>15140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24</v>
      </c>
      <c r="B37" s="1" t="s">
        <v>17</v>
      </c>
      <c r="C37" s="1">
        <v>504.0</v>
      </c>
      <c r="D37" s="1">
        <v>0.0</v>
      </c>
      <c r="E37" s="1" t="s">
        <v>25</v>
      </c>
      <c r="F37" s="1" t="s">
        <v>26</v>
      </c>
      <c r="G37" s="1" t="s">
        <v>27</v>
      </c>
      <c r="H37" s="1" t="s">
        <v>15141</v>
      </c>
      <c r="I37" s="1" t="s">
        <v>15142</v>
      </c>
      <c r="J37" s="1" t="s">
        <v>15142</v>
      </c>
      <c r="K37" s="2"/>
      <c r="L37" s="1">
        <v>-3.0</v>
      </c>
      <c r="M37" s="1"/>
      <c r="N37" s="1">
        <v>16.66645</v>
      </c>
      <c r="O37" s="1" t="s">
        <v>15029</v>
      </c>
      <c r="P37" s="1" t="s">
        <v>15143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16</v>
      </c>
      <c r="B38" s="3" t="s">
        <v>17</v>
      </c>
      <c r="C38" s="1">
        <v>40.0</v>
      </c>
      <c r="D38" s="1">
        <v>0.0</v>
      </c>
      <c r="E38" s="2"/>
      <c r="F38" s="1" t="s">
        <v>18</v>
      </c>
      <c r="G38" s="1" t="s">
        <v>19</v>
      </c>
      <c r="H38" s="1" t="s">
        <v>15144</v>
      </c>
      <c r="I38" s="1" t="s">
        <v>15145</v>
      </c>
      <c r="J38" s="1" t="s">
        <v>15145</v>
      </c>
      <c r="K38" s="2"/>
      <c r="L38" s="1">
        <v>-1.0</v>
      </c>
      <c r="M38" s="1"/>
      <c r="N38" s="1">
        <v>3.297283333333333</v>
      </c>
      <c r="O38" s="1" t="s">
        <v>22</v>
      </c>
      <c r="P38" s="1" t="s">
        <v>15146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24</v>
      </c>
      <c r="B39" s="1" t="s">
        <v>17</v>
      </c>
      <c r="C39" s="3">
        <v>249.2</v>
      </c>
      <c r="D39" s="1">
        <v>0.0</v>
      </c>
      <c r="E39" s="1" t="s">
        <v>25</v>
      </c>
      <c r="F39" s="1" t="s">
        <v>26</v>
      </c>
      <c r="G39" s="1" t="s">
        <v>27</v>
      </c>
      <c r="H39" s="1" t="s">
        <v>15147</v>
      </c>
      <c r="I39" s="1" t="s">
        <v>15148</v>
      </c>
      <c r="J39" s="1" t="s">
        <v>15148</v>
      </c>
      <c r="K39" s="2"/>
      <c r="L39" s="1">
        <v>-7.0</v>
      </c>
      <c r="M39" s="1"/>
      <c r="N39" s="1">
        <v>7.783216666666666</v>
      </c>
      <c r="O39" s="1" t="s">
        <v>15029</v>
      </c>
      <c r="P39" s="1" t="s">
        <v>15149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32</v>
      </c>
      <c r="B40" s="1" t="s">
        <v>17</v>
      </c>
      <c r="C40" s="1">
        <v>329.0</v>
      </c>
      <c r="D40" s="1">
        <v>0.0</v>
      </c>
      <c r="E40" s="2"/>
      <c r="F40" s="1" t="s">
        <v>26</v>
      </c>
      <c r="G40" s="1" t="s">
        <v>27</v>
      </c>
      <c r="H40" s="1" t="s">
        <v>15150</v>
      </c>
      <c r="I40" s="1" t="s">
        <v>15151</v>
      </c>
      <c r="J40" s="1" t="s">
        <v>15151</v>
      </c>
      <c r="K40" s="2"/>
      <c r="L40" s="1">
        <v>-7.0</v>
      </c>
      <c r="M40" s="1"/>
      <c r="N40" s="1">
        <v>7.691633333333334</v>
      </c>
      <c r="O40" s="1" t="s">
        <v>15029</v>
      </c>
      <c r="P40" s="1" t="s">
        <v>15152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16</v>
      </c>
      <c r="B41" s="1" t="s">
        <v>17</v>
      </c>
      <c r="C41" s="3">
        <v>249.0</v>
      </c>
      <c r="D41" s="1">
        <v>0.0</v>
      </c>
      <c r="E41" s="2"/>
      <c r="F41" s="1" t="s">
        <v>18</v>
      </c>
      <c r="G41" s="1" t="s">
        <v>19</v>
      </c>
      <c r="H41" s="1" t="s">
        <v>15153</v>
      </c>
      <c r="I41" s="1" t="s">
        <v>15154</v>
      </c>
      <c r="J41" s="1" t="s">
        <v>15154</v>
      </c>
      <c r="K41" s="2"/>
      <c r="L41" s="1">
        <v>1.0</v>
      </c>
      <c r="M41" s="1"/>
      <c r="N41" s="1">
        <v>6.653266666666667</v>
      </c>
      <c r="O41" s="1" t="s">
        <v>22</v>
      </c>
      <c r="P41" s="1" t="s">
        <v>15155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48</v>
      </c>
      <c r="B42" s="1" t="s">
        <v>17</v>
      </c>
      <c r="C42" s="1">
        <v>498.0</v>
      </c>
      <c r="D42" s="1">
        <v>0.0</v>
      </c>
      <c r="E42" s="1" t="s">
        <v>25</v>
      </c>
      <c r="F42" s="1" t="s">
        <v>50</v>
      </c>
      <c r="G42" s="1" t="s">
        <v>27</v>
      </c>
      <c r="H42" s="1" t="s">
        <v>15156</v>
      </c>
      <c r="I42" s="1" t="s">
        <v>15157</v>
      </c>
      <c r="J42" s="1" t="s">
        <v>15158</v>
      </c>
      <c r="K42" s="1" t="s">
        <v>15159</v>
      </c>
      <c r="L42" s="1">
        <v>-8.0</v>
      </c>
      <c r="M42" s="1">
        <v>0.6687333333333333</v>
      </c>
      <c r="N42" s="1">
        <v>10.27685</v>
      </c>
      <c r="O42" s="1" t="s">
        <v>5142</v>
      </c>
      <c r="P42" s="1" t="s">
        <v>15160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32</v>
      </c>
      <c r="B43" s="1" t="s">
        <v>17</v>
      </c>
      <c r="C43" s="3">
        <v>379.0</v>
      </c>
      <c r="D43" s="1">
        <v>0.0</v>
      </c>
      <c r="E43" s="2"/>
      <c r="F43" s="1" t="s">
        <v>26</v>
      </c>
      <c r="G43" s="1" t="s">
        <v>27</v>
      </c>
      <c r="H43" s="1" t="s">
        <v>15161</v>
      </c>
      <c r="I43" s="1" t="s">
        <v>15162</v>
      </c>
      <c r="J43" s="1" t="s">
        <v>15162</v>
      </c>
      <c r="K43" s="2"/>
      <c r="L43" s="1">
        <v>-5.0</v>
      </c>
      <c r="M43" s="1"/>
      <c r="N43" s="1">
        <v>9.9066</v>
      </c>
      <c r="O43" s="1" t="s">
        <v>15029</v>
      </c>
      <c r="P43" s="1" t="s">
        <v>15163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16</v>
      </c>
      <c r="B44" s="1" t="s">
        <v>17</v>
      </c>
      <c r="C44" s="3">
        <v>309.0</v>
      </c>
      <c r="D44" s="1">
        <v>0.0</v>
      </c>
      <c r="E44" s="2"/>
      <c r="F44" s="1" t="s">
        <v>18</v>
      </c>
      <c r="G44" s="1" t="s">
        <v>19</v>
      </c>
      <c r="H44" s="1" t="s">
        <v>15164</v>
      </c>
      <c r="I44" s="1" t="s">
        <v>15165</v>
      </c>
      <c r="J44" s="1" t="s">
        <v>15165</v>
      </c>
      <c r="K44" s="2"/>
      <c r="L44" s="1">
        <v>6.0</v>
      </c>
      <c r="M44" s="1"/>
      <c r="N44" s="1">
        <v>11.426733333333333</v>
      </c>
      <c r="O44" s="1" t="s">
        <v>22</v>
      </c>
      <c r="P44" s="1" t="s">
        <v>15166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48</v>
      </c>
      <c r="B45" s="1" t="s">
        <v>17</v>
      </c>
      <c r="C45" s="1">
        <v>199.0</v>
      </c>
      <c r="D45" s="1">
        <v>50.0</v>
      </c>
      <c r="E45" s="2"/>
      <c r="F45" s="1" t="s">
        <v>18</v>
      </c>
      <c r="G45" s="1" t="s">
        <v>123</v>
      </c>
      <c r="H45" s="1" t="s">
        <v>15167</v>
      </c>
      <c r="I45" s="1" t="s">
        <v>15168</v>
      </c>
      <c r="J45" s="1" t="s">
        <v>15168</v>
      </c>
      <c r="K45" s="2"/>
      <c r="L45" s="1">
        <v>-11.0</v>
      </c>
      <c r="M45" s="1"/>
      <c r="N45" s="1">
        <v>8.859383333333334</v>
      </c>
      <c r="O45" s="1" t="s">
        <v>5142</v>
      </c>
      <c r="P45" s="1" t="s">
        <v>15169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24</v>
      </c>
      <c r="B46" s="1" t="s">
        <v>17</v>
      </c>
      <c r="C46" s="1">
        <v>428.4</v>
      </c>
      <c r="D46" s="1">
        <v>0.0</v>
      </c>
      <c r="E46" s="1" t="s">
        <v>25</v>
      </c>
      <c r="F46" s="1" t="s">
        <v>26</v>
      </c>
      <c r="G46" s="1" t="s">
        <v>27</v>
      </c>
      <c r="H46" s="1" t="s">
        <v>15170</v>
      </c>
      <c r="I46" s="1" t="s">
        <v>15171</v>
      </c>
      <c r="J46" s="1" t="s">
        <v>15171</v>
      </c>
      <c r="K46" s="2"/>
      <c r="L46" s="1">
        <v>-6.0</v>
      </c>
      <c r="M46" s="1"/>
      <c r="N46" s="1">
        <v>8.523916666666667</v>
      </c>
      <c r="O46" s="1" t="s">
        <v>15029</v>
      </c>
      <c r="P46" s="1" t="s">
        <v>15172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24</v>
      </c>
      <c r="B47" s="1" t="s">
        <v>17</v>
      </c>
      <c r="C47" s="1">
        <v>271.2</v>
      </c>
      <c r="D47" s="1">
        <v>0.0</v>
      </c>
      <c r="E47" s="1" t="s">
        <v>25</v>
      </c>
      <c r="F47" s="1" t="s">
        <v>26</v>
      </c>
      <c r="G47" s="1" t="s">
        <v>27</v>
      </c>
      <c r="H47" s="1" t="s">
        <v>15173</v>
      </c>
      <c r="I47" s="1" t="s">
        <v>15174</v>
      </c>
      <c r="J47" s="1" t="s">
        <v>15174</v>
      </c>
      <c r="K47" s="2"/>
      <c r="L47" s="1">
        <v>-7.0</v>
      </c>
      <c r="M47" s="1"/>
      <c r="N47" s="1">
        <v>7.206183333333334</v>
      </c>
      <c r="O47" s="1" t="s">
        <v>15029</v>
      </c>
      <c r="P47" s="1" t="s">
        <v>15175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24</v>
      </c>
      <c r="B48" s="1" t="s">
        <v>17</v>
      </c>
      <c r="C48" s="3">
        <v>192.2</v>
      </c>
      <c r="D48" s="1">
        <v>0.0</v>
      </c>
      <c r="E48" s="1" t="s">
        <v>25</v>
      </c>
      <c r="F48" s="1" t="s">
        <v>26</v>
      </c>
      <c r="G48" s="1" t="s">
        <v>27</v>
      </c>
      <c r="H48" s="1" t="s">
        <v>15176</v>
      </c>
      <c r="I48" s="1" t="s">
        <v>15177</v>
      </c>
      <c r="J48" s="1" t="s">
        <v>15177</v>
      </c>
      <c r="K48" s="2"/>
      <c r="L48" s="1">
        <v>-4.0</v>
      </c>
      <c r="M48" s="1"/>
      <c r="N48" s="1">
        <v>10.176683333333333</v>
      </c>
      <c r="O48" s="1" t="s">
        <v>15029</v>
      </c>
      <c r="P48" s="1" t="s">
        <v>15178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24</v>
      </c>
      <c r="B49" s="1" t="s">
        <v>17</v>
      </c>
      <c r="C49" s="1">
        <v>548.2</v>
      </c>
      <c r="D49" s="1">
        <v>0.0</v>
      </c>
      <c r="E49" s="1" t="s">
        <v>25</v>
      </c>
      <c r="F49" s="1" t="s">
        <v>26</v>
      </c>
      <c r="G49" s="1" t="s">
        <v>27</v>
      </c>
      <c r="H49" s="1" t="s">
        <v>15179</v>
      </c>
      <c r="I49" s="1" t="s">
        <v>15180</v>
      </c>
      <c r="J49" s="1" t="s">
        <v>15180</v>
      </c>
      <c r="K49" s="2"/>
      <c r="L49" s="1">
        <v>-4.0</v>
      </c>
      <c r="M49" s="1"/>
      <c r="N49" s="1">
        <v>15.4098</v>
      </c>
      <c r="O49" s="1" t="s">
        <v>15029</v>
      </c>
      <c r="P49" s="1" t="s">
        <v>15181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24</v>
      </c>
      <c r="B50" s="1" t="s">
        <v>17</v>
      </c>
      <c r="C50" s="1">
        <v>214.2</v>
      </c>
      <c r="D50" s="1">
        <v>0.0</v>
      </c>
      <c r="E50" s="1" t="s">
        <v>25</v>
      </c>
      <c r="F50" s="1" t="s">
        <v>26</v>
      </c>
      <c r="G50" s="1" t="s">
        <v>27</v>
      </c>
      <c r="H50" s="1" t="s">
        <v>15182</v>
      </c>
      <c r="I50" s="1" t="s">
        <v>15183</v>
      </c>
      <c r="J50" s="1" t="s">
        <v>15183</v>
      </c>
      <c r="K50" s="2"/>
      <c r="L50" s="1">
        <v>-4.0</v>
      </c>
      <c r="M50" s="1"/>
      <c r="N50" s="1">
        <v>10.703366666666666</v>
      </c>
      <c r="O50" s="1" t="s">
        <v>15029</v>
      </c>
      <c r="P50" s="1" t="s">
        <v>15065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66</v>
      </c>
      <c r="B51" s="1" t="s">
        <v>17</v>
      </c>
      <c r="C51" s="1">
        <v>264.0</v>
      </c>
      <c r="D51" s="1">
        <v>0.0</v>
      </c>
      <c r="E51" s="1" t="s">
        <v>12487</v>
      </c>
      <c r="F51" s="1" t="s">
        <v>26</v>
      </c>
      <c r="G51" s="1" t="s">
        <v>27</v>
      </c>
      <c r="H51" s="1" t="s">
        <v>15184</v>
      </c>
      <c r="I51" s="1" t="s">
        <v>15185</v>
      </c>
      <c r="J51" s="1" t="s">
        <v>15185</v>
      </c>
      <c r="K51" s="2"/>
      <c r="L51" s="1">
        <v>-4.0</v>
      </c>
      <c r="M51" s="1"/>
      <c r="N51" s="1">
        <v>10.585766666666666</v>
      </c>
      <c r="O51" s="1" t="s">
        <v>15029</v>
      </c>
      <c r="P51" s="1" t="s">
        <v>86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66</v>
      </c>
      <c r="B52" s="1" t="s">
        <v>17</v>
      </c>
      <c r="C52" s="1">
        <v>663.0</v>
      </c>
      <c r="D52" s="1">
        <v>0.0</v>
      </c>
      <c r="E52" s="1" t="s">
        <v>9982</v>
      </c>
      <c r="F52" s="1" t="s">
        <v>26</v>
      </c>
      <c r="G52" s="1" t="s">
        <v>27</v>
      </c>
      <c r="H52" s="1" t="s">
        <v>15186</v>
      </c>
      <c r="I52" s="1" t="s">
        <v>15187</v>
      </c>
      <c r="J52" s="1" t="s">
        <v>15187</v>
      </c>
      <c r="K52" s="2"/>
      <c r="L52" s="1">
        <v>-9.0</v>
      </c>
      <c r="M52" s="1"/>
      <c r="N52" s="1">
        <v>10.146766666666666</v>
      </c>
      <c r="O52" s="1" t="s">
        <v>15029</v>
      </c>
      <c r="P52" s="1" t="s">
        <v>15188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66</v>
      </c>
      <c r="B53" s="3" t="s">
        <v>17</v>
      </c>
      <c r="C53" s="1">
        <v>329.0</v>
      </c>
      <c r="D53" s="1">
        <v>0.0</v>
      </c>
      <c r="E53" s="1" t="s">
        <v>12244</v>
      </c>
      <c r="F53" s="1" t="s">
        <v>26</v>
      </c>
      <c r="G53" s="1" t="s">
        <v>27</v>
      </c>
      <c r="H53" s="1" t="s">
        <v>15189</v>
      </c>
      <c r="I53" s="1" t="s">
        <v>15190</v>
      </c>
      <c r="J53" s="1" t="s">
        <v>15190</v>
      </c>
      <c r="K53" s="2"/>
      <c r="L53" s="1">
        <v>-6.0</v>
      </c>
      <c r="M53" s="1"/>
      <c r="N53" s="1">
        <v>8.211183333333333</v>
      </c>
      <c r="O53" s="1" t="s">
        <v>15029</v>
      </c>
      <c r="P53" s="1" t="s">
        <v>116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24</v>
      </c>
      <c r="B54" s="1" t="s">
        <v>17</v>
      </c>
      <c r="C54" s="1">
        <v>214.2</v>
      </c>
      <c r="D54" s="1">
        <v>0.0</v>
      </c>
      <c r="E54" s="1" t="s">
        <v>25</v>
      </c>
      <c r="F54" s="1" t="s">
        <v>26</v>
      </c>
      <c r="G54" s="1" t="s">
        <v>27</v>
      </c>
      <c r="H54" s="1" t="s">
        <v>15191</v>
      </c>
      <c r="I54" s="1" t="s">
        <v>15192</v>
      </c>
      <c r="J54" s="1" t="s">
        <v>15192</v>
      </c>
      <c r="K54" s="2"/>
      <c r="L54" s="1">
        <v>-7.0</v>
      </c>
      <c r="M54" s="1"/>
      <c r="N54" s="1">
        <v>7.943683333333333</v>
      </c>
      <c r="O54" s="1" t="s">
        <v>15029</v>
      </c>
      <c r="P54" s="1" t="s">
        <v>15065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66</v>
      </c>
      <c r="B55" s="1" t="s">
        <v>17</v>
      </c>
      <c r="C55" s="1">
        <v>264.0</v>
      </c>
      <c r="D55" s="1">
        <v>0.0</v>
      </c>
      <c r="E55" s="1" t="s">
        <v>15193</v>
      </c>
      <c r="F55" s="1" t="s">
        <v>26</v>
      </c>
      <c r="G55" s="1" t="s">
        <v>27</v>
      </c>
      <c r="H55" s="1" t="s">
        <v>15194</v>
      </c>
      <c r="I55" s="1" t="s">
        <v>15195</v>
      </c>
      <c r="J55" s="1" t="s">
        <v>15195</v>
      </c>
      <c r="K55" s="2"/>
      <c r="L55" s="1">
        <v>-5.0</v>
      </c>
      <c r="M55" s="1"/>
      <c r="N55" s="1">
        <v>9.329216666666667</v>
      </c>
      <c r="O55" s="1" t="s">
        <v>15029</v>
      </c>
      <c r="P55" s="1" t="s">
        <v>864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48</v>
      </c>
      <c r="B56" s="1" t="s">
        <v>17</v>
      </c>
      <c r="C56" s="1">
        <v>380.0</v>
      </c>
      <c r="D56" s="1">
        <v>0.0</v>
      </c>
      <c r="E56" s="1" t="s">
        <v>25</v>
      </c>
      <c r="F56" s="1" t="s">
        <v>50</v>
      </c>
      <c r="G56" s="1" t="s">
        <v>27</v>
      </c>
      <c r="H56" s="1" t="s">
        <v>15196</v>
      </c>
      <c r="I56" s="1" t="s">
        <v>15197</v>
      </c>
      <c r="J56" s="1" t="s">
        <v>15198</v>
      </c>
      <c r="K56" s="1" t="s">
        <v>15199</v>
      </c>
      <c r="L56" s="1">
        <v>-5.0</v>
      </c>
      <c r="M56" s="1">
        <v>5.2676</v>
      </c>
      <c r="N56" s="1">
        <v>10.787516666666667</v>
      </c>
      <c r="O56" s="1" t="s">
        <v>5142</v>
      </c>
      <c r="P56" s="1" t="s">
        <v>5243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66</v>
      </c>
      <c r="B57" s="1" t="s">
        <v>17</v>
      </c>
      <c r="C57" s="1">
        <v>336.0</v>
      </c>
      <c r="D57" s="1">
        <v>0.0</v>
      </c>
      <c r="E57" s="1" t="s">
        <v>15072</v>
      </c>
      <c r="F57" s="1" t="s">
        <v>26</v>
      </c>
      <c r="G57" s="1" t="s">
        <v>27</v>
      </c>
      <c r="H57" s="1" t="s">
        <v>15200</v>
      </c>
      <c r="I57" s="1" t="s">
        <v>15201</v>
      </c>
      <c r="J57" s="1" t="s">
        <v>15201</v>
      </c>
      <c r="K57" s="2"/>
      <c r="L57" s="1">
        <v>-5.0</v>
      </c>
      <c r="M57" s="1"/>
      <c r="N57" s="1">
        <v>9.59715</v>
      </c>
      <c r="O57" s="1" t="s">
        <v>15029</v>
      </c>
      <c r="P57" s="1" t="s">
        <v>15202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16</v>
      </c>
      <c r="B58" s="1" t="s">
        <v>17</v>
      </c>
      <c r="C58" s="1">
        <v>612.0</v>
      </c>
      <c r="D58" s="1">
        <v>0.0</v>
      </c>
      <c r="E58" s="2"/>
      <c r="F58" s="1" t="s">
        <v>18</v>
      </c>
      <c r="G58" s="1" t="s">
        <v>19</v>
      </c>
      <c r="H58" s="1" t="s">
        <v>15203</v>
      </c>
      <c r="I58" s="1" t="s">
        <v>15204</v>
      </c>
      <c r="J58" s="1" t="s">
        <v>15204</v>
      </c>
      <c r="K58" s="2"/>
      <c r="L58" s="1">
        <v>2.0</v>
      </c>
      <c r="M58" s="1"/>
      <c r="N58" s="1">
        <v>12.4512</v>
      </c>
      <c r="O58" s="1" t="s">
        <v>22</v>
      </c>
      <c r="P58" s="1" t="s">
        <v>15205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16</v>
      </c>
      <c r="B59" s="1" t="s">
        <v>17</v>
      </c>
      <c r="C59" s="1">
        <v>309.0</v>
      </c>
      <c r="D59" s="1">
        <v>0.0</v>
      </c>
      <c r="E59" s="2"/>
      <c r="F59" s="1" t="s">
        <v>18</v>
      </c>
      <c r="G59" s="1" t="s">
        <v>19</v>
      </c>
      <c r="H59" s="1" t="s">
        <v>15206</v>
      </c>
      <c r="I59" s="1" t="s">
        <v>15207</v>
      </c>
      <c r="J59" s="1" t="s">
        <v>15207</v>
      </c>
      <c r="K59" s="2"/>
      <c r="L59" s="1">
        <v>0.0</v>
      </c>
      <c r="M59" s="1"/>
      <c r="N59" s="1">
        <v>5.980566666666666</v>
      </c>
      <c r="O59" s="1" t="s">
        <v>22</v>
      </c>
      <c r="P59" s="1" t="s">
        <v>15208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66</v>
      </c>
      <c r="B60" s="1" t="s">
        <v>17</v>
      </c>
      <c r="C60" s="1">
        <v>323.0</v>
      </c>
      <c r="D60" s="1">
        <v>0.0</v>
      </c>
      <c r="E60" s="1" t="s">
        <v>2822</v>
      </c>
      <c r="F60" s="1" t="s">
        <v>26</v>
      </c>
      <c r="G60" s="1" t="s">
        <v>27</v>
      </c>
      <c r="H60" s="1" t="s">
        <v>15209</v>
      </c>
      <c r="I60" s="1" t="s">
        <v>15210</v>
      </c>
      <c r="J60" s="1" t="s">
        <v>15210</v>
      </c>
      <c r="K60" s="2"/>
      <c r="L60" s="1">
        <v>-8.0</v>
      </c>
      <c r="M60" s="1"/>
      <c r="N60" s="1">
        <v>6.9934666666666665</v>
      </c>
      <c r="O60" s="1" t="s">
        <v>15029</v>
      </c>
      <c r="P60" s="1" t="s">
        <v>15211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24</v>
      </c>
      <c r="B61" s="1" t="s">
        <v>17</v>
      </c>
      <c r="C61" s="1">
        <v>568.0</v>
      </c>
      <c r="D61" s="1">
        <v>0.0</v>
      </c>
      <c r="E61" s="1" t="s">
        <v>25</v>
      </c>
      <c r="F61" s="1" t="s">
        <v>26</v>
      </c>
      <c r="G61" s="1" t="s">
        <v>27</v>
      </c>
      <c r="H61" s="1" t="s">
        <v>15212</v>
      </c>
      <c r="I61" s="1" t="s">
        <v>15213</v>
      </c>
      <c r="J61" s="1" t="s">
        <v>15213</v>
      </c>
      <c r="K61" s="2"/>
      <c r="L61" s="1">
        <v>-4.0</v>
      </c>
      <c r="M61" s="1"/>
      <c r="N61" s="1">
        <v>15.239866666666666</v>
      </c>
      <c r="O61" s="1" t="s">
        <v>15029</v>
      </c>
      <c r="P61" s="1" t="s">
        <v>15214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48</v>
      </c>
      <c r="B62" s="1" t="s">
        <v>17</v>
      </c>
      <c r="C62" s="3">
        <v>533.0</v>
      </c>
      <c r="D62" s="1">
        <v>0.0</v>
      </c>
      <c r="E62" s="1" t="s">
        <v>25</v>
      </c>
      <c r="F62" s="1" t="s">
        <v>50</v>
      </c>
      <c r="G62" s="1" t="s">
        <v>27</v>
      </c>
      <c r="H62" s="1" t="s">
        <v>15215</v>
      </c>
      <c r="I62" s="1" t="s">
        <v>15216</v>
      </c>
      <c r="J62" s="1" t="s">
        <v>15217</v>
      </c>
      <c r="K62" s="1" t="s">
        <v>15218</v>
      </c>
      <c r="L62" s="1">
        <v>-23.0</v>
      </c>
      <c r="M62" s="1">
        <v>2.1037166666666667</v>
      </c>
      <c r="N62" s="1">
        <v>16.517133333333334</v>
      </c>
      <c r="O62" s="1" t="s">
        <v>5142</v>
      </c>
      <c r="P62" s="1" t="s">
        <v>15219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66</v>
      </c>
      <c r="B63" s="1" t="s">
        <v>17</v>
      </c>
      <c r="C63" s="1">
        <v>393.0</v>
      </c>
      <c r="D63" s="1">
        <v>0.0</v>
      </c>
      <c r="E63" s="1" t="s">
        <v>9982</v>
      </c>
      <c r="F63" s="1" t="s">
        <v>26</v>
      </c>
      <c r="G63" s="1" t="s">
        <v>27</v>
      </c>
      <c r="H63" s="1" t="s">
        <v>15220</v>
      </c>
      <c r="I63" s="1" t="s">
        <v>15221</v>
      </c>
      <c r="J63" s="1" t="s">
        <v>15221</v>
      </c>
      <c r="K63" s="2"/>
      <c r="L63" s="1">
        <v>-2.0</v>
      </c>
      <c r="M63" s="1"/>
      <c r="N63" s="1">
        <v>12.36845</v>
      </c>
      <c r="O63" s="1" t="s">
        <v>15029</v>
      </c>
      <c r="P63" s="1" t="s">
        <v>15222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48</v>
      </c>
      <c r="B64" s="1" t="s">
        <v>17</v>
      </c>
      <c r="C64" s="3">
        <v>446.0</v>
      </c>
      <c r="D64" s="1">
        <v>112.0</v>
      </c>
      <c r="E64" s="2"/>
      <c r="F64" s="1" t="s">
        <v>18</v>
      </c>
      <c r="G64" s="1" t="s">
        <v>123</v>
      </c>
      <c r="H64" s="1" t="s">
        <v>15223</v>
      </c>
      <c r="I64" s="1" t="s">
        <v>15224</v>
      </c>
      <c r="J64" s="1" t="s">
        <v>15224</v>
      </c>
      <c r="K64" s="2"/>
      <c r="L64" s="1">
        <v>0.0</v>
      </c>
      <c r="M64" s="1"/>
      <c r="N64" s="1">
        <v>19.059183333333333</v>
      </c>
      <c r="O64" s="1" t="s">
        <v>5142</v>
      </c>
      <c r="P64" s="1" t="s">
        <v>15225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24</v>
      </c>
      <c r="B65" s="1" t="s">
        <v>17</v>
      </c>
      <c r="C65" s="1">
        <v>298.2</v>
      </c>
      <c r="D65" s="1">
        <v>0.0</v>
      </c>
      <c r="E65" s="1" t="s">
        <v>25</v>
      </c>
      <c r="F65" s="1" t="s">
        <v>26</v>
      </c>
      <c r="G65" s="1" t="s">
        <v>27</v>
      </c>
      <c r="H65" s="1" t="s">
        <v>15226</v>
      </c>
      <c r="I65" s="1" t="s">
        <v>15227</v>
      </c>
      <c r="J65" s="1" t="s">
        <v>15227</v>
      </c>
      <c r="K65" s="2"/>
      <c r="L65" s="1">
        <v>-4.0</v>
      </c>
      <c r="M65" s="1"/>
      <c r="N65" s="1">
        <v>10.951966666666667</v>
      </c>
      <c r="O65" s="1" t="s">
        <v>15029</v>
      </c>
      <c r="P65" s="1" t="s">
        <v>15228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32</v>
      </c>
      <c r="B66" s="1" t="s">
        <v>17</v>
      </c>
      <c r="C66" s="1">
        <v>429.0</v>
      </c>
      <c r="D66" s="1">
        <v>0.0</v>
      </c>
      <c r="E66" s="2"/>
      <c r="F66" s="1" t="s">
        <v>26</v>
      </c>
      <c r="G66" s="1" t="s">
        <v>27</v>
      </c>
      <c r="H66" s="1" t="s">
        <v>15229</v>
      </c>
      <c r="I66" s="1" t="s">
        <v>15230</v>
      </c>
      <c r="J66" s="1" t="s">
        <v>15230</v>
      </c>
      <c r="K66" s="2"/>
      <c r="L66" s="1">
        <v>-2.0</v>
      </c>
      <c r="M66" s="1"/>
      <c r="N66" s="1">
        <v>12.705433333333334</v>
      </c>
      <c r="O66" s="1" t="s">
        <v>15029</v>
      </c>
      <c r="P66" s="1" t="s">
        <v>15231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24</v>
      </c>
      <c r="B67" s="1" t="s">
        <v>17</v>
      </c>
      <c r="C67" s="1">
        <v>542.4</v>
      </c>
      <c r="D67" s="1">
        <v>0.0</v>
      </c>
      <c r="E67" s="1" t="s">
        <v>25</v>
      </c>
      <c r="F67" s="1" t="s">
        <v>26</v>
      </c>
      <c r="G67" s="1" t="s">
        <v>27</v>
      </c>
      <c r="H67" s="1" t="s">
        <v>15232</v>
      </c>
      <c r="I67" s="1" t="s">
        <v>15233</v>
      </c>
      <c r="J67" s="1" t="s">
        <v>15233</v>
      </c>
      <c r="K67" s="2"/>
      <c r="L67" s="1">
        <v>-8.0</v>
      </c>
      <c r="M67" s="1"/>
      <c r="N67" s="1">
        <v>11.454433333333334</v>
      </c>
      <c r="O67" s="1" t="s">
        <v>15029</v>
      </c>
      <c r="P67" s="1" t="s">
        <v>15234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66</v>
      </c>
      <c r="B68" s="1" t="s">
        <v>17</v>
      </c>
      <c r="C68" s="1">
        <v>742.0</v>
      </c>
      <c r="D68" s="1">
        <v>0.0</v>
      </c>
      <c r="E68" s="1" t="s">
        <v>15235</v>
      </c>
      <c r="F68" s="1" t="s">
        <v>26</v>
      </c>
      <c r="G68" s="1" t="s">
        <v>27</v>
      </c>
      <c r="H68" s="1" t="s">
        <v>15236</v>
      </c>
      <c r="I68" s="1" t="s">
        <v>15237</v>
      </c>
      <c r="J68" s="1" t="s">
        <v>15237</v>
      </c>
      <c r="K68" s="2"/>
      <c r="L68" s="1">
        <v>-7.0</v>
      </c>
      <c r="M68" s="1"/>
      <c r="N68" s="1">
        <v>12.393616666666667</v>
      </c>
      <c r="O68" s="1" t="s">
        <v>15029</v>
      </c>
      <c r="P68" s="1" t="s">
        <v>15238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16</v>
      </c>
      <c r="B69" s="1" t="s">
        <v>17</v>
      </c>
      <c r="C69" s="1">
        <v>374.0</v>
      </c>
      <c r="D69" s="1">
        <v>0.0</v>
      </c>
      <c r="E69" s="2"/>
      <c r="F69" s="1" t="s">
        <v>18</v>
      </c>
      <c r="G69" s="1" t="s">
        <v>19</v>
      </c>
      <c r="H69" s="1" t="s">
        <v>15239</v>
      </c>
      <c r="I69" s="1" t="s">
        <v>15240</v>
      </c>
      <c r="J69" s="1" t="s">
        <v>15240</v>
      </c>
      <c r="K69" s="2"/>
      <c r="L69" s="1">
        <v>2.0</v>
      </c>
      <c r="M69" s="1"/>
      <c r="N69" s="1">
        <v>7.488816666666667</v>
      </c>
      <c r="O69" s="1" t="s">
        <v>22</v>
      </c>
      <c r="P69" s="1" t="s">
        <v>15241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32</v>
      </c>
      <c r="B70" s="1" t="s">
        <v>17</v>
      </c>
      <c r="C70" s="1">
        <v>380.0</v>
      </c>
      <c r="D70" s="1">
        <v>0.0</v>
      </c>
      <c r="E70" s="2"/>
      <c r="F70" s="1" t="s">
        <v>26</v>
      </c>
      <c r="G70" s="1" t="s">
        <v>27</v>
      </c>
      <c r="H70" s="1" t="s">
        <v>15242</v>
      </c>
      <c r="I70" s="1" t="s">
        <v>15243</v>
      </c>
      <c r="J70" s="1" t="s">
        <v>15243</v>
      </c>
      <c r="K70" s="2"/>
      <c r="L70" s="1">
        <v>-7.0</v>
      </c>
      <c r="M70" s="1"/>
      <c r="N70" s="1">
        <v>7.275166666666666</v>
      </c>
      <c r="O70" s="1" t="s">
        <v>15029</v>
      </c>
      <c r="P70" s="1" t="s">
        <v>15244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48</v>
      </c>
      <c r="B71" s="1" t="s">
        <v>17</v>
      </c>
      <c r="C71" s="3">
        <v>444.0</v>
      </c>
      <c r="D71" s="1">
        <v>134.0</v>
      </c>
      <c r="E71" s="2"/>
      <c r="F71" s="1" t="s">
        <v>18</v>
      </c>
      <c r="G71" s="1" t="s">
        <v>123</v>
      </c>
      <c r="H71" s="1" t="s">
        <v>15245</v>
      </c>
      <c r="I71" s="1" t="s">
        <v>15246</v>
      </c>
      <c r="J71" s="1" t="s">
        <v>15246</v>
      </c>
      <c r="K71" s="2"/>
      <c r="L71" s="1">
        <v>-13.0</v>
      </c>
      <c r="M71" s="1"/>
      <c r="N71" s="1">
        <v>18.383616666666665</v>
      </c>
      <c r="O71" s="1" t="s">
        <v>5142</v>
      </c>
      <c r="P71" s="1" t="s">
        <v>15247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48</v>
      </c>
      <c r="B72" s="1" t="s">
        <v>17</v>
      </c>
      <c r="C72" s="1">
        <v>663.0</v>
      </c>
      <c r="D72" s="1">
        <v>0.0</v>
      </c>
      <c r="E72" s="1" t="s">
        <v>25</v>
      </c>
      <c r="F72" s="1" t="s">
        <v>50</v>
      </c>
      <c r="G72" s="1" t="s">
        <v>27</v>
      </c>
      <c r="H72" s="1" t="s">
        <v>15248</v>
      </c>
      <c r="I72" s="1" t="s">
        <v>15249</v>
      </c>
      <c r="J72" s="1" t="s">
        <v>15250</v>
      </c>
      <c r="K72" s="1" t="s">
        <v>15251</v>
      </c>
      <c r="L72" s="1">
        <v>-13.0</v>
      </c>
      <c r="M72" s="1">
        <v>1.6990666666666667</v>
      </c>
      <c r="N72" s="1">
        <v>11.662616666666667</v>
      </c>
      <c r="O72" s="1" t="s">
        <v>5142</v>
      </c>
      <c r="P72" s="1" t="s">
        <v>15252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24</v>
      </c>
      <c r="B73" s="1" t="s">
        <v>17</v>
      </c>
      <c r="C73" s="1">
        <v>296.2</v>
      </c>
      <c r="D73" s="1">
        <v>0.0</v>
      </c>
      <c r="E73" s="1" t="s">
        <v>25</v>
      </c>
      <c r="F73" s="1" t="s">
        <v>26</v>
      </c>
      <c r="G73" s="1" t="s">
        <v>27</v>
      </c>
      <c r="H73" s="1" t="s">
        <v>15253</v>
      </c>
      <c r="I73" s="1" t="s">
        <v>15254</v>
      </c>
      <c r="J73" s="1" t="s">
        <v>15254</v>
      </c>
      <c r="K73" s="2"/>
      <c r="L73" s="1">
        <v>-5.0</v>
      </c>
      <c r="M73" s="1"/>
      <c r="N73" s="1">
        <v>9.692866666666667</v>
      </c>
      <c r="O73" s="1" t="s">
        <v>15029</v>
      </c>
      <c r="P73" s="1" t="s">
        <v>15255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48</v>
      </c>
      <c r="B74" s="1" t="s">
        <v>17</v>
      </c>
      <c r="C74" s="1">
        <v>338.0</v>
      </c>
      <c r="D74" s="1">
        <v>0.0</v>
      </c>
      <c r="E74" s="1" t="s">
        <v>25</v>
      </c>
      <c r="F74" s="1" t="s">
        <v>50</v>
      </c>
      <c r="G74" s="1" t="s">
        <v>27</v>
      </c>
      <c r="H74" s="1" t="s">
        <v>15256</v>
      </c>
      <c r="I74" s="1" t="s">
        <v>15257</v>
      </c>
      <c r="J74" s="1" t="s">
        <v>15258</v>
      </c>
      <c r="K74" s="1" t="s">
        <v>15259</v>
      </c>
      <c r="L74" s="1">
        <v>-1.0</v>
      </c>
      <c r="M74" s="1">
        <v>0.9841333333333333</v>
      </c>
      <c r="N74" s="1">
        <v>11.464033333333333</v>
      </c>
      <c r="O74" s="1" t="s">
        <v>5142</v>
      </c>
      <c r="P74" s="1" t="s">
        <v>6628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24</v>
      </c>
      <c r="B75" s="3" t="s">
        <v>17</v>
      </c>
      <c r="C75" s="1">
        <v>329.0</v>
      </c>
      <c r="D75" s="1">
        <v>0.0</v>
      </c>
      <c r="E75" s="1" t="s">
        <v>25</v>
      </c>
      <c r="F75" s="1" t="s">
        <v>26</v>
      </c>
      <c r="G75" s="1" t="s">
        <v>27</v>
      </c>
      <c r="H75" s="1" t="s">
        <v>15260</v>
      </c>
      <c r="I75" s="1" t="s">
        <v>15261</v>
      </c>
      <c r="J75" s="1" t="s">
        <v>15261</v>
      </c>
      <c r="K75" s="2"/>
      <c r="L75" s="1">
        <v>-4.0</v>
      </c>
      <c r="M75" s="1"/>
      <c r="N75" s="1">
        <v>10.93205</v>
      </c>
      <c r="O75" s="1" t="s">
        <v>15029</v>
      </c>
      <c r="P75" s="1" t="s">
        <v>15262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24</v>
      </c>
      <c r="B76" s="1" t="s">
        <v>17</v>
      </c>
      <c r="C76" s="1">
        <v>381.4</v>
      </c>
      <c r="D76" s="1">
        <v>0.0</v>
      </c>
      <c r="E76" s="1" t="s">
        <v>25</v>
      </c>
      <c r="F76" s="1" t="s">
        <v>26</v>
      </c>
      <c r="G76" s="1" t="s">
        <v>27</v>
      </c>
      <c r="H76" s="1" t="s">
        <v>15263</v>
      </c>
      <c r="I76" s="1" t="s">
        <v>15264</v>
      </c>
      <c r="J76" s="1" t="s">
        <v>15264</v>
      </c>
      <c r="K76" s="2"/>
      <c r="L76" s="1">
        <v>-5.0</v>
      </c>
      <c r="M76" s="1"/>
      <c r="N76" s="1">
        <v>9.787566666666667</v>
      </c>
      <c r="O76" s="1" t="s">
        <v>15029</v>
      </c>
      <c r="P76" s="1" t="s">
        <v>15265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16</v>
      </c>
      <c r="B77" s="1" t="s">
        <v>17</v>
      </c>
      <c r="C77" s="1">
        <v>119.0</v>
      </c>
      <c r="D77" s="1">
        <v>0.0</v>
      </c>
      <c r="E77" s="2"/>
      <c r="F77" s="1" t="s">
        <v>18</v>
      </c>
      <c r="G77" s="1" t="s">
        <v>19</v>
      </c>
      <c r="H77" s="1" t="s">
        <v>15266</v>
      </c>
      <c r="I77" s="1" t="s">
        <v>15267</v>
      </c>
      <c r="J77" s="1" t="s">
        <v>15267</v>
      </c>
      <c r="K77" s="2"/>
      <c r="L77" s="1">
        <v>0.0</v>
      </c>
      <c r="M77" s="1"/>
      <c r="N77" s="1">
        <v>4.656366666666667</v>
      </c>
      <c r="O77" s="1" t="s">
        <v>22</v>
      </c>
      <c r="P77" s="1" t="s">
        <v>15268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32</v>
      </c>
      <c r="B78" s="1" t="s">
        <v>17</v>
      </c>
      <c r="C78" s="1">
        <v>423.0</v>
      </c>
      <c r="D78" s="1">
        <v>0.0</v>
      </c>
      <c r="E78" s="2"/>
      <c r="F78" s="1" t="s">
        <v>26</v>
      </c>
      <c r="G78" s="1" t="s">
        <v>27</v>
      </c>
      <c r="H78" s="1" t="s">
        <v>15269</v>
      </c>
      <c r="I78" s="1" t="s">
        <v>15270</v>
      </c>
      <c r="J78" s="1" t="s">
        <v>15270</v>
      </c>
      <c r="K78" s="2"/>
      <c r="L78" s="1">
        <v>-3.0</v>
      </c>
      <c r="M78" s="1"/>
      <c r="N78" s="1">
        <v>11.996266666666667</v>
      </c>
      <c r="O78" s="1" t="s">
        <v>15029</v>
      </c>
      <c r="P78" s="1" t="s">
        <v>15271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24</v>
      </c>
      <c r="B79" s="1" t="s">
        <v>17</v>
      </c>
      <c r="C79" s="1">
        <v>329.0</v>
      </c>
      <c r="D79" s="1">
        <v>0.0</v>
      </c>
      <c r="E79" s="1" t="s">
        <v>25</v>
      </c>
      <c r="F79" s="1" t="s">
        <v>26</v>
      </c>
      <c r="G79" s="1" t="s">
        <v>27</v>
      </c>
      <c r="H79" s="1" t="s">
        <v>15272</v>
      </c>
      <c r="I79" s="1" t="s">
        <v>15273</v>
      </c>
      <c r="J79" s="1" t="s">
        <v>15273</v>
      </c>
      <c r="K79" s="2"/>
      <c r="L79" s="1">
        <v>-5.0</v>
      </c>
      <c r="M79" s="1"/>
      <c r="N79" s="1">
        <v>9.341483333333333</v>
      </c>
      <c r="O79" s="1" t="s">
        <v>15029</v>
      </c>
      <c r="P79" s="1" t="s">
        <v>15274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24</v>
      </c>
      <c r="B80" s="1" t="s">
        <v>17</v>
      </c>
      <c r="C80" s="1">
        <v>264.0</v>
      </c>
      <c r="D80" s="1">
        <v>0.0</v>
      </c>
      <c r="E80" s="1" t="s">
        <v>25</v>
      </c>
      <c r="F80" s="1" t="s">
        <v>26</v>
      </c>
      <c r="G80" s="1" t="s">
        <v>27</v>
      </c>
      <c r="H80" s="1" t="s">
        <v>15275</v>
      </c>
      <c r="I80" s="1" t="s">
        <v>15276</v>
      </c>
      <c r="J80" s="1" t="s">
        <v>15276</v>
      </c>
      <c r="K80" s="2"/>
      <c r="L80" s="1">
        <v>-8.0</v>
      </c>
      <c r="M80" s="1"/>
      <c r="N80" s="1">
        <v>6.461383333333333</v>
      </c>
      <c r="O80" s="1" t="s">
        <v>15029</v>
      </c>
      <c r="P80" s="1" t="s">
        <v>15277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24</v>
      </c>
      <c r="B81" s="1" t="s">
        <v>17</v>
      </c>
      <c r="C81" s="1">
        <v>214.2</v>
      </c>
      <c r="D81" s="1">
        <v>0.0</v>
      </c>
      <c r="E81" s="1" t="s">
        <v>25</v>
      </c>
      <c r="F81" s="1" t="s">
        <v>26</v>
      </c>
      <c r="G81" s="1" t="s">
        <v>27</v>
      </c>
      <c r="H81" s="1" t="s">
        <v>15278</v>
      </c>
      <c r="I81" s="1" t="s">
        <v>15279</v>
      </c>
      <c r="J81" s="1" t="s">
        <v>15279</v>
      </c>
      <c r="K81" s="2"/>
      <c r="L81" s="1">
        <v>-8.0</v>
      </c>
      <c r="M81" s="1"/>
      <c r="N81" s="1">
        <v>6.053716666666666</v>
      </c>
      <c r="O81" s="1" t="s">
        <v>15029</v>
      </c>
      <c r="P81" s="1" t="s">
        <v>15280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24</v>
      </c>
      <c r="B82" s="1" t="s">
        <v>17</v>
      </c>
      <c r="C82" s="1">
        <v>214.2</v>
      </c>
      <c r="D82" s="1">
        <v>0.0</v>
      </c>
      <c r="E82" s="1" t="s">
        <v>25</v>
      </c>
      <c r="F82" s="1" t="s">
        <v>26</v>
      </c>
      <c r="G82" s="1" t="s">
        <v>27</v>
      </c>
      <c r="H82" s="1" t="s">
        <v>15281</v>
      </c>
      <c r="I82" s="1" t="s">
        <v>15282</v>
      </c>
      <c r="J82" s="1" t="s">
        <v>15282</v>
      </c>
      <c r="K82" s="2"/>
      <c r="L82" s="1">
        <v>-8.0</v>
      </c>
      <c r="M82" s="1"/>
      <c r="N82" s="1">
        <v>6.78515</v>
      </c>
      <c r="O82" s="1" t="s">
        <v>15029</v>
      </c>
      <c r="P82" s="1" t="s">
        <v>15065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24</v>
      </c>
      <c r="B83" s="1" t="s">
        <v>17</v>
      </c>
      <c r="C83" s="1">
        <v>396.4</v>
      </c>
      <c r="D83" s="1">
        <v>0.0</v>
      </c>
      <c r="E83" s="1" t="s">
        <v>25</v>
      </c>
      <c r="F83" s="1" t="s">
        <v>26</v>
      </c>
      <c r="G83" s="1" t="s">
        <v>27</v>
      </c>
      <c r="H83" s="1" t="s">
        <v>15283</v>
      </c>
      <c r="I83" s="1" t="s">
        <v>15284</v>
      </c>
      <c r="J83" s="1" t="s">
        <v>15284</v>
      </c>
      <c r="K83" s="2"/>
      <c r="L83" s="1">
        <v>-6.0</v>
      </c>
      <c r="M83" s="1"/>
      <c r="N83" s="1">
        <v>8.866433333333333</v>
      </c>
      <c r="O83" s="1" t="s">
        <v>15029</v>
      </c>
      <c r="P83" s="1" t="s">
        <v>15285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48</v>
      </c>
      <c r="B84" s="1" t="s">
        <v>17</v>
      </c>
      <c r="C84" s="3">
        <v>279.0</v>
      </c>
      <c r="D84" s="1">
        <v>70.0</v>
      </c>
      <c r="E84" s="2"/>
      <c r="F84" s="1" t="s">
        <v>18</v>
      </c>
      <c r="G84" s="1" t="s">
        <v>19</v>
      </c>
      <c r="H84" s="1" t="s">
        <v>15286</v>
      </c>
      <c r="I84" s="1" t="s">
        <v>15287</v>
      </c>
      <c r="J84" s="1" t="s">
        <v>15287</v>
      </c>
      <c r="K84" s="2"/>
      <c r="L84" s="1">
        <v>-4.0</v>
      </c>
      <c r="M84" s="1"/>
      <c r="N84" s="1">
        <v>25.672016666666668</v>
      </c>
      <c r="O84" s="1" t="s">
        <v>5142</v>
      </c>
      <c r="P84" s="1" t="s">
        <v>15288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66</v>
      </c>
      <c r="B85" s="1" t="s">
        <v>112</v>
      </c>
      <c r="C85" s="3">
        <v>264.0</v>
      </c>
      <c r="D85" s="1">
        <v>0.0</v>
      </c>
      <c r="E85" s="1" t="s">
        <v>15289</v>
      </c>
      <c r="F85" s="1" t="s">
        <v>26</v>
      </c>
      <c r="G85" s="1" t="s">
        <v>27</v>
      </c>
      <c r="H85" s="1" t="s">
        <v>15290</v>
      </c>
      <c r="I85" s="1" t="s">
        <v>15291</v>
      </c>
      <c r="J85" s="1" t="s">
        <v>15291</v>
      </c>
      <c r="K85" s="2"/>
      <c r="L85" s="1">
        <v>-6.0</v>
      </c>
      <c r="M85" s="1"/>
      <c r="N85" s="1">
        <v>8.4666</v>
      </c>
      <c r="O85" s="1" t="s">
        <v>15029</v>
      </c>
      <c r="P85" s="1" t="s">
        <v>86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24</v>
      </c>
      <c r="B86" s="1" t="s">
        <v>17</v>
      </c>
      <c r="C86" s="3">
        <v>593.0</v>
      </c>
      <c r="D86" s="1">
        <v>0.0</v>
      </c>
      <c r="E86" s="1" t="s">
        <v>25</v>
      </c>
      <c r="F86" s="1" t="s">
        <v>26</v>
      </c>
      <c r="G86" s="1" t="s">
        <v>27</v>
      </c>
      <c r="H86" s="1" t="s">
        <v>15292</v>
      </c>
      <c r="I86" s="1" t="s">
        <v>15293</v>
      </c>
      <c r="J86" s="1" t="s">
        <v>15293</v>
      </c>
      <c r="K86" s="2"/>
      <c r="L86" s="1">
        <v>-11.0</v>
      </c>
      <c r="M86" s="1"/>
      <c r="N86" s="1">
        <v>8.428233333333333</v>
      </c>
      <c r="O86" s="1" t="s">
        <v>15029</v>
      </c>
      <c r="P86" s="1" t="s">
        <v>15294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16</v>
      </c>
      <c r="B87" s="1" t="s">
        <v>17</v>
      </c>
      <c r="C87" s="1">
        <v>119.0</v>
      </c>
      <c r="D87" s="1">
        <v>0.0</v>
      </c>
      <c r="E87" s="2"/>
      <c r="F87" s="1" t="s">
        <v>18</v>
      </c>
      <c r="G87" s="1" t="s">
        <v>19</v>
      </c>
      <c r="H87" s="1" t="s">
        <v>15295</v>
      </c>
      <c r="I87" s="1" t="s">
        <v>15296</v>
      </c>
      <c r="J87" s="1" t="s">
        <v>15296</v>
      </c>
      <c r="K87" s="2"/>
      <c r="L87" s="1">
        <v>0.0</v>
      </c>
      <c r="M87" s="1"/>
      <c r="N87" s="1">
        <v>5.230216666666666</v>
      </c>
      <c r="O87" s="1" t="s">
        <v>22</v>
      </c>
      <c r="P87" s="1" t="s">
        <v>15297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16</v>
      </c>
      <c r="B88" s="1" t="s">
        <v>17</v>
      </c>
      <c r="C88" s="3">
        <v>49.0</v>
      </c>
      <c r="D88" s="1">
        <v>0.0</v>
      </c>
      <c r="E88" s="2"/>
      <c r="F88" s="1" t="s">
        <v>18</v>
      </c>
      <c r="G88" s="1" t="s">
        <v>19</v>
      </c>
      <c r="H88" s="1" t="s">
        <v>15298</v>
      </c>
      <c r="I88" s="1" t="s">
        <v>15299</v>
      </c>
      <c r="J88" s="1" t="s">
        <v>15299</v>
      </c>
      <c r="K88" s="2"/>
      <c r="L88" s="1">
        <v>-4.0</v>
      </c>
      <c r="M88" s="1"/>
      <c r="N88" s="1">
        <v>0.025733333333333334</v>
      </c>
      <c r="O88" s="1" t="s">
        <v>22</v>
      </c>
      <c r="P88" s="1" t="s">
        <v>15300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24</v>
      </c>
      <c r="B89" s="1" t="s">
        <v>17</v>
      </c>
      <c r="C89" s="1">
        <v>458.4</v>
      </c>
      <c r="D89" s="1">
        <v>0.0</v>
      </c>
      <c r="E89" s="1" t="s">
        <v>25</v>
      </c>
      <c r="F89" s="1" t="s">
        <v>26</v>
      </c>
      <c r="G89" s="1" t="s">
        <v>27</v>
      </c>
      <c r="H89" s="1" t="s">
        <v>15301</v>
      </c>
      <c r="I89" s="1" t="s">
        <v>15302</v>
      </c>
      <c r="J89" s="1" t="s">
        <v>15302</v>
      </c>
      <c r="K89" s="2"/>
      <c r="L89" s="1">
        <v>-2.0</v>
      </c>
      <c r="M89" s="1"/>
      <c r="N89" s="1">
        <v>12.43525</v>
      </c>
      <c r="O89" s="1" t="s">
        <v>15029</v>
      </c>
      <c r="P89" s="1" t="s">
        <v>15303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24</v>
      </c>
      <c r="B90" s="1" t="s">
        <v>17</v>
      </c>
      <c r="C90" s="1">
        <v>434.0</v>
      </c>
      <c r="D90" s="1">
        <v>0.0</v>
      </c>
      <c r="E90" s="1" t="s">
        <v>25</v>
      </c>
      <c r="F90" s="1" t="s">
        <v>26</v>
      </c>
      <c r="G90" s="1" t="s">
        <v>27</v>
      </c>
      <c r="H90" s="1" t="s">
        <v>15304</v>
      </c>
      <c r="I90" s="1" t="s">
        <v>15305</v>
      </c>
      <c r="J90" s="1" t="s">
        <v>15305</v>
      </c>
      <c r="K90" s="2"/>
      <c r="L90" s="1">
        <v>-8.0</v>
      </c>
      <c r="M90" s="1"/>
      <c r="N90" s="1">
        <v>6.998783333333333</v>
      </c>
      <c r="O90" s="1" t="s">
        <v>15029</v>
      </c>
      <c r="P90" s="1" t="s">
        <v>15306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48</v>
      </c>
      <c r="B91" s="1" t="s">
        <v>17</v>
      </c>
      <c r="C91" s="1">
        <v>726.0</v>
      </c>
      <c r="D91" s="1">
        <v>182.0</v>
      </c>
      <c r="E91" s="2"/>
      <c r="F91" s="1" t="s">
        <v>18</v>
      </c>
      <c r="G91" s="1" t="s">
        <v>123</v>
      </c>
      <c r="H91" s="1" t="s">
        <v>15307</v>
      </c>
      <c r="I91" s="1" t="s">
        <v>15308</v>
      </c>
      <c r="J91" s="1" t="s">
        <v>15308</v>
      </c>
      <c r="K91" s="2"/>
      <c r="L91" s="1">
        <v>-9.0</v>
      </c>
      <c r="M91" s="1"/>
      <c r="N91" s="1">
        <v>15.467016666666666</v>
      </c>
      <c r="O91" s="1" t="s">
        <v>5142</v>
      </c>
      <c r="P91" s="1" t="s">
        <v>15309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48</v>
      </c>
      <c r="B92" s="1" t="s">
        <v>17</v>
      </c>
      <c r="C92" s="1">
        <v>199.0</v>
      </c>
      <c r="D92" s="1">
        <v>50.0</v>
      </c>
      <c r="E92" s="2"/>
      <c r="F92" s="1" t="s">
        <v>18</v>
      </c>
      <c r="G92" s="1" t="s">
        <v>123</v>
      </c>
      <c r="H92" s="1" t="s">
        <v>15310</v>
      </c>
      <c r="I92" s="1" t="s">
        <v>15311</v>
      </c>
      <c r="J92" s="1" t="s">
        <v>15311</v>
      </c>
      <c r="K92" s="2"/>
      <c r="L92" s="1">
        <v>-10.0</v>
      </c>
      <c r="M92" s="1"/>
      <c r="N92" s="1">
        <v>9.4677</v>
      </c>
      <c r="O92" s="1" t="s">
        <v>5142</v>
      </c>
      <c r="P92" s="1" t="s">
        <v>6359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48</v>
      </c>
      <c r="B93" s="1" t="s">
        <v>17</v>
      </c>
      <c r="C93" s="1">
        <v>259.0</v>
      </c>
      <c r="D93" s="1">
        <v>0.0</v>
      </c>
      <c r="E93" s="1" t="s">
        <v>25</v>
      </c>
      <c r="F93" s="1" t="s">
        <v>50</v>
      </c>
      <c r="G93" s="1" t="s">
        <v>27</v>
      </c>
      <c r="H93" s="1" t="s">
        <v>15312</v>
      </c>
      <c r="I93" s="1" t="s">
        <v>15313</v>
      </c>
      <c r="J93" s="1" t="s">
        <v>15314</v>
      </c>
      <c r="K93" s="1" t="s">
        <v>15315</v>
      </c>
      <c r="L93" s="1">
        <v>0.0</v>
      </c>
      <c r="M93" s="1">
        <v>0.9922166666666666</v>
      </c>
      <c r="N93" s="1">
        <v>9.1508</v>
      </c>
      <c r="O93" s="1" t="s">
        <v>5142</v>
      </c>
      <c r="P93" s="1" t="s">
        <v>6359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16</v>
      </c>
      <c r="B94" s="1" t="s">
        <v>17</v>
      </c>
      <c r="C94" s="1">
        <v>598.0</v>
      </c>
      <c r="D94" s="1">
        <v>0.0</v>
      </c>
      <c r="E94" s="2"/>
      <c r="F94" s="1" t="s">
        <v>18</v>
      </c>
      <c r="G94" s="1" t="s">
        <v>19</v>
      </c>
      <c r="H94" s="1" t="s">
        <v>15316</v>
      </c>
      <c r="I94" s="1" t="s">
        <v>15317</v>
      </c>
      <c r="J94" s="1" t="s">
        <v>15317</v>
      </c>
      <c r="K94" s="2"/>
      <c r="L94" s="1">
        <v>2.0</v>
      </c>
      <c r="M94" s="1"/>
      <c r="N94" s="1">
        <v>12.017433333333333</v>
      </c>
      <c r="O94" s="1" t="s">
        <v>22</v>
      </c>
      <c r="P94" s="1" t="s">
        <v>15318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24</v>
      </c>
      <c r="B95" s="1" t="s">
        <v>17</v>
      </c>
      <c r="C95" s="1">
        <v>469.0</v>
      </c>
      <c r="D95" s="1">
        <v>0.0</v>
      </c>
      <c r="E95" s="1" t="s">
        <v>25</v>
      </c>
      <c r="F95" s="1" t="s">
        <v>26</v>
      </c>
      <c r="G95" s="1" t="s">
        <v>27</v>
      </c>
      <c r="H95" s="1" t="s">
        <v>15319</v>
      </c>
      <c r="I95" s="1" t="s">
        <v>15320</v>
      </c>
      <c r="J95" s="1" t="s">
        <v>15320</v>
      </c>
      <c r="K95" s="2"/>
      <c r="L95" s="1">
        <v>-2.0</v>
      </c>
      <c r="M95" s="1"/>
      <c r="N95" s="1">
        <v>12.64485</v>
      </c>
      <c r="O95" s="1" t="s">
        <v>15029</v>
      </c>
      <c r="P95" s="1" t="s">
        <v>15321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32</v>
      </c>
      <c r="B96" s="1" t="s">
        <v>17</v>
      </c>
      <c r="C96" s="1">
        <v>570.0</v>
      </c>
      <c r="D96" s="1">
        <v>0.0</v>
      </c>
      <c r="E96" s="2"/>
      <c r="F96" s="1" t="s">
        <v>26</v>
      </c>
      <c r="G96" s="1" t="s">
        <v>27</v>
      </c>
      <c r="H96" s="1" t="s">
        <v>15322</v>
      </c>
      <c r="I96" s="1" t="s">
        <v>15323</v>
      </c>
      <c r="J96" s="1" t="s">
        <v>15323</v>
      </c>
      <c r="K96" s="2"/>
      <c r="L96" s="1">
        <v>-9.0</v>
      </c>
      <c r="M96" s="1"/>
      <c r="N96" s="1">
        <v>10.748166666666666</v>
      </c>
      <c r="O96" s="1" t="s">
        <v>15029</v>
      </c>
      <c r="P96" s="1" t="s">
        <v>15324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24</v>
      </c>
      <c r="B97" s="1" t="s">
        <v>17</v>
      </c>
      <c r="C97" s="3">
        <v>214.2</v>
      </c>
      <c r="D97" s="1">
        <v>0.0</v>
      </c>
      <c r="E97" s="1" t="s">
        <v>25</v>
      </c>
      <c r="F97" s="1" t="s">
        <v>26</v>
      </c>
      <c r="G97" s="1" t="s">
        <v>27</v>
      </c>
      <c r="H97" s="1" t="s">
        <v>15325</v>
      </c>
      <c r="I97" s="1" t="s">
        <v>15326</v>
      </c>
      <c r="J97" s="1" t="s">
        <v>15326</v>
      </c>
      <c r="K97" s="2"/>
      <c r="L97" s="1">
        <v>-8.0</v>
      </c>
      <c r="M97" s="1"/>
      <c r="N97" s="1">
        <v>6.650883333333334</v>
      </c>
      <c r="O97" s="1" t="s">
        <v>15029</v>
      </c>
      <c r="P97" s="1" t="s">
        <v>15327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24</v>
      </c>
      <c r="B98" s="1" t="s">
        <v>17</v>
      </c>
      <c r="C98" s="1">
        <v>224.2</v>
      </c>
      <c r="D98" s="1">
        <v>0.0</v>
      </c>
      <c r="E98" s="1" t="s">
        <v>25</v>
      </c>
      <c r="F98" s="1" t="s">
        <v>26</v>
      </c>
      <c r="G98" s="1" t="s">
        <v>27</v>
      </c>
      <c r="H98" s="1" t="s">
        <v>15328</v>
      </c>
      <c r="I98" s="1" t="s">
        <v>15329</v>
      </c>
      <c r="J98" s="1" t="s">
        <v>15329</v>
      </c>
      <c r="K98" s="2"/>
      <c r="L98" s="1">
        <v>-4.0</v>
      </c>
      <c r="M98" s="1"/>
      <c r="N98" s="1">
        <v>10.461016666666668</v>
      </c>
      <c r="O98" s="1" t="s">
        <v>15029</v>
      </c>
      <c r="P98" s="1" t="s">
        <v>15330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24</v>
      </c>
      <c r="B99" s="1" t="s">
        <v>17</v>
      </c>
      <c r="C99" s="1">
        <v>249.2</v>
      </c>
      <c r="D99" s="1">
        <v>0.0</v>
      </c>
      <c r="E99" s="1" t="s">
        <v>25</v>
      </c>
      <c r="F99" s="1" t="s">
        <v>26</v>
      </c>
      <c r="G99" s="1" t="s">
        <v>27</v>
      </c>
      <c r="H99" s="1" t="s">
        <v>15331</v>
      </c>
      <c r="I99" s="1" t="s">
        <v>15332</v>
      </c>
      <c r="J99" s="1" t="s">
        <v>15332</v>
      </c>
      <c r="K99" s="2"/>
      <c r="L99" s="1">
        <v>-6.0</v>
      </c>
      <c r="M99" s="1"/>
      <c r="N99" s="1">
        <v>8.857433333333333</v>
      </c>
      <c r="O99" s="1" t="s">
        <v>15029</v>
      </c>
      <c r="P99" s="1" t="s">
        <v>15333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32</v>
      </c>
      <c r="B100" s="1" t="s">
        <v>112</v>
      </c>
      <c r="C100" s="1">
        <v>394.0</v>
      </c>
      <c r="D100" s="1">
        <v>0.0</v>
      </c>
      <c r="E100" s="2"/>
      <c r="F100" s="1" t="s">
        <v>26</v>
      </c>
      <c r="G100" s="1" t="s">
        <v>27</v>
      </c>
      <c r="H100" s="1" t="s">
        <v>15334</v>
      </c>
      <c r="I100" s="1" t="s">
        <v>15335</v>
      </c>
      <c r="J100" s="1" t="s">
        <v>15335</v>
      </c>
      <c r="K100" s="2"/>
      <c r="L100" s="1">
        <v>-6.0</v>
      </c>
      <c r="M100" s="1"/>
      <c r="N100" s="1">
        <v>8.1498</v>
      </c>
      <c r="O100" s="1" t="s">
        <v>15029</v>
      </c>
      <c r="P100" s="1" t="s">
        <v>15336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16</v>
      </c>
      <c r="B101" s="1" t="s">
        <v>17</v>
      </c>
      <c r="C101" s="3">
        <v>249.0</v>
      </c>
      <c r="D101" s="1">
        <v>0.0</v>
      </c>
      <c r="E101" s="2"/>
      <c r="F101" s="1" t="s">
        <v>18</v>
      </c>
      <c r="G101" s="1" t="s">
        <v>19</v>
      </c>
      <c r="H101" s="1" t="s">
        <v>15337</v>
      </c>
      <c r="I101" s="1" t="s">
        <v>15338</v>
      </c>
      <c r="J101" s="1" t="s">
        <v>15338</v>
      </c>
      <c r="K101" s="2"/>
      <c r="L101" s="1">
        <v>1.0</v>
      </c>
      <c r="M101" s="1"/>
      <c r="N101" s="1">
        <v>6.133366666666666</v>
      </c>
      <c r="O101" s="1" t="s">
        <v>22</v>
      </c>
      <c r="P101" s="1" t="s">
        <v>15339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66</v>
      </c>
      <c r="B102" s="1" t="s">
        <v>17</v>
      </c>
      <c r="C102" s="1">
        <v>329.0</v>
      </c>
      <c r="D102" s="1">
        <v>0.0</v>
      </c>
      <c r="E102" s="1" t="s">
        <v>15340</v>
      </c>
      <c r="F102" s="1" t="s">
        <v>26</v>
      </c>
      <c r="G102" s="1" t="s">
        <v>27</v>
      </c>
      <c r="H102" s="1" t="s">
        <v>15341</v>
      </c>
      <c r="I102" s="1" t="s">
        <v>15342</v>
      </c>
      <c r="J102" s="1" t="s">
        <v>15342</v>
      </c>
      <c r="K102" s="2"/>
      <c r="L102" s="1">
        <v>-2.0</v>
      </c>
      <c r="M102" s="1"/>
      <c r="N102" s="1">
        <v>12.060016666666666</v>
      </c>
      <c r="O102" s="1" t="s">
        <v>15029</v>
      </c>
      <c r="P102" s="1" t="s">
        <v>15343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66</v>
      </c>
      <c r="B103" s="1" t="s">
        <v>17</v>
      </c>
      <c r="C103" s="1">
        <v>329.0</v>
      </c>
      <c r="D103" s="1">
        <v>0.0</v>
      </c>
      <c r="E103" s="1" t="s">
        <v>1886</v>
      </c>
      <c r="F103" s="1" t="s">
        <v>26</v>
      </c>
      <c r="G103" s="1" t="s">
        <v>27</v>
      </c>
      <c r="H103" s="1" t="s">
        <v>15344</v>
      </c>
      <c r="I103" s="1" t="s">
        <v>15345</v>
      </c>
      <c r="J103" s="1" t="s">
        <v>15345</v>
      </c>
      <c r="K103" s="2"/>
      <c r="L103" s="1">
        <v>-1.0</v>
      </c>
      <c r="M103" s="1"/>
      <c r="N103" s="1">
        <v>13.66055</v>
      </c>
      <c r="O103" s="1" t="s">
        <v>15029</v>
      </c>
      <c r="P103" s="1" t="s">
        <v>440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24</v>
      </c>
      <c r="B104" s="1" t="s">
        <v>17</v>
      </c>
      <c r="C104" s="1">
        <v>329.0</v>
      </c>
      <c r="D104" s="1">
        <v>0.0</v>
      </c>
      <c r="E104" s="1" t="s">
        <v>25</v>
      </c>
      <c r="F104" s="1" t="s">
        <v>26</v>
      </c>
      <c r="G104" s="1" t="s">
        <v>27</v>
      </c>
      <c r="H104" s="1" t="s">
        <v>15346</v>
      </c>
      <c r="I104" s="1" t="s">
        <v>15347</v>
      </c>
      <c r="J104" s="1" t="s">
        <v>15347</v>
      </c>
      <c r="K104" s="2"/>
      <c r="L104" s="1">
        <v>0.0</v>
      </c>
      <c r="M104" s="1"/>
      <c r="N104" s="1">
        <v>14.602966666666667</v>
      </c>
      <c r="O104" s="1" t="s">
        <v>15029</v>
      </c>
      <c r="P104" s="1" t="s">
        <v>15348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24</v>
      </c>
      <c r="B105" s="1" t="s">
        <v>17</v>
      </c>
      <c r="C105" s="1">
        <v>263.2</v>
      </c>
      <c r="D105" s="1">
        <v>0.0</v>
      </c>
      <c r="E105" s="1" t="s">
        <v>25</v>
      </c>
      <c r="F105" s="1" t="s">
        <v>26</v>
      </c>
      <c r="G105" s="1" t="s">
        <v>27</v>
      </c>
      <c r="H105" s="1" t="s">
        <v>15349</v>
      </c>
      <c r="I105" s="1" t="s">
        <v>15350</v>
      </c>
      <c r="J105" s="1" t="s">
        <v>15350</v>
      </c>
      <c r="K105" s="2"/>
      <c r="L105" s="1">
        <v>0.0</v>
      </c>
      <c r="M105" s="1"/>
      <c r="N105" s="1">
        <v>15.563233333333333</v>
      </c>
      <c r="O105" s="1" t="s">
        <v>15029</v>
      </c>
      <c r="P105" s="1" t="s">
        <v>15351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24</v>
      </c>
      <c r="B106" s="1" t="s">
        <v>17</v>
      </c>
      <c r="C106" s="3">
        <v>522.4</v>
      </c>
      <c r="D106" s="1">
        <v>0.0</v>
      </c>
      <c r="E106" s="1" t="s">
        <v>25</v>
      </c>
      <c r="F106" s="1" t="s">
        <v>26</v>
      </c>
      <c r="G106" s="1" t="s">
        <v>27</v>
      </c>
      <c r="H106" s="1" t="s">
        <v>15352</v>
      </c>
      <c r="I106" s="1" t="s">
        <v>15353</v>
      </c>
      <c r="J106" s="1" t="s">
        <v>15353</v>
      </c>
      <c r="K106" s="2"/>
      <c r="L106" s="1">
        <v>-5.0</v>
      </c>
      <c r="M106" s="1"/>
      <c r="N106" s="1">
        <v>14.742533333333334</v>
      </c>
      <c r="O106" s="1" t="s">
        <v>15029</v>
      </c>
      <c r="P106" s="1" t="s">
        <v>15354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24</v>
      </c>
      <c r="B107" s="1" t="s">
        <v>17</v>
      </c>
      <c r="C107" s="1">
        <v>608.2</v>
      </c>
      <c r="D107" s="1">
        <v>0.0</v>
      </c>
      <c r="E107" s="1" t="s">
        <v>25</v>
      </c>
      <c r="F107" s="1" t="s">
        <v>26</v>
      </c>
      <c r="G107" s="1" t="s">
        <v>27</v>
      </c>
      <c r="H107" s="1" t="s">
        <v>15355</v>
      </c>
      <c r="I107" s="1" t="s">
        <v>15356</v>
      </c>
      <c r="J107" s="1" t="s">
        <v>15356</v>
      </c>
      <c r="K107" s="2"/>
      <c r="L107" s="1">
        <v>-9.0</v>
      </c>
      <c r="M107" s="1"/>
      <c r="N107" s="1">
        <v>10.02915</v>
      </c>
      <c r="O107" s="1" t="s">
        <v>15029</v>
      </c>
      <c r="P107" s="1" t="s">
        <v>15357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24</v>
      </c>
      <c r="B108" s="1" t="s">
        <v>17</v>
      </c>
      <c r="C108" s="3">
        <v>298.2</v>
      </c>
      <c r="D108" s="1">
        <v>0.0</v>
      </c>
      <c r="E108" s="1" t="s">
        <v>25</v>
      </c>
      <c r="F108" s="1" t="s">
        <v>26</v>
      </c>
      <c r="G108" s="1" t="s">
        <v>27</v>
      </c>
      <c r="H108" s="1" t="s">
        <v>15358</v>
      </c>
      <c r="I108" s="1" t="s">
        <v>15359</v>
      </c>
      <c r="J108" s="1" t="s">
        <v>15359</v>
      </c>
      <c r="K108" s="2"/>
      <c r="L108" s="1">
        <v>-4.0</v>
      </c>
      <c r="M108" s="1"/>
      <c r="N108" s="1">
        <v>10.002283333333333</v>
      </c>
      <c r="O108" s="1" t="s">
        <v>15029</v>
      </c>
      <c r="P108" s="1" t="s">
        <v>15360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16</v>
      </c>
      <c r="B109" s="1" t="s">
        <v>17</v>
      </c>
      <c r="C109" s="1">
        <v>40.0</v>
      </c>
      <c r="D109" s="1">
        <v>0.0</v>
      </c>
      <c r="E109" s="2"/>
      <c r="F109" s="1" t="s">
        <v>18</v>
      </c>
      <c r="G109" s="1" t="s">
        <v>19</v>
      </c>
      <c r="H109" s="1" t="s">
        <v>15361</v>
      </c>
      <c r="I109" s="1" t="s">
        <v>15362</v>
      </c>
      <c r="J109" s="1" t="s">
        <v>15362</v>
      </c>
      <c r="K109" s="2"/>
      <c r="L109" s="1">
        <v>-3.0</v>
      </c>
      <c r="M109" s="1"/>
      <c r="N109" s="1">
        <v>1.2564666666666666</v>
      </c>
      <c r="O109" s="1" t="s">
        <v>22</v>
      </c>
      <c r="P109" s="1" t="s">
        <v>15363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16</v>
      </c>
      <c r="B110" s="1" t="s">
        <v>17</v>
      </c>
      <c r="C110" s="1">
        <v>309.0</v>
      </c>
      <c r="D110" s="1">
        <v>0.0</v>
      </c>
      <c r="E110" s="2"/>
      <c r="F110" s="1" t="s">
        <v>18</v>
      </c>
      <c r="G110" s="1" t="s">
        <v>19</v>
      </c>
      <c r="H110" s="1" t="s">
        <v>15364</v>
      </c>
      <c r="I110" s="1" t="s">
        <v>15365</v>
      </c>
      <c r="J110" s="1" t="s">
        <v>15365</v>
      </c>
      <c r="K110" s="2"/>
      <c r="L110" s="1">
        <v>2.0</v>
      </c>
      <c r="M110" s="1"/>
      <c r="N110" s="1">
        <v>7.3445</v>
      </c>
      <c r="O110" s="1" t="s">
        <v>22</v>
      </c>
      <c r="P110" s="1" t="s">
        <v>15366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24</v>
      </c>
      <c r="B111" s="1" t="s">
        <v>17</v>
      </c>
      <c r="C111" s="3">
        <v>459.0</v>
      </c>
      <c r="D111" s="1">
        <v>0.0</v>
      </c>
      <c r="E111" s="1" t="s">
        <v>25</v>
      </c>
      <c r="F111" s="1" t="s">
        <v>26</v>
      </c>
      <c r="G111" s="1" t="s">
        <v>27</v>
      </c>
      <c r="H111" s="1" t="s">
        <v>15367</v>
      </c>
      <c r="I111" s="1" t="s">
        <v>15368</v>
      </c>
      <c r="J111" s="1" t="s">
        <v>15368</v>
      </c>
      <c r="K111" s="2"/>
      <c r="L111" s="1">
        <v>-5.0</v>
      </c>
      <c r="M111" s="1"/>
      <c r="N111" s="1">
        <v>9.774633333333334</v>
      </c>
      <c r="O111" s="1" t="s">
        <v>15029</v>
      </c>
      <c r="P111" s="1" t="s">
        <v>15369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66</v>
      </c>
      <c r="B112" s="1" t="s">
        <v>17</v>
      </c>
      <c r="C112" s="1">
        <v>329.0</v>
      </c>
      <c r="D112" s="1">
        <v>0.0</v>
      </c>
      <c r="E112" s="1" t="s">
        <v>15370</v>
      </c>
      <c r="F112" s="1" t="s">
        <v>26</v>
      </c>
      <c r="G112" s="1" t="s">
        <v>27</v>
      </c>
      <c r="H112" s="1" t="s">
        <v>15371</v>
      </c>
      <c r="I112" s="1" t="s">
        <v>15372</v>
      </c>
      <c r="J112" s="1" t="s">
        <v>15372</v>
      </c>
      <c r="K112" s="2"/>
      <c r="L112" s="1">
        <v>-7.0</v>
      </c>
      <c r="M112" s="1"/>
      <c r="N112" s="1">
        <v>7.13515</v>
      </c>
      <c r="O112" s="1" t="s">
        <v>15029</v>
      </c>
      <c r="P112" s="1" t="s">
        <v>5959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24</v>
      </c>
      <c r="B113" s="1" t="s">
        <v>17</v>
      </c>
      <c r="C113" s="1">
        <v>613.2</v>
      </c>
      <c r="D113" s="1">
        <v>0.0</v>
      </c>
      <c r="E113" s="1" t="s">
        <v>25</v>
      </c>
      <c r="F113" s="1" t="s">
        <v>26</v>
      </c>
      <c r="G113" s="1" t="s">
        <v>27</v>
      </c>
      <c r="H113" s="1" t="s">
        <v>15373</v>
      </c>
      <c r="I113" s="1" t="s">
        <v>15374</v>
      </c>
      <c r="J113" s="1" t="s">
        <v>15374</v>
      </c>
      <c r="K113" s="2"/>
      <c r="L113" s="1">
        <v>-8.0</v>
      </c>
      <c r="M113" s="1"/>
      <c r="N113" s="1">
        <v>11.58975</v>
      </c>
      <c r="O113" s="1" t="s">
        <v>15029</v>
      </c>
      <c r="P113" s="1" t="s">
        <v>15375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24</v>
      </c>
      <c r="B114" s="1" t="s">
        <v>17</v>
      </c>
      <c r="C114" s="1">
        <v>551.2</v>
      </c>
      <c r="D114" s="1">
        <v>0.0</v>
      </c>
      <c r="E114" s="1" t="s">
        <v>25</v>
      </c>
      <c r="F114" s="1" t="s">
        <v>26</v>
      </c>
      <c r="G114" s="1" t="s">
        <v>27</v>
      </c>
      <c r="H114" s="1" t="s">
        <v>15376</v>
      </c>
      <c r="I114" s="1" t="s">
        <v>15377</v>
      </c>
      <c r="J114" s="1" t="s">
        <v>15377</v>
      </c>
      <c r="K114" s="2"/>
      <c r="L114" s="1">
        <v>-7.0</v>
      </c>
      <c r="M114" s="1"/>
      <c r="N114" s="1">
        <v>12.7189</v>
      </c>
      <c r="O114" s="1" t="s">
        <v>15029</v>
      </c>
      <c r="P114" s="1" t="s">
        <v>15378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24</v>
      </c>
      <c r="B115" s="1" t="s">
        <v>17</v>
      </c>
      <c r="C115" s="1">
        <v>548.2</v>
      </c>
      <c r="D115" s="1">
        <v>0.0</v>
      </c>
      <c r="E115" s="1" t="s">
        <v>25</v>
      </c>
      <c r="F115" s="1" t="s">
        <v>26</v>
      </c>
      <c r="G115" s="1" t="s">
        <v>27</v>
      </c>
      <c r="H115" s="1" t="s">
        <v>15379</v>
      </c>
      <c r="I115" s="1" t="s">
        <v>15380</v>
      </c>
      <c r="J115" s="1" t="s">
        <v>15380</v>
      </c>
      <c r="K115" s="2"/>
      <c r="L115" s="1">
        <v>-11.0</v>
      </c>
      <c r="M115" s="1"/>
      <c r="N115" s="1">
        <v>8.419983333333333</v>
      </c>
      <c r="O115" s="1" t="s">
        <v>15029</v>
      </c>
      <c r="P115" s="1" t="s">
        <v>15381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24</v>
      </c>
      <c r="B116" s="1" t="s">
        <v>17</v>
      </c>
      <c r="C116" s="1">
        <v>296.2</v>
      </c>
      <c r="D116" s="1">
        <v>0.0</v>
      </c>
      <c r="E116" s="1" t="s">
        <v>25</v>
      </c>
      <c r="F116" s="1" t="s">
        <v>26</v>
      </c>
      <c r="G116" s="1" t="s">
        <v>27</v>
      </c>
      <c r="H116" s="1" t="s">
        <v>15382</v>
      </c>
      <c r="I116" s="1" t="s">
        <v>15383</v>
      </c>
      <c r="J116" s="1" t="s">
        <v>15383</v>
      </c>
      <c r="K116" s="2"/>
      <c r="L116" s="1">
        <v>-1.0</v>
      </c>
      <c r="M116" s="1"/>
      <c r="N116" s="1">
        <v>13.173533333333333</v>
      </c>
      <c r="O116" s="1" t="s">
        <v>15029</v>
      </c>
      <c r="P116" s="1" t="s">
        <v>15384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24</v>
      </c>
      <c r="B117" s="1" t="s">
        <v>17</v>
      </c>
      <c r="C117" s="1">
        <v>264.0</v>
      </c>
      <c r="D117" s="1">
        <v>0.0</v>
      </c>
      <c r="E117" s="1" t="s">
        <v>25</v>
      </c>
      <c r="F117" s="1" t="s">
        <v>26</v>
      </c>
      <c r="G117" s="1" t="s">
        <v>27</v>
      </c>
      <c r="H117" s="1" t="s">
        <v>15385</v>
      </c>
      <c r="I117" s="1" t="s">
        <v>15386</v>
      </c>
      <c r="J117" s="1" t="s">
        <v>15386</v>
      </c>
      <c r="K117" s="2"/>
      <c r="L117" s="1">
        <v>-3.0</v>
      </c>
      <c r="M117" s="1"/>
      <c r="N117" s="1">
        <v>11.261416666666667</v>
      </c>
      <c r="O117" s="1" t="s">
        <v>15029</v>
      </c>
      <c r="P117" s="1" t="s">
        <v>15387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48</v>
      </c>
      <c r="B118" s="1" t="s">
        <v>17</v>
      </c>
      <c r="C118" s="1">
        <v>572.0</v>
      </c>
      <c r="D118" s="1">
        <v>0.0</v>
      </c>
      <c r="E118" s="1" t="s">
        <v>25</v>
      </c>
      <c r="F118" s="1" t="s">
        <v>50</v>
      </c>
      <c r="G118" s="1" t="s">
        <v>27</v>
      </c>
      <c r="H118" s="1" t="s">
        <v>15388</v>
      </c>
      <c r="I118" s="1" t="s">
        <v>15389</v>
      </c>
      <c r="J118" s="1" t="s">
        <v>15390</v>
      </c>
      <c r="K118" s="1" t="s">
        <v>15391</v>
      </c>
      <c r="L118" s="1">
        <v>29.0</v>
      </c>
      <c r="M118" s="1">
        <v>58.410583333333335</v>
      </c>
      <c r="N118" s="1">
        <v>11.0589</v>
      </c>
      <c r="O118" s="1" t="s">
        <v>5142</v>
      </c>
      <c r="P118" s="1" t="s">
        <v>15392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24</v>
      </c>
      <c r="B119" s="1" t="s">
        <v>17</v>
      </c>
      <c r="C119" s="1">
        <v>311.2</v>
      </c>
      <c r="D119" s="1">
        <v>0.0</v>
      </c>
      <c r="E119" s="1" t="s">
        <v>25</v>
      </c>
      <c r="F119" s="1" t="s">
        <v>26</v>
      </c>
      <c r="G119" s="1" t="s">
        <v>27</v>
      </c>
      <c r="H119" s="1" t="s">
        <v>15393</v>
      </c>
      <c r="I119" s="1" t="s">
        <v>15394</v>
      </c>
      <c r="J119" s="1" t="s">
        <v>15394</v>
      </c>
      <c r="K119" s="2"/>
      <c r="L119" s="1">
        <v>-3.0</v>
      </c>
      <c r="M119" s="1"/>
      <c r="N119" s="1">
        <v>11.247283333333334</v>
      </c>
      <c r="O119" s="1" t="s">
        <v>15029</v>
      </c>
      <c r="P119" s="1" t="s">
        <v>15395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24</v>
      </c>
      <c r="B120" s="1" t="s">
        <v>17</v>
      </c>
      <c r="C120" s="3">
        <v>214.2</v>
      </c>
      <c r="D120" s="1">
        <v>0.0</v>
      </c>
      <c r="E120" s="1" t="s">
        <v>25</v>
      </c>
      <c r="F120" s="1" t="s">
        <v>26</v>
      </c>
      <c r="G120" s="1" t="s">
        <v>27</v>
      </c>
      <c r="H120" s="1" t="s">
        <v>15396</v>
      </c>
      <c r="I120" s="1" t="s">
        <v>15397</v>
      </c>
      <c r="J120" s="1" t="s">
        <v>15397</v>
      </c>
      <c r="K120" s="2"/>
      <c r="L120" s="1">
        <v>-8.0</v>
      </c>
      <c r="M120" s="1"/>
      <c r="N120" s="1">
        <v>6.681633333333333</v>
      </c>
      <c r="O120" s="1" t="s">
        <v>15029</v>
      </c>
      <c r="P120" s="1" t="s">
        <v>15398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16</v>
      </c>
      <c r="B121" s="1" t="s">
        <v>17</v>
      </c>
      <c r="C121" s="1">
        <v>249.0</v>
      </c>
      <c r="D121" s="1">
        <v>0.0</v>
      </c>
      <c r="E121" s="2"/>
      <c r="F121" s="1" t="s">
        <v>18</v>
      </c>
      <c r="G121" s="1" t="s">
        <v>19</v>
      </c>
      <c r="H121" s="1" t="s">
        <v>15399</v>
      </c>
      <c r="I121" s="1" t="s">
        <v>15400</v>
      </c>
      <c r="J121" s="1" t="s">
        <v>15400</v>
      </c>
      <c r="K121" s="2"/>
      <c r="L121" s="1">
        <v>0.0</v>
      </c>
      <c r="M121" s="1"/>
      <c r="N121" s="1">
        <v>4.4254</v>
      </c>
      <c r="O121" s="1" t="s">
        <v>22</v>
      </c>
      <c r="P121" s="1" t="s">
        <v>15401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66</v>
      </c>
      <c r="B122" s="1" t="s">
        <v>112</v>
      </c>
      <c r="C122" s="3">
        <v>329.0</v>
      </c>
      <c r="D122" s="1">
        <v>0.0</v>
      </c>
      <c r="E122" s="1" t="s">
        <v>15072</v>
      </c>
      <c r="F122" s="1" t="s">
        <v>26</v>
      </c>
      <c r="G122" s="1" t="s">
        <v>27</v>
      </c>
      <c r="H122" s="1" t="s">
        <v>15402</v>
      </c>
      <c r="I122" s="1" t="s">
        <v>15403</v>
      </c>
      <c r="J122" s="1" t="s">
        <v>15403</v>
      </c>
      <c r="K122" s="2"/>
      <c r="L122" s="1">
        <v>-9.0</v>
      </c>
      <c r="M122" s="1"/>
      <c r="N122" s="1">
        <v>5.446816666666667</v>
      </c>
      <c r="O122" s="1" t="s">
        <v>15029</v>
      </c>
      <c r="P122" s="1" t="s">
        <v>1530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32</v>
      </c>
      <c r="B123" s="1" t="s">
        <v>112</v>
      </c>
      <c r="C123" s="1">
        <v>329.0</v>
      </c>
      <c r="D123" s="1">
        <v>0.0</v>
      </c>
      <c r="E123" s="2"/>
      <c r="F123" s="1" t="s">
        <v>26</v>
      </c>
      <c r="G123" s="1" t="s">
        <v>27</v>
      </c>
      <c r="H123" s="1" t="s">
        <v>15404</v>
      </c>
      <c r="I123" s="1" t="s">
        <v>15405</v>
      </c>
      <c r="J123" s="1" t="s">
        <v>15405</v>
      </c>
      <c r="K123" s="2"/>
      <c r="L123" s="1">
        <v>-6.0</v>
      </c>
      <c r="M123" s="1"/>
      <c r="N123" s="1">
        <v>8.98065</v>
      </c>
      <c r="O123" s="1" t="s">
        <v>15029</v>
      </c>
      <c r="P123" s="1" t="s">
        <v>15406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66</v>
      </c>
      <c r="B124" s="1" t="s">
        <v>112</v>
      </c>
      <c r="C124" s="3">
        <v>264.0</v>
      </c>
      <c r="D124" s="1">
        <v>0.0</v>
      </c>
      <c r="E124" s="1" t="s">
        <v>15407</v>
      </c>
      <c r="F124" s="1" t="s">
        <v>26</v>
      </c>
      <c r="G124" s="1" t="s">
        <v>27</v>
      </c>
      <c r="H124" s="1" t="s">
        <v>15408</v>
      </c>
      <c r="I124" s="1" t="s">
        <v>15409</v>
      </c>
      <c r="J124" s="1" t="s">
        <v>15409</v>
      </c>
      <c r="K124" s="2"/>
      <c r="L124" s="1">
        <v>-8.0</v>
      </c>
      <c r="M124" s="1"/>
      <c r="N124" s="1">
        <v>6.815383333333333</v>
      </c>
      <c r="O124" s="1" t="s">
        <v>15029</v>
      </c>
      <c r="P124" s="1" t="s">
        <v>15410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66</v>
      </c>
      <c r="B125" s="1" t="s">
        <v>112</v>
      </c>
      <c r="C125" s="1">
        <v>329.0</v>
      </c>
      <c r="D125" s="1">
        <v>0.0</v>
      </c>
      <c r="E125" s="1" t="s">
        <v>617</v>
      </c>
      <c r="F125" s="1" t="s">
        <v>26</v>
      </c>
      <c r="G125" s="1" t="s">
        <v>27</v>
      </c>
      <c r="H125" s="1" t="s">
        <v>15411</v>
      </c>
      <c r="I125" s="1" t="s">
        <v>15412</v>
      </c>
      <c r="J125" s="1" t="s">
        <v>15412</v>
      </c>
      <c r="K125" s="2"/>
      <c r="L125" s="1">
        <v>6.0</v>
      </c>
      <c r="M125" s="1"/>
      <c r="N125" s="1">
        <v>21.500766666666667</v>
      </c>
      <c r="O125" s="1" t="s">
        <v>15029</v>
      </c>
      <c r="P125" s="1" t="s">
        <v>116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24</v>
      </c>
      <c r="B126" s="1" t="s">
        <v>17</v>
      </c>
      <c r="C126" s="1">
        <v>329.0</v>
      </c>
      <c r="D126" s="1">
        <v>0.0</v>
      </c>
      <c r="E126" s="1" t="s">
        <v>25</v>
      </c>
      <c r="F126" s="1" t="s">
        <v>26</v>
      </c>
      <c r="G126" s="1" t="s">
        <v>27</v>
      </c>
      <c r="H126" s="1" t="s">
        <v>15413</v>
      </c>
      <c r="I126" s="1" t="s">
        <v>15414</v>
      </c>
      <c r="J126" s="1" t="s">
        <v>15414</v>
      </c>
      <c r="K126" s="2"/>
      <c r="L126" s="1">
        <v>2.0</v>
      </c>
      <c r="M126" s="1"/>
      <c r="N126" s="1">
        <v>17.462316666666666</v>
      </c>
      <c r="O126" s="1" t="s">
        <v>15029</v>
      </c>
      <c r="P126" s="1" t="s">
        <v>15415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32</v>
      </c>
      <c r="B127" s="1" t="s">
        <v>112</v>
      </c>
      <c r="C127" s="1">
        <v>593.0</v>
      </c>
      <c r="D127" s="1">
        <v>0.0</v>
      </c>
      <c r="E127" s="2"/>
      <c r="F127" s="1" t="s">
        <v>26</v>
      </c>
      <c r="G127" s="1" t="s">
        <v>27</v>
      </c>
      <c r="H127" s="1" t="s">
        <v>15416</v>
      </c>
      <c r="I127" s="1" t="s">
        <v>15417</v>
      </c>
      <c r="J127" s="1" t="s">
        <v>15417</v>
      </c>
      <c r="K127" s="2"/>
      <c r="L127" s="1">
        <v>4.0</v>
      </c>
      <c r="M127" s="1"/>
      <c r="N127" s="1">
        <v>24.54535</v>
      </c>
      <c r="O127" s="1" t="s">
        <v>15029</v>
      </c>
      <c r="P127" s="1" t="s">
        <v>15418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24</v>
      </c>
      <c r="B128" s="1" t="s">
        <v>17</v>
      </c>
      <c r="C128" s="3">
        <v>157.0</v>
      </c>
      <c r="D128" s="1">
        <v>0.0</v>
      </c>
      <c r="E128" s="1" t="s">
        <v>25</v>
      </c>
      <c r="F128" s="1" t="s">
        <v>26</v>
      </c>
      <c r="G128" s="1" t="s">
        <v>27</v>
      </c>
      <c r="H128" s="1" t="s">
        <v>15419</v>
      </c>
      <c r="I128" s="1" t="s">
        <v>15420</v>
      </c>
      <c r="J128" s="1" t="s">
        <v>15420</v>
      </c>
      <c r="K128" s="2"/>
      <c r="L128" s="1">
        <v>-12.0</v>
      </c>
      <c r="M128" s="1"/>
      <c r="N128" s="1">
        <v>2.7500833333333334</v>
      </c>
      <c r="O128" s="1" t="s">
        <v>15029</v>
      </c>
      <c r="P128" s="1" t="s">
        <v>15421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48</v>
      </c>
      <c r="B129" s="1" t="s">
        <v>17</v>
      </c>
      <c r="C129" s="1">
        <v>734.0</v>
      </c>
      <c r="D129" s="1">
        <v>0.0</v>
      </c>
      <c r="E129" s="1" t="s">
        <v>25</v>
      </c>
      <c r="F129" s="1" t="s">
        <v>50</v>
      </c>
      <c r="G129" s="1" t="s">
        <v>27</v>
      </c>
      <c r="H129" s="1" t="s">
        <v>15422</v>
      </c>
      <c r="I129" s="1" t="s">
        <v>15423</v>
      </c>
      <c r="J129" s="1" t="s">
        <v>15424</v>
      </c>
      <c r="K129" s="1" t="s">
        <v>15425</v>
      </c>
      <c r="L129" s="1">
        <v>-6.0</v>
      </c>
      <c r="M129" s="1">
        <v>0.9767166666666667</v>
      </c>
      <c r="N129" s="1">
        <v>26.35165</v>
      </c>
      <c r="O129" s="1" t="s">
        <v>5142</v>
      </c>
      <c r="P129" s="1" t="s">
        <v>15426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24</v>
      </c>
      <c r="B130" s="1" t="s">
        <v>17</v>
      </c>
      <c r="C130" s="1">
        <v>1217.0</v>
      </c>
      <c r="D130" s="1">
        <v>0.0</v>
      </c>
      <c r="E130" s="1" t="s">
        <v>25</v>
      </c>
      <c r="F130" s="1" t="s">
        <v>26</v>
      </c>
      <c r="G130" s="1" t="s">
        <v>27</v>
      </c>
      <c r="H130" s="1" t="s">
        <v>15427</v>
      </c>
      <c r="I130" s="1" t="s">
        <v>15428</v>
      </c>
      <c r="J130" s="1" t="s">
        <v>15428</v>
      </c>
      <c r="K130" s="2"/>
      <c r="L130" s="1">
        <v>-3.0</v>
      </c>
      <c r="M130" s="1"/>
      <c r="N130" s="1">
        <v>16.099633333333333</v>
      </c>
      <c r="O130" s="1" t="s">
        <v>15029</v>
      </c>
      <c r="P130" s="1" t="s">
        <v>15429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66</v>
      </c>
      <c r="B131" s="1" t="s">
        <v>112</v>
      </c>
      <c r="C131" s="1">
        <v>329.0</v>
      </c>
      <c r="D131" s="1">
        <v>0.0</v>
      </c>
      <c r="E131" s="1" t="s">
        <v>15430</v>
      </c>
      <c r="F131" s="1" t="s">
        <v>26</v>
      </c>
      <c r="G131" s="1" t="s">
        <v>27</v>
      </c>
      <c r="H131" s="1" t="s">
        <v>15431</v>
      </c>
      <c r="I131" s="1" t="s">
        <v>15432</v>
      </c>
      <c r="J131" s="1" t="s">
        <v>15432</v>
      </c>
      <c r="K131" s="2"/>
      <c r="L131" s="1">
        <v>-5.0</v>
      </c>
      <c r="M131" s="1"/>
      <c r="N131" s="1">
        <v>9.513466666666666</v>
      </c>
      <c r="O131" s="1" t="s">
        <v>15029</v>
      </c>
      <c r="P131" s="1" t="s">
        <v>1426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24</v>
      </c>
      <c r="B132" s="1" t="s">
        <v>17</v>
      </c>
      <c r="C132" s="1">
        <v>239.2</v>
      </c>
      <c r="D132" s="1">
        <v>0.0</v>
      </c>
      <c r="E132" s="1" t="s">
        <v>25</v>
      </c>
      <c r="F132" s="1" t="s">
        <v>26</v>
      </c>
      <c r="G132" s="1" t="s">
        <v>27</v>
      </c>
      <c r="H132" s="1" t="s">
        <v>15433</v>
      </c>
      <c r="I132" s="1" t="s">
        <v>15434</v>
      </c>
      <c r="J132" s="1" t="s">
        <v>15434</v>
      </c>
      <c r="K132" s="2"/>
      <c r="L132" s="1">
        <v>-8.0</v>
      </c>
      <c r="M132" s="1"/>
      <c r="N132" s="1">
        <v>6.042866666666667</v>
      </c>
      <c r="O132" s="1" t="s">
        <v>15029</v>
      </c>
      <c r="P132" s="1" t="s">
        <v>15435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48</v>
      </c>
      <c r="B133" s="1" t="s">
        <v>17</v>
      </c>
      <c r="C133" s="1">
        <v>544.0</v>
      </c>
      <c r="D133" s="1">
        <v>136.0</v>
      </c>
      <c r="E133" s="2"/>
      <c r="F133" s="1" t="s">
        <v>18</v>
      </c>
      <c r="G133" s="1" t="s">
        <v>27</v>
      </c>
      <c r="H133" s="1" t="s">
        <v>15436</v>
      </c>
      <c r="I133" s="1" t="s">
        <v>15437</v>
      </c>
      <c r="J133" s="1" t="s">
        <v>15437</v>
      </c>
      <c r="K133" s="2"/>
      <c r="L133" s="1">
        <v>-4.0</v>
      </c>
      <c r="M133" s="1"/>
      <c r="N133" s="1">
        <v>19.611633333333334</v>
      </c>
      <c r="O133" s="1" t="s">
        <v>5142</v>
      </c>
      <c r="P133" s="1" t="s">
        <v>15438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48</v>
      </c>
      <c r="B134" s="1" t="s">
        <v>17</v>
      </c>
      <c r="C134" s="1">
        <v>492.0</v>
      </c>
      <c r="D134" s="1">
        <v>0.0</v>
      </c>
      <c r="E134" s="1" t="s">
        <v>25</v>
      </c>
      <c r="F134" s="1" t="s">
        <v>50</v>
      </c>
      <c r="G134" s="1" t="s">
        <v>19</v>
      </c>
      <c r="H134" s="1" t="s">
        <v>15439</v>
      </c>
      <c r="I134" s="1" t="s">
        <v>15440</v>
      </c>
      <c r="J134" s="1" t="s">
        <v>15441</v>
      </c>
      <c r="K134" s="1" t="s">
        <v>15442</v>
      </c>
      <c r="L134" s="1">
        <v>-17.0</v>
      </c>
      <c r="M134" s="1">
        <v>0.5502333333333334</v>
      </c>
      <c r="N134" s="1">
        <v>10.257533333333333</v>
      </c>
      <c r="O134" s="1" t="s">
        <v>5142</v>
      </c>
      <c r="P134" s="1" t="s">
        <v>15443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66</v>
      </c>
      <c r="B135" s="1" t="s">
        <v>112</v>
      </c>
      <c r="C135" s="3">
        <v>538.0</v>
      </c>
      <c r="D135" s="1">
        <v>0.0</v>
      </c>
      <c r="E135" s="1" t="s">
        <v>12989</v>
      </c>
      <c r="F135" s="1" t="s">
        <v>26</v>
      </c>
      <c r="G135" s="1" t="s">
        <v>27</v>
      </c>
      <c r="H135" s="1" t="s">
        <v>15444</v>
      </c>
      <c r="I135" s="1" t="s">
        <v>15445</v>
      </c>
      <c r="J135" s="1" t="s">
        <v>15445</v>
      </c>
      <c r="K135" s="2"/>
      <c r="L135" s="1">
        <v>-9.0</v>
      </c>
      <c r="M135" s="1"/>
      <c r="N135" s="1">
        <v>10.11165</v>
      </c>
      <c r="O135" s="1" t="s">
        <v>15029</v>
      </c>
      <c r="P135" s="1" t="s">
        <v>15446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32</v>
      </c>
      <c r="B136" s="1" t="s">
        <v>112</v>
      </c>
      <c r="C136" s="1">
        <v>394.0</v>
      </c>
      <c r="D136" s="1">
        <v>0.0</v>
      </c>
      <c r="E136" s="2"/>
      <c r="F136" s="1" t="s">
        <v>26</v>
      </c>
      <c r="G136" s="1" t="s">
        <v>27</v>
      </c>
      <c r="H136" s="1" t="s">
        <v>15447</v>
      </c>
      <c r="I136" s="1" t="s">
        <v>15448</v>
      </c>
      <c r="J136" s="1" t="s">
        <v>15448</v>
      </c>
      <c r="K136" s="2"/>
      <c r="L136" s="1">
        <v>-8.0</v>
      </c>
      <c r="M136" s="1"/>
      <c r="N136" s="1">
        <v>6.387833333333333</v>
      </c>
      <c r="O136" s="1" t="s">
        <v>15029</v>
      </c>
      <c r="P136" s="1" t="s">
        <v>15449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16</v>
      </c>
      <c r="B137" s="1" t="s">
        <v>17</v>
      </c>
      <c r="C137" s="3">
        <v>309.0</v>
      </c>
      <c r="D137" s="1">
        <v>0.0</v>
      </c>
      <c r="E137" s="2"/>
      <c r="F137" s="1" t="s">
        <v>18</v>
      </c>
      <c r="G137" s="1" t="s">
        <v>19</v>
      </c>
      <c r="H137" s="1" t="s">
        <v>15450</v>
      </c>
      <c r="I137" s="1" t="s">
        <v>15451</v>
      </c>
      <c r="J137" s="1" t="s">
        <v>15451</v>
      </c>
      <c r="K137" s="2"/>
      <c r="L137" s="1">
        <v>7.0</v>
      </c>
      <c r="M137" s="1"/>
      <c r="N137" s="1">
        <v>12.951566666666666</v>
      </c>
      <c r="O137" s="1" t="s">
        <v>22</v>
      </c>
      <c r="P137" s="1" t="s">
        <v>15452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66</v>
      </c>
      <c r="B138" s="1" t="s">
        <v>112</v>
      </c>
      <c r="C138" s="1">
        <v>408.0</v>
      </c>
      <c r="D138" s="1">
        <v>0.0</v>
      </c>
      <c r="E138" s="1" t="s">
        <v>617</v>
      </c>
      <c r="F138" s="1" t="s">
        <v>26</v>
      </c>
      <c r="G138" s="1" t="s">
        <v>27</v>
      </c>
      <c r="H138" s="1" t="s">
        <v>15453</v>
      </c>
      <c r="I138" s="1" t="s">
        <v>15454</v>
      </c>
      <c r="J138" s="1" t="s">
        <v>15454</v>
      </c>
      <c r="K138" s="2"/>
      <c r="L138" s="1">
        <v>-5.0</v>
      </c>
      <c r="M138" s="1"/>
      <c r="N138" s="1">
        <v>9.117266666666668</v>
      </c>
      <c r="O138" s="1" t="s">
        <v>15029</v>
      </c>
      <c r="P138" s="1" t="s">
        <v>15455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32</v>
      </c>
      <c r="B139" s="1" t="s">
        <v>112</v>
      </c>
      <c r="C139" s="1">
        <v>679.0</v>
      </c>
      <c r="D139" s="1">
        <v>0.0</v>
      </c>
      <c r="E139" s="2"/>
      <c r="F139" s="1" t="s">
        <v>26</v>
      </c>
      <c r="G139" s="1" t="s">
        <v>27</v>
      </c>
      <c r="H139" s="1" t="s">
        <v>15456</v>
      </c>
      <c r="I139" s="1" t="s">
        <v>15457</v>
      </c>
      <c r="J139" s="1" t="s">
        <v>15457</v>
      </c>
      <c r="K139" s="2"/>
      <c r="L139" s="1">
        <v>-4.0</v>
      </c>
      <c r="M139" s="1"/>
      <c r="N139" s="1">
        <v>15.6739</v>
      </c>
      <c r="O139" s="1" t="s">
        <v>15029</v>
      </c>
      <c r="P139" s="1" t="s">
        <v>15458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48</v>
      </c>
      <c r="B140" s="1" t="s">
        <v>17</v>
      </c>
      <c r="C140" s="1">
        <v>288.0</v>
      </c>
      <c r="D140" s="1">
        <v>57.0</v>
      </c>
      <c r="E140" s="1" t="s">
        <v>25</v>
      </c>
      <c r="F140" s="1" t="s">
        <v>50</v>
      </c>
      <c r="G140" s="1" t="s">
        <v>27</v>
      </c>
      <c r="H140" s="1" t="s">
        <v>15459</v>
      </c>
      <c r="I140" s="1" t="s">
        <v>15460</v>
      </c>
      <c r="J140" s="1" t="s">
        <v>15461</v>
      </c>
      <c r="K140" s="1" t="s">
        <v>15462</v>
      </c>
      <c r="L140" s="1">
        <v>-2.0</v>
      </c>
      <c r="M140" s="1">
        <v>0.5071166666666667</v>
      </c>
      <c r="N140" s="1">
        <v>13.429366666666667</v>
      </c>
      <c r="O140" s="1" t="s">
        <v>5142</v>
      </c>
      <c r="P140" s="1" t="s">
        <v>15463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24</v>
      </c>
      <c r="B141" s="1" t="s">
        <v>17</v>
      </c>
      <c r="C141" s="1">
        <v>394.0</v>
      </c>
      <c r="D141" s="1">
        <v>0.0</v>
      </c>
      <c r="E141" s="1" t="s">
        <v>25</v>
      </c>
      <c r="F141" s="1" t="s">
        <v>26</v>
      </c>
      <c r="G141" s="1" t="s">
        <v>27</v>
      </c>
      <c r="H141" s="1" t="s">
        <v>15464</v>
      </c>
      <c r="I141" s="1" t="s">
        <v>15465</v>
      </c>
      <c r="J141" s="1" t="s">
        <v>15465</v>
      </c>
      <c r="K141" s="2"/>
      <c r="L141" s="1">
        <v>-5.0</v>
      </c>
      <c r="M141" s="1"/>
      <c r="N141" s="1">
        <v>9.9542</v>
      </c>
      <c r="O141" s="1" t="s">
        <v>15029</v>
      </c>
      <c r="P141" s="1" t="s">
        <v>15466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16</v>
      </c>
      <c r="B142" s="1" t="s">
        <v>17</v>
      </c>
      <c r="C142" s="3">
        <v>249.0</v>
      </c>
      <c r="D142" s="1">
        <v>0.0</v>
      </c>
      <c r="E142" s="2"/>
      <c r="F142" s="1" t="s">
        <v>18</v>
      </c>
      <c r="G142" s="1" t="s">
        <v>19</v>
      </c>
      <c r="H142" s="1" t="s">
        <v>15467</v>
      </c>
      <c r="I142" s="1" t="s">
        <v>15468</v>
      </c>
      <c r="J142" s="1" t="s">
        <v>15468</v>
      </c>
      <c r="K142" s="2"/>
      <c r="L142" s="1">
        <v>-1.0</v>
      </c>
      <c r="M142" s="1"/>
      <c r="N142" s="1">
        <v>3.6839666666666666</v>
      </c>
      <c r="O142" s="1" t="s">
        <v>22</v>
      </c>
      <c r="P142" s="1" t="s">
        <v>15469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24</v>
      </c>
      <c r="B143" s="1" t="s">
        <v>17</v>
      </c>
      <c r="C143" s="3">
        <v>249.2</v>
      </c>
      <c r="D143" s="1">
        <v>0.0</v>
      </c>
      <c r="E143" s="1" t="s">
        <v>25</v>
      </c>
      <c r="F143" s="1" t="s">
        <v>26</v>
      </c>
      <c r="G143" s="1" t="s">
        <v>27</v>
      </c>
      <c r="H143" s="1" t="s">
        <v>15470</v>
      </c>
      <c r="I143" s="1" t="s">
        <v>15471</v>
      </c>
      <c r="J143" s="1" t="s">
        <v>15471</v>
      </c>
      <c r="K143" s="2"/>
      <c r="L143" s="1">
        <v>-6.0</v>
      </c>
      <c r="M143" s="1"/>
      <c r="N143" s="1">
        <v>8.1404</v>
      </c>
      <c r="O143" s="1" t="s">
        <v>15029</v>
      </c>
      <c r="P143" s="1" t="s">
        <v>15472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24</v>
      </c>
      <c r="B144" s="1" t="s">
        <v>17</v>
      </c>
      <c r="C144" s="1">
        <v>378.0</v>
      </c>
      <c r="D144" s="1">
        <v>0.0</v>
      </c>
      <c r="E144" s="1" t="s">
        <v>25</v>
      </c>
      <c r="F144" s="1" t="s">
        <v>26</v>
      </c>
      <c r="G144" s="1" t="s">
        <v>27</v>
      </c>
      <c r="H144" s="1" t="s">
        <v>15473</v>
      </c>
      <c r="I144" s="1" t="s">
        <v>15474</v>
      </c>
      <c r="J144" s="1" t="s">
        <v>15474</v>
      </c>
      <c r="K144" s="2"/>
      <c r="L144" s="1">
        <v>-1.0</v>
      </c>
      <c r="M144" s="1"/>
      <c r="N144" s="1">
        <v>13.049816666666667</v>
      </c>
      <c r="O144" s="1" t="s">
        <v>15029</v>
      </c>
      <c r="P144" s="1" t="s">
        <v>15475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66</v>
      </c>
      <c r="B145" s="1" t="s">
        <v>112</v>
      </c>
      <c r="C145" s="1">
        <v>444.0</v>
      </c>
      <c r="D145" s="1">
        <v>0.0</v>
      </c>
      <c r="E145" s="1" t="s">
        <v>15476</v>
      </c>
      <c r="F145" s="1" t="s">
        <v>26</v>
      </c>
      <c r="G145" s="1" t="s">
        <v>27</v>
      </c>
      <c r="H145" s="1" t="s">
        <v>15477</v>
      </c>
      <c r="I145" s="1" t="s">
        <v>15478</v>
      </c>
      <c r="J145" s="1" t="s">
        <v>15478</v>
      </c>
      <c r="K145" s="2"/>
      <c r="L145" s="1">
        <v>1.0</v>
      </c>
      <c r="M145" s="1"/>
      <c r="N145" s="1">
        <v>16.712316666666666</v>
      </c>
      <c r="O145" s="1" t="s">
        <v>15029</v>
      </c>
      <c r="P145" s="1" t="s">
        <v>15479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24</v>
      </c>
      <c r="B146" s="1" t="s">
        <v>17</v>
      </c>
      <c r="C146" s="3">
        <v>749.4</v>
      </c>
      <c r="D146" s="1">
        <v>0.0</v>
      </c>
      <c r="E146" s="1" t="s">
        <v>25</v>
      </c>
      <c r="F146" s="1" t="s">
        <v>26</v>
      </c>
      <c r="G146" s="1" t="s">
        <v>27</v>
      </c>
      <c r="H146" s="1" t="s">
        <v>15480</v>
      </c>
      <c r="I146" s="1" t="s">
        <v>15481</v>
      </c>
      <c r="J146" s="1" t="s">
        <v>15481</v>
      </c>
      <c r="K146" s="2"/>
      <c r="L146" s="1">
        <v>-4.0</v>
      </c>
      <c r="M146" s="1"/>
      <c r="N146" s="1">
        <v>15.687266666666666</v>
      </c>
      <c r="O146" s="1" t="s">
        <v>15029</v>
      </c>
      <c r="P146" s="1" t="s">
        <v>15482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48</v>
      </c>
      <c r="B147" s="1" t="s">
        <v>17</v>
      </c>
      <c r="C147" s="1">
        <v>502.0</v>
      </c>
      <c r="D147" s="1">
        <v>0.0</v>
      </c>
      <c r="E147" s="1" t="s">
        <v>25</v>
      </c>
      <c r="F147" s="1" t="s">
        <v>50</v>
      </c>
      <c r="G147" s="1" t="s">
        <v>27</v>
      </c>
      <c r="H147" s="1" t="s">
        <v>15483</v>
      </c>
      <c r="I147" s="1" t="s">
        <v>15484</v>
      </c>
      <c r="J147" s="1" t="s">
        <v>15485</v>
      </c>
      <c r="K147" s="1" t="s">
        <v>15486</v>
      </c>
      <c r="L147" s="1">
        <v>5.0</v>
      </c>
      <c r="M147" s="1">
        <v>1.2011</v>
      </c>
      <c r="N147" s="1">
        <v>8.5686</v>
      </c>
      <c r="O147" s="1" t="s">
        <v>5142</v>
      </c>
      <c r="P147" s="1" t="s">
        <v>15487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16</v>
      </c>
      <c r="B148" s="1" t="s">
        <v>17</v>
      </c>
      <c r="C148" s="1">
        <v>119.0</v>
      </c>
      <c r="D148" s="1">
        <v>0.0</v>
      </c>
      <c r="E148" s="2"/>
      <c r="F148" s="1" t="s">
        <v>18</v>
      </c>
      <c r="G148" s="1" t="s">
        <v>19</v>
      </c>
      <c r="H148" s="1" t="s">
        <v>15488</v>
      </c>
      <c r="I148" s="1" t="s">
        <v>15489</v>
      </c>
      <c r="J148" s="1" t="s">
        <v>15489</v>
      </c>
      <c r="K148" s="2"/>
      <c r="L148" s="1">
        <v>0.0</v>
      </c>
      <c r="M148" s="1"/>
      <c r="N148" s="1">
        <v>5.865483333333334</v>
      </c>
      <c r="O148" s="1" t="s">
        <v>22</v>
      </c>
      <c r="P148" s="1" t="s">
        <v>15490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32</v>
      </c>
      <c r="B149" s="1" t="s">
        <v>112</v>
      </c>
      <c r="C149" s="1">
        <v>399.0</v>
      </c>
      <c r="D149" s="1">
        <v>0.0</v>
      </c>
      <c r="E149" s="2"/>
      <c r="F149" s="1" t="s">
        <v>26</v>
      </c>
      <c r="G149" s="1" t="s">
        <v>27</v>
      </c>
      <c r="H149" s="1" t="s">
        <v>15491</v>
      </c>
      <c r="I149" s="1" t="s">
        <v>15492</v>
      </c>
      <c r="J149" s="1" t="s">
        <v>15492</v>
      </c>
      <c r="K149" s="2"/>
      <c r="L149" s="1">
        <v>-6.0</v>
      </c>
      <c r="M149" s="1"/>
      <c r="N149" s="1">
        <v>8.071816666666667</v>
      </c>
      <c r="O149" s="1" t="s">
        <v>15029</v>
      </c>
      <c r="P149" s="1" t="s">
        <v>15493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66</v>
      </c>
      <c r="B150" s="1" t="s">
        <v>112</v>
      </c>
      <c r="C150" s="1">
        <v>329.0</v>
      </c>
      <c r="D150" s="1">
        <v>0.0</v>
      </c>
      <c r="E150" s="1" t="s">
        <v>13922</v>
      </c>
      <c r="F150" s="1" t="s">
        <v>26</v>
      </c>
      <c r="G150" s="1" t="s">
        <v>27</v>
      </c>
      <c r="H150" s="1" t="s">
        <v>15494</v>
      </c>
      <c r="I150" s="1" t="s">
        <v>15495</v>
      </c>
      <c r="J150" s="1" t="s">
        <v>15495</v>
      </c>
      <c r="K150" s="2"/>
      <c r="L150" s="1">
        <v>-5.0</v>
      </c>
      <c r="M150" s="1"/>
      <c r="N150" s="1">
        <v>9.312783333333334</v>
      </c>
      <c r="O150" s="1" t="s">
        <v>15029</v>
      </c>
      <c r="P150" s="1" t="s">
        <v>980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16</v>
      </c>
      <c r="B151" s="1" t="s">
        <v>17</v>
      </c>
      <c r="C151" s="1">
        <v>119.0</v>
      </c>
      <c r="D151" s="1">
        <v>0.0</v>
      </c>
      <c r="E151" s="2"/>
      <c r="F151" s="1" t="s">
        <v>18</v>
      </c>
      <c r="G151" s="1" t="s">
        <v>19</v>
      </c>
      <c r="H151" s="1" t="s">
        <v>15496</v>
      </c>
      <c r="I151" s="1" t="s">
        <v>15497</v>
      </c>
      <c r="J151" s="1" t="s">
        <v>15497</v>
      </c>
      <c r="K151" s="2"/>
      <c r="L151" s="1">
        <v>7.0</v>
      </c>
      <c r="M151" s="1"/>
      <c r="N151" s="1">
        <v>12.043016666666666</v>
      </c>
      <c r="O151" s="1" t="s">
        <v>22</v>
      </c>
      <c r="P151" s="1" t="s">
        <v>15498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48</v>
      </c>
      <c r="B152" s="1" t="s">
        <v>17</v>
      </c>
      <c r="C152" s="1">
        <v>245.0</v>
      </c>
      <c r="D152" s="1">
        <v>61.0</v>
      </c>
      <c r="E152" s="2"/>
      <c r="F152" s="1" t="s">
        <v>18</v>
      </c>
      <c r="G152" s="1" t="s">
        <v>123</v>
      </c>
      <c r="H152" s="1" t="s">
        <v>15499</v>
      </c>
      <c r="I152" s="1" t="s">
        <v>15500</v>
      </c>
      <c r="J152" s="1" t="s">
        <v>15500</v>
      </c>
      <c r="K152" s="2"/>
      <c r="L152" s="1">
        <v>-6.0</v>
      </c>
      <c r="M152" s="1"/>
      <c r="N152" s="1">
        <v>12.87715</v>
      </c>
      <c r="O152" s="1" t="s">
        <v>5142</v>
      </c>
      <c r="P152" s="1" t="s">
        <v>7391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66</v>
      </c>
      <c r="B153" s="1" t="s">
        <v>112</v>
      </c>
      <c r="C153" s="1">
        <v>321.0</v>
      </c>
      <c r="D153" s="1">
        <v>0.0</v>
      </c>
      <c r="E153" s="1" t="s">
        <v>12989</v>
      </c>
      <c r="F153" s="1" t="s">
        <v>26</v>
      </c>
      <c r="G153" s="1" t="s">
        <v>27</v>
      </c>
      <c r="H153" s="1" t="s">
        <v>15501</v>
      </c>
      <c r="I153" s="1" t="s">
        <v>15502</v>
      </c>
      <c r="J153" s="1" t="s">
        <v>15502</v>
      </c>
      <c r="K153" s="2"/>
      <c r="L153" s="1">
        <v>2.0</v>
      </c>
      <c r="M153" s="1"/>
      <c r="N153" s="1">
        <v>17.7463</v>
      </c>
      <c r="O153" s="1" t="s">
        <v>15029</v>
      </c>
      <c r="P153" s="1" t="s">
        <v>15503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24</v>
      </c>
      <c r="B154" s="1" t="s">
        <v>17</v>
      </c>
      <c r="C154" s="1">
        <v>329.0</v>
      </c>
      <c r="D154" s="1">
        <v>0.0</v>
      </c>
      <c r="E154" s="1" t="s">
        <v>25</v>
      </c>
      <c r="F154" s="1" t="s">
        <v>26</v>
      </c>
      <c r="G154" s="1" t="s">
        <v>27</v>
      </c>
      <c r="H154" s="1" t="s">
        <v>15504</v>
      </c>
      <c r="I154" s="1" t="s">
        <v>15505</v>
      </c>
      <c r="J154" s="1" t="s">
        <v>15505</v>
      </c>
      <c r="K154" s="2"/>
      <c r="L154" s="1">
        <v>2.0</v>
      </c>
      <c r="M154" s="1"/>
      <c r="N154" s="1">
        <v>17.465516666666666</v>
      </c>
      <c r="O154" s="1" t="s">
        <v>15029</v>
      </c>
      <c r="P154" s="1" t="s">
        <v>15274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48</v>
      </c>
      <c r="B155" s="1" t="s">
        <v>17</v>
      </c>
      <c r="C155" s="1">
        <v>428.0</v>
      </c>
      <c r="D155" s="1">
        <v>0.0</v>
      </c>
      <c r="E155" s="1" t="s">
        <v>25</v>
      </c>
      <c r="F155" s="1" t="s">
        <v>50</v>
      </c>
      <c r="G155" s="1" t="s">
        <v>27</v>
      </c>
      <c r="H155" s="1" t="s">
        <v>15506</v>
      </c>
      <c r="I155" s="1" t="s">
        <v>15507</v>
      </c>
      <c r="J155" s="1" t="s">
        <v>15508</v>
      </c>
      <c r="K155" s="1" t="s">
        <v>15509</v>
      </c>
      <c r="L155" s="1">
        <v>-4.0</v>
      </c>
      <c r="M155" s="1">
        <v>0.6565166666666666</v>
      </c>
      <c r="N155" s="1">
        <v>21.407016666666667</v>
      </c>
      <c r="O155" s="1" t="s">
        <v>5142</v>
      </c>
      <c r="P155" s="1" t="s">
        <v>15510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32</v>
      </c>
      <c r="B156" s="1" t="s">
        <v>112</v>
      </c>
      <c r="C156" s="1">
        <v>379.0</v>
      </c>
      <c r="D156" s="1">
        <v>0.0</v>
      </c>
      <c r="E156" s="2"/>
      <c r="F156" s="1" t="s">
        <v>26</v>
      </c>
      <c r="G156" s="1" t="s">
        <v>27</v>
      </c>
      <c r="H156" s="1" t="s">
        <v>15511</v>
      </c>
      <c r="I156" s="1" t="s">
        <v>15512</v>
      </c>
      <c r="J156" s="1" t="s">
        <v>15512</v>
      </c>
      <c r="K156" s="2"/>
      <c r="L156" s="1">
        <v>-3.0</v>
      </c>
      <c r="M156" s="1"/>
      <c r="N156" s="1">
        <v>11.643966666666667</v>
      </c>
      <c r="O156" s="1" t="s">
        <v>15029</v>
      </c>
      <c r="P156" s="1" t="s">
        <v>15163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32</v>
      </c>
      <c r="B157" s="1" t="s">
        <v>112</v>
      </c>
      <c r="C157" s="1">
        <v>329.0</v>
      </c>
      <c r="D157" s="1">
        <v>0.0</v>
      </c>
      <c r="E157" s="2"/>
      <c r="F157" s="1" t="s">
        <v>26</v>
      </c>
      <c r="G157" s="1" t="s">
        <v>27</v>
      </c>
      <c r="H157" s="1" t="s">
        <v>15513</v>
      </c>
      <c r="I157" s="1" t="s">
        <v>15514</v>
      </c>
      <c r="J157" s="1" t="s">
        <v>15514</v>
      </c>
      <c r="K157" s="2"/>
      <c r="L157" s="1">
        <v>-6.0</v>
      </c>
      <c r="M157" s="1"/>
      <c r="N157" s="1">
        <v>8.65825</v>
      </c>
      <c r="O157" s="1" t="s">
        <v>15029</v>
      </c>
      <c r="P157" s="1" t="s">
        <v>15515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48</v>
      </c>
      <c r="B158" s="1" t="s">
        <v>17</v>
      </c>
      <c r="C158" s="1">
        <v>309.0</v>
      </c>
      <c r="D158" s="1">
        <v>0.0</v>
      </c>
      <c r="E158" s="1" t="s">
        <v>25</v>
      </c>
      <c r="F158" s="1" t="s">
        <v>50</v>
      </c>
      <c r="G158" s="1" t="s">
        <v>27</v>
      </c>
      <c r="H158" s="1" t="s">
        <v>15516</v>
      </c>
      <c r="I158" s="1" t="s">
        <v>15517</v>
      </c>
      <c r="J158" s="1" t="s">
        <v>15518</v>
      </c>
      <c r="K158" s="1" t="s">
        <v>15519</v>
      </c>
      <c r="L158" s="1">
        <v>61.0</v>
      </c>
      <c r="M158" s="1">
        <v>68.18275</v>
      </c>
      <c r="N158" s="1">
        <v>8.844816666666667</v>
      </c>
      <c r="O158" s="1" t="s">
        <v>5142</v>
      </c>
      <c r="P158" s="1" t="s">
        <v>6271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24</v>
      </c>
      <c r="B159" s="1" t="s">
        <v>17</v>
      </c>
      <c r="C159" s="3">
        <v>329.0</v>
      </c>
      <c r="D159" s="1">
        <v>0.0</v>
      </c>
      <c r="E159" s="1" t="s">
        <v>25</v>
      </c>
      <c r="F159" s="1" t="s">
        <v>26</v>
      </c>
      <c r="G159" s="1" t="s">
        <v>27</v>
      </c>
      <c r="H159" s="1" t="s">
        <v>15520</v>
      </c>
      <c r="I159" s="1" t="s">
        <v>15521</v>
      </c>
      <c r="J159" s="1" t="s">
        <v>15521</v>
      </c>
      <c r="K159" s="2"/>
      <c r="L159" s="1">
        <v>-4.0</v>
      </c>
      <c r="M159" s="1"/>
      <c r="N159" s="1">
        <v>10.670383333333334</v>
      </c>
      <c r="O159" s="1" t="s">
        <v>15029</v>
      </c>
      <c r="P159" s="1" t="s">
        <v>15522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24</v>
      </c>
      <c r="B160" s="1" t="s">
        <v>17</v>
      </c>
      <c r="C160" s="1">
        <v>306.2</v>
      </c>
      <c r="D160" s="1">
        <v>0.0</v>
      </c>
      <c r="E160" s="1" t="s">
        <v>25</v>
      </c>
      <c r="F160" s="1" t="s">
        <v>26</v>
      </c>
      <c r="G160" s="1" t="s">
        <v>27</v>
      </c>
      <c r="H160" s="1" t="s">
        <v>15523</v>
      </c>
      <c r="I160" s="1" t="s">
        <v>15524</v>
      </c>
      <c r="J160" s="1" t="s">
        <v>15524</v>
      </c>
      <c r="K160" s="2"/>
      <c r="L160" s="1">
        <v>-3.0</v>
      </c>
      <c r="M160" s="1"/>
      <c r="N160" s="1">
        <v>11.595983333333333</v>
      </c>
      <c r="O160" s="1" t="s">
        <v>15029</v>
      </c>
      <c r="P160" s="1" t="s">
        <v>15525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32</v>
      </c>
      <c r="B161" s="1" t="s">
        <v>112</v>
      </c>
      <c r="C161" s="3">
        <v>658.0</v>
      </c>
      <c r="D161" s="1">
        <v>0.0</v>
      </c>
      <c r="E161" s="2"/>
      <c r="F161" s="1" t="s">
        <v>26</v>
      </c>
      <c r="G161" s="1" t="s">
        <v>27</v>
      </c>
      <c r="H161" s="1" t="s">
        <v>15526</v>
      </c>
      <c r="I161" s="1" t="s">
        <v>15527</v>
      </c>
      <c r="J161" s="1" t="s">
        <v>15527</v>
      </c>
      <c r="K161" s="2"/>
      <c r="L161" s="1">
        <v>-11.0</v>
      </c>
      <c r="M161" s="1"/>
      <c r="N161" s="1">
        <v>8.973883333333333</v>
      </c>
      <c r="O161" s="1" t="s">
        <v>15029</v>
      </c>
      <c r="P161" s="1" t="s">
        <v>15528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32</v>
      </c>
      <c r="B162" s="1" t="s">
        <v>112</v>
      </c>
      <c r="C162" s="3">
        <v>1007.0</v>
      </c>
      <c r="D162" s="1">
        <v>0.0</v>
      </c>
      <c r="E162" s="2"/>
      <c r="F162" s="1" t="s">
        <v>26</v>
      </c>
      <c r="G162" s="1" t="s">
        <v>27</v>
      </c>
      <c r="H162" s="1" t="s">
        <v>15529</v>
      </c>
      <c r="I162" s="1" t="s">
        <v>15530</v>
      </c>
      <c r="J162" s="1" t="s">
        <v>15530</v>
      </c>
      <c r="K162" s="2"/>
      <c r="L162" s="1">
        <v>-5.0</v>
      </c>
      <c r="M162" s="1"/>
      <c r="N162" s="1">
        <v>14.774383333333333</v>
      </c>
      <c r="O162" s="1" t="s">
        <v>15029</v>
      </c>
      <c r="P162" s="1" t="s">
        <v>15531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32</v>
      </c>
      <c r="B163" s="1" t="s">
        <v>112</v>
      </c>
      <c r="C163" s="1">
        <v>528.0</v>
      </c>
      <c r="D163" s="1">
        <v>0.0</v>
      </c>
      <c r="E163" s="2"/>
      <c r="F163" s="1" t="s">
        <v>26</v>
      </c>
      <c r="G163" s="1" t="s">
        <v>27</v>
      </c>
      <c r="H163" s="1" t="s">
        <v>15532</v>
      </c>
      <c r="I163" s="1" t="s">
        <v>15533</v>
      </c>
      <c r="J163" s="1" t="s">
        <v>15533</v>
      </c>
      <c r="K163" s="2"/>
      <c r="L163" s="1">
        <v>-12.0</v>
      </c>
      <c r="M163" s="1"/>
      <c r="N163" s="1">
        <v>7.139866666666666</v>
      </c>
      <c r="O163" s="1" t="s">
        <v>15029</v>
      </c>
      <c r="P163" s="1" t="s">
        <v>15534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66</v>
      </c>
      <c r="B164" s="1" t="s">
        <v>112</v>
      </c>
      <c r="C164" s="3">
        <v>299.0</v>
      </c>
      <c r="D164" s="1">
        <v>0.0</v>
      </c>
      <c r="E164" s="1" t="s">
        <v>15535</v>
      </c>
      <c r="F164" s="1" t="s">
        <v>26</v>
      </c>
      <c r="G164" s="1" t="s">
        <v>27</v>
      </c>
      <c r="H164" s="1" t="s">
        <v>15536</v>
      </c>
      <c r="I164" s="1" t="s">
        <v>15537</v>
      </c>
      <c r="J164" s="1" t="s">
        <v>15537</v>
      </c>
      <c r="K164" s="2"/>
      <c r="L164" s="1">
        <v>-9.0</v>
      </c>
      <c r="M164" s="1"/>
      <c r="N164" s="1">
        <v>5.748916666666666</v>
      </c>
      <c r="O164" s="1" t="s">
        <v>15029</v>
      </c>
      <c r="P164" s="1" t="s">
        <v>15538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48</v>
      </c>
      <c r="B165" s="1" t="s">
        <v>17</v>
      </c>
      <c r="C165" s="3">
        <v>219.0</v>
      </c>
      <c r="D165" s="1">
        <v>55.0</v>
      </c>
      <c r="E165" s="2"/>
      <c r="F165" s="1" t="s">
        <v>18</v>
      </c>
      <c r="G165" s="1" t="s">
        <v>27</v>
      </c>
      <c r="H165" s="1" t="s">
        <v>15539</v>
      </c>
      <c r="I165" s="1" t="s">
        <v>15540</v>
      </c>
      <c r="J165" s="1" t="s">
        <v>15540</v>
      </c>
      <c r="K165" s="2"/>
      <c r="L165" s="1">
        <v>-10.0</v>
      </c>
      <c r="M165" s="1"/>
      <c r="N165" s="1">
        <v>8.530366666666668</v>
      </c>
      <c r="O165" s="1" t="s">
        <v>5142</v>
      </c>
      <c r="P165" s="1" t="s">
        <v>15541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32</v>
      </c>
      <c r="B166" s="1" t="s">
        <v>112</v>
      </c>
      <c r="C166" s="1">
        <v>519.0</v>
      </c>
      <c r="D166" s="1">
        <v>0.0</v>
      </c>
      <c r="E166" s="2"/>
      <c r="F166" s="1" t="s">
        <v>26</v>
      </c>
      <c r="G166" s="1" t="s">
        <v>27</v>
      </c>
      <c r="H166" s="1" t="s">
        <v>15542</v>
      </c>
      <c r="I166" s="1" t="s">
        <v>15543</v>
      </c>
      <c r="J166" s="1" t="s">
        <v>15543</v>
      </c>
      <c r="K166" s="2"/>
      <c r="L166" s="1">
        <v>-10.0</v>
      </c>
      <c r="M166" s="1"/>
      <c r="N166" s="1">
        <v>9.7421</v>
      </c>
      <c r="O166" s="1" t="s">
        <v>15029</v>
      </c>
      <c r="P166" s="1" t="s">
        <v>15544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32</v>
      </c>
      <c r="B167" s="1" t="s">
        <v>112</v>
      </c>
      <c r="C167" s="1">
        <v>356.0</v>
      </c>
      <c r="D167" s="1">
        <v>0.0</v>
      </c>
      <c r="E167" s="2"/>
      <c r="F167" s="1" t="s">
        <v>26</v>
      </c>
      <c r="G167" s="1" t="s">
        <v>27</v>
      </c>
      <c r="H167" s="1" t="s">
        <v>15545</v>
      </c>
      <c r="I167" s="1" t="s">
        <v>15546</v>
      </c>
      <c r="J167" s="1" t="s">
        <v>15546</v>
      </c>
      <c r="K167" s="2"/>
      <c r="L167" s="1">
        <v>0.0</v>
      </c>
      <c r="M167" s="1"/>
      <c r="N167" s="1">
        <v>14.714766666666666</v>
      </c>
      <c r="O167" s="1" t="s">
        <v>15029</v>
      </c>
      <c r="P167" s="1" t="s">
        <v>15547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32</v>
      </c>
      <c r="B168" s="1" t="s">
        <v>112</v>
      </c>
      <c r="C168" s="1">
        <v>289.0</v>
      </c>
      <c r="D168" s="1">
        <v>0.0</v>
      </c>
      <c r="E168" s="2"/>
      <c r="F168" s="1" t="s">
        <v>26</v>
      </c>
      <c r="G168" s="1" t="s">
        <v>27</v>
      </c>
      <c r="H168" s="1" t="s">
        <v>15548</v>
      </c>
      <c r="I168" s="1" t="s">
        <v>15549</v>
      </c>
      <c r="J168" s="1" t="s">
        <v>15549</v>
      </c>
      <c r="K168" s="2"/>
      <c r="L168" s="1">
        <v>-7.0</v>
      </c>
      <c r="M168" s="1"/>
      <c r="N168" s="1">
        <v>7.105266666666667</v>
      </c>
      <c r="O168" s="1" t="s">
        <v>15029</v>
      </c>
      <c r="P168" s="1" t="s">
        <v>15550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24</v>
      </c>
      <c r="B169" s="1" t="s">
        <v>17</v>
      </c>
      <c r="C169" s="3">
        <v>474.0</v>
      </c>
      <c r="D169" s="1">
        <v>0.0</v>
      </c>
      <c r="E169" s="1" t="s">
        <v>25</v>
      </c>
      <c r="F169" s="1" t="s">
        <v>26</v>
      </c>
      <c r="G169" s="1" t="s">
        <v>27</v>
      </c>
      <c r="H169" s="1" t="s">
        <v>15551</v>
      </c>
      <c r="I169" s="1" t="s">
        <v>15552</v>
      </c>
      <c r="J169" s="1" t="s">
        <v>15552</v>
      </c>
      <c r="K169" s="2"/>
      <c r="L169" s="1">
        <v>-4.0</v>
      </c>
      <c r="M169" s="1"/>
      <c r="N169" s="1">
        <v>10.027833333333334</v>
      </c>
      <c r="O169" s="1" t="s">
        <v>15029</v>
      </c>
      <c r="P169" s="1" t="s">
        <v>15553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48</v>
      </c>
      <c r="B170" s="1" t="s">
        <v>17</v>
      </c>
      <c r="C170" s="1">
        <v>1481.0</v>
      </c>
      <c r="D170" s="1">
        <v>0.0</v>
      </c>
      <c r="E170" s="1" t="s">
        <v>25</v>
      </c>
      <c r="F170" s="1" t="s">
        <v>50</v>
      </c>
      <c r="G170" s="1" t="s">
        <v>27</v>
      </c>
      <c r="H170" s="1" t="s">
        <v>15554</v>
      </c>
      <c r="I170" s="1" t="s">
        <v>15555</v>
      </c>
      <c r="J170" s="1" t="s">
        <v>15556</v>
      </c>
      <c r="K170" s="1" t="s">
        <v>15557</v>
      </c>
      <c r="L170" s="1">
        <v>8.0</v>
      </c>
      <c r="M170" s="1">
        <v>1.4334666666666667</v>
      </c>
      <c r="N170" s="1">
        <v>14.835233333333333</v>
      </c>
      <c r="O170" s="1" t="s">
        <v>5142</v>
      </c>
      <c r="P170" s="1" t="s">
        <v>15558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24</v>
      </c>
      <c r="B171" s="1" t="s">
        <v>17</v>
      </c>
      <c r="C171" s="3">
        <v>509.2</v>
      </c>
      <c r="D171" s="1">
        <v>0.0</v>
      </c>
      <c r="E171" s="1" t="s">
        <v>25</v>
      </c>
      <c r="F171" s="1" t="s">
        <v>26</v>
      </c>
      <c r="G171" s="1" t="s">
        <v>27</v>
      </c>
      <c r="H171" s="1" t="s">
        <v>15559</v>
      </c>
      <c r="I171" s="1" t="s">
        <v>15560</v>
      </c>
      <c r="J171" s="1" t="s">
        <v>15560</v>
      </c>
      <c r="K171" s="2"/>
      <c r="L171" s="1">
        <v>-10.0</v>
      </c>
      <c r="M171" s="1"/>
      <c r="N171" s="1">
        <v>9.63325</v>
      </c>
      <c r="O171" s="1" t="s">
        <v>15029</v>
      </c>
      <c r="P171" s="1" t="s">
        <v>15561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48</v>
      </c>
      <c r="B172" s="1" t="s">
        <v>17</v>
      </c>
      <c r="C172" s="1">
        <v>927.0</v>
      </c>
      <c r="D172" s="1">
        <v>0.0</v>
      </c>
      <c r="E172" s="1" t="s">
        <v>25</v>
      </c>
      <c r="F172" s="1" t="s">
        <v>50</v>
      </c>
      <c r="G172" s="1" t="s">
        <v>27</v>
      </c>
      <c r="H172" s="1" t="s">
        <v>15562</v>
      </c>
      <c r="I172" s="1" t="s">
        <v>15563</v>
      </c>
      <c r="J172" s="1" t="s">
        <v>15564</v>
      </c>
      <c r="K172" s="1" t="s">
        <v>15565</v>
      </c>
      <c r="L172" s="1">
        <v>-10.0</v>
      </c>
      <c r="M172" s="1">
        <v>0.28331666666666666</v>
      </c>
      <c r="N172" s="1">
        <v>12.401766666666667</v>
      </c>
      <c r="O172" s="1" t="s">
        <v>5142</v>
      </c>
      <c r="P172" s="1" t="s">
        <v>15566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32</v>
      </c>
      <c r="B173" s="1" t="s">
        <v>112</v>
      </c>
      <c r="C173" s="1">
        <v>680.0</v>
      </c>
      <c r="D173" s="1">
        <v>0.0</v>
      </c>
      <c r="E173" s="2"/>
      <c r="F173" s="1" t="s">
        <v>26</v>
      </c>
      <c r="G173" s="1" t="s">
        <v>27</v>
      </c>
      <c r="H173" s="1" t="s">
        <v>15567</v>
      </c>
      <c r="I173" s="1" t="s">
        <v>15568</v>
      </c>
      <c r="J173" s="1" t="s">
        <v>15568</v>
      </c>
      <c r="K173" s="2"/>
      <c r="L173" s="1">
        <v>-9.0</v>
      </c>
      <c r="M173" s="1"/>
      <c r="N173" s="1">
        <v>10.879233333333334</v>
      </c>
      <c r="O173" s="1" t="s">
        <v>15029</v>
      </c>
      <c r="P173" s="1" t="s">
        <v>15569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48</v>
      </c>
      <c r="B174" s="1" t="s">
        <v>17</v>
      </c>
      <c r="C174" s="1">
        <v>431.0</v>
      </c>
      <c r="D174" s="1">
        <v>83.0</v>
      </c>
      <c r="E174" s="2"/>
      <c r="F174" s="1" t="s">
        <v>18</v>
      </c>
      <c r="G174" s="1" t="s">
        <v>27</v>
      </c>
      <c r="H174" s="1" t="s">
        <v>15570</v>
      </c>
      <c r="I174" s="1" t="s">
        <v>15571</v>
      </c>
      <c r="J174" s="1" t="s">
        <v>15571</v>
      </c>
      <c r="K174" s="2"/>
      <c r="L174" s="1">
        <v>-7.0</v>
      </c>
      <c r="M174" s="1"/>
      <c r="N174" s="1">
        <v>11.552166666666666</v>
      </c>
      <c r="O174" s="1" t="s">
        <v>5142</v>
      </c>
      <c r="P174" s="1" t="s">
        <v>15572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24</v>
      </c>
      <c r="B175" s="1" t="s">
        <v>17</v>
      </c>
      <c r="C175" s="1">
        <v>379.0</v>
      </c>
      <c r="D175" s="1">
        <v>0.0</v>
      </c>
      <c r="E175" s="1" t="s">
        <v>25</v>
      </c>
      <c r="F175" s="1" t="s">
        <v>26</v>
      </c>
      <c r="G175" s="1" t="s">
        <v>27</v>
      </c>
      <c r="H175" s="1" t="s">
        <v>15573</v>
      </c>
      <c r="I175" s="1" t="s">
        <v>15574</v>
      </c>
      <c r="J175" s="1" t="s">
        <v>15574</v>
      </c>
      <c r="K175" s="2"/>
      <c r="L175" s="1">
        <v>-7.0</v>
      </c>
      <c r="M175" s="1"/>
      <c r="N175" s="1">
        <v>7.9911666666666665</v>
      </c>
      <c r="O175" s="1" t="s">
        <v>15029</v>
      </c>
      <c r="P175" s="1" t="s">
        <v>15575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78"/>
      <c r="AE175" s="2"/>
      <c r="AF175" s="2"/>
    </row>
    <row r="176">
      <c r="A176" s="1" t="s">
        <v>24</v>
      </c>
      <c r="B176" s="1" t="s">
        <v>17</v>
      </c>
      <c r="C176" s="1">
        <v>440.8</v>
      </c>
      <c r="D176" s="1">
        <v>0.0</v>
      </c>
      <c r="E176" s="1" t="s">
        <v>25</v>
      </c>
      <c r="F176" s="1" t="s">
        <v>26</v>
      </c>
      <c r="G176" s="1" t="s">
        <v>27</v>
      </c>
      <c r="H176" s="1" t="s">
        <v>15576</v>
      </c>
      <c r="I176" s="1" t="s">
        <v>15577</v>
      </c>
      <c r="J176" s="1" t="s">
        <v>15577</v>
      </c>
      <c r="K176" s="2"/>
      <c r="L176" s="1">
        <v>0.0</v>
      </c>
      <c r="M176" s="1"/>
      <c r="N176" s="1">
        <v>15.770316666666666</v>
      </c>
      <c r="O176" s="1" t="s">
        <v>15029</v>
      </c>
      <c r="P176" s="1" t="s">
        <v>15578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24</v>
      </c>
      <c r="B177" s="1" t="s">
        <v>17</v>
      </c>
      <c r="C177" s="1">
        <v>308.2</v>
      </c>
      <c r="D177" s="1">
        <v>0.0</v>
      </c>
      <c r="E177" s="1" t="s">
        <v>25</v>
      </c>
      <c r="F177" s="1" t="s">
        <v>26</v>
      </c>
      <c r="G177" s="1" t="s">
        <v>27</v>
      </c>
      <c r="H177" s="1" t="s">
        <v>15579</v>
      </c>
      <c r="I177" s="1" t="s">
        <v>15580</v>
      </c>
      <c r="J177" s="1" t="s">
        <v>15580</v>
      </c>
      <c r="K177" s="2"/>
      <c r="L177" s="1">
        <v>0.0</v>
      </c>
      <c r="M177" s="1"/>
      <c r="N177" s="1">
        <v>15.103716666666667</v>
      </c>
      <c r="O177" s="1" t="s">
        <v>15029</v>
      </c>
      <c r="P177" s="1" t="s">
        <v>15581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24</v>
      </c>
      <c r="B178" s="1" t="s">
        <v>17</v>
      </c>
      <c r="C178" s="1">
        <v>360.2</v>
      </c>
      <c r="D178" s="1">
        <v>0.0</v>
      </c>
      <c r="E178" s="1" t="s">
        <v>25</v>
      </c>
      <c r="F178" s="1" t="s">
        <v>26</v>
      </c>
      <c r="G178" s="1" t="s">
        <v>27</v>
      </c>
      <c r="H178" s="1" t="s">
        <v>15582</v>
      </c>
      <c r="I178" s="1" t="s">
        <v>15583</v>
      </c>
      <c r="J178" s="1" t="s">
        <v>15583</v>
      </c>
      <c r="K178" s="2"/>
      <c r="L178" s="1">
        <v>0.0</v>
      </c>
      <c r="M178" s="1"/>
      <c r="N178" s="1">
        <v>14.014966666666666</v>
      </c>
      <c r="O178" s="1" t="s">
        <v>15029</v>
      </c>
      <c r="P178" s="1" t="s">
        <v>15584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24</v>
      </c>
      <c r="B179" s="1" t="s">
        <v>17</v>
      </c>
      <c r="C179" s="3">
        <v>722.4</v>
      </c>
      <c r="D179" s="1">
        <v>0.0</v>
      </c>
      <c r="E179" s="1" t="s">
        <v>25</v>
      </c>
      <c r="F179" s="1" t="s">
        <v>26</v>
      </c>
      <c r="G179" s="1" t="s">
        <v>27</v>
      </c>
      <c r="H179" s="1" t="s">
        <v>15585</v>
      </c>
      <c r="I179" s="1" t="s">
        <v>15586</v>
      </c>
      <c r="J179" s="1" t="s">
        <v>15586</v>
      </c>
      <c r="K179" s="2"/>
      <c r="L179" s="1">
        <v>-4.0</v>
      </c>
      <c r="M179" s="1"/>
      <c r="N179" s="1">
        <v>15.85215</v>
      </c>
      <c r="O179" s="1" t="s">
        <v>15029</v>
      </c>
      <c r="P179" s="1" t="s">
        <v>15587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48</v>
      </c>
      <c r="B180" s="1" t="s">
        <v>17</v>
      </c>
      <c r="C180" s="1">
        <v>433.0</v>
      </c>
      <c r="D180" s="1">
        <v>0.0</v>
      </c>
      <c r="E180" s="1" t="s">
        <v>25</v>
      </c>
      <c r="F180" s="1" t="s">
        <v>50</v>
      </c>
      <c r="G180" s="1" t="s">
        <v>19</v>
      </c>
      <c r="H180" s="1" t="s">
        <v>15588</v>
      </c>
      <c r="I180" s="1" t="s">
        <v>15589</v>
      </c>
      <c r="J180" s="1" t="s">
        <v>15590</v>
      </c>
      <c r="K180" s="1" t="s">
        <v>15591</v>
      </c>
      <c r="L180" s="1">
        <v>-17.0</v>
      </c>
      <c r="M180" s="1">
        <v>1.8982833333333333</v>
      </c>
      <c r="N180" s="1">
        <v>12.6435</v>
      </c>
      <c r="O180" s="1" t="s">
        <v>5142</v>
      </c>
      <c r="P180" s="1" t="s">
        <v>15592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24</v>
      </c>
      <c r="B181" s="1" t="s">
        <v>17</v>
      </c>
      <c r="C181" s="3">
        <v>214.2</v>
      </c>
      <c r="D181" s="1">
        <v>0.0</v>
      </c>
      <c r="E181" s="1" t="s">
        <v>25</v>
      </c>
      <c r="F181" s="1" t="s">
        <v>26</v>
      </c>
      <c r="G181" s="1" t="s">
        <v>27</v>
      </c>
      <c r="H181" s="1" t="s">
        <v>15593</v>
      </c>
      <c r="I181" s="1" t="s">
        <v>15594</v>
      </c>
      <c r="J181" s="1" t="s">
        <v>15594</v>
      </c>
      <c r="K181" s="2"/>
      <c r="L181" s="1">
        <v>-5.0</v>
      </c>
      <c r="M181" s="1"/>
      <c r="N181" s="1">
        <v>9.724166666666667</v>
      </c>
      <c r="O181" s="1" t="s">
        <v>15029</v>
      </c>
      <c r="P181" s="1" t="s">
        <v>15065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24</v>
      </c>
      <c r="B182" s="1" t="s">
        <v>17</v>
      </c>
      <c r="C182" s="3">
        <v>289.0</v>
      </c>
      <c r="D182" s="1">
        <v>0.0</v>
      </c>
      <c r="E182" s="1" t="s">
        <v>25</v>
      </c>
      <c r="F182" s="1" t="s">
        <v>26</v>
      </c>
      <c r="G182" s="1" t="s">
        <v>27</v>
      </c>
      <c r="H182" s="1" t="s">
        <v>15595</v>
      </c>
      <c r="I182" s="1" t="s">
        <v>15596</v>
      </c>
      <c r="J182" s="1" t="s">
        <v>15596</v>
      </c>
      <c r="K182" s="2"/>
      <c r="L182" s="1">
        <v>-7.0</v>
      </c>
      <c r="M182" s="1"/>
      <c r="N182" s="1">
        <v>69.97595</v>
      </c>
      <c r="O182" s="1" t="s">
        <v>15029</v>
      </c>
      <c r="P182" s="1" t="s">
        <v>15597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24</v>
      </c>
      <c r="B183" s="1" t="s">
        <v>17</v>
      </c>
      <c r="C183" s="1">
        <v>306.2</v>
      </c>
      <c r="D183" s="1">
        <v>0.0</v>
      </c>
      <c r="E183" s="1" t="s">
        <v>25</v>
      </c>
      <c r="F183" s="1" t="s">
        <v>26</v>
      </c>
      <c r="G183" s="1" t="s">
        <v>27</v>
      </c>
      <c r="H183" s="1" t="s">
        <v>15598</v>
      </c>
      <c r="I183" s="1" t="s">
        <v>15599</v>
      </c>
      <c r="J183" s="1" t="s">
        <v>15599</v>
      </c>
      <c r="K183" s="2"/>
      <c r="L183" s="1">
        <v>-4.0</v>
      </c>
      <c r="M183" s="1"/>
      <c r="N183" s="1">
        <v>10.814816666666667</v>
      </c>
      <c r="O183" s="1" t="s">
        <v>15029</v>
      </c>
      <c r="P183" s="1" t="s">
        <v>15525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24</v>
      </c>
      <c r="B184" s="1" t="s">
        <v>17</v>
      </c>
      <c r="C184" s="1">
        <v>239.2</v>
      </c>
      <c r="D184" s="1">
        <v>0.0</v>
      </c>
      <c r="E184" s="1" t="s">
        <v>25</v>
      </c>
      <c r="F184" s="1" t="s">
        <v>26</v>
      </c>
      <c r="G184" s="1" t="s">
        <v>27</v>
      </c>
      <c r="H184" s="1" t="s">
        <v>15600</v>
      </c>
      <c r="I184" s="1" t="s">
        <v>15601</v>
      </c>
      <c r="J184" s="1" t="s">
        <v>15601</v>
      </c>
      <c r="K184" s="2"/>
      <c r="L184" s="1">
        <v>-5.0</v>
      </c>
      <c r="M184" s="1"/>
      <c r="N184" s="1">
        <v>9.907083333333333</v>
      </c>
      <c r="O184" s="1" t="s">
        <v>15029</v>
      </c>
      <c r="P184" s="1" t="s">
        <v>15602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24</v>
      </c>
      <c r="B185" s="1" t="s">
        <v>17</v>
      </c>
      <c r="C185" s="1">
        <v>469.0</v>
      </c>
      <c r="D185" s="1">
        <v>0.0</v>
      </c>
      <c r="E185" s="1" t="s">
        <v>25</v>
      </c>
      <c r="F185" s="1" t="s">
        <v>26</v>
      </c>
      <c r="G185" s="1" t="s">
        <v>27</v>
      </c>
      <c r="H185" s="1" t="s">
        <v>15603</v>
      </c>
      <c r="I185" s="1" t="s">
        <v>15604</v>
      </c>
      <c r="J185" s="1" t="s">
        <v>15604</v>
      </c>
      <c r="K185" s="2"/>
      <c r="L185" s="1">
        <v>-5.0</v>
      </c>
      <c r="M185" s="1"/>
      <c r="N185" s="1">
        <v>9.80515</v>
      </c>
      <c r="O185" s="1" t="s">
        <v>15029</v>
      </c>
      <c r="P185" s="1" t="s">
        <v>15605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24</v>
      </c>
      <c r="B186" s="1" t="s">
        <v>17</v>
      </c>
      <c r="C186" s="3">
        <v>428.4</v>
      </c>
      <c r="D186" s="1">
        <v>0.0</v>
      </c>
      <c r="E186" s="1" t="s">
        <v>25</v>
      </c>
      <c r="F186" s="1" t="s">
        <v>26</v>
      </c>
      <c r="G186" s="1" t="s">
        <v>27</v>
      </c>
      <c r="H186" s="1" t="s">
        <v>15606</v>
      </c>
      <c r="I186" s="1" t="s">
        <v>15607</v>
      </c>
      <c r="J186" s="1" t="s">
        <v>15607</v>
      </c>
      <c r="K186" s="2"/>
      <c r="L186" s="1">
        <v>-5.0</v>
      </c>
      <c r="M186" s="1"/>
      <c r="N186" s="1">
        <v>9.05745</v>
      </c>
      <c r="O186" s="1" t="s">
        <v>15029</v>
      </c>
      <c r="P186" s="1" t="s">
        <v>15608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24</v>
      </c>
      <c r="B187" s="1" t="s">
        <v>17</v>
      </c>
      <c r="C187" s="1">
        <v>1316.0</v>
      </c>
      <c r="D187" s="1">
        <v>0.0</v>
      </c>
      <c r="E187" s="1" t="s">
        <v>25</v>
      </c>
      <c r="F187" s="1" t="s">
        <v>26</v>
      </c>
      <c r="G187" s="1" t="s">
        <v>27</v>
      </c>
      <c r="H187" s="1" t="s">
        <v>15609</v>
      </c>
      <c r="I187" s="1" t="s">
        <v>15610</v>
      </c>
      <c r="J187" s="1" t="s">
        <v>15610</v>
      </c>
      <c r="K187" s="2"/>
      <c r="L187" s="1">
        <v>-2.0</v>
      </c>
      <c r="M187" s="1"/>
      <c r="N187" s="1">
        <v>17.296733333333332</v>
      </c>
      <c r="O187" s="1" t="s">
        <v>15029</v>
      </c>
      <c r="P187" s="1" t="s">
        <v>15611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24</v>
      </c>
      <c r="B188" s="1" t="s">
        <v>17</v>
      </c>
      <c r="C188" s="1">
        <v>214.2</v>
      </c>
      <c r="D188" s="1">
        <v>0.0</v>
      </c>
      <c r="E188" s="1" t="s">
        <v>25</v>
      </c>
      <c r="F188" s="1" t="s">
        <v>26</v>
      </c>
      <c r="G188" s="1" t="s">
        <v>27</v>
      </c>
      <c r="H188" s="1" t="s">
        <v>15612</v>
      </c>
      <c r="I188" s="1" t="s">
        <v>15613</v>
      </c>
      <c r="J188" s="1" t="s">
        <v>15613</v>
      </c>
      <c r="K188" s="2"/>
      <c r="L188" s="1">
        <v>-6.0</v>
      </c>
      <c r="M188" s="1"/>
      <c r="N188" s="1">
        <v>8.016</v>
      </c>
      <c r="O188" s="1" t="s">
        <v>15029</v>
      </c>
      <c r="P188" s="1" t="s">
        <v>15065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66</v>
      </c>
      <c r="B189" s="1" t="s">
        <v>17</v>
      </c>
      <c r="C189" s="1">
        <v>388.0</v>
      </c>
      <c r="D189" s="1">
        <v>0.0</v>
      </c>
      <c r="E189" s="1" t="s">
        <v>15614</v>
      </c>
      <c r="F189" s="1" t="s">
        <v>26</v>
      </c>
      <c r="G189" s="1" t="s">
        <v>27</v>
      </c>
      <c r="H189" s="1" t="s">
        <v>15615</v>
      </c>
      <c r="I189" s="1" t="s">
        <v>15616</v>
      </c>
      <c r="J189" s="1" t="s">
        <v>15616</v>
      </c>
      <c r="K189" s="2"/>
      <c r="L189" s="1">
        <v>-4.0</v>
      </c>
      <c r="M189" s="1"/>
      <c r="N189" s="1">
        <v>10.61375</v>
      </c>
      <c r="O189" s="1" t="s">
        <v>15029</v>
      </c>
      <c r="P189" s="1" t="s">
        <v>15617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66</v>
      </c>
      <c r="B190" s="1" t="s">
        <v>17</v>
      </c>
      <c r="C190" s="3">
        <v>434.0</v>
      </c>
      <c r="D190" s="1">
        <v>0.0</v>
      </c>
      <c r="E190" s="1" t="s">
        <v>15618</v>
      </c>
      <c r="F190" s="1" t="s">
        <v>26</v>
      </c>
      <c r="G190" s="1" t="s">
        <v>27</v>
      </c>
      <c r="H190" s="1" t="s">
        <v>15619</v>
      </c>
      <c r="I190" s="1" t="s">
        <v>15620</v>
      </c>
      <c r="J190" s="1" t="s">
        <v>15620</v>
      </c>
      <c r="K190" s="2"/>
      <c r="L190" s="1">
        <v>1.0</v>
      </c>
      <c r="M190" s="1"/>
      <c r="N190" s="1">
        <v>16.334816666666665</v>
      </c>
      <c r="O190" s="1" t="s">
        <v>15029</v>
      </c>
      <c r="P190" s="1" t="s">
        <v>15621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32</v>
      </c>
      <c r="B191" s="1" t="s">
        <v>17</v>
      </c>
      <c r="C191" s="3">
        <v>329.0</v>
      </c>
      <c r="D191" s="1">
        <v>0.0</v>
      </c>
      <c r="E191" s="2"/>
      <c r="F191" s="1" t="s">
        <v>26</v>
      </c>
      <c r="G191" s="1" t="s">
        <v>27</v>
      </c>
      <c r="H191" s="1" t="s">
        <v>15622</v>
      </c>
      <c r="I191" s="1" t="s">
        <v>15623</v>
      </c>
      <c r="J191" s="1" t="s">
        <v>15623</v>
      </c>
      <c r="K191" s="2"/>
      <c r="L191" s="1">
        <v>-4.0</v>
      </c>
      <c r="M191" s="1"/>
      <c r="N191" s="1">
        <v>10.916916666666667</v>
      </c>
      <c r="O191" s="1" t="s">
        <v>15029</v>
      </c>
      <c r="P191" s="1" t="s">
        <v>15624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24</v>
      </c>
      <c r="B192" s="1" t="s">
        <v>17</v>
      </c>
      <c r="C192" s="3">
        <v>1170.6</v>
      </c>
      <c r="D192" s="1">
        <v>0.0</v>
      </c>
      <c r="E192" s="1" t="s">
        <v>25</v>
      </c>
      <c r="F192" s="1" t="s">
        <v>26</v>
      </c>
      <c r="G192" s="1" t="s">
        <v>27</v>
      </c>
      <c r="H192" s="1" t="s">
        <v>15625</v>
      </c>
      <c r="I192" s="1" t="s">
        <v>15626</v>
      </c>
      <c r="J192" s="1" t="s">
        <v>15626</v>
      </c>
      <c r="K192" s="2"/>
      <c r="L192" s="1">
        <v>-1.0</v>
      </c>
      <c r="M192" s="1"/>
      <c r="N192" s="1">
        <v>18.36335</v>
      </c>
      <c r="O192" s="1" t="s">
        <v>15029</v>
      </c>
      <c r="P192" s="1" t="s">
        <v>15627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48</v>
      </c>
      <c r="B193" s="1" t="s">
        <v>17</v>
      </c>
      <c r="C193" s="1">
        <v>191.0</v>
      </c>
      <c r="D193" s="1">
        <v>48.0</v>
      </c>
      <c r="E193" s="2"/>
      <c r="F193" s="1" t="s">
        <v>18</v>
      </c>
      <c r="G193" s="1" t="s">
        <v>27</v>
      </c>
      <c r="H193" s="1" t="s">
        <v>15628</v>
      </c>
      <c r="I193" s="1" t="s">
        <v>15629</v>
      </c>
      <c r="J193" s="1" t="s">
        <v>15630</v>
      </c>
      <c r="K193" s="2"/>
      <c r="L193" s="1">
        <v>-8.0</v>
      </c>
      <c r="M193" s="1"/>
      <c r="N193" s="1">
        <v>17.2543</v>
      </c>
      <c r="O193" s="1" t="s">
        <v>5142</v>
      </c>
      <c r="P193" s="1" t="s">
        <v>5616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24</v>
      </c>
      <c r="B194" s="1" t="s">
        <v>17</v>
      </c>
      <c r="C194" s="1">
        <v>367.2</v>
      </c>
      <c r="D194" s="1">
        <v>0.0</v>
      </c>
      <c r="E194" s="1" t="s">
        <v>25</v>
      </c>
      <c r="F194" s="1" t="s">
        <v>26</v>
      </c>
      <c r="G194" s="1" t="s">
        <v>27</v>
      </c>
      <c r="H194" s="1" t="s">
        <v>15631</v>
      </c>
      <c r="I194" s="1" t="s">
        <v>15632</v>
      </c>
      <c r="J194" s="1" t="s">
        <v>15632</v>
      </c>
      <c r="K194" s="2"/>
      <c r="L194" s="1">
        <v>-7.0</v>
      </c>
      <c r="M194" s="1"/>
      <c r="N194" s="1">
        <v>7.918283333333333</v>
      </c>
      <c r="O194" s="1" t="s">
        <v>15029</v>
      </c>
      <c r="P194" s="1" t="s">
        <v>15633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24</v>
      </c>
      <c r="B195" s="1" t="s">
        <v>17</v>
      </c>
      <c r="C195" s="3">
        <v>466.4</v>
      </c>
      <c r="D195" s="1">
        <v>0.0</v>
      </c>
      <c r="E195" s="1" t="s">
        <v>25</v>
      </c>
      <c r="F195" s="1" t="s">
        <v>26</v>
      </c>
      <c r="G195" s="1" t="s">
        <v>27</v>
      </c>
      <c r="H195" s="1" t="s">
        <v>15634</v>
      </c>
      <c r="I195" s="1" t="s">
        <v>15635</v>
      </c>
      <c r="J195" s="1" t="s">
        <v>15635</v>
      </c>
      <c r="K195" s="2"/>
      <c r="L195" s="1">
        <v>-5.0</v>
      </c>
      <c r="M195" s="1"/>
      <c r="N195" s="1">
        <v>9.9734</v>
      </c>
      <c r="O195" s="1" t="s">
        <v>15029</v>
      </c>
      <c r="P195" s="1" t="s">
        <v>15636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16</v>
      </c>
      <c r="B196" s="1" t="s">
        <v>17</v>
      </c>
      <c r="C196" s="1">
        <v>498.0</v>
      </c>
      <c r="D196" s="1">
        <v>0.0</v>
      </c>
      <c r="E196" s="2"/>
      <c r="F196" s="1" t="s">
        <v>18</v>
      </c>
      <c r="G196" s="1" t="s">
        <v>19</v>
      </c>
      <c r="H196" s="1" t="s">
        <v>15637</v>
      </c>
      <c r="I196" s="1" t="s">
        <v>15638</v>
      </c>
      <c r="J196" s="1" t="s">
        <v>15638</v>
      </c>
      <c r="K196" s="2"/>
      <c r="L196" s="1">
        <v>4.0</v>
      </c>
      <c r="M196" s="1"/>
      <c r="N196" s="1">
        <v>9.117916666666666</v>
      </c>
      <c r="O196" s="1" t="s">
        <v>22</v>
      </c>
      <c r="P196" s="1" t="s">
        <v>15639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24</v>
      </c>
      <c r="B197" s="1" t="s">
        <v>17</v>
      </c>
      <c r="C197" s="1">
        <v>753.6</v>
      </c>
      <c r="D197" s="1">
        <v>0.0</v>
      </c>
      <c r="E197" s="1" t="s">
        <v>25</v>
      </c>
      <c r="F197" s="1" t="s">
        <v>26</v>
      </c>
      <c r="G197" s="1" t="s">
        <v>27</v>
      </c>
      <c r="H197" s="1" t="s">
        <v>15640</v>
      </c>
      <c r="I197" s="1" t="s">
        <v>15641</v>
      </c>
      <c r="J197" s="1" t="s">
        <v>15641</v>
      </c>
      <c r="K197" s="2"/>
      <c r="L197" s="1">
        <v>-6.0</v>
      </c>
      <c r="M197" s="1"/>
      <c r="N197" s="1">
        <v>13.808016666666667</v>
      </c>
      <c r="O197" s="1" t="s">
        <v>15029</v>
      </c>
      <c r="P197" s="1" t="s">
        <v>15642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24</v>
      </c>
      <c r="B198" s="1" t="s">
        <v>17</v>
      </c>
      <c r="C198" s="3">
        <v>329.0</v>
      </c>
      <c r="D198" s="1">
        <v>0.0</v>
      </c>
      <c r="E198" s="1" t="s">
        <v>25</v>
      </c>
      <c r="F198" s="1" t="s">
        <v>26</v>
      </c>
      <c r="G198" s="1" t="s">
        <v>27</v>
      </c>
      <c r="H198" s="1" t="s">
        <v>15643</v>
      </c>
      <c r="I198" s="1" t="s">
        <v>15644</v>
      </c>
      <c r="J198" s="1" t="s">
        <v>15644</v>
      </c>
      <c r="K198" s="2"/>
      <c r="L198" s="1">
        <v>-6.0</v>
      </c>
      <c r="M198" s="1"/>
      <c r="N198" s="1">
        <v>8.3564</v>
      </c>
      <c r="O198" s="1" t="s">
        <v>15029</v>
      </c>
      <c r="P198" s="1" t="s">
        <v>15645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24</v>
      </c>
      <c r="B199" s="1" t="s">
        <v>17</v>
      </c>
      <c r="C199" s="3">
        <v>182.2</v>
      </c>
      <c r="D199" s="1">
        <v>0.0</v>
      </c>
      <c r="E199" s="1" t="s">
        <v>25</v>
      </c>
      <c r="F199" s="1" t="s">
        <v>26</v>
      </c>
      <c r="G199" s="1" t="s">
        <v>27</v>
      </c>
      <c r="H199" s="1" t="s">
        <v>15646</v>
      </c>
      <c r="I199" s="1" t="s">
        <v>15647</v>
      </c>
      <c r="J199" s="1" t="s">
        <v>15647</v>
      </c>
      <c r="K199" s="2"/>
      <c r="L199" s="1">
        <v>-6.0</v>
      </c>
      <c r="M199" s="1"/>
      <c r="N199" s="1">
        <v>8.535383333333334</v>
      </c>
      <c r="O199" s="1" t="s">
        <v>15029</v>
      </c>
      <c r="P199" s="1" t="s">
        <v>15044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16</v>
      </c>
      <c r="B200" s="1" t="s">
        <v>17</v>
      </c>
      <c r="C200" s="1">
        <v>119.0</v>
      </c>
      <c r="D200" s="1">
        <v>0.0</v>
      </c>
      <c r="E200" s="2"/>
      <c r="F200" s="1" t="s">
        <v>18</v>
      </c>
      <c r="G200" s="1" t="s">
        <v>19</v>
      </c>
      <c r="H200" s="1" t="s">
        <v>15648</v>
      </c>
      <c r="I200" s="1" t="s">
        <v>15649</v>
      </c>
      <c r="J200" s="1" t="s">
        <v>15649</v>
      </c>
      <c r="K200" s="2"/>
      <c r="L200" s="1">
        <v>1.0</v>
      </c>
      <c r="M200" s="1"/>
      <c r="N200" s="1">
        <v>6.807</v>
      </c>
      <c r="O200" s="1" t="s">
        <v>22</v>
      </c>
      <c r="P200" s="1" t="s">
        <v>15650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48</v>
      </c>
      <c r="B201" s="1" t="s">
        <v>17</v>
      </c>
      <c r="C201" s="1">
        <v>247.0</v>
      </c>
      <c r="D201" s="1">
        <v>62.0</v>
      </c>
      <c r="E201" s="2"/>
      <c r="F201" s="1" t="s">
        <v>18</v>
      </c>
      <c r="G201" s="1" t="s">
        <v>27</v>
      </c>
      <c r="H201" s="1" t="s">
        <v>15651</v>
      </c>
      <c r="I201" s="1" t="s">
        <v>15652</v>
      </c>
      <c r="J201" s="1" t="s">
        <v>15652</v>
      </c>
      <c r="K201" s="2"/>
      <c r="L201" s="1">
        <v>-10.0</v>
      </c>
      <c r="M201" s="1"/>
      <c r="N201" s="1">
        <v>8.61605</v>
      </c>
      <c r="O201" s="1" t="s">
        <v>5142</v>
      </c>
      <c r="P201" s="1" t="s">
        <v>15653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16</v>
      </c>
      <c r="B202" s="1" t="s">
        <v>17</v>
      </c>
      <c r="C202" s="3">
        <v>124.5</v>
      </c>
      <c r="D202" s="1">
        <v>124.5</v>
      </c>
      <c r="E202" s="2"/>
      <c r="F202" s="1" t="s">
        <v>18</v>
      </c>
      <c r="G202" s="1" t="s">
        <v>19</v>
      </c>
      <c r="H202" s="1" t="s">
        <v>15654</v>
      </c>
      <c r="I202" s="1" t="s">
        <v>15655</v>
      </c>
      <c r="J202" s="1" t="s">
        <v>15655</v>
      </c>
      <c r="K202" s="2"/>
      <c r="L202" s="1">
        <v>3.0</v>
      </c>
      <c r="M202" s="1"/>
      <c r="N202" s="1">
        <v>8.633716666666666</v>
      </c>
      <c r="O202" s="1" t="s">
        <v>22</v>
      </c>
      <c r="P202" s="1" t="s">
        <v>15656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48</v>
      </c>
      <c r="B203" s="1" t="s">
        <v>17</v>
      </c>
      <c r="C203" s="1">
        <v>418.0</v>
      </c>
      <c r="D203" s="1">
        <v>100.0</v>
      </c>
      <c r="E203" s="2"/>
      <c r="F203" s="1" t="s">
        <v>18</v>
      </c>
      <c r="G203" s="1" t="s">
        <v>123</v>
      </c>
      <c r="H203" s="1" t="s">
        <v>15657</v>
      </c>
      <c r="I203" s="1" t="s">
        <v>15658</v>
      </c>
      <c r="J203" s="1" t="s">
        <v>15658</v>
      </c>
      <c r="K203" s="2"/>
      <c r="L203" s="1">
        <v>-11.0</v>
      </c>
      <c r="M203" s="1"/>
      <c r="N203" s="1">
        <v>8.08945</v>
      </c>
      <c r="O203" s="1" t="s">
        <v>5142</v>
      </c>
      <c r="P203" s="1" t="s">
        <v>15659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24</v>
      </c>
      <c r="B204" s="1" t="s">
        <v>17</v>
      </c>
      <c r="C204" s="1">
        <v>395.2</v>
      </c>
      <c r="D204" s="1">
        <v>0.0</v>
      </c>
      <c r="E204" s="1" t="s">
        <v>25</v>
      </c>
      <c r="F204" s="1" t="s">
        <v>26</v>
      </c>
      <c r="G204" s="1" t="s">
        <v>27</v>
      </c>
      <c r="H204" s="1" t="s">
        <v>15660</v>
      </c>
      <c r="I204" s="1" t="s">
        <v>15661</v>
      </c>
      <c r="J204" s="1" t="s">
        <v>15661</v>
      </c>
      <c r="K204" s="2"/>
      <c r="L204" s="1">
        <v>-10.0</v>
      </c>
      <c r="M204" s="1"/>
      <c r="N204" s="1">
        <v>4.952266666666667</v>
      </c>
      <c r="O204" s="1" t="s">
        <v>15029</v>
      </c>
      <c r="P204" s="1" t="s">
        <v>15662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24</v>
      </c>
      <c r="B205" s="1" t="s">
        <v>17</v>
      </c>
      <c r="C205" s="1">
        <v>214.2</v>
      </c>
      <c r="D205" s="1">
        <v>0.0</v>
      </c>
      <c r="E205" s="1" t="s">
        <v>25</v>
      </c>
      <c r="F205" s="1" t="s">
        <v>26</v>
      </c>
      <c r="G205" s="1" t="s">
        <v>27</v>
      </c>
      <c r="H205" s="1" t="s">
        <v>15663</v>
      </c>
      <c r="I205" s="1" t="s">
        <v>15664</v>
      </c>
      <c r="J205" s="1" t="s">
        <v>15664</v>
      </c>
      <c r="K205" s="2"/>
      <c r="L205" s="1">
        <v>-8.0</v>
      </c>
      <c r="M205" s="1"/>
      <c r="N205" s="1">
        <v>6.635783333333333</v>
      </c>
      <c r="O205" s="1" t="s">
        <v>15029</v>
      </c>
      <c r="P205" s="1" t="s">
        <v>15280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48</v>
      </c>
      <c r="B206" s="1" t="s">
        <v>17</v>
      </c>
      <c r="C206" s="3">
        <v>257.0</v>
      </c>
      <c r="D206" s="1">
        <v>62.0</v>
      </c>
      <c r="E206" s="2"/>
      <c r="F206" s="1" t="s">
        <v>18</v>
      </c>
      <c r="G206" s="1" t="s">
        <v>27</v>
      </c>
      <c r="H206" s="1" t="s">
        <v>15665</v>
      </c>
      <c r="I206" s="1" t="s">
        <v>15666</v>
      </c>
      <c r="J206" s="1" t="s">
        <v>15666</v>
      </c>
      <c r="K206" s="2"/>
      <c r="L206" s="1">
        <v>-12.0</v>
      </c>
      <c r="M206" s="1"/>
      <c r="N206" s="1">
        <v>7.1012</v>
      </c>
      <c r="O206" s="1" t="s">
        <v>5142</v>
      </c>
      <c r="P206" s="1" t="s">
        <v>7364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24</v>
      </c>
      <c r="B207" s="1" t="s">
        <v>17</v>
      </c>
      <c r="C207" s="1">
        <v>332.2</v>
      </c>
      <c r="D207" s="1">
        <v>0.0</v>
      </c>
      <c r="E207" s="1" t="s">
        <v>25</v>
      </c>
      <c r="F207" s="1" t="s">
        <v>26</v>
      </c>
      <c r="G207" s="1" t="s">
        <v>27</v>
      </c>
      <c r="H207" s="1" t="s">
        <v>15667</v>
      </c>
      <c r="I207" s="1" t="s">
        <v>15668</v>
      </c>
      <c r="J207" s="1" t="s">
        <v>15668</v>
      </c>
      <c r="K207" s="2"/>
      <c r="L207" s="1">
        <v>-6.0</v>
      </c>
      <c r="M207" s="1"/>
      <c r="N207" s="1">
        <v>8.225783333333334</v>
      </c>
      <c r="O207" s="1" t="s">
        <v>15029</v>
      </c>
      <c r="P207" s="1" t="s">
        <v>15669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16</v>
      </c>
      <c r="B208" s="1" t="s">
        <v>17</v>
      </c>
      <c r="C208" s="1">
        <v>309.0</v>
      </c>
      <c r="D208" s="1">
        <v>0.0</v>
      </c>
      <c r="E208" s="2"/>
      <c r="F208" s="1" t="s">
        <v>18</v>
      </c>
      <c r="G208" s="1" t="s">
        <v>19</v>
      </c>
      <c r="H208" s="1" t="s">
        <v>15670</v>
      </c>
      <c r="I208" s="1" t="s">
        <v>15671</v>
      </c>
      <c r="J208" s="1" t="s">
        <v>15671</v>
      </c>
      <c r="K208" s="2"/>
      <c r="L208" s="1">
        <v>-3.0</v>
      </c>
      <c r="M208" s="1"/>
      <c r="N208" s="1">
        <v>23.276366666666668</v>
      </c>
      <c r="O208" s="1" t="s">
        <v>22</v>
      </c>
      <c r="P208" s="1" t="s">
        <v>15672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24</v>
      </c>
      <c r="B209" s="1" t="s">
        <v>17</v>
      </c>
      <c r="C209" s="1">
        <v>329.0</v>
      </c>
      <c r="D209" s="1">
        <v>0.0</v>
      </c>
      <c r="E209" s="1" t="s">
        <v>25</v>
      </c>
      <c r="F209" s="1" t="s">
        <v>26</v>
      </c>
      <c r="G209" s="1" t="s">
        <v>27</v>
      </c>
      <c r="H209" s="1" t="s">
        <v>15673</v>
      </c>
      <c r="I209" s="1" t="s">
        <v>15674</v>
      </c>
      <c r="J209" s="1" t="s">
        <v>15674</v>
      </c>
      <c r="K209" s="2"/>
      <c r="L209" s="1">
        <v>6.0</v>
      </c>
      <c r="M209" s="1"/>
      <c r="N209" s="1">
        <v>21.98753333333333</v>
      </c>
      <c r="O209" s="1" t="s">
        <v>15029</v>
      </c>
      <c r="P209" s="1" t="s">
        <v>15675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16</v>
      </c>
      <c r="B210" s="1" t="s">
        <v>17</v>
      </c>
      <c r="C210" s="1">
        <v>55.0</v>
      </c>
      <c r="D210" s="1">
        <v>0.0</v>
      </c>
      <c r="E210" s="2"/>
      <c r="F210" s="1" t="s">
        <v>18</v>
      </c>
      <c r="G210" s="1" t="s">
        <v>19</v>
      </c>
      <c r="H210" s="1" t="s">
        <v>15676</v>
      </c>
      <c r="I210" s="1" t="s">
        <v>15677</v>
      </c>
      <c r="J210" s="1" t="s">
        <v>12871</v>
      </c>
      <c r="K210" s="2"/>
      <c r="L210" s="1">
        <v>177.0</v>
      </c>
      <c r="M210" s="1"/>
      <c r="N210" s="1">
        <v>0.022516666666666667</v>
      </c>
      <c r="O210" s="1" t="s">
        <v>22</v>
      </c>
      <c r="P210" s="1" t="s">
        <v>15678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24</v>
      </c>
      <c r="B211" s="1" t="s">
        <v>17</v>
      </c>
      <c r="C211" s="1">
        <v>289.0</v>
      </c>
      <c r="D211" s="1">
        <v>0.0</v>
      </c>
      <c r="E211" s="1" t="s">
        <v>25</v>
      </c>
      <c r="F211" s="1" t="s">
        <v>26</v>
      </c>
      <c r="G211" s="1" t="s">
        <v>27</v>
      </c>
      <c r="H211" s="1" t="s">
        <v>15679</v>
      </c>
      <c r="I211" s="1" t="s">
        <v>15680</v>
      </c>
      <c r="J211" s="1" t="s">
        <v>15680</v>
      </c>
      <c r="K211" s="2"/>
      <c r="L211" s="1">
        <v>-2.0</v>
      </c>
      <c r="M211" s="1"/>
      <c r="N211" s="1">
        <v>12.665833333333333</v>
      </c>
      <c r="O211" s="1" t="s">
        <v>15029</v>
      </c>
      <c r="P211" s="1" t="s">
        <v>15681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24</v>
      </c>
      <c r="B212" s="1" t="s">
        <v>17</v>
      </c>
      <c r="C212" s="1">
        <v>379.0</v>
      </c>
      <c r="D212" s="1">
        <v>0.0</v>
      </c>
      <c r="E212" s="1" t="s">
        <v>25</v>
      </c>
      <c r="F212" s="1" t="s">
        <v>26</v>
      </c>
      <c r="G212" s="1" t="s">
        <v>27</v>
      </c>
      <c r="H212" s="1" t="s">
        <v>15682</v>
      </c>
      <c r="I212" s="1" t="s">
        <v>15683</v>
      </c>
      <c r="J212" s="1" t="s">
        <v>15683</v>
      </c>
      <c r="K212" s="2"/>
      <c r="L212" s="1">
        <v>-5.0</v>
      </c>
      <c r="M212" s="1"/>
      <c r="N212" s="1">
        <v>9.368566666666666</v>
      </c>
      <c r="O212" s="1" t="s">
        <v>15029</v>
      </c>
      <c r="P212" s="1" t="s">
        <v>15684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66</v>
      </c>
      <c r="B213" s="1" t="s">
        <v>112</v>
      </c>
      <c r="C213" s="1">
        <v>1037.0</v>
      </c>
      <c r="D213" s="1">
        <v>0.0</v>
      </c>
      <c r="E213" s="1" t="s">
        <v>1240</v>
      </c>
      <c r="F213" s="1" t="s">
        <v>26</v>
      </c>
      <c r="G213" s="1" t="s">
        <v>27</v>
      </c>
      <c r="H213" s="1" t="s">
        <v>15685</v>
      </c>
      <c r="I213" s="1" t="s">
        <v>15686</v>
      </c>
      <c r="J213" s="1" t="s">
        <v>15686</v>
      </c>
      <c r="K213" s="2"/>
      <c r="L213" s="1">
        <v>0.0</v>
      </c>
      <c r="M213" s="1"/>
      <c r="N213" s="1">
        <v>20.713483333333333</v>
      </c>
      <c r="O213" s="1" t="s">
        <v>15029</v>
      </c>
      <c r="P213" s="1" t="s">
        <v>15687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32</v>
      </c>
      <c r="B214" s="1" t="s">
        <v>112</v>
      </c>
      <c r="C214" s="1">
        <v>484.0</v>
      </c>
      <c r="D214" s="1">
        <v>0.0</v>
      </c>
      <c r="E214" s="2"/>
      <c r="F214" s="1" t="s">
        <v>26</v>
      </c>
      <c r="G214" s="1" t="s">
        <v>27</v>
      </c>
      <c r="H214" s="1" t="s">
        <v>15688</v>
      </c>
      <c r="I214" s="1" t="s">
        <v>15689</v>
      </c>
      <c r="J214" s="1" t="s">
        <v>15689</v>
      </c>
      <c r="K214" s="2"/>
      <c r="L214" s="1">
        <v>-8.0</v>
      </c>
      <c r="M214" s="1"/>
      <c r="N214" s="1">
        <v>6.732116666666666</v>
      </c>
      <c r="O214" s="1" t="s">
        <v>15029</v>
      </c>
      <c r="P214" s="1" t="s">
        <v>15690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66</v>
      </c>
      <c r="B215" s="1" t="s">
        <v>112</v>
      </c>
      <c r="C215" s="3">
        <v>541.0</v>
      </c>
      <c r="D215" s="1">
        <v>0.0</v>
      </c>
      <c r="E215" s="1" t="s">
        <v>67</v>
      </c>
      <c r="F215" s="1" t="s">
        <v>26</v>
      </c>
      <c r="G215" s="1" t="s">
        <v>27</v>
      </c>
      <c r="H215" s="1" t="s">
        <v>15691</v>
      </c>
      <c r="I215" s="1" t="s">
        <v>15692</v>
      </c>
      <c r="J215" s="1" t="s">
        <v>15692</v>
      </c>
      <c r="K215" s="2"/>
      <c r="L215" s="1">
        <v>-6.0</v>
      </c>
      <c r="M215" s="1"/>
      <c r="N215" s="1">
        <v>13.934516666666667</v>
      </c>
      <c r="O215" s="1" t="s">
        <v>15029</v>
      </c>
      <c r="P215" s="1" t="s">
        <v>15693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32</v>
      </c>
      <c r="B216" s="1" t="s">
        <v>112</v>
      </c>
      <c r="C216" s="3">
        <v>379.0</v>
      </c>
      <c r="D216" s="1">
        <v>0.0</v>
      </c>
      <c r="E216" s="2"/>
      <c r="F216" s="1" t="s">
        <v>26</v>
      </c>
      <c r="G216" s="1" t="s">
        <v>27</v>
      </c>
      <c r="H216" s="1" t="s">
        <v>15694</v>
      </c>
      <c r="I216" s="1" t="s">
        <v>15695</v>
      </c>
      <c r="J216" s="1" t="s">
        <v>15695</v>
      </c>
      <c r="K216" s="2"/>
      <c r="L216" s="1">
        <v>-3.0</v>
      </c>
      <c r="M216" s="1"/>
      <c r="N216" s="1">
        <v>11.1762</v>
      </c>
      <c r="O216" s="1" t="s">
        <v>15029</v>
      </c>
      <c r="P216" s="1" t="s">
        <v>15696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32</v>
      </c>
      <c r="B217" s="1" t="s">
        <v>112</v>
      </c>
      <c r="C217" s="3">
        <v>329.0</v>
      </c>
      <c r="D217" s="1">
        <v>0.0</v>
      </c>
      <c r="E217" s="2"/>
      <c r="F217" s="1" t="s">
        <v>26</v>
      </c>
      <c r="G217" s="1" t="s">
        <v>27</v>
      </c>
      <c r="H217" s="1" t="s">
        <v>15697</v>
      </c>
      <c r="I217" s="1" t="s">
        <v>15698</v>
      </c>
      <c r="J217" s="1" t="s">
        <v>15698</v>
      </c>
      <c r="K217" s="2"/>
      <c r="L217" s="1">
        <v>-5.0</v>
      </c>
      <c r="M217" s="1"/>
      <c r="N217" s="1">
        <v>9.7058</v>
      </c>
      <c r="O217" s="1" t="s">
        <v>15029</v>
      </c>
      <c r="P217" s="1" t="s">
        <v>15699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24</v>
      </c>
      <c r="B218" s="1" t="s">
        <v>17</v>
      </c>
      <c r="C218" s="1">
        <v>396.4</v>
      </c>
      <c r="D218" s="1">
        <v>0.0</v>
      </c>
      <c r="E218" s="1" t="s">
        <v>25</v>
      </c>
      <c r="F218" s="1" t="s">
        <v>26</v>
      </c>
      <c r="G218" s="1" t="s">
        <v>27</v>
      </c>
      <c r="H218" s="1" t="s">
        <v>15700</v>
      </c>
      <c r="I218" s="1" t="s">
        <v>15701</v>
      </c>
      <c r="J218" s="1" t="s">
        <v>15701</v>
      </c>
      <c r="K218" s="2"/>
      <c r="L218" s="1">
        <v>-4.0</v>
      </c>
      <c r="M218" s="1"/>
      <c r="N218" s="1">
        <v>10.462216666666666</v>
      </c>
      <c r="O218" s="1" t="s">
        <v>15029</v>
      </c>
      <c r="P218" s="1" t="s">
        <v>15702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32</v>
      </c>
      <c r="B219" s="1" t="s">
        <v>112</v>
      </c>
      <c r="C219" s="1">
        <v>555.0</v>
      </c>
      <c r="D219" s="1">
        <v>0.0</v>
      </c>
      <c r="E219" s="2"/>
      <c r="F219" s="1" t="s">
        <v>26</v>
      </c>
      <c r="G219" s="1" t="s">
        <v>27</v>
      </c>
      <c r="H219" s="1" t="s">
        <v>15703</v>
      </c>
      <c r="I219" s="1" t="s">
        <v>15704</v>
      </c>
      <c r="J219" s="1" t="s">
        <v>15704</v>
      </c>
      <c r="K219" s="2"/>
      <c r="L219" s="1">
        <v>-11.0</v>
      </c>
      <c r="M219" s="1"/>
      <c r="N219" s="1">
        <v>8.3237</v>
      </c>
      <c r="O219" s="1" t="s">
        <v>15029</v>
      </c>
      <c r="P219" s="1" t="s">
        <v>15705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24</v>
      </c>
      <c r="B220" s="1" t="s">
        <v>17</v>
      </c>
      <c r="C220" s="1">
        <v>273.2</v>
      </c>
      <c r="D220" s="1">
        <v>0.0</v>
      </c>
      <c r="E220" s="1" t="s">
        <v>25</v>
      </c>
      <c r="F220" s="1" t="s">
        <v>26</v>
      </c>
      <c r="G220" s="1" t="s">
        <v>27</v>
      </c>
      <c r="H220" s="1" t="s">
        <v>15706</v>
      </c>
      <c r="I220" s="1" t="s">
        <v>15707</v>
      </c>
      <c r="J220" s="1" t="s">
        <v>15707</v>
      </c>
      <c r="K220" s="2"/>
      <c r="L220" s="1">
        <v>-8.0</v>
      </c>
      <c r="M220" s="1"/>
      <c r="N220" s="1">
        <v>6.3687</v>
      </c>
      <c r="O220" s="1" t="s">
        <v>15029</v>
      </c>
      <c r="P220" s="1" t="s">
        <v>15708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24</v>
      </c>
      <c r="B221" s="1" t="s">
        <v>17</v>
      </c>
      <c r="C221" s="1">
        <v>498.4</v>
      </c>
      <c r="D221" s="1">
        <v>0.0</v>
      </c>
      <c r="E221" s="1" t="s">
        <v>25</v>
      </c>
      <c r="F221" s="1" t="s">
        <v>26</v>
      </c>
      <c r="G221" s="1" t="s">
        <v>27</v>
      </c>
      <c r="H221" s="1" t="s">
        <v>15709</v>
      </c>
      <c r="I221" s="1" t="s">
        <v>15710</v>
      </c>
      <c r="J221" s="1" t="s">
        <v>15710</v>
      </c>
      <c r="K221" s="2"/>
      <c r="L221" s="1">
        <v>-2.0</v>
      </c>
      <c r="M221" s="1"/>
      <c r="N221" s="1">
        <v>12.135983333333334</v>
      </c>
      <c r="O221" s="1" t="s">
        <v>15029</v>
      </c>
      <c r="P221" s="1" t="s">
        <v>15711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48</v>
      </c>
      <c r="B222" s="1" t="s">
        <v>17</v>
      </c>
      <c r="C222" s="3">
        <v>586.0</v>
      </c>
      <c r="D222" s="1">
        <v>0.0</v>
      </c>
      <c r="E222" s="1" t="s">
        <v>25</v>
      </c>
      <c r="F222" s="1" t="s">
        <v>50</v>
      </c>
      <c r="G222" s="1" t="s">
        <v>19</v>
      </c>
      <c r="H222" s="1" t="s">
        <v>15712</v>
      </c>
      <c r="I222" s="1" t="s">
        <v>15713</v>
      </c>
      <c r="J222" s="1" t="s">
        <v>15714</v>
      </c>
      <c r="K222" s="1" t="s">
        <v>15715</v>
      </c>
      <c r="L222" s="1">
        <v>-4.0</v>
      </c>
      <c r="M222" s="1">
        <v>1.3062666666666667</v>
      </c>
      <c r="N222" s="1">
        <v>8.842066666666666</v>
      </c>
      <c r="O222" s="1" t="s">
        <v>5142</v>
      </c>
      <c r="P222" s="1" t="s">
        <v>15716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32</v>
      </c>
      <c r="B223" s="1" t="s">
        <v>1468</v>
      </c>
      <c r="C223" s="3">
        <v>329.0</v>
      </c>
      <c r="D223" s="1">
        <v>0.0</v>
      </c>
      <c r="E223" s="2"/>
      <c r="F223" s="1" t="s">
        <v>26</v>
      </c>
      <c r="G223" s="1" t="s">
        <v>27</v>
      </c>
      <c r="H223" s="1" t="s">
        <v>15717</v>
      </c>
      <c r="I223" s="2"/>
      <c r="J223" s="2"/>
      <c r="K223" s="2"/>
      <c r="L223" s="1">
        <v>0.0</v>
      </c>
      <c r="M223" s="1"/>
      <c r="N223" s="2"/>
      <c r="O223" s="1" t="s">
        <v>15029</v>
      </c>
      <c r="P223" s="1" t="s">
        <v>15699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24</v>
      </c>
      <c r="B224" s="1" t="s">
        <v>17</v>
      </c>
      <c r="C224" s="1">
        <v>214.2</v>
      </c>
      <c r="D224" s="1">
        <v>0.0</v>
      </c>
      <c r="E224" s="1" t="s">
        <v>25</v>
      </c>
      <c r="F224" s="1" t="s">
        <v>26</v>
      </c>
      <c r="G224" s="1" t="s">
        <v>27</v>
      </c>
      <c r="H224" s="1" t="s">
        <v>15718</v>
      </c>
      <c r="I224" s="1" t="s">
        <v>15719</v>
      </c>
      <c r="J224" s="1" t="s">
        <v>15719</v>
      </c>
      <c r="K224" s="2"/>
      <c r="L224" s="1">
        <v>-4.0</v>
      </c>
      <c r="M224" s="1"/>
      <c r="N224" s="1">
        <v>10.247983333333334</v>
      </c>
      <c r="O224" s="1" t="s">
        <v>15029</v>
      </c>
      <c r="P224" s="1" t="s">
        <v>15280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66</v>
      </c>
      <c r="B225" s="1" t="s">
        <v>17</v>
      </c>
      <c r="C225" s="1">
        <v>321.0</v>
      </c>
      <c r="D225" s="1">
        <v>0.0</v>
      </c>
      <c r="E225" s="1" t="s">
        <v>15720</v>
      </c>
      <c r="F225" s="1" t="s">
        <v>26</v>
      </c>
      <c r="G225" s="1" t="s">
        <v>27</v>
      </c>
      <c r="H225" s="1" t="s">
        <v>15721</v>
      </c>
      <c r="I225" s="1" t="s">
        <v>15722</v>
      </c>
      <c r="J225" s="1" t="s">
        <v>15722</v>
      </c>
      <c r="K225" s="2"/>
      <c r="L225" s="1">
        <v>-7.0</v>
      </c>
      <c r="M225" s="1"/>
      <c r="N225" s="1">
        <v>7.8017</v>
      </c>
      <c r="O225" s="1" t="s">
        <v>15029</v>
      </c>
      <c r="P225" s="1" t="s">
        <v>15723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48</v>
      </c>
      <c r="B226" s="1" t="s">
        <v>17</v>
      </c>
      <c r="C226" s="3">
        <v>388.0</v>
      </c>
      <c r="D226" s="1">
        <v>0.0</v>
      </c>
      <c r="E226" s="1" t="s">
        <v>25</v>
      </c>
      <c r="F226" s="1" t="s">
        <v>50</v>
      </c>
      <c r="G226" s="1" t="s">
        <v>27</v>
      </c>
      <c r="H226" s="1" t="s">
        <v>15724</v>
      </c>
      <c r="I226" s="1" t="s">
        <v>15725</v>
      </c>
      <c r="J226" s="1" t="s">
        <v>15726</v>
      </c>
      <c r="K226" s="1" t="s">
        <v>15727</v>
      </c>
      <c r="L226" s="1">
        <v>-5.0</v>
      </c>
      <c r="M226" s="1">
        <v>3.0273</v>
      </c>
      <c r="N226" s="1">
        <v>9.309483333333333</v>
      </c>
      <c r="O226" s="1" t="s">
        <v>5142</v>
      </c>
      <c r="P226" s="1" t="s">
        <v>15728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32</v>
      </c>
      <c r="B227" s="1" t="s">
        <v>17</v>
      </c>
      <c r="C227" s="1">
        <v>264.0</v>
      </c>
      <c r="D227" s="1">
        <v>0.0</v>
      </c>
      <c r="E227" s="2"/>
      <c r="F227" s="1" t="s">
        <v>26</v>
      </c>
      <c r="G227" s="1" t="s">
        <v>27</v>
      </c>
      <c r="H227" s="1" t="s">
        <v>15729</v>
      </c>
      <c r="I227" s="1" t="s">
        <v>15730</v>
      </c>
      <c r="J227" s="1" t="s">
        <v>15730</v>
      </c>
      <c r="K227" s="2"/>
      <c r="L227" s="1">
        <v>-7.0</v>
      </c>
      <c r="M227" s="1"/>
      <c r="N227" s="1">
        <v>7.2854</v>
      </c>
      <c r="O227" s="1" t="s">
        <v>15029</v>
      </c>
      <c r="P227" s="1" t="s">
        <v>15731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66</v>
      </c>
      <c r="B228" s="1" t="s">
        <v>17</v>
      </c>
      <c r="C228" s="1">
        <v>378.0</v>
      </c>
      <c r="D228" s="1">
        <v>0.0</v>
      </c>
      <c r="E228" s="1" t="s">
        <v>15732</v>
      </c>
      <c r="F228" s="1" t="s">
        <v>26</v>
      </c>
      <c r="G228" s="1" t="s">
        <v>27</v>
      </c>
      <c r="H228" s="1" t="s">
        <v>15733</v>
      </c>
      <c r="I228" s="1" t="s">
        <v>15734</v>
      </c>
      <c r="J228" s="1" t="s">
        <v>15734</v>
      </c>
      <c r="K228" s="2"/>
      <c r="L228" s="1">
        <v>-6.0</v>
      </c>
      <c r="M228" s="1"/>
      <c r="N228" s="1">
        <v>8.831983333333334</v>
      </c>
      <c r="O228" s="1" t="s">
        <v>15029</v>
      </c>
      <c r="P228" s="1" t="s">
        <v>15735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66</v>
      </c>
      <c r="B229" s="1" t="s">
        <v>17</v>
      </c>
      <c r="C229" s="1">
        <v>527.0</v>
      </c>
      <c r="D229" s="1">
        <v>0.0</v>
      </c>
      <c r="E229" s="1" t="s">
        <v>15720</v>
      </c>
      <c r="F229" s="1" t="s">
        <v>26</v>
      </c>
      <c r="G229" s="1" t="s">
        <v>27</v>
      </c>
      <c r="H229" s="1" t="s">
        <v>15736</v>
      </c>
      <c r="I229" s="1" t="s">
        <v>15737</v>
      </c>
      <c r="J229" s="1" t="s">
        <v>15737</v>
      </c>
      <c r="K229" s="2"/>
      <c r="L229" s="1">
        <v>-7.0</v>
      </c>
      <c r="M229" s="1"/>
      <c r="N229" s="1">
        <v>12.014183333333333</v>
      </c>
      <c r="O229" s="1" t="s">
        <v>15029</v>
      </c>
      <c r="P229" s="1" t="s">
        <v>15738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16</v>
      </c>
      <c r="B230" s="1" t="s">
        <v>17</v>
      </c>
      <c r="C230" s="1">
        <v>89.0</v>
      </c>
      <c r="D230" s="1">
        <v>0.0</v>
      </c>
      <c r="E230" s="2"/>
      <c r="F230" s="1" t="s">
        <v>18</v>
      </c>
      <c r="G230" s="1" t="s">
        <v>19</v>
      </c>
      <c r="H230" s="1" t="s">
        <v>15739</v>
      </c>
      <c r="I230" s="1" t="s">
        <v>15740</v>
      </c>
      <c r="J230" s="1" t="s">
        <v>15740</v>
      </c>
      <c r="K230" s="2"/>
      <c r="L230" s="1">
        <v>0.0</v>
      </c>
      <c r="M230" s="1"/>
      <c r="N230" s="1">
        <v>5.354983333333333</v>
      </c>
      <c r="O230" s="1" t="s">
        <v>22</v>
      </c>
      <c r="P230" s="1" t="s">
        <v>15741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66</v>
      </c>
      <c r="B231" s="1" t="s">
        <v>17</v>
      </c>
      <c r="C231" s="3">
        <v>329.0</v>
      </c>
      <c r="D231" s="1">
        <v>0.0</v>
      </c>
      <c r="E231" s="1" t="s">
        <v>12873</v>
      </c>
      <c r="F231" s="1" t="s">
        <v>26</v>
      </c>
      <c r="G231" s="1" t="s">
        <v>27</v>
      </c>
      <c r="H231" s="1" t="s">
        <v>15742</v>
      </c>
      <c r="I231" s="1" t="s">
        <v>15743</v>
      </c>
      <c r="J231" s="1" t="s">
        <v>15743</v>
      </c>
      <c r="K231" s="2"/>
      <c r="L231" s="1">
        <v>2.0</v>
      </c>
      <c r="M231" s="1"/>
      <c r="N231" s="1">
        <v>17.299833333333332</v>
      </c>
      <c r="O231" s="1" t="s">
        <v>15029</v>
      </c>
      <c r="P231" s="1" t="s">
        <v>14908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24</v>
      </c>
      <c r="B232" s="1" t="s">
        <v>17</v>
      </c>
      <c r="C232" s="1">
        <v>214.2</v>
      </c>
      <c r="D232" s="1">
        <v>0.0</v>
      </c>
      <c r="E232" s="1" t="s">
        <v>25</v>
      </c>
      <c r="F232" s="1" t="s">
        <v>26</v>
      </c>
      <c r="G232" s="1" t="s">
        <v>27</v>
      </c>
      <c r="H232" s="1" t="s">
        <v>15744</v>
      </c>
      <c r="I232" s="1" t="s">
        <v>15745</v>
      </c>
      <c r="J232" s="1" t="s">
        <v>15745</v>
      </c>
      <c r="K232" s="2"/>
      <c r="L232" s="1">
        <v>-7.0</v>
      </c>
      <c r="M232" s="1"/>
      <c r="N232" s="1">
        <v>7.120583333333333</v>
      </c>
      <c r="O232" s="1" t="s">
        <v>15029</v>
      </c>
      <c r="P232" s="1" t="s">
        <v>15065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24</v>
      </c>
      <c r="B233" s="1" t="s">
        <v>17</v>
      </c>
      <c r="C233" s="1">
        <v>239.2</v>
      </c>
      <c r="D233" s="1">
        <v>0.0</v>
      </c>
      <c r="E233" s="1" t="s">
        <v>25</v>
      </c>
      <c r="F233" s="1" t="s">
        <v>26</v>
      </c>
      <c r="G233" s="1" t="s">
        <v>27</v>
      </c>
      <c r="H233" s="1" t="s">
        <v>15746</v>
      </c>
      <c r="I233" s="1" t="s">
        <v>15747</v>
      </c>
      <c r="J233" s="1" t="s">
        <v>15747</v>
      </c>
      <c r="K233" s="2"/>
      <c r="L233" s="1">
        <v>-6.0</v>
      </c>
      <c r="M233" s="1"/>
      <c r="N233" s="1">
        <v>8.605133333333333</v>
      </c>
      <c r="O233" s="1" t="s">
        <v>15029</v>
      </c>
      <c r="P233" s="1" t="s">
        <v>15748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32</v>
      </c>
      <c r="B234" s="1" t="s">
        <v>17</v>
      </c>
      <c r="C234" s="1">
        <v>329.0</v>
      </c>
      <c r="D234" s="1">
        <v>0.0</v>
      </c>
      <c r="E234" s="2"/>
      <c r="F234" s="1" t="s">
        <v>26</v>
      </c>
      <c r="G234" s="1" t="s">
        <v>27</v>
      </c>
      <c r="H234" s="1" t="s">
        <v>15749</v>
      </c>
      <c r="I234" s="1" t="s">
        <v>15750</v>
      </c>
      <c r="J234" s="1" t="s">
        <v>15750</v>
      </c>
      <c r="K234" s="2"/>
      <c r="L234" s="1">
        <v>-3.0</v>
      </c>
      <c r="M234" s="1"/>
      <c r="N234" s="1">
        <v>11.923716666666667</v>
      </c>
      <c r="O234" s="1" t="s">
        <v>15029</v>
      </c>
      <c r="P234" s="1" t="s">
        <v>15751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32</v>
      </c>
      <c r="B235" s="1" t="s">
        <v>17</v>
      </c>
      <c r="C235" s="1">
        <v>483.0</v>
      </c>
      <c r="D235" s="1">
        <v>0.0</v>
      </c>
      <c r="E235" s="2"/>
      <c r="F235" s="1" t="s">
        <v>26</v>
      </c>
      <c r="G235" s="1" t="s">
        <v>27</v>
      </c>
      <c r="H235" s="1" t="s">
        <v>15752</v>
      </c>
      <c r="I235" s="1" t="s">
        <v>15753</v>
      </c>
      <c r="J235" s="1" t="s">
        <v>15753</v>
      </c>
      <c r="K235" s="2"/>
      <c r="L235" s="1">
        <v>-1.0</v>
      </c>
      <c r="M235" s="1"/>
      <c r="N235" s="1">
        <v>13.085983333333333</v>
      </c>
      <c r="O235" s="1" t="s">
        <v>15029</v>
      </c>
      <c r="P235" s="1" t="s">
        <v>15754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16</v>
      </c>
      <c r="B236" s="1" t="s">
        <v>17</v>
      </c>
      <c r="C236" s="1">
        <v>49.0</v>
      </c>
      <c r="D236" s="1">
        <v>0.0</v>
      </c>
      <c r="E236" s="2"/>
      <c r="F236" s="1" t="s">
        <v>18</v>
      </c>
      <c r="G236" s="1" t="s">
        <v>19</v>
      </c>
      <c r="H236" s="1" t="s">
        <v>15755</v>
      </c>
      <c r="I236" s="1" t="s">
        <v>15756</v>
      </c>
      <c r="J236" s="1" t="s">
        <v>15756</v>
      </c>
      <c r="K236" s="2"/>
      <c r="L236" s="1">
        <v>-4.0</v>
      </c>
      <c r="M236" s="1"/>
      <c r="N236" s="1">
        <v>0.13116666666666665</v>
      </c>
      <c r="O236" s="1" t="s">
        <v>22</v>
      </c>
      <c r="P236" s="1" t="s">
        <v>15757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16</v>
      </c>
      <c r="B237" s="1" t="s">
        <v>17</v>
      </c>
      <c r="C237" s="1">
        <v>119.0</v>
      </c>
      <c r="D237" s="1">
        <v>0.0</v>
      </c>
      <c r="E237" s="2"/>
      <c r="F237" s="1" t="s">
        <v>18</v>
      </c>
      <c r="G237" s="1" t="s">
        <v>19</v>
      </c>
      <c r="H237" s="1" t="s">
        <v>15758</v>
      </c>
      <c r="I237" s="1" t="s">
        <v>15759</v>
      </c>
      <c r="J237" s="1" t="s">
        <v>15759</v>
      </c>
      <c r="K237" s="2"/>
      <c r="L237" s="1">
        <v>2.0</v>
      </c>
      <c r="M237" s="1"/>
      <c r="N237" s="1">
        <v>7.342</v>
      </c>
      <c r="O237" s="1" t="s">
        <v>22</v>
      </c>
      <c r="P237" s="1" t="s">
        <v>15760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24</v>
      </c>
      <c r="B238" s="1" t="s">
        <v>17</v>
      </c>
      <c r="C238" s="1">
        <v>375.2</v>
      </c>
      <c r="D238" s="1">
        <v>0.0</v>
      </c>
      <c r="E238" s="1" t="s">
        <v>25</v>
      </c>
      <c r="F238" s="1" t="s">
        <v>26</v>
      </c>
      <c r="G238" s="1" t="s">
        <v>27</v>
      </c>
      <c r="H238" s="1" t="s">
        <v>15761</v>
      </c>
      <c r="I238" s="1" t="s">
        <v>15762</v>
      </c>
      <c r="J238" s="1" t="s">
        <v>15762</v>
      </c>
      <c r="K238" s="2"/>
      <c r="L238" s="1">
        <v>-2.0</v>
      </c>
      <c r="M238" s="1"/>
      <c r="N238" s="1">
        <v>12.023483333333333</v>
      </c>
      <c r="O238" s="1" t="s">
        <v>15029</v>
      </c>
      <c r="P238" s="1" t="s">
        <v>15763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24</v>
      </c>
      <c r="B239" s="1" t="s">
        <v>17</v>
      </c>
      <c r="C239" s="1">
        <v>427.0</v>
      </c>
      <c r="D239" s="1">
        <v>0.0</v>
      </c>
      <c r="E239" s="1" t="s">
        <v>25</v>
      </c>
      <c r="F239" s="1" t="s">
        <v>26</v>
      </c>
      <c r="G239" s="1" t="s">
        <v>27</v>
      </c>
      <c r="H239" s="1" t="s">
        <v>15764</v>
      </c>
      <c r="I239" s="1" t="s">
        <v>15765</v>
      </c>
      <c r="J239" s="1" t="s">
        <v>15765</v>
      </c>
      <c r="K239" s="2"/>
      <c r="L239" s="1">
        <v>0.0</v>
      </c>
      <c r="M239" s="1"/>
      <c r="N239" s="1">
        <v>14.354583333333334</v>
      </c>
      <c r="O239" s="1" t="s">
        <v>15029</v>
      </c>
      <c r="P239" s="1" t="s">
        <v>15766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16</v>
      </c>
      <c r="B240" s="1" t="s">
        <v>17</v>
      </c>
      <c r="C240" s="1">
        <v>65.0</v>
      </c>
      <c r="D240" s="1">
        <v>0.0</v>
      </c>
      <c r="E240" s="2"/>
      <c r="F240" s="1" t="s">
        <v>18</v>
      </c>
      <c r="G240" s="1" t="s">
        <v>19</v>
      </c>
      <c r="H240" s="1" t="s">
        <v>15767</v>
      </c>
      <c r="I240" s="1" t="s">
        <v>15768</v>
      </c>
      <c r="J240" s="1" t="s">
        <v>15768</v>
      </c>
      <c r="K240" s="2"/>
      <c r="L240" s="1">
        <v>-4.0</v>
      </c>
      <c r="M240" s="1"/>
      <c r="N240" s="1">
        <v>0.22378333333333333</v>
      </c>
      <c r="O240" s="1" t="s">
        <v>22</v>
      </c>
      <c r="P240" s="1" t="s">
        <v>15769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16</v>
      </c>
      <c r="B241" s="3" t="s">
        <v>17</v>
      </c>
      <c r="C241" s="1">
        <v>20.0</v>
      </c>
      <c r="D241" s="1">
        <v>35.0</v>
      </c>
      <c r="E241" s="2"/>
      <c r="F241" s="1" t="s">
        <v>18</v>
      </c>
      <c r="G241" s="1" t="s">
        <v>19</v>
      </c>
      <c r="H241" s="1" t="s">
        <v>15770</v>
      </c>
      <c r="I241" s="1" t="s">
        <v>15771</v>
      </c>
      <c r="J241" s="1" t="s">
        <v>15771</v>
      </c>
      <c r="K241" s="2"/>
      <c r="L241" s="1">
        <v>-4.0</v>
      </c>
      <c r="M241" s="1"/>
      <c r="N241" s="1">
        <v>0.0248</v>
      </c>
      <c r="O241" s="1" t="s">
        <v>22</v>
      </c>
      <c r="P241" s="1" t="s">
        <v>15772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66</v>
      </c>
      <c r="B242" s="1" t="s">
        <v>17</v>
      </c>
      <c r="C242" s="3">
        <v>498.0</v>
      </c>
      <c r="D242" s="1">
        <v>0.0</v>
      </c>
      <c r="E242" s="1" t="s">
        <v>12989</v>
      </c>
      <c r="F242" s="1" t="s">
        <v>26</v>
      </c>
      <c r="G242" s="1" t="s">
        <v>27</v>
      </c>
      <c r="H242" s="1" t="s">
        <v>15773</v>
      </c>
      <c r="I242" s="1" t="s">
        <v>15774</v>
      </c>
      <c r="J242" s="1" t="s">
        <v>15774</v>
      </c>
      <c r="K242" s="2"/>
      <c r="L242" s="1">
        <v>-2.0</v>
      </c>
      <c r="M242" s="1"/>
      <c r="N242" s="1">
        <v>12.098083333333333</v>
      </c>
      <c r="O242" s="1" t="s">
        <v>15029</v>
      </c>
      <c r="P242" s="1" t="s">
        <v>15775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32</v>
      </c>
      <c r="B243" s="1" t="s">
        <v>17</v>
      </c>
      <c r="C243" s="1">
        <v>523.0</v>
      </c>
      <c r="D243" s="1">
        <v>0.0</v>
      </c>
      <c r="E243" s="2"/>
      <c r="F243" s="1" t="s">
        <v>26</v>
      </c>
      <c r="G243" s="1" t="s">
        <v>27</v>
      </c>
      <c r="H243" s="1" t="s">
        <v>15776</v>
      </c>
      <c r="I243" s="1" t="s">
        <v>15777</v>
      </c>
      <c r="J243" s="1" t="s">
        <v>15777</v>
      </c>
      <c r="K243" s="2"/>
      <c r="L243" s="1">
        <v>-9.0</v>
      </c>
      <c r="M243" s="1"/>
      <c r="N243" s="1">
        <v>10.126916666666666</v>
      </c>
      <c r="O243" s="1" t="s">
        <v>15029</v>
      </c>
      <c r="P243" s="1" t="s">
        <v>15778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24</v>
      </c>
      <c r="B244" s="1" t="s">
        <v>17</v>
      </c>
      <c r="C244" s="1">
        <v>428.4</v>
      </c>
      <c r="D244" s="1">
        <v>0.0</v>
      </c>
      <c r="E244" s="1" t="s">
        <v>25</v>
      </c>
      <c r="F244" s="1" t="s">
        <v>26</v>
      </c>
      <c r="G244" s="1" t="s">
        <v>27</v>
      </c>
      <c r="H244" s="1" t="s">
        <v>15779</v>
      </c>
      <c r="I244" s="1" t="s">
        <v>15780</v>
      </c>
      <c r="J244" s="1" t="s">
        <v>15780</v>
      </c>
      <c r="K244" s="2"/>
      <c r="L244" s="1">
        <v>-6.0</v>
      </c>
      <c r="M244" s="1"/>
      <c r="N244" s="1">
        <v>8.34815</v>
      </c>
      <c r="O244" s="1" t="s">
        <v>15029</v>
      </c>
      <c r="P244" s="1" t="s">
        <v>15608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32</v>
      </c>
      <c r="B245" s="1" t="s">
        <v>17</v>
      </c>
      <c r="C245" s="1">
        <v>691.0</v>
      </c>
      <c r="D245" s="1">
        <v>0.0</v>
      </c>
      <c r="E245" s="2"/>
      <c r="F245" s="1" t="s">
        <v>26</v>
      </c>
      <c r="G245" s="1" t="s">
        <v>27</v>
      </c>
      <c r="H245" s="1" t="s">
        <v>15781</v>
      </c>
      <c r="I245" s="1" t="s">
        <v>15782</v>
      </c>
      <c r="J245" s="1" t="s">
        <v>15782</v>
      </c>
      <c r="K245" s="2"/>
      <c r="L245" s="1">
        <v>-4.0</v>
      </c>
      <c r="M245" s="1"/>
      <c r="N245" s="1">
        <v>15.0887</v>
      </c>
      <c r="O245" s="1" t="s">
        <v>15029</v>
      </c>
      <c r="P245" s="1" t="s">
        <v>15783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16</v>
      </c>
      <c r="B246" s="1" t="s">
        <v>17</v>
      </c>
      <c r="C246" s="1">
        <v>119.0</v>
      </c>
      <c r="D246" s="1">
        <v>0.0</v>
      </c>
      <c r="E246" s="2"/>
      <c r="F246" s="1" t="s">
        <v>18</v>
      </c>
      <c r="G246" s="1" t="s">
        <v>19</v>
      </c>
      <c r="H246" s="1" t="s">
        <v>15784</v>
      </c>
      <c r="I246" s="1" t="s">
        <v>15785</v>
      </c>
      <c r="J246" s="1" t="s">
        <v>15785</v>
      </c>
      <c r="K246" s="2"/>
      <c r="L246" s="1">
        <v>6.0</v>
      </c>
      <c r="M246" s="1"/>
      <c r="N246" s="1">
        <v>11.1446</v>
      </c>
      <c r="O246" s="1" t="s">
        <v>22</v>
      </c>
      <c r="P246" s="1" t="s">
        <v>15786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24</v>
      </c>
      <c r="B247" s="1" t="s">
        <v>17</v>
      </c>
      <c r="C247" s="1">
        <v>428.4</v>
      </c>
      <c r="D247" s="1">
        <v>0.0</v>
      </c>
      <c r="E247" s="1" t="s">
        <v>25</v>
      </c>
      <c r="F247" s="1" t="s">
        <v>26</v>
      </c>
      <c r="G247" s="1" t="s">
        <v>27</v>
      </c>
      <c r="H247" s="1" t="s">
        <v>15787</v>
      </c>
      <c r="I247" s="1" t="s">
        <v>15788</v>
      </c>
      <c r="J247" s="1" t="s">
        <v>15788</v>
      </c>
      <c r="K247" s="2"/>
      <c r="L247" s="1">
        <v>3.0</v>
      </c>
      <c r="M247" s="1"/>
      <c r="N247" s="1">
        <v>18.08535</v>
      </c>
      <c r="O247" s="1" t="s">
        <v>15029</v>
      </c>
      <c r="P247" s="1" t="s">
        <v>15789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32</v>
      </c>
      <c r="B248" s="1" t="s">
        <v>17</v>
      </c>
      <c r="C248" s="1">
        <v>364.0</v>
      </c>
      <c r="D248" s="1">
        <v>0.0</v>
      </c>
      <c r="E248" s="2"/>
      <c r="F248" s="1" t="s">
        <v>26</v>
      </c>
      <c r="G248" s="1" t="s">
        <v>27</v>
      </c>
      <c r="H248" s="1" t="s">
        <v>15790</v>
      </c>
      <c r="I248" s="1" t="s">
        <v>15791</v>
      </c>
      <c r="J248" s="1" t="s">
        <v>15791</v>
      </c>
      <c r="K248" s="2"/>
      <c r="L248" s="1">
        <v>0.0</v>
      </c>
      <c r="M248" s="1"/>
      <c r="N248" s="1">
        <v>15.62545</v>
      </c>
      <c r="O248" s="1" t="s">
        <v>15029</v>
      </c>
      <c r="P248" s="1" t="s">
        <v>15792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16</v>
      </c>
      <c r="B249" s="1" t="s">
        <v>17</v>
      </c>
      <c r="C249" s="1">
        <v>583.0</v>
      </c>
      <c r="D249" s="1">
        <v>0.0</v>
      </c>
      <c r="E249" s="2"/>
      <c r="F249" s="1" t="s">
        <v>18</v>
      </c>
      <c r="G249" s="1" t="s">
        <v>19</v>
      </c>
      <c r="H249" s="1" t="s">
        <v>15793</v>
      </c>
      <c r="I249" s="1" t="s">
        <v>15794</v>
      </c>
      <c r="J249" s="1" t="s">
        <v>15794</v>
      </c>
      <c r="K249" s="2"/>
      <c r="L249" s="1">
        <v>2.0</v>
      </c>
      <c r="M249" s="1"/>
      <c r="N249" s="1">
        <v>12.556983333333333</v>
      </c>
      <c r="O249" s="1" t="s">
        <v>22</v>
      </c>
      <c r="P249" s="1" t="s">
        <v>15795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32</v>
      </c>
      <c r="B250" s="1" t="s">
        <v>17</v>
      </c>
      <c r="C250" s="1">
        <v>394.0</v>
      </c>
      <c r="D250" s="1">
        <v>0.0</v>
      </c>
      <c r="E250" s="2"/>
      <c r="F250" s="1" t="s">
        <v>26</v>
      </c>
      <c r="G250" s="1" t="s">
        <v>27</v>
      </c>
      <c r="H250" s="1" t="s">
        <v>15796</v>
      </c>
      <c r="I250" s="1" t="s">
        <v>15797</v>
      </c>
      <c r="J250" s="1" t="s">
        <v>15797</v>
      </c>
      <c r="K250" s="2"/>
      <c r="L250" s="1">
        <v>7.0</v>
      </c>
      <c r="M250" s="1"/>
      <c r="N250" s="1">
        <v>22.365566666666666</v>
      </c>
      <c r="O250" s="1" t="s">
        <v>15029</v>
      </c>
      <c r="P250" s="1" t="s">
        <v>15798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66</v>
      </c>
      <c r="B251" s="1" t="s">
        <v>17</v>
      </c>
      <c r="C251" s="3">
        <v>388.0</v>
      </c>
      <c r="D251" s="1">
        <v>0.0</v>
      </c>
      <c r="E251" s="1" t="s">
        <v>2400</v>
      </c>
      <c r="F251" s="1" t="s">
        <v>26</v>
      </c>
      <c r="G251" s="1" t="s">
        <v>27</v>
      </c>
      <c r="H251" s="1" t="s">
        <v>15799</v>
      </c>
      <c r="I251" s="1" t="s">
        <v>15800</v>
      </c>
      <c r="J251" s="1" t="s">
        <v>15800</v>
      </c>
      <c r="K251" s="2"/>
      <c r="L251" s="1">
        <v>0.0</v>
      </c>
      <c r="M251" s="1"/>
      <c r="N251" s="1">
        <v>15.833316666666667</v>
      </c>
      <c r="O251" s="1" t="s">
        <v>15029</v>
      </c>
      <c r="P251" s="1" t="s">
        <v>15801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24</v>
      </c>
      <c r="B252" s="1" t="s">
        <v>17</v>
      </c>
      <c r="C252" s="3">
        <v>677.6</v>
      </c>
      <c r="D252" s="1">
        <v>0.0</v>
      </c>
      <c r="E252" s="1" t="s">
        <v>25</v>
      </c>
      <c r="F252" s="1" t="s">
        <v>26</v>
      </c>
      <c r="G252" s="1" t="s">
        <v>27</v>
      </c>
      <c r="H252" s="1" t="s">
        <v>15802</v>
      </c>
      <c r="I252" s="1" t="s">
        <v>15803</v>
      </c>
      <c r="J252" s="1" t="s">
        <v>15803</v>
      </c>
      <c r="K252" s="2"/>
      <c r="L252" s="1">
        <v>-4.0</v>
      </c>
      <c r="M252" s="1"/>
      <c r="N252" s="1">
        <v>15.423283333333334</v>
      </c>
      <c r="O252" s="1" t="s">
        <v>15029</v>
      </c>
      <c r="P252" s="1" t="s">
        <v>15804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24</v>
      </c>
      <c r="B253" s="1" t="s">
        <v>17</v>
      </c>
      <c r="C253" s="3">
        <v>364.0</v>
      </c>
      <c r="D253" s="1">
        <v>0.0</v>
      </c>
      <c r="E253" s="1" t="s">
        <v>25</v>
      </c>
      <c r="F253" s="1" t="s">
        <v>26</v>
      </c>
      <c r="G253" s="1" t="s">
        <v>27</v>
      </c>
      <c r="H253" s="1" t="s">
        <v>15805</v>
      </c>
      <c r="I253" s="1" t="s">
        <v>15806</v>
      </c>
      <c r="J253" s="1" t="s">
        <v>15806</v>
      </c>
      <c r="K253" s="2"/>
      <c r="L253" s="1">
        <v>-4.0</v>
      </c>
      <c r="M253" s="1"/>
      <c r="N253" s="1">
        <v>10.369466666666666</v>
      </c>
      <c r="O253" s="1" t="s">
        <v>15029</v>
      </c>
      <c r="P253" s="1" t="s">
        <v>15807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24</v>
      </c>
      <c r="B254" s="1" t="s">
        <v>17</v>
      </c>
      <c r="C254" s="1">
        <v>341.2</v>
      </c>
      <c r="D254" s="1">
        <v>0.0</v>
      </c>
      <c r="E254" s="1" t="s">
        <v>25</v>
      </c>
      <c r="F254" s="1" t="s">
        <v>26</v>
      </c>
      <c r="G254" s="1" t="s">
        <v>27</v>
      </c>
      <c r="H254" s="1" t="s">
        <v>15808</v>
      </c>
      <c r="I254" s="1" t="s">
        <v>15809</v>
      </c>
      <c r="J254" s="1" t="s">
        <v>15809</v>
      </c>
      <c r="K254" s="2"/>
      <c r="L254" s="1">
        <v>0.0</v>
      </c>
      <c r="M254" s="1"/>
      <c r="N254" s="1">
        <v>14.38605</v>
      </c>
      <c r="O254" s="1" t="s">
        <v>15029</v>
      </c>
      <c r="P254" s="1" t="s">
        <v>15810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24</v>
      </c>
      <c r="B255" s="1" t="s">
        <v>17</v>
      </c>
      <c r="C255" s="1">
        <v>405.2</v>
      </c>
      <c r="D255" s="1">
        <v>0.0</v>
      </c>
      <c r="E255" s="1" t="s">
        <v>25</v>
      </c>
      <c r="F255" s="1" t="s">
        <v>26</v>
      </c>
      <c r="G255" s="1" t="s">
        <v>27</v>
      </c>
      <c r="H255" s="1" t="s">
        <v>15811</v>
      </c>
      <c r="I255" s="1" t="s">
        <v>15812</v>
      </c>
      <c r="J255" s="1" t="s">
        <v>15812</v>
      </c>
      <c r="K255" s="2"/>
      <c r="L255" s="1">
        <v>-1.0</v>
      </c>
      <c r="M255" s="1"/>
      <c r="N255" s="1">
        <v>13.626366666666666</v>
      </c>
      <c r="O255" s="1" t="s">
        <v>15029</v>
      </c>
      <c r="P255" s="1" t="s">
        <v>15813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16</v>
      </c>
      <c r="B256" s="1" t="s">
        <v>17</v>
      </c>
      <c r="C256" s="1">
        <v>20.0</v>
      </c>
      <c r="D256" s="1">
        <v>0.0</v>
      </c>
      <c r="E256" s="2"/>
      <c r="F256" s="1" t="s">
        <v>18</v>
      </c>
      <c r="G256" s="1" t="s">
        <v>19</v>
      </c>
      <c r="H256" s="1" t="s">
        <v>15814</v>
      </c>
      <c r="I256" s="1" t="s">
        <v>15815</v>
      </c>
      <c r="J256" s="1" t="s">
        <v>15815</v>
      </c>
      <c r="K256" s="2"/>
      <c r="L256" s="1">
        <v>-3.0</v>
      </c>
      <c r="M256" s="1"/>
      <c r="N256" s="1">
        <v>1.0929</v>
      </c>
      <c r="O256" s="1" t="s">
        <v>22</v>
      </c>
      <c r="P256" s="1" t="s">
        <v>15816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24</v>
      </c>
      <c r="B257" s="1" t="s">
        <v>17</v>
      </c>
      <c r="C257" s="1">
        <v>366.2</v>
      </c>
      <c r="D257" s="1">
        <v>0.0</v>
      </c>
      <c r="E257" s="1" t="s">
        <v>25</v>
      </c>
      <c r="F257" s="1" t="s">
        <v>26</v>
      </c>
      <c r="G257" s="1" t="s">
        <v>27</v>
      </c>
      <c r="H257" s="1" t="s">
        <v>15817</v>
      </c>
      <c r="I257" s="1" t="s">
        <v>15818</v>
      </c>
      <c r="J257" s="1" t="s">
        <v>15818</v>
      </c>
      <c r="K257" s="2"/>
      <c r="L257" s="1">
        <v>-2.0</v>
      </c>
      <c r="M257" s="1"/>
      <c r="N257" s="1">
        <v>12.800716666666666</v>
      </c>
      <c r="O257" s="1" t="s">
        <v>15029</v>
      </c>
      <c r="P257" s="1" t="s">
        <v>15819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16</v>
      </c>
      <c r="B258" s="1" t="s">
        <v>17</v>
      </c>
      <c r="C258" s="1">
        <v>119.0</v>
      </c>
      <c r="D258" s="1">
        <v>0.0</v>
      </c>
      <c r="E258" s="2"/>
      <c r="F258" s="1" t="s">
        <v>18</v>
      </c>
      <c r="G258" s="1" t="s">
        <v>19</v>
      </c>
      <c r="H258" s="1" t="s">
        <v>15820</v>
      </c>
      <c r="I258" s="1" t="s">
        <v>15821</v>
      </c>
      <c r="J258" s="1" t="s">
        <v>15821</v>
      </c>
      <c r="K258" s="2"/>
      <c r="L258" s="1">
        <v>10.0</v>
      </c>
      <c r="M258" s="1"/>
      <c r="N258" s="1">
        <v>15.060233333333333</v>
      </c>
      <c r="O258" s="1" t="s">
        <v>22</v>
      </c>
      <c r="P258" s="1" t="s">
        <v>15822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24</v>
      </c>
      <c r="B259" s="1" t="s">
        <v>17</v>
      </c>
      <c r="C259" s="1">
        <v>318.2</v>
      </c>
      <c r="D259" s="1">
        <v>0.0</v>
      </c>
      <c r="E259" s="1" t="s">
        <v>25</v>
      </c>
      <c r="F259" s="1" t="s">
        <v>26</v>
      </c>
      <c r="G259" s="1" t="s">
        <v>27</v>
      </c>
      <c r="H259" s="1" t="s">
        <v>15823</v>
      </c>
      <c r="I259" s="1" t="s">
        <v>15824</v>
      </c>
      <c r="J259" s="1" t="s">
        <v>15824</v>
      </c>
      <c r="K259" s="2"/>
      <c r="L259" s="1">
        <v>0.0</v>
      </c>
      <c r="M259" s="1"/>
      <c r="N259" s="1">
        <v>15.6498</v>
      </c>
      <c r="O259" s="1" t="s">
        <v>15029</v>
      </c>
      <c r="P259" s="1" t="s">
        <v>15825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24</v>
      </c>
      <c r="B260" s="1" t="s">
        <v>17</v>
      </c>
      <c r="C260" s="1">
        <v>249.2</v>
      </c>
      <c r="D260" s="1">
        <v>0.0</v>
      </c>
      <c r="E260" s="1" t="s">
        <v>25</v>
      </c>
      <c r="F260" s="1" t="s">
        <v>26</v>
      </c>
      <c r="G260" s="1" t="s">
        <v>27</v>
      </c>
      <c r="H260" s="1" t="s">
        <v>15826</v>
      </c>
      <c r="I260" s="1" t="s">
        <v>15827</v>
      </c>
      <c r="J260" s="1" t="s">
        <v>15827</v>
      </c>
      <c r="K260" s="2"/>
      <c r="L260" s="1">
        <v>-5.0</v>
      </c>
      <c r="M260" s="1"/>
      <c r="N260" s="1">
        <v>9.4576</v>
      </c>
      <c r="O260" s="1" t="s">
        <v>15029</v>
      </c>
      <c r="P260" s="1" t="s">
        <v>15828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32</v>
      </c>
      <c r="B261" s="1" t="s">
        <v>112</v>
      </c>
      <c r="C261" s="1">
        <v>658.0</v>
      </c>
      <c r="D261" s="1">
        <v>0.0</v>
      </c>
      <c r="E261" s="2"/>
      <c r="F261" s="1" t="s">
        <v>26</v>
      </c>
      <c r="G261" s="1" t="s">
        <v>27</v>
      </c>
      <c r="H261" s="1" t="s">
        <v>15829</v>
      </c>
      <c r="I261" s="1" t="s">
        <v>15830</v>
      </c>
      <c r="J261" s="1" t="s">
        <v>15830</v>
      </c>
      <c r="K261" s="2"/>
      <c r="L261" s="1">
        <v>-4.0</v>
      </c>
      <c r="M261" s="1"/>
      <c r="N261" s="1">
        <v>15.599083333333333</v>
      </c>
      <c r="O261" s="1" t="s">
        <v>15029</v>
      </c>
      <c r="P261" s="1" t="s">
        <v>15831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24</v>
      </c>
      <c r="B262" s="1" t="s">
        <v>17</v>
      </c>
      <c r="C262" s="1">
        <v>439.0</v>
      </c>
      <c r="D262" s="1">
        <v>0.0</v>
      </c>
      <c r="E262" s="1" t="s">
        <v>25</v>
      </c>
      <c r="F262" s="1" t="s">
        <v>26</v>
      </c>
      <c r="G262" s="1" t="s">
        <v>27</v>
      </c>
      <c r="H262" s="1" t="s">
        <v>15832</v>
      </c>
      <c r="I262" s="1" t="s">
        <v>15833</v>
      </c>
      <c r="J262" s="1" t="s">
        <v>15833</v>
      </c>
      <c r="K262" s="2"/>
      <c r="L262" s="1">
        <v>-2.0</v>
      </c>
      <c r="M262" s="1"/>
      <c r="N262" s="1">
        <v>12.095966666666667</v>
      </c>
      <c r="O262" s="1" t="s">
        <v>15029</v>
      </c>
      <c r="P262" s="1" t="s">
        <v>15834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32</v>
      </c>
      <c r="B263" s="1" t="s">
        <v>112</v>
      </c>
      <c r="C263" s="3">
        <v>329.0</v>
      </c>
      <c r="D263" s="1">
        <v>0.0</v>
      </c>
      <c r="E263" s="2"/>
      <c r="F263" s="1" t="s">
        <v>26</v>
      </c>
      <c r="G263" s="1" t="s">
        <v>27</v>
      </c>
      <c r="H263" s="1" t="s">
        <v>15835</v>
      </c>
      <c r="I263" s="1" t="s">
        <v>15836</v>
      </c>
      <c r="J263" s="1" t="s">
        <v>15836</v>
      </c>
      <c r="K263" s="2"/>
      <c r="L263" s="1">
        <v>3.0</v>
      </c>
      <c r="M263" s="1"/>
      <c r="N263" s="1">
        <v>18.006733333333333</v>
      </c>
      <c r="O263" s="1" t="s">
        <v>15029</v>
      </c>
      <c r="P263" s="1" t="s">
        <v>15837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48</v>
      </c>
      <c r="B264" s="1" t="s">
        <v>17</v>
      </c>
      <c r="C264" s="1">
        <v>247.0</v>
      </c>
      <c r="D264" s="1">
        <v>62.0</v>
      </c>
      <c r="E264" s="2"/>
      <c r="F264" s="1" t="s">
        <v>18</v>
      </c>
      <c r="G264" s="1" t="s">
        <v>19</v>
      </c>
      <c r="H264" s="1" t="s">
        <v>15838</v>
      </c>
      <c r="I264" s="1" t="s">
        <v>15839</v>
      </c>
      <c r="J264" s="1" t="s">
        <v>15839</v>
      </c>
      <c r="K264" s="2"/>
      <c r="L264" s="1">
        <v>0.0</v>
      </c>
      <c r="M264" s="1"/>
      <c r="N264" s="1">
        <v>19.369283333333332</v>
      </c>
      <c r="O264" s="1" t="s">
        <v>5142</v>
      </c>
      <c r="P264" s="1" t="s">
        <v>8334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48</v>
      </c>
      <c r="B265" s="1" t="s">
        <v>17</v>
      </c>
      <c r="C265" s="1">
        <v>434.0</v>
      </c>
      <c r="D265" s="1">
        <v>104.0</v>
      </c>
      <c r="E265" s="2"/>
      <c r="F265" s="1" t="s">
        <v>18</v>
      </c>
      <c r="G265" s="1" t="s">
        <v>19</v>
      </c>
      <c r="H265" s="1" t="s">
        <v>15840</v>
      </c>
      <c r="I265" s="1" t="s">
        <v>15841</v>
      </c>
      <c r="J265" s="1" t="s">
        <v>15841</v>
      </c>
      <c r="K265" s="2"/>
      <c r="L265" s="1">
        <v>0.0</v>
      </c>
      <c r="M265" s="1"/>
      <c r="N265" s="1">
        <v>20.11355</v>
      </c>
      <c r="O265" s="1" t="s">
        <v>5142</v>
      </c>
      <c r="P265" s="1" t="s">
        <v>15842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24</v>
      </c>
      <c r="B266" s="1" t="s">
        <v>17</v>
      </c>
      <c r="C266" s="3">
        <v>509.2</v>
      </c>
      <c r="D266" s="1">
        <v>0.0</v>
      </c>
      <c r="E266" s="1" t="s">
        <v>25</v>
      </c>
      <c r="F266" s="1" t="s">
        <v>26</v>
      </c>
      <c r="G266" s="1" t="s">
        <v>27</v>
      </c>
      <c r="H266" s="1" t="s">
        <v>15843</v>
      </c>
      <c r="I266" s="1" t="s">
        <v>15844</v>
      </c>
      <c r="J266" s="1" t="s">
        <v>15844</v>
      </c>
      <c r="K266" s="2"/>
      <c r="L266" s="1">
        <v>-10.0</v>
      </c>
      <c r="M266" s="1"/>
      <c r="N266" s="1">
        <v>9.999033333333333</v>
      </c>
      <c r="O266" s="1" t="s">
        <v>15029</v>
      </c>
      <c r="P266" s="1" t="s">
        <v>15845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66</v>
      </c>
      <c r="B267" s="1" t="s">
        <v>112</v>
      </c>
      <c r="C267" s="3">
        <v>323.0</v>
      </c>
      <c r="D267" s="1">
        <v>0.0</v>
      </c>
      <c r="E267" s="1" t="s">
        <v>617</v>
      </c>
      <c r="F267" s="1" t="s">
        <v>26</v>
      </c>
      <c r="G267" s="1" t="s">
        <v>27</v>
      </c>
      <c r="H267" s="1" t="s">
        <v>15846</v>
      </c>
      <c r="I267" s="1" t="s">
        <v>15847</v>
      </c>
      <c r="J267" s="1" t="s">
        <v>15847</v>
      </c>
      <c r="K267" s="2"/>
      <c r="L267" s="1">
        <v>-8.0</v>
      </c>
      <c r="M267" s="1"/>
      <c r="N267" s="1">
        <v>6.560366666666667</v>
      </c>
      <c r="O267" s="1" t="s">
        <v>15029</v>
      </c>
      <c r="P267" s="1" t="s">
        <v>15848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24</v>
      </c>
      <c r="B268" s="1" t="s">
        <v>17</v>
      </c>
      <c r="C268" s="3">
        <v>329.0</v>
      </c>
      <c r="D268" s="1">
        <v>0.0</v>
      </c>
      <c r="E268" s="1" t="s">
        <v>25</v>
      </c>
      <c r="F268" s="1" t="s">
        <v>26</v>
      </c>
      <c r="G268" s="1" t="s">
        <v>27</v>
      </c>
      <c r="H268" s="1" t="s">
        <v>15849</v>
      </c>
      <c r="I268" s="1" t="s">
        <v>15850</v>
      </c>
      <c r="J268" s="1" t="s">
        <v>15850</v>
      </c>
      <c r="K268" s="2"/>
      <c r="L268" s="1">
        <v>-6.0</v>
      </c>
      <c r="M268" s="1"/>
      <c r="N268" s="1">
        <v>8.138216666666667</v>
      </c>
      <c r="O268" s="1" t="s">
        <v>15029</v>
      </c>
      <c r="P268" s="1" t="s">
        <v>15851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24</v>
      </c>
      <c r="B269" s="1" t="s">
        <v>17</v>
      </c>
      <c r="C269" s="3">
        <v>249.2</v>
      </c>
      <c r="D269" s="1">
        <v>0.0</v>
      </c>
      <c r="E269" s="1" t="s">
        <v>25</v>
      </c>
      <c r="F269" s="1" t="s">
        <v>26</v>
      </c>
      <c r="G269" s="1" t="s">
        <v>27</v>
      </c>
      <c r="H269" s="1" t="s">
        <v>15852</v>
      </c>
      <c r="I269" s="1" t="s">
        <v>15853</v>
      </c>
      <c r="J269" s="1" t="s">
        <v>15853</v>
      </c>
      <c r="K269" s="2"/>
      <c r="L269" s="1">
        <v>-8.0</v>
      </c>
      <c r="M269" s="1"/>
      <c r="N269" s="1">
        <v>6.2345</v>
      </c>
      <c r="O269" s="1" t="s">
        <v>15029</v>
      </c>
      <c r="P269" s="1" t="s">
        <v>15854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24</v>
      </c>
      <c r="B270" s="1" t="s">
        <v>17</v>
      </c>
      <c r="C270" s="1">
        <v>329.0</v>
      </c>
      <c r="D270" s="1">
        <v>0.0</v>
      </c>
      <c r="E270" s="1" t="s">
        <v>25</v>
      </c>
      <c r="F270" s="1" t="s">
        <v>26</v>
      </c>
      <c r="G270" s="1" t="s">
        <v>27</v>
      </c>
      <c r="H270" s="1" t="s">
        <v>15855</v>
      </c>
      <c r="I270" s="1" t="s">
        <v>15856</v>
      </c>
      <c r="J270" s="1" t="s">
        <v>15856</v>
      </c>
      <c r="K270" s="2"/>
      <c r="L270" s="1">
        <v>-8.0</v>
      </c>
      <c r="M270" s="1"/>
      <c r="N270" s="1">
        <v>6.457166666666667</v>
      </c>
      <c r="O270" s="1" t="s">
        <v>15029</v>
      </c>
      <c r="P270" s="1" t="s">
        <v>15105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66</v>
      </c>
      <c r="B271" s="1" t="s">
        <v>112</v>
      </c>
      <c r="C271" s="1">
        <v>274.0</v>
      </c>
      <c r="D271" s="1">
        <v>0.0</v>
      </c>
      <c r="E271" s="1" t="s">
        <v>9167</v>
      </c>
      <c r="F271" s="1" t="s">
        <v>26</v>
      </c>
      <c r="G271" s="1" t="s">
        <v>27</v>
      </c>
      <c r="H271" s="1" t="s">
        <v>15857</v>
      </c>
      <c r="I271" s="1" t="s">
        <v>15858</v>
      </c>
      <c r="J271" s="1" t="s">
        <v>15858</v>
      </c>
      <c r="K271" s="2"/>
      <c r="L271" s="1">
        <v>-6.0</v>
      </c>
      <c r="M271" s="1"/>
      <c r="N271" s="1">
        <v>8.427983333333334</v>
      </c>
      <c r="O271" s="1" t="s">
        <v>15029</v>
      </c>
      <c r="P271" s="1" t="s">
        <v>15859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16</v>
      </c>
      <c r="B272" s="1" t="s">
        <v>17</v>
      </c>
      <c r="C272" s="3">
        <v>262.0</v>
      </c>
      <c r="D272" s="1">
        <v>0.0</v>
      </c>
      <c r="E272" s="2"/>
      <c r="F272" s="1" t="s">
        <v>18</v>
      </c>
      <c r="G272" s="1" t="s">
        <v>19</v>
      </c>
      <c r="H272" s="1" t="s">
        <v>15860</v>
      </c>
      <c r="I272" s="1" t="s">
        <v>15861</v>
      </c>
      <c r="J272" s="1" t="s">
        <v>15861</v>
      </c>
      <c r="K272" s="2"/>
      <c r="L272" s="1">
        <v>2.0</v>
      </c>
      <c r="M272" s="1"/>
      <c r="N272" s="1">
        <v>7.2068666666666665</v>
      </c>
      <c r="O272" s="1" t="s">
        <v>22</v>
      </c>
      <c r="P272" s="1" t="s">
        <v>15862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16</v>
      </c>
      <c r="B273" s="1" t="s">
        <v>17</v>
      </c>
      <c r="C273" s="1">
        <v>249.0</v>
      </c>
      <c r="D273" s="1">
        <v>0.0</v>
      </c>
      <c r="E273" s="2"/>
      <c r="F273" s="1" t="s">
        <v>18</v>
      </c>
      <c r="G273" s="1" t="s">
        <v>19</v>
      </c>
      <c r="H273" s="1" t="s">
        <v>15863</v>
      </c>
      <c r="I273" s="1" t="s">
        <v>15864</v>
      </c>
      <c r="J273" s="1" t="s">
        <v>15864</v>
      </c>
      <c r="K273" s="2"/>
      <c r="L273" s="1">
        <v>0.0</v>
      </c>
      <c r="M273" s="1"/>
      <c r="N273" s="1">
        <v>4.7231</v>
      </c>
      <c r="O273" s="1" t="s">
        <v>22</v>
      </c>
      <c r="P273" s="1" t="s">
        <v>15865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32</v>
      </c>
      <c r="B274" s="1" t="s">
        <v>17</v>
      </c>
      <c r="C274" s="3">
        <v>329.0</v>
      </c>
      <c r="D274" s="1">
        <v>0.0</v>
      </c>
      <c r="E274" s="2"/>
      <c r="F274" s="1" t="s">
        <v>26</v>
      </c>
      <c r="G274" s="1" t="s">
        <v>27</v>
      </c>
      <c r="H274" s="1" t="s">
        <v>15866</v>
      </c>
      <c r="I274" s="1" t="s">
        <v>15867</v>
      </c>
      <c r="J274" s="1" t="s">
        <v>15867</v>
      </c>
      <c r="K274" s="2"/>
      <c r="L274" s="1">
        <v>-4.0</v>
      </c>
      <c r="M274" s="1"/>
      <c r="N274" s="1">
        <v>10.06555</v>
      </c>
      <c r="O274" s="1" t="s">
        <v>15029</v>
      </c>
      <c r="P274" s="1" t="s">
        <v>15868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24</v>
      </c>
      <c r="B275" s="1" t="s">
        <v>17</v>
      </c>
      <c r="C275" s="1">
        <v>328.2</v>
      </c>
      <c r="D275" s="1">
        <v>0.0</v>
      </c>
      <c r="E275" s="1" t="s">
        <v>25</v>
      </c>
      <c r="F275" s="1" t="s">
        <v>26</v>
      </c>
      <c r="G275" s="1" t="s">
        <v>27</v>
      </c>
      <c r="H275" s="1" t="s">
        <v>15869</v>
      </c>
      <c r="I275" s="1" t="s">
        <v>15870</v>
      </c>
      <c r="J275" s="1" t="s">
        <v>15870</v>
      </c>
      <c r="K275" s="2"/>
      <c r="L275" s="1">
        <v>-6.0</v>
      </c>
      <c r="M275" s="1"/>
      <c r="N275" s="1">
        <v>8.285733333333333</v>
      </c>
      <c r="O275" s="1" t="s">
        <v>15029</v>
      </c>
      <c r="P275" s="1" t="s">
        <v>15871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24</v>
      </c>
      <c r="B276" s="1" t="s">
        <v>17</v>
      </c>
      <c r="C276" s="1">
        <v>289.0</v>
      </c>
      <c r="D276" s="1">
        <v>0.0</v>
      </c>
      <c r="E276" s="1" t="s">
        <v>25</v>
      </c>
      <c r="F276" s="1" t="s">
        <v>26</v>
      </c>
      <c r="G276" s="1" t="s">
        <v>27</v>
      </c>
      <c r="H276" s="1" t="s">
        <v>15872</v>
      </c>
      <c r="I276" s="1" t="s">
        <v>15873</v>
      </c>
      <c r="J276" s="1" t="s">
        <v>15873</v>
      </c>
      <c r="K276" s="2"/>
      <c r="L276" s="1">
        <v>-5.0</v>
      </c>
      <c r="M276" s="1"/>
      <c r="N276" s="1">
        <v>9.986316666666667</v>
      </c>
      <c r="O276" s="1" t="s">
        <v>15029</v>
      </c>
      <c r="P276" s="1" t="s">
        <v>15681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48</v>
      </c>
      <c r="B277" s="1" t="s">
        <v>17</v>
      </c>
      <c r="C277" s="3">
        <v>249.0</v>
      </c>
      <c r="D277" s="1">
        <v>0.0</v>
      </c>
      <c r="E277" s="1" t="s">
        <v>25</v>
      </c>
      <c r="F277" s="1" t="s">
        <v>50</v>
      </c>
      <c r="G277" s="1" t="s">
        <v>27</v>
      </c>
      <c r="H277" s="1" t="s">
        <v>15874</v>
      </c>
      <c r="I277" s="1" t="s">
        <v>15875</v>
      </c>
      <c r="J277" s="1" t="s">
        <v>15876</v>
      </c>
      <c r="K277" s="1" t="s">
        <v>15877</v>
      </c>
      <c r="L277" s="1">
        <v>-4.0</v>
      </c>
      <c r="M277" s="1">
        <v>0.90665</v>
      </c>
      <c r="N277" s="1">
        <v>6.750866666666667</v>
      </c>
      <c r="O277" s="1" t="s">
        <v>5142</v>
      </c>
      <c r="P277" s="1" t="s">
        <v>15878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24</v>
      </c>
      <c r="B278" s="1" t="s">
        <v>17</v>
      </c>
      <c r="C278" s="1">
        <v>429.0</v>
      </c>
      <c r="D278" s="1">
        <v>0.0</v>
      </c>
      <c r="E278" s="1" t="s">
        <v>25</v>
      </c>
      <c r="F278" s="1" t="s">
        <v>26</v>
      </c>
      <c r="G278" s="1" t="s">
        <v>27</v>
      </c>
      <c r="H278" s="1" t="s">
        <v>15879</v>
      </c>
      <c r="I278" s="1" t="s">
        <v>15880</v>
      </c>
      <c r="J278" s="1" t="s">
        <v>15880</v>
      </c>
      <c r="K278" s="2"/>
      <c r="L278" s="1">
        <v>-1.0</v>
      </c>
      <c r="M278" s="1"/>
      <c r="N278" s="1">
        <v>13.908716666666667</v>
      </c>
      <c r="O278" s="1" t="s">
        <v>15029</v>
      </c>
      <c r="P278" s="1" t="s">
        <v>15881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32</v>
      </c>
      <c r="B279" s="1" t="s">
        <v>17</v>
      </c>
      <c r="C279" s="1">
        <v>321.0</v>
      </c>
      <c r="D279" s="1">
        <v>0.0</v>
      </c>
      <c r="E279" s="2"/>
      <c r="F279" s="1" t="s">
        <v>26</v>
      </c>
      <c r="G279" s="1" t="s">
        <v>27</v>
      </c>
      <c r="H279" s="1" t="s">
        <v>15882</v>
      </c>
      <c r="I279" s="1" t="s">
        <v>15883</v>
      </c>
      <c r="J279" s="1" t="s">
        <v>15883</v>
      </c>
      <c r="K279" s="2"/>
      <c r="L279" s="1">
        <v>-9.0</v>
      </c>
      <c r="M279" s="1"/>
      <c r="N279" s="1">
        <v>5.789016666666667</v>
      </c>
      <c r="O279" s="1" t="s">
        <v>15029</v>
      </c>
      <c r="P279" s="1" t="s">
        <v>15884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48</v>
      </c>
      <c r="B280" s="1" t="s">
        <v>17</v>
      </c>
      <c r="C280" s="1">
        <v>628.0</v>
      </c>
      <c r="D280" s="1">
        <v>0.0</v>
      </c>
      <c r="E280" s="1" t="s">
        <v>25</v>
      </c>
      <c r="F280" s="1" t="s">
        <v>50</v>
      </c>
      <c r="G280" s="1" t="s">
        <v>27</v>
      </c>
      <c r="H280" s="1" t="s">
        <v>15885</v>
      </c>
      <c r="I280" s="1" t="s">
        <v>15886</v>
      </c>
      <c r="J280" s="1" t="s">
        <v>15887</v>
      </c>
      <c r="K280" s="1" t="s">
        <v>15888</v>
      </c>
      <c r="L280" s="1">
        <v>-14.0</v>
      </c>
      <c r="M280" s="1">
        <v>0.42956666666666665</v>
      </c>
      <c r="N280" s="1">
        <v>9.247683333333333</v>
      </c>
      <c r="O280" s="1" t="s">
        <v>5142</v>
      </c>
      <c r="P280" s="1" t="s">
        <v>15889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24</v>
      </c>
      <c r="B281" s="1" t="s">
        <v>17</v>
      </c>
      <c r="C281" s="1">
        <v>428.4</v>
      </c>
      <c r="D281" s="1">
        <v>0.0</v>
      </c>
      <c r="E281" s="1" t="s">
        <v>25</v>
      </c>
      <c r="F281" s="1" t="s">
        <v>26</v>
      </c>
      <c r="G281" s="1" t="s">
        <v>27</v>
      </c>
      <c r="H281" s="1" t="s">
        <v>15890</v>
      </c>
      <c r="I281" s="1" t="s">
        <v>15891</v>
      </c>
      <c r="J281" s="1" t="s">
        <v>15891</v>
      </c>
      <c r="K281" s="2"/>
      <c r="L281" s="1">
        <v>-5.0</v>
      </c>
      <c r="M281" s="1"/>
      <c r="N281" s="1">
        <v>9.937666666666667</v>
      </c>
      <c r="O281" s="1" t="s">
        <v>15029</v>
      </c>
      <c r="P281" s="1" t="s">
        <v>15892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16</v>
      </c>
      <c r="B282" s="1" t="s">
        <v>17</v>
      </c>
      <c r="C282" s="1">
        <v>309.0</v>
      </c>
      <c r="D282" s="1">
        <v>0.0</v>
      </c>
      <c r="E282" s="2"/>
      <c r="F282" s="1" t="s">
        <v>18</v>
      </c>
      <c r="G282" s="1" t="s">
        <v>19</v>
      </c>
      <c r="H282" s="1" t="s">
        <v>15893</v>
      </c>
      <c r="I282" s="1" t="s">
        <v>15894</v>
      </c>
      <c r="J282" s="1" t="s">
        <v>15894</v>
      </c>
      <c r="K282" s="2"/>
      <c r="L282" s="1">
        <v>4.0</v>
      </c>
      <c r="M282" s="1"/>
      <c r="N282" s="1">
        <v>9.7146</v>
      </c>
      <c r="O282" s="1" t="s">
        <v>22</v>
      </c>
      <c r="P282" s="1" t="s">
        <v>15895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16</v>
      </c>
      <c r="B283" s="1" t="s">
        <v>17</v>
      </c>
      <c r="C283" s="1">
        <v>348.0</v>
      </c>
      <c r="D283" s="1">
        <v>0.0</v>
      </c>
      <c r="E283" s="2"/>
      <c r="F283" s="1" t="s">
        <v>18</v>
      </c>
      <c r="G283" s="1" t="s">
        <v>19</v>
      </c>
      <c r="H283" s="1" t="s">
        <v>15896</v>
      </c>
      <c r="I283" s="1" t="s">
        <v>15897</v>
      </c>
      <c r="J283" s="1" t="s">
        <v>15897</v>
      </c>
      <c r="K283" s="2"/>
      <c r="L283" s="1">
        <v>1.0</v>
      </c>
      <c r="M283" s="1"/>
      <c r="N283" s="1">
        <v>6.917033333333333</v>
      </c>
      <c r="O283" s="1" t="s">
        <v>22</v>
      </c>
      <c r="P283" s="1" t="s">
        <v>15898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24</v>
      </c>
      <c r="B284" s="1" t="s">
        <v>17</v>
      </c>
      <c r="C284" s="1">
        <v>521.4</v>
      </c>
      <c r="D284" s="1">
        <v>0.0</v>
      </c>
      <c r="E284" s="1" t="s">
        <v>25</v>
      </c>
      <c r="F284" s="1" t="s">
        <v>26</v>
      </c>
      <c r="G284" s="1" t="s">
        <v>27</v>
      </c>
      <c r="H284" s="1" t="s">
        <v>15899</v>
      </c>
      <c r="I284" s="1" t="s">
        <v>15900</v>
      </c>
      <c r="J284" s="1" t="s">
        <v>15900</v>
      </c>
      <c r="K284" s="2"/>
      <c r="L284" s="1">
        <v>-6.0</v>
      </c>
      <c r="M284" s="1"/>
      <c r="N284" s="1">
        <v>13.291233333333333</v>
      </c>
      <c r="O284" s="1" t="s">
        <v>15029</v>
      </c>
      <c r="P284" s="1" t="s">
        <v>15901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24</v>
      </c>
      <c r="B285" s="1" t="s">
        <v>17</v>
      </c>
      <c r="C285" s="1">
        <v>411.4</v>
      </c>
      <c r="D285" s="1">
        <v>0.0</v>
      </c>
      <c r="E285" s="1" t="s">
        <v>25</v>
      </c>
      <c r="F285" s="1" t="s">
        <v>26</v>
      </c>
      <c r="G285" s="1" t="s">
        <v>27</v>
      </c>
      <c r="H285" s="1" t="s">
        <v>15902</v>
      </c>
      <c r="I285" s="1" t="s">
        <v>15903</v>
      </c>
      <c r="J285" s="1" t="s">
        <v>15903</v>
      </c>
      <c r="K285" s="2"/>
      <c r="L285" s="1">
        <v>-3.0</v>
      </c>
      <c r="M285" s="1"/>
      <c r="N285" s="1">
        <v>11.757783333333334</v>
      </c>
      <c r="O285" s="1" t="s">
        <v>15029</v>
      </c>
      <c r="P285" s="1" t="s">
        <v>15904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66</v>
      </c>
      <c r="B286" s="1" t="s">
        <v>17</v>
      </c>
      <c r="C286" s="3">
        <v>701.0</v>
      </c>
      <c r="D286" s="1">
        <v>0.0</v>
      </c>
      <c r="E286" s="1" t="s">
        <v>14383</v>
      </c>
      <c r="F286" s="1" t="s">
        <v>26</v>
      </c>
      <c r="G286" s="1" t="s">
        <v>27</v>
      </c>
      <c r="H286" s="1" t="s">
        <v>15905</v>
      </c>
      <c r="I286" s="1" t="s">
        <v>15906</v>
      </c>
      <c r="J286" s="1" t="s">
        <v>15906</v>
      </c>
      <c r="K286" s="2"/>
      <c r="L286" s="1">
        <v>-2.0</v>
      </c>
      <c r="M286" s="1"/>
      <c r="N286" s="1">
        <v>17.15175</v>
      </c>
      <c r="O286" s="1" t="s">
        <v>15029</v>
      </c>
      <c r="P286" s="1" t="s">
        <v>15907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66</v>
      </c>
      <c r="B287" s="1" t="s">
        <v>17</v>
      </c>
      <c r="C287" s="1">
        <v>394.0</v>
      </c>
      <c r="D287" s="1">
        <v>0.0</v>
      </c>
      <c r="E287" s="1" t="s">
        <v>9982</v>
      </c>
      <c r="F287" s="1" t="s">
        <v>26</v>
      </c>
      <c r="G287" s="1" t="s">
        <v>27</v>
      </c>
      <c r="H287" s="1" t="s">
        <v>15908</v>
      </c>
      <c r="I287" s="1" t="s">
        <v>15909</v>
      </c>
      <c r="J287" s="1" t="s">
        <v>15909</v>
      </c>
      <c r="K287" s="2"/>
      <c r="L287" s="1">
        <v>-1.0</v>
      </c>
      <c r="M287" s="1"/>
      <c r="N287" s="1">
        <v>13.837833333333334</v>
      </c>
      <c r="O287" s="1" t="s">
        <v>15029</v>
      </c>
      <c r="P287" s="1" t="s">
        <v>15910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48</v>
      </c>
      <c r="B288" s="1" t="s">
        <v>17</v>
      </c>
      <c r="C288" s="1">
        <v>804.0</v>
      </c>
      <c r="D288" s="1">
        <v>0.0</v>
      </c>
      <c r="E288" s="1" t="s">
        <v>25</v>
      </c>
      <c r="F288" s="1" t="s">
        <v>50</v>
      </c>
      <c r="G288" s="1" t="s">
        <v>27</v>
      </c>
      <c r="H288" s="1" t="s">
        <v>15911</v>
      </c>
      <c r="I288" s="1" t="s">
        <v>15912</v>
      </c>
      <c r="J288" s="1" t="s">
        <v>15913</v>
      </c>
      <c r="K288" s="1" t="s">
        <v>15914</v>
      </c>
      <c r="L288" s="1">
        <v>-1.0</v>
      </c>
      <c r="M288" s="1">
        <v>3.2649333333333335</v>
      </c>
      <c r="N288" s="1">
        <v>18.815333333333335</v>
      </c>
      <c r="O288" s="1" t="s">
        <v>5142</v>
      </c>
      <c r="P288" s="1" t="s">
        <v>15915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24</v>
      </c>
      <c r="B289" s="1" t="s">
        <v>17</v>
      </c>
      <c r="C289" s="1">
        <v>358.0</v>
      </c>
      <c r="D289" s="1">
        <v>0.0</v>
      </c>
      <c r="E289" s="1" t="s">
        <v>25</v>
      </c>
      <c r="F289" s="1" t="s">
        <v>26</v>
      </c>
      <c r="G289" s="1" t="s">
        <v>27</v>
      </c>
      <c r="H289" s="1" t="s">
        <v>15916</v>
      </c>
      <c r="I289" s="1" t="s">
        <v>15917</v>
      </c>
      <c r="J289" s="1" t="s">
        <v>15917</v>
      </c>
      <c r="K289" s="2"/>
      <c r="L289" s="1">
        <v>-5.0</v>
      </c>
      <c r="M289" s="1"/>
      <c r="N289" s="1">
        <v>9.449016666666667</v>
      </c>
      <c r="O289" s="1" t="s">
        <v>15029</v>
      </c>
      <c r="P289" s="1" t="s">
        <v>15918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24</v>
      </c>
      <c r="B290" s="1" t="s">
        <v>17</v>
      </c>
      <c r="C290" s="1">
        <v>214.2</v>
      </c>
      <c r="D290" s="1">
        <v>0.0</v>
      </c>
      <c r="E290" s="1" t="s">
        <v>25</v>
      </c>
      <c r="F290" s="1" t="s">
        <v>26</v>
      </c>
      <c r="G290" s="1" t="s">
        <v>27</v>
      </c>
      <c r="H290" s="1" t="s">
        <v>15919</v>
      </c>
      <c r="I290" s="1" t="s">
        <v>15920</v>
      </c>
      <c r="J290" s="1" t="s">
        <v>15920</v>
      </c>
      <c r="K290" s="2"/>
      <c r="L290" s="1">
        <v>-4.0</v>
      </c>
      <c r="M290" s="1"/>
      <c r="N290" s="1">
        <v>10.597016666666667</v>
      </c>
      <c r="O290" s="1" t="s">
        <v>15029</v>
      </c>
      <c r="P290" s="1" t="s">
        <v>15065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16</v>
      </c>
      <c r="B291" s="1" t="s">
        <v>17</v>
      </c>
      <c r="C291" s="3">
        <v>309.0</v>
      </c>
      <c r="D291" s="1">
        <v>0.0</v>
      </c>
      <c r="E291" s="2"/>
      <c r="F291" s="1" t="s">
        <v>18</v>
      </c>
      <c r="G291" s="1" t="s">
        <v>19</v>
      </c>
      <c r="H291" s="1" t="s">
        <v>15921</v>
      </c>
      <c r="I291" s="1" t="s">
        <v>15922</v>
      </c>
      <c r="J291" s="1" t="s">
        <v>15922</v>
      </c>
      <c r="K291" s="2"/>
      <c r="L291" s="1">
        <v>6.0</v>
      </c>
      <c r="M291" s="1"/>
      <c r="N291" s="1">
        <v>11.213066666666666</v>
      </c>
      <c r="O291" s="1" t="s">
        <v>22</v>
      </c>
      <c r="P291" s="1" t="s">
        <v>15923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24</v>
      </c>
      <c r="B292" s="1" t="s">
        <v>17</v>
      </c>
      <c r="C292" s="1">
        <v>543.2</v>
      </c>
      <c r="D292" s="1">
        <v>0.0</v>
      </c>
      <c r="E292" s="1" t="s">
        <v>25</v>
      </c>
      <c r="F292" s="1" t="s">
        <v>26</v>
      </c>
      <c r="G292" s="1" t="s">
        <v>27</v>
      </c>
      <c r="H292" s="1" t="s">
        <v>15924</v>
      </c>
      <c r="I292" s="1" t="s">
        <v>15925</v>
      </c>
      <c r="J292" s="1" t="s">
        <v>15925</v>
      </c>
      <c r="K292" s="2"/>
      <c r="L292" s="1">
        <v>-10.0</v>
      </c>
      <c r="M292" s="1"/>
      <c r="N292" s="1">
        <v>9.318366666666666</v>
      </c>
      <c r="O292" s="1" t="s">
        <v>15029</v>
      </c>
      <c r="P292" s="1" t="s">
        <v>15926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24</v>
      </c>
      <c r="B293" s="1" t="s">
        <v>17</v>
      </c>
      <c r="C293" s="1">
        <v>214.2</v>
      </c>
      <c r="D293" s="1">
        <v>0.0</v>
      </c>
      <c r="E293" s="1" t="s">
        <v>25</v>
      </c>
      <c r="F293" s="1" t="s">
        <v>26</v>
      </c>
      <c r="G293" s="1" t="s">
        <v>27</v>
      </c>
      <c r="H293" s="1" t="s">
        <v>15927</v>
      </c>
      <c r="I293" s="1" t="s">
        <v>15928</v>
      </c>
      <c r="J293" s="1" t="s">
        <v>15928</v>
      </c>
      <c r="K293" s="2"/>
      <c r="L293" s="1">
        <v>-7.0</v>
      </c>
      <c r="M293" s="1"/>
      <c r="N293" s="1">
        <v>7.074783333333333</v>
      </c>
      <c r="O293" s="1" t="s">
        <v>15029</v>
      </c>
      <c r="P293" s="1" t="s">
        <v>15327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48</v>
      </c>
      <c r="B294" s="1" t="s">
        <v>17</v>
      </c>
      <c r="C294" s="3">
        <v>254.0</v>
      </c>
      <c r="D294" s="1">
        <v>74.0</v>
      </c>
      <c r="E294" s="2"/>
      <c r="F294" s="1" t="s">
        <v>18</v>
      </c>
      <c r="G294" s="1" t="s">
        <v>27</v>
      </c>
      <c r="H294" s="1" t="s">
        <v>15929</v>
      </c>
      <c r="I294" s="1" t="s">
        <v>15930</v>
      </c>
      <c r="J294" s="1" t="s">
        <v>15930</v>
      </c>
      <c r="K294" s="2"/>
      <c r="L294" s="1">
        <v>-5.0</v>
      </c>
      <c r="M294" s="1"/>
      <c r="N294" s="1">
        <v>13.2137</v>
      </c>
      <c r="O294" s="1" t="s">
        <v>5142</v>
      </c>
      <c r="P294" s="1" t="s">
        <v>15931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24</v>
      </c>
      <c r="B295" s="1" t="s">
        <v>17</v>
      </c>
      <c r="C295" s="1">
        <v>523.0</v>
      </c>
      <c r="D295" s="1">
        <v>0.0</v>
      </c>
      <c r="E295" s="1" t="s">
        <v>25</v>
      </c>
      <c r="F295" s="1" t="s">
        <v>26</v>
      </c>
      <c r="G295" s="1" t="s">
        <v>27</v>
      </c>
      <c r="H295" s="1" t="s">
        <v>15932</v>
      </c>
      <c r="I295" s="1" t="s">
        <v>15933</v>
      </c>
      <c r="J295" s="1" t="s">
        <v>15933</v>
      </c>
      <c r="K295" s="2"/>
      <c r="L295" s="1">
        <v>-4.0</v>
      </c>
      <c r="M295" s="1"/>
      <c r="N295" s="1">
        <v>15.314716666666667</v>
      </c>
      <c r="O295" s="1" t="s">
        <v>15029</v>
      </c>
      <c r="P295" s="1" t="s">
        <v>15934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48</v>
      </c>
      <c r="B296" s="1" t="s">
        <v>17</v>
      </c>
      <c r="C296" s="1">
        <v>1053.0</v>
      </c>
      <c r="D296" s="1">
        <v>50.0</v>
      </c>
      <c r="E296" s="1" t="s">
        <v>25</v>
      </c>
      <c r="F296" s="1" t="s">
        <v>50</v>
      </c>
      <c r="G296" s="1" t="s">
        <v>27</v>
      </c>
      <c r="H296" s="1" t="s">
        <v>15935</v>
      </c>
      <c r="I296" s="1" t="s">
        <v>15936</v>
      </c>
      <c r="J296" s="1" t="s">
        <v>15937</v>
      </c>
      <c r="K296" s="1" t="s">
        <v>15938</v>
      </c>
      <c r="L296" s="1">
        <v>9.0</v>
      </c>
      <c r="M296" s="1">
        <v>0.6117</v>
      </c>
      <c r="N296" s="1">
        <v>18.017383333333335</v>
      </c>
      <c r="O296" s="1" t="s">
        <v>5142</v>
      </c>
      <c r="P296" s="1" t="s">
        <v>15939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16</v>
      </c>
      <c r="B297" s="1" t="s">
        <v>17</v>
      </c>
      <c r="C297" s="1">
        <v>119.0</v>
      </c>
      <c r="D297" s="1">
        <v>0.0</v>
      </c>
      <c r="E297" s="2"/>
      <c r="F297" s="1" t="s">
        <v>18</v>
      </c>
      <c r="G297" s="1" t="s">
        <v>19</v>
      </c>
      <c r="H297" s="1" t="s">
        <v>15940</v>
      </c>
      <c r="I297" s="1" t="s">
        <v>15941</v>
      </c>
      <c r="J297" s="1" t="s">
        <v>15941</v>
      </c>
      <c r="K297" s="2"/>
      <c r="L297" s="1">
        <v>9.0</v>
      </c>
      <c r="M297" s="1"/>
      <c r="N297" s="1">
        <v>14.001</v>
      </c>
      <c r="O297" s="1" t="s">
        <v>22</v>
      </c>
      <c r="P297" s="1" t="s">
        <v>15942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24</v>
      </c>
      <c r="B298" s="1" t="s">
        <v>17</v>
      </c>
      <c r="C298" s="1">
        <v>458.0</v>
      </c>
      <c r="D298" s="1">
        <v>0.0</v>
      </c>
      <c r="E298" s="1" t="s">
        <v>25</v>
      </c>
      <c r="F298" s="1" t="s">
        <v>26</v>
      </c>
      <c r="G298" s="1" t="s">
        <v>27</v>
      </c>
      <c r="H298" s="1" t="s">
        <v>15943</v>
      </c>
      <c r="I298" s="1" t="s">
        <v>15944</v>
      </c>
      <c r="J298" s="1" t="s">
        <v>15944</v>
      </c>
      <c r="K298" s="2"/>
      <c r="L298" s="1">
        <v>-2.0</v>
      </c>
      <c r="M298" s="1"/>
      <c r="N298" s="1">
        <v>12.1113</v>
      </c>
      <c r="O298" s="1" t="s">
        <v>15029</v>
      </c>
      <c r="P298" s="1" t="s">
        <v>15945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24</v>
      </c>
      <c r="B299" s="1" t="s">
        <v>17</v>
      </c>
      <c r="C299" s="3">
        <v>294.0</v>
      </c>
      <c r="D299" s="1">
        <v>0.0</v>
      </c>
      <c r="E299" s="1" t="s">
        <v>25</v>
      </c>
      <c r="F299" s="1" t="s">
        <v>26</v>
      </c>
      <c r="G299" s="1" t="s">
        <v>27</v>
      </c>
      <c r="H299" s="1" t="s">
        <v>15946</v>
      </c>
      <c r="I299" s="1" t="s">
        <v>15947</v>
      </c>
      <c r="J299" s="1" t="s">
        <v>15947</v>
      </c>
      <c r="K299" s="2"/>
      <c r="L299" s="1">
        <v>-6.0</v>
      </c>
      <c r="M299" s="1"/>
      <c r="N299" s="1">
        <v>8.103366666666666</v>
      </c>
      <c r="O299" s="1" t="s">
        <v>15029</v>
      </c>
      <c r="P299" s="1" t="s">
        <v>15948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24</v>
      </c>
      <c r="B300" s="1" t="s">
        <v>17</v>
      </c>
      <c r="C300" s="1">
        <v>573.0</v>
      </c>
      <c r="D300" s="1">
        <v>0.0</v>
      </c>
      <c r="E300" s="1" t="s">
        <v>25</v>
      </c>
      <c r="F300" s="1" t="s">
        <v>26</v>
      </c>
      <c r="G300" s="1" t="s">
        <v>27</v>
      </c>
      <c r="H300" s="1" t="s">
        <v>15949</v>
      </c>
      <c r="I300" s="1" t="s">
        <v>15950</v>
      </c>
      <c r="J300" s="1" t="s">
        <v>15950</v>
      </c>
      <c r="K300" s="2"/>
      <c r="L300" s="1">
        <v>-5.0</v>
      </c>
      <c r="M300" s="1"/>
      <c r="N300" s="1">
        <v>14.408</v>
      </c>
      <c r="O300" s="1" t="s">
        <v>15029</v>
      </c>
      <c r="P300" s="1" t="s">
        <v>15951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48</v>
      </c>
      <c r="B301" s="1" t="s">
        <v>1468</v>
      </c>
      <c r="C301" s="3">
        <v>409.0</v>
      </c>
      <c r="D301" s="1">
        <v>0.0</v>
      </c>
      <c r="E301" s="1" t="s">
        <v>25</v>
      </c>
      <c r="F301" s="1" t="s">
        <v>50</v>
      </c>
      <c r="G301" s="1" t="s">
        <v>19</v>
      </c>
      <c r="H301" s="1" t="s">
        <v>15952</v>
      </c>
      <c r="I301" s="2"/>
      <c r="J301" s="2"/>
      <c r="K301" s="1" t="s">
        <v>15953</v>
      </c>
      <c r="L301" s="1">
        <v>0.0</v>
      </c>
      <c r="M301" s="1">
        <v>1.8698666666666666</v>
      </c>
      <c r="N301" s="2"/>
      <c r="O301" s="1" t="s">
        <v>5142</v>
      </c>
      <c r="P301" s="1" t="s">
        <v>15954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16</v>
      </c>
      <c r="B302" s="1" t="s">
        <v>17</v>
      </c>
      <c r="C302" s="3">
        <v>414.0</v>
      </c>
      <c r="D302" s="1">
        <v>0.0</v>
      </c>
      <c r="E302" s="2"/>
      <c r="F302" s="1" t="s">
        <v>18</v>
      </c>
      <c r="G302" s="1" t="s">
        <v>19</v>
      </c>
      <c r="H302" s="1" t="s">
        <v>15955</v>
      </c>
      <c r="I302" s="1" t="s">
        <v>15956</v>
      </c>
      <c r="J302" s="1" t="s">
        <v>15956</v>
      </c>
      <c r="K302" s="2"/>
      <c r="L302" s="1">
        <v>7.0</v>
      </c>
      <c r="M302" s="1"/>
      <c r="N302" s="1">
        <v>12.883616666666667</v>
      </c>
      <c r="O302" s="1" t="s">
        <v>22</v>
      </c>
      <c r="P302" s="1" t="s">
        <v>15957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24</v>
      </c>
      <c r="B303" s="1" t="s">
        <v>17</v>
      </c>
      <c r="C303" s="1">
        <v>214.2</v>
      </c>
      <c r="D303" s="1">
        <v>0.0</v>
      </c>
      <c r="E303" s="1" t="s">
        <v>25</v>
      </c>
      <c r="F303" s="1" t="s">
        <v>26</v>
      </c>
      <c r="G303" s="1" t="s">
        <v>27</v>
      </c>
      <c r="H303" s="1" t="s">
        <v>15958</v>
      </c>
      <c r="I303" s="1" t="s">
        <v>15959</v>
      </c>
      <c r="J303" s="1" t="s">
        <v>15959</v>
      </c>
      <c r="K303" s="2"/>
      <c r="L303" s="1">
        <v>0.0</v>
      </c>
      <c r="M303" s="1"/>
      <c r="N303" s="1">
        <v>14.234033333333333</v>
      </c>
      <c r="O303" s="1" t="s">
        <v>15029</v>
      </c>
      <c r="P303" s="1" t="s">
        <v>15960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48</v>
      </c>
      <c r="B304" s="1" t="s">
        <v>17</v>
      </c>
      <c r="C304" s="1">
        <v>381.0</v>
      </c>
      <c r="D304" s="1">
        <v>361.0</v>
      </c>
      <c r="E304" s="1" t="s">
        <v>25</v>
      </c>
      <c r="F304" s="1" t="s">
        <v>50</v>
      </c>
      <c r="G304" s="1" t="s">
        <v>27</v>
      </c>
      <c r="H304" s="1" t="s">
        <v>15961</v>
      </c>
      <c r="I304" s="1" t="s">
        <v>15962</v>
      </c>
      <c r="J304" s="1" t="s">
        <v>15963</v>
      </c>
      <c r="K304" s="1" t="s">
        <v>15964</v>
      </c>
      <c r="L304" s="1">
        <v>27.0</v>
      </c>
      <c r="M304" s="1">
        <v>7.930883333333333</v>
      </c>
      <c r="N304" s="1">
        <v>26.57445</v>
      </c>
      <c r="O304" s="1" t="s">
        <v>5142</v>
      </c>
      <c r="P304" s="1" t="s">
        <v>15965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24</v>
      </c>
      <c r="B305" s="1" t="s">
        <v>17</v>
      </c>
      <c r="C305" s="3">
        <v>214.2</v>
      </c>
      <c r="D305" s="1">
        <v>0.0</v>
      </c>
      <c r="E305" s="1" t="s">
        <v>25</v>
      </c>
      <c r="F305" s="1" t="s">
        <v>26</v>
      </c>
      <c r="G305" s="1" t="s">
        <v>27</v>
      </c>
      <c r="H305" s="1" t="s">
        <v>15966</v>
      </c>
      <c r="I305" s="1" t="s">
        <v>15967</v>
      </c>
      <c r="J305" s="1" t="s">
        <v>15967</v>
      </c>
      <c r="K305" s="2"/>
      <c r="L305" s="1">
        <v>-2.0</v>
      </c>
      <c r="M305" s="1"/>
      <c r="N305" s="1">
        <v>12.662483333333334</v>
      </c>
      <c r="O305" s="1" t="s">
        <v>15029</v>
      </c>
      <c r="P305" s="1" t="s">
        <v>15398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24</v>
      </c>
      <c r="B306" s="1" t="s">
        <v>17</v>
      </c>
      <c r="C306" s="3">
        <v>428.4</v>
      </c>
      <c r="D306" s="1">
        <v>0.0</v>
      </c>
      <c r="E306" s="1" t="s">
        <v>25</v>
      </c>
      <c r="F306" s="1" t="s">
        <v>26</v>
      </c>
      <c r="G306" s="1" t="s">
        <v>27</v>
      </c>
      <c r="H306" s="1" t="s">
        <v>15968</v>
      </c>
      <c r="I306" s="1" t="s">
        <v>15969</v>
      </c>
      <c r="J306" s="1" t="s">
        <v>15969</v>
      </c>
      <c r="K306" s="2"/>
      <c r="L306" s="1">
        <v>-1.0</v>
      </c>
      <c r="M306" s="1"/>
      <c r="N306" s="1">
        <v>13.874783333333333</v>
      </c>
      <c r="O306" s="1" t="s">
        <v>15029</v>
      </c>
      <c r="P306" s="1" t="s">
        <v>15970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16</v>
      </c>
      <c r="B307" s="1" t="s">
        <v>17</v>
      </c>
      <c r="C307" s="1">
        <v>309.0</v>
      </c>
      <c r="D307" s="1">
        <v>0.0</v>
      </c>
      <c r="E307" s="2"/>
      <c r="F307" s="1" t="s">
        <v>18</v>
      </c>
      <c r="G307" s="1" t="s">
        <v>19</v>
      </c>
      <c r="H307" s="1" t="s">
        <v>15971</v>
      </c>
      <c r="I307" s="1" t="s">
        <v>15972</v>
      </c>
      <c r="J307" s="1" t="s">
        <v>15972</v>
      </c>
      <c r="K307" s="2"/>
      <c r="L307" s="1">
        <v>9.0</v>
      </c>
      <c r="M307" s="1"/>
      <c r="N307" s="1">
        <v>14.58835</v>
      </c>
      <c r="O307" s="1" t="s">
        <v>22</v>
      </c>
      <c r="P307" s="1" t="s">
        <v>15973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16</v>
      </c>
      <c r="B308" s="1" t="s">
        <v>17</v>
      </c>
      <c r="C308" s="1">
        <v>269.0</v>
      </c>
      <c r="D308" s="1">
        <v>0.0</v>
      </c>
      <c r="E308" s="2"/>
      <c r="F308" s="1" t="s">
        <v>18</v>
      </c>
      <c r="G308" s="1" t="s">
        <v>19</v>
      </c>
      <c r="H308" s="1" t="s">
        <v>15974</v>
      </c>
      <c r="I308" s="1" t="s">
        <v>15975</v>
      </c>
      <c r="J308" s="1" t="s">
        <v>15975</v>
      </c>
      <c r="K308" s="2"/>
      <c r="L308" s="1">
        <v>9.0</v>
      </c>
      <c r="M308" s="1"/>
      <c r="N308" s="1">
        <v>14.980016666666666</v>
      </c>
      <c r="O308" s="1" t="s">
        <v>22</v>
      </c>
      <c r="P308" s="1" t="s">
        <v>15976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66</v>
      </c>
      <c r="B309" s="1" t="s">
        <v>17</v>
      </c>
      <c r="C309" s="1">
        <v>329.0</v>
      </c>
      <c r="D309" s="1">
        <v>0.0</v>
      </c>
      <c r="E309" s="1" t="s">
        <v>13922</v>
      </c>
      <c r="F309" s="1" t="s">
        <v>26</v>
      </c>
      <c r="G309" s="1" t="s">
        <v>27</v>
      </c>
      <c r="H309" s="1" t="s">
        <v>15977</v>
      </c>
      <c r="I309" s="1" t="s">
        <v>15978</v>
      </c>
      <c r="J309" s="1" t="s">
        <v>15978</v>
      </c>
      <c r="K309" s="2"/>
      <c r="L309" s="1">
        <v>0.0</v>
      </c>
      <c r="M309" s="1"/>
      <c r="N309" s="1">
        <v>15.175916666666666</v>
      </c>
      <c r="O309" s="1" t="s">
        <v>15029</v>
      </c>
      <c r="P309" s="1" t="s">
        <v>5959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66</v>
      </c>
      <c r="B310" s="1" t="s">
        <v>17</v>
      </c>
      <c r="C310" s="1">
        <v>289.0</v>
      </c>
      <c r="D310" s="1">
        <v>0.0</v>
      </c>
      <c r="E310" s="1" t="s">
        <v>15235</v>
      </c>
      <c r="F310" s="1" t="s">
        <v>26</v>
      </c>
      <c r="G310" s="1" t="s">
        <v>27</v>
      </c>
      <c r="H310" s="1" t="s">
        <v>15979</v>
      </c>
      <c r="I310" s="1" t="s">
        <v>15980</v>
      </c>
      <c r="J310" s="1" t="s">
        <v>15980</v>
      </c>
      <c r="K310" s="2"/>
      <c r="L310" s="1">
        <v>-4.0</v>
      </c>
      <c r="M310" s="1"/>
      <c r="N310" s="1">
        <v>10.104816666666666</v>
      </c>
      <c r="O310" s="1" t="s">
        <v>15029</v>
      </c>
      <c r="P310" s="1" t="s">
        <v>2364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66</v>
      </c>
      <c r="B311" s="1" t="s">
        <v>17</v>
      </c>
      <c r="C311" s="3">
        <v>832.0</v>
      </c>
      <c r="D311" s="1">
        <v>0.0</v>
      </c>
      <c r="E311" s="1" t="s">
        <v>13645</v>
      </c>
      <c r="F311" s="1" t="s">
        <v>26</v>
      </c>
      <c r="G311" s="1" t="s">
        <v>27</v>
      </c>
      <c r="H311" s="1" t="s">
        <v>15981</v>
      </c>
      <c r="I311" s="1" t="s">
        <v>15982</v>
      </c>
      <c r="J311" s="1" t="s">
        <v>15982</v>
      </c>
      <c r="K311" s="2"/>
      <c r="L311" s="1">
        <v>-2.0</v>
      </c>
      <c r="M311" s="1"/>
      <c r="N311" s="1">
        <v>17.015233333333335</v>
      </c>
      <c r="O311" s="1" t="s">
        <v>15029</v>
      </c>
      <c r="P311" s="1" t="s">
        <v>15983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48</v>
      </c>
      <c r="B312" s="1" t="s">
        <v>17</v>
      </c>
      <c r="C312" s="1">
        <v>298.0</v>
      </c>
      <c r="D312" s="1">
        <v>0.0</v>
      </c>
      <c r="E312" s="1" t="s">
        <v>25</v>
      </c>
      <c r="F312" s="1" t="s">
        <v>50</v>
      </c>
      <c r="G312" s="1" t="s">
        <v>19</v>
      </c>
      <c r="H312" s="1" t="s">
        <v>15984</v>
      </c>
      <c r="I312" s="1" t="s">
        <v>15985</v>
      </c>
      <c r="J312" s="1" t="s">
        <v>15986</v>
      </c>
      <c r="K312" s="1" t="s">
        <v>15987</v>
      </c>
      <c r="L312" s="1">
        <v>3.0</v>
      </c>
      <c r="M312" s="1">
        <v>7.539116666666667</v>
      </c>
      <c r="N312" s="1">
        <v>7.210966666666667</v>
      </c>
      <c r="O312" s="1" t="s">
        <v>5142</v>
      </c>
      <c r="P312" s="1" t="s">
        <v>5638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24</v>
      </c>
      <c r="B313" s="1" t="s">
        <v>17</v>
      </c>
      <c r="C313" s="1">
        <v>244.2</v>
      </c>
      <c r="D313" s="1">
        <v>0.0</v>
      </c>
      <c r="E313" s="1" t="s">
        <v>25</v>
      </c>
      <c r="F313" s="1" t="s">
        <v>26</v>
      </c>
      <c r="G313" s="1" t="s">
        <v>27</v>
      </c>
      <c r="H313" s="1" t="s">
        <v>15988</v>
      </c>
      <c r="I313" s="1" t="s">
        <v>15989</v>
      </c>
      <c r="J313" s="1" t="s">
        <v>15989</v>
      </c>
      <c r="K313" s="2"/>
      <c r="L313" s="1">
        <v>-6.0</v>
      </c>
      <c r="M313" s="1"/>
      <c r="N313" s="1">
        <v>8.5306</v>
      </c>
      <c r="O313" s="1" t="s">
        <v>15029</v>
      </c>
      <c r="P313" s="1" t="s">
        <v>15990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24</v>
      </c>
      <c r="B314" s="1" t="s">
        <v>17</v>
      </c>
      <c r="C314" s="3">
        <v>214.2</v>
      </c>
      <c r="D314" s="1">
        <v>0.0</v>
      </c>
      <c r="E314" s="1" t="s">
        <v>25</v>
      </c>
      <c r="F314" s="1" t="s">
        <v>26</v>
      </c>
      <c r="G314" s="1" t="s">
        <v>27</v>
      </c>
      <c r="H314" s="1" t="s">
        <v>15991</v>
      </c>
      <c r="I314" s="1" t="s">
        <v>15992</v>
      </c>
      <c r="J314" s="1" t="s">
        <v>15992</v>
      </c>
      <c r="K314" s="2"/>
      <c r="L314" s="1">
        <v>1.0</v>
      </c>
      <c r="M314" s="1"/>
      <c r="N314" s="1">
        <v>16.79955</v>
      </c>
      <c r="O314" s="1" t="s">
        <v>15029</v>
      </c>
      <c r="P314" s="1" t="s">
        <v>15065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48</v>
      </c>
      <c r="B315" s="1" t="s">
        <v>17</v>
      </c>
      <c r="C315" s="3">
        <v>671.0</v>
      </c>
      <c r="D315" s="1">
        <v>0.0</v>
      </c>
      <c r="E315" s="1" t="s">
        <v>25</v>
      </c>
      <c r="F315" s="1" t="s">
        <v>50</v>
      </c>
      <c r="G315" s="1" t="s">
        <v>27</v>
      </c>
      <c r="H315" s="1" t="s">
        <v>15993</v>
      </c>
      <c r="I315" s="1" t="s">
        <v>15994</v>
      </c>
      <c r="J315" s="1" t="s">
        <v>15995</v>
      </c>
      <c r="K315" s="1" t="s">
        <v>15996</v>
      </c>
      <c r="L315" s="1">
        <v>-8.0</v>
      </c>
      <c r="M315" s="1">
        <v>4.43905</v>
      </c>
      <c r="N315" s="1">
        <v>17.8593</v>
      </c>
      <c r="O315" s="1" t="s">
        <v>5142</v>
      </c>
      <c r="P315" s="1" t="s">
        <v>15997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24</v>
      </c>
      <c r="B316" s="1" t="s">
        <v>17</v>
      </c>
      <c r="C316" s="1">
        <v>296.2</v>
      </c>
      <c r="D316" s="1">
        <v>0.0</v>
      </c>
      <c r="E316" s="1" t="s">
        <v>25</v>
      </c>
      <c r="F316" s="1" t="s">
        <v>26</v>
      </c>
      <c r="G316" s="1" t="s">
        <v>27</v>
      </c>
      <c r="H316" s="1" t="s">
        <v>15998</v>
      </c>
      <c r="I316" s="1" t="s">
        <v>15999</v>
      </c>
      <c r="J316" s="1" t="s">
        <v>15999</v>
      </c>
      <c r="K316" s="2"/>
      <c r="L316" s="1">
        <v>4.0</v>
      </c>
      <c r="M316" s="1"/>
      <c r="N316" s="1">
        <v>19.31545</v>
      </c>
      <c r="O316" s="1" t="s">
        <v>15029</v>
      </c>
      <c r="P316" s="1" t="s">
        <v>16000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24</v>
      </c>
      <c r="B317" s="1" t="s">
        <v>17</v>
      </c>
      <c r="C317" s="1">
        <v>214.2</v>
      </c>
      <c r="D317" s="1">
        <v>0.0</v>
      </c>
      <c r="E317" s="1" t="s">
        <v>25</v>
      </c>
      <c r="F317" s="1" t="s">
        <v>26</v>
      </c>
      <c r="G317" s="1" t="s">
        <v>27</v>
      </c>
      <c r="H317" s="1" t="s">
        <v>16001</v>
      </c>
      <c r="I317" s="1" t="s">
        <v>16002</v>
      </c>
      <c r="J317" s="1" t="s">
        <v>16002</v>
      </c>
      <c r="K317" s="2"/>
      <c r="L317" s="1">
        <v>1.0</v>
      </c>
      <c r="M317" s="1"/>
      <c r="N317" s="1">
        <v>16.42065</v>
      </c>
      <c r="O317" s="1" t="s">
        <v>15029</v>
      </c>
      <c r="P317" s="1" t="s">
        <v>15065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24</v>
      </c>
      <c r="B318" s="1" t="s">
        <v>17</v>
      </c>
      <c r="C318" s="1">
        <v>364.0</v>
      </c>
      <c r="D318" s="1">
        <v>0.0</v>
      </c>
      <c r="E318" s="1" t="s">
        <v>25</v>
      </c>
      <c r="F318" s="1" t="s">
        <v>26</v>
      </c>
      <c r="G318" s="1" t="s">
        <v>27</v>
      </c>
      <c r="H318" s="1" t="s">
        <v>16003</v>
      </c>
      <c r="I318" s="1" t="s">
        <v>16004</v>
      </c>
      <c r="J318" s="1" t="s">
        <v>16004</v>
      </c>
      <c r="K318" s="2"/>
      <c r="L318" s="1">
        <v>3.0</v>
      </c>
      <c r="M318" s="1"/>
      <c r="N318" s="1">
        <v>18.358216666666667</v>
      </c>
      <c r="O318" s="1" t="s">
        <v>15029</v>
      </c>
      <c r="P318" s="1" t="s">
        <v>16005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24</v>
      </c>
      <c r="B319" s="1" t="s">
        <v>17</v>
      </c>
      <c r="C319" s="1">
        <v>460.2</v>
      </c>
      <c r="D319" s="1">
        <v>0.0</v>
      </c>
      <c r="E319" s="1" t="s">
        <v>25</v>
      </c>
      <c r="F319" s="1" t="s">
        <v>26</v>
      </c>
      <c r="G319" s="1" t="s">
        <v>27</v>
      </c>
      <c r="H319" s="1" t="s">
        <v>16006</v>
      </c>
      <c r="I319" s="1" t="s">
        <v>16007</v>
      </c>
      <c r="J319" s="1" t="s">
        <v>16007</v>
      </c>
      <c r="K319" s="2"/>
      <c r="L319" s="1">
        <v>10.0</v>
      </c>
      <c r="M319" s="1"/>
      <c r="N319" s="1">
        <v>25.011366666666667</v>
      </c>
      <c r="O319" s="1" t="s">
        <v>15029</v>
      </c>
      <c r="P319" s="1" t="s">
        <v>16008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66</v>
      </c>
      <c r="B320" s="3" t="s">
        <v>112</v>
      </c>
      <c r="C320" s="3">
        <v>329.0</v>
      </c>
      <c r="D320" s="1">
        <v>0.0</v>
      </c>
      <c r="E320" s="1" t="s">
        <v>1471</v>
      </c>
      <c r="F320" s="1" t="s">
        <v>26</v>
      </c>
      <c r="G320" s="1" t="s">
        <v>27</v>
      </c>
      <c r="H320" s="1" t="s">
        <v>16009</v>
      </c>
      <c r="I320" s="1" t="s">
        <v>16010</v>
      </c>
      <c r="J320" s="1" t="s">
        <v>16010</v>
      </c>
      <c r="K320" s="2"/>
      <c r="L320" s="1">
        <v>8.0</v>
      </c>
      <c r="M320" s="1"/>
      <c r="N320" s="1">
        <v>23.674116666666666</v>
      </c>
      <c r="O320" s="1" t="s">
        <v>15029</v>
      </c>
      <c r="P320" s="1" t="s">
        <v>13929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66</v>
      </c>
      <c r="B321" s="1" t="s">
        <v>112</v>
      </c>
      <c r="C321" s="1">
        <v>663.0</v>
      </c>
      <c r="D321" s="1">
        <v>0.0</v>
      </c>
      <c r="E321" s="1" t="s">
        <v>6880</v>
      </c>
      <c r="F321" s="1" t="s">
        <v>26</v>
      </c>
      <c r="G321" s="1" t="s">
        <v>27</v>
      </c>
      <c r="H321" s="1" t="s">
        <v>16011</v>
      </c>
      <c r="I321" s="1" t="s">
        <v>16012</v>
      </c>
      <c r="J321" s="1" t="s">
        <v>16012</v>
      </c>
      <c r="K321" s="2"/>
      <c r="L321" s="1">
        <v>10.0</v>
      </c>
      <c r="M321" s="1"/>
      <c r="N321" s="1">
        <v>30.29221666666667</v>
      </c>
      <c r="O321" s="1" t="s">
        <v>15029</v>
      </c>
      <c r="P321" s="1" t="s">
        <v>16013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24</v>
      </c>
      <c r="B322" s="1" t="s">
        <v>17</v>
      </c>
      <c r="C322" s="1">
        <v>429.0</v>
      </c>
      <c r="D322" s="1">
        <v>0.0</v>
      </c>
      <c r="E322" s="1" t="s">
        <v>25</v>
      </c>
      <c r="F322" s="1" t="s">
        <v>26</v>
      </c>
      <c r="G322" s="1" t="s">
        <v>27</v>
      </c>
      <c r="H322" s="1" t="s">
        <v>16014</v>
      </c>
      <c r="I322" s="1" t="s">
        <v>16015</v>
      </c>
      <c r="J322" s="1" t="s">
        <v>16015</v>
      </c>
      <c r="K322" s="2"/>
      <c r="L322" s="1">
        <v>10.0</v>
      </c>
      <c r="M322" s="1"/>
      <c r="N322" s="1">
        <v>25.005916666666668</v>
      </c>
      <c r="O322" s="1" t="s">
        <v>15029</v>
      </c>
      <c r="P322" s="1" t="s">
        <v>16016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24</v>
      </c>
      <c r="B323" s="1" t="s">
        <v>17</v>
      </c>
      <c r="C323" s="1">
        <v>987.0</v>
      </c>
      <c r="D323" s="1">
        <v>0.0</v>
      </c>
      <c r="E323" s="1" t="s">
        <v>25</v>
      </c>
      <c r="F323" s="1" t="s">
        <v>26</v>
      </c>
      <c r="G323" s="1" t="s">
        <v>27</v>
      </c>
      <c r="H323" s="1" t="s">
        <v>16017</v>
      </c>
      <c r="I323" s="1" t="s">
        <v>16018</v>
      </c>
      <c r="J323" s="1" t="s">
        <v>16018</v>
      </c>
      <c r="K323" s="2"/>
      <c r="L323" s="1">
        <v>0.0</v>
      </c>
      <c r="M323" s="1"/>
      <c r="N323" s="1">
        <v>19.080983333333332</v>
      </c>
      <c r="O323" s="1" t="s">
        <v>15029</v>
      </c>
      <c r="P323" s="1" t="s">
        <v>16019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24</v>
      </c>
      <c r="B324" s="1" t="s">
        <v>17</v>
      </c>
      <c r="C324" s="3">
        <v>329.0</v>
      </c>
      <c r="D324" s="1">
        <v>0.0</v>
      </c>
      <c r="E324" s="1" t="s">
        <v>25</v>
      </c>
      <c r="F324" s="1" t="s">
        <v>26</v>
      </c>
      <c r="G324" s="1" t="s">
        <v>27</v>
      </c>
      <c r="H324" s="1" t="s">
        <v>16020</v>
      </c>
      <c r="I324" s="1" t="s">
        <v>16021</v>
      </c>
      <c r="J324" s="1" t="s">
        <v>16021</v>
      </c>
      <c r="K324" s="2"/>
      <c r="L324" s="1">
        <v>-8.0</v>
      </c>
      <c r="M324" s="1"/>
      <c r="N324" s="1">
        <v>6.8089</v>
      </c>
      <c r="O324" s="1" t="s">
        <v>15029</v>
      </c>
      <c r="P324" s="1" t="s">
        <v>15274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24</v>
      </c>
      <c r="B325" s="1" t="s">
        <v>17</v>
      </c>
      <c r="C325" s="1">
        <v>289.0</v>
      </c>
      <c r="D325" s="1">
        <v>0.0</v>
      </c>
      <c r="E325" s="1" t="s">
        <v>25</v>
      </c>
      <c r="F325" s="1" t="s">
        <v>26</v>
      </c>
      <c r="G325" s="1" t="s">
        <v>27</v>
      </c>
      <c r="H325" s="1" t="s">
        <v>16022</v>
      </c>
      <c r="I325" s="1" t="s">
        <v>16023</v>
      </c>
      <c r="J325" s="1" t="s">
        <v>16023</v>
      </c>
      <c r="K325" s="2"/>
      <c r="L325" s="1">
        <v>-7.0</v>
      </c>
      <c r="M325" s="1"/>
      <c r="N325" s="1">
        <v>7.0605166666666666</v>
      </c>
      <c r="O325" s="1" t="s">
        <v>15029</v>
      </c>
      <c r="P325" s="1" t="s">
        <v>15681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66</v>
      </c>
      <c r="B326" s="1" t="s">
        <v>112</v>
      </c>
      <c r="C326" s="1">
        <v>264.0</v>
      </c>
      <c r="D326" s="1">
        <v>0.0</v>
      </c>
      <c r="E326" s="1" t="s">
        <v>16024</v>
      </c>
      <c r="F326" s="1" t="s">
        <v>26</v>
      </c>
      <c r="G326" s="1" t="s">
        <v>27</v>
      </c>
      <c r="H326" s="1" t="s">
        <v>16025</v>
      </c>
      <c r="I326" s="1" t="s">
        <v>16026</v>
      </c>
      <c r="J326" s="1" t="s">
        <v>16026</v>
      </c>
      <c r="K326" s="2"/>
      <c r="L326" s="1">
        <v>-8.0</v>
      </c>
      <c r="M326" s="1"/>
      <c r="N326" s="1">
        <v>6.8975</v>
      </c>
      <c r="O326" s="1" t="s">
        <v>15029</v>
      </c>
      <c r="P326" s="1" t="s">
        <v>12252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24</v>
      </c>
      <c r="B327" s="1" t="s">
        <v>17</v>
      </c>
      <c r="C327" s="1">
        <v>319.0</v>
      </c>
      <c r="D327" s="1">
        <v>0.0</v>
      </c>
      <c r="E327" s="1" t="s">
        <v>25</v>
      </c>
      <c r="F327" s="1" t="s">
        <v>26</v>
      </c>
      <c r="G327" s="1" t="s">
        <v>27</v>
      </c>
      <c r="H327" s="1" t="s">
        <v>16027</v>
      </c>
      <c r="I327" s="1" t="s">
        <v>16028</v>
      </c>
      <c r="J327" s="1" t="s">
        <v>16028</v>
      </c>
      <c r="K327" s="2"/>
      <c r="L327" s="1">
        <v>-1.0</v>
      </c>
      <c r="M327" s="1"/>
      <c r="N327" s="1">
        <v>13.616383333333333</v>
      </c>
      <c r="O327" s="1" t="s">
        <v>15029</v>
      </c>
      <c r="P327" s="1" t="s">
        <v>16029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48</v>
      </c>
      <c r="B328" s="1" t="s">
        <v>17</v>
      </c>
      <c r="C328" s="3">
        <v>718.0</v>
      </c>
      <c r="D328" s="1">
        <v>0.0</v>
      </c>
      <c r="E328" s="1" t="s">
        <v>25</v>
      </c>
      <c r="F328" s="1" t="s">
        <v>50</v>
      </c>
      <c r="G328" s="1" t="s">
        <v>27</v>
      </c>
      <c r="H328" s="1" t="s">
        <v>16030</v>
      </c>
      <c r="I328" s="1" t="s">
        <v>16031</v>
      </c>
      <c r="J328" s="1" t="s">
        <v>16032</v>
      </c>
      <c r="K328" s="1" t="s">
        <v>16033</v>
      </c>
      <c r="L328" s="1">
        <v>0.0</v>
      </c>
      <c r="M328" s="1">
        <v>1.6834166666666666</v>
      </c>
      <c r="N328" s="1">
        <v>12.92065</v>
      </c>
      <c r="O328" s="1" t="s">
        <v>5142</v>
      </c>
      <c r="P328" s="1" t="s">
        <v>16034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24</v>
      </c>
      <c r="B329" s="1" t="s">
        <v>17</v>
      </c>
      <c r="C329" s="3">
        <v>329.0</v>
      </c>
      <c r="D329" s="1">
        <v>0.0</v>
      </c>
      <c r="E329" s="1" t="s">
        <v>25</v>
      </c>
      <c r="F329" s="1" t="s">
        <v>26</v>
      </c>
      <c r="G329" s="1" t="s">
        <v>27</v>
      </c>
      <c r="H329" s="1" t="s">
        <v>16035</v>
      </c>
      <c r="I329" s="1" t="s">
        <v>16036</v>
      </c>
      <c r="J329" s="1" t="s">
        <v>16036</v>
      </c>
      <c r="K329" s="2"/>
      <c r="L329" s="1">
        <v>0.0</v>
      </c>
      <c r="M329" s="1"/>
      <c r="N329" s="1">
        <v>15.871783333333333</v>
      </c>
      <c r="O329" s="1" t="s">
        <v>15029</v>
      </c>
      <c r="P329" s="1" t="s">
        <v>16037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16</v>
      </c>
      <c r="B330" s="1" t="s">
        <v>17</v>
      </c>
      <c r="C330" s="1">
        <v>309.0</v>
      </c>
      <c r="D330" s="1">
        <v>0.0</v>
      </c>
      <c r="E330" s="2"/>
      <c r="F330" s="1" t="s">
        <v>18</v>
      </c>
      <c r="G330" s="1" t="s">
        <v>19</v>
      </c>
      <c r="H330" s="1" t="s">
        <v>16038</v>
      </c>
      <c r="I330" s="1" t="s">
        <v>16039</v>
      </c>
      <c r="J330" s="1" t="s">
        <v>16039</v>
      </c>
      <c r="K330" s="2"/>
      <c r="L330" s="1">
        <v>11.0</v>
      </c>
      <c r="M330" s="1"/>
      <c r="N330" s="1">
        <v>16.2361</v>
      </c>
      <c r="O330" s="1" t="s">
        <v>22</v>
      </c>
      <c r="P330" s="1" t="s">
        <v>16040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32</v>
      </c>
      <c r="B331" s="1" t="s">
        <v>112</v>
      </c>
      <c r="C331" s="1">
        <v>436.0</v>
      </c>
      <c r="D331" s="1">
        <v>0.0</v>
      </c>
      <c r="E331" s="2"/>
      <c r="F331" s="1" t="s">
        <v>26</v>
      </c>
      <c r="G331" s="1" t="s">
        <v>27</v>
      </c>
      <c r="H331" s="1" t="s">
        <v>16041</v>
      </c>
      <c r="I331" s="1" t="s">
        <v>16042</v>
      </c>
      <c r="J331" s="1" t="s">
        <v>16042</v>
      </c>
      <c r="K331" s="2"/>
      <c r="L331" s="1">
        <v>-2.0</v>
      </c>
      <c r="M331" s="1"/>
      <c r="N331" s="1">
        <v>12.243333333333334</v>
      </c>
      <c r="O331" s="1" t="s">
        <v>15029</v>
      </c>
      <c r="P331" s="1" t="s">
        <v>16043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48</v>
      </c>
      <c r="B332" s="1" t="s">
        <v>17</v>
      </c>
      <c r="C332" s="1">
        <v>309.0</v>
      </c>
      <c r="D332" s="1">
        <v>0.0</v>
      </c>
      <c r="E332" s="1" t="s">
        <v>25</v>
      </c>
      <c r="F332" s="1" t="s">
        <v>50</v>
      </c>
      <c r="G332" s="1" t="s">
        <v>19</v>
      </c>
      <c r="H332" s="1" t="s">
        <v>16044</v>
      </c>
      <c r="I332" s="1" t="s">
        <v>16045</v>
      </c>
      <c r="J332" s="1" t="s">
        <v>16046</v>
      </c>
      <c r="K332" s="1" t="s">
        <v>16047</v>
      </c>
      <c r="L332" s="1">
        <v>-3.0</v>
      </c>
      <c r="M332" s="1">
        <v>1.8931833333333334</v>
      </c>
      <c r="N332" s="1">
        <v>54.9772</v>
      </c>
      <c r="O332" s="1" t="s">
        <v>5142</v>
      </c>
      <c r="P332" s="1" t="s">
        <v>16048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16</v>
      </c>
      <c r="B333" s="1" t="s">
        <v>17</v>
      </c>
      <c r="C333" s="1">
        <v>119.0</v>
      </c>
      <c r="D333" s="1">
        <v>0.0</v>
      </c>
      <c r="E333" s="2"/>
      <c r="F333" s="1" t="s">
        <v>18</v>
      </c>
      <c r="G333" s="1" t="s">
        <v>19</v>
      </c>
      <c r="H333" s="1" t="s">
        <v>16049</v>
      </c>
      <c r="I333" s="1" t="s">
        <v>16050</v>
      </c>
      <c r="J333" s="1" t="s">
        <v>16050</v>
      </c>
      <c r="K333" s="2"/>
      <c r="L333" s="1">
        <v>17.0</v>
      </c>
      <c r="M333" s="1"/>
      <c r="N333" s="1">
        <v>22.031366666666667</v>
      </c>
      <c r="O333" s="1" t="s">
        <v>22</v>
      </c>
      <c r="P333" s="1" t="s">
        <v>16051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66</v>
      </c>
      <c r="B334" s="1" t="s">
        <v>112</v>
      </c>
      <c r="C334" s="1">
        <v>334.0</v>
      </c>
      <c r="D334" s="1">
        <v>0.0</v>
      </c>
      <c r="E334" s="1" t="s">
        <v>1484</v>
      </c>
      <c r="F334" s="1" t="s">
        <v>26</v>
      </c>
      <c r="G334" s="1" t="s">
        <v>27</v>
      </c>
      <c r="H334" s="1" t="s">
        <v>16052</v>
      </c>
      <c r="I334" s="1" t="s">
        <v>16053</v>
      </c>
      <c r="J334" s="1" t="s">
        <v>16053</v>
      </c>
      <c r="K334" s="2"/>
      <c r="L334" s="1">
        <v>1.0</v>
      </c>
      <c r="M334" s="1"/>
      <c r="N334" s="1">
        <v>16.349666666666668</v>
      </c>
      <c r="O334" s="1" t="s">
        <v>15029</v>
      </c>
      <c r="P334" s="1" t="s">
        <v>16054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24</v>
      </c>
      <c r="B335" s="1" t="s">
        <v>17</v>
      </c>
      <c r="C335" s="3">
        <v>498.4</v>
      </c>
      <c r="D335" s="1">
        <v>0.0</v>
      </c>
      <c r="E335" s="1" t="s">
        <v>25</v>
      </c>
      <c r="F335" s="1" t="s">
        <v>26</v>
      </c>
      <c r="G335" s="1" t="s">
        <v>27</v>
      </c>
      <c r="H335" s="1" t="s">
        <v>16055</v>
      </c>
      <c r="I335" s="1" t="s">
        <v>16056</v>
      </c>
      <c r="J335" s="1" t="s">
        <v>16056</v>
      </c>
      <c r="K335" s="2"/>
      <c r="L335" s="1">
        <v>1.0</v>
      </c>
      <c r="M335" s="1"/>
      <c r="N335" s="1">
        <v>16.441533333333332</v>
      </c>
      <c r="O335" s="1" t="s">
        <v>15029</v>
      </c>
      <c r="P335" s="1" t="s">
        <v>16057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66</v>
      </c>
      <c r="B336" s="1" t="s">
        <v>112</v>
      </c>
      <c r="C336" s="1">
        <v>299.0</v>
      </c>
      <c r="D336" s="1">
        <v>0.0</v>
      </c>
      <c r="E336" s="1" t="s">
        <v>1484</v>
      </c>
      <c r="F336" s="1" t="s">
        <v>26</v>
      </c>
      <c r="G336" s="1" t="s">
        <v>27</v>
      </c>
      <c r="H336" s="1" t="s">
        <v>16058</v>
      </c>
      <c r="I336" s="1" t="s">
        <v>16059</v>
      </c>
      <c r="J336" s="1" t="s">
        <v>16059</v>
      </c>
      <c r="K336" s="2"/>
      <c r="L336" s="1">
        <v>0.0</v>
      </c>
      <c r="M336" s="1"/>
      <c r="N336" s="1">
        <v>14.103166666666667</v>
      </c>
      <c r="O336" s="1" t="s">
        <v>15029</v>
      </c>
      <c r="P336" s="1" t="s">
        <v>15075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24</v>
      </c>
      <c r="B337" s="1" t="s">
        <v>17</v>
      </c>
      <c r="C337" s="1">
        <v>214.2</v>
      </c>
      <c r="D337" s="1">
        <v>0.0</v>
      </c>
      <c r="E337" s="1" t="s">
        <v>25</v>
      </c>
      <c r="F337" s="1" t="s">
        <v>26</v>
      </c>
      <c r="G337" s="1" t="s">
        <v>27</v>
      </c>
      <c r="H337" s="1" t="s">
        <v>16060</v>
      </c>
      <c r="I337" s="1" t="s">
        <v>16061</v>
      </c>
      <c r="J337" s="1" t="s">
        <v>16061</v>
      </c>
      <c r="K337" s="2"/>
      <c r="L337" s="1">
        <v>-6.0</v>
      </c>
      <c r="M337" s="1"/>
      <c r="N337" s="1">
        <v>8.888316666666666</v>
      </c>
      <c r="O337" s="1" t="s">
        <v>15029</v>
      </c>
      <c r="P337" s="1" t="s">
        <v>16062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66</v>
      </c>
      <c r="B338" s="1" t="s">
        <v>112</v>
      </c>
      <c r="C338" s="1">
        <v>329.0</v>
      </c>
      <c r="D338" s="1">
        <v>0.0</v>
      </c>
      <c r="E338" s="1" t="s">
        <v>15056</v>
      </c>
      <c r="F338" s="1" t="s">
        <v>26</v>
      </c>
      <c r="G338" s="1" t="s">
        <v>27</v>
      </c>
      <c r="H338" s="1" t="s">
        <v>16063</v>
      </c>
      <c r="I338" s="1" t="s">
        <v>16064</v>
      </c>
      <c r="J338" s="1" t="s">
        <v>16064</v>
      </c>
      <c r="K338" s="2"/>
      <c r="L338" s="1">
        <v>1.0</v>
      </c>
      <c r="M338" s="1"/>
      <c r="N338" s="1">
        <v>16.708316666666665</v>
      </c>
      <c r="O338" s="1" t="s">
        <v>15029</v>
      </c>
      <c r="P338" s="1" t="s">
        <v>12191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24</v>
      </c>
      <c r="B339" s="1" t="s">
        <v>17</v>
      </c>
      <c r="C339" s="1">
        <v>318.2</v>
      </c>
      <c r="D339" s="1">
        <v>0.0</v>
      </c>
      <c r="E339" s="1" t="s">
        <v>25</v>
      </c>
      <c r="F339" s="1" t="s">
        <v>26</v>
      </c>
      <c r="G339" s="1" t="s">
        <v>27</v>
      </c>
      <c r="H339" s="1" t="s">
        <v>16065</v>
      </c>
      <c r="I339" s="1" t="s">
        <v>16066</v>
      </c>
      <c r="J339" s="1" t="s">
        <v>16066</v>
      </c>
      <c r="K339" s="2"/>
      <c r="L339" s="1">
        <v>-5.0</v>
      </c>
      <c r="M339" s="1"/>
      <c r="N339" s="1">
        <v>9.13835</v>
      </c>
      <c r="O339" s="1" t="s">
        <v>15029</v>
      </c>
      <c r="P339" s="1" t="s">
        <v>16067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24</v>
      </c>
      <c r="B340" s="1" t="s">
        <v>17</v>
      </c>
      <c r="C340" s="1">
        <v>289.0</v>
      </c>
      <c r="D340" s="1">
        <v>0.0</v>
      </c>
      <c r="E340" s="1" t="s">
        <v>25</v>
      </c>
      <c r="F340" s="1" t="s">
        <v>26</v>
      </c>
      <c r="G340" s="1" t="s">
        <v>27</v>
      </c>
      <c r="H340" s="1" t="s">
        <v>16068</v>
      </c>
      <c r="I340" s="1" t="s">
        <v>16069</v>
      </c>
      <c r="J340" s="1" t="s">
        <v>16069</v>
      </c>
      <c r="K340" s="2"/>
      <c r="L340" s="1">
        <v>-8.0</v>
      </c>
      <c r="M340" s="1"/>
      <c r="N340" s="1">
        <v>6.3336</v>
      </c>
      <c r="O340" s="1" t="s">
        <v>15029</v>
      </c>
      <c r="P340" s="1" t="s">
        <v>15681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24</v>
      </c>
      <c r="B341" s="1" t="s">
        <v>17</v>
      </c>
      <c r="C341" s="1">
        <v>237.2</v>
      </c>
      <c r="D341" s="1">
        <v>0.0</v>
      </c>
      <c r="E341" s="1" t="s">
        <v>25</v>
      </c>
      <c r="F341" s="1" t="s">
        <v>26</v>
      </c>
      <c r="G341" s="1" t="s">
        <v>27</v>
      </c>
      <c r="H341" s="1" t="s">
        <v>16070</v>
      </c>
      <c r="I341" s="1" t="s">
        <v>16071</v>
      </c>
      <c r="J341" s="1" t="s">
        <v>16071</v>
      </c>
      <c r="K341" s="2"/>
      <c r="L341" s="1">
        <v>-6.0</v>
      </c>
      <c r="M341" s="1"/>
      <c r="N341" s="1">
        <v>8.07365</v>
      </c>
      <c r="O341" s="1" t="s">
        <v>15029</v>
      </c>
      <c r="P341" s="1" t="s">
        <v>16072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66</v>
      </c>
      <c r="B342" s="1" t="s">
        <v>112</v>
      </c>
      <c r="C342" s="1">
        <v>329.0</v>
      </c>
      <c r="D342" s="1">
        <v>0.0</v>
      </c>
      <c r="E342" s="1" t="s">
        <v>1484</v>
      </c>
      <c r="F342" s="1" t="s">
        <v>26</v>
      </c>
      <c r="G342" s="1" t="s">
        <v>27</v>
      </c>
      <c r="H342" s="1" t="s">
        <v>16073</v>
      </c>
      <c r="I342" s="1" t="s">
        <v>16074</v>
      </c>
      <c r="J342" s="1" t="s">
        <v>16074</v>
      </c>
      <c r="K342" s="2"/>
      <c r="L342" s="1">
        <v>-5.0</v>
      </c>
      <c r="M342" s="1"/>
      <c r="N342" s="1">
        <v>9.551583333333333</v>
      </c>
      <c r="O342" s="1" t="s">
        <v>15029</v>
      </c>
      <c r="P342" s="1" t="s">
        <v>14908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24</v>
      </c>
      <c r="B343" s="1" t="s">
        <v>17</v>
      </c>
      <c r="C343" s="1">
        <v>748.8</v>
      </c>
      <c r="D343" s="1">
        <v>0.0</v>
      </c>
      <c r="E343" s="1" t="s">
        <v>25</v>
      </c>
      <c r="F343" s="1" t="s">
        <v>26</v>
      </c>
      <c r="G343" s="1" t="s">
        <v>27</v>
      </c>
      <c r="H343" s="1" t="s">
        <v>16075</v>
      </c>
      <c r="I343" s="1" t="s">
        <v>16076</v>
      </c>
      <c r="J343" s="1" t="s">
        <v>16076</v>
      </c>
      <c r="K343" s="2"/>
      <c r="L343" s="1">
        <v>-8.0</v>
      </c>
      <c r="M343" s="1"/>
      <c r="N343" s="1">
        <v>11.003333333333334</v>
      </c>
      <c r="O343" s="1" t="s">
        <v>15029</v>
      </c>
      <c r="P343" s="1" t="s">
        <v>16077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24</v>
      </c>
      <c r="B344" s="1" t="s">
        <v>17</v>
      </c>
      <c r="C344" s="1">
        <v>284.2</v>
      </c>
      <c r="D344" s="1">
        <v>0.0</v>
      </c>
      <c r="E344" s="1" t="s">
        <v>25</v>
      </c>
      <c r="F344" s="1" t="s">
        <v>26</v>
      </c>
      <c r="G344" s="1" t="s">
        <v>27</v>
      </c>
      <c r="H344" s="1" t="s">
        <v>16078</v>
      </c>
      <c r="I344" s="1" t="s">
        <v>16079</v>
      </c>
      <c r="J344" s="1" t="s">
        <v>16079</v>
      </c>
      <c r="K344" s="2"/>
      <c r="L344" s="1">
        <v>-10.0</v>
      </c>
      <c r="M344" s="1"/>
      <c r="N344" s="1">
        <v>4.536533333333334</v>
      </c>
      <c r="O344" s="1" t="s">
        <v>15029</v>
      </c>
      <c r="P344" s="1" t="s">
        <v>16080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24</v>
      </c>
      <c r="B345" s="1" t="s">
        <v>17</v>
      </c>
      <c r="C345" s="1">
        <v>214.2</v>
      </c>
      <c r="D345" s="1">
        <v>0.0</v>
      </c>
      <c r="E345" s="1" t="s">
        <v>25</v>
      </c>
      <c r="F345" s="1" t="s">
        <v>26</v>
      </c>
      <c r="G345" s="1" t="s">
        <v>27</v>
      </c>
      <c r="H345" s="1" t="s">
        <v>16081</v>
      </c>
      <c r="I345" s="1" t="s">
        <v>16082</v>
      </c>
      <c r="J345" s="1" t="s">
        <v>16082</v>
      </c>
      <c r="K345" s="2"/>
      <c r="L345" s="1">
        <v>-6.0</v>
      </c>
      <c r="M345" s="1"/>
      <c r="N345" s="1">
        <v>8.19935</v>
      </c>
      <c r="O345" s="1" t="s">
        <v>15029</v>
      </c>
      <c r="P345" s="1" t="s">
        <v>16083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16</v>
      </c>
      <c r="B346" s="1" t="s">
        <v>17</v>
      </c>
      <c r="C346" s="1">
        <v>487.0</v>
      </c>
      <c r="D346" s="1">
        <v>0.0</v>
      </c>
      <c r="E346" s="2"/>
      <c r="F346" s="1" t="s">
        <v>18</v>
      </c>
      <c r="G346" s="1" t="s">
        <v>19</v>
      </c>
      <c r="H346" s="1" t="s">
        <v>16084</v>
      </c>
      <c r="I346" s="1" t="s">
        <v>16085</v>
      </c>
      <c r="J346" s="1" t="s">
        <v>6967</v>
      </c>
      <c r="K346" s="2"/>
      <c r="L346" s="1">
        <v>360.0</v>
      </c>
      <c r="M346" s="1"/>
      <c r="N346" s="1">
        <v>7.533433333333333</v>
      </c>
      <c r="O346" s="1" t="s">
        <v>22</v>
      </c>
      <c r="P346" s="1" t="s">
        <v>16086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16</v>
      </c>
      <c r="B347" s="1" t="s">
        <v>17</v>
      </c>
      <c r="C347" s="1">
        <v>423.0</v>
      </c>
      <c r="D347" s="1">
        <v>0.0</v>
      </c>
      <c r="E347" s="2"/>
      <c r="F347" s="1" t="s">
        <v>18</v>
      </c>
      <c r="G347" s="1" t="s">
        <v>19</v>
      </c>
      <c r="H347" s="1" t="s">
        <v>16087</v>
      </c>
      <c r="I347" s="1" t="s">
        <v>16088</v>
      </c>
      <c r="J347" s="1" t="s">
        <v>6967</v>
      </c>
      <c r="K347" s="2"/>
      <c r="L347" s="1">
        <v>366.0</v>
      </c>
      <c r="M347" s="1"/>
      <c r="N347" s="1">
        <v>5.965283333333334</v>
      </c>
      <c r="O347" s="1" t="s">
        <v>22</v>
      </c>
      <c r="P347" s="1" t="s">
        <v>16089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66</v>
      </c>
      <c r="B348" s="1" t="s">
        <v>112</v>
      </c>
      <c r="C348" s="1">
        <v>329.0</v>
      </c>
      <c r="D348" s="1">
        <v>0.0</v>
      </c>
      <c r="E348" s="1" t="s">
        <v>16090</v>
      </c>
      <c r="F348" s="1" t="s">
        <v>26</v>
      </c>
      <c r="G348" s="1" t="s">
        <v>27</v>
      </c>
      <c r="H348" s="1" t="s">
        <v>16091</v>
      </c>
      <c r="I348" s="1" t="s">
        <v>16092</v>
      </c>
      <c r="J348" s="1" t="s">
        <v>16092</v>
      </c>
      <c r="K348" s="2"/>
      <c r="L348" s="1">
        <v>-6.0</v>
      </c>
      <c r="M348" s="1"/>
      <c r="N348" s="1">
        <v>8.34685</v>
      </c>
      <c r="O348" s="1" t="s">
        <v>15029</v>
      </c>
      <c r="P348" s="1" t="s">
        <v>5959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16</v>
      </c>
      <c r="B349" s="1" t="s">
        <v>17</v>
      </c>
      <c r="C349" s="1">
        <v>154.5</v>
      </c>
      <c r="D349" s="1">
        <v>154.5</v>
      </c>
      <c r="E349" s="2"/>
      <c r="F349" s="1" t="s">
        <v>18</v>
      </c>
      <c r="G349" s="1" t="s">
        <v>19</v>
      </c>
      <c r="H349" s="1" t="s">
        <v>16093</v>
      </c>
      <c r="I349" s="1" t="s">
        <v>16094</v>
      </c>
      <c r="J349" s="1" t="s">
        <v>6967</v>
      </c>
      <c r="K349" s="2"/>
      <c r="L349" s="1">
        <v>379.0</v>
      </c>
      <c r="M349" s="1"/>
      <c r="N349" s="1">
        <v>6.65565</v>
      </c>
      <c r="O349" s="1" t="s">
        <v>22</v>
      </c>
      <c r="P349" s="1" t="s">
        <v>16095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66</v>
      </c>
      <c r="B350" s="1" t="s">
        <v>112</v>
      </c>
      <c r="C350" s="1">
        <v>329.0</v>
      </c>
      <c r="D350" s="1">
        <v>0.0</v>
      </c>
      <c r="E350" s="1" t="s">
        <v>2400</v>
      </c>
      <c r="F350" s="1" t="s">
        <v>26</v>
      </c>
      <c r="G350" s="1" t="s">
        <v>27</v>
      </c>
      <c r="H350" s="1" t="s">
        <v>16096</v>
      </c>
      <c r="I350" s="1" t="s">
        <v>16097</v>
      </c>
      <c r="J350" s="1" t="s">
        <v>16097</v>
      </c>
      <c r="K350" s="2"/>
      <c r="L350" s="1">
        <v>0.0</v>
      </c>
      <c r="M350" s="1"/>
      <c r="N350" s="1">
        <v>14.897616666666666</v>
      </c>
      <c r="O350" s="1" t="s">
        <v>15029</v>
      </c>
      <c r="P350" s="1" t="s">
        <v>16098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24</v>
      </c>
      <c r="B351" s="1" t="s">
        <v>17</v>
      </c>
      <c r="C351" s="1">
        <v>214.2</v>
      </c>
      <c r="D351" s="1">
        <v>0.0</v>
      </c>
      <c r="E351" s="1" t="s">
        <v>25</v>
      </c>
      <c r="F351" s="1" t="s">
        <v>26</v>
      </c>
      <c r="G351" s="1" t="s">
        <v>27</v>
      </c>
      <c r="H351" s="1" t="s">
        <v>16099</v>
      </c>
      <c r="I351" s="1" t="s">
        <v>16100</v>
      </c>
      <c r="J351" s="1" t="s">
        <v>16100</v>
      </c>
      <c r="K351" s="2"/>
      <c r="L351" s="1">
        <v>-8.0</v>
      </c>
      <c r="M351" s="1"/>
      <c r="N351" s="1">
        <v>6.0124</v>
      </c>
      <c r="O351" s="1" t="s">
        <v>15029</v>
      </c>
      <c r="P351" s="1" t="s">
        <v>16101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24</v>
      </c>
      <c r="B352" s="1" t="s">
        <v>17</v>
      </c>
      <c r="C352" s="1">
        <v>273.2</v>
      </c>
      <c r="D352" s="1">
        <v>0.0</v>
      </c>
      <c r="E352" s="1" t="s">
        <v>25</v>
      </c>
      <c r="F352" s="1" t="s">
        <v>26</v>
      </c>
      <c r="G352" s="1" t="s">
        <v>27</v>
      </c>
      <c r="H352" s="1" t="s">
        <v>16102</v>
      </c>
      <c r="I352" s="1" t="s">
        <v>16103</v>
      </c>
      <c r="J352" s="1" t="s">
        <v>16103</v>
      </c>
      <c r="K352" s="2"/>
      <c r="L352" s="1">
        <v>-2.0</v>
      </c>
      <c r="M352" s="1"/>
      <c r="N352" s="1">
        <v>12.137133333333333</v>
      </c>
      <c r="O352" s="1" t="s">
        <v>15029</v>
      </c>
      <c r="P352" s="1" t="s">
        <v>16104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24</v>
      </c>
      <c r="B353" s="1" t="s">
        <v>17</v>
      </c>
      <c r="C353" s="1">
        <v>498.0</v>
      </c>
      <c r="D353" s="1">
        <v>0.0</v>
      </c>
      <c r="E353" s="1" t="s">
        <v>25</v>
      </c>
      <c r="F353" s="1" t="s">
        <v>26</v>
      </c>
      <c r="G353" s="1" t="s">
        <v>27</v>
      </c>
      <c r="H353" s="1" t="s">
        <v>16105</v>
      </c>
      <c r="I353" s="1" t="s">
        <v>16106</v>
      </c>
      <c r="J353" s="1" t="s">
        <v>16106</v>
      </c>
      <c r="K353" s="2"/>
      <c r="L353" s="1">
        <v>-2.0</v>
      </c>
      <c r="M353" s="1"/>
      <c r="N353" s="1">
        <v>12.228233333333334</v>
      </c>
      <c r="O353" s="1" t="s">
        <v>15029</v>
      </c>
      <c r="P353" s="1" t="s">
        <v>16107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24</v>
      </c>
      <c r="B354" s="1" t="s">
        <v>17</v>
      </c>
      <c r="C354" s="1">
        <v>370.2</v>
      </c>
      <c r="D354" s="1">
        <v>0.0</v>
      </c>
      <c r="E354" s="1" t="s">
        <v>25</v>
      </c>
      <c r="F354" s="1" t="s">
        <v>26</v>
      </c>
      <c r="G354" s="1" t="s">
        <v>27</v>
      </c>
      <c r="H354" s="1" t="s">
        <v>16108</v>
      </c>
      <c r="I354" s="1" t="s">
        <v>16109</v>
      </c>
      <c r="J354" s="1" t="s">
        <v>16109</v>
      </c>
      <c r="K354" s="2"/>
      <c r="L354" s="1">
        <v>-8.0</v>
      </c>
      <c r="M354" s="1"/>
      <c r="N354" s="1">
        <v>6.497116666666667</v>
      </c>
      <c r="O354" s="1" t="s">
        <v>15029</v>
      </c>
      <c r="P354" s="1" t="s">
        <v>16110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24</v>
      </c>
      <c r="B355" s="1" t="s">
        <v>17</v>
      </c>
      <c r="C355" s="1">
        <v>763.0</v>
      </c>
      <c r="D355" s="1">
        <v>0.0</v>
      </c>
      <c r="E355" s="1" t="s">
        <v>25</v>
      </c>
      <c r="F355" s="1" t="s">
        <v>26</v>
      </c>
      <c r="G355" s="1" t="s">
        <v>27</v>
      </c>
      <c r="H355" s="1" t="s">
        <v>16111</v>
      </c>
      <c r="I355" s="1" t="s">
        <v>16112</v>
      </c>
      <c r="J355" s="1" t="s">
        <v>16112</v>
      </c>
      <c r="K355" s="2"/>
      <c r="L355" s="1">
        <v>-5.0</v>
      </c>
      <c r="M355" s="1"/>
      <c r="N355" s="1">
        <v>14.390333333333333</v>
      </c>
      <c r="O355" s="1" t="s">
        <v>15029</v>
      </c>
      <c r="P355" s="1" t="s">
        <v>16113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24</v>
      </c>
      <c r="B356" s="3" t="s">
        <v>17</v>
      </c>
      <c r="C356" s="1">
        <v>321.0</v>
      </c>
      <c r="D356" s="1">
        <v>0.0</v>
      </c>
      <c r="E356" s="1" t="s">
        <v>25</v>
      </c>
      <c r="F356" s="1" t="s">
        <v>26</v>
      </c>
      <c r="G356" s="1" t="s">
        <v>27</v>
      </c>
      <c r="H356" s="1" t="s">
        <v>16114</v>
      </c>
      <c r="I356" s="1" t="s">
        <v>16115</v>
      </c>
      <c r="J356" s="1" t="s">
        <v>16115</v>
      </c>
      <c r="K356" s="2"/>
      <c r="L356" s="1">
        <v>0.0</v>
      </c>
      <c r="M356" s="1"/>
      <c r="N356" s="1">
        <v>14.556383333333333</v>
      </c>
      <c r="O356" s="1" t="s">
        <v>15029</v>
      </c>
      <c r="P356" s="1" t="s">
        <v>16116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16</v>
      </c>
      <c r="B357" s="1" t="s">
        <v>17</v>
      </c>
      <c r="C357" s="3">
        <v>49.0</v>
      </c>
      <c r="D357" s="1">
        <v>0.0</v>
      </c>
      <c r="E357" s="2"/>
      <c r="F357" s="1" t="s">
        <v>18</v>
      </c>
      <c r="G357" s="1" t="s">
        <v>19</v>
      </c>
      <c r="H357" s="1" t="s">
        <v>16117</v>
      </c>
      <c r="I357" s="1" t="s">
        <v>16118</v>
      </c>
      <c r="J357" s="1" t="s">
        <v>6967</v>
      </c>
      <c r="K357" s="2"/>
      <c r="L357" s="1">
        <v>446.0</v>
      </c>
      <c r="M357" s="1"/>
      <c r="N357" s="1">
        <v>0.0453</v>
      </c>
      <c r="O357" s="1" t="s">
        <v>22</v>
      </c>
      <c r="P357" s="1" t="s">
        <v>16119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16</v>
      </c>
      <c r="B358" s="1" t="s">
        <v>17</v>
      </c>
      <c r="C358" s="1">
        <v>393.0</v>
      </c>
      <c r="D358" s="1">
        <v>0.0</v>
      </c>
      <c r="E358" s="2"/>
      <c r="F358" s="1" t="s">
        <v>18</v>
      </c>
      <c r="G358" s="1" t="s">
        <v>19</v>
      </c>
      <c r="H358" s="1" t="s">
        <v>16120</v>
      </c>
      <c r="I358" s="1" t="s">
        <v>16121</v>
      </c>
      <c r="J358" s="1" t="s">
        <v>6967</v>
      </c>
      <c r="K358" s="2"/>
      <c r="L358" s="1">
        <v>448.0</v>
      </c>
      <c r="M358" s="1"/>
      <c r="N358" s="1">
        <v>16.497733333333333</v>
      </c>
      <c r="O358" s="1" t="s">
        <v>22</v>
      </c>
      <c r="P358" s="1" t="s">
        <v>16122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66</v>
      </c>
      <c r="B359" s="1" t="s">
        <v>112</v>
      </c>
      <c r="C359" s="3">
        <v>475.0</v>
      </c>
      <c r="D359" s="1">
        <v>0.0</v>
      </c>
      <c r="E359" s="1" t="s">
        <v>9368</v>
      </c>
      <c r="F359" s="1" t="s">
        <v>26</v>
      </c>
      <c r="G359" s="1" t="s">
        <v>27</v>
      </c>
      <c r="H359" s="1" t="s">
        <v>16123</v>
      </c>
      <c r="I359" s="1" t="s">
        <v>16124</v>
      </c>
      <c r="J359" s="1" t="s">
        <v>16124</v>
      </c>
      <c r="K359" s="2"/>
      <c r="L359" s="1">
        <v>-2.0</v>
      </c>
      <c r="M359" s="1"/>
      <c r="N359" s="1">
        <v>12.299483333333333</v>
      </c>
      <c r="O359" s="1" t="s">
        <v>15029</v>
      </c>
      <c r="P359" s="1" t="s">
        <v>16125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24</v>
      </c>
      <c r="B360" s="1" t="s">
        <v>17</v>
      </c>
      <c r="C360" s="3">
        <v>322.2</v>
      </c>
      <c r="D360" s="1">
        <v>0.0</v>
      </c>
      <c r="E360" s="1" t="s">
        <v>25</v>
      </c>
      <c r="F360" s="1" t="s">
        <v>26</v>
      </c>
      <c r="G360" s="1" t="s">
        <v>27</v>
      </c>
      <c r="H360" s="1" t="s">
        <v>16126</v>
      </c>
      <c r="I360" s="1" t="s">
        <v>16127</v>
      </c>
      <c r="J360" s="1" t="s">
        <v>16127</v>
      </c>
      <c r="K360" s="2"/>
      <c r="L360" s="1">
        <v>-9.0</v>
      </c>
      <c r="M360" s="1"/>
      <c r="N360" s="1">
        <v>5.51435</v>
      </c>
      <c r="O360" s="1" t="s">
        <v>15029</v>
      </c>
      <c r="P360" s="1" t="s">
        <v>16128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32</v>
      </c>
      <c r="B361" s="1" t="s">
        <v>112</v>
      </c>
      <c r="C361" s="1">
        <v>528.0</v>
      </c>
      <c r="D361" s="1">
        <v>0.0</v>
      </c>
      <c r="E361" s="2"/>
      <c r="F361" s="1" t="s">
        <v>26</v>
      </c>
      <c r="G361" s="1" t="s">
        <v>27</v>
      </c>
      <c r="H361" s="1" t="s">
        <v>16129</v>
      </c>
      <c r="I361" s="1" t="s">
        <v>16130</v>
      </c>
      <c r="J361" s="1" t="s">
        <v>16130</v>
      </c>
      <c r="K361" s="2"/>
      <c r="L361" s="1">
        <v>-10.0</v>
      </c>
      <c r="M361" s="1"/>
      <c r="N361" s="1">
        <v>9.1652</v>
      </c>
      <c r="O361" s="1" t="s">
        <v>15029</v>
      </c>
      <c r="P361" s="1" t="s">
        <v>16131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48</v>
      </c>
      <c r="B362" s="1" t="s">
        <v>17</v>
      </c>
      <c r="C362" s="1">
        <v>425.0</v>
      </c>
      <c r="D362" s="1">
        <v>0.0</v>
      </c>
      <c r="E362" s="1" t="s">
        <v>25</v>
      </c>
      <c r="F362" s="1" t="s">
        <v>50</v>
      </c>
      <c r="G362" s="1" t="s">
        <v>27</v>
      </c>
      <c r="H362" s="1" t="s">
        <v>16132</v>
      </c>
      <c r="I362" s="1" t="s">
        <v>16133</v>
      </c>
      <c r="J362" s="1" t="s">
        <v>16134</v>
      </c>
      <c r="K362" s="1" t="s">
        <v>16135</v>
      </c>
      <c r="L362" s="1">
        <v>0.0</v>
      </c>
      <c r="M362" s="1">
        <v>2.3051833333333334</v>
      </c>
      <c r="N362" s="1">
        <v>19.98245</v>
      </c>
      <c r="O362" s="1" t="s">
        <v>5142</v>
      </c>
      <c r="P362" s="1" t="s">
        <v>16136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48</v>
      </c>
      <c r="B363" s="1" t="s">
        <v>17</v>
      </c>
      <c r="C363" s="1">
        <v>219.0</v>
      </c>
      <c r="D363" s="1">
        <v>50.0</v>
      </c>
      <c r="E363" s="2"/>
      <c r="F363" s="1" t="s">
        <v>18</v>
      </c>
      <c r="G363" s="1" t="s">
        <v>123</v>
      </c>
      <c r="H363" s="1" t="s">
        <v>16137</v>
      </c>
      <c r="I363" s="1" t="s">
        <v>16138</v>
      </c>
      <c r="J363" s="1" t="s">
        <v>6967</v>
      </c>
      <c r="K363" s="2"/>
      <c r="L363" s="1">
        <v>434.0</v>
      </c>
      <c r="M363" s="1"/>
      <c r="N363" s="1">
        <v>21.569416666666665</v>
      </c>
      <c r="O363" s="1" t="s">
        <v>5142</v>
      </c>
      <c r="P363" s="1" t="s">
        <v>16139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24</v>
      </c>
      <c r="B364" s="1" t="s">
        <v>17</v>
      </c>
      <c r="C364" s="1">
        <v>329.0</v>
      </c>
      <c r="D364" s="1">
        <v>0.0</v>
      </c>
      <c r="E364" s="1" t="s">
        <v>25</v>
      </c>
      <c r="F364" s="1" t="s">
        <v>26</v>
      </c>
      <c r="G364" s="1" t="s">
        <v>27</v>
      </c>
      <c r="H364" s="1" t="s">
        <v>16140</v>
      </c>
      <c r="I364" s="1" t="s">
        <v>16141</v>
      </c>
      <c r="J364" s="1" t="s">
        <v>16141</v>
      </c>
      <c r="K364" s="2"/>
      <c r="L364" s="1">
        <v>-4.0</v>
      </c>
      <c r="M364" s="1"/>
      <c r="N364" s="1">
        <v>10.42925</v>
      </c>
      <c r="O364" s="1" t="s">
        <v>15029</v>
      </c>
      <c r="P364" s="1" t="s">
        <v>15274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16</v>
      </c>
      <c r="B365" s="1" t="s">
        <v>17</v>
      </c>
      <c r="C365" s="1">
        <v>49.0</v>
      </c>
      <c r="D365" s="1">
        <v>0.0</v>
      </c>
      <c r="E365" s="2"/>
      <c r="F365" s="1" t="s">
        <v>18</v>
      </c>
      <c r="G365" s="1" t="s">
        <v>19</v>
      </c>
      <c r="H365" s="1" t="s">
        <v>16142</v>
      </c>
      <c r="I365" s="1" t="s">
        <v>16143</v>
      </c>
      <c r="J365" s="1" t="s">
        <v>16143</v>
      </c>
      <c r="K365" s="2"/>
      <c r="L365" s="1">
        <v>-4.0</v>
      </c>
      <c r="M365" s="1"/>
      <c r="N365" s="1">
        <v>0.036316666666666664</v>
      </c>
      <c r="O365" s="1" t="s">
        <v>22</v>
      </c>
      <c r="P365" s="1" t="s">
        <v>16144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16</v>
      </c>
      <c r="B366" s="1" t="s">
        <v>17</v>
      </c>
      <c r="C366" s="1">
        <v>886.0</v>
      </c>
      <c r="D366" s="1">
        <v>0.0</v>
      </c>
      <c r="E366" s="2"/>
      <c r="F366" s="1" t="s">
        <v>18</v>
      </c>
      <c r="G366" s="1" t="s">
        <v>19</v>
      </c>
      <c r="H366" s="1" t="s">
        <v>16145</v>
      </c>
      <c r="I366" s="1" t="s">
        <v>16146</v>
      </c>
      <c r="J366" s="1" t="s">
        <v>6967</v>
      </c>
      <c r="K366" s="2"/>
      <c r="L366" s="1">
        <v>479.0</v>
      </c>
      <c r="M366" s="1"/>
      <c r="N366" s="1">
        <v>10.464483333333334</v>
      </c>
      <c r="O366" s="1" t="s">
        <v>22</v>
      </c>
      <c r="P366" s="1" t="s">
        <v>16147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48</v>
      </c>
      <c r="B367" s="1" t="s">
        <v>17</v>
      </c>
      <c r="C367" s="1">
        <v>564.0</v>
      </c>
      <c r="D367" s="1">
        <v>0.0</v>
      </c>
      <c r="E367" s="1" t="s">
        <v>25</v>
      </c>
      <c r="F367" s="1" t="s">
        <v>50</v>
      </c>
      <c r="G367" s="1" t="s">
        <v>27</v>
      </c>
      <c r="H367" s="1" t="s">
        <v>16148</v>
      </c>
      <c r="I367" s="1" t="s">
        <v>16149</v>
      </c>
      <c r="J367" s="1" t="s">
        <v>16150</v>
      </c>
      <c r="K367" s="1" t="s">
        <v>16151</v>
      </c>
      <c r="L367" s="1">
        <v>-8.0</v>
      </c>
      <c r="M367" s="1">
        <v>1.4844</v>
      </c>
      <c r="N367" s="1">
        <v>9.426283333333334</v>
      </c>
      <c r="O367" s="1" t="s">
        <v>5142</v>
      </c>
      <c r="P367" s="1" t="s">
        <v>16152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24</v>
      </c>
      <c r="B368" s="1" t="s">
        <v>17</v>
      </c>
      <c r="C368" s="1">
        <v>271.2</v>
      </c>
      <c r="D368" s="1">
        <v>0.0</v>
      </c>
      <c r="E368" s="1" t="s">
        <v>25</v>
      </c>
      <c r="F368" s="1" t="s">
        <v>26</v>
      </c>
      <c r="G368" s="1" t="s">
        <v>27</v>
      </c>
      <c r="H368" s="1" t="s">
        <v>16153</v>
      </c>
      <c r="I368" s="1" t="s">
        <v>16154</v>
      </c>
      <c r="J368" s="1" t="s">
        <v>16154</v>
      </c>
      <c r="K368" s="2"/>
      <c r="L368" s="1">
        <v>1.0</v>
      </c>
      <c r="M368" s="1"/>
      <c r="N368" s="1">
        <v>16.055616666666666</v>
      </c>
      <c r="O368" s="1" t="s">
        <v>15029</v>
      </c>
      <c r="P368" s="1" t="s">
        <v>16155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24</v>
      </c>
      <c r="B369" s="1" t="s">
        <v>17</v>
      </c>
      <c r="C369" s="1">
        <v>478.2</v>
      </c>
      <c r="D369" s="1">
        <v>0.0</v>
      </c>
      <c r="E369" s="1" t="s">
        <v>25</v>
      </c>
      <c r="F369" s="1" t="s">
        <v>26</v>
      </c>
      <c r="G369" s="1" t="s">
        <v>27</v>
      </c>
      <c r="H369" s="1" t="s">
        <v>16156</v>
      </c>
      <c r="I369" s="1" t="s">
        <v>16157</v>
      </c>
      <c r="J369" s="1" t="s">
        <v>16157</v>
      </c>
      <c r="K369" s="2"/>
      <c r="L369" s="1">
        <v>1.0</v>
      </c>
      <c r="M369" s="1"/>
      <c r="N369" s="1">
        <v>16.1268</v>
      </c>
      <c r="O369" s="1" t="s">
        <v>15029</v>
      </c>
      <c r="P369" s="1" t="s">
        <v>16158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24</v>
      </c>
      <c r="B370" s="1" t="s">
        <v>17</v>
      </c>
      <c r="C370" s="3">
        <v>214.2</v>
      </c>
      <c r="D370" s="1">
        <v>0.0</v>
      </c>
      <c r="E370" s="1" t="s">
        <v>25</v>
      </c>
      <c r="F370" s="1" t="s">
        <v>26</v>
      </c>
      <c r="G370" s="1" t="s">
        <v>27</v>
      </c>
      <c r="H370" s="1" t="s">
        <v>16159</v>
      </c>
      <c r="I370" s="1" t="s">
        <v>16160</v>
      </c>
      <c r="J370" s="1" t="s">
        <v>16160</v>
      </c>
      <c r="K370" s="2"/>
      <c r="L370" s="1">
        <v>-6.0</v>
      </c>
      <c r="M370" s="1"/>
      <c r="N370" s="1">
        <v>8.995683333333334</v>
      </c>
      <c r="O370" s="1" t="s">
        <v>15029</v>
      </c>
      <c r="P370" s="1" t="s">
        <v>16161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24</v>
      </c>
      <c r="B371" s="1" t="s">
        <v>17</v>
      </c>
      <c r="C371" s="1">
        <v>329.0</v>
      </c>
      <c r="D371" s="1">
        <v>0.0</v>
      </c>
      <c r="E371" s="1" t="s">
        <v>25</v>
      </c>
      <c r="F371" s="1" t="s">
        <v>26</v>
      </c>
      <c r="G371" s="1" t="s">
        <v>27</v>
      </c>
      <c r="H371" s="1" t="s">
        <v>16162</v>
      </c>
      <c r="I371" s="1" t="s">
        <v>16163</v>
      </c>
      <c r="J371" s="1" t="s">
        <v>16163</v>
      </c>
      <c r="K371" s="2"/>
      <c r="L371" s="1">
        <v>-6.0</v>
      </c>
      <c r="M371" s="1"/>
      <c r="N371" s="1">
        <v>8.794966666666667</v>
      </c>
      <c r="O371" s="1" t="s">
        <v>15029</v>
      </c>
      <c r="P371" s="1" t="s">
        <v>16164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24</v>
      </c>
      <c r="B372" s="1" t="s">
        <v>17</v>
      </c>
      <c r="C372" s="1">
        <v>413.0</v>
      </c>
      <c r="D372" s="1">
        <v>0.0</v>
      </c>
      <c r="E372" s="1" t="s">
        <v>25</v>
      </c>
      <c r="F372" s="1" t="s">
        <v>26</v>
      </c>
      <c r="G372" s="1" t="s">
        <v>27</v>
      </c>
      <c r="H372" s="1" t="s">
        <v>16165</v>
      </c>
      <c r="I372" s="1" t="s">
        <v>16166</v>
      </c>
      <c r="J372" s="1" t="s">
        <v>16166</v>
      </c>
      <c r="K372" s="2"/>
      <c r="L372" s="1">
        <v>-5.0</v>
      </c>
      <c r="M372" s="1"/>
      <c r="N372" s="1">
        <v>9.11105</v>
      </c>
      <c r="O372" s="1" t="s">
        <v>15029</v>
      </c>
      <c r="P372" s="1" t="s">
        <v>16167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24</v>
      </c>
      <c r="B373" s="1" t="s">
        <v>17</v>
      </c>
      <c r="C373" s="1">
        <v>214.2</v>
      </c>
      <c r="D373" s="1">
        <v>0.0</v>
      </c>
      <c r="E373" s="1" t="s">
        <v>25</v>
      </c>
      <c r="F373" s="1" t="s">
        <v>26</v>
      </c>
      <c r="G373" s="1" t="s">
        <v>27</v>
      </c>
      <c r="H373" s="1" t="s">
        <v>16168</v>
      </c>
      <c r="I373" s="1" t="s">
        <v>16169</v>
      </c>
      <c r="J373" s="1" t="s">
        <v>16169</v>
      </c>
      <c r="K373" s="2"/>
      <c r="L373" s="1">
        <v>-9.0</v>
      </c>
      <c r="M373" s="1"/>
      <c r="N373" s="1">
        <v>5.145966666666666</v>
      </c>
      <c r="O373" s="1" t="s">
        <v>15029</v>
      </c>
      <c r="P373" s="1" t="s">
        <v>15280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16</v>
      </c>
      <c r="B374" s="1" t="s">
        <v>17</v>
      </c>
      <c r="C374" s="1">
        <v>344.0</v>
      </c>
      <c r="D374" s="1">
        <v>0.0</v>
      </c>
      <c r="E374" s="2"/>
      <c r="F374" s="1" t="s">
        <v>18</v>
      </c>
      <c r="G374" s="1" t="s">
        <v>19</v>
      </c>
      <c r="H374" s="1" t="s">
        <v>16170</v>
      </c>
      <c r="I374" s="1" t="s">
        <v>16171</v>
      </c>
      <c r="J374" s="1" t="s">
        <v>6967</v>
      </c>
      <c r="K374" s="2"/>
      <c r="L374" s="1">
        <v>551.0</v>
      </c>
      <c r="M374" s="1"/>
      <c r="N374" s="1">
        <v>6.490183333333333</v>
      </c>
      <c r="O374" s="1" t="s">
        <v>22</v>
      </c>
      <c r="P374" s="1" t="s">
        <v>16172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32</v>
      </c>
      <c r="B375" s="1" t="s">
        <v>112</v>
      </c>
      <c r="C375" s="1">
        <v>264.0</v>
      </c>
      <c r="D375" s="1">
        <v>0.0</v>
      </c>
      <c r="E375" s="2"/>
      <c r="F375" s="1" t="s">
        <v>26</v>
      </c>
      <c r="G375" s="1" t="s">
        <v>27</v>
      </c>
      <c r="H375" s="1" t="s">
        <v>16173</v>
      </c>
      <c r="I375" s="1" t="s">
        <v>16174</v>
      </c>
      <c r="J375" s="1" t="s">
        <v>16174</v>
      </c>
      <c r="K375" s="2"/>
      <c r="L375" s="1">
        <v>-7.0</v>
      </c>
      <c r="M375" s="1"/>
      <c r="N375" s="1">
        <v>7.327166666666667</v>
      </c>
      <c r="O375" s="1" t="s">
        <v>15029</v>
      </c>
      <c r="P375" s="1" t="s">
        <v>16175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24</v>
      </c>
      <c r="B376" s="1" t="s">
        <v>17</v>
      </c>
      <c r="C376" s="3">
        <v>264.0</v>
      </c>
      <c r="D376" s="1">
        <v>0.0</v>
      </c>
      <c r="E376" s="1" t="s">
        <v>25</v>
      </c>
      <c r="F376" s="1" t="s">
        <v>26</v>
      </c>
      <c r="G376" s="1" t="s">
        <v>27</v>
      </c>
      <c r="H376" s="1" t="s">
        <v>16176</v>
      </c>
      <c r="I376" s="1" t="s">
        <v>16177</v>
      </c>
      <c r="J376" s="1" t="s">
        <v>16177</v>
      </c>
      <c r="K376" s="2"/>
      <c r="L376" s="1">
        <v>-5.0</v>
      </c>
      <c r="M376" s="1"/>
      <c r="N376" s="1">
        <v>9.683783333333333</v>
      </c>
      <c r="O376" s="1" t="s">
        <v>15029</v>
      </c>
      <c r="P376" s="1" t="s">
        <v>15277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66</v>
      </c>
      <c r="B377" s="1" t="s">
        <v>112</v>
      </c>
      <c r="C377" s="1">
        <v>411.0</v>
      </c>
      <c r="D377" s="1">
        <v>0.0</v>
      </c>
      <c r="E377" s="1" t="s">
        <v>16178</v>
      </c>
      <c r="F377" s="1" t="s">
        <v>26</v>
      </c>
      <c r="G377" s="1" t="s">
        <v>27</v>
      </c>
      <c r="H377" s="1" t="s">
        <v>16179</v>
      </c>
      <c r="I377" s="1" t="s">
        <v>16180</v>
      </c>
      <c r="J377" s="1" t="s">
        <v>16180</v>
      </c>
      <c r="K377" s="2"/>
      <c r="L377" s="1">
        <v>0.0</v>
      </c>
      <c r="M377" s="1"/>
      <c r="N377" s="1">
        <v>14.918916666666666</v>
      </c>
      <c r="O377" s="1" t="s">
        <v>15029</v>
      </c>
      <c r="P377" s="1" t="s">
        <v>16181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24</v>
      </c>
      <c r="B378" s="1" t="s">
        <v>17</v>
      </c>
      <c r="C378" s="3">
        <v>214.2</v>
      </c>
      <c r="D378" s="1">
        <v>0.0</v>
      </c>
      <c r="E378" s="1" t="s">
        <v>25</v>
      </c>
      <c r="F378" s="1" t="s">
        <v>26</v>
      </c>
      <c r="G378" s="1" t="s">
        <v>27</v>
      </c>
      <c r="H378" s="1" t="s">
        <v>16182</v>
      </c>
      <c r="I378" s="1" t="s">
        <v>16183</v>
      </c>
      <c r="J378" s="1" t="s">
        <v>16183</v>
      </c>
      <c r="K378" s="2"/>
      <c r="L378" s="1">
        <v>-6.0</v>
      </c>
      <c r="M378" s="1"/>
      <c r="N378" s="1">
        <v>8.28525</v>
      </c>
      <c r="O378" s="1" t="s">
        <v>15029</v>
      </c>
      <c r="P378" s="1" t="s">
        <v>15280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24</v>
      </c>
      <c r="B379" s="1" t="s">
        <v>17</v>
      </c>
      <c r="C379" s="1">
        <v>298.2</v>
      </c>
      <c r="D379" s="1">
        <v>0.0</v>
      </c>
      <c r="E379" s="1" t="s">
        <v>25</v>
      </c>
      <c r="F379" s="1" t="s">
        <v>26</v>
      </c>
      <c r="G379" s="1" t="s">
        <v>27</v>
      </c>
      <c r="H379" s="1" t="s">
        <v>16184</v>
      </c>
      <c r="I379" s="1" t="s">
        <v>16185</v>
      </c>
      <c r="J379" s="1" t="s">
        <v>16185</v>
      </c>
      <c r="K379" s="2"/>
      <c r="L379" s="1">
        <v>-5.0</v>
      </c>
      <c r="M379" s="1"/>
      <c r="N379" s="1">
        <v>9.861466666666667</v>
      </c>
      <c r="O379" s="1" t="s">
        <v>15029</v>
      </c>
      <c r="P379" s="1" t="s">
        <v>16186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48</v>
      </c>
      <c r="B380" s="1" t="s">
        <v>17</v>
      </c>
      <c r="C380" s="1">
        <v>557.0</v>
      </c>
      <c r="D380" s="1">
        <v>0.0</v>
      </c>
      <c r="E380" s="1" t="s">
        <v>25</v>
      </c>
      <c r="F380" s="1" t="s">
        <v>50</v>
      </c>
      <c r="G380" s="1" t="s">
        <v>19</v>
      </c>
      <c r="H380" s="1" t="s">
        <v>16187</v>
      </c>
      <c r="I380" s="1" t="s">
        <v>16188</v>
      </c>
      <c r="J380" s="1" t="s">
        <v>16189</v>
      </c>
      <c r="K380" s="1" t="s">
        <v>16190</v>
      </c>
      <c r="L380" s="1">
        <v>-24.0</v>
      </c>
      <c r="M380" s="1">
        <v>0.38731666666666664</v>
      </c>
      <c r="N380" s="1">
        <v>13.33425</v>
      </c>
      <c r="O380" s="1" t="s">
        <v>5142</v>
      </c>
      <c r="P380" s="1" t="s">
        <v>16191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24</v>
      </c>
      <c r="B381" s="1" t="s">
        <v>17</v>
      </c>
      <c r="C381" s="3">
        <v>182.2</v>
      </c>
      <c r="D381" s="1">
        <v>0.0</v>
      </c>
      <c r="E381" s="1" t="s">
        <v>25</v>
      </c>
      <c r="F381" s="1" t="s">
        <v>26</v>
      </c>
      <c r="G381" s="1" t="s">
        <v>27</v>
      </c>
      <c r="H381" s="1" t="s">
        <v>16192</v>
      </c>
      <c r="I381" s="1" t="s">
        <v>16193</v>
      </c>
      <c r="J381" s="1" t="s">
        <v>16193</v>
      </c>
      <c r="K381" s="2"/>
      <c r="L381" s="1">
        <v>-2.0</v>
      </c>
      <c r="M381" s="1"/>
      <c r="N381" s="1">
        <v>12.3967</v>
      </c>
      <c r="O381" s="1" t="s">
        <v>15029</v>
      </c>
      <c r="P381" s="1" t="s">
        <v>15044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24</v>
      </c>
      <c r="B382" s="1" t="s">
        <v>17</v>
      </c>
      <c r="C382" s="3">
        <v>214.2</v>
      </c>
      <c r="D382" s="1">
        <v>0.0</v>
      </c>
      <c r="E382" s="1" t="s">
        <v>25</v>
      </c>
      <c r="F382" s="1" t="s">
        <v>26</v>
      </c>
      <c r="G382" s="1" t="s">
        <v>27</v>
      </c>
      <c r="H382" s="1" t="s">
        <v>16194</v>
      </c>
      <c r="I382" s="1" t="s">
        <v>16195</v>
      </c>
      <c r="J382" s="1" t="s">
        <v>16195</v>
      </c>
      <c r="K382" s="2"/>
      <c r="L382" s="1">
        <v>-5.0</v>
      </c>
      <c r="M382" s="1"/>
      <c r="N382" s="1">
        <v>9.710283333333333</v>
      </c>
      <c r="O382" s="1" t="s">
        <v>15029</v>
      </c>
      <c r="P382" s="1" t="s">
        <v>15065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24</v>
      </c>
      <c r="B383" s="1" t="s">
        <v>17</v>
      </c>
      <c r="C383" s="3">
        <v>214.2</v>
      </c>
      <c r="D383" s="1">
        <v>0.0</v>
      </c>
      <c r="E383" s="1" t="s">
        <v>25</v>
      </c>
      <c r="F383" s="1" t="s">
        <v>26</v>
      </c>
      <c r="G383" s="1" t="s">
        <v>27</v>
      </c>
      <c r="H383" s="1" t="s">
        <v>16196</v>
      </c>
      <c r="I383" s="1" t="s">
        <v>16197</v>
      </c>
      <c r="J383" s="1" t="s">
        <v>16197</v>
      </c>
      <c r="K383" s="2"/>
      <c r="L383" s="1">
        <v>0.0</v>
      </c>
      <c r="M383" s="1"/>
      <c r="N383" s="1">
        <v>15.20465</v>
      </c>
      <c r="O383" s="1" t="s">
        <v>15029</v>
      </c>
      <c r="P383" s="1" t="s">
        <v>16083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48</v>
      </c>
      <c r="B384" s="1" t="s">
        <v>17</v>
      </c>
      <c r="C384" s="1">
        <v>379.0</v>
      </c>
      <c r="D384" s="1">
        <v>90.0</v>
      </c>
      <c r="E384" s="2"/>
      <c r="F384" s="1" t="s">
        <v>18</v>
      </c>
      <c r="G384" s="1" t="s">
        <v>123</v>
      </c>
      <c r="H384" s="1" t="s">
        <v>16198</v>
      </c>
      <c r="I384" s="1" t="s">
        <v>16199</v>
      </c>
      <c r="J384" s="1" t="s">
        <v>16199</v>
      </c>
      <c r="K384" s="2"/>
      <c r="L384" s="1">
        <v>-1.0</v>
      </c>
      <c r="M384" s="1"/>
      <c r="N384" s="1">
        <v>18.218716666666666</v>
      </c>
      <c r="O384" s="1" t="s">
        <v>5142</v>
      </c>
      <c r="P384" s="1" t="s">
        <v>16200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24</v>
      </c>
      <c r="B385" s="1" t="s">
        <v>17</v>
      </c>
      <c r="C385" s="3">
        <v>446.4</v>
      </c>
      <c r="D385" s="1">
        <v>0.0</v>
      </c>
      <c r="E385" s="1" t="s">
        <v>25</v>
      </c>
      <c r="F385" s="1" t="s">
        <v>26</v>
      </c>
      <c r="G385" s="1" t="s">
        <v>27</v>
      </c>
      <c r="H385" s="1" t="s">
        <v>16201</v>
      </c>
      <c r="I385" s="1" t="s">
        <v>16202</v>
      </c>
      <c r="J385" s="1" t="s">
        <v>16202</v>
      </c>
      <c r="K385" s="2"/>
      <c r="L385" s="1">
        <v>0.0</v>
      </c>
      <c r="M385" s="1"/>
      <c r="N385" s="1">
        <v>14.560233333333333</v>
      </c>
      <c r="O385" s="1" t="s">
        <v>15029</v>
      </c>
      <c r="P385" s="1" t="s">
        <v>16203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24</v>
      </c>
      <c r="B386" s="1" t="s">
        <v>17</v>
      </c>
      <c r="C386" s="1">
        <v>214.2</v>
      </c>
      <c r="D386" s="1">
        <v>0.0</v>
      </c>
      <c r="E386" s="1" t="s">
        <v>25</v>
      </c>
      <c r="F386" s="1" t="s">
        <v>26</v>
      </c>
      <c r="G386" s="1" t="s">
        <v>27</v>
      </c>
      <c r="H386" s="1" t="s">
        <v>16204</v>
      </c>
      <c r="I386" s="1" t="s">
        <v>16205</v>
      </c>
      <c r="J386" s="1" t="s">
        <v>16205</v>
      </c>
      <c r="K386" s="2"/>
      <c r="L386" s="1">
        <v>-4.0</v>
      </c>
      <c r="M386" s="1"/>
      <c r="N386" s="1">
        <v>10.473533333333334</v>
      </c>
      <c r="O386" s="1" t="s">
        <v>15029</v>
      </c>
      <c r="P386" s="1" t="s">
        <v>15327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48</v>
      </c>
      <c r="B387" s="1" t="s">
        <v>17</v>
      </c>
      <c r="C387" s="1">
        <v>517.0</v>
      </c>
      <c r="D387" s="1">
        <v>0.0</v>
      </c>
      <c r="E387" s="1" t="s">
        <v>25</v>
      </c>
      <c r="F387" s="1" t="s">
        <v>50</v>
      </c>
      <c r="G387" s="1" t="s">
        <v>27</v>
      </c>
      <c r="H387" s="1" t="s">
        <v>16206</v>
      </c>
      <c r="I387" s="1" t="s">
        <v>16207</v>
      </c>
      <c r="J387" s="1" t="s">
        <v>16208</v>
      </c>
      <c r="K387" s="1" t="s">
        <v>16209</v>
      </c>
      <c r="L387" s="1">
        <v>-21.0</v>
      </c>
      <c r="M387" s="1">
        <v>0.7853833333333333</v>
      </c>
      <c r="N387" s="1">
        <v>18.638916666666667</v>
      </c>
      <c r="O387" s="1" t="s">
        <v>5142</v>
      </c>
      <c r="P387" s="1" t="s">
        <v>16210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66</v>
      </c>
      <c r="B388" s="1" t="s">
        <v>17</v>
      </c>
      <c r="C388" s="3">
        <v>264.0</v>
      </c>
      <c r="D388" s="1">
        <v>0.0</v>
      </c>
      <c r="E388" s="1" t="s">
        <v>12989</v>
      </c>
      <c r="F388" s="1" t="s">
        <v>26</v>
      </c>
      <c r="G388" s="1" t="s">
        <v>27</v>
      </c>
      <c r="H388" s="1" t="s">
        <v>16211</v>
      </c>
      <c r="I388" s="1" t="s">
        <v>16212</v>
      </c>
      <c r="J388" s="1" t="s">
        <v>16212</v>
      </c>
      <c r="K388" s="2"/>
      <c r="L388" s="1">
        <v>-5.0</v>
      </c>
      <c r="M388" s="1"/>
      <c r="N388" s="1">
        <v>9.2834</v>
      </c>
      <c r="O388" s="1" t="s">
        <v>15029</v>
      </c>
      <c r="P388" s="1" t="s">
        <v>7925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24</v>
      </c>
      <c r="B389" s="1" t="s">
        <v>17</v>
      </c>
      <c r="C389" s="3">
        <v>321.0</v>
      </c>
      <c r="D389" s="1">
        <v>0.0</v>
      </c>
      <c r="E389" s="1" t="s">
        <v>25</v>
      </c>
      <c r="F389" s="1" t="s">
        <v>26</v>
      </c>
      <c r="G389" s="1" t="s">
        <v>27</v>
      </c>
      <c r="H389" s="1" t="s">
        <v>16213</v>
      </c>
      <c r="I389" s="1" t="s">
        <v>16214</v>
      </c>
      <c r="J389" s="1" t="s">
        <v>16214</v>
      </c>
      <c r="K389" s="2"/>
      <c r="L389" s="1">
        <v>-6.0</v>
      </c>
      <c r="M389" s="1"/>
      <c r="N389" s="1">
        <v>8.063916666666668</v>
      </c>
      <c r="O389" s="1" t="s">
        <v>15029</v>
      </c>
      <c r="P389" s="1" t="s">
        <v>16215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32</v>
      </c>
      <c r="B390" s="1" t="s">
        <v>17</v>
      </c>
      <c r="C390" s="1">
        <v>436.0</v>
      </c>
      <c r="D390" s="1">
        <v>0.0</v>
      </c>
      <c r="E390" s="2"/>
      <c r="F390" s="1" t="s">
        <v>26</v>
      </c>
      <c r="G390" s="1" t="s">
        <v>27</v>
      </c>
      <c r="H390" s="1" t="s">
        <v>16216</v>
      </c>
      <c r="I390" s="1" t="s">
        <v>16217</v>
      </c>
      <c r="J390" s="1" t="s">
        <v>16217</v>
      </c>
      <c r="K390" s="2"/>
      <c r="L390" s="1">
        <v>4.0</v>
      </c>
      <c r="M390" s="1"/>
      <c r="N390" s="1">
        <v>19.464116666666666</v>
      </c>
      <c r="O390" s="1" t="s">
        <v>15029</v>
      </c>
      <c r="P390" s="1" t="s">
        <v>16218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16</v>
      </c>
      <c r="B391" s="1" t="s">
        <v>17</v>
      </c>
      <c r="C391" s="1">
        <v>249.0</v>
      </c>
      <c r="D391" s="1">
        <v>0.0</v>
      </c>
      <c r="E391" s="2"/>
      <c r="F391" s="1" t="s">
        <v>18</v>
      </c>
      <c r="G391" s="1" t="s">
        <v>19</v>
      </c>
      <c r="H391" s="1" t="s">
        <v>16219</v>
      </c>
      <c r="I391" s="1" t="s">
        <v>16220</v>
      </c>
      <c r="J391" s="1" t="s">
        <v>16220</v>
      </c>
      <c r="K391" s="2"/>
      <c r="L391" s="1">
        <v>4.0</v>
      </c>
      <c r="M391" s="1"/>
      <c r="N391" s="1">
        <v>9.323333333333334</v>
      </c>
      <c r="O391" s="1" t="s">
        <v>22</v>
      </c>
      <c r="P391" s="1" t="s">
        <v>16221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32</v>
      </c>
      <c r="B392" s="1" t="s">
        <v>17</v>
      </c>
      <c r="C392" s="1">
        <v>458.0</v>
      </c>
      <c r="D392" s="1">
        <v>0.0</v>
      </c>
      <c r="E392" s="2"/>
      <c r="F392" s="1" t="s">
        <v>26</v>
      </c>
      <c r="G392" s="1" t="s">
        <v>27</v>
      </c>
      <c r="H392" s="1" t="s">
        <v>16222</v>
      </c>
      <c r="I392" s="1" t="s">
        <v>16223</v>
      </c>
      <c r="J392" s="1" t="s">
        <v>16223</v>
      </c>
      <c r="K392" s="2"/>
      <c r="L392" s="1">
        <v>0.0</v>
      </c>
      <c r="M392" s="1"/>
      <c r="N392" s="1">
        <v>15.074733333333333</v>
      </c>
      <c r="O392" s="1" t="s">
        <v>15029</v>
      </c>
      <c r="P392" s="1" t="s">
        <v>16224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32</v>
      </c>
      <c r="B393" s="1" t="s">
        <v>17</v>
      </c>
      <c r="C393" s="1">
        <v>433.0</v>
      </c>
      <c r="D393" s="1">
        <v>0.0</v>
      </c>
      <c r="E393" s="2"/>
      <c r="F393" s="1" t="s">
        <v>26</v>
      </c>
      <c r="G393" s="1" t="s">
        <v>27</v>
      </c>
      <c r="H393" s="1" t="s">
        <v>16225</v>
      </c>
      <c r="I393" s="1" t="s">
        <v>16226</v>
      </c>
      <c r="J393" s="1" t="s">
        <v>16226</v>
      </c>
      <c r="K393" s="2"/>
      <c r="L393" s="1">
        <v>0.0</v>
      </c>
      <c r="M393" s="1"/>
      <c r="N393" s="1">
        <v>14.583633333333333</v>
      </c>
      <c r="O393" s="1" t="s">
        <v>15029</v>
      </c>
      <c r="P393" s="1" t="s">
        <v>16227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16</v>
      </c>
      <c r="B394" s="1" t="s">
        <v>17</v>
      </c>
      <c r="C394" s="1">
        <v>309.0</v>
      </c>
      <c r="D394" s="1">
        <v>0.0</v>
      </c>
      <c r="E394" s="2"/>
      <c r="F394" s="1" t="s">
        <v>18</v>
      </c>
      <c r="G394" s="1" t="s">
        <v>19</v>
      </c>
      <c r="H394" s="1" t="s">
        <v>16228</v>
      </c>
      <c r="I394" s="1" t="s">
        <v>16229</v>
      </c>
      <c r="J394" s="1" t="s">
        <v>16229</v>
      </c>
      <c r="K394" s="2"/>
      <c r="L394" s="1">
        <v>6.0</v>
      </c>
      <c r="M394" s="1"/>
      <c r="N394" s="1">
        <v>11.439633333333333</v>
      </c>
      <c r="O394" s="1" t="s">
        <v>22</v>
      </c>
      <c r="P394" s="1" t="s">
        <v>16230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16</v>
      </c>
      <c r="B395" s="1" t="s">
        <v>17</v>
      </c>
      <c r="C395" s="1">
        <v>309.0</v>
      </c>
      <c r="D395" s="1">
        <v>0.0</v>
      </c>
      <c r="E395" s="2"/>
      <c r="F395" s="1" t="s">
        <v>18</v>
      </c>
      <c r="G395" s="1" t="s">
        <v>19</v>
      </c>
      <c r="H395" s="1" t="s">
        <v>16231</v>
      </c>
      <c r="I395" s="1" t="s">
        <v>16232</v>
      </c>
      <c r="J395" s="1" t="s">
        <v>16232</v>
      </c>
      <c r="K395" s="2"/>
      <c r="L395" s="1">
        <v>9.0</v>
      </c>
      <c r="M395" s="1"/>
      <c r="N395" s="1">
        <v>14.337366666666666</v>
      </c>
      <c r="O395" s="1" t="s">
        <v>22</v>
      </c>
      <c r="P395" s="1" t="s">
        <v>16233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66</v>
      </c>
      <c r="B396" s="1" t="s">
        <v>17</v>
      </c>
      <c r="C396" s="1">
        <v>434.0</v>
      </c>
      <c r="D396" s="1">
        <v>0.0</v>
      </c>
      <c r="E396" s="1" t="s">
        <v>9982</v>
      </c>
      <c r="F396" s="1" t="s">
        <v>26</v>
      </c>
      <c r="G396" s="1" t="s">
        <v>27</v>
      </c>
      <c r="H396" s="1" t="s">
        <v>16234</v>
      </c>
      <c r="I396" s="1" t="s">
        <v>16235</v>
      </c>
      <c r="J396" s="1" t="s">
        <v>16235</v>
      </c>
      <c r="K396" s="2"/>
      <c r="L396" s="1">
        <v>2.0</v>
      </c>
      <c r="M396" s="1"/>
      <c r="N396" s="1">
        <v>17.1006</v>
      </c>
      <c r="O396" s="1" t="s">
        <v>15029</v>
      </c>
      <c r="P396" s="1" t="s">
        <v>16236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16</v>
      </c>
      <c r="B397" s="1" t="s">
        <v>17</v>
      </c>
      <c r="C397" s="1">
        <v>498.0</v>
      </c>
      <c r="D397" s="1">
        <v>0.0</v>
      </c>
      <c r="E397" s="2"/>
      <c r="F397" s="1" t="s">
        <v>18</v>
      </c>
      <c r="G397" s="1" t="s">
        <v>19</v>
      </c>
      <c r="H397" s="1" t="s">
        <v>16237</v>
      </c>
      <c r="I397" s="1" t="s">
        <v>16238</v>
      </c>
      <c r="J397" s="1" t="s">
        <v>16238</v>
      </c>
      <c r="K397" s="2"/>
      <c r="L397" s="1">
        <v>5.0</v>
      </c>
      <c r="M397" s="1"/>
      <c r="N397" s="1">
        <v>10.077383333333334</v>
      </c>
      <c r="O397" s="1" t="s">
        <v>22</v>
      </c>
      <c r="P397" s="1" t="s">
        <v>16239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16</v>
      </c>
      <c r="B398" s="1" t="s">
        <v>17</v>
      </c>
      <c r="C398" s="1">
        <v>249.0</v>
      </c>
      <c r="D398" s="1">
        <v>0.0</v>
      </c>
      <c r="E398" s="2"/>
      <c r="F398" s="1" t="s">
        <v>18</v>
      </c>
      <c r="G398" s="1" t="s">
        <v>19</v>
      </c>
      <c r="H398" s="1" t="s">
        <v>16240</v>
      </c>
      <c r="I398" s="1" t="s">
        <v>16241</v>
      </c>
      <c r="J398" s="1" t="s">
        <v>16241</v>
      </c>
      <c r="K398" s="2"/>
      <c r="L398" s="1">
        <v>2.0</v>
      </c>
      <c r="M398" s="1"/>
      <c r="N398" s="1">
        <v>7.793566666666667</v>
      </c>
      <c r="O398" s="1" t="s">
        <v>22</v>
      </c>
      <c r="P398" s="1" t="s">
        <v>16242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32</v>
      </c>
      <c r="B399" s="1" t="s">
        <v>17</v>
      </c>
      <c r="C399" s="1">
        <v>528.0</v>
      </c>
      <c r="D399" s="1">
        <v>0.0</v>
      </c>
      <c r="E399" s="2"/>
      <c r="F399" s="1" t="s">
        <v>26</v>
      </c>
      <c r="G399" s="1" t="s">
        <v>27</v>
      </c>
      <c r="H399" s="1" t="s">
        <v>16243</v>
      </c>
      <c r="I399" s="1" t="s">
        <v>16244</v>
      </c>
      <c r="J399" s="1" t="s">
        <v>16244</v>
      </c>
      <c r="K399" s="2"/>
      <c r="L399" s="1">
        <v>1.0</v>
      </c>
      <c r="M399" s="1"/>
      <c r="N399" s="1">
        <v>21.098783333333333</v>
      </c>
      <c r="O399" s="1" t="s">
        <v>15029</v>
      </c>
      <c r="P399" s="1" t="s">
        <v>16245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48</v>
      </c>
      <c r="B400" s="1" t="s">
        <v>17</v>
      </c>
      <c r="C400" s="1">
        <v>548.0</v>
      </c>
      <c r="D400" s="1">
        <v>27.0</v>
      </c>
      <c r="E400" s="1" t="s">
        <v>25</v>
      </c>
      <c r="F400" s="1" t="s">
        <v>50</v>
      </c>
      <c r="G400" s="1" t="s">
        <v>27</v>
      </c>
      <c r="H400" s="1" t="s">
        <v>16246</v>
      </c>
      <c r="I400" s="1" t="s">
        <v>16247</v>
      </c>
      <c r="J400" s="1" t="s">
        <v>16248</v>
      </c>
      <c r="K400" s="1" t="s">
        <v>16249</v>
      </c>
      <c r="L400" s="1">
        <v>-10.0</v>
      </c>
      <c r="M400" s="1">
        <v>0.42646666666666666</v>
      </c>
      <c r="N400" s="1">
        <v>12.1168</v>
      </c>
      <c r="O400" s="1" t="s">
        <v>5142</v>
      </c>
      <c r="P400" s="1" t="s">
        <v>16250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66</v>
      </c>
      <c r="B401" s="1" t="s">
        <v>17</v>
      </c>
      <c r="C401" s="3">
        <v>1056.0</v>
      </c>
      <c r="D401" s="1">
        <v>0.0</v>
      </c>
      <c r="E401" s="1" t="s">
        <v>2643</v>
      </c>
      <c r="F401" s="1" t="s">
        <v>26</v>
      </c>
      <c r="G401" s="1" t="s">
        <v>27</v>
      </c>
      <c r="H401" s="1" t="s">
        <v>16251</v>
      </c>
      <c r="I401" s="1" t="s">
        <v>16252</v>
      </c>
      <c r="J401" s="1" t="s">
        <v>16252</v>
      </c>
      <c r="K401" s="2"/>
      <c r="L401" s="1">
        <v>-4.0</v>
      </c>
      <c r="M401" s="1"/>
      <c r="N401" s="1">
        <v>15.579116666666666</v>
      </c>
      <c r="O401" s="1" t="s">
        <v>15029</v>
      </c>
      <c r="P401" s="1" t="s">
        <v>16253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48</v>
      </c>
      <c r="B402" s="1" t="s">
        <v>17</v>
      </c>
      <c r="C402" s="1">
        <v>473.0</v>
      </c>
      <c r="D402" s="1">
        <v>0.0</v>
      </c>
      <c r="E402" s="1" t="s">
        <v>25</v>
      </c>
      <c r="F402" s="1" t="s">
        <v>50</v>
      </c>
      <c r="G402" s="1" t="s">
        <v>27</v>
      </c>
      <c r="H402" s="1" t="s">
        <v>16254</v>
      </c>
      <c r="I402" s="1" t="s">
        <v>16255</v>
      </c>
      <c r="J402" s="1" t="s">
        <v>16256</v>
      </c>
      <c r="K402" s="1" t="s">
        <v>16257</v>
      </c>
      <c r="L402" s="1">
        <v>-23.0</v>
      </c>
      <c r="M402" s="1">
        <v>0.48961666666666664</v>
      </c>
      <c r="N402" s="1">
        <v>10.015883333333333</v>
      </c>
      <c r="O402" s="1" t="s">
        <v>5142</v>
      </c>
      <c r="P402" s="1" t="s">
        <v>16258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24</v>
      </c>
      <c r="B403" s="1" t="s">
        <v>17</v>
      </c>
      <c r="C403" s="1">
        <v>605.2</v>
      </c>
      <c r="D403" s="1">
        <v>0.0</v>
      </c>
      <c r="E403" s="1" t="s">
        <v>25</v>
      </c>
      <c r="F403" s="1" t="s">
        <v>26</v>
      </c>
      <c r="G403" s="1" t="s">
        <v>27</v>
      </c>
      <c r="H403" s="1" t="s">
        <v>16259</v>
      </c>
      <c r="I403" s="1" t="s">
        <v>16260</v>
      </c>
      <c r="J403" s="1" t="s">
        <v>16260</v>
      </c>
      <c r="K403" s="2"/>
      <c r="L403" s="1">
        <v>-6.0</v>
      </c>
      <c r="M403" s="1"/>
      <c r="N403" s="1">
        <v>13.007283333333334</v>
      </c>
      <c r="O403" s="1" t="s">
        <v>15029</v>
      </c>
      <c r="P403" s="1" t="s">
        <v>16261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16</v>
      </c>
      <c r="B404" s="1" t="s">
        <v>17</v>
      </c>
      <c r="C404" s="1">
        <v>498.0</v>
      </c>
      <c r="D404" s="1">
        <v>0.0</v>
      </c>
      <c r="E404" s="2"/>
      <c r="F404" s="1" t="s">
        <v>18</v>
      </c>
      <c r="G404" s="1" t="s">
        <v>19</v>
      </c>
      <c r="H404" s="1" t="s">
        <v>16262</v>
      </c>
      <c r="I404" s="1" t="s">
        <v>16263</v>
      </c>
      <c r="J404" s="1" t="s">
        <v>16263</v>
      </c>
      <c r="K404" s="2"/>
      <c r="L404" s="1">
        <v>5.0</v>
      </c>
      <c r="M404" s="1"/>
      <c r="N404" s="1">
        <v>10.6572</v>
      </c>
      <c r="O404" s="1" t="s">
        <v>22</v>
      </c>
      <c r="P404" s="1" t="s">
        <v>16264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24</v>
      </c>
      <c r="B405" s="1" t="s">
        <v>17</v>
      </c>
      <c r="C405" s="3">
        <v>264.0</v>
      </c>
      <c r="D405" s="1">
        <v>0.0</v>
      </c>
      <c r="E405" s="1" t="s">
        <v>25</v>
      </c>
      <c r="F405" s="1" t="s">
        <v>26</v>
      </c>
      <c r="G405" s="1" t="s">
        <v>27</v>
      </c>
      <c r="H405" s="1" t="s">
        <v>16265</v>
      </c>
      <c r="I405" s="1" t="s">
        <v>16266</v>
      </c>
      <c r="J405" s="1" t="s">
        <v>16266</v>
      </c>
      <c r="K405" s="2"/>
      <c r="L405" s="1">
        <v>-4.0</v>
      </c>
      <c r="M405" s="1"/>
      <c r="N405" s="1">
        <v>10.523266666666666</v>
      </c>
      <c r="O405" s="1" t="s">
        <v>15029</v>
      </c>
      <c r="P405" s="1" t="s">
        <v>15277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24</v>
      </c>
      <c r="B406" s="1" t="s">
        <v>17</v>
      </c>
      <c r="C406" s="3">
        <v>214.2</v>
      </c>
      <c r="D406" s="1">
        <v>0.0</v>
      </c>
      <c r="E406" s="1" t="s">
        <v>25</v>
      </c>
      <c r="F406" s="1" t="s">
        <v>26</v>
      </c>
      <c r="G406" s="1" t="s">
        <v>27</v>
      </c>
      <c r="H406" s="1" t="s">
        <v>16267</v>
      </c>
      <c r="I406" s="1" t="s">
        <v>16268</v>
      </c>
      <c r="J406" s="1" t="s">
        <v>16268</v>
      </c>
      <c r="K406" s="2"/>
      <c r="L406" s="1">
        <v>-8.0</v>
      </c>
      <c r="M406" s="1"/>
      <c r="N406" s="1">
        <v>6.709783333333333</v>
      </c>
      <c r="O406" s="1" t="s">
        <v>15029</v>
      </c>
      <c r="P406" s="1" t="s">
        <v>15065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16</v>
      </c>
      <c r="B407" s="1" t="s">
        <v>17</v>
      </c>
      <c r="C407" s="1">
        <v>249.0</v>
      </c>
      <c r="D407" s="1">
        <v>0.0</v>
      </c>
      <c r="E407" s="2"/>
      <c r="F407" s="1" t="s">
        <v>18</v>
      </c>
      <c r="G407" s="1" t="s">
        <v>19</v>
      </c>
      <c r="H407" s="1" t="s">
        <v>16269</v>
      </c>
      <c r="I407" s="1" t="s">
        <v>16270</v>
      </c>
      <c r="J407" s="1" t="s">
        <v>16270</v>
      </c>
      <c r="K407" s="2"/>
      <c r="L407" s="1">
        <v>11.0</v>
      </c>
      <c r="M407" s="1"/>
      <c r="N407" s="1">
        <v>16.071733333333334</v>
      </c>
      <c r="O407" s="1" t="s">
        <v>22</v>
      </c>
      <c r="P407" s="1" t="s">
        <v>16271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24</v>
      </c>
      <c r="B408" s="1" t="s">
        <v>17</v>
      </c>
      <c r="C408" s="1">
        <v>512.4</v>
      </c>
      <c r="D408" s="1">
        <v>0.0</v>
      </c>
      <c r="E408" s="1" t="s">
        <v>25</v>
      </c>
      <c r="F408" s="1" t="s">
        <v>26</v>
      </c>
      <c r="G408" s="1" t="s">
        <v>27</v>
      </c>
      <c r="H408" s="1" t="s">
        <v>16272</v>
      </c>
      <c r="I408" s="1" t="s">
        <v>16273</v>
      </c>
      <c r="J408" s="1" t="s">
        <v>16273</v>
      </c>
      <c r="K408" s="2"/>
      <c r="L408" s="1">
        <v>-1.0</v>
      </c>
      <c r="M408" s="1"/>
      <c r="N408" s="1">
        <v>18.4157</v>
      </c>
      <c r="O408" s="1" t="s">
        <v>15029</v>
      </c>
      <c r="P408" s="1" t="s">
        <v>16274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24</v>
      </c>
      <c r="B409" s="1" t="s">
        <v>17</v>
      </c>
      <c r="C409" s="1">
        <v>758.0</v>
      </c>
      <c r="D409" s="1">
        <v>0.0</v>
      </c>
      <c r="E409" s="1" t="s">
        <v>25</v>
      </c>
      <c r="F409" s="1" t="s">
        <v>26</v>
      </c>
      <c r="G409" s="1" t="s">
        <v>27</v>
      </c>
      <c r="H409" s="1" t="s">
        <v>16275</v>
      </c>
      <c r="I409" s="1" t="s">
        <v>16276</v>
      </c>
      <c r="J409" s="1" t="s">
        <v>16276</v>
      </c>
      <c r="K409" s="2"/>
      <c r="L409" s="1">
        <v>0.0</v>
      </c>
      <c r="M409" s="1"/>
      <c r="N409" s="1">
        <v>19.5048</v>
      </c>
      <c r="O409" s="1" t="s">
        <v>15029</v>
      </c>
      <c r="P409" s="1" t="s">
        <v>16277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48</v>
      </c>
      <c r="B410" s="1" t="s">
        <v>17</v>
      </c>
      <c r="C410" s="1">
        <v>239.0</v>
      </c>
      <c r="D410" s="1">
        <v>0.0</v>
      </c>
      <c r="E410" s="1" t="s">
        <v>25</v>
      </c>
      <c r="F410" s="1" t="s">
        <v>50</v>
      </c>
      <c r="G410" s="1" t="s">
        <v>27</v>
      </c>
      <c r="H410" s="1" t="s">
        <v>16278</v>
      </c>
      <c r="I410" s="1" t="s">
        <v>16279</v>
      </c>
      <c r="J410" s="1" t="s">
        <v>16280</v>
      </c>
      <c r="K410" s="1" t="s">
        <v>16281</v>
      </c>
      <c r="L410" s="1">
        <v>-4.0</v>
      </c>
      <c r="M410" s="1">
        <v>1.5965833333333332</v>
      </c>
      <c r="N410" s="1">
        <v>8.489366666666667</v>
      </c>
      <c r="O410" s="1" t="s">
        <v>5142</v>
      </c>
      <c r="P410" s="1" t="s">
        <v>6985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48</v>
      </c>
      <c r="B411" s="1" t="s">
        <v>17</v>
      </c>
      <c r="C411" s="3">
        <v>307.1</v>
      </c>
      <c r="D411" s="1">
        <v>30.9</v>
      </c>
      <c r="E411" s="1" t="s">
        <v>25</v>
      </c>
      <c r="F411" s="1" t="s">
        <v>50</v>
      </c>
      <c r="G411" s="1" t="s">
        <v>27</v>
      </c>
      <c r="H411" s="1" t="s">
        <v>16282</v>
      </c>
      <c r="I411" s="1" t="s">
        <v>16283</v>
      </c>
      <c r="J411" s="1" t="s">
        <v>16284</v>
      </c>
      <c r="K411" s="1" t="s">
        <v>16285</v>
      </c>
      <c r="L411" s="1">
        <v>7.0</v>
      </c>
      <c r="M411" s="1">
        <v>8.549116666666666</v>
      </c>
      <c r="N411" s="1">
        <v>15.51965</v>
      </c>
      <c r="O411" s="1" t="s">
        <v>5142</v>
      </c>
      <c r="P411" s="1" t="s">
        <v>8334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24</v>
      </c>
      <c r="B412" s="1" t="s">
        <v>17</v>
      </c>
      <c r="C412" s="1">
        <v>224.2</v>
      </c>
      <c r="D412" s="1">
        <v>0.0</v>
      </c>
      <c r="E412" s="1" t="s">
        <v>25</v>
      </c>
      <c r="F412" s="1" t="s">
        <v>26</v>
      </c>
      <c r="G412" s="1" t="s">
        <v>27</v>
      </c>
      <c r="H412" s="1" t="s">
        <v>16286</v>
      </c>
      <c r="I412" s="1" t="s">
        <v>16287</v>
      </c>
      <c r="J412" s="1" t="s">
        <v>16287</v>
      </c>
      <c r="K412" s="2"/>
      <c r="L412" s="1">
        <v>-8.0</v>
      </c>
      <c r="M412" s="1"/>
      <c r="N412" s="1">
        <v>6.64485</v>
      </c>
      <c r="O412" s="1" t="s">
        <v>15029</v>
      </c>
      <c r="P412" s="1" t="s">
        <v>16288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48</v>
      </c>
      <c r="B413" s="1" t="s">
        <v>17</v>
      </c>
      <c r="C413" s="1">
        <v>247.0</v>
      </c>
      <c r="D413" s="1">
        <v>62.0</v>
      </c>
      <c r="E413" s="2"/>
      <c r="F413" s="1" t="s">
        <v>18</v>
      </c>
      <c r="G413" s="1" t="s">
        <v>123</v>
      </c>
      <c r="H413" s="1" t="s">
        <v>16289</v>
      </c>
      <c r="I413" s="1" t="s">
        <v>16290</v>
      </c>
      <c r="J413" s="1" t="s">
        <v>16290</v>
      </c>
      <c r="K413" s="2"/>
      <c r="L413" s="1">
        <v>-6.0</v>
      </c>
      <c r="M413" s="1"/>
      <c r="N413" s="1">
        <v>12.821983333333334</v>
      </c>
      <c r="O413" s="1" t="s">
        <v>5142</v>
      </c>
      <c r="P413" s="1" t="s">
        <v>6271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24</v>
      </c>
      <c r="B414" s="1" t="s">
        <v>17</v>
      </c>
      <c r="C414" s="1">
        <v>369.0</v>
      </c>
      <c r="D414" s="1">
        <v>0.0</v>
      </c>
      <c r="E414" s="1" t="s">
        <v>25</v>
      </c>
      <c r="F414" s="1" t="s">
        <v>26</v>
      </c>
      <c r="G414" s="1" t="s">
        <v>27</v>
      </c>
      <c r="H414" s="1" t="s">
        <v>16291</v>
      </c>
      <c r="I414" s="1" t="s">
        <v>16292</v>
      </c>
      <c r="J414" s="1" t="s">
        <v>16292</v>
      </c>
      <c r="K414" s="2"/>
      <c r="L414" s="1">
        <v>-3.0</v>
      </c>
      <c r="M414" s="1"/>
      <c r="N414" s="1">
        <v>11.882683333333333</v>
      </c>
      <c r="O414" s="1" t="s">
        <v>15029</v>
      </c>
      <c r="P414" s="1" t="s">
        <v>16293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48</v>
      </c>
      <c r="B415" s="1" t="s">
        <v>17</v>
      </c>
      <c r="C415" s="1">
        <v>538.0</v>
      </c>
      <c r="D415" s="1">
        <v>0.0</v>
      </c>
      <c r="E415" s="1" t="s">
        <v>25</v>
      </c>
      <c r="F415" s="1" t="s">
        <v>50</v>
      </c>
      <c r="G415" s="1" t="s">
        <v>19</v>
      </c>
      <c r="H415" s="1" t="s">
        <v>16294</v>
      </c>
      <c r="I415" s="1" t="s">
        <v>16295</v>
      </c>
      <c r="J415" s="1" t="s">
        <v>16296</v>
      </c>
      <c r="K415" s="1" t="s">
        <v>16297</v>
      </c>
      <c r="L415" s="1">
        <v>-12.0</v>
      </c>
      <c r="M415" s="1">
        <v>1.2683333333333333</v>
      </c>
      <c r="N415" s="1">
        <v>8.574666666666667</v>
      </c>
      <c r="O415" s="1" t="s">
        <v>5142</v>
      </c>
      <c r="P415" s="1" t="s">
        <v>16298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24</v>
      </c>
      <c r="B416" s="1" t="s">
        <v>17</v>
      </c>
      <c r="C416" s="3">
        <v>214.2</v>
      </c>
      <c r="D416" s="1">
        <v>0.0</v>
      </c>
      <c r="E416" s="1" t="s">
        <v>25</v>
      </c>
      <c r="F416" s="1" t="s">
        <v>26</v>
      </c>
      <c r="G416" s="1" t="s">
        <v>27</v>
      </c>
      <c r="H416" s="1" t="s">
        <v>16299</v>
      </c>
      <c r="I416" s="1" t="s">
        <v>16300</v>
      </c>
      <c r="J416" s="1" t="s">
        <v>16300</v>
      </c>
      <c r="K416" s="2"/>
      <c r="L416" s="1">
        <v>2.0</v>
      </c>
      <c r="M416" s="1"/>
      <c r="N416" s="1">
        <v>17.63835</v>
      </c>
      <c r="O416" s="1" t="s">
        <v>15029</v>
      </c>
      <c r="P416" s="1" t="s">
        <v>15327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48</v>
      </c>
      <c r="B417" s="1" t="s">
        <v>17</v>
      </c>
      <c r="C417" s="1">
        <v>409.0</v>
      </c>
      <c r="D417" s="1">
        <v>0.0</v>
      </c>
      <c r="E417" s="1" t="s">
        <v>25</v>
      </c>
      <c r="F417" s="1" t="s">
        <v>50</v>
      </c>
      <c r="G417" s="1" t="s">
        <v>27</v>
      </c>
      <c r="H417" s="1" t="s">
        <v>16301</v>
      </c>
      <c r="I417" s="1" t="s">
        <v>16302</v>
      </c>
      <c r="J417" s="1" t="s">
        <v>16303</v>
      </c>
      <c r="K417" s="1" t="s">
        <v>16304</v>
      </c>
      <c r="L417" s="1">
        <v>-1.0</v>
      </c>
      <c r="M417" s="1">
        <v>7.327116666666667</v>
      </c>
      <c r="N417" s="1">
        <v>22.631916666666665</v>
      </c>
      <c r="O417" s="1" t="s">
        <v>5142</v>
      </c>
      <c r="P417" s="1" t="s">
        <v>16305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24</v>
      </c>
      <c r="B418" s="1" t="s">
        <v>17</v>
      </c>
      <c r="C418" s="1">
        <v>592.2</v>
      </c>
      <c r="D418" s="1">
        <v>0.0</v>
      </c>
      <c r="E418" s="1" t="s">
        <v>25</v>
      </c>
      <c r="F418" s="1" t="s">
        <v>26</v>
      </c>
      <c r="G418" s="1" t="s">
        <v>27</v>
      </c>
      <c r="H418" s="1" t="s">
        <v>16306</v>
      </c>
      <c r="I418" s="1" t="s">
        <v>16307</v>
      </c>
      <c r="J418" s="1" t="s">
        <v>16307</v>
      </c>
      <c r="K418" s="2"/>
      <c r="L418" s="1">
        <v>0.0</v>
      </c>
      <c r="M418" s="1"/>
      <c r="N418" s="1">
        <v>19.495833333333334</v>
      </c>
      <c r="O418" s="1" t="s">
        <v>15029</v>
      </c>
      <c r="P418" s="1" t="s">
        <v>16308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16</v>
      </c>
      <c r="B419" s="1" t="s">
        <v>17</v>
      </c>
      <c r="C419" s="1">
        <v>249.0</v>
      </c>
      <c r="D419" s="1">
        <v>0.0</v>
      </c>
      <c r="E419" s="2"/>
      <c r="F419" s="1" t="s">
        <v>18</v>
      </c>
      <c r="G419" s="1" t="s">
        <v>19</v>
      </c>
      <c r="H419" s="1" t="s">
        <v>16309</v>
      </c>
      <c r="I419" s="1" t="s">
        <v>16310</v>
      </c>
      <c r="J419" s="1" t="s">
        <v>16310</v>
      </c>
      <c r="K419" s="2"/>
      <c r="L419" s="1">
        <v>13.0</v>
      </c>
      <c r="M419" s="1"/>
      <c r="N419" s="1">
        <v>18.571733333333334</v>
      </c>
      <c r="O419" s="1" t="s">
        <v>22</v>
      </c>
      <c r="P419" s="1" t="s">
        <v>16311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32</v>
      </c>
      <c r="B420" s="1" t="s">
        <v>17</v>
      </c>
      <c r="C420" s="3">
        <v>394.0</v>
      </c>
      <c r="D420" s="1">
        <v>0.0</v>
      </c>
      <c r="E420" s="2"/>
      <c r="F420" s="1" t="s">
        <v>26</v>
      </c>
      <c r="G420" s="1" t="s">
        <v>27</v>
      </c>
      <c r="H420" s="1" t="s">
        <v>16312</v>
      </c>
      <c r="I420" s="1" t="s">
        <v>16313</v>
      </c>
      <c r="J420" s="1" t="s">
        <v>16313</v>
      </c>
      <c r="K420" s="2"/>
      <c r="L420" s="1">
        <v>5.0</v>
      </c>
      <c r="M420" s="1"/>
      <c r="N420" s="1">
        <v>20.047766666666668</v>
      </c>
      <c r="O420" s="1" t="s">
        <v>15029</v>
      </c>
      <c r="P420" s="1" t="s">
        <v>16314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48</v>
      </c>
      <c r="B421" s="1" t="s">
        <v>17</v>
      </c>
      <c r="C421" s="1">
        <v>167.0</v>
      </c>
      <c r="D421" s="1">
        <v>42.0</v>
      </c>
      <c r="E421" s="2"/>
      <c r="F421" s="1" t="s">
        <v>18</v>
      </c>
      <c r="G421" s="1" t="s">
        <v>27</v>
      </c>
      <c r="H421" s="1" t="s">
        <v>16315</v>
      </c>
      <c r="I421" s="1" t="s">
        <v>16316</v>
      </c>
      <c r="J421" s="1" t="s">
        <v>16316</v>
      </c>
      <c r="K421" s="2"/>
      <c r="L421" s="1">
        <v>-10.0</v>
      </c>
      <c r="M421" s="1"/>
      <c r="N421" s="1">
        <v>7.768</v>
      </c>
      <c r="O421" s="1" t="s">
        <v>5142</v>
      </c>
      <c r="P421" s="1" t="s">
        <v>16317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16</v>
      </c>
      <c r="B422" s="1" t="s">
        <v>17</v>
      </c>
      <c r="C422" s="1">
        <v>249.0</v>
      </c>
      <c r="D422" s="1">
        <v>0.0</v>
      </c>
      <c r="E422" s="2"/>
      <c r="F422" s="1" t="s">
        <v>18</v>
      </c>
      <c r="G422" s="1" t="s">
        <v>19</v>
      </c>
      <c r="H422" s="1" t="s">
        <v>16318</v>
      </c>
      <c r="I422" s="1" t="s">
        <v>16319</v>
      </c>
      <c r="J422" s="1" t="s">
        <v>16319</v>
      </c>
      <c r="K422" s="2"/>
      <c r="L422" s="1">
        <v>3.0</v>
      </c>
      <c r="M422" s="1"/>
      <c r="N422" s="1">
        <v>8.979966666666666</v>
      </c>
      <c r="O422" s="1" t="s">
        <v>22</v>
      </c>
      <c r="P422" s="1" t="s">
        <v>16320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24</v>
      </c>
      <c r="B423" s="1" t="s">
        <v>17</v>
      </c>
      <c r="C423" s="1">
        <v>364.0</v>
      </c>
      <c r="D423" s="1">
        <v>0.0</v>
      </c>
      <c r="E423" s="1" t="s">
        <v>25</v>
      </c>
      <c r="F423" s="1" t="s">
        <v>26</v>
      </c>
      <c r="G423" s="1" t="s">
        <v>27</v>
      </c>
      <c r="H423" s="1" t="s">
        <v>16321</v>
      </c>
      <c r="I423" s="1" t="s">
        <v>16322</v>
      </c>
      <c r="J423" s="1" t="s">
        <v>16322</v>
      </c>
      <c r="K423" s="2"/>
      <c r="L423" s="1">
        <v>1.0</v>
      </c>
      <c r="M423" s="1"/>
      <c r="N423" s="1">
        <v>16.079033333333335</v>
      </c>
      <c r="O423" s="1" t="s">
        <v>15029</v>
      </c>
      <c r="P423" s="1" t="s">
        <v>16323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16</v>
      </c>
      <c r="B424" s="1" t="s">
        <v>17</v>
      </c>
      <c r="C424" s="1">
        <v>119.0</v>
      </c>
      <c r="D424" s="1">
        <v>0.0</v>
      </c>
      <c r="E424" s="2"/>
      <c r="F424" s="1" t="s">
        <v>18</v>
      </c>
      <c r="G424" s="1" t="s">
        <v>19</v>
      </c>
      <c r="H424" s="1" t="s">
        <v>16324</v>
      </c>
      <c r="I424" s="1" t="s">
        <v>16325</v>
      </c>
      <c r="J424" s="1" t="s">
        <v>16325</v>
      </c>
      <c r="K424" s="2"/>
      <c r="L424" s="1">
        <v>1.0</v>
      </c>
      <c r="M424" s="1"/>
      <c r="N424" s="1">
        <v>6.266766666666666</v>
      </c>
      <c r="O424" s="1" t="s">
        <v>22</v>
      </c>
      <c r="P424" s="1" t="s">
        <v>16326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24</v>
      </c>
      <c r="B425" s="1" t="s">
        <v>17</v>
      </c>
      <c r="C425" s="1">
        <v>214.2</v>
      </c>
      <c r="D425" s="1">
        <v>0.0</v>
      </c>
      <c r="E425" s="1" t="s">
        <v>25</v>
      </c>
      <c r="F425" s="1" t="s">
        <v>26</v>
      </c>
      <c r="G425" s="1" t="s">
        <v>27</v>
      </c>
      <c r="H425" s="1" t="s">
        <v>16327</v>
      </c>
      <c r="I425" s="1" t="s">
        <v>16328</v>
      </c>
      <c r="J425" s="1" t="s">
        <v>16328</v>
      </c>
      <c r="K425" s="2"/>
      <c r="L425" s="1">
        <v>-7.0</v>
      </c>
      <c r="M425" s="1"/>
      <c r="N425" s="1">
        <v>7.712716666666667</v>
      </c>
      <c r="O425" s="1" t="s">
        <v>15029</v>
      </c>
      <c r="P425" s="1" t="s">
        <v>15065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24</v>
      </c>
      <c r="B426" s="1" t="s">
        <v>17</v>
      </c>
      <c r="C426" s="3">
        <v>214.2</v>
      </c>
      <c r="D426" s="1">
        <v>0.0</v>
      </c>
      <c r="E426" s="1" t="s">
        <v>25</v>
      </c>
      <c r="F426" s="1" t="s">
        <v>26</v>
      </c>
      <c r="G426" s="1" t="s">
        <v>27</v>
      </c>
      <c r="H426" s="1" t="s">
        <v>16329</v>
      </c>
      <c r="I426" s="1" t="s">
        <v>16330</v>
      </c>
      <c r="J426" s="1" t="s">
        <v>16330</v>
      </c>
      <c r="K426" s="2"/>
      <c r="L426" s="1">
        <v>-7.0</v>
      </c>
      <c r="M426" s="1"/>
      <c r="N426" s="1">
        <v>7.848366666666666</v>
      </c>
      <c r="O426" s="1" t="s">
        <v>15029</v>
      </c>
      <c r="P426" s="1" t="s">
        <v>15065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66</v>
      </c>
      <c r="B427" s="1" t="s">
        <v>17</v>
      </c>
      <c r="C427" s="1">
        <v>399.0</v>
      </c>
      <c r="D427" s="1">
        <v>0.0</v>
      </c>
      <c r="E427" s="1" t="s">
        <v>9689</v>
      </c>
      <c r="F427" s="1" t="s">
        <v>26</v>
      </c>
      <c r="G427" s="1" t="s">
        <v>27</v>
      </c>
      <c r="H427" s="1" t="s">
        <v>16331</v>
      </c>
      <c r="I427" s="1" t="s">
        <v>16332</v>
      </c>
      <c r="J427" s="1" t="s">
        <v>16332</v>
      </c>
      <c r="K427" s="2"/>
      <c r="L427" s="1">
        <v>0.0</v>
      </c>
      <c r="M427" s="1"/>
      <c r="N427" s="1">
        <v>14.8472</v>
      </c>
      <c r="O427" s="1" t="s">
        <v>15029</v>
      </c>
      <c r="P427" s="1" t="s">
        <v>16333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16</v>
      </c>
      <c r="B428" s="1" t="s">
        <v>17</v>
      </c>
      <c r="C428" s="3">
        <v>368.0</v>
      </c>
      <c r="D428" s="1">
        <v>0.0</v>
      </c>
      <c r="E428" s="2"/>
      <c r="F428" s="1" t="s">
        <v>18</v>
      </c>
      <c r="G428" s="1" t="s">
        <v>19</v>
      </c>
      <c r="H428" s="1" t="s">
        <v>16334</v>
      </c>
      <c r="I428" s="1" t="s">
        <v>16335</v>
      </c>
      <c r="J428" s="1" t="s">
        <v>16335</v>
      </c>
      <c r="K428" s="2"/>
      <c r="L428" s="1">
        <v>12.0</v>
      </c>
      <c r="M428" s="1"/>
      <c r="N428" s="1">
        <v>17.9665</v>
      </c>
      <c r="O428" s="1" t="s">
        <v>22</v>
      </c>
      <c r="P428" s="1" t="s">
        <v>16336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24</v>
      </c>
      <c r="B429" s="1" t="s">
        <v>17</v>
      </c>
      <c r="C429" s="1">
        <v>212.2</v>
      </c>
      <c r="D429" s="1">
        <v>0.0</v>
      </c>
      <c r="E429" s="1" t="s">
        <v>25</v>
      </c>
      <c r="F429" s="1" t="s">
        <v>26</v>
      </c>
      <c r="G429" s="1" t="s">
        <v>27</v>
      </c>
      <c r="H429" s="1" t="s">
        <v>16337</v>
      </c>
      <c r="I429" s="1" t="s">
        <v>16338</v>
      </c>
      <c r="J429" s="1" t="s">
        <v>16338</v>
      </c>
      <c r="K429" s="2"/>
      <c r="L429" s="1">
        <v>1.0</v>
      </c>
      <c r="M429" s="1"/>
      <c r="N429" s="1">
        <v>16.516333333333332</v>
      </c>
      <c r="O429" s="1" t="s">
        <v>15029</v>
      </c>
      <c r="P429" s="1" t="s">
        <v>16339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24</v>
      </c>
      <c r="B430" s="1" t="s">
        <v>17</v>
      </c>
      <c r="C430" s="1">
        <v>657.2</v>
      </c>
      <c r="D430" s="1">
        <v>0.0</v>
      </c>
      <c r="E430" s="1" t="s">
        <v>25</v>
      </c>
      <c r="F430" s="1" t="s">
        <v>26</v>
      </c>
      <c r="G430" s="1" t="s">
        <v>27</v>
      </c>
      <c r="H430" s="1" t="s">
        <v>16340</v>
      </c>
      <c r="I430" s="1" t="s">
        <v>16341</v>
      </c>
      <c r="J430" s="1" t="s">
        <v>16341</v>
      </c>
      <c r="K430" s="2"/>
      <c r="L430" s="1">
        <v>8.0</v>
      </c>
      <c r="M430" s="1"/>
      <c r="N430" s="1">
        <v>28.0796</v>
      </c>
      <c r="O430" s="1" t="s">
        <v>15029</v>
      </c>
      <c r="P430" s="1" t="s">
        <v>16342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24</v>
      </c>
      <c r="B431" s="1" t="s">
        <v>17</v>
      </c>
      <c r="C431" s="1">
        <v>329.0</v>
      </c>
      <c r="D431" s="1">
        <v>0.0</v>
      </c>
      <c r="E431" s="1" t="s">
        <v>25</v>
      </c>
      <c r="F431" s="1" t="s">
        <v>26</v>
      </c>
      <c r="G431" s="1" t="s">
        <v>27</v>
      </c>
      <c r="H431" s="1" t="s">
        <v>16343</v>
      </c>
      <c r="I431" s="1" t="s">
        <v>16344</v>
      </c>
      <c r="J431" s="1" t="s">
        <v>16344</v>
      </c>
      <c r="K431" s="2"/>
      <c r="L431" s="1">
        <v>-1.0</v>
      </c>
      <c r="M431" s="1"/>
      <c r="N431" s="1">
        <v>13.046383333333333</v>
      </c>
      <c r="O431" s="1" t="s">
        <v>15029</v>
      </c>
      <c r="P431" s="1" t="s">
        <v>15274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24</v>
      </c>
      <c r="B432" s="1" t="s">
        <v>17</v>
      </c>
      <c r="C432" s="3">
        <v>308.2</v>
      </c>
      <c r="D432" s="1">
        <v>0.0</v>
      </c>
      <c r="E432" s="1" t="s">
        <v>25</v>
      </c>
      <c r="F432" s="1" t="s">
        <v>26</v>
      </c>
      <c r="G432" s="1" t="s">
        <v>27</v>
      </c>
      <c r="H432" s="1" t="s">
        <v>16345</v>
      </c>
      <c r="I432" s="1" t="s">
        <v>16346</v>
      </c>
      <c r="J432" s="1" t="s">
        <v>16346</v>
      </c>
      <c r="K432" s="2"/>
      <c r="L432" s="1">
        <v>-1.0</v>
      </c>
      <c r="M432" s="1"/>
      <c r="N432" s="1">
        <v>13.53985</v>
      </c>
      <c r="O432" s="1" t="s">
        <v>15029</v>
      </c>
      <c r="P432" s="1" t="s">
        <v>16347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24</v>
      </c>
      <c r="B433" s="1" t="s">
        <v>17</v>
      </c>
      <c r="C433" s="1">
        <v>691.4</v>
      </c>
      <c r="D433" s="1">
        <v>0.0</v>
      </c>
      <c r="E433" s="1" t="s">
        <v>25</v>
      </c>
      <c r="F433" s="1" t="s">
        <v>26</v>
      </c>
      <c r="G433" s="1" t="s">
        <v>27</v>
      </c>
      <c r="H433" s="1" t="s">
        <v>16348</v>
      </c>
      <c r="I433" s="1" t="s">
        <v>16349</v>
      </c>
      <c r="J433" s="1" t="s">
        <v>16349</v>
      </c>
      <c r="K433" s="2"/>
      <c r="L433" s="1">
        <v>5.0</v>
      </c>
      <c r="M433" s="1"/>
      <c r="N433" s="1">
        <v>25.146866666666668</v>
      </c>
      <c r="O433" s="1" t="s">
        <v>15029</v>
      </c>
      <c r="P433" s="1" t="s">
        <v>16350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16</v>
      </c>
      <c r="B434" s="1" t="s">
        <v>17</v>
      </c>
      <c r="C434" s="3">
        <v>124.5</v>
      </c>
      <c r="D434" s="1">
        <v>124.5</v>
      </c>
      <c r="E434" s="2"/>
      <c r="F434" s="1" t="s">
        <v>18</v>
      </c>
      <c r="G434" s="1" t="s">
        <v>19</v>
      </c>
      <c r="H434" s="1" t="s">
        <v>16351</v>
      </c>
      <c r="I434" s="1" t="s">
        <v>16352</v>
      </c>
      <c r="J434" s="1" t="s">
        <v>16352</v>
      </c>
      <c r="K434" s="2"/>
      <c r="L434" s="1">
        <v>2.0</v>
      </c>
      <c r="M434" s="1"/>
      <c r="N434" s="1">
        <v>7.722033333333333</v>
      </c>
      <c r="O434" s="1" t="s">
        <v>22</v>
      </c>
      <c r="P434" s="1" t="s">
        <v>16353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24</v>
      </c>
      <c r="B435" s="1" t="s">
        <v>17</v>
      </c>
      <c r="C435" s="1">
        <v>792.0</v>
      </c>
      <c r="D435" s="1">
        <v>0.0</v>
      </c>
      <c r="E435" s="1" t="s">
        <v>25</v>
      </c>
      <c r="F435" s="1" t="s">
        <v>26</v>
      </c>
      <c r="G435" s="1" t="s">
        <v>27</v>
      </c>
      <c r="H435" s="1" t="s">
        <v>16354</v>
      </c>
      <c r="I435" s="1" t="s">
        <v>16355</v>
      </c>
      <c r="J435" s="1" t="s">
        <v>16355</v>
      </c>
      <c r="K435" s="2"/>
      <c r="L435" s="1">
        <v>-2.0</v>
      </c>
      <c r="M435" s="1"/>
      <c r="N435" s="1">
        <v>17.645266666666668</v>
      </c>
      <c r="O435" s="1" t="s">
        <v>15029</v>
      </c>
      <c r="P435" s="1" t="s">
        <v>16356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32</v>
      </c>
      <c r="B436" s="1" t="s">
        <v>17</v>
      </c>
      <c r="C436" s="1">
        <v>309.0</v>
      </c>
      <c r="D436" s="1">
        <v>0.0</v>
      </c>
      <c r="E436" s="2"/>
      <c r="F436" s="1" t="s">
        <v>26</v>
      </c>
      <c r="G436" s="1" t="s">
        <v>27</v>
      </c>
      <c r="H436" s="1" t="s">
        <v>16357</v>
      </c>
      <c r="I436" s="1" t="s">
        <v>16358</v>
      </c>
      <c r="J436" s="1" t="s">
        <v>16358</v>
      </c>
      <c r="K436" s="2"/>
      <c r="L436" s="1">
        <v>-5.0</v>
      </c>
      <c r="M436" s="1"/>
      <c r="N436" s="1">
        <v>9.969433333333333</v>
      </c>
      <c r="O436" s="1" t="s">
        <v>15029</v>
      </c>
      <c r="P436" s="1" t="s">
        <v>16359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24</v>
      </c>
      <c r="B437" s="1" t="s">
        <v>17</v>
      </c>
      <c r="C437" s="1">
        <v>388.0</v>
      </c>
      <c r="D437" s="1">
        <v>0.0</v>
      </c>
      <c r="E437" s="1" t="s">
        <v>25</v>
      </c>
      <c r="F437" s="1" t="s">
        <v>26</v>
      </c>
      <c r="G437" s="1" t="s">
        <v>27</v>
      </c>
      <c r="H437" s="1" t="s">
        <v>16360</v>
      </c>
      <c r="I437" s="1" t="s">
        <v>16361</v>
      </c>
      <c r="J437" s="1" t="s">
        <v>16361</v>
      </c>
      <c r="K437" s="2"/>
      <c r="L437" s="1">
        <v>0.0</v>
      </c>
      <c r="M437" s="1"/>
      <c r="N437" s="1">
        <v>14.4796</v>
      </c>
      <c r="O437" s="1" t="s">
        <v>15029</v>
      </c>
      <c r="P437" s="1" t="s">
        <v>16362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16</v>
      </c>
      <c r="B438" s="1" t="s">
        <v>17</v>
      </c>
      <c r="C438" s="1">
        <v>124.5</v>
      </c>
      <c r="D438" s="1">
        <v>124.5</v>
      </c>
      <c r="E438" s="2"/>
      <c r="F438" s="1" t="s">
        <v>18</v>
      </c>
      <c r="G438" s="1" t="s">
        <v>19</v>
      </c>
      <c r="H438" s="1" t="s">
        <v>16363</v>
      </c>
      <c r="I438" s="1" t="s">
        <v>16364</v>
      </c>
      <c r="J438" s="1" t="s">
        <v>16364</v>
      </c>
      <c r="K438" s="2"/>
      <c r="L438" s="1">
        <v>0.0</v>
      </c>
      <c r="M438" s="1"/>
      <c r="N438" s="1">
        <v>5.9230833333333335</v>
      </c>
      <c r="O438" s="1" t="s">
        <v>22</v>
      </c>
      <c r="P438" s="1" t="s">
        <v>16365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24</v>
      </c>
      <c r="B439" s="1" t="s">
        <v>17</v>
      </c>
      <c r="C439" s="1">
        <v>872.2</v>
      </c>
      <c r="D439" s="1">
        <v>0.0</v>
      </c>
      <c r="E439" s="1" t="s">
        <v>25</v>
      </c>
      <c r="F439" s="1" t="s">
        <v>26</v>
      </c>
      <c r="G439" s="1" t="s">
        <v>27</v>
      </c>
      <c r="H439" s="1" t="s">
        <v>16366</v>
      </c>
      <c r="I439" s="1" t="s">
        <v>16367</v>
      </c>
      <c r="J439" s="1" t="s">
        <v>16367</v>
      </c>
      <c r="K439" s="2"/>
      <c r="L439" s="1">
        <v>4.0</v>
      </c>
      <c r="M439" s="1"/>
      <c r="N439" s="1">
        <v>24.10425</v>
      </c>
      <c r="O439" s="1" t="s">
        <v>15029</v>
      </c>
      <c r="P439" s="1" t="s">
        <v>16368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24</v>
      </c>
      <c r="B440" s="1" t="s">
        <v>17</v>
      </c>
      <c r="C440" s="1">
        <v>488.4</v>
      </c>
      <c r="D440" s="1">
        <v>0.0</v>
      </c>
      <c r="E440" s="1" t="s">
        <v>25</v>
      </c>
      <c r="F440" s="1" t="s">
        <v>26</v>
      </c>
      <c r="G440" s="1" t="s">
        <v>27</v>
      </c>
      <c r="H440" s="1" t="s">
        <v>16369</v>
      </c>
      <c r="I440" s="1" t="s">
        <v>16370</v>
      </c>
      <c r="J440" s="1" t="s">
        <v>16370</v>
      </c>
      <c r="K440" s="2"/>
      <c r="L440" s="1">
        <v>-3.0</v>
      </c>
      <c r="M440" s="1"/>
      <c r="N440" s="1">
        <v>11.76845</v>
      </c>
      <c r="O440" s="1" t="s">
        <v>15029</v>
      </c>
      <c r="P440" s="1" t="s">
        <v>16371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24</v>
      </c>
      <c r="B441" s="1" t="s">
        <v>17</v>
      </c>
      <c r="C441" s="1">
        <v>271.2</v>
      </c>
      <c r="D441" s="1">
        <v>0.0</v>
      </c>
      <c r="E441" s="1" t="s">
        <v>25</v>
      </c>
      <c r="F441" s="1" t="s">
        <v>26</v>
      </c>
      <c r="G441" s="1" t="s">
        <v>27</v>
      </c>
      <c r="H441" s="1" t="s">
        <v>16372</v>
      </c>
      <c r="I441" s="1" t="s">
        <v>16373</v>
      </c>
      <c r="J441" s="1" t="s">
        <v>16373</v>
      </c>
      <c r="K441" s="2"/>
      <c r="L441" s="1">
        <v>-5.0</v>
      </c>
      <c r="M441" s="1"/>
      <c r="N441" s="1">
        <v>9.775666666666666</v>
      </c>
      <c r="O441" s="1" t="s">
        <v>15029</v>
      </c>
      <c r="P441" s="1" t="s">
        <v>16374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24</v>
      </c>
      <c r="B442" s="1" t="s">
        <v>17</v>
      </c>
      <c r="C442" s="1">
        <v>478.2</v>
      </c>
      <c r="D442" s="1">
        <v>0.0</v>
      </c>
      <c r="E442" s="1" t="s">
        <v>25</v>
      </c>
      <c r="F442" s="1" t="s">
        <v>26</v>
      </c>
      <c r="G442" s="1" t="s">
        <v>27</v>
      </c>
      <c r="H442" s="1" t="s">
        <v>16375</v>
      </c>
      <c r="I442" s="1" t="s">
        <v>16376</v>
      </c>
      <c r="J442" s="1" t="s">
        <v>16376</v>
      </c>
      <c r="K442" s="2"/>
      <c r="L442" s="1">
        <v>-3.0</v>
      </c>
      <c r="M442" s="1"/>
      <c r="N442" s="1">
        <v>11.633333333333333</v>
      </c>
      <c r="O442" s="1" t="s">
        <v>15029</v>
      </c>
      <c r="P442" s="1" t="s">
        <v>16377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66</v>
      </c>
      <c r="B443" s="1" t="s">
        <v>17</v>
      </c>
      <c r="C443" s="1">
        <v>362.0</v>
      </c>
      <c r="D443" s="1">
        <v>0.0</v>
      </c>
      <c r="E443" s="1" t="s">
        <v>827</v>
      </c>
      <c r="F443" s="1" t="s">
        <v>26</v>
      </c>
      <c r="G443" s="1" t="s">
        <v>27</v>
      </c>
      <c r="H443" s="1" t="s">
        <v>16378</v>
      </c>
      <c r="I443" s="1" t="s">
        <v>16379</v>
      </c>
      <c r="J443" s="1" t="s">
        <v>16379</v>
      </c>
      <c r="K443" s="2"/>
      <c r="L443" s="1">
        <v>-6.0</v>
      </c>
      <c r="M443" s="1"/>
      <c r="N443" s="1">
        <v>8.659233333333333</v>
      </c>
      <c r="O443" s="1" t="s">
        <v>15029</v>
      </c>
      <c r="P443" s="1" t="s">
        <v>16380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66</v>
      </c>
      <c r="B444" s="1" t="s">
        <v>17</v>
      </c>
      <c r="C444" s="1">
        <v>264.0</v>
      </c>
      <c r="D444" s="1">
        <v>0.0</v>
      </c>
      <c r="E444" s="1" t="s">
        <v>15193</v>
      </c>
      <c r="F444" s="1" t="s">
        <v>26</v>
      </c>
      <c r="G444" s="1" t="s">
        <v>27</v>
      </c>
      <c r="H444" s="1" t="s">
        <v>16381</v>
      </c>
      <c r="I444" s="1" t="s">
        <v>16382</v>
      </c>
      <c r="J444" s="1" t="s">
        <v>16382</v>
      </c>
      <c r="K444" s="2"/>
      <c r="L444" s="1">
        <v>-6.0</v>
      </c>
      <c r="M444" s="1"/>
      <c r="N444" s="1">
        <v>8.393133333333333</v>
      </c>
      <c r="O444" s="1" t="s">
        <v>15029</v>
      </c>
      <c r="P444" s="1" t="s">
        <v>15410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24</v>
      </c>
      <c r="B445" s="1" t="s">
        <v>17</v>
      </c>
      <c r="C445" s="1">
        <v>214.2</v>
      </c>
      <c r="D445" s="1">
        <v>0.0</v>
      </c>
      <c r="E445" s="1" t="s">
        <v>25</v>
      </c>
      <c r="F445" s="1" t="s">
        <v>26</v>
      </c>
      <c r="G445" s="1" t="s">
        <v>27</v>
      </c>
      <c r="H445" s="1" t="s">
        <v>16383</v>
      </c>
      <c r="I445" s="1" t="s">
        <v>16384</v>
      </c>
      <c r="J445" s="1" t="s">
        <v>16384</v>
      </c>
      <c r="K445" s="2"/>
      <c r="L445" s="1">
        <v>-6.0</v>
      </c>
      <c r="M445" s="1"/>
      <c r="N445" s="1">
        <v>8.5825</v>
      </c>
      <c r="O445" s="1" t="s">
        <v>15029</v>
      </c>
      <c r="P445" s="1" t="s">
        <v>15065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24</v>
      </c>
      <c r="B446" s="3" t="s">
        <v>17</v>
      </c>
      <c r="C446" s="1">
        <v>543.2</v>
      </c>
      <c r="D446" s="1">
        <v>0.0</v>
      </c>
      <c r="E446" s="1" t="s">
        <v>25</v>
      </c>
      <c r="F446" s="1" t="s">
        <v>26</v>
      </c>
      <c r="G446" s="1" t="s">
        <v>27</v>
      </c>
      <c r="H446" s="1" t="s">
        <v>16385</v>
      </c>
      <c r="I446" s="1" t="s">
        <v>16386</v>
      </c>
      <c r="J446" s="1" t="s">
        <v>16386</v>
      </c>
      <c r="K446" s="2"/>
      <c r="L446" s="1">
        <v>-5.0</v>
      </c>
      <c r="M446" s="1"/>
      <c r="N446" s="1">
        <v>14.292666666666667</v>
      </c>
      <c r="O446" s="1" t="s">
        <v>15029</v>
      </c>
      <c r="P446" s="1" t="s">
        <v>16387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24</v>
      </c>
      <c r="B447" s="1" t="s">
        <v>17</v>
      </c>
      <c r="C447" s="1">
        <v>495.2</v>
      </c>
      <c r="D447" s="1">
        <v>0.0</v>
      </c>
      <c r="E447" s="1" t="s">
        <v>25</v>
      </c>
      <c r="F447" s="1" t="s">
        <v>26</v>
      </c>
      <c r="G447" s="1" t="s">
        <v>27</v>
      </c>
      <c r="H447" s="1" t="s">
        <v>16388</v>
      </c>
      <c r="I447" s="1" t="s">
        <v>16389</v>
      </c>
      <c r="J447" s="1" t="s">
        <v>16389</v>
      </c>
      <c r="K447" s="2"/>
      <c r="L447" s="1">
        <v>-4.0</v>
      </c>
      <c r="M447" s="1"/>
      <c r="N447" s="1">
        <v>10.8031</v>
      </c>
      <c r="O447" s="1" t="s">
        <v>15029</v>
      </c>
      <c r="P447" s="1" t="s">
        <v>16390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24</v>
      </c>
      <c r="B448" s="1" t="s">
        <v>17</v>
      </c>
      <c r="C448" s="1">
        <v>394.0</v>
      </c>
      <c r="D448" s="1">
        <v>0.0</v>
      </c>
      <c r="E448" s="1" t="s">
        <v>25</v>
      </c>
      <c r="F448" s="1" t="s">
        <v>26</v>
      </c>
      <c r="G448" s="1" t="s">
        <v>27</v>
      </c>
      <c r="H448" s="1" t="s">
        <v>16391</v>
      </c>
      <c r="I448" s="1" t="s">
        <v>16392</v>
      </c>
      <c r="J448" s="1" t="s">
        <v>16392</v>
      </c>
      <c r="K448" s="2"/>
      <c r="L448" s="1">
        <v>-5.0</v>
      </c>
      <c r="M448" s="1"/>
      <c r="N448" s="1">
        <v>9.894466666666666</v>
      </c>
      <c r="O448" s="1" t="s">
        <v>15029</v>
      </c>
      <c r="P448" s="1" t="s">
        <v>16393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66</v>
      </c>
      <c r="B449" s="1" t="s">
        <v>17</v>
      </c>
      <c r="C449" s="1">
        <v>419.0</v>
      </c>
      <c r="D449" s="1">
        <v>0.0</v>
      </c>
      <c r="E449" s="1" t="s">
        <v>15407</v>
      </c>
      <c r="F449" s="1" t="s">
        <v>26</v>
      </c>
      <c r="G449" s="1" t="s">
        <v>27</v>
      </c>
      <c r="H449" s="1" t="s">
        <v>16394</v>
      </c>
      <c r="I449" s="1" t="s">
        <v>16395</v>
      </c>
      <c r="J449" s="1" t="s">
        <v>16395</v>
      </c>
      <c r="K449" s="2"/>
      <c r="L449" s="1">
        <v>-8.0</v>
      </c>
      <c r="M449" s="1"/>
      <c r="N449" s="1">
        <v>6.1909833333333335</v>
      </c>
      <c r="O449" s="1" t="s">
        <v>15029</v>
      </c>
      <c r="P449" s="1" t="s">
        <v>16396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24</v>
      </c>
      <c r="B450" s="1" t="s">
        <v>17</v>
      </c>
      <c r="C450" s="1">
        <v>399.0</v>
      </c>
      <c r="D450" s="1">
        <v>0.0</v>
      </c>
      <c r="E450" s="1" t="s">
        <v>25</v>
      </c>
      <c r="F450" s="1" t="s">
        <v>26</v>
      </c>
      <c r="G450" s="1" t="s">
        <v>27</v>
      </c>
      <c r="H450" s="1" t="s">
        <v>16397</v>
      </c>
      <c r="I450" s="1" t="s">
        <v>16398</v>
      </c>
      <c r="J450" s="1" t="s">
        <v>16398</v>
      </c>
      <c r="K450" s="2"/>
      <c r="L450" s="1">
        <v>-7.0</v>
      </c>
      <c r="M450" s="1"/>
      <c r="N450" s="1">
        <v>7.95055</v>
      </c>
      <c r="O450" s="1" t="s">
        <v>15029</v>
      </c>
      <c r="P450" s="1" t="s">
        <v>16399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66</v>
      </c>
      <c r="B451" s="1" t="s">
        <v>17</v>
      </c>
      <c r="C451" s="1">
        <v>329.0</v>
      </c>
      <c r="D451" s="1">
        <v>0.0</v>
      </c>
      <c r="E451" s="1" t="s">
        <v>15193</v>
      </c>
      <c r="F451" s="1" t="s">
        <v>26</v>
      </c>
      <c r="G451" s="1" t="s">
        <v>27</v>
      </c>
      <c r="H451" s="1" t="s">
        <v>16400</v>
      </c>
      <c r="I451" s="1" t="s">
        <v>16401</v>
      </c>
      <c r="J451" s="1" t="s">
        <v>16401</v>
      </c>
      <c r="K451" s="2"/>
      <c r="L451" s="1">
        <v>0.0</v>
      </c>
      <c r="M451" s="1"/>
      <c r="N451" s="1">
        <v>15.225816666666667</v>
      </c>
      <c r="O451" s="1" t="s">
        <v>15029</v>
      </c>
      <c r="P451" s="1" t="s">
        <v>1426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66</v>
      </c>
      <c r="B452" s="1" t="s">
        <v>17</v>
      </c>
      <c r="C452" s="1">
        <v>448.0</v>
      </c>
      <c r="D452" s="1">
        <v>0.0</v>
      </c>
      <c r="E452" s="1" t="s">
        <v>163</v>
      </c>
      <c r="F452" s="1" t="s">
        <v>26</v>
      </c>
      <c r="G452" s="1" t="s">
        <v>27</v>
      </c>
      <c r="H452" s="1" t="s">
        <v>16402</v>
      </c>
      <c r="I452" s="1" t="s">
        <v>16403</v>
      </c>
      <c r="J452" s="1" t="s">
        <v>16403</v>
      </c>
      <c r="K452" s="2"/>
      <c r="L452" s="1">
        <v>-1.0</v>
      </c>
      <c r="M452" s="1"/>
      <c r="N452" s="1">
        <v>13.010266666666666</v>
      </c>
      <c r="O452" s="1" t="s">
        <v>15029</v>
      </c>
      <c r="P452" s="1" t="s">
        <v>16404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24</v>
      </c>
      <c r="B453" s="1" t="s">
        <v>17</v>
      </c>
      <c r="C453" s="1">
        <v>214.2</v>
      </c>
      <c r="D453" s="1">
        <v>0.0</v>
      </c>
      <c r="E453" s="1" t="s">
        <v>25</v>
      </c>
      <c r="F453" s="1" t="s">
        <v>26</v>
      </c>
      <c r="G453" s="1" t="s">
        <v>27</v>
      </c>
      <c r="H453" s="1" t="s">
        <v>16405</v>
      </c>
      <c r="I453" s="1" t="s">
        <v>16406</v>
      </c>
      <c r="J453" s="1" t="s">
        <v>16406</v>
      </c>
      <c r="K453" s="2"/>
      <c r="L453" s="1">
        <v>-7.0</v>
      </c>
      <c r="M453" s="1"/>
      <c r="N453" s="1">
        <v>7.10965</v>
      </c>
      <c r="O453" s="1" t="s">
        <v>15029</v>
      </c>
      <c r="P453" s="1" t="s">
        <v>15065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48</v>
      </c>
      <c r="B454" s="1" t="s">
        <v>17</v>
      </c>
      <c r="C454" s="3">
        <v>785.0</v>
      </c>
      <c r="D454" s="1">
        <v>0.0</v>
      </c>
      <c r="E454" s="1" t="s">
        <v>25</v>
      </c>
      <c r="F454" s="1" t="s">
        <v>50</v>
      </c>
      <c r="G454" s="1" t="s">
        <v>27</v>
      </c>
      <c r="H454" s="1" t="s">
        <v>16407</v>
      </c>
      <c r="I454" s="1" t="s">
        <v>16408</v>
      </c>
      <c r="J454" s="1" t="s">
        <v>16409</v>
      </c>
      <c r="K454" s="1" t="s">
        <v>16410</v>
      </c>
      <c r="L454" s="1">
        <v>-25.0</v>
      </c>
      <c r="M454" s="1">
        <v>0.3658166666666667</v>
      </c>
      <c r="N454" s="1">
        <v>12.424633333333333</v>
      </c>
      <c r="O454" s="1" t="s">
        <v>5142</v>
      </c>
      <c r="P454" s="1" t="s">
        <v>16411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24</v>
      </c>
      <c r="B455" s="1" t="s">
        <v>17</v>
      </c>
      <c r="C455" s="1">
        <v>388.2</v>
      </c>
      <c r="D455" s="1">
        <v>0.0</v>
      </c>
      <c r="E455" s="1" t="s">
        <v>25</v>
      </c>
      <c r="F455" s="1" t="s">
        <v>26</v>
      </c>
      <c r="G455" s="1" t="s">
        <v>27</v>
      </c>
      <c r="H455" s="1" t="s">
        <v>16412</v>
      </c>
      <c r="I455" s="1" t="s">
        <v>16413</v>
      </c>
      <c r="J455" s="1" t="s">
        <v>16413</v>
      </c>
      <c r="K455" s="2"/>
      <c r="L455" s="1">
        <v>-4.0</v>
      </c>
      <c r="M455" s="1"/>
      <c r="N455" s="1">
        <v>10.628733333333333</v>
      </c>
      <c r="O455" s="1" t="s">
        <v>15029</v>
      </c>
      <c r="P455" s="1" t="s">
        <v>16414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16</v>
      </c>
      <c r="B456" s="1" t="s">
        <v>17</v>
      </c>
      <c r="C456" s="3">
        <v>298.0</v>
      </c>
      <c r="D456" s="1">
        <v>0.0</v>
      </c>
      <c r="E456" s="2"/>
      <c r="F456" s="1" t="s">
        <v>18</v>
      </c>
      <c r="G456" s="1" t="s">
        <v>19</v>
      </c>
      <c r="H456" s="1" t="s">
        <v>16415</v>
      </c>
      <c r="I456" s="1" t="s">
        <v>16416</v>
      </c>
      <c r="J456" s="1" t="s">
        <v>16416</v>
      </c>
      <c r="K456" s="2"/>
      <c r="L456" s="1">
        <v>2.0</v>
      </c>
      <c r="M456" s="1"/>
      <c r="N456" s="1">
        <v>7.985033333333333</v>
      </c>
      <c r="O456" s="1" t="s">
        <v>22</v>
      </c>
      <c r="P456" s="1" t="s">
        <v>16417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32</v>
      </c>
      <c r="B457" s="1" t="s">
        <v>17</v>
      </c>
      <c r="C457" s="3">
        <v>331.0</v>
      </c>
      <c r="D457" s="1">
        <v>0.0</v>
      </c>
      <c r="E457" s="2"/>
      <c r="F457" s="1" t="s">
        <v>26</v>
      </c>
      <c r="G457" s="1" t="s">
        <v>27</v>
      </c>
      <c r="H457" s="1" t="s">
        <v>16418</v>
      </c>
      <c r="I457" s="1" t="s">
        <v>16419</v>
      </c>
      <c r="J457" s="1" t="s">
        <v>16419</v>
      </c>
      <c r="K457" s="2"/>
      <c r="L457" s="1">
        <v>-8.0</v>
      </c>
      <c r="M457" s="1"/>
      <c r="N457" s="1">
        <v>6.8609333333333336</v>
      </c>
      <c r="O457" s="1" t="s">
        <v>15029</v>
      </c>
      <c r="P457" s="1" t="s">
        <v>16420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24</v>
      </c>
      <c r="B458" s="1" t="s">
        <v>17</v>
      </c>
      <c r="C458" s="1">
        <v>600.0</v>
      </c>
      <c r="D458" s="1">
        <v>0.0</v>
      </c>
      <c r="E458" s="1" t="s">
        <v>25</v>
      </c>
      <c r="F458" s="1" t="s">
        <v>26</v>
      </c>
      <c r="G458" s="1" t="s">
        <v>27</v>
      </c>
      <c r="H458" s="1" t="s">
        <v>16421</v>
      </c>
      <c r="I458" s="1" t="s">
        <v>16422</v>
      </c>
      <c r="J458" s="1" t="s">
        <v>16422</v>
      </c>
      <c r="K458" s="2"/>
      <c r="L458" s="1">
        <v>-11.0</v>
      </c>
      <c r="M458" s="1"/>
      <c r="N458" s="1">
        <v>9.000116666666667</v>
      </c>
      <c r="O458" s="1" t="s">
        <v>15029</v>
      </c>
      <c r="P458" s="1" t="s">
        <v>16423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16</v>
      </c>
      <c r="B459" s="1" t="s">
        <v>17</v>
      </c>
      <c r="C459" s="1">
        <v>59.0</v>
      </c>
      <c r="D459" s="1">
        <v>0.0</v>
      </c>
      <c r="E459" s="2"/>
      <c r="F459" s="1" t="s">
        <v>18</v>
      </c>
      <c r="G459" s="1" t="s">
        <v>19</v>
      </c>
      <c r="H459" s="1" t="s">
        <v>16424</v>
      </c>
      <c r="I459" s="1" t="s">
        <v>16425</v>
      </c>
      <c r="J459" s="1" t="s">
        <v>16425</v>
      </c>
      <c r="K459" s="2"/>
      <c r="L459" s="1">
        <v>-4.0</v>
      </c>
      <c r="M459" s="1"/>
      <c r="N459" s="1">
        <v>0.4280333333333333</v>
      </c>
      <c r="O459" s="1" t="s">
        <v>22</v>
      </c>
      <c r="P459" s="1" t="s">
        <v>16426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16</v>
      </c>
      <c r="B460" s="1" t="s">
        <v>17</v>
      </c>
      <c r="C460" s="1">
        <v>119.0</v>
      </c>
      <c r="D460" s="1">
        <v>0.0</v>
      </c>
      <c r="E460" s="2"/>
      <c r="F460" s="1" t="s">
        <v>18</v>
      </c>
      <c r="G460" s="1" t="s">
        <v>19</v>
      </c>
      <c r="H460" s="1" t="s">
        <v>16427</v>
      </c>
      <c r="I460" s="1" t="s">
        <v>16428</v>
      </c>
      <c r="J460" s="1" t="s">
        <v>16428</v>
      </c>
      <c r="K460" s="2"/>
      <c r="L460" s="1">
        <v>2.0</v>
      </c>
      <c r="M460" s="1"/>
      <c r="N460" s="1">
        <v>7.3104</v>
      </c>
      <c r="O460" s="1" t="s">
        <v>22</v>
      </c>
      <c r="P460" s="1" t="s">
        <v>16429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16</v>
      </c>
      <c r="B461" s="1" t="s">
        <v>17</v>
      </c>
      <c r="C461" s="1">
        <v>428.0</v>
      </c>
      <c r="D461" s="1">
        <v>0.0</v>
      </c>
      <c r="E461" s="2"/>
      <c r="F461" s="1" t="s">
        <v>18</v>
      </c>
      <c r="G461" s="1" t="s">
        <v>19</v>
      </c>
      <c r="H461" s="1" t="s">
        <v>16430</v>
      </c>
      <c r="I461" s="1" t="s">
        <v>16431</v>
      </c>
      <c r="J461" s="1" t="s">
        <v>16431</v>
      </c>
      <c r="K461" s="2"/>
      <c r="L461" s="1">
        <v>2.0</v>
      </c>
      <c r="M461" s="1"/>
      <c r="N461" s="1">
        <v>7.728066666666667</v>
      </c>
      <c r="O461" s="1" t="s">
        <v>22</v>
      </c>
      <c r="P461" s="1" t="s">
        <v>16432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66</v>
      </c>
      <c r="B462" s="1" t="s">
        <v>17</v>
      </c>
      <c r="C462" s="1">
        <v>291.0</v>
      </c>
      <c r="D462" s="1">
        <v>0.0</v>
      </c>
      <c r="E462" s="1" t="s">
        <v>15048</v>
      </c>
      <c r="F462" s="1" t="s">
        <v>26</v>
      </c>
      <c r="G462" s="1" t="s">
        <v>27</v>
      </c>
      <c r="H462" s="1" t="s">
        <v>16433</v>
      </c>
      <c r="I462" s="1" t="s">
        <v>16434</v>
      </c>
      <c r="J462" s="1" t="s">
        <v>16434</v>
      </c>
      <c r="K462" s="2"/>
      <c r="L462" s="1">
        <v>-8.0</v>
      </c>
      <c r="M462" s="1"/>
      <c r="N462" s="1">
        <v>6.007183333333334</v>
      </c>
      <c r="O462" s="1" t="s">
        <v>15029</v>
      </c>
      <c r="P462" s="1" t="s">
        <v>16435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16</v>
      </c>
      <c r="B463" s="1" t="s">
        <v>17</v>
      </c>
      <c r="C463" s="1">
        <v>20.0</v>
      </c>
      <c r="D463" s="1">
        <v>35.0</v>
      </c>
      <c r="E463" s="2"/>
      <c r="F463" s="1" t="s">
        <v>18</v>
      </c>
      <c r="G463" s="1" t="s">
        <v>19</v>
      </c>
      <c r="H463" s="1" t="s">
        <v>16436</v>
      </c>
      <c r="I463" s="1" t="s">
        <v>16437</v>
      </c>
      <c r="J463" s="1" t="s">
        <v>16437</v>
      </c>
      <c r="K463" s="2"/>
      <c r="L463" s="1">
        <v>-4.0</v>
      </c>
      <c r="M463" s="1"/>
      <c r="N463" s="1">
        <v>0.04235</v>
      </c>
      <c r="O463" s="1" t="s">
        <v>22</v>
      </c>
      <c r="P463" s="1" t="s">
        <v>16438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16</v>
      </c>
      <c r="B464" s="1" t="s">
        <v>17</v>
      </c>
      <c r="C464" s="1">
        <v>49.0</v>
      </c>
      <c r="D464" s="1">
        <v>0.0</v>
      </c>
      <c r="E464" s="2"/>
      <c r="F464" s="1" t="s">
        <v>18</v>
      </c>
      <c r="G464" s="1" t="s">
        <v>19</v>
      </c>
      <c r="H464" s="1" t="s">
        <v>16439</v>
      </c>
      <c r="I464" s="1" t="s">
        <v>16440</v>
      </c>
      <c r="J464" s="1" t="s">
        <v>16440</v>
      </c>
      <c r="K464" s="2"/>
      <c r="L464" s="1">
        <v>-4.0</v>
      </c>
      <c r="M464" s="1"/>
      <c r="N464" s="1">
        <v>0.07598333333333333</v>
      </c>
      <c r="O464" s="1" t="s">
        <v>22</v>
      </c>
      <c r="P464" s="1" t="s">
        <v>16441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16</v>
      </c>
      <c r="B465" s="1" t="s">
        <v>17</v>
      </c>
      <c r="C465" s="1">
        <v>349.0</v>
      </c>
      <c r="D465" s="1">
        <v>0.0</v>
      </c>
      <c r="E465" s="2"/>
      <c r="F465" s="1" t="s">
        <v>18</v>
      </c>
      <c r="G465" s="1" t="s">
        <v>19</v>
      </c>
      <c r="H465" s="1" t="s">
        <v>16442</v>
      </c>
      <c r="I465" s="1" t="s">
        <v>16443</v>
      </c>
      <c r="J465" s="1" t="s">
        <v>16443</v>
      </c>
      <c r="K465" s="2"/>
      <c r="L465" s="1">
        <v>-2.0</v>
      </c>
      <c r="M465" s="1"/>
      <c r="N465" s="1">
        <v>2.9742166666666665</v>
      </c>
      <c r="O465" s="1" t="s">
        <v>22</v>
      </c>
      <c r="P465" s="1" t="s">
        <v>16444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48</v>
      </c>
      <c r="B466" s="1" t="s">
        <v>17</v>
      </c>
      <c r="C466" s="1">
        <v>367.0</v>
      </c>
      <c r="D466" s="1">
        <v>0.0</v>
      </c>
      <c r="E466" s="1" t="s">
        <v>25</v>
      </c>
      <c r="F466" s="1" t="s">
        <v>50</v>
      </c>
      <c r="G466" s="1" t="s">
        <v>27</v>
      </c>
      <c r="H466" s="1" t="s">
        <v>16445</v>
      </c>
      <c r="I466" s="1" t="s">
        <v>16446</v>
      </c>
      <c r="J466" s="1" t="s">
        <v>16447</v>
      </c>
      <c r="K466" s="1" t="s">
        <v>16448</v>
      </c>
      <c r="L466" s="1">
        <v>-5.0</v>
      </c>
      <c r="M466" s="1">
        <v>2.1832666666666665</v>
      </c>
      <c r="N466" s="1">
        <v>9.072566666666667</v>
      </c>
      <c r="O466" s="1" t="s">
        <v>5142</v>
      </c>
      <c r="P466" s="1" t="s">
        <v>16449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48</v>
      </c>
      <c r="B467" s="1" t="s">
        <v>17</v>
      </c>
      <c r="C467" s="3">
        <v>239.0</v>
      </c>
      <c r="D467" s="1">
        <v>55.0</v>
      </c>
      <c r="E467" s="2"/>
      <c r="F467" s="1" t="s">
        <v>18</v>
      </c>
      <c r="G467" s="1" t="s">
        <v>27</v>
      </c>
      <c r="H467" s="1" t="s">
        <v>16450</v>
      </c>
      <c r="I467" s="1" t="s">
        <v>16451</v>
      </c>
      <c r="J467" s="1" t="s">
        <v>16451</v>
      </c>
      <c r="K467" s="2"/>
      <c r="L467" s="1">
        <v>-5.0</v>
      </c>
      <c r="M467" s="1"/>
      <c r="N467" s="1">
        <v>14.36465</v>
      </c>
      <c r="O467" s="1" t="s">
        <v>5142</v>
      </c>
      <c r="P467" s="1" t="s">
        <v>16452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32</v>
      </c>
      <c r="B468" s="1" t="s">
        <v>17</v>
      </c>
      <c r="C468" s="1">
        <v>528.0</v>
      </c>
      <c r="D468" s="1">
        <v>0.0</v>
      </c>
      <c r="E468" s="2"/>
      <c r="F468" s="1" t="s">
        <v>26</v>
      </c>
      <c r="G468" s="1" t="s">
        <v>27</v>
      </c>
      <c r="H468" s="1" t="s">
        <v>16453</v>
      </c>
      <c r="I468" s="1" t="s">
        <v>16454</v>
      </c>
      <c r="J468" s="1" t="s">
        <v>16454</v>
      </c>
      <c r="K468" s="2"/>
      <c r="L468" s="1">
        <v>-12.0</v>
      </c>
      <c r="M468" s="1"/>
      <c r="N468" s="1">
        <v>7.450183333333333</v>
      </c>
      <c r="O468" s="1" t="s">
        <v>15029</v>
      </c>
      <c r="P468" s="1" t="s">
        <v>16455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32</v>
      </c>
      <c r="B469" s="1" t="s">
        <v>17</v>
      </c>
      <c r="C469" s="1">
        <v>329.0</v>
      </c>
      <c r="D469" s="1">
        <v>0.0</v>
      </c>
      <c r="E469" s="2"/>
      <c r="F469" s="1" t="s">
        <v>26</v>
      </c>
      <c r="G469" s="1" t="s">
        <v>27</v>
      </c>
      <c r="H469" s="1" t="s">
        <v>16456</v>
      </c>
      <c r="I469" s="1" t="s">
        <v>16457</v>
      </c>
      <c r="J469" s="1" t="s">
        <v>16457</v>
      </c>
      <c r="K469" s="2"/>
      <c r="L469" s="1">
        <v>-5.0</v>
      </c>
      <c r="M469" s="1"/>
      <c r="N469" s="1">
        <v>9.674966666666666</v>
      </c>
      <c r="O469" s="1" t="s">
        <v>15029</v>
      </c>
      <c r="P469" s="1" t="s">
        <v>16458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66</v>
      </c>
      <c r="B470" s="1" t="s">
        <v>17</v>
      </c>
      <c r="C470" s="1">
        <v>394.0</v>
      </c>
      <c r="D470" s="1">
        <v>0.0</v>
      </c>
      <c r="E470" s="1" t="s">
        <v>15072</v>
      </c>
      <c r="F470" s="1" t="s">
        <v>26</v>
      </c>
      <c r="G470" s="1" t="s">
        <v>27</v>
      </c>
      <c r="H470" s="1" t="s">
        <v>16459</v>
      </c>
      <c r="I470" s="1" t="s">
        <v>16460</v>
      </c>
      <c r="J470" s="1" t="s">
        <v>16460</v>
      </c>
      <c r="K470" s="2"/>
      <c r="L470" s="1">
        <v>4.0</v>
      </c>
      <c r="M470" s="1"/>
      <c r="N470" s="1">
        <v>19.483066666666666</v>
      </c>
      <c r="O470" s="1" t="s">
        <v>15029</v>
      </c>
      <c r="P470" s="1" t="s">
        <v>16461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48</v>
      </c>
      <c r="B471" s="1" t="s">
        <v>17</v>
      </c>
      <c r="C471" s="1">
        <v>557.0</v>
      </c>
      <c r="D471" s="1">
        <v>30.0</v>
      </c>
      <c r="E471" s="1" t="s">
        <v>25</v>
      </c>
      <c r="F471" s="1" t="s">
        <v>50</v>
      </c>
      <c r="G471" s="1" t="s">
        <v>27</v>
      </c>
      <c r="H471" s="1" t="s">
        <v>16462</v>
      </c>
      <c r="I471" s="1" t="s">
        <v>16463</v>
      </c>
      <c r="J471" s="1" t="s">
        <v>16464</v>
      </c>
      <c r="K471" s="1" t="s">
        <v>16465</v>
      </c>
      <c r="L471" s="1">
        <v>-27.0</v>
      </c>
      <c r="M471" s="1">
        <v>1.755</v>
      </c>
      <c r="N471" s="1">
        <v>10.533566666666667</v>
      </c>
      <c r="O471" s="1" t="s">
        <v>5142</v>
      </c>
      <c r="P471" s="1" t="s">
        <v>16466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24</v>
      </c>
      <c r="B472" s="1" t="s">
        <v>17</v>
      </c>
      <c r="C472" s="1">
        <v>249.2</v>
      </c>
      <c r="D472" s="1">
        <v>0.0</v>
      </c>
      <c r="E472" s="1" t="s">
        <v>25</v>
      </c>
      <c r="F472" s="1" t="s">
        <v>26</v>
      </c>
      <c r="G472" s="1" t="s">
        <v>27</v>
      </c>
      <c r="H472" s="1" t="s">
        <v>16467</v>
      </c>
      <c r="I472" s="1" t="s">
        <v>16468</v>
      </c>
      <c r="J472" s="1" t="s">
        <v>16468</v>
      </c>
      <c r="K472" s="2"/>
      <c r="L472" s="1">
        <v>-5.0</v>
      </c>
      <c r="M472" s="1"/>
      <c r="N472" s="1">
        <v>9.104933333333333</v>
      </c>
      <c r="O472" s="1" t="s">
        <v>15029</v>
      </c>
      <c r="P472" s="1" t="s">
        <v>16469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24</v>
      </c>
      <c r="B473" s="1" t="s">
        <v>17</v>
      </c>
      <c r="C473" s="3">
        <v>214.2</v>
      </c>
      <c r="D473" s="1">
        <v>0.0</v>
      </c>
      <c r="E473" s="1" t="s">
        <v>25</v>
      </c>
      <c r="F473" s="1" t="s">
        <v>26</v>
      </c>
      <c r="G473" s="1" t="s">
        <v>27</v>
      </c>
      <c r="H473" s="1" t="s">
        <v>16470</v>
      </c>
      <c r="I473" s="1" t="s">
        <v>16471</v>
      </c>
      <c r="J473" s="1" t="s">
        <v>16471</v>
      </c>
      <c r="K473" s="2"/>
      <c r="L473" s="1">
        <v>-9.0</v>
      </c>
      <c r="M473" s="1"/>
      <c r="N473" s="1">
        <v>5.885583333333333</v>
      </c>
      <c r="O473" s="1" t="s">
        <v>15029</v>
      </c>
      <c r="P473" s="1" t="s">
        <v>16472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24</v>
      </c>
      <c r="B474" s="1" t="s">
        <v>17</v>
      </c>
      <c r="C474" s="1">
        <v>273.2</v>
      </c>
      <c r="D474" s="1">
        <v>0.0</v>
      </c>
      <c r="E474" s="1" t="s">
        <v>25</v>
      </c>
      <c r="F474" s="1" t="s">
        <v>26</v>
      </c>
      <c r="G474" s="1" t="s">
        <v>27</v>
      </c>
      <c r="H474" s="1" t="s">
        <v>16473</v>
      </c>
      <c r="I474" s="1" t="s">
        <v>16474</v>
      </c>
      <c r="J474" s="1" t="s">
        <v>16474</v>
      </c>
      <c r="K474" s="2"/>
      <c r="L474" s="1">
        <v>-9.0</v>
      </c>
      <c r="M474" s="1"/>
      <c r="N474" s="1">
        <v>5.36345</v>
      </c>
      <c r="O474" s="1" t="s">
        <v>15029</v>
      </c>
      <c r="P474" s="1" t="s">
        <v>16475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24</v>
      </c>
      <c r="B475" s="1" t="s">
        <v>17</v>
      </c>
      <c r="C475" s="1">
        <v>214.2</v>
      </c>
      <c r="D475" s="1">
        <v>0.0</v>
      </c>
      <c r="E475" s="1" t="s">
        <v>25</v>
      </c>
      <c r="F475" s="1" t="s">
        <v>26</v>
      </c>
      <c r="G475" s="1" t="s">
        <v>27</v>
      </c>
      <c r="H475" s="1" t="s">
        <v>16476</v>
      </c>
      <c r="I475" s="1" t="s">
        <v>16477</v>
      </c>
      <c r="J475" s="1" t="s">
        <v>16477</v>
      </c>
      <c r="K475" s="2"/>
      <c r="L475" s="1">
        <v>-7.0</v>
      </c>
      <c r="M475" s="1"/>
      <c r="N475" s="1">
        <v>7.23715</v>
      </c>
      <c r="O475" s="1" t="s">
        <v>15029</v>
      </c>
      <c r="P475" s="1" t="s">
        <v>16478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32</v>
      </c>
      <c r="B476" s="1" t="s">
        <v>112</v>
      </c>
      <c r="C476" s="1">
        <v>329.0</v>
      </c>
      <c r="D476" s="1">
        <v>0.0</v>
      </c>
      <c r="E476" s="2"/>
      <c r="F476" s="1" t="s">
        <v>26</v>
      </c>
      <c r="G476" s="1" t="s">
        <v>27</v>
      </c>
      <c r="H476" s="1" t="s">
        <v>16479</v>
      </c>
      <c r="I476" s="1" t="s">
        <v>16480</v>
      </c>
      <c r="J476" s="1" t="s">
        <v>16480</v>
      </c>
      <c r="K476" s="2"/>
      <c r="L476" s="1">
        <v>-7.0</v>
      </c>
      <c r="M476" s="1"/>
      <c r="N476" s="1">
        <v>7.15775</v>
      </c>
      <c r="O476" s="1" t="s">
        <v>15029</v>
      </c>
      <c r="P476" s="1" t="s">
        <v>15751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24</v>
      </c>
      <c r="B477" s="1" t="s">
        <v>17</v>
      </c>
      <c r="C477" s="1">
        <v>301.2</v>
      </c>
      <c r="D477" s="1">
        <v>0.0</v>
      </c>
      <c r="E477" s="1" t="s">
        <v>25</v>
      </c>
      <c r="F477" s="1" t="s">
        <v>26</v>
      </c>
      <c r="G477" s="1" t="s">
        <v>27</v>
      </c>
      <c r="H477" s="1" t="s">
        <v>16481</v>
      </c>
      <c r="I477" s="1" t="s">
        <v>16482</v>
      </c>
      <c r="J477" s="1" t="s">
        <v>16482</v>
      </c>
      <c r="K477" s="2"/>
      <c r="L477" s="1">
        <v>-6.0</v>
      </c>
      <c r="M477" s="1"/>
      <c r="N477" s="1">
        <v>8.268683333333334</v>
      </c>
      <c r="O477" s="1" t="s">
        <v>15029</v>
      </c>
      <c r="P477" s="1" t="s">
        <v>16483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24</v>
      </c>
      <c r="B478" s="1" t="s">
        <v>17</v>
      </c>
      <c r="C478" s="1">
        <v>356.2</v>
      </c>
      <c r="D478" s="1">
        <v>0.0</v>
      </c>
      <c r="E478" s="1" t="s">
        <v>25</v>
      </c>
      <c r="F478" s="1" t="s">
        <v>26</v>
      </c>
      <c r="G478" s="1" t="s">
        <v>27</v>
      </c>
      <c r="H478" s="1" t="s">
        <v>16484</v>
      </c>
      <c r="I478" s="1" t="s">
        <v>16485</v>
      </c>
      <c r="J478" s="1" t="s">
        <v>16485</v>
      </c>
      <c r="K478" s="2"/>
      <c r="L478" s="1">
        <v>-3.0</v>
      </c>
      <c r="M478" s="1"/>
      <c r="N478" s="1">
        <v>11.031</v>
      </c>
      <c r="O478" s="1" t="s">
        <v>15029</v>
      </c>
      <c r="P478" s="1" t="s">
        <v>16486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24</v>
      </c>
      <c r="B479" s="1" t="s">
        <v>17</v>
      </c>
      <c r="C479" s="1">
        <v>373.0</v>
      </c>
      <c r="D479" s="1">
        <v>0.0</v>
      </c>
      <c r="E479" s="1" t="s">
        <v>25</v>
      </c>
      <c r="F479" s="1" t="s">
        <v>26</v>
      </c>
      <c r="G479" s="1" t="s">
        <v>27</v>
      </c>
      <c r="H479" s="1" t="s">
        <v>16487</v>
      </c>
      <c r="I479" s="1" t="s">
        <v>16488</v>
      </c>
      <c r="J479" s="1" t="s">
        <v>16488</v>
      </c>
      <c r="K479" s="2"/>
      <c r="L479" s="1">
        <v>-5.0</v>
      </c>
      <c r="M479" s="1"/>
      <c r="N479" s="1">
        <v>9.385066666666667</v>
      </c>
      <c r="O479" s="1" t="s">
        <v>15029</v>
      </c>
      <c r="P479" s="1" t="s">
        <v>16489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66</v>
      </c>
      <c r="B480" s="1" t="s">
        <v>112</v>
      </c>
      <c r="C480" s="1">
        <v>274.0</v>
      </c>
      <c r="D480" s="1">
        <v>0.0</v>
      </c>
      <c r="E480" s="1" t="s">
        <v>16490</v>
      </c>
      <c r="F480" s="1" t="s">
        <v>26</v>
      </c>
      <c r="G480" s="1" t="s">
        <v>27</v>
      </c>
      <c r="H480" s="1" t="s">
        <v>16491</v>
      </c>
      <c r="I480" s="1" t="s">
        <v>16492</v>
      </c>
      <c r="J480" s="1" t="s">
        <v>16492</v>
      </c>
      <c r="K480" s="2"/>
      <c r="L480" s="1">
        <v>-9.0</v>
      </c>
      <c r="M480" s="1"/>
      <c r="N480" s="1">
        <v>5.908883333333334</v>
      </c>
      <c r="O480" s="1" t="s">
        <v>15029</v>
      </c>
      <c r="P480" s="1" t="s">
        <v>1889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48</v>
      </c>
      <c r="B481" s="1" t="s">
        <v>17</v>
      </c>
      <c r="C481" s="1">
        <v>587.0</v>
      </c>
      <c r="D481" s="1">
        <v>0.0</v>
      </c>
      <c r="E481" s="1" t="s">
        <v>25</v>
      </c>
      <c r="F481" s="1" t="s">
        <v>50</v>
      </c>
      <c r="G481" s="1" t="s">
        <v>27</v>
      </c>
      <c r="H481" s="1" t="s">
        <v>16493</v>
      </c>
      <c r="I481" s="1" t="s">
        <v>16494</v>
      </c>
      <c r="J481" s="1" t="s">
        <v>16495</v>
      </c>
      <c r="K481" s="1" t="s">
        <v>16496</v>
      </c>
      <c r="L481" s="1">
        <v>-30.0</v>
      </c>
      <c r="M481" s="1">
        <v>0.8481666666666666</v>
      </c>
      <c r="N481" s="1">
        <v>9.674016666666667</v>
      </c>
      <c r="O481" s="1" t="s">
        <v>5142</v>
      </c>
      <c r="P481" s="1" t="s">
        <v>16497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24</v>
      </c>
      <c r="B482" s="1" t="s">
        <v>17</v>
      </c>
      <c r="C482" s="1">
        <v>364.4</v>
      </c>
      <c r="D482" s="1">
        <v>0.0</v>
      </c>
      <c r="E482" s="1" t="s">
        <v>25</v>
      </c>
      <c r="F482" s="1" t="s">
        <v>26</v>
      </c>
      <c r="G482" s="1" t="s">
        <v>27</v>
      </c>
      <c r="H482" s="1" t="s">
        <v>16498</v>
      </c>
      <c r="I482" s="1" t="s">
        <v>16499</v>
      </c>
      <c r="J482" s="1" t="s">
        <v>16499</v>
      </c>
      <c r="K482" s="2"/>
      <c r="L482" s="1">
        <v>-7.0</v>
      </c>
      <c r="M482" s="1"/>
      <c r="N482" s="1">
        <v>7.8372</v>
      </c>
      <c r="O482" s="1" t="s">
        <v>15029</v>
      </c>
      <c r="P482" s="1" t="s">
        <v>16500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24</v>
      </c>
      <c r="B483" s="1" t="s">
        <v>17</v>
      </c>
      <c r="C483" s="1">
        <v>214.2</v>
      </c>
      <c r="D483" s="1">
        <v>0.0</v>
      </c>
      <c r="E483" s="1" t="s">
        <v>25</v>
      </c>
      <c r="F483" s="1" t="s">
        <v>26</v>
      </c>
      <c r="G483" s="1" t="s">
        <v>27</v>
      </c>
      <c r="H483" s="1" t="s">
        <v>16501</v>
      </c>
      <c r="I483" s="1" t="s">
        <v>16502</v>
      </c>
      <c r="J483" s="1" t="s">
        <v>16502</v>
      </c>
      <c r="K483" s="2"/>
      <c r="L483" s="1">
        <v>-9.0</v>
      </c>
      <c r="M483" s="1"/>
      <c r="N483" s="1">
        <v>5.711283333333333</v>
      </c>
      <c r="O483" s="1" t="s">
        <v>15029</v>
      </c>
      <c r="P483" s="1" t="s">
        <v>16503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48</v>
      </c>
      <c r="B484" s="1" t="s">
        <v>17</v>
      </c>
      <c r="C484" s="1">
        <v>398.0</v>
      </c>
      <c r="D484" s="1">
        <v>100.0</v>
      </c>
      <c r="E484" s="2"/>
      <c r="F484" s="1" t="s">
        <v>18</v>
      </c>
      <c r="G484" s="1" t="s">
        <v>19</v>
      </c>
      <c r="H484" s="1" t="s">
        <v>16504</v>
      </c>
      <c r="I484" s="1" t="s">
        <v>16505</v>
      </c>
      <c r="J484" s="1" t="s">
        <v>16505</v>
      </c>
      <c r="K484" s="2"/>
      <c r="L484" s="1">
        <v>-4.0</v>
      </c>
      <c r="M484" s="1"/>
      <c r="N484" s="1">
        <v>71.37161666666667</v>
      </c>
      <c r="O484" s="1" t="s">
        <v>5142</v>
      </c>
      <c r="P484" s="1" t="s">
        <v>16506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24</v>
      </c>
      <c r="B485" s="1" t="s">
        <v>17</v>
      </c>
      <c r="C485" s="1">
        <v>633.0</v>
      </c>
      <c r="D485" s="1">
        <v>0.0</v>
      </c>
      <c r="E485" s="1" t="s">
        <v>25</v>
      </c>
      <c r="F485" s="1" t="s">
        <v>26</v>
      </c>
      <c r="G485" s="1" t="s">
        <v>27</v>
      </c>
      <c r="H485" s="1" t="s">
        <v>16507</v>
      </c>
      <c r="I485" s="1" t="s">
        <v>16508</v>
      </c>
      <c r="J485" s="1" t="s">
        <v>16508</v>
      </c>
      <c r="K485" s="2"/>
      <c r="L485" s="1">
        <v>-10.0</v>
      </c>
      <c r="M485" s="1"/>
      <c r="N485" s="1">
        <v>9.232933333333333</v>
      </c>
      <c r="O485" s="1" t="s">
        <v>15029</v>
      </c>
      <c r="P485" s="1" t="s">
        <v>16509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48</v>
      </c>
      <c r="B486" s="1" t="s">
        <v>17</v>
      </c>
      <c r="C486" s="3">
        <v>346.0</v>
      </c>
      <c r="D486" s="1">
        <v>17.0</v>
      </c>
      <c r="E486" s="1" t="s">
        <v>25</v>
      </c>
      <c r="F486" s="1" t="s">
        <v>50</v>
      </c>
      <c r="G486" s="1" t="s">
        <v>27</v>
      </c>
      <c r="H486" s="1" t="s">
        <v>16510</v>
      </c>
      <c r="I486" s="1" t="s">
        <v>16511</v>
      </c>
      <c r="J486" s="1" t="s">
        <v>16512</v>
      </c>
      <c r="K486" s="1" t="s">
        <v>16513</v>
      </c>
      <c r="L486" s="1">
        <v>-7.0</v>
      </c>
      <c r="M486" s="1">
        <v>0.7236833333333333</v>
      </c>
      <c r="N486" s="1">
        <v>10.30465</v>
      </c>
      <c r="O486" s="1" t="s">
        <v>5142</v>
      </c>
      <c r="P486" s="1" t="s">
        <v>16514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24</v>
      </c>
      <c r="B487" s="1" t="s">
        <v>17</v>
      </c>
      <c r="C487" s="1">
        <v>329.0</v>
      </c>
      <c r="D487" s="1">
        <v>0.0</v>
      </c>
      <c r="E487" s="1" t="s">
        <v>25</v>
      </c>
      <c r="F487" s="1" t="s">
        <v>26</v>
      </c>
      <c r="G487" s="1" t="s">
        <v>27</v>
      </c>
      <c r="H487" s="1" t="s">
        <v>16515</v>
      </c>
      <c r="I487" s="1" t="s">
        <v>16516</v>
      </c>
      <c r="J487" s="1" t="s">
        <v>16516</v>
      </c>
      <c r="K487" s="2"/>
      <c r="L487" s="1">
        <v>-2.0</v>
      </c>
      <c r="M487" s="1"/>
      <c r="N487" s="1">
        <v>12.994283333333334</v>
      </c>
      <c r="O487" s="1" t="s">
        <v>15029</v>
      </c>
      <c r="P487" s="1" t="s">
        <v>15262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32</v>
      </c>
      <c r="B488" s="1" t="s">
        <v>17</v>
      </c>
      <c r="C488" s="1">
        <v>593.0</v>
      </c>
      <c r="D488" s="1">
        <v>0.0</v>
      </c>
      <c r="E488" s="2"/>
      <c r="F488" s="1" t="s">
        <v>26</v>
      </c>
      <c r="G488" s="1" t="s">
        <v>27</v>
      </c>
      <c r="H488" s="1" t="s">
        <v>16517</v>
      </c>
      <c r="I488" s="1" t="s">
        <v>16518</v>
      </c>
      <c r="J488" s="1" t="s">
        <v>16519</v>
      </c>
      <c r="K488" s="2"/>
      <c r="L488" s="1">
        <v>-5.0</v>
      </c>
      <c r="M488" s="1"/>
      <c r="N488" s="1">
        <v>14.786016666666667</v>
      </c>
      <c r="O488" s="1" t="s">
        <v>15029</v>
      </c>
      <c r="P488" s="1" t="s">
        <v>16520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66</v>
      </c>
      <c r="B489" s="1" t="s">
        <v>17</v>
      </c>
      <c r="C489" s="1">
        <v>264.0</v>
      </c>
      <c r="D489" s="1">
        <v>0.0</v>
      </c>
      <c r="E489" s="1" t="s">
        <v>1527</v>
      </c>
      <c r="F489" s="1" t="s">
        <v>26</v>
      </c>
      <c r="G489" s="1" t="s">
        <v>27</v>
      </c>
      <c r="H489" s="1" t="s">
        <v>16521</v>
      </c>
      <c r="I489" s="1" t="s">
        <v>16522</v>
      </c>
      <c r="J489" s="1" t="s">
        <v>16522</v>
      </c>
      <c r="K489" s="2"/>
      <c r="L489" s="1">
        <v>-9.0</v>
      </c>
      <c r="M489" s="1"/>
      <c r="N489" s="1">
        <v>5.759066666666667</v>
      </c>
      <c r="O489" s="1" t="s">
        <v>15029</v>
      </c>
      <c r="P489" s="1" t="s">
        <v>9305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16</v>
      </c>
      <c r="B490" s="1" t="s">
        <v>17</v>
      </c>
      <c r="C490" s="1">
        <v>309.0</v>
      </c>
      <c r="D490" s="1">
        <v>0.0</v>
      </c>
      <c r="E490" s="2"/>
      <c r="F490" s="1" t="s">
        <v>18</v>
      </c>
      <c r="G490" s="1" t="s">
        <v>19</v>
      </c>
      <c r="H490" s="1" t="s">
        <v>16523</v>
      </c>
      <c r="I490" s="1" t="s">
        <v>16524</v>
      </c>
      <c r="J490" s="1" t="s">
        <v>16524</v>
      </c>
      <c r="K490" s="2"/>
      <c r="L490" s="1">
        <v>1.0</v>
      </c>
      <c r="M490" s="1"/>
      <c r="N490" s="1">
        <v>6.398716666666667</v>
      </c>
      <c r="O490" s="1" t="s">
        <v>22</v>
      </c>
      <c r="P490" s="1" t="s">
        <v>16525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32</v>
      </c>
      <c r="B491" s="1" t="s">
        <v>17</v>
      </c>
      <c r="C491" s="1">
        <v>658.0</v>
      </c>
      <c r="D491" s="1">
        <v>0.0</v>
      </c>
      <c r="E491" s="2"/>
      <c r="F491" s="1" t="s">
        <v>26</v>
      </c>
      <c r="G491" s="1" t="s">
        <v>27</v>
      </c>
      <c r="H491" s="1" t="s">
        <v>16526</v>
      </c>
      <c r="I491" s="1" t="s">
        <v>16527</v>
      </c>
      <c r="J491" s="1" t="s">
        <v>16527</v>
      </c>
      <c r="K491" s="2"/>
      <c r="L491" s="1">
        <v>0.0</v>
      </c>
      <c r="M491" s="1"/>
      <c r="N491" s="1">
        <v>19.398516666666666</v>
      </c>
      <c r="O491" s="1" t="s">
        <v>15029</v>
      </c>
      <c r="P491" s="1" t="s">
        <v>16528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24</v>
      </c>
      <c r="B492" s="1" t="s">
        <v>17</v>
      </c>
      <c r="C492" s="1">
        <v>329.0</v>
      </c>
      <c r="D492" s="1">
        <v>0.0</v>
      </c>
      <c r="E492" s="1" t="s">
        <v>25</v>
      </c>
      <c r="F492" s="1" t="s">
        <v>26</v>
      </c>
      <c r="G492" s="1" t="s">
        <v>27</v>
      </c>
      <c r="H492" s="1" t="s">
        <v>16529</v>
      </c>
      <c r="I492" s="1" t="s">
        <v>16530</v>
      </c>
      <c r="J492" s="1" t="s">
        <v>16530</v>
      </c>
      <c r="K492" s="2"/>
      <c r="L492" s="1">
        <v>-4.0</v>
      </c>
      <c r="M492" s="1"/>
      <c r="N492" s="1">
        <v>10.757316666666666</v>
      </c>
      <c r="O492" s="1" t="s">
        <v>15029</v>
      </c>
      <c r="P492" s="1" t="s">
        <v>15262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24</v>
      </c>
      <c r="B493" s="1" t="s">
        <v>17</v>
      </c>
      <c r="C493" s="1">
        <v>329.0</v>
      </c>
      <c r="D493" s="1">
        <v>0.0</v>
      </c>
      <c r="E493" s="1" t="s">
        <v>25</v>
      </c>
      <c r="F493" s="1" t="s">
        <v>26</v>
      </c>
      <c r="G493" s="1" t="s">
        <v>27</v>
      </c>
      <c r="H493" s="1" t="s">
        <v>16531</v>
      </c>
      <c r="I493" s="1" t="s">
        <v>16532</v>
      </c>
      <c r="J493" s="1" t="s">
        <v>16532</v>
      </c>
      <c r="K493" s="2"/>
      <c r="L493" s="1">
        <v>-3.0</v>
      </c>
      <c r="M493" s="1"/>
      <c r="N493" s="1">
        <v>11.3978</v>
      </c>
      <c r="O493" s="1" t="s">
        <v>15029</v>
      </c>
      <c r="P493" s="1" t="s">
        <v>15274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48</v>
      </c>
      <c r="B494" s="1" t="s">
        <v>17</v>
      </c>
      <c r="C494" s="1">
        <v>398.0</v>
      </c>
      <c r="D494" s="1">
        <v>0.0</v>
      </c>
      <c r="E494" s="1" t="s">
        <v>25</v>
      </c>
      <c r="F494" s="1" t="s">
        <v>50</v>
      </c>
      <c r="G494" s="1" t="s">
        <v>27</v>
      </c>
      <c r="H494" s="1" t="s">
        <v>16533</v>
      </c>
      <c r="I494" s="1" t="s">
        <v>16534</v>
      </c>
      <c r="J494" s="1" t="s">
        <v>16535</v>
      </c>
      <c r="K494" s="1" t="s">
        <v>16536</v>
      </c>
      <c r="L494" s="1">
        <v>6.0</v>
      </c>
      <c r="M494" s="1">
        <v>2.1069166666666668</v>
      </c>
      <c r="N494" s="1">
        <v>8.8634</v>
      </c>
      <c r="O494" s="1" t="s">
        <v>5142</v>
      </c>
      <c r="P494" s="1" t="s">
        <v>16537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24</v>
      </c>
      <c r="B495" s="1" t="s">
        <v>17</v>
      </c>
      <c r="C495" s="1">
        <v>214.2</v>
      </c>
      <c r="D495" s="1">
        <v>0.0</v>
      </c>
      <c r="E495" s="1" t="s">
        <v>25</v>
      </c>
      <c r="F495" s="1" t="s">
        <v>26</v>
      </c>
      <c r="G495" s="1" t="s">
        <v>27</v>
      </c>
      <c r="H495" s="1" t="s">
        <v>16538</v>
      </c>
      <c r="I495" s="1" t="s">
        <v>16539</v>
      </c>
      <c r="J495" s="1" t="s">
        <v>16539</v>
      </c>
      <c r="K495" s="2"/>
      <c r="L495" s="1">
        <v>-1.0</v>
      </c>
      <c r="M495" s="1"/>
      <c r="N495" s="1">
        <v>13.492633333333334</v>
      </c>
      <c r="O495" s="1" t="s">
        <v>15029</v>
      </c>
      <c r="P495" s="1" t="s">
        <v>15327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24</v>
      </c>
      <c r="B496" s="1" t="s">
        <v>17</v>
      </c>
      <c r="C496" s="3">
        <v>329.0</v>
      </c>
      <c r="D496" s="1">
        <v>0.0</v>
      </c>
      <c r="E496" s="1" t="s">
        <v>25</v>
      </c>
      <c r="F496" s="1" t="s">
        <v>26</v>
      </c>
      <c r="G496" s="1" t="s">
        <v>27</v>
      </c>
      <c r="H496" s="1" t="s">
        <v>16540</v>
      </c>
      <c r="I496" s="1" t="s">
        <v>16541</v>
      </c>
      <c r="J496" s="1" t="s">
        <v>16541</v>
      </c>
      <c r="K496" s="2"/>
      <c r="L496" s="1">
        <v>-3.0</v>
      </c>
      <c r="M496" s="1"/>
      <c r="N496" s="1">
        <v>11.52015</v>
      </c>
      <c r="O496" s="1" t="s">
        <v>15029</v>
      </c>
      <c r="P496" s="1" t="s">
        <v>16542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24</v>
      </c>
      <c r="B497" s="1" t="s">
        <v>17</v>
      </c>
      <c r="C497" s="1">
        <v>182.2</v>
      </c>
      <c r="D497" s="1">
        <v>0.0</v>
      </c>
      <c r="E497" s="1" t="s">
        <v>25</v>
      </c>
      <c r="F497" s="1" t="s">
        <v>26</v>
      </c>
      <c r="G497" s="1" t="s">
        <v>27</v>
      </c>
      <c r="H497" s="1" t="s">
        <v>16543</v>
      </c>
      <c r="I497" s="1" t="s">
        <v>16544</v>
      </c>
      <c r="J497" s="1" t="s">
        <v>16544</v>
      </c>
      <c r="K497" s="2"/>
      <c r="L497" s="1">
        <v>-9.0</v>
      </c>
      <c r="M497" s="1"/>
      <c r="N497" s="1">
        <v>5.279683333333334</v>
      </c>
      <c r="O497" s="1" t="s">
        <v>15029</v>
      </c>
      <c r="P497" s="1" t="s">
        <v>15044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32</v>
      </c>
      <c r="B498" s="1" t="s">
        <v>17</v>
      </c>
      <c r="C498" s="1">
        <v>816.0</v>
      </c>
      <c r="D498" s="1">
        <v>0.0</v>
      </c>
      <c r="E498" s="2"/>
      <c r="F498" s="1" t="s">
        <v>26</v>
      </c>
      <c r="G498" s="1" t="s">
        <v>27</v>
      </c>
      <c r="H498" s="1" t="s">
        <v>16545</v>
      </c>
      <c r="I498" s="1" t="s">
        <v>16546</v>
      </c>
      <c r="J498" s="1" t="s">
        <v>16546</v>
      </c>
      <c r="K498" s="2"/>
      <c r="L498" s="1">
        <v>-7.0</v>
      </c>
      <c r="M498" s="1"/>
      <c r="N498" s="1">
        <v>12.564466666666666</v>
      </c>
      <c r="O498" s="1" t="s">
        <v>15029</v>
      </c>
      <c r="P498" s="1" t="s">
        <v>16547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16</v>
      </c>
      <c r="B499" s="1" t="s">
        <v>17</v>
      </c>
      <c r="C499" s="1">
        <v>59.0</v>
      </c>
      <c r="D499" s="1">
        <v>0.0</v>
      </c>
      <c r="E499" s="2"/>
      <c r="F499" s="1" t="s">
        <v>18</v>
      </c>
      <c r="G499" s="1" t="s">
        <v>19</v>
      </c>
      <c r="H499" s="1" t="s">
        <v>16548</v>
      </c>
      <c r="I499" s="1" t="s">
        <v>16549</v>
      </c>
      <c r="J499" s="1" t="s">
        <v>16549</v>
      </c>
      <c r="K499" s="2"/>
      <c r="L499" s="1">
        <v>-2.0</v>
      </c>
      <c r="M499" s="1"/>
      <c r="N499" s="1">
        <v>2.1231833333333334</v>
      </c>
      <c r="O499" s="1" t="s">
        <v>22</v>
      </c>
      <c r="P499" s="1" t="s">
        <v>16550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16</v>
      </c>
      <c r="B500" s="1" t="s">
        <v>17</v>
      </c>
      <c r="C500" s="1">
        <v>309.0</v>
      </c>
      <c r="D500" s="1">
        <v>0.0</v>
      </c>
      <c r="E500" s="2"/>
      <c r="F500" s="1" t="s">
        <v>18</v>
      </c>
      <c r="G500" s="1" t="s">
        <v>19</v>
      </c>
      <c r="H500" s="1" t="s">
        <v>16551</v>
      </c>
      <c r="I500" s="1" t="s">
        <v>16552</v>
      </c>
      <c r="J500" s="1" t="s">
        <v>16552</v>
      </c>
      <c r="K500" s="2"/>
      <c r="L500" s="1">
        <v>1.0</v>
      </c>
      <c r="M500" s="1"/>
      <c r="N500" s="1">
        <v>6.630583333333333</v>
      </c>
      <c r="O500" s="1" t="s">
        <v>22</v>
      </c>
      <c r="P500" s="1" t="s">
        <v>16553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24</v>
      </c>
      <c r="B501" s="1" t="s">
        <v>17</v>
      </c>
      <c r="C501" s="3">
        <v>394.0</v>
      </c>
      <c r="D501" s="1">
        <v>0.0</v>
      </c>
      <c r="E501" s="1" t="s">
        <v>25</v>
      </c>
      <c r="F501" s="1" t="s">
        <v>26</v>
      </c>
      <c r="G501" s="1" t="s">
        <v>27</v>
      </c>
      <c r="H501" s="1" t="s">
        <v>16554</v>
      </c>
      <c r="I501" s="1" t="s">
        <v>16555</v>
      </c>
      <c r="J501" s="1" t="s">
        <v>16555</v>
      </c>
      <c r="K501" s="2"/>
      <c r="L501" s="1">
        <v>-7.0</v>
      </c>
      <c r="M501" s="1"/>
      <c r="N501" s="1">
        <v>7.0348</v>
      </c>
      <c r="O501" s="1" t="s">
        <v>15029</v>
      </c>
      <c r="P501" s="1" t="s">
        <v>16556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24</v>
      </c>
      <c r="B502" s="1" t="s">
        <v>17</v>
      </c>
      <c r="C502" s="1">
        <v>271.2</v>
      </c>
      <c r="D502" s="1">
        <v>0.0</v>
      </c>
      <c r="E502" s="1" t="s">
        <v>25</v>
      </c>
      <c r="F502" s="1" t="s">
        <v>26</v>
      </c>
      <c r="G502" s="1" t="s">
        <v>27</v>
      </c>
      <c r="H502" s="1" t="s">
        <v>16557</v>
      </c>
      <c r="I502" s="1" t="s">
        <v>16558</v>
      </c>
      <c r="J502" s="1" t="s">
        <v>16558</v>
      </c>
      <c r="K502" s="2"/>
      <c r="L502" s="1">
        <v>-8.0</v>
      </c>
      <c r="M502" s="1"/>
      <c r="N502" s="1">
        <v>6.24745</v>
      </c>
      <c r="O502" s="1" t="s">
        <v>15029</v>
      </c>
      <c r="P502" s="1" t="s">
        <v>16559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24</v>
      </c>
      <c r="B503" s="1" t="s">
        <v>17</v>
      </c>
      <c r="C503" s="1">
        <v>464.0</v>
      </c>
      <c r="D503" s="1">
        <v>0.0</v>
      </c>
      <c r="E503" s="1" t="s">
        <v>25</v>
      </c>
      <c r="F503" s="1" t="s">
        <v>26</v>
      </c>
      <c r="G503" s="1" t="s">
        <v>27</v>
      </c>
      <c r="H503" s="1" t="s">
        <v>16560</v>
      </c>
      <c r="I503" s="1" t="s">
        <v>16561</v>
      </c>
      <c r="J503" s="1" t="s">
        <v>16561</v>
      </c>
      <c r="K503" s="2"/>
      <c r="L503" s="1">
        <v>-5.0</v>
      </c>
      <c r="M503" s="1"/>
      <c r="N503" s="1">
        <v>9.2748</v>
      </c>
      <c r="O503" s="1" t="s">
        <v>15029</v>
      </c>
      <c r="P503" s="1" t="s">
        <v>16562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48</v>
      </c>
      <c r="B504" s="1" t="s">
        <v>17</v>
      </c>
      <c r="C504" s="1">
        <v>170.0</v>
      </c>
      <c r="D504" s="1">
        <v>79.0</v>
      </c>
      <c r="E504" s="2"/>
      <c r="F504" s="1" t="s">
        <v>18</v>
      </c>
      <c r="G504" s="1" t="s">
        <v>27</v>
      </c>
      <c r="H504" s="1" t="s">
        <v>16563</v>
      </c>
      <c r="I504" s="1" t="s">
        <v>16564</v>
      </c>
      <c r="J504" s="1" t="s">
        <v>16564</v>
      </c>
      <c r="K504" s="2"/>
      <c r="L504" s="1">
        <v>-24.0</v>
      </c>
      <c r="M504" s="1"/>
      <c r="N504" s="1">
        <v>4.6425833333333335</v>
      </c>
      <c r="O504" s="1" t="s">
        <v>5142</v>
      </c>
      <c r="P504" s="1" t="s">
        <v>16565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24</v>
      </c>
      <c r="B505" s="1" t="s">
        <v>17</v>
      </c>
      <c r="C505" s="1">
        <v>464.0</v>
      </c>
      <c r="D505" s="1">
        <v>0.0</v>
      </c>
      <c r="E505" s="1" t="s">
        <v>25</v>
      </c>
      <c r="F505" s="1" t="s">
        <v>26</v>
      </c>
      <c r="G505" s="1" t="s">
        <v>27</v>
      </c>
      <c r="H505" s="1" t="s">
        <v>16566</v>
      </c>
      <c r="I505" s="1" t="s">
        <v>16567</v>
      </c>
      <c r="J505" s="1" t="s">
        <v>16567</v>
      </c>
      <c r="K505" s="2"/>
      <c r="L505" s="1">
        <v>-15.0</v>
      </c>
      <c r="M505" s="1"/>
      <c r="N505" s="1">
        <v>9.588983333333333</v>
      </c>
      <c r="O505" s="1" t="s">
        <v>15029</v>
      </c>
      <c r="P505" s="1" t="s">
        <v>16568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48</v>
      </c>
      <c r="B506" s="1" t="s">
        <v>17</v>
      </c>
      <c r="C506" s="1">
        <v>247.0</v>
      </c>
      <c r="D506" s="1">
        <v>62.0</v>
      </c>
      <c r="E506" s="2"/>
      <c r="F506" s="1" t="s">
        <v>18</v>
      </c>
      <c r="G506" s="1" t="s">
        <v>27</v>
      </c>
      <c r="H506" s="1" t="s">
        <v>16569</v>
      </c>
      <c r="I506" s="1" t="s">
        <v>16570</v>
      </c>
      <c r="J506" s="1" t="s">
        <v>16570</v>
      </c>
      <c r="K506" s="2"/>
      <c r="L506" s="1">
        <v>-20.0</v>
      </c>
      <c r="M506" s="1"/>
      <c r="N506" s="1">
        <v>8.791783333333333</v>
      </c>
      <c r="O506" s="1" t="s">
        <v>5142</v>
      </c>
      <c r="P506" s="1" t="s">
        <v>16571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24</v>
      </c>
      <c r="B507" s="1" t="s">
        <v>17</v>
      </c>
      <c r="C507" s="1">
        <v>329.0</v>
      </c>
      <c r="D507" s="1">
        <v>0.0</v>
      </c>
      <c r="E507" s="1" t="s">
        <v>25</v>
      </c>
      <c r="F507" s="1" t="s">
        <v>26</v>
      </c>
      <c r="G507" s="1" t="s">
        <v>27</v>
      </c>
      <c r="H507" s="1" t="s">
        <v>16572</v>
      </c>
      <c r="I507" s="1" t="s">
        <v>16573</v>
      </c>
      <c r="J507" s="1" t="s">
        <v>16573</v>
      </c>
      <c r="K507" s="2"/>
      <c r="L507" s="1">
        <v>-17.0</v>
      </c>
      <c r="M507" s="1"/>
      <c r="N507" s="1">
        <v>7.10305</v>
      </c>
      <c r="O507" s="1" t="s">
        <v>15029</v>
      </c>
      <c r="P507" s="1" t="s">
        <v>16037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24</v>
      </c>
      <c r="B508" s="1" t="s">
        <v>17</v>
      </c>
      <c r="C508" s="1">
        <v>214.2</v>
      </c>
      <c r="D508" s="1">
        <v>0.0</v>
      </c>
      <c r="E508" s="1" t="s">
        <v>25</v>
      </c>
      <c r="F508" s="1" t="s">
        <v>26</v>
      </c>
      <c r="G508" s="1" t="s">
        <v>27</v>
      </c>
      <c r="H508" s="1" t="s">
        <v>16574</v>
      </c>
      <c r="I508" s="1" t="s">
        <v>16575</v>
      </c>
      <c r="J508" s="1" t="s">
        <v>16575</v>
      </c>
      <c r="K508" s="2"/>
      <c r="L508" s="1">
        <v>-15.0</v>
      </c>
      <c r="M508" s="1"/>
      <c r="N508" s="1">
        <v>9.878716666666667</v>
      </c>
      <c r="O508" s="1" t="s">
        <v>15029</v>
      </c>
      <c r="P508" s="1" t="s">
        <v>15065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32</v>
      </c>
      <c r="B509" s="1" t="s">
        <v>112</v>
      </c>
      <c r="C509" s="1">
        <v>329.0</v>
      </c>
      <c r="D509" s="1">
        <v>0.0</v>
      </c>
      <c r="E509" s="2"/>
      <c r="F509" s="1" t="s">
        <v>26</v>
      </c>
      <c r="G509" s="1" t="s">
        <v>27</v>
      </c>
      <c r="H509" s="1" t="s">
        <v>16576</v>
      </c>
      <c r="I509" s="1" t="s">
        <v>16577</v>
      </c>
      <c r="J509" s="1" t="s">
        <v>16577</v>
      </c>
      <c r="K509" s="2"/>
      <c r="L509" s="1">
        <v>-9.0</v>
      </c>
      <c r="M509" s="1"/>
      <c r="N509" s="1">
        <v>10.094766666666667</v>
      </c>
      <c r="O509" s="1" t="s">
        <v>15029</v>
      </c>
      <c r="P509" s="1" t="s">
        <v>16578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16</v>
      </c>
      <c r="B510" s="1" t="s">
        <v>1468</v>
      </c>
      <c r="C510" s="1">
        <v>249.0</v>
      </c>
      <c r="D510" s="1">
        <v>0.0</v>
      </c>
      <c r="E510" s="2"/>
      <c r="F510" s="1" t="s">
        <v>18</v>
      </c>
      <c r="G510" s="1" t="s">
        <v>19</v>
      </c>
      <c r="H510" s="1" t="s">
        <v>16579</v>
      </c>
      <c r="I510" s="1" t="s">
        <v>16580</v>
      </c>
      <c r="J510" s="1" t="s">
        <v>16580</v>
      </c>
      <c r="K510" s="2"/>
      <c r="L510" s="1">
        <v>-6.0</v>
      </c>
      <c r="M510" s="1"/>
      <c r="N510" s="1">
        <v>8.6187</v>
      </c>
      <c r="O510" s="1" t="s">
        <v>22</v>
      </c>
      <c r="P510" s="1" t="s">
        <v>16581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48</v>
      </c>
      <c r="B511" s="1" t="s">
        <v>17</v>
      </c>
      <c r="C511" s="1">
        <v>428.0</v>
      </c>
      <c r="D511" s="1">
        <v>65.0</v>
      </c>
      <c r="E511" s="1" t="s">
        <v>25</v>
      </c>
      <c r="F511" s="1" t="s">
        <v>50</v>
      </c>
      <c r="G511" s="1" t="s">
        <v>27</v>
      </c>
      <c r="H511" s="1" t="s">
        <v>16582</v>
      </c>
      <c r="I511" s="1" t="s">
        <v>16583</v>
      </c>
      <c r="J511" s="1" t="s">
        <v>16584</v>
      </c>
      <c r="K511" s="1" t="s">
        <v>16585</v>
      </c>
      <c r="L511" s="1">
        <v>-4.0</v>
      </c>
      <c r="M511" s="1">
        <v>15.280916666666666</v>
      </c>
      <c r="N511" s="1">
        <v>28.55385</v>
      </c>
      <c r="O511" s="1" t="s">
        <v>5142</v>
      </c>
      <c r="P511" s="1" t="s">
        <v>16586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24</v>
      </c>
      <c r="B512" s="1" t="s">
        <v>17</v>
      </c>
      <c r="C512" s="1">
        <v>239.2</v>
      </c>
      <c r="D512" s="1">
        <v>0.0</v>
      </c>
      <c r="E512" s="1" t="s">
        <v>25</v>
      </c>
      <c r="F512" s="1" t="s">
        <v>26</v>
      </c>
      <c r="G512" s="1" t="s">
        <v>27</v>
      </c>
      <c r="H512" s="1" t="s">
        <v>16587</v>
      </c>
      <c r="I512" s="1" t="s">
        <v>16588</v>
      </c>
      <c r="J512" s="1" t="s">
        <v>16588</v>
      </c>
      <c r="K512" s="2"/>
      <c r="L512" s="1">
        <v>-5.0</v>
      </c>
      <c r="M512" s="1"/>
      <c r="N512" s="1">
        <v>19.01406666666667</v>
      </c>
      <c r="O512" s="1" t="s">
        <v>15029</v>
      </c>
      <c r="P512" s="1" t="s">
        <v>16589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24</v>
      </c>
      <c r="B513" s="1" t="s">
        <v>17</v>
      </c>
      <c r="C513" s="1">
        <v>469.2</v>
      </c>
      <c r="D513" s="1">
        <v>0.0</v>
      </c>
      <c r="E513" s="1" t="s">
        <v>25</v>
      </c>
      <c r="F513" s="1" t="s">
        <v>26</v>
      </c>
      <c r="G513" s="1" t="s">
        <v>27</v>
      </c>
      <c r="H513" s="1" t="s">
        <v>16590</v>
      </c>
      <c r="I513" s="1" t="s">
        <v>16591</v>
      </c>
      <c r="J513" s="1" t="s">
        <v>16591</v>
      </c>
      <c r="K513" s="2"/>
      <c r="L513" s="1">
        <v>-11.0</v>
      </c>
      <c r="M513" s="1"/>
      <c r="N513" s="1">
        <v>13.170183333333334</v>
      </c>
      <c r="O513" s="1" t="s">
        <v>15029</v>
      </c>
      <c r="P513" s="1" t="s">
        <v>16592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16</v>
      </c>
      <c r="B514" s="1" t="s">
        <v>17</v>
      </c>
      <c r="C514" s="1">
        <v>104.5</v>
      </c>
      <c r="D514" s="1">
        <v>104.5</v>
      </c>
      <c r="E514" s="2"/>
      <c r="F514" s="1" t="s">
        <v>18</v>
      </c>
      <c r="G514" s="1" t="s">
        <v>19</v>
      </c>
      <c r="H514" s="1" t="s">
        <v>16593</v>
      </c>
      <c r="I514" s="1" t="s">
        <v>16594</v>
      </c>
      <c r="J514" s="1" t="s">
        <v>16594</v>
      </c>
      <c r="K514" s="2"/>
      <c r="L514" s="1">
        <v>-10.0</v>
      </c>
      <c r="M514" s="1"/>
      <c r="N514" s="1">
        <v>4.8169</v>
      </c>
      <c r="O514" s="1" t="s">
        <v>22</v>
      </c>
      <c r="P514" s="1" t="s">
        <v>16595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24</v>
      </c>
      <c r="B515" s="1" t="s">
        <v>17</v>
      </c>
      <c r="C515" s="1">
        <v>478.4</v>
      </c>
      <c r="D515" s="1">
        <v>0.0</v>
      </c>
      <c r="E515" s="1" t="s">
        <v>25</v>
      </c>
      <c r="F515" s="1" t="s">
        <v>26</v>
      </c>
      <c r="G515" s="1" t="s">
        <v>27</v>
      </c>
      <c r="H515" s="1" t="s">
        <v>16596</v>
      </c>
      <c r="I515" s="1" t="s">
        <v>16597</v>
      </c>
      <c r="J515" s="1" t="s">
        <v>16597</v>
      </c>
      <c r="K515" s="2"/>
      <c r="L515" s="1">
        <v>-15.0</v>
      </c>
      <c r="M515" s="1"/>
      <c r="N515" s="1">
        <v>9.58245</v>
      </c>
      <c r="O515" s="1" t="s">
        <v>15029</v>
      </c>
      <c r="P515" s="1" t="s">
        <v>16598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32</v>
      </c>
      <c r="B516" s="1" t="s">
        <v>112</v>
      </c>
      <c r="C516" s="3">
        <v>264.0</v>
      </c>
      <c r="D516" s="1">
        <v>0.0</v>
      </c>
      <c r="E516" s="2"/>
      <c r="F516" s="1" t="s">
        <v>26</v>
      </c>
      <c r="G516" s="1" t="s">
        <v>27</v>
      </c>
      <c r="H516" s="1" t="s">
        <v>16599</v>
      </c>
      <c r="I516" s="1" t="s">
        <v>16600</v>
      </c>
      <c r="J516" s="1" t="s">
        <v>16600</v>
      </c>
      <c r="K516" s="2"/>
      <c r="L516" s="1">
        <v>-11.0</v>
      </c>
      <c r="M516" s="1"/>
      <c r="N516" s="1">
        <v>7.3661666666666665</v>
      </c>
      <c r="O516" s="1" t="s">
        <v>15029</v>
      </c>
      <c r="P516" s="1" t="s">
        <v>16601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48</v>
      </c>
      <c r="B517" s="1" t="s">
        <v>17</v>
      </c>
      <c r="C517" s="1">
        <v>249.0</v>
      </c>
      <c r="D517" s="1">
        <v>0.0</v>
      </c>
      <c r="E517" s="1" t="s">
        <v>25</v>
      </c>
      <c r="F517" s="1" t="s">
        <v>50</v>
      </c>
      <c r="G517" s="1" t="s">
        <v>27</v>
      </c>
      <c r="H517" s="1" t="s">
        <v>16602</v>
      </c>
      <c r="I517" s="1" t="s">
        <v>16603</v>
      </c>
      <c r="J517" s="1" t="s">
        <v>16604</v>
      </c>
      <c r="K517" s="1" t="s">
        <v>16605</v>
      </c>
      <c r="L517" s="1">
        <v>73.0</v>
      </c>
      <c r="M517" s="1">
        <v>61.233466666666665</v>
      </c>
      <c r="N517" s="1">
        <v>7.5385333333333335</v>
      </c>
      <c r="O517" s="1" t="s">
        <v>5142</v>
      </c>
      <c r="P517" s="1" t="s">
        <v>16606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24</v>
      </c>
      <c r="B518" s="1" t="s">
        <v>17</v>
      </c>
      <c r="C518" s="3">
        <v>214.2</v>
      </c>
      <c r="D518" s="1">
        <v>0.0</v>
      </c>
      <c r="E518" s="1" t="s">
        <v>25</v>
      </c>
      <c r="F518" s="1" t="s">
        <v>26</v>
      </c>
      <c r="G518" s="1" t="s">
        <v>27</v>
      </c>
      <c r="H518" s="1" t="s">
        <v>16607</v>
      </c>
      <c r="I518" s="1" t="s">
        <v>16608</v>
      </c>
      <c r="J518" s="1" t="s">
        <v>16608</v>
      </c>
      <c r="K518" s="2"/>
      <c r="L518" s="1">
        <v>0.0</v>
      </c>
      <c r="M518" s="1"/>
      <c r="N518" s="1">
        <v>24.327466666666666</v>
      </c>
      <c r="O518" s="1" t="s">
        <v>15029</v>
      </c>
      <c r="P518" s="1" t="s">
        <v>16609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24</v>
      </c>
      <c r="B519" s="1" t="s">
        <v>17</v>
      </c>
      <c r="C519" s="1">
        <v>273.2</v>
      </c>
      <c r="D519" s="1">
        <v>0.0</v>
      </c>
      <c r="E519" s="1" t="s">
        <v>25</v>
      </c>
      <c r="F519" s="1" t="s">
        <v>26</v>
      </c>
      <c r="G519" s="1" t="s">
        <v>27</v>
      </c>
      <c r="H519" s="1" t="s">
        <v>16610</v>
      </c>
      <c r="I519" s="1" t="s">
        <v>16611</v>
      </c>
      <c r="J519" s="1" t="s">
        <v>16611</v>
      </c>
      <c r="K519" s="2"/>
      <c r="L519" s="1">
        <v>0.0</v>
      </c>
      <c r="M519" s="1"/>
      <c r="N519" s="1">
        <v>24.841833333333334</v>
      </c>
      <c r="O519" s="1" t="s">
        <v>15029</v>
      </c>
      <c r="P519" s="1" t="s">
        <v>16612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48</v>
      </c>
      <c r="B520" s="1" t="s">
        <v>17</v>
      </c>
      <c r="C520" s="3">
        <v>609.6</v>
      </c>
      <c r="D520" s="1">
        <v>152.4</v>
      </c>
      <c r="E520" s="1" t="s">
        <v>25</v>
      </c>
      <c r="F520" s="1" t="s">
        <v>50</v>
      </c>
      <c r="G520" s="1" t="s">
        <v>19</v>
      </c>
      <c r="H520" s="1" t="s">
        <v>16613</v>
      </c>
      <c r="I520" s="1" t="s">
        <v>16614</v>
      </c>
      <c r="J520" s="1" t="s">
        <v>16615</v>
      </c>
      <c r="K520" s="1" t="s">
        <v>16616</v>
      </c>
      <c r="L520" s="1">
        <v>-12.0</v>
      </c>
      <c r="M520" s="1">
        <v>0.6492833333333333</v>
      </c>
      <c r="N520" s="1">
        <v>19.795733333333335</v>
      </c>
      <c r="O520" s="1" t="s">
        <v>5142</v>
      </c>
      <c r="P520" s="1" t="s">
        <v>16617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16</v>
      </c>
      <c r="B521" s="1" t="s">
        <v>17</v>
      </c>
      <c r="C521" s="1">
        <v>238.0</v>
      </c>
      <c r="D521" s="1">
        <v>0.0</v>
      </c>
      <c r="E521" s="2"/>
      <c r="F521" s="1" t="s">
        <v>18</v>
      </c>
      <c r="G521" s="1" t="s">
        <v>19</v>
      </c>
      <c r="H521" s="1" t="s">
        <v>16618</v>
      </c>
      <c r="I521" s="1" t="s">
        <v>16619</v>
      </c>
      <c r="J521" s="1" t="s">
        <v>16619</v>
      </c>
      <c r="K521" s="2"/>
      <c r="L521" s="1">
        <v>13.0</v>
      </c>
      <c r="M521" s="1"/>
      <c r="N521" s="1">
        <v>28.808033333333334</v>
      </c>
      <c r="O521" s="1" t="s">
        <v>22</v>
      </c>
      <c r="P521" s="1" t="s">
        <v>16620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48</v>
      </c>
      <c r="B522" s="1" t="s">
        <v>17</v>
      </c>
      <c r="C522" s="1">
        <v>289.0</v>
      </c>
      <c r="D522" s="1">
        <v>72.0</v>
      </c>
      <c r="E522" s="2"/>
      <c r="F522" s="1" t="s">
        <v>18</v>
      </c>
      <c r="G522" s="1" t="s">
        <v>123</v>
      </c>
      <c r="H522" s="1" t="s">
        <v>16621</v>
      </c>
      <c r="I522" s="1" t="s">
        <v>16622</v>
      </c>
      <c r="J522" s="1" t="s">
        <v>16622</v>
      </c>
      <c r="K522" s="2"/>
      <c r="L522" s="1">
        <v>-15.0</v>
      </c>
      <c r="M522" s="1"/>
      <c r="N522" s="1">
        <v>14.160583333333333</v>
      </c>
      <c r="O522" s="1" t="s">
        <v>5142</v>
      </c>
      <c r="P522" s="1" t="s">
        <v>16623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24</v>
      </c>
      <c r="B523" s="1" t="s">
        <v>17</v>
      </c>
      <c r="C523" s="1">
        <v>271.2</v>
      </c>
      <c r="D523" s="1">
        <v>0.0</v>
      </c>
      <c r="E523" s="1" t="s">
        <v>25</v>
      </c>
      <c r="F523" s="1" t="s">
        <v>26</v>
      </c>
      <c r="G523" s="1" t="s">
        <v>27</v>
      </c>
      <c r="H523" s="1" t="s">
        <v>16624</v>
      </c>
      <c r="I523" s="1" t="s">
        <v>16625</v>
      </c>
      <c r="J523" s="1" t="s">
        <v>16625</v>
      </c>
      <c r="K523" s="2"/>
      <c r="L523" s="1">
        <v>2.0</v>
      </c>
      <c r="M523" s="1"/>
      <c r="N523" s="1">
        <v>117.94895</v>
      </c>
      <c r="O523" s="1" t="s">
        <v>15029</v>
      </c>
      <c r="P523" s="1" t="s">
        <v>15175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16</v>
      </c>
      <c r="B524" s="1" t="s">
        <v>17</v>
      </c>
      <c r="C524" s="1">
        <v>0.0</v>
      </c>
      <c r="D524" s="1">
        <v>336.0</v>
      </c>
      <c r="E524" s="1" t="s">
        <v>25</v>
      </c>
      <c r="F524" s="1" t="s">
        <v>50</v>
      </c>
      <c r="G524" s="1" t="s">
        <v>19</v>
      </c>
      <c r="H524" s="1" t="s">
        <v>16626</v>
      </c>
      <c r="I524" s="1" t="s">
        <v>16627</v>
      </c>
      <c r="J524" s="1" t="s">
        <v>16628</v>
      </c>
      <c r="K524" s="1" t="s">
        <v>16629</v>
      </c>
      <c r="L524" s="1">
        <v>2.0</v>
      </c>
      <c r="M524" s="1">
        <v>0.6931666666666667</v>
      </c>
      <c r="N524" s="1">
        <v>11.760283333333334</v>
      </c>
      <c r="O524" s="1" t="s">
        <v>22</v>
      </c>
      <c r="P524" s="1" t="s">
        <v>16630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66</v>
      </c>
      <c r="B525" s="1" t="s">
        <v>17</v>
      </c>
      <c r="C525" s="1">
        <v>716.0</v>
      </c>
      <c r="D525" s="1">
        <v>0.0</v>
      </c>
      <c r="E525" s="1" t="s">
        <v>9982</v>
      </c>
      <c r="F525" s="1" t="s">
        <v>26</v>
      </c>
      <c r="G525" s="1" t="s">
        <v>27</v>
      </c>
      <c r="H525" s="1" t="s">
        <v>16631</v>
      </c>
      <c r="I525" s="1" t="s">
        <v>16632</v>
      </c>
      <c r="J525" s="1" t="s">
        <v>16632</v>
      </c>
      <c r="K525" s="2"/>
      <c r="L525" s="1">
        <v>1.0</v>
      </c>
      <c r="M525" s="1"/>
      <c r="N525" s="1">
        <v>31.55235</v>
      </c>
      <c r="O525" s="1" t="s">
        <v>15029</v>
      </c>
      <c r="P525" s="1" t="s">
        <v>16633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16</v>
      </c>
      <c r="B526" s="1" t="s">
        <v>17</v>
      </c>
      <c r="C526" s="1">
        <v>39.0</v>
      </c>
      <c r="D526" s="1">
        <v>0.0</v>
      </c>
      <c r="E526" s="2"/>
      <c r="F526" s="1" t="s">
        <v>18</v>
      </c>
      <c r="G526" s="1" t="s">
        <v>19</v>
      </c>
      <c r="H526" s="1" t="s">
        <v>16634</v>
      </c>
      <c r="I526" s="1" t="s">
        <v>16635</v>
      </c>
      <c r="J526" s="1" t="s">
        <v>16635</v>
      </c>
      <c r="K526" s="2"/>
      <c r="L526" s="1">
        <v>-14.0</v>
      </c>
      <c r="M526" s="1"/>
      <c r="N526" s="1">
        <v>0.04425</v>
      </c>
      <c r="O526" s="1" t="s">
        <v>22</v>
      </c>
      <c r="P526" s="1" t="s">
        <v>16636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48</v>
      </c>
      <c r="B527" s="1" t="s">
        <v>17</v>
      </c>
      <c r="C527" s="3">
        <v>457.0</v>
      </c>
      <c r="D527" s="1">
        <v>17.0</v>
      </c>
      <c r="E527" s="1" t="s">
        <v>25</v>
      </c>
      <c r="F527" s="1" t="s">
        <v>50</v>
      </c>
      <c r="G527" s="1" t="s">
        <v>27</v>
      </c>
      <c r="H527" s="1" t="s">
        <v>16637</v>
      </c>
      <c r="I527" s="1" t="s">
        <v>16638</v>
      </c>
      <c r="J527" s="1" t="s">
        <v>16639</v>
      </c>
      <c r="K527" s="1" t="s">
        <v>16640</v>
      </c>
      <c r="L527" s="1">
        <v>-7.0</v>
      </c>
      <c r="M527" s="1">
        <v>1.73775</v>
      </c>
      <c r="N527" s="1">
        <v>18.1222</v>
      </c>
      <c r="O527" s="1" t="s">
        <v>5142</v>
      </c>
      <c r="P527" s="1" t="s">
        <v>16641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16</v>
      </c>
      <c r="B528" s="1" t="s">
        <v>17</v>
      </c>
      <c r="C528" s="1">
        <v>249.0</v>
      </c>
      <c r="D528" s="1">
        <v>0.0</v>
      </c>
      <c r="E528" s="2"/>
      <c r="F528" s="1" t="s">
        <v>18</v>
      </c>
      <c r="G528" s="1" t="s">
        <v>19</v>
      </c>
      <c r="H528" s="1" t="s">
        <v>16642</v>
      </c>
      <c r="I528" s="1" t="s">
        <v>16643</v>
      </c>
      <c r="J528" s="1" t="s">
        <v>16643</v>
      </c>
      <c r="K528" s="2"/>
      <c r="L528" s="1">
        <v>-5.0</v>
      </c>
      <c r="M528" s="1"/>
      <c r="N528" s="1">
        <v>9.9556</v>
      </c>
      <c r="O528" s="1" t="s">
        <v>22</v>
      </c>
      <c r="P528" s="1" t="s">
        <v>16644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16</v>
      </c>
      <c r="B529" s="1" t="s">
        <v>17</v>
      </c>
      <c r="C529" s="1">
        <v>249.0</v>
      </c>
      <c r="D529" s="1">
        <v>0.0</v>
      </c>
      <c r="E529" s="2"/>
      <c r="F529" s="1" t="s">
        <v>18</v>
      </c>
      <c r="G529" s="1" t="s">
        <v>19</v>
      </c>
      <c r="H529" s="1" t="s">
        <v>16645</v>
      </c>
      <c r="I529" s="1" t="s">
        <v>16646</v>
      </c>
      <c r="J529" s="1" t="s">
        <v>16646</v>
      </c>
      <c r="K529" s="2"/>
      <c r="L529" s="1">
        <v>-5.0</v>
      </c>
      <c r="M529" s="1"/>
      <c r="N529" s="1">
        <v>9.7699</v>
      </c>
      <c r="O529" s="1" t="s">
        <v>22</v>
      </c>
      <c r="P529" s="1" t="s">
        <v>16647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16</v>
      </c>
      <c r="B530" s="1" t="s">
        <v>17</v>
      </c>
      <c r="C530" s="1">
        <v>119.0</v>
      </c>
      <c r="D530" s="1">
        <v>0.0</v>
      </c>
      <c r="E530" s="2"/>
      <c r="F530" s="1" t="s">
        <v>18</v>
      </c>
      <c r="G530" s="1" t="s">
        <v>19</v>
      </c>
      <c r="H530" s="1" t="s">
        <v>16648</v>
      </c>
      <c r="I530" s="1" t="s">
        <v>16649</v>
      </c>
      <c r="J530" s="1" t="s">
        <v>16649</v>
      </c>
      <c r="K530" s="2"/>
      <c r="L530" s="1">
        <v>-6.0</v>
      </c>
      <c r="M530" s="1"/>
      <c r="N530" s="1">
        <v>8.688816666666666</v>
      </c>
      <c r="O530" s="1" t="s">
        <v>22</v>
      </c>
      <c r="P530" s="1" t="s">
        <v>16650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48</v>
      </c>
      <c r="B531" s="1" t="s">
        <v>1468</v>
      </c>
      <c r="C531" s="1">
        <v>581.4</v>
      </c>
      <c r="D531" s="1">
        <v>130.6</v>
      </c>
      <c r="E531" s="2"/>
      <c r="F531" s="1" t="s">
        <v>50</v>
      </c>
      <c r="G531" s="1" t="s">
        <v>19</v>
      </c>
      <c r="H531" s="1" t="s">
        <v>16651</v>
      </c>
      <c r="I531" s="2"/>
      <c r="J531" s="2"/>
      <c r="K531" s="2"/>
      <c r="L531" s="1">
        <v>0.0</v>
      </c>
      <c r="M531" s="1"/>
      <c r="N531" s="2"/>
      <c r="O531" s="1" t="s">
        <v>5142</v>
      </c>
      <c r="P531" s="1" t="s">
        <v>16652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16</v>
      </c>
      <c r="B532" s="1" t="s">
        <v>17</v>
      </c>
      <c r="C532" s="1">
        <v>258.0</v>
      </c>
      <c r="D532" s="1">
        <v>0.0</v>
      </c>
      <c r="E532" s="2"/>
      <c r="F532" s="1" t="s">
        <v>18</v>
      </c>
      <c r="G532" s="1" t="s">
        <v>19</v>
      </c>
      <c r="H532" s="1" t="s">
        <v>16653</v>
      </c>
      <c r="I532" s="1" t="s">
        <v>16654</v>
      </c>
      <c r="J532" s="1" t="s">
        <v>16654</v>
      </c>
      <c r="K532" s="2"/>
      <c r="L532" s="1">
        <v>-5.0</v>
      </c>
      <c r="M532" s="1"/>
      <c r="N532" s="1">
        <v>9.45105</v>
      </c>
      <c r="O532" s="1" t="s">
        <v>22</v>
      </c>
      <c r="P532" s="1" t="s">
        <v>16655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48</v>
      </c>
      <c r="B533" s="1" t="s">
        <v>1468</v>
      </c>
      <c r="C533" s="1">
        <v>581.4</v>
      </c>
      <c r="D533" s="1">
        <v>130.6</v>
      </c>
      <c r="E533" s="2"/>
      <c r="F533" s="1" t="s">
        <v>50</v>
      </c>
      <c r="G533" s="1" t="s">
        <v>19</v>
      </c>
      <c r="H533" s="1" t="s">
        <v>16656</v>
      </c>
      <c r="I533" s="2"/>
      <c r="J533" s="2"/>
      <c r="K533" s="2"/>
      <c r="L533" s="1">
        <v>0.0</v>
      </c>
      <c r="M533" s="1"/>
      <c r="N533" s="2"/>
      <c r="O533" s="1" t="s">
        <v>5142</v>
      </c>
      <c r="P533" s="1" t="s">
        <v>16657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24</v>
      </c>
      <c r="B534" s="1" t="s">
        <v>17</v>
      </c>
      <c r="C534" s="1">
        <v>279.2</v>
      </c>
      <c r="D534" s="1">
        <v>0.0</v>
      </c>
      <c r="E534" s="1" t="s">
        <v>25</v>
      </c>
      <c r="F534" s="1" t="s">
        <v>26</v>
      </c>
      <c r="G534" s="1" t="s">
        <v>27</v>
      </c>
      <c r="H534" s="1" t="s">
        <v>16658</v>
      </c>
      <c r="I534" s="1" t="s">
        <v>16659</v>
      </c>
      <c r="J534" s="1" t="s">
        <v>16659</v>
      </c>
      <c r="K534" s="2"/>
      <c r="L534" s="1">
        <v>2.0</v>
      </c>
      <c r="M534" s="1"/>
      <c r="N534" s="1">
        <v>27.843466666666668</v>
      </c>
      <c r="O534" s="1" t="s">
        <v>15029</v>
      </c>
      <c r="P534" s="1" t="s">
        <v>16660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16</v>
      </c>
      <c r="B535" s="1" t="s">
        <v>17</v>
      </c>
      <c r="C535" s="1">
        <v>309.0</v>
      </c>
      <c r="D535" s="1">
        <v>0.0</v>
      </c>
      <c r="E535" s="2"/>
      <c r="F535" s="1" t="s">
        <v>18</v>
      </c>
      <c r="G535" s="1" t="s">
        <v>19</v>
      </c>
      <c r="H535" s="1" t="s">
        <v>16661</v>
      </c>
      <c r="I535" s="1" t="s">
        <v>16662</v>
      </c>
      <c r="J535" s="1" t="s">
        <v>16662</v>
      </c>
      <c r="K535" s="2"/>
      <c r="L535" s="1">
        <v>3.0</v>
      </c>
      <c r="M535" s="1"/>
      <c r="N535" s="1">
        <v>18.008</v>
      </c>
      <c r="O535" s="1" t="s">
        <v>22</v>
      </c>
      <c r="P535" s="1" t="s">
        <v>16663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32</v>
      </c>
      <c r="B536" s="1" t="s">
        <v>17</v>
      </c>
      <c r="C536" s="3">
        <v>463.0</v>
      </c>
      <c r="D536" s="1">
        <v>0.0</v>
      </c>
      <c r="E536" s="2"/>
      <c r="F536" s="1" t="s">
        <v>26</v>
      </c>
      <c r="G536" s="1" t="s">
        <v>27</v>
      </c>
      <c r="H536" s="1" t="s">
        <v>16664</v>
      </c>
      <c r="I536" s="1" t="s">
        <v>16665</v>
      </c>
      <c r="J536" s="1" t="s">
        <v>16665</v>
      </c>
      <c r="K536" s="2"/>
      <c r="L536" s="1">
        <v>13.0</v>
      </c>
      <c r="M536" s="1"/>
      <c r="N536" s="1">
        <v>23.27355</v>
      </c>
      <c r="O536" s="1" t="s">
        <v>15029</v>
      </c>
      <c r="P536" s="1" t="s">
        <v>16666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16</v>
      </c>
      <c r="B537" s="1" t="s">
        <v>17</v>
      </c>
      <c r="C537" s="1">
        <v>40.0</v>
      </c>
      <c r="D537" s="1">
        <v>70.0</v>
      </c>
      <c r="E537" s="2"/>
      <c r="F537" s="1" t="s">
        <v>18</v>
      </c>
      <c r="G537" s="1" t="s">
        <v>19</v>
      </c>
      <c r="H537" s="1" t="s">
        <v>16667</v>
      </c>
      <c r="I537" s="1" t="s">
        <v>16668</v>
      </c>
      <c r="J537" s="1" t="s">
        <v>16668</v>
      </c>
      <c r="K537" s="2"/>
      <c r="L537" s="1">
        <v>-14.0</v>
      </c>
      <c r="M537" s="1"/>
      <c r="N537" s="1">
        <v>0.040633333333333334</v>
      </c>
      <c r="O537" s="1" t="s">
        <v>22</v>
      </c>
      <c r="P537" s="1" t="s">
        <v>16669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24</v>
      </c>
      <c r="B538" s="1" t="s">
        <v>17</v>
      </c>
      <c r="C538" s="1">
        <v>394.0</v>
      </c>
      <c r="D538" s="1">
        <v>0.0</v>
      </c>
      <c r="E538" s="1" t="s">
        <v>25</v>
      </c>
      <c r="F538" s="1" t="s">
        <v>26</v>
      </c>
      <c r="G538" s="1" t="s">
        <v>27</v>
      </c>
      <c r="H538" s="1" t="s">
        <v>16670</v>
      </c>
      <c r="I538" s="1" t="s">
        <v>16671</v>
      </c>
      <c r="J538" s="1" t="s">
        <v>16671</v>
      </c>
      <c r="K538" s="2"/>
      <c r="L538" s="1">
        <v>-10.0</v>
      </c>
      <c r="M538" s="1"/>
      <c r="N538" s="1">
        <v>14.288783333333333</v>
      </c>
      <c r="O538" s="1" t="s">
        <v>15029</v>
      </c>
      <c r="P538" s="1" t="s">
        <v>16672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24</v>
      </c>
      <c r="B539" s="1" t="s">
        <v>17</v>
      </c>
      <c r="C539" s="1">
        <v>658.0</v>
      </c>
      <c r="D539" s="1">
        <v>0.0</v>
      </c>
      <c r="E539" s="1" t="s">
        <v>25</v>
      </c>
      <c r="F539" s="1" t="s">
        <v>26</v>
      </c>
      <c r="G539" s="1" t="s">
        <v>27</v>
      </c>
      <c r="H539" s="1" t="s">
        <v>16673</v>
      </c>
      <c r="I539" s="1" t="s">
        <v>16674</v>
      </c>
      <c r="J539" s="1" t="s">
        <v>16674</v>
      </c>
      <c r="K539" s="2"/>
      <c r="L539" s="1">
        <v>2.0</v>
      </c>
      <c r="M539" s="1"/>
      <c r="N539" s="1">
        <v>30.877583333333334</v>
      </c>
      <c r="O539" s="1" t="s">
        <v>15029</v>
      </c>
      <c r="P539" s="1" t="s">
        <v>16675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24</v>
      </c>
      <c r="B540" s="1" t="s">
        <v>17</v>
      </c>
      <c r="C540" s="3">
        <v>214.2</v>
      </c>
      <c r="D540" s="1">
        <v>0.0</v>
      </c>
      <c r="E540" s="1" t="s">
        <v>25</v>
      </c>
      <c r="F540" s="1" t="s">
        <v>26</v>
      </c>
      <c r="G540" s="1" t="s">
        <v>27</v>
      </c>
      <c r="H540" s="1" t="s">
        <v>16676</v>
      </c>
      <c r="I540" s="1" t="s">
        <v>16677</v>
      </c>
      <c r="J540" s="1" t="s">
        <v>16677</v>
      </c>
      <c r="K540" s="2"/>
      <c r="L540" s="1">
        <v>0.0</v>
      </c>
      <c r="M540" s="1"/>
      <c r="N540" s="1">
        <v>24.443416666666668</v>
      </c>
      <c r="O540" s="1" t="s">
        <v>15029</v>
      </c>
      <c r="P540" s="1" t="s">
        <v>15280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66</v>
      </c>
      <c r="B541" s="1" t="s">
        <v>17</v>
      </c>
      <c r="C541" s="1">
        <v>224.0</v>
      </c>
      <c r="D541" s="1">
        <v>0.0</v>
      </c>
      <c r="E541" s="1" t="s">
        <v>16678</v>
      </c>
      <c r="F541" s="1" t="s">
        <v>26</v>
      </c>
      <c r="G541" s="1" t="s">
        <v>27</v>
      </c>
      <c r="H541" s="1" t="s">
        <v>16679</v>
      </c>
      <c r="I541" s="1" t="s">
        <v>16680</v>
      </c>
      <c r="J541" s="1" t="s">
        <v>16680</v>
      </c>
      <c r="K541" s="2"/>
      <c r="L541" s="1">
        <v>0.0</v>
      </c>
      <c r="M541" s="1"/>
      <c r="N541" s="1">
        <v>24.610766666666667</v>
      </c>
      <c r="O541" s="1" t="s">
        <v>15029</v>
      </c>
      <c r="P541" s="1" t="s">
        <v>16681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24</v>
      </c>
      <c r="B542" s="1" t="s">
        <v>17</v>
      </c>
      <c r="C542" s="3">
        <v>428.4</v>
      </c>
      <c r="D542" s="1">
        <v>0.0</v>
      </c>
      <c r="E542" s="1" t="s">
        <v>25</v>
      </c>
      <c r="F542" s="1" t="s">
        <v>26</v>
      </c>
      <c r="G542" s="1" t="s">
        <v>27</v>
      </c>
      <c r="H542" s="1" t="s">
        <v>16682</v>
      </c>
      <c r="I542" s="1" t="s">
        <v>16683</v>
      </c>
      <c r="J542" s="1" t="s">
        <v>16683</v>
      </c>
      <c r="K542" s="2"/>
      <c r="L542" s="1">
        <v>-4.0</v>
      </c>
      <c r="M542" s="1"/>
      <c r="N542" s="1">
        <v>20.752766666666666</v>
      </c>
      <c r="O542" s="1" t="s">
        <v>15029</v>
      </c>
      <c r="P542" s="1" t="s">
        <v>16684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24</v>
      </c>
      <c r="B543" s="1" t="s">
        <v>17</v>
      </c>
      <c r="C543" s="1">
        <v>388.0</v>
      </c>
      <c r="D543" s="1">
        <v>0.0</v>
      </c>
      <c r="E543" s="1" t="s">
        <v>25</v>
      </c>
      <c r="F543" s="1" t="s">
        <v>26</v>
      </c>
      <c r="G543" s="1" t="s">
        <v>27</v>
      </c>
      <c r="H543" s="1" t="s">
        <v>16685</v>
      </c>
      <c r="I543" s="1" t="s">
        <v>16686</v>
      </c>
      <c r="J543" s="1" t="s">
        <v>16686</v>
      </c>
      <c r="K543" s="2"/>
      <c r="L543" s="1">
        <v>1.0</v>
      </c>
      <c r="M543" s="1"/>
      <c r="N543" s="1">
        <v>26.706766666666667</v>
      </c>
      <c r="O543" s="1" t="s">
        <v>15029</v>
      </c>
      <c r="P543" s="1" t="s">
        <v>16687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24</v>
      </c>
      <c r="B544" s="1" t="s">
        <v>17</v>
      </c>
      <c r="C544" s="1">
        <v>389.0</v>
      </c>
      <c r="D544" s="1">
        <v>0.0</v>
      </c>
      <c r="E544" s="1" t="s">
        <v>25</v>
      </c>
      <c r="F544" s="1" t="s">
        <v>26</v>
      </c>
      <c r="G544" s="1" t="s">
        <v>27</v>
      </c>
      <c r="H544" s="1" t="s">
        <v>16688</v>
      </c>
      <c r="I544" s="1" t="s">
        <v>16689</v>
      </c>
      <c r="J544" s="1" t="s">
        <v>16689</v>
      </c>
      <c r="K544" s="2"/>
      <c r="L544" s="1">
        <v>0.0</v>
      </c>
      <c r="M544" s="1"/>
      <c r="N544" s="1">
        <v>24.954633333333334</v>
      </c>
      <c r="O544" s="1" t="s">
        <v>15029</v>
      </c>
      <c r="P544" s="1" t="s">
        <v>16690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24</v>
      </c>
      <c r="B545" s="1" t="s">
        <v>17</v>
      </c>
      <c r="C545" s="1">
        <v>214.2</v>
      </c>
      <c r="D545" s="1">
        <v>0.0</v>
      </c>
      <c r="E545" s="1" t="s">
        <v>25</v>
      </c>
      <c r="F545" s="1" t="s">
        <v>26</v>
      </c>
      <c r="G545" s="1" t="s">
        <v>27</v>
      </c>
      <c r="H545" s="1" t="s">
        <v>16691</v>
      </c>
      <c r="I545" s="1" t="s">
        <v>16692</v>
      </c>
      <c r="J545" s="1" t="s">
        <v>16692</v>
      </c>
      <c r="K545" s="2"/>
      <c r="L545" s="1">
        <v>-7.0</v>
      </c>
      <c r="M545" s="1"/>
      <c r="N545" s="1">
        <v>17.4229</v>
      </c>
      <c r="O545" s="1" t="s">
        <v>15029</v>
      </c>
      <c r="P545" s="1" t="s">
        <v>16693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48</v>
      </c>
      <c r="B546" s="1" t="s">
        <v>17</v>
      </c>
      <c r="C546" s="1">
        <v>338.0</v>
      </c>
      <c r="D546" s="1">
        <v>0.0</v>
      </c>
      <c r="E546" s="1" t="s">
        <v>25</v>
      </c>
      <c r="F546" s="1" t="s">
        <v>50</v>
      </c>
      <c r="G546" s="1" t="s">
        <v>19</v>
      </c>
      <c r="H546" s="1" t="s">
        <v>16694</v>
      </c>
      <c r="I546" s="1" t="s">
        <v>16695</v>
      </c>
      <c r="J546" s="1" t="s">
        <v>16696</v>
      </c>
      <c r="K546" s="1" t="s">
        <v>16697</v>
      </c>
      <c r="L546" s="1">
        <v>11.0</v>
      </c>
      <c r="M546" s="1">
        <v>4.060433333333333</v>
      </c>
      <c r="N546" s="1">
        <v>11.634833333333333</v>
      </c>
      <c r="O546" s="1" t="s">
        <v>5142</v>
      </c>
      <c r="P546" s="1" t="s">
        <v>5725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24</v>
      </c>
      <c r="B547" s="1" t="s">
        <v>17</v>
      </c>
      <c r="C547" s="1">
        <v>329.0</v>
      </c>
      <c r="D547" s="1">
        <v>0.0</v>
      </c>
      <c r="E547" s="1" t="s">
        <v>25</v>
      </c>
      <c r="F547" s="1" t="s">
        <v>26</v>
      </c>
      <c r="G547" s="1" t="s">
        <v>27</v>
      </c>
      <c r="H547" s="1" t="s">
        <v>16698</v>
      </c>
      <c r="I547" s="1" t="s">
        <v>16699</v>
      </c>
      <c r="J547" s="1" t="s">
        <v>16699</v>
      </c>
      <c r="K547" s="2"/>
      <c r="L547" s="1">
        <v>-10.0</v>
      </c>
      <c r="M547" s="1"/>
      <c r="N547" s="1">
        <v>14.627916666666666</v>
      </c>
      <c r="O547" s="1" t="s">
        <v>15029</v>
      </c>
      <c r="P547" s="1" t="s">
        <v>16542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16</v>
      </c>
      <c r="B548" s="1" t="s">
        <v>17</v>
      </c>
      <c r="C548" s="1">
        <v>65.0</v>
      </c>
      <c r="D548" s="1">
        <v>0.0</v>
      </c>
      <c r="E548" s="2"/>
      <c r="F548" s="1" t="s">
        <v>18</v>
      </c>
      <c r="G548" s="1" t="s">
        <v>19</v>
      </c>
      <c r="H548" s="1" t="s">
        <v>16700</v>
      </c>
      <c r="I548" s="1" t="s">
        <v>16701</v>
      </c>
      <c r="J548" s="1" t="s">
        <v>16701</v>
      </c>
      <c r="K548" s="2"/>
      <c r="L548" s="1">
        <v>-14.0</v>
      </c>
      <c r="M548" s="1"/>
      <c r="N548" s="1">
        <v>0.0973</v>
      </c>
      <c r="O548" s="1" t="s">
        <v>22</v>
      </c>
      <c r="P548" s="1" t="s">
        <v>16702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24</v>
      </c>
      <c r="B549" s="1" t="s">
        <v>17</v>
      </c>
      <c r="C549" s="1">
        <v>697.6</v>
      </c>
      <c r="D549" s="1">
        <v>0.0</v>
      </c>
      <c r="E549" s="1" t="s">
        <v>25</v>
      </c>
      <c r="F549" s="1" t="s">
        <v>26</v>
      </c>
      <c r="G549" s="1" t="s">
        <v>27</v>
      </c>
      <c r="H549" s="1" t="s">
        <v>16703</v>
      </c>
      <c r="I549" s="1" t="s">
        <v>16704</v>
      </c>
      <c r="J549" s="1" t="s">
        <v>16704</v>
      </c>
      <c r="K549" s="2"/>
      <c r="L549" s="1">
        <v>-8.0</v>
      </c>
      <c r="M549" s="1"/>
      <c r="N549" s="1">
        <v>19.26555</v>
      </c>
      <c r="O549" s="1" t="s">
        <v>15029</v>
      </c>
      <c r="P549" s="1" t="s">
        <v>16705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24</v>
      </c>
      <c r="B550" s="1" t="s">
        <v>17</v>
      </c>
      <c r="C550" s="1">
        <v>214.2</v>
      </c>
      <c r="D550" s="1">
        <v>0.0</v>
      </c>
      <c r="E550" s="1" t="s">
        <v>25</v>
      </c>
      <c r="F550" s="1" t="s">
        <v>26</v>
      </c>
      <c r="G550" s="1" t="s">
        <v>27</v>
      </c>
      <c r="H550" s="1" t="s">
        <v>16706</v>
      </c>
      <c r="I550" s="1" t="s">
        <v>16707</v>
      </c>
      <c r="J550" s="1" t="s">
        <v>16707</v>
      </c>
      <c r="K550" s="2"/>
      <c r="L550" s="1">
        <v>-3.0</v>
      </c>
      <c r="M550" s="1"/>
      <c r="N550" s="1">
        <v>21.4213</v>
      </c>
      <c r="O550" s="1" t="s">
        <v>15029</v>
      </c>
      <c r="P550" s="1" t="s">
        <v>15280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24</v>
      </c>
      <c r="B551" s="1" t="s">
        <v>17</v>
      </c>
      <c r="C551" s="1">
        <v>267.2</v>
      </c>
      <c r="D551" s="1">
        <v>0.0</v>
      </c>
      <c r="E551" s="1" t="s">
        <v>25</v>
      </c>
      <c r="F551" s="1" t="s">
        <v>26</v>
      </c>
      <c r="G551" s="1" t="s">
        <v>27</v>
      </c>
      <c r="H551" s="1" t="s">
        <v>16708</v>
      </c>
      <c r="I551" s="1" t="s">
        <v>16709</v>
      </c>
      <c r="J551" s="1" t="s">
        <v>16709</v>
      </c>
      <c r="K551" s="2"/>
      <c r="L551" s="1">
        <v>-10.0</v>
      </c>
      <c r="M551" s="1"/>
      <c r="N551" s="1">
        <v>14.610383333333333</v>
      </c>
      <c r="O551" s="1" t="s">
        <v>15029</v>
      </c>
      <c r="P551" s="1" t="s">
        <v>16710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66</v>
      </c>
      <c r="B552" s="1" t="s">
        <v>17</v>
      </c>
      <c r="C552" s="1">
        <v>528.0</v>
      </c>
      <c r="D552" s="1">
        <v>0.0</v>
      </c>
      <c r="E552" s="1" t="s">
        <v>67</v>
      </c>
      <c r="F552" s="1" t="s">
        <v>26</v>
      </c>
      <c r="G552" s="1" t="s">
        <v>27</v>
      </c>
      <c r="H552" s="1" t="s">
        <v>16711</v>
      </c>
      <c r="I552" s="1" t="s">
        <v>16712</v>
      </c>
      <c r="J552" s="1" t="s">
        <v>16712</v>
      </c>
      <c r="K552" s="2"/>
      <c r="L552" s="1">
        <v>-3.0</v>
      </c>
      <c r="M552" s="1"/>
      <c r="N552" s="1">
        <v>26.6208</v>
      </c>
      <c r="O552" s="1" t="s">
        <v>15029</v>
      </c>
      <c r="P552" s="1" t="s">
        <v>16713</v>
      </c>
      <c r="Q552" s="2"/>
      <c r="S552" s="2"/>
      <c r="T552" s="2"/>
      <c r="U552" s="2"/>
      <c r="V552" s="2"/>
      <c r="W552" s="2"/>
      <c r="X552" s="2"/>
      <c r="Y552" s="2"/>
      <c r="Z552" s="2"/>
      <c r="AB552" s="2"/>
      <c r="AC552" s="2"/>
      <c r="AD552" s="2"/>
      <c r="AE552" s="2"/>
      <c r="AF552" s="2"/>
    </row>
    <row r="553">
      <c r="A553" s="1" t="s">
        <v>48</v>
      </c>
      <c r="B553" s="1" t="s">
        <v>17</v>
      </c>
      <c r="C553" s="1">
        <v>403.0</v>
      </c>
      <c r="D553" s="1">
        <v>100.0</v>
      </c>
      <c r="E553" s="2"/>
      <c r="F553" s="1" t="s">
        <v>18</v>
      </c>
      <c r="G553" s="1" t="s">
        <v>27</v>
      </c>
      <c r="H553" s="1" t="s">
        <v>16714</v>
      </c>
      <c r="I553" s="1" t="s">
        <v>16715</v>
      </c>
      <c r="J553" s="1" t="s">
        <v>16715</v>
      </c>
      <c r="K553" s="2"/>
      <c r="L553" s="1">
        <v>-14.0</v>
      </c>
      <c r="M553" s="1"/>
      <c r="N553" s="1">
        <v>14.493233333333333</v>
      </c>
      <c r="O553" s="1" t="s">
        <v>5142</v>
      </c>
      <c r="P553" s="1" t="s">
        <v>11603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24</v>
      </c>
      <c r="B554" s="1" t="s">
        <v>17</v>
      </c>
      <c r="C554" s="1">
        <v>273.2</v>
      </c>
      <c r="D554" s="1">
        <v>0.0</v>
      </c>
      <c r="E554" s="1" t="s">
        <v>25</v>
      </c>
      <c r="F554" s="1" t="s">
        <v>26</v>
      </c>
      <c r="G554" s="1" t="s">
        <v>27</v>
      </c>
      <c r="H554" s="1" t="s">
        <v>16716</v>
      </c>
      <c r="I554" s="1" t="s">
        <v>16717</v>
      </c>
      <c r="J554" s="1" t="s">
        <v>16717</v>
      </c>
      <c r="K554" s="2"/>
      <c r="L554" s="1">
        <v>-13.0</v>
      </c>
      <c r="M554" s="1"/>
      <c r="N554" s="1">
        <v>11.850466666666666</v>
      </c>
      <c r="O554" s="1" t="s">
        <v>15029</v>
      </c>
      <c r="P554" s="1" t="s">
        <v>16718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16</v>
      </c>
      <c r="B555" s="1" t="s">
        <v>17</v>
      </c>
      <c r="C555" s="1">
        <v>279.0</v>
      </c>
      <c r="D555" s="1">
        <v>0.0</v>
      </c>
      <c r="E555" s="2"/>
      <c r="F555" s="1" t="s">
        <v>18</v>
      </c>
      <c r="G555" s="1" t="s">
        <v>19</v>
      </c>
      <c r="H555" s="1" t="s">
        <v>16719</v>
      </c>
      <c r="I555" s="1" t="s">
        <v>16720</v>
      </c>
      <c r="J555" s="1" t="s">
        <v>16720</v>
      </c>
      <c r="K555" s="2"/>
      <c r="L555" s="1">
        <v>0.0</v>
      </c>
      <c r="M555" s="1"/>
      <c r="N555" s="1">
        <v>15.5125</v>
      </c>
      <c r="O555" s="1" t="s">
        <v>22</v>
      </c>
      <c r="P555" s="1" t="s">
        <v>16721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24</v>
      </c>
      <c r="B556" s="1" t="s">
        <v>17</v>
      </c>
      <c r="C556" s="1">
        <v>214.2</v>
      </c>
      <c r="D556" s="1">
        <v>0.0</v>
      </c>
      <c r="E556" s="1" t="s">
        <v>25</v>
      </c>
      <c r="F556" s="1" t="s">
        <v>26</v>
      </c>
      <c r="G556" s="1" t="s">
        <v>27</v>
      </c>
      <c r="H556" s="1" t="s">
        <v>16722</v>
      </c>
      <c r="I556" s="1" t="s">
        <v>16723</v>
      </c>
      <c r="J556" s="1" t="s">
        <v>16723</v>
      </c>
      <c r="K556" s="2"/>
      <c r="L556" s="1">
        <v>-12.0</v>
      </c>
      <c r="M556" s="1"/>
      <c r="N556" s="1">
        <v>12.036566666666667</v>
      </c>
      <c r="O556" s="1" t="s">
        <v>15029</v>
      </c>
      <c r="P556" s="1" t="s">
        <v>16083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32</v>
      </c>
      <c r="B557" s="1" t="s">
        <v>17</v>
      </c>
      <c r="C557" s="1">
        <v>321.0</v>
      </c>
      <c r="D557" s="1">
        <v>0.0</v>
      </c>
      <c r="E557" s="2"/>
      <c r="F557" s="1" t="s">
        <v>26</v>
      </c>
      <c r="G557" s="1" t="s">
        <v>27</v>
      </c>
      <c r="H557" s="1" t="s">
        <v>16724</v>
      </c>
      <c r="I557" s="1" t="s">
        <v>16725</v>
      </c>
      <c r="J557" s="1" t="s">
        <v>16725</v>
      </c>
      <c r="K557" s="2"/>
      <c r="L557" s="1">
        <v>-4.0</v>
      </c>
      <c r="M557" s="1"/>
      <c r="N557" s="1">
        <v>14.821283333333334</v>
      </c>
      <c r="O557" s="1" t="s">
        <v>15029</v>
      </c>
      <c r="P557" s="1" t="s">
        <v>16726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66</v>
      </c>
      <c r="B558" s="1" t="s">
        <v>17</v>
      </c>
      <c r="C558" s="1">
        <v>364.0</v>
      </c>
      <c r="D558" s="1">
        <v>0.0</v>
      </c>
      <c r="E558" s="1" t="s">
        <v>15340</v>
      </c>
      <c r="F558" s="1" t="s">
        <v>26</v>
      </c>
      <c r="G558" s="1" t="s">
        <v>27</v>
      </c>
      <c r="H558" s="1" t="s">
        <v>16727</v>
      </c>
      <c r="I558" s="1" t="s">
        <v>16728</v>
      </c>
      <c r="J558" s="1" t="s">
        <v>16728</v>
      </c>
      <c r="K558" s="2"/>
      <c r="L558" s="1">
        <v>-17.0</v>
      </c>
      <c r="M558" s="1"/>
      <c r="N558" s="1">
        <v>7.6180666666666665</v>
      </c>
      <c r="O558" s="1" t="s">
        <v>15029</v>
      </c>
      <c r="P558" s="1" t="s">
        <v>16729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48</v>
      </c>
      <c r="B559" s="1" t="s">
        <v>17</v>
      </c>
      <c r="C559" s="1">
        <v>267.0</v>
      </c>
      <c r="D559" s="1">
        <v>62.0</v>
      </c>
      <c r="E559" s="2"/>
      <c r="F559" s="1" t="s">
        <v>18</v>
      </c>
      <c r="G559" s="1" t="s">
        <v>27</v>
      </c>
      <c r="H559" s="1" t="s">
        <v>16730</v>
      </c>
      <c r="I559" s="1" t="s">
        <v>16731</v>
      </c>
      <c r="J559" s="1" t="s">
        <v>16731</v>
      </c>
      <c r="K559" s="2"/>
      <c r="L559" s="1">
        <v>-15.0</v>
      </c>
      <c r="M559" s="1"/>
      <c r="N559" s="1">
        <v>13.972383333333333</v>
      </c>
      <c r="O559" s="1" t="s">
        <v>5142</v>
      </c>
      <c r="P559" s="1" t="s">
        <v>16732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48</v>
      </c>
      <c r="B560" s="1" t="s">
        <v>17</v>
      </c>
      <c r="C560" s="1">
        <v>347.0</v>
      </c>
      <c r="D560" s="1">
        <v>0.0</v>
      </c>
      <c r="E560" s="1" t="s">
        <v>25</v>
      </c>
      <c r="F560" s="1" t="s">
        <v>50</v>
      </c>
      <c r="G560" s="1" t="s">
        <v>27</v>
      </c>
      <c r="H560" s="1" t="s">
        <v>16733</v>
      </c>
      <c r="I560" s="1" t="s">
        <v>16734</v>
      </c>
      <c r="J560" s="1" t="s">
        <v>16735</v>
      </c>
      <c r="K560" s="1" t="s">
        <v>16736</v>
      </c>
      <c r="L560" s="1">
        <v>-16.0</v>
      </c>
      <c r="M560" s="1">
        <v>0.33068333333333333</v>
      </c>
      <c r="N560" s="1">
        <v>6.986133333333333</v>
      </c>
      <c r="O560" s="1" t="s">
        <v>5142</v>
      </c>
      <c r="P560" s="1" t="s">
        <v>16737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66</v>
      </c>
      <c r="B561" s="1" t="s">
        <v>17</v>
      </c>
      <c r="C561" s="1">
        <v>426.0</v>
      </c>
      <c r="D561" s="1">
        <v>0.0</v>
      </c>
      <c r="E561" s="1" t="s">
        <v>16738</v>
      </c>
      <c r="F561" s="1" t="s">
        <v>26</v>
      </c>
      <c r="G561" s="1" t="s">
        <v>27</v>
      </c>
      <c r="H561" s="1" t="s">
        <v>16739</v>
      </c>
      <c r="I561" s="1" t="s">
        <v>16740</v>
      </c>
      <c r="J561" s="1" t="s">
        <v>16740</v>
      </c>
      <c r="K561" s="2"/>
      <c r="L561" s="1">
        <v>-13.0</v>
      </c>
      <c r="M561" s="1"/>
      <c r="N561" s="1">
        <v>11.798333333333334</v>
      </c>
      <c r="O561" s="1" t="s">
        <v>15029</v>
      </c>
      <c r="P561" s="1" t="s">
        <v>16741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24</v>
      </c>
      <c r="B562" s="1" t="s">
        <v>17</v>
      </c>
      <c r="C562" s="1">
        <v>717.4</v>
      </c>
      <c r="D562" s="1">
        <v>0.0</v>
      </c>
      <c r="E562" s="1" t="s">
        <v>25</v>
      </c>
      <c r="F562" s="1" t="s">
        <v>26</v>
      </c>
      <c r="G562" s="1" t="s">
        <v>27</v>
      </c>
      <c r="H562" s="1" t="s">
        <v>16742</v>
      </c>
      <c r="I562" s="1" t="s">
        <v>16743</v>
      </c>
      <c r="J562" s="1" t="s">
        <v>16743</v>
      </c>
      <c r="K562" s="2"/>
      <c r="L562" s="1">
        <v>-6.0</v>
      </c>
      <c r="M562" s="1"/>
      <c r="N562" s="1">
        <v>21.08675</v>
      </c>
      <c r="O562" s="1" t="s">
        <v>15029</v>
      </c>
      <c r="P562" s="1" t="s">
        <v>16744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48</v>
      </c>
      <c r="B563" s="1" t="s">
        <v>17</v>
      </c>
      <c r="C563" s="1">
        <v>236.0</v>
      </c>
      <c r="D563" s="1">
        <v>73.0</v>
      </c>
      <c r="E563" s="2"/>
      <c r="F563" s="1" t="s">
        <v>18</v>
      </c>
      <c r="G563" s="1" t="s">
        <v>27</v>
      </c>
      <c r="H563" s="1" t="s">
        <v>16745</v>
      </c>
      <c r="I563" s="1" t="s">
        <v>16746</v>
      </c>
      <c r="J563" s="1" t="s">
        <v>16746</v>
      </c>
      <c r="K563" s="2"/>
      <c r="L563" s="1">
        <v>-10.0</v>
      </c>
      <c r="M563" s="1"/>
      <c r="N563" s="1">
        <v>17.3052</v>
      </c>
      <c r="O563" s="1" t="s">
        <v>5142</v>
      </c>
      <c r="P563" s="1" t="s">
        <v>5733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66</v>
      </c>
      <c r="B564" s="1" t="s">
        <v>17</v>
      </c>
      <c r="C564" s="1">
        <v>329.0</v>
      </c>
      <c r="D564" s="1">
        <v>0.0</v>
      </c>
      <c r="E564" s="1" t="s">
        <v>6880</v>
      </c>
      <c r="F564" s="1" t="s">
        <v>26</v>
      </c>
      <c r="G564" s="1" t="s">
        <v>27</v>
      </c>
      <c r="H564" s="1" t="s">
        <v>16747</v>
      </c>
      <c r="I564" s="1" t="s">
        <v>16748</v>
      </c>
      <c r="J564" s="1" t="s">
        <v>16748</v>
      </c>
      <c r="K564" s="2"/>
      <c r="L564" s="1">
        <v>-4.0</v>
      </c>
      <c r="M564" s="1"/>
      <c r="N564" s="1">
        <v>20.5874</v>
      </c>
      <c r="O564" s="1" t="s">
        <v>15029</v>
      </c>
      <c r="P564" s="1" t="s">
        <v>15343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24</v>
      </c>
      <c r="B565" s="1" t="s">
        <v>17</v>
      </c>
      <c r="C565" s="1">
        <v>239.2</v>
      </c>
      <c r="D565" s="1">
        <v>0.0</v>
      </c>
      <c r="E565" s="1" t="s">
        <v>25</v>
      </c>
      <c r="F565" s="1" t="s">
        <v>26</v>
      </c>
      <c r="G565" s="1" t="s">
        <v>27</v>
      </c>
      <c r="H565" s="1" t="s">
        <v>16749</v>
      </c>
      <c r="I565" s="1" t="s">
        <v>16750</v>
      </c>
      <c r="J565" s="1" t="s">
        <v>16750</v>
      </c>
      <c r="K565" s="2"/>
      <c r="L565" s="1">
        <v>-4.0</v>
      </c>
      <c r="M565" s="1"/>
      <c r="N565" s="1">
        <v>20.41035</v>
      </c>
      <c r="O565" s="1" t="s">
        <v>15029</v>
      </c>
      <c r="P565" s="1" t="s">
        <v>16751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66</v>
      </c>
      <c r="B566" s="1" t="s">
        <v>17</v>
      </c>
      <c r="C566" s="1">
        <v>264.0</v>
      </c>
      <c r="D566" s="1">
        <v>0.0</v>
      </c>
      <c r="E566" s="1" t="s">
        <v>6880</v>
      </c>
      <c r="F566" s="1" t="s">
        <v>26</v>
      </c>
      <c r="G566" s="1" t="s">
        <v>27</v>
      </c>
      <c r="H566" s="1" t="s">
        <v>16752</v>
      </c>
      <c r="I566" s="1" t="s">
        <v>16753</v>
      </c>
      <c r="J566" s="1" t="s">
        <v>16753</v>
      </c>
      <c r="K566" s="2"/>
      <c r="L566" s="1">
        <v>-2.0</v>
      </c>
      <c r="M566" s="1"/>
      <c r="N566" s="1">
        <v>22.150066666666667</v>
      </c>
      <c r="O566" s="1" t="s">
        <v>15029</v>
      </c>
      <c r="P566" s="1" t="s">
        <v>9305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66</v>
      </c>
      <c r="B567" s="1" t="s">
        <v>17</v>
      </c>
      <c r="C567" s="1">
        <v>224.0</v>
      </c>
      <c r="D567" s="1">
        <v>0.0</v>
      </c>
      <c r="E567" s="1" t="s">
        <v>1181</v>
      </c>
      <c r="F567" s="1" t="s">
        <v>26</v>
      </c>
      <c r="G567" s="1" t="s">
        <v>27</v>
      </c>
      <c r="H567" s="1" t="s">
        <v>16754</v>
      </c>
      <c r="I567" s="1" t="s">
        <v>16755</v>
      </c>
      <c r="J567" s="1" t="s">
        <v>16755</v>
      </c>
      <c r="K567" s="2"/>
      <c r="L567" s="1">
        <v>-8.0</v>
      </c>
      <c r="M567" s="1"/>
      <c r="N567" s="1">
        <v>16.347566666666665</v>
      </c>
      <c r="O567" s="1" t="s">
        <v>15029</v>
      </c>
      <c r="P567" s="1" t="s">
        <v>841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66</v>
      </c>
      <c r="B568" s="1" t="s">
        <v>17</v>
      </c>
      <c r="C568" s="1">
        <v>371.0</v>
      </c>
      <c r="D568" s="1">
        <v>0.0</v>
      </c>
      <c r="E568" s="1" t="s">
        <v>14739</v>
      </c>
      <c r="F568" s="1" t="s">
        <v>26</v>
      </c>
      <c r="G568" s="1" t="s">
        <v>27</v>
      </c>
      <c r="H568" s="1" t="s">
        <v>16756</v>
      </c>
      <c r="I568" s="1" t="s">
        <v>16757</v>
      </c>
      <c r="J568" s="1" t="s">
        <v>16757</v>
      </c>
      <c r="K568" s="2"/>
      <c r="L568" s="1">
        <v>-5.0</v>
      </c>
      <c r="M568" s="1"/>
      <c r="N568" s="1">
        <v>19.402816666666666</v>
      </c>
      <c r="O568" s="1" t="s">
        <v>15029</v>
      </c>
      <c r="P568" s="1" t="s">
        <v>16758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24</v>
      </c>
      <c r="B569" s="1" t="s">
        <v>17</v>
      </c>
      <c r="C569" s="1">
        <v>289.0</v>
      </c>
      <c r="D569" s="1">
        <v>0.0</v>
      </c>
      <c r="E569" s="1" t="s">
        <v>25</v>
      </c>
      <c r="F569" s="1" t="s">
        <v>26</v>
      </c>
      <c r="G569" s="1" t="s">
        <v>27</v>
      </c>
      <c r="H569" s="1" t="s">
        <v>16759</v>
      </c>
      <c r="I569" s="1" t="s">
        <v>16760</v>
      </c>
      <c r="J569" s="1" t="s">
        <v>16760</v>
      </c>
      <c r="K569" s="2"/>
      <c r="L569" s="1">
        <v>-11.0</v>
      </c>
      <c r="M569" s="1"/>
      <c r="N569" s="1">
        <v>13.121116666666667</v>
      </c>
      <c r="O569" s="1" t="s">
        <v>15029</v>
      </c>
      <c r="P569" s="1" t="s">
        <v>15681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32</v>
      </c>
      <c r="B570" s="1" t="s">
        <v>1468</v>
      </c>
      <c r="C570" s="1">
        <v>658.0</v>
      </c>
      <c r="D570" s="1">
        <v>0.0</v>
      </c>
      <c r="E570" s="2"/>
      <c r="F570" s="1" t="s">
        <v>26</v>
      </c>
      <c r="G570" s="1" t="s">
        <v>27</v>
      </c>
      <c r="H570" s="1" t="s">
        <v>16761</v>
      </c>
      <c r="I570" s="2"/>
      <c r="J570" s="2"/>
      <c r="K570" s="2"/>
      <c r="L570" s="1">
        <v>0.0</v>
      </c>
      <c r="M570" s="1"/>
      <c r="N570" s="2"/>
      <c r="O570" s="1" t="s">
        <v>15029</v>
      </c>
      <c r="P570" s="1" t="s">
        <v>16762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24</v>
      </c>
      <c r="B571" s="1" t="s">
        <v>17</v>
      </c>
      <c r="C571" s="1">
        <v>289.0</v>
      </c>
      <c r="D571" s="1">
        <v>0.0</v>
      </c>
      <c r="E571" s="1" t="s">
        <v>25</v>
      </c>
      <c r="F571" s="1" t="s">
        <v>26</v>
      </c>
      <c r="G571" s="1" t="s">
        <v>27</v>
      </c>
      <c r="H571" s="1" t="s">
        <v>16763</v>
      </c>
      <c r="I571" s="1" t="s">
        <v>16764</v>
      </c>
      <c r="J571" s="1" t="s">
        <v>16764</v>
      </c>
      <c r="K571" s="2"/>
      <c r="L571" s="1">
        <v>-11.0</v>
      </c>
      <c r="M571" s="1"/>
      <c r="N571" s="1">
        <v>13.689533333333333</v>
      </c>
      <c r="O571" s="1" t="s">
        <v>15029</v>
      </c>
      <c r="P571" s="1" t="s">
        <v>15681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24</v>
      </c>
      <c r="B572" s="1" t="s">
        <v>17</v>
      </c>
      <c r="C572" s="1">
        <v>224.2</v>
      </c>
      <c r="D572" s="1">
        <v>0.0</v>
      </c>
      <c r="E572" s="1" t="s">
        <v>25</v>
      </c>
      <c r="F572" s="1" t="s">
        <v>26</v>
      </c>
      <c r="G572" s="1" t="s">
        <v>27</v>
      </c>
      <c r="H572" s="1" t="s">
        <v>16765</v>
      </c>
      <c r="I572" s="1" t="s">
        <v>16766</v>
      </c>
      <c r="J572" s="1" t="s">
        <v>16766</v>
      </c>
      <c r="K572" s="2"/>
      <c r="L572" s="1">
        <v>-9.0</v>
      </c>
      <c r="M572" s="1"/>
      <c r="N572" s="1">
        <v>15.5</v>
      </c>
      <c r="O572" s="1" t="s">
        <v>15029</v>
      </c>
      <c r="P572" s="1" t="s">
        <v>16767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32</v>
      </c>
      <c r="B573" s="1" t="s">
        <v>17</v>
      </c>
      <c r="C573" s="1">
        <v>264.0</v>
      </c>
      <c r="D573" s="1">
        <v>0.0</v>
      </c>
      <c r="E573" s="2"/>
      <c r="F573" s="1" t="s">
        <v>26</v>
      </c>
      <c r="G573" s="1" t="s">
        <v>27</v>
      </c>
      <c r="H573" s="1" t="s">
        <v>16768</v>
      </c>
      <c r="I573" s="1" t="s">
        <v>16769</v>
      </c>
      <c r="J573" s="1" t="s">
        <v>16769</v>
      </c>
      <c r="K573" s="2"/>
      <c r="L573" s="1">
        <v>-3.0</v>
      </c>
      <c r="M573" s="1"/>
      <c r="N573" s="1">
        <v>15.553783333333334</v>
      </c>
      <c r="O573" s="1" t="s">
        <v>15029</v>
      </c>
      <c r="P573" s="1" t="s">
        <v>16770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66</v>
      </c>
      <c r="B574" s="1" t="s">
        <v>17</v>
      </c>
      <c r="C574" s="3">
        <v>329.0</v>
      </c>
      <c r="D574" s="1">
        <v>0.0</v>
      </c>
      <c r="E574" s="2"/>
      <c r="F574" s="1" t="s">
        <v>18</v>
      </c>
      <c r="G574" s="1" t="s">
        <v>27</v>
      </c>
      <c r="H574" s="1" t="s">
        <v>16771</v>
      </c>
      <c r="I574" s="1" t="s">
        <v>16772</v>
      </c>
      <c r="J574" s="1" t="s">
        <v>16772</v>
      </c>
      <c r="K574" s="2"/>
      <c r="L574" s="1">
        <v>-1.0</v>
      </c>
      <c r="M574" s="1"/>
      <c r="N574" s="1">
        <v>23.3677</v>
      </c>
      <c r="O574" s="1" t="s">
        <v>15029</v>
      </c>
      <c r="P574" s="1" t="s">
        <v>5959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32</v>
      </c>
      <c r="B575" s="1" t="s">
        <v>17</v>
      </c>
      <c r="C575" s="1">
        <v>658.0</v>
      </c>
      <c r="D575" s="1">
        <v>0.0</v>
      </c>
      <c r="E575" s="2"/>
      <c r="F575" s="1" t="s">
        <v>26</v>
      </c>
      <c r="G575" s="1" t="s">
        <v>27</v>
      </c>
      <c r="H575" s="1" t="s">
        <v>16773</v>
      </c>
      <c r="I575" s="1" t="s">
        <v>16774</v>
      </c>
      <c r="J575" s="1" t="s">
        <v>16774</v>
      </c>
      <c r="K575" s="2"/>
      <c r="L575" s="1">
        <v>-1.0</v>
      </c>
      <c r="M575" s="1"/>
      <c r="N575" s="1">
        <v>20.739116666666668</v>
      </c>
      <c r="O575" s="1" t="s">
        <v>15029</v>
      </c>
      <c r="P575" s="1" t="s">
        <v>16762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48</v>
      </c>
      <c r="B576" s="1" t="s">
        <v>17</v>
      </c>
      <c r="C576" s="1">
        <v>444.0</v>
      </c>
      <c r="D576" s="1">
        <v>111.0</v>
      </c>
      <c r="E576" s="2"/>
      <c r="F576" s="1" t="s">
        <v>18</v>
      </c>
      <c r="G576" s="1" t="s">
        <v>19</v>
      </c>
      <c r="H576" s="1" t="s">
        <v>16775</v>
      </c>
      <c r="I576" s="1" t="s">
        <v>16776</v>
      </c>
      <c r="J576" s="1" t="s">
        <v>16776</v>
      </c>
      <c r="K576" s="2"/>
      <c r="L576" s="1">
        <v>-13.0</v>
      </c>
      <c r="M576" s="1"/>
      <c r="N576" s="1">
        <v>15.54505</v>
      </c>
      <c r="O576" s="1" t="s">
        <v>5142</v>
      </c>
      <c r="P576" s="1" t="s">
        <v>16777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24</v>
      </c>
      <c r="B577" s="1" t="s">
        <v>17</v>
      </c>
      <c r="C577" s="1">
        <v>214.2</v>
      </c>
      <c r="D577" s="1">
        <v>0.0</v>
      </c>
      <c r="E577" s="1" t="s">
        <v>25</v>
      </c>
      <c r="F577" s="1" t="s">
        <v>26</v>
      </c>
      <c r="G577" s="1" t="s">
        <v>27</v>
      </c>
      <c r="H577" s="1" t="s">
        <v>16778</v>
      </c>
      <c r="I577" s="1" t="s">
        <v>16779</v>
      </c>
      <c r="J577" s="1" t="s">
        <v>16779</v>
      </c>
      <c r="K577" s="2"/>
      <c r="L577" s="1">
        <v>-11.0</v>
      </c>
      <c r="M577" s="1"/>
      <c r="N577" s="1">
        <v>13.656233333333333</v>
      </c>
      <c r="O577" s="1" t="s">
        <v>15029</v>
      </c>
      <c r="P577" s="1" t="s">
        <v>15280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24</v>
      </c>
      <c r="B578" s="1" t="s">
        <v>17</v>
      </c>
      <c r="C578" s="1">
        <v>239.2</v>
      </c>
      <c r="D578" s="1">
        <v>0.0</v>
      </c>
      <c r="E578" s="1" t="s">
        <v>25</v>
      </c>
      <c r="F578" s="1" t="s">
        <v>26</v>
      </c>
      <c r="G578" s="1" t="s">
        <v>27</v>
      </c>
      <c r="H578" s="1" t="s">
        <v>16780</v>
      </c>
      <c r="I578" s="1" t="s">
        <v>16781</v>
      </c>
      <c r="J578" s="1" t="s">
        <v>16781</v>
      </c>
      <c r="K578" s="2"/>
      <c r="L578" s="1">
        <v>-4.0</v>
      </c>
      <c r="M578" s="1"/>
      <c r="N578" s="1">
        <v>20.028716666666668</v>
      </c>
      <c r="O578" s="1" t="s">
        <v>15029</v>
      </c>
      <c r="P578" s="1" t="s">
        <v>16782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24</v>
      </c>
      <c r="B579" s="1" t="s">
        <v>17</v>
      </c>
      <c r="C579" s="1">
        <v>328.2</v>
      </c>
      <c r="D579" s="1">
        <v>0.0</v>
      </c>
      <c r="E579" s="1" t="s">
        <v>25</v>
      </c>
      <c r="F579" s="1" t="s">
        <v>26</v>
      </c>
      <c r="G579" s="1" t="s">
        <v>27</v>
      </c>
      <c r="H579" s="1" t="s">
        <v>16783</v>
      </c>
      <c r="I579" s="1" t="s">
        <v>16784</v>
      </c>
      <c r="J579" s="1" t="s">
        <v>16784</v>
      </c>
      <c r="K579" s="2"/>
      <c r="L579" s="1">
        <v>0.0</v>
      </c>
      <c r="M579" s="1"/>
      <c r="N579" s="1">
        <v>24.838083333333334</v>
      </c>
      <c r="O579" s="1" t="s">
        <v>15029</v>
      </c>
      <c r="P579" s="1" t="s">
        <v>16785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32</v>
      </c>
      <c r="B580" s="1" t="s">
        <v>17</v>
      </c>
      <c r="C580" s="1">
        <v>528.0</v>
      </c>
      <c r="D580" s="1">
        <v>0.0</v>
      </c>
      <c r="E580" s="2"/>
      <c r="F580" s="1" t="s">
        <v>26</v>
      </c>
      <c r="G580" s="1" t="s">
        <v>27</v>
      </c>
      <c r="H580" s="1" t="s">
        <v>16786</v>
      </c>
      <c r="I580" s="1" t="s">
        <v>16787</v>
      </c>
      <c r="J580" s="1" t="s">
        <v>16787</v>
      </c>
      <c r="K580" s="2"/>
      <c r="L580" s="1">
        <v>-4.0</v>
      </c>
      <c r="M580" s="1"/>
      <c r="N580" s="1">
        <v>16.098266666666667</v>
      </c>
      <c r="O580" s="1" t="s">
        <v>15029</v>
      </c>
      <c r="P580" s="1" t="s">
        <v>16788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24</v>
      </c>
      <c r="B581" s="1" t="s">
        <v>17</v>
      </c>
      <c r="C581" s="1">
        <v>329.0</v>
      </c>
      <c r="D581" s="1">
        <v>0.0</v>
      </c>
      <c r="E581" s="1" t="s">
        <v>25</v>
      </c>
      <c r="F581" s="1" t="s">
        <v>26</v>
      </c>
      <c r="G581" s="1" t="s">
        <v>27</v>
      </c>
      <c r="H581" s="1" t="s">
        <v>16789</v>
      </c>
      <c r="I581" s="1" t="s">
        <v>16790</v>
      </c>
      <c r="J581" s="1" t="s">
        <v>16790</v>
      </c>
      <c r="K581" s="2"/>
      <c r="L581" s="1">
        <v>-3.0</v>
      </c>
      <c r="M581" s="1"/>
      <c r="N581" s="1">
        <v>21.14528333333333</v>
      </c>
      <c r="O581" s="1" t="s">
        <v>15029</v>
      </c>
      <c r="P581" s="1" t="s">
        <v>16791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24</v>
      </c>
      <c r="B582" s="1" t="s">
        <v>17</v>
      </c>
      <c r="C582" s="1">
        <v>214.2</v>
      </c>
      <c r="D582" s="1">
        <v>0.0</v>
      </c>
      <c r="E582" s="1" t="s">
        <v>25</v>
      </c>
      <c r="F582" s="1" t="s">
        <v>26</v>
      </c>
      <c r="G582" s="1" t="s">
        <v>27</v>
      </c>
      <c r="H582" s="1" t="s">
        <v>16792</v>
      </c>
      <c r="I582" s="1" t="s">
        <v>16793</v>
      </c>
      <c r="J582" s="1" t="s">
        <v>16793</v>
      </c>
      <c r="K582" s="2"/>
      <c r="L582" s="1">
        <v>-7.0</v>
      </c>
      <c r="M582" s="1"/>
      <c r="N582" s="1">
        <v>17.02205</v>
      </c>
      <c r="O582" s="1" t="s">
        <v>15029</v>
      </c>
      <c r="P582" s="1" t="s">
        <v>15065</v>
      </c>
      <c r="Q582" s="2"/>
      <c r="S582" s="2"/>
      <c r="T582" s="2"/>
      <c r="U582" s="2"/>
      <c r="V582" s="2"/>
      <c r="W582" s="2"/>
      <c r="X582" s="2"/>
      <c r="Y582" s="2"/>
      <c r="Z582" s="2"/>
      <c r="AB582" s="2"/>
      <c r="AC582" s="2"/>
      <c r="AD582" s="2"/>
      <c r="AE582" s="2"/>
      <c r="AF582" s="2"/>
    </row>
    <row r="583">
      <c r="A583" s="1" t="s">
        <v>16</v>
      </c>
      <c r="B583" s="1" t="s">
        <v>17</v>
      </c>
      <c r="C583" s="1">
        <v>249.0</v>
      </c>
      <c r="D583" s="1">
        <v>0.0</v>
      </c>
      <c r="E583" s="2"/>
      <c r="F583" s="1" t="s">
        <v>18</v>
      </c>
      <c r="G583" s="1" t="s">
        <v>19</v>
      </c>
      <c r="H583" s="1" t="s">
        <v>16794</v>
      </c>
      <c r="I583" s="1" t="s">
        <v>16795</v>
      </c>
      <c r="J583" s="1" t="s">
        <v>16795</v>
      </c>
      <c r="K583" s="2"/>
      <c r="L583" s="1">
        <v>-4.0</v>
      </c>
      <c r="M583" s="1"/>
      <c r="N583" s="1">
        <v>12.449516666666666</v>
      </c>
      <c r="O583" s="1" t="s">
        <v>22</v>
      </c>
      <c r="P583" s="1" t="s">
        <v>16796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66</v>
      </c>
      <c r="B584" s="1" t="s">
        <v>17</v>
      </c>
      <c r="C584" s="1">
        <v>313.0</v>
      </c>
      <c r="D584" s="1">
        <v>0.0</v>
      </c>
      <c r="E584" s="1" t="s">
        <v>16797</v>
      </c>
      <c r="F584" s="1" t="s">
        <v>26</v>
      </c>
      <c r="G584" s="1" t="s">
        <v>27</v>
      </c>
      <c r="H584" s="1" t="s">
        <v>16798</v>
      </c>
      <c r="I584" s="1" t="s">
        <v>16799</v>
      </c>
      <c r="J584" s="1" t="s">
        <v>16799</v>
      </c>
      <c r="K584" s="2"/>
      <c r="L584" s="1">
        <v>-3.0</v>
      </c>
      <c r="M584" s="1"/>
      <c r="N584" s="1">
        <v>21.650716666666668</v>
      </c>
      <c r="O584" s="1" t="s">
        <v>15029</v>
      </c>
      <c r="P584" s="1" t="s">
        <v>16800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48</v>
      </c>
      <c r="B585" s="1" t="s">
        <v>17</v>
      </c>
      <c r="C585" s="1">
        <v>267.0</v>
      </c>
      <c r="D585" s="1">
        <v>62.0</v>
      </c>
      <c r="E585" s="2"/>
      <c r="F585" s="1" t="s">
        <v>18</v>
      </c>
      <c r="G585" s="1" t="s">
        <v>19</v>
      </c>
      <c r="H585" s="1" t="s">
        <v>16801</v>
      </c>
      <c r="I585" s="1" t="s">
        <v>16802</v>
      </c>
      <c r="J585" s="1" t="s">
        <v>16802</v>
      </c>
      <c r="K585" s="2"/>
      <c r="L585" s="1">
        <v>-4.0</v>
      </c>
      <c r="M585" s="1"/>
      <c r="N585" s="1">
        <v>24.052583333333335</v>
      </c>
      <c r="O585" s="1" t="s">
        <v>5142</v>
      </c>
      <c r="P585" s="1" t="s">
        <v>16803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48</v>
      </c>
      <c r="B586" s="1" t="s">
        <v>17</v>
      </c>
      <c r="C586" s="1">
        <v>494.0</v>
      </c>
      <c r="D586" s="1">
        <v>0.0</v>
      </c>
      <c r="E586" s="1" t="s">
        <v>25</v>
      </c>
      <c r="F586" s="1" t="s">
        <v>50</v>
      </c>
      <c r="G586" s="1" t="s">
        <v>27</v>
      </c>
      <c r="H586" s="1" t="s">
        <v>16804</v>
      </c>
      <c r="I586" s="1" t="s">
        <v>16805</v>
      </c>
      <c r="J586" s="1" t="s">
        <v>16806</v>
      </c>
      <c r="K586" s="1" t="s">
        <v>16807</v>
      </c>
      <c r="L586" s="1">
        <v>0.0</v>
      </c>
      <c r="M586" s="1">
        <v>0.13651666666666668</v>
      </c>
      <c r="N586" s="1">
        <v>26.854816666666668</v>
      </c>
      <c r="O586" s="1" t="s">
        <v>5142</v>
      </c>
      <c r="P586" s="1" t="s">
        <v>16808</v>
      </c>
      <c r="Q586" s="2"/>
      <c r="S586" s="2"/>
      <c r="T586" s="2"/>
      <c r="U586" s="2"/>
      <c r="V586" s="2"/>
      <c r="W586" s="2"/>
      <c r="X586" s="2"/>
      <c r="Y586" s="2"/>
      <c r="Z586" s="2"/>
      <c r="AB586" s="2"/>
      <c r="AC586" s="2"/>
      <c r="AD586" s="2"/>
      <c r="AE586" s="2"/>
      <c r="AF586" s="2"/>
    </row>
    <row r="587">
      <c r="A587" s="1" t="s">
        <v>48</v>
      </c>
      <c r="B587" s="1" t="s">
        <v>17</v>
      </c>
      <c r="C587" s="1">
        <v>299.0</v>
      </c>
      <c r="D587" s="1">
        <v>75.0</v>
      </c>
      <c r="E587" s="2"/>
      <c r="F587" s="1" t="s">
        <v>18</v>
      </c>
      <c r="G587" s="1" t="s">
        <v>19</v>
      </c>
      <c r="H587" s="1" t="s">
        <v>16809</v>
      </c>
      <c r="I587" s="1" t="s">
        <v>16810</v>
      </c>
      <c r="J587" s="1" t="s">
        <v>16810</v>
      </c>
      <c r="K587" s="2"/>
      <c r="L587" s="1">
        <v>-4.0</v>
      </c>
      <c r="M587" s="1"/>
      <c r="N587" s="1">
        <v>24.40595</v>
      </c>
      <c r="O587" s="1" t="s">
        <v>5142</v>
      </c>
      <c r="P587" s="1" t="s">
        <v>5243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48</v>
      </c>
      <c r="B588" s="1" t="s">
        <v>17</v>
      </c>
      <c r="C588" s="1">
        <v>490.0</v>
      </c>
      <c r="D588" s="1">
        <v>122.0</v>
      </c>
      <c r="E588" s="2"/>
      <c r="F588" s="1" t="s">
        <v>18</v>
      </c>
      <c r="G588" s="1" t="s">
        <v>123</v>
      </c>
      <c r="H588" s="1" t="s">
        <v>16811</v>
      </c>
      <c r="I588" s="1" t="s">
        <v>16812</v>
      </c>
      <c r="J588" s="1" t="s">
        <v>16812</v>
      </c>
      <c r="K588" s="2"/>
      <c r="L588" s="1">
        <v>-2.0</v>
      </c>
      <c r="M588" s="1"/>
      <c r="N588" s="1">
        <v>36.37351666666667</v>
      </c>
      <c r="O588" s="1" t="s">
        <v>5142</v>
      </c>
      <c r="P588" s="1" t="s">
        <v>16813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24</v>
      </c>
      <c r="B589" s="1" t="s">
        <v>17</v>
      </c>
      <c r="C589" s="1">
        <v>459.6</v>
      </c>
      <c r="D589" s="1">
        <v>0.0</v>
      </c>
      <c r="E589" s="1" t="s">
        <v>25</v>
      </c>
      <c r="F589" s="1" t="s">
        <v>26</v>
      </c>
      <c r="G589" s="1" t="s">
        <v>27</v>
      </c>
      <c r="H589" s="1" t="s">
        <v>16814</v>
      </c>
      <c r="I589" s="1" t="s">
        <v>16815</v>
      </c>
      <c r="J589" s="1" t="s">
        <v>16815</v>
      </c>
      <c r="K589" s="2"/>
      <c r="L589" s="1">
        <v>-5.0</v>
      </c>
      <c r="M589" s="1"/>
      <c r="N589" s="1">
        <v>19.345966666666666</v>
      </c>
      <c r="O589" s="1" t="s">
        <v>15029</v>
      </c>
      <c r="P589" s="1" t="s">
        <v>16816</v>
      </c>
      <c r="Q589" s="2"/>
      <c r="S589" s="2"/>
      <c r="T589" s="2"/>
      <c r="U589" s="2"/>
      <c r="V589" s="2"/>
      <c r="W589" s="2"/>
      <c r="X589" s="2"/>
      <c r="Y589" s="2"/>
      <c r="Z589" s="2"/>
      <c r="AB589" s="2"/>
      <c r="AC589" s="2"/>
      <c r="AD589" s="2"/>
      <c r="AE589" s="2"/>
      <c r="AF589" s="2"/>
    </row>
    <row r="590">
      <c r="A590" s="1" t="s">
        <v>16</v>
      </c>
      <c r="B590" s="1" t="s">
        <v>17</v>
      </c>
      <c r="C590" s="1">
        <v>398.0</v>
      </c>
      <c r="D590" s="1">
        <v>0.0</v>
      </c>
      <c r="E590" s="2"/>
      <c r="F590" s="1" t="s">
        <v>18</v>
      </c>
      <c r="G590" s="1" t="s">
        <v>19</v>
      </c>
      <c r="H590" s="1" t="s">
        <v>16817</v>
      </c>
      <c r="I590" s="1" t="s">
        <v>16818</v>
      </c>
      <c r="J590" s="1" t="s">
        <v>16818</v>
      </c>
      <c r="K590" s="2"/>
      <c r="L590" s="1">
        <v>-9.0</v>
      </c>
      <c r="M590" s="1"/>
      <c r="N590" s="1">
        <v>5.778033333333333</v>
      </c>
      <c r="O590" s="1" t="s">
        <v>22</v>
      </c>
      <c r="P590" s="1" t="s">
        <v>16819</v>
      </c>
      <c r="Q590" s="2"/>
      <c r="S590" s="2"/>
      <c r="T590" s="2"/>
      <c r="U590" s="2"/>
      <c r="V590" s="2"/>
      <c r="W590" s="2"/>
      <c r="X590" s="2"/>
      <c r="Y590" s="2"/>
      <c r="Z590" s="2"/>
      <c r="AB590" s="2"/>
      <c r="AC590" s="2"/>
      <c r="AD590" s="2"/>
      <c r="AE590" s="2"/>
      <c r="AF590" s="2"/>
    </row>
    <row r="591">
      <c r="A591" s="1" t="s">
        <v>32</v>
      </c>
      <c r="B591" s="1" t="s">
        <v>17</v>
      </c>
      <c r="C591" s="1">
        <v>329.0</v>
      </c>
      <c r="D591" s="1">
        <v>0.0</v>
      </c>
      <c r="E591" s="2"/>
      <c r="F591" s="1" t="s">
        <v>26</v>
      </c>
      <c r="G591" s="1" t="s">
        <v>27</v>
      </c>
      <c r="H591" s="1" t="s">
        <v>16820</v>
      </c>
      <c r="I591" s="1" t="s">
        <v>16821</v>
      </c>
      <c r="J591" s="1" t="s">
        <v>16821</v>
      </c>
      <c r="K591" s="2"/>
      <c r="L591" s="1">
        <v>-12.0</v>
      </c>
      <c r="M591" s="1"/>
      <c r="N591" s="1">
        <v>6.375816666666666</v>
      </c>
      <c r="O591" s="1" t="s">
        <v>15029</v>
      </c>
      <c r="P591" s="1" t="s">
        <v>15152</v>
      </c>
      <c r="Q591" s="2"/>
      <c r="S591" s="2"/>
      <c r="T591" s="2"/>
      <c r="U591" s="2"/>
      <c r="V591" s="2"/>
      <c r="W591" s="2"/>
      <c r="X591" s="2"/>
      <c r="Y591" s="2"/>
      <c r="Z591" s="2"/>
      <c r="AB591" s="2"/>
      <c r="AC591" s="2"/>
      <c r="AD591" s="2"/>
      <c r="AE591" s="2"/>
      <c r="AF591" s="2"/>
    </row>
    <row r="592">
      <c r="A592" s="1" t="s">
        <v>24</v>
      </c>
      <c r="B592" s="1" t="s">
        <v>17</v>
      </c>
      <c r="C592" s="1">
        <v>214.2</v>
      </c>
      <c r="D592" s="1">
        <v>0.0</v>
      </c>
      <c r="E592" s="1" t="s">
        <v>25</v>
      </c>
      <c r="F592" s="1" t="s">
        <v>26</v>
      </c>
      <c r="G592" s="1" t="s">
        <v>27</v>
      </c>
      <c r="H592" s="1" t="s">
        <v>16822</v>
      </c>
      <c r="I592" s="1" t="s">
        <v>16823</v>
      </c>
      <c r="J592" s="1" t="s">
        <v>16823</v>
      </c>
      <c r="K592" s="2"/>
      <c r="L592" s="1">
        <v>-19.0</v>
      </c>
      <c r="M592" s="1"/>
      <c r="N592" s="1">
        <v>5.357733333333333</v>
      </c>
      <c r="O592" s="1" t="s">
        <v>15029</v>
      </c>
      <c r="P592" s="1" t="s">
        <v>16503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24</v>
      </c>
      <c r="B593" s="1" t="s">
        <v>17</v>
      </c>
      <c r="C593" s="1">
        <v>394.0</v>
      </c>
      <c r="D593" s="1">
        <v>0.0</v>
      </c>
      <c r="E593" s="1" t="s">
        <v>25</v>
      </c>
      <c r="F593" s="1" t="s">
        <v>26</v>
      </c>
      <c r="G593" s="1" t="s">
        <v>27</v>
      </c>
      <c r="H593" s="1" t="s">
        <v>16824</v>
      </c>
      <c r="I593" s="1" t="s">
        <v>16825</v>
      </c>
      <c r="J593" s="1" t="s">
        <v>16825</v>
      </c>
      <c r="K593" s="2"/>
      <c r="L593" s="1">
        <v>-15.0</v>
      </c>
      <c r="M593" s="1"/>
      <c r="N593" s="1">
        <v>9.072016666666666</v>
      </c>
      <c r="O593" s="1" t="s">
        <v>15029</v>
      </c>
      <c r="P593" s="1" t="s">
        <v>16826</v>
      </c>
      <c r="Q593" s="2"/>
      <c r="S593" s="2"/>
      <c r="T593" s="2"/>
      <c r="U593" s="2"/>
      <c r="V593" s="2"/>
      <c r="W593" s="2"/>
      <c r="X593" s="2"/>
      <c r="Y593" s="2"/>
      <c r="Z593" s="2"/>
      <c r="AB593" s="2"/>
      <c r="AC593" s="2"/>
      <c r="AD593" s="2"/>
      <c r="AE593" s="2"/>
      <c r="AF593" s="2"/>
    </row>
    <row r="594">
      <c r="A594" s="1" t="s">
        <v>66</v>
      </c>
      <c r="B594" s="1" t="s">
        <v>17</v>
      </c>
      <c r="C594" s="1">
        <v>693.0</v>
      </c>
      <c r="D594" s="1">
        <v>0.0</v>
      </c>
      <c r="E594" s="1" t="s">
        <v>12244</v>
      </c>
      <c r="F594" s="1" t="s">
        <v>26</v>
      </c>
      <c r="G594" s="1" t="s">
        <v>27</v>
      </c>
      <c r="H594" s="1" t="s">
        <v>16827</v>
      </c>
      <c r="I594" s="1" t="s">
        <v>16828</v>
      </c>
      <c r="J594" s="1" t="s">
        <v>16828</v>
      </c>
      <c r="K594" s="2"/>
      <c r="L594" s="1">
        <v>-19.0</v>
      </c>
      <c r="M594" s="1"/>
      <c r="N594" s="1">
        <v>10.9039</v>
      </c>
      <c r="O594" s="1" t="s">
        <v>15029</v>
      </c>
      <c r="P594" s="1" t="s">
        <v>16829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24</v>
      </c>
      <c r="B595" s="1" t="s">
        <v>17</v>
      </c>
      <c r="C595" s="1">
        <v>369.0</v>
      </c>
      <c r="D595" s="1">
        <v>0.0</v>
      </c>
      <c r="E595" s="1" t="s">
        <v>25</v>
      </c>
      <c r="F595" s="1" t="s">
        <v>26</v>
      </c>
      <c r="G595" s="1" t="s">
        <v>27</v>
      </c>
      <c r="H595" s="1" t="s">
        <v>16830</v>
      </c>
      <c r="I595" s="1" t="s">
        <v>16831</v>
      </c>
      <c r="J595" s="1" t="s">
        <v>16831</v>
      </c>
      <c r="K595" s="2"/>
      <c r="L595" s="1">
        <v>-15.0</v>
      </c>
      <c r="M595" s="1"/>
      <c r="N595" s="1">
        <v>9.280516666666667</v>
      </c>
      <c r="O595" s="1" t="s">
        <v>15029</v>
      </c>
      <c r="P595" s="1" t="s">
        <v>16832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24</v>
      </c>
      <c r="B596" s="1" t="s">
        <v>17</v>
      </c>
      <c r="C596" s="1">
        <v>563.0</v>
      </c>
      <c r="D596" s="1">
        <v>0.0</v>
      </c>
      <c r="E596" s="1" t="s">
        <v>25</v>
      </c>
      <c r="F596" s="1" t="s">
        <v>26</v>
      </c>
      <c r="G596" s="1" t="s">
        <v>27</v>
      </c>
      <c r="H596" s="1" t="s">
        <v>16833</v>
      </c>
      <c r="I596" s="1" t="s">
        <v>16834</v>
      </c>
      <c r="J596" s="1" t="s">
        <v>16834</v>
      </c>
      <c r="K596" s="2"/>
      <c r="L596" s="1">
        <v>-19.0</v>
      </c>
      <c r="M596" s="1"/>
      <c r="N596" s="1">
        <v>8.30265</v>
      </c>
      <c r="O596" s="1" t="s">
        <v>15029</v>
      </c>
      <c r="P596" s="1" t="s">
        <v>16835</v>
      </c>
      <c r="Q596" s="2"/>
      <c r="S596" s="2"/>
      <c r="T596" s="2"/>
      <c r="U596" s="2"/>
      <c r="V596" s="2"/>
      <c r="W596" s="2"/>
      <c r="X596" s="2"/>
      <c r="Y596" s="2"/>
      <c r="Z596" s="2"/>
      <c r="AB596" s="2"/>
      <c r="AC596" s="2"/>
      <c r="AD596" s="2"/>
      <c r="AE596" s="2"/>
      <c r="AF596" s="2"/>
    </row>
    <row r="597">
      <c r="A597" s="1" t="s">
        <v>24</v>
      </c>
      <c r="B597" s="1" t="s">
        <v>17</v>
      </c>
      <c r="C597" s="1">
        <v>214.2</v>
      </c>
      <c r="D597" s="1">
        <v>0.0</v>
      </c>
      <c r="E597" s="1" t="s">
        <v>25</v>
      </c>
      <c r="F597" s="1" t="s">
        <v>26</v>
      </c>
      <c r="G597" s="1" t="s">
        <v>27</v>
      </c>
      <c r="H597" s="1" t="s">
        <v>16836</v>
      </c>
      <c r="I597" s="1" t="s">
        <v>16837</v>
      </c>
      <c r="J597" s="1" t="s">
        <v>16837</v>
      </c>
      <c r="K597" s="2"/>
      <c r="L597" s="1">
        <v>-18.0</v>
      </c>
      <c r="M597" s="1"/>
      <c r="N597" s="1">
        <v>6.94395</v>
      </c>
      <c r="O597" s="1" t="s">
        <v>15029</v>
      </c>
      <c r="P597" s="1" t="s">
        <v>16609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24</v>
      </c>
      <c r="B598" s="1" t="s">
        <v>17</v>
      </c>
      <c r="C598" s="1">
        <v>239.2</v>
      </c>
      <c r="D598" s="1">
        <v>0.0</v>
      </c>
      <c r="E598" s="1" t="s">
        <v>25</v>
      </c>
      <c r="F598" s="1" t="s">
        <v>26</v>
      </c>
      <c r="G598" s="1" t="s">
        <v>27</v>
      </c>
      <c r="H598" s="1" t="s">
        <v>16838</v>
      </c>
      <c r="I598" s="1" t="s">
        <v>16839</v>
      </c>
      <c r="J598" s="1" t="s">
        <v>16839</v>
      </c>
      <c r="K598" s="2"/>
      <c r="L598" s="1">
        <v>-15.0</v>
      </c>
      <c r="M598" s="1"/>
      <c r="N598" s="1">
        <v>9.29515</v>
      </c>
      <c r="O598" s="1" t="s">
        <v>15029</v>
      </c>
      <c r="P598" s="1" t="s">
        <v>16840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24</v>
      </c>
      <c r="B599" s="1" t="s">
        <v>17</v>
      </c>
      <c r="C599" s="1">
        <v>324.2</v>
      </c>
      <c r="D599" s="1">
        <v>0.0</v>
      </c>
      <c r="E599" s="1" t="s">
        <v>25</v>
      </c>
      <c r="F599" s="1" t="s">
        <v>26</v>
      </c>
      <c r="G599" s="1" t="s">
        <v>27</v>
      </c>
      <c r="H599" s="1" t="s">
        <v>16841</v>
      </c>
      <c r="I599" s="1" t="s">
        <v>16842</v>
      </c>
      <c r="J599" s="1" t="s">
        <v>16842</v>
      </c>
      <c r="K599" s="2"/>
      <c r="L599" s="1">
        <v>-14.0</v>
      </c>
      <c r="M599" s="1"/>
      <c r="N599" s="1">
        <v>10.9086</v>
      </c>
      <c r="O599" s="1" t="s">
        <v>15029</v>
      </c>
      <c r="P599" s="1" t="s">
        <v>16843</v>
      </c>
      <c r="Q599" s="2"/>
      <c r="S599" s="2"/>
      <c r="T599" s="2"/>
      <c r="U599" s="2"/>
      <c r="V599" s="2"/>
      <c r="W599" s="2"/>
      <c r="X599" s="2"/>
      <c r="Y599" s="2"/>
      <c r="Z599" s="2"/>
      <c r="AB599" s="2"/>
      <c r="AC599" s="2"/>
      <c r="AD599" s="2"/>
      <c r="AE599" s="2"/>
      <c r="AF599" s="2"/>
    </row>
    <row r="600">
      <c r="A600" s="1" t="s">
        <v>24</v>
      </c>
      <c r="B600" s="1" t="s">
        <v>17</v>
      </c>
      <c r="C600" s="1">
        <v>249.2</v>
      </c>
      <c r="D600" s="1">
        <v>0.0</v>
      </c>
      <c r="E600" s="1" t="s">
        <v>25</v>
      </c>
      <c r="F600" s="1" t="s">
        <v>26</v>
      </c>
      <c r="G600" s="1" t="s">
        <v>27</v>
      </c>
      <c r="H600" s="1" t="s">
        <v>16844</v>
      </c>
      <c r="I600" s="1" t="s">
        <v>16845</v>
      </c>
      <c r="J600" s="1" t="s">
        <v>16845</v>
      </c>
      <c r="K600" s="2"/>
      <c r="L600" s="1">
        <v>-17.0</v>
      </c>
      <c r="M600" s="1"/>
      <c r="N600" s="1">
        <v>7.906233333333334</v>
      </c>
      <c r="O600" s="1" t="s">
        <v>15029</v>
      </c>
      <c r="P600" s="1" t="s">
        <v>15333</v>
      </c>
      <c r="Q600" s="2"/>
      <c r="S600" s="2"/>
      <c r="T600" s="2"/>
      <c r="U600" s="2"/>
      <c r="V600" s="2"/>
      <c r="W600" s="2"/>
      <c r="X600" s="2"/>
      <c r="Y600" s="2"/>
      <c r="Z600" s="2"/>
      <c r="AB600" s="2"/>
      <c r="AC600" s="2"/>
      <c r="AD600" s="2"/>
      <c r="AE600" s="2"/>
      <c r="AF600" s="2"/>
    </row>
    <row r="601">
      <c r="A601" s="1" t="s">
        <v>24</v>
      </c>
      <c r="B601" s="1" t="s">
        <v>17</v>
      </c>
      <c r="C601" s="1">
        <v>308.2</v>
      </c>
      <c r="D601" s="1">
        <v>0.0</v>
      </c>
      <c r="E601" s="1" t="s">
        <v>25</v>
      </c>
      <c r="F601" s="1" t="s">
        <v>26</v>
      </c>
      <c r="G601" s="1" t="s">
        <v>27</v>
      </c>
      <c r="H601" s="1" t="s">
        <v>16846</v>
      </c>
      <c r="I601" s="1" t="s">
        <v>16847</v>
      </c>
      <c r="J601" s="1" t="s">
        <v>16847</v>
      </c>
      <c r="K601" s="2"/>
      <c r="L601" s="1">
        <v>-9.0</v>
      </c>
      <c r="M601" s="1"/>
      <c r="N601" s="1">
        <v>15.798283333333334</v>
      </c>
      <c r="O601" s="1" t="s">
        <v>15029</v>
      </c>
      <c r="P601" s="1" t="s">
        <v>16848</v>
      </c>
      <c r="Q601" s="2"/>
      <c r="S601" s="2"/>
      <c r="T601" s="2"/>
      <c r="U601" s="2"/>
      <c r="V601" s="2"/>
      <c r="W601" s="2"/>
      <c r="X601" s="2"/>
      <c r="Y601" s="2"/>
      <c r="Z601" s="2"/>
      <c r="AB601" s="2"/>
      <c r="AC601" s="2"/>
      <c r="AD601" s="2"/>
      <c r="AE601" s="2"/>
      <c r="AF601" s="2"/>
    </row>
    <row r="602">
      <c r="A602" s="1" t="s">
        <v>16</v>
      </c>
      <c r="B602" s="1" t="s">
        <v>17</v>
      </c>
      <c r="C602" s="1">
        <v>344.0</v>
      </c>
      <c r="D602" s="1">
        <v>0.0</v>
      </c>
      <c r="E602" s="2"/>
      <c r="F602" s="1" t="s">
        <v>18</v>
      </c>
      <c r="G602" s="1" t="s">
        <v>19</v>
      </c>
      <c r="H602" s="1" t="s">
        <v>16849</v>
      </c>
      <c r="I602" s="1" t="s">
        <v>16850</v>
      </c>
      <c r="J602" s="1" t="s">
        <v>16850</v>
      </c>
      <c r="K602" s="2"/>
      <c r="L602" s="1">
        <v>-8.0</v>
      </c>
      <c r="M602" s="1"/>
      <c r="N602" s="1">
        <v>6.578966666666667</v>
      </c>
      <c r="O602" s="1" t="s">
        <v>22</v>
      </c>
      <c r="P602" s="1" t="s">
        <v>16851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24</v>
      </c>
      <c r="B603" s="1" t="s">
        <v>17</v>
      </c>
      <c r="C603" s="1">
        <v>274.2</v>
      </c>
      <c r="D603" s="1">
        <v>0.0</v>
      </c>
      <c r="E603" s="1" t="s">
        <v>25</v>
      </c>
      <c r="F603" s="1" t="s">
        <v>26</v>
      </c>
      <c r="G603" s="1" t="s">
        <v>27</v>
      </c>
      <c r="H603" s="1" t="s">
        <v>16852</v>
      </c>
      <c r="I603" s="1" t="s">
        <v>16853</v>
      </c>
      <c r="J603" s="1" t="s">
        <v>16853</v>
      </c>
      <c r="K603" s="2"/>
      <c r="L603" s="1">
        <v>-14.0</v>
      </c>
      <c r="M603" s="1"/>
      <c r="N603" s="1">
        <v>10.2332</v>
      </c>
      <c r="O603" s="1" t="s">
        <v>15029</v>
      </c>
      <c r="P603" s="1" t="s">
        <v>16854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48</v>
      </c>
      <c r="B604" s="1" t="s">
        <v>17</v>
      </c>
      <c r="C604" s="1">
        <v>663.0</v>
      </c>
      <c r="D604" s="1">
        <v>0.0</v>
      </c>
      <c r="E604" s="1" t="s">
        <v>25</v>
      </c>
      <c r="F604" s="1" t="s">
        <v>50</v>
      </c>
      <c r="G604" s="1" t="s">
        <v>27</v>
      </c>
      <c r="H604" s="1" t="s">
        <v>16855</v>
      </c>
      <c r="I604" s="1" t="s">
        <v>16856</v>
      </c>
      <c r="J604" s="1" t="s">
        <v>16857</v>
      </c>
      <c r="K604" s="1" t="s">
        <v>16858</v>
      </c>
      <c r="L604" s="1">
        <v>-21.0</v>
      </c>
      <c r="M604" s="1">
        <v>0.98485</v>
      </c>
      <c r="N604" s="1">
        <v>11.275516666666666</v>
      </c>
      <c r="O604" s="1" t="s">
        <v>5142</v>
      </c>
      <c r="P604" s="1" t="s">
        <v>16859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16</v>
      </c>
      <c r="B605" s="1" t="s">
        <v>17</v>
      </c>
      <c r="C605" s="1">
        <v>249.0</v>
      </c>
      <c r="D605" s="1">
        <v>0.0</v>
      </c>
      <c r="E605" s="2"/>
      <c r="F605" s="1" t="s">
        <v>18</v>
      </c>
      <c r="G605" s="1" t="s">
        <v>19</v>
      </c>
      <c r="H605" s="1" t="s">
        <v>16860</v>
      </c>
      <c r="I605" s="1" t="s">
        <v>16861</v>
      </c>
      <c r="J605" s="1" t="s">
        <v>16861</v>
      </c>
      <c r="K605" s="2"/>
      <c r="L605" s="1">
        <v>-10.0</v>
      </c>
      <c r="M605" s="1"/>
      <c r="N605" s="1">
        <v>4.628616666666667</v>
      </c>
      <c r="O605" s="1" t="s">
        <v>22</v>
      </c>
      <c r="P605" s="1" t="s">
        <v>16862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48</v>
      </c>
      <c r="B606" s="1" t="s">
        <v>17</v>
      </c>
      <c r="C606" s="1">
        <v>461.0</v>
      </c>
      <c r="D606" s="1">
        <v>0.0</v>
      </c>
      <c r="E606" s="1" t="s">
        <v>25</v>
      </c>
      <c r="F606" s="1" t="s">
        <v>50</v>
      </c>
      <c r="G606" s="1" t="s">
        <v>27</v>
      </c>
      <c r="H606" s="1" t="s">
        <v>16863</v>
      </c>
      <c r="I606" s="1" t="s">
        <v>16864</v>
      </c>
      <c r="J606" s="1" t="s">
        <v>16865</v>
      </c>
      <c r="K606" s="1" t="s">
        <v>16866</v>
      </c>
      <c r="L606" s="1">
        <v>-6.0</v>
      </c>
      <c r="M606" s="1">
        <v>0.16338333333333332</v>
      </c>
      <c r="N606" s="1">
        <v>7.3863666666666665</v>
      </c>
      <c r="O606" s="1" t="s">
        <v>5142</v>
      </c>
      <c r="P606" s="1" t="s">
        <v>16867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24</v>
      </c>
      <c r="B607" s="1" t="s">
        <v>17</v>
      </c>
      <c r="C607" s="1">
        <v>214.2</v>
      </c>
      <c r="D607" s="1">
        <v>0.0</v>
      </c>
      <c r="E607" s="1" t="s">
        <v>25</v>
      </c>
      <c r="F607" s="1" t="s">
        <v>26</v>
      </c>
      <c r="G607" s="1" t="s">
        <v>27</v>
      </c>
      <c r="H607" s="1" t="s">
        <v>16868</v>
      </c>
      <c r="I607" s="1" t="s">
        <v>16869</v>
      </c>
      <c r="J607" s="1" t="s">
        <v>16869</v>
      </c>
      <c r="K607" s="2"/>
      <c r="L607" s="1">
        <v>-14.0</v>
      </c>
      <c r="M607" s="1"/>
      <c r="N607" s="1">
        <v>10.678383333333333</v>
      </c>
      <c r="O607" s="1" t="s">
        <v>15029</v>
      </c>
      <c r="P607" s="1" t="s">
        <v>16870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24</v>
      </c>
      <c r="B608" s="1" t="s">
        <v>17</v>
      </c>
      <c r="C608" s="1">
        <v>239.2</v>
      </c>
      <c r="D608" s="1">
        <v>0.0</v>
      </c>
      <c r="E608" s="1" t="s">
        <v>25</v>
      </c>
      <c r="F608" s="1" t="s">
        <v>26</v>
      </c>
      <c r="G608" s="1" t="s">
        <v>27</v>
      </c>
      <c r="H608" s="1" t="s">
        <v>16871</v>
      </c>
      <c r="I608" s="1" t="s">
        <v>16872</v>
      </c>
      <c r="J608" s="1" t="s">
        <v>16872</v>
      </c>
      <c r="K608" s="2"/>
      <c r="L608" s="1">
        <v>-12.0</v>
      </c>
      <c r="M608" s="1"/>
      <c r="N608" s="1">
        <v>12.607466666666667</v>
      </c>
      <c r="O608" s="1" t="s">
        <v>15029</v>
      </c>
      <c r="P608" s="1" t="s">
        <v>16873</v>
      </c>
      <c r="Q608" s="2"/>
      <c r="S608" s="2"/>
      <c r="T608" s="2"/>
      <c r="U608" s="2"/>
      <c r="V608" s="2"/>
      <c r="W608" s="2"/>
      <c r="X608" s="2"/>
      <c r="Y608" s="2"/>
      <c r="Z608" s="2"/>
      <c r="AB608" s="2"/>
      <c r="AC608" s="2"/>
      <c r="AD608" s="2"/>
      <c r="AE608" s="2"/>
      <c r="AF608" s="2"/>
    </row>
    <row r="609">
      <c r="A609" s="1" t="s">
        <v>24</v>
      </c>
      <c r="B609" s="1" t="s">
        <v>17</v>
      </c>
      <c r="C609" s="1">
        <v>217.2</v>
      </c>
      <c r="D609" s="1">
        <v>0.0</v>
      </c>
      <c r="E609" s="1" t="s">
        <v>25</v>
      </c>
      <c r="F609" s="1" t="s">
        <v>26</v>
      </c>
      <c r="G609" s="1" t="s">
        <v>27</v>
      </c>
      <c r="H609" s="1" t="s">
        <v>16874</v>
      </c>
      <c r="I609" s="1" t="s">
        <v>16875</v>
      </c>
      <c r="J609" s="1" t="s">
        <v>16875</v>
      </c>
      <c r="K609" s="2"/>
      <c r="L609" s="1">
        <v>-6.0</v>
      </c>
      <c r="M609" s="1"/>
      <c r="N609" s="1">
        <v>18.174933333333332</v>
      </c>
      <c r="O609" s="1" t="s">
        <v>15029</v>
      </c>
      <c r="P609" s="1" t="s">
        <v>16876</v>
      </c>
      <c r="Q609" s="2"/>
      <c r="S609" s="2"/>
      <c r="T609" s="2"/>
      <c r="U609" s="2"/>
      <c r="V609" s="2"/>
      <c r="W609" s="2"/>
      <c r="X609" s="2"/>
      <c r="Y609" s="2"/>
      <c r="Z609" s="2"/>
      <c r="AB609" s="2"/>
      <c r="AC609" s="2"/>
      <c r="AD609" s="2"/>
      <c r="AE609" s="2"/>
      <c r="AF609" s="2"/>
    </row>
    <row r="610">
      <c r="A610" s="1" t="s">
        <v>66</v>
      </c>
      <c r="B610" s="1" t="s">
        <v>17</v>
      </c>
      <c r="C610" s="1">
        <v>379.0</v>
      </c>
      <c r="D610" s="1">
        <v>0.0</v>
      </c>
      <c r="E610" s="1" t="s">
        <v>4582</v>
      </c>
      <c r="F610" s="1" t="s">
        <v>18</v>
      </c>
      <c r="G610" s="1" t="s">
        <v>27</v>
      </c>
      <c r="H610" s="1" t="s">
        <v>16877</v>
      </c>
      <c r="I610" s="1" t="s">
        <v>16878</v>
      </c>
      <c r="J610" s="1" t="s">
        <v>16878</v>
      </c>
      <c r="K610" s="2"/>
      <c r="L610" s="1">
        <v>-7.0</v>
      </c>
      <c r="M610" s="1"/>
      <c r="N610" s="1">
        <v>34.808683333333335</v>
      </c>
      <c r="O610" s="1" t="s">
        <v>15029</v>
      </c>
      <c r="P610" s="1" t="s">
        <v>16879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66</v>
      </c>
      <c r="B611" s="1" t="s">
        <v>17</v>
      </c>
      <c r="C611" s="1">
        <v>1091.0</v>
      </c>
      <c r="D611" s="1">
        <v>0.0</v>
      </c>
      <c r="E611" s="1" t="s">
        <v>16880</v>
      </c>
      <c r="F611" s="1" t="s">
        <v>18</v>
      </c>
      <c r="G611" s="1" t="s">
        <v>27</v>
      </c>
      <c r="H611" s="1" t="s">
        <v>16881</v>
      </c>
      <c r="I611" s="1" t="s">
        <v>16882</v>
      </c>
      <c r="J611" s="1" t="s">
        <v>16882</v>
      </c>
      <c r="K611" s="2"/>
      <c r="L611" s="1">
        <v>-9.0</v>
      </c>
      <c r="M611" s="1"/>
      <c r="N611" s="1">
        <v>56.417</v>
      </c>
      <c r="O611" s="1" t="s">
        <v>15029</v>
      </c>
      <c r="P611" s="1" t="s">
        <v>16883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66</v>
      </c>
      <c r="B612" s="1" t="s">
        <v>1468</v>
      </c>
      <c r="C612" s="1">
        <v>264.0</v>
      </c>
      <c r="D612" s="1">
        <v>0.0</v>
      </c>
      <c r="E612" s="1" t="s">
        <v>1240</v>
      </c>
      <c r="F612" s="1" t="s">
        <v>26</v>
      </c>
      <c r="G612" s="1" t="s">
        <v>27</v>
      </c>
      <c r="H612" s="1" t="s">
        <v>16884</v>
      </c>
      <c r="I612" s="2"/>
      <c r="J612" s="2"/>
      <c r="K612" s="2"/>
      <c r="L612" s="1">
        <v>0.0</v>
      </c>
      <c r="M612" s="1"/>
      <c r="N612" s="2"/>
      <c r="O612" s="1" t="s">
        <v>15029</v>
      </c>
      <c r="P612" s="1" t="s">
        <v>12252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16</v>
      </c>
      <c r="B613" s="1" t="s">
        <v>17</v>
      </c>
      <c r="C613" s="1">
        <v>309.0</v>
      </c>
      <c r="D613" s="1">
        <v>20.0</v>
      </c>
      <c r="E613" s="2"/>
      <c r="F613" s="1" t="s">
        <v>18</v>
      </c>
      <c r="G613" s="1" t="s">
        <v>19</v>
      </c>
      <c r="H613" s="1" t="s">
        <v>16885</v>
      </c>
      <c r="I613" s="1" t="s">
        <v>16886</v>
      </c>
      <c r="J613" s="1" t="s">
        <v>8174</v>
      </c>
      <c r="K613" s="2"/>
      <c r="L613" s="1">
        <v>256.0</v>
      </c>
      <c r="M613" s="1"/>
      <c r="N613" s="1">
        <v>7.347533333333334</v>
      </c>
      <c r="O613" s="1" t="s">
        <v>22</v>
      </c>
      <c r="P613" s="1" t="s">
        <v>16887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1" t="s">
        <v>48</v>
      </c>
      <c r="B614" s="1" t="s">
        <v>17</v>
      </c>
      <c r="C614" s="1">
        <v>209.0</v>
      </c>
      <c r="D614" s="1">
        <v>100.0</v>
      </c>
      <c r="E614" s="2"/>
      <c r="F614" s="1" t="s">
        <v>18</v>
      </c>
      <c r="G614" s="1" t="s">
        <v>19</v>
      </c>
      <c r="H614" s="1" t="s">
        <v>16888</v>
      </c>
      <c r="I614" s="1" t="s">
        <v>16889</v>
      </c>
      <c r="J614" s="1" t="s">
        <v>8174</v>
      </c>
      <c r="K614" s="2"/>
      <c r="L614" s="1">
        <v>297.0</v>
      </c>
      <c r="M614" s="1"/>
      <c r="N614" s="1">
        <v>7.266066666666666</v>
      </c>
      <c r="O614" s="1" t="s">
        <v>5142</v>
      </c>
      <c r="P614" s="1" t="s">
        <v>8552</v>
      </c>
      <c r="Q614" s="2"/>
      <c r="S614" s="2"/>
      <c r="T614" s="2"/>
      <c r="U614" s="2"/>
      <c r="V614" s="2"/>
      <c r="W614" s="2"/>
      <c r="X614" s="2"/>
      <c r="Y614" s="2"/>
      <c r="Z614" s="2"/>
      <c r="AB614" s="2"/>
      <c r="AC614" s="2"/>
      <c r="AD614" s="2"/>
      <c r="AE614" s="2"/>
      <c r="AF614" s="2"/>
    </row>
    <row r="615">
      <c r="A615" s="1" t="s">
        <v>24</v>
      </c>
      <c r="B615" s="1" t="s">
        <v>17</v>
      </c>
      <c r="C615" s="1">
        <v>418.0</v>
      </c>
      <c r="D615" s="1">
        <v>0.0</v>
      </c>
      <c r="E615" s="1" t="s">
        <v>25</v>
      </c>
      <c r="F615" s="1" t="s">
        <v>26</v>
      </c>
      <c r="G615" s="1" t="s">
        <v>27</v>
      </c>
      <c r="H615" s="1" t="s">
        <v>16890</v>
      </c>
      <c r="I615" s="1" t="s">
        <v>16891</v>
      </c>
      <c r="J615" s="1" t="s">
        <v>16891</v>
      </c>
      <c r="K615" s="2"/>
      <c r="L615" s="1">
        <v>-15.0</v>
      </c>
      <c r="M615" s="1"/>
      <c r="N615" s="1">
        <v>9.04055</v>
      </c>
      <c r="O615" s="1" t="s">
        <v>15029</v>
      </c>
      <c r="P615" s="1" t="s">
        <v>16892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32</v>
      </c>
      <c r="B616" s="1" t="s">
        <v>17</v>
      </c>
      <c r="C616" s="1">
        <v>376.0</v>
      </c>
      <c r="D616" s="1">
        <v>0.0</v>
      </c>
      <c r="E616" s="2"/>
      <c r="F616" s="1" t="s">
        <v>26</v>
      </c>
      <c r="G616" s="1" t="s">
        <v>27</v>
      </c>
      <c r="H616" s="1" t="s">
        <v>16893</v>
      </c>
      <c r="I616" s="1" t="s">
        <v>16894</v>
      </c>
      <c r="J616" s="1" t="s">
        <v>16894</v>
      </c>
      <c r="K616" s="2"/>
      <c r="L616" s="1">
        <v>-4.0</v>
      </c>
      <c r="M616" s="1"/>
      <c r="N616" s="1">
        <v>15.4482</v>
      </c>
      <c r="O616" s="1" t="s">
        <v>15029</v>
      </c>
      <c r="P616" s="1" t="s">
        <v>16895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48</v>
      </c>
      <c r="B617" s="1" t="s">
        <v>17</v>
      </c>
      <c r="C617" s="1">
        <v>187.0</v>
      </c>
      <c r="D617" s="1">
        <v>62.0</v>
      </c>
      <c r="E617" s="2"/>
      <c r="F617" s="1" t="s">
        <v>18</v>
      </c>
      <c r="G617" s="1" t="s">
        <v>27</v>
      </c>
      <c r="H617" s="1" t="s">
        <v>16896</v>
      </c>
      <c r="I617" s="1" t="s">
        <v>16897</v>
      </c>
      <c r="J617" s="1" t="s">
        <v>16897</v>
      </c>
      <c r="K617" s="2"/>
      <c r="L617" s="1">
        <v>-14.0</v>
      </c>
      <c r="M617" s="1"/>
      <c r="N617" s="1">
        <v>14.615916666666667</v>
      </c>
      <c r="O617" s="1" t="s">
        <v>5142</v>
      </c>
      <c r="P617" s="1" t="s">
        <v>5189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66</v>
      </c>
      <c r="B618" s="1" t="s">
        <v>17</v>
      </c>
      <c r="C618" s="1">
        <v>289.0</v>
      </c>
      <c r="D618" s="1">
        <v>0.0</v>
      </c>
      <c r="E618" s="1" t="s">
        <v>16898</v>
      </c>
      <c r="F618" s="1" t="s">
        <v>26</v>
      </c>
      <c r="G618" s="1" t="s">
        <v>27</v>
      </c>
      <c r="H618" s="1" t="s">
        <v>16899</v>
      </c>
      <c r="I618" s="1" t="s">
        <v>16900</v>
      </c>
      <c r="J618" s="1" t="s">
        <v>16900</v>
      </c>
      <c r="K618" s="2"/>
      <c r="L618" s="1">
        <v>-17.0</v>
      </c>
      <c r="M618" s="1"/>
      <c r="N618" s="1">
        <v>7.363816666666667</v>
      </c>
      <c r="O618" s="1" t="s">
        <v>15029</v>
      </c>
      <c r="P618" s="1" t="s">
        <v>2364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32</v>
      </c>
      <c r="B619" s="1" t="s">
        <v>17</v>
      </c>
      <c r="C619" s="1">
        <v>346.0</v>
      </c>
      <c r="D619" s="1">
        <v>0.0</v>
      </c>
      <c r="E619" s="2"/>
      <c r="F619" s="1" t="s">
        <v>26</v>
      </c>
      <c r="G619" s="1" t="s">
        <v>27</v>
      </c>
      <c r="H619" s="1" t="s">
        <v>16901</v>
      </c>
      <c r="I619" s="1" t="s">
        <v>16902</v>
      </c>
      <c r="J619" s="1" t="s">
        <v>16902</v>
      </c>
      <c r="K619" s="2"/>
      <c r="L619" s="1">
        <v>-12.0</v>
      </c>
      <c r="M619" s="1"/>
      <c r="N619" s="1">
        <v>7.441983333333333</v>
      </c>
      <c r="O619" s="1" t="s">
        <v>15029</v>
      </c>
      <c r="P619" s="1" t="s">
        <v>16903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16</v>
      </c>
      <c r="B620" s="1" t="s">
        <v>17</v>
      </c>
      <c r="C620" s="1">
        <v>59.0</v>
      </c>
      <c r="D620" s="1">
        <v>0.0</v>
      </c>
      <c r="E620" s="2"/>
      <c r="F620" s="1" t="s">
        <v>18</v>
      </c>
      <c r="G620" s="1" t="s">
        <v>19</v>
      </c>
      <c r="H620" s="1" t="s">
        <v>16904</v>
      </c>
      <c r="I620" s="1" t="s">
        <v>16905</v>
      </c>
      <c r="J620" s="1" t="s">
        <v>16905</v>
      </c>
      <c r="K620" s="2"/>
      <c r="L620" s="1">
        <v>-14.0</v>
      </c>
      <c r="M620" s="1"/>
      <c r="N620" s="1">
        <v>0.96695</v>
      </c>
      <c r="O620" s="1" t="s">
        <v>22</v>
      </c>
      <c r="P620" s="1" t="s">
        <v>16906</v>
      </c>
      <c r="Q620" s="2"/>
      <c r="S620" s="2"/>
      <c r="T620" s="2"/>
      <c r="U620" s="2"/>
      <c r="V620" s="2"/>
      <c r="W620" s="2"/>
      <c r="X620" s="2"/>
      <c r="Y620" s="2"/>
      <c r="Z620" s="2"/>
      <c r="AB620" s="2"/>
      <c r="AC620" s="2"/>
      <c r="AD620" s="2"/>
      <c r="AE620" s="2"/>
      <c r="AF620" s="2"/>
    </row>
    <row r="621">
      <c r="A621" s="1" t="s">
        <v>16</v>
      </c>
      <c r="B621" s="1" t="s">
        <v>17</v>
      </c>
      <c r="C621" s="1">
        <v>887.0</v>
      </c>
      <c r="D621" s="1">
        <v>0.0</v>
      </c>
      <c r="E621" s="2"/>
      <c r="F621" s="1" t="s">
        <v>18</v>
      </c>
      <c r="G621" s="1" t="s">
        <v>19</v>
      </c>
      <c r="H621" s="1" t="s">
        <v>16907</v>
      </c>
      <c r="I621" s="1" t="s">
        <v>16908</v>
      </c>
      <c r="J621" s="1" t="s">
        <v>16908</v>
      </c>
      <c r="K621" s="2"/>
      <c r="L621" s="1">
        <v>-10.0</v>
      </c>
      <c r="M621" s="1"/>
      <c r="N621" s="1">
        <v>9.19875</v>
      </c>
      <c r="O621" s="1" t="s">
        <v>22</v>
      </c>
      <c r="P621" s="1" t="s">
        <v>16909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24</v>
      </c>
      <c r="B622" s="1" t="s">
        <v>17</v>
      </c>
      <c r="C622" s="1">
        <v>400.2</v>
      </c>
      <c r="D622" s="1">
        <v>0.0</v>
      </c>
      <c r="E622" s="1" t="s">
        <v>25</v>
      </c>
      <c r="F622" s="1" t="s">
        <v>26</v>
      </c>
      <c r="G622" s="1" t="s">
        <v>27</v>
      </c>
      <c r="H622" s="1" t="s">
        <v>16910</v>
      </c>
      <c r="I622" s="1" t="s">
        <v>16911</v>
      </c>
      <c r="J622" s="1" t="s">
        <v>16911</v>
      </c>
      <c r="K622" s="2"/>
      <c r="L622" s="1">
        <v>0.0</v>
      </c>
      <c r="M622" s="1"/>
      <c r="N622" s="1">
        <v>24.227033333333335</v>
      </c>
      <c r="O622" s="1" t="s">
        <v>15029</v>
      </c>
      <c r="P622" s="1" t="s">
        <v>16912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24</v>
      </c>
      <c r="B623" s="1" t="s">
        <v>17</v>
      </c>
      <c r="C623" s="1">
        <v>872.2</v>
      </c>
      <c r="D623" s="1">
        <v>0.0</v>
      </c>
      <c r="E623" s="1" t="s">
        <v>25</v>
      </c>
      <c r="F623" s="1" t="s">
        <v>26</v>
      </c>
      <c r="G623" s="1" t="s">
        <v>27</v>
      </c>
      <c r="H623" s="1" t="s">
        <v>16913</v>
      </c>
      <c r="I623" s="1" t="s">
        <v>16914</v>
      </c>
      <c r="J623" s="1" t="s">
        <v>16914</v>
      </c>
      <c r="K623" s="2"/>
      <c r="L623" s="1">
        <v>-5.0</v>
      </c>
      <c r="M623" s="1"/>
      <c r="N623" s="1">
        <v>21.974116666666667</v>
      </c>
      <c r="O623" s="1" t="s">
        <v>15029</v>
      </c>
      <c r="P623" s="1" t="s">
        <v>16915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24</v>
      </c>
      <c r="B624" s="1" t="s">
        <v>17</v>
      </c>
      <c r="C624" s="1">
        <v>364.0</v>
      </c>
      <c r="D624" s="1">
        <v>0.0</v>
      </c>
      <c r="E624" s="1" t="s">
        <v>25</v>
      </c>
      <c r="F624" s="1" t="s">
        <v>26</v>
      </c>
      <c r="G624" s="1" t="s">
        <v>27</v>
      </c>
      <c r="H624" s="1" t="s">
        <v>16916</v>
      </c>
      <c r="I624" s="1" t="s">
        <v>16917</v>
      </c>
      <c r="J624" s="1" t="s">
        <v>16917</v>
      </c>
      <c r="K624" s="2"/>
      <c r="L624" s="1">
        <v>-12.0</v>
      </c>
      <c r="M624" s="1"/>
      <c r="N624" s="1">
        <v>12.622716666666667</v>
      </c>
      <c r="O624" s="1" t="s">
        <v>15029</v>
      </c>
      <c r="P624" s="1" t="s">
        <v>16918</v>
      </c>
      <c r="Q624" s="2"/>
      <c r="S624" s="2"/>
      <c r="T624" s="2"/>
      <c r="U624" s="2"/>
      <c r="V624" s="2"/>
      <c r="W624" s="2"/>
      <c r="X624" s="2"/>
      <c r="Y624" s="2"/>
      <c r="Z624" s="2"/>
      <c r="AB624" s="2"/>
      <c r="AC624" s="2"/>
      <c r="AD624" s="2"/>
      <c r="AE624" s="2"/>
      <c r="AF624" s="2"/>
    </row>
    <row r="625">
      <c r="A625" s="1" t="s">
        <v>24</v>
      </c>
      <c r="B625" s="1" t="s">
        <v>17</v>
      </c>
      <c r="C625" s="1">
        <v>364.0</v>
      </c>
      <c r="D625" s="1">
        <v>0.0</v>
      </c>
      <c r="E625" s="1" t="s">
        <v>25</v>
      </c>
      <c r="F625" s="1" t="s">
        <v>26</v>
      </c>
      <c r="G625" s="1" t="s">
        <v>27</v>
      </c>
      <c r="H625" s="1" t="s">
        <v>16919</v>
      </c>
      <c r="I625" s="1" t="s">
        <v>16920</v>
      </c>
      <c r="J625" s="1" t="s">
        <v>16920</v>
      </c>
      <c r="K625" s="2"/>
      <c r="L625" s="1">
        <v>-3.0</v>
      </c>
      <c r="M625" s="1"/>
      <c r="N625" s="1">
        <v>21.181633333333334</v>
      </c>
      <c r="O625" s="1" t="s">
        <v>15029</v>
      </c>
      <c r="P625" s="1" t="s">
        <v>16921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66</v>
      </c>
      <c r="B626" s="1" t="s">
        <v>17</v>
      </c>
      <c r="C626" s="1">
        <v>593.0</v>
      </c>
      <c r="D626" s="1">
        <v>0.0</v>
      </c>
      <c r="E626" s="1" t="s">
        <v>16922</v>
      </c>
      <c r="F626" s="1" t="s">
        <v>26</v>
      </c>
      <c r="G626" s="1" t="s">
        <v>27</v>
      </c>
      <c r="H626" s="1" t="s">
        <v>16923</v>
      </c>
      <c r="I626" s="1" t="s">
        <v>16924</v>
      </c>
      <c r="J626" s="1" t="s">
        <v>16924</v>
      </c>
      <c r="K626" s="2"/>
      <c r="L626" s="1">
        <v>-11.0</v>
      </c>
      <c r="M626" s="1"/>
      <c r="N626" s="1">
        <v>18.872133333333334</v>
      </c>
      <c r="O626" s="1" t="s">
        <v>15029</v>
      </c>
      <c r="P626" s="1" t="s">
        <v>16925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66</v>
      </c>
      <c r="B627" s="1" t="s">
        <v>17</v>
      </c>
      <c r="C627" s="1">
        <v>264.0</v>
      </c>
      <c r="D627" s="1">
        <v>0.0</v>
      </c>
      <c r="E627" s="1" t="s">
        <v>67</v>
      </c>
      <c r="F627" s="1" t="s">
        <v>26</v>
      </c>
      <c r="G627" s="1" t="s">
        <v>27</v>
      </c>
      <c r="H627" s="1" t="s">
        <v>16926</v>
      </c>
      <c r="I627" s="1" t="s">
        <v>16927</v>
      </c>
      <c r="J627" s="1" t="s">
        <v>16927</v>
      </c>
      <c r="K627" s="2"/>
      <c r="L627" s="1">
        <v>-11.0</v>
      </c>
      <c r="M627" s="1"/>
      <c r="N627" s="1">
        <v>13.562216666666666</v>
      </c>
      <c r="O627" s="1" t="s">
        <v>15029</v>
      </c>
      <c r="P627" s="1" t="s">
        <v>16928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24</v>
      </c>
      <c r="B628" s="1" t="s">
        <v>17</v>
      </c>
      <c r="C628" s="1">
        <v>329.0</v>
      </c>
      <c r="D628" s="1">
        <v>0.0</v>
      </c>
      <c r="E628" s="1" t="s">
        <v>25</v>
      </c>
      <c r="F628" s="1" t="s">
        <v>26</v>
      </c>
      <c r="G628" s="1" t="s">
        <v>27</v>
      </c>
      <c r="H628" s="1" t="s">
        <v>16929</v>
      </c>
      <c r="I628" s="1" t="s">
        <v>16930</v>
      </c>
      <c r="J628" s="1" t="s">
        <v>16930</v>
      </c>
      <c r="K628" s="2"/>
      <c r="L628" s="1">
        <v>-16.0</v>
      </c>
      <c r="M628" s="1"/>
      <c r="N628" s="1">
        <v>8.834833333333334</v>
      </c>
      <c r="O628" s="1" t="s">
        <v>15029</v>
      </c>
      <c r="P628" s="1" t="s">
        <v>15274</v>
      </c>
      <c r="Q628" s="2"/>
      <c r="S628" s="2"/>
      <c r="T628" s="2"/>
      <c r="U628" s="2"/>
      <c r="V628" s="2"/>
      <c r="W628" s="2"/>
      <c r="X628" s="2"/>
      <c r="Y628" s="2"/>
      <c r="Z628" s="2"/>
      <c r="AB628" s="2"/>
      <c r="AC628" s="2"/>
      <c r="AD628" s="2"/>
      <c r="AE628" s="2"/>
      <c r="AF628" s="2"/>
    </row>
    <row r="629">
      <c r="A629" s="1" t="s">
        <v>16</v>
      </c>
      <c r="B629" s="1" t="s">
        <v>17</v>
      </c>
      <c r="C629" s="3">
        <v>927.0</v>
      </c>
      <c r="D629" s="1">
        <v>0.0</v>
      </c>
      <c r="E629" s="1" t="s">
        <v>25</v>
      </c>
      <c r="F629" s="1" t="s">
        <v>50</v>
      </c>
      <c r="G629" s="1" t="s">
        <v>19</v>
      </c>
      <c r="H629" s="1" t="s">
        <v>16931</v>
      </c>
      <c r="I629" s="1" t="s">
        <v>16932</v>
      </c>
      <c r="J629" s="1" t="s">
        <v>16933</v>
      </c>
      <c r="K629" s="1" t="s">
        <v>16934</v>
      </c>
      <c r="L629" s="1">
        <v>-16.0</v>
      </c>
      <c r="M629" s="1">
        <v>0.07848333333333334</v>
      </c>
      <c r="N629" s="1">
        <v>6.70435</v>
      </c>
      <c r="O629" s="1" t="s">
        <v>22</v>
      </c>
      <c r="P629" s="1" t="s">
        <v>16935</v>
      </c>
      <c r="Q629" s="2"/>
      <c r="S629" s="2"/>
      <c r="T629" s="2"/>
      <c r="U629" s="2"/>
      <c r="V629" s="2"/>
      <c r="W629" s="2"/>
      <c r="X629" s="2"/>
      <c r="Y629" s="2"/>
      <c r="Z629" s="2"/>
      <c r="AB629" s="2"/>
      <c r="AC629" s="2"/>
      <c r="AD629" s="2"/>
      <c r="AE629" s="2"/>
      <c r="AF629" s="2"/>
    </row>
    <row r="630">
      <c r="A630" s="1" t="s">
        <v>24</v>
      </c>
      <c r="B630" s="1" t="s">
        <v>17</v>
      </c>
      <c r="C630" s="3">
        <v>329.0</v>
      </c>
      <c r="D630" s="1">
        <v>0.0</v>
      </c>
      <c r="E630" s="1" t="s">
        <v>25</v>
      </c>
      <c r="F630" s="1" t="s">
        <v>26</v>
      </c>
      <c r="G630" s="1" t="s">
        <v>27</v>
      </c>
      <c r="H630" s="1" t="s">
        <v>16936</v>
      </c>
      <c r="I630" s="1" t="s">
        <v>16937</v>
      </c>
      <c r="J630" s="1" t="s">
        <v>16937</v>
      </c>
      <c r="K630" s="2"/>
      <c r="L630" s="1">
        <v>-2.0</v>
      </c>
      <c r="M630" s="1"/>
      <c r="N630" s="1">
        <v>22.78645</v>
      </c>
      <c r="O630" s="1" t="s">
        <v>15029</v>
      </c>
      <c r="P630" s="1" t="s">
        <v>16037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66</v>
      </c>
      <c r="B631" s="1" t="s">
        <v>17</v>
      </c>
      <c r="C631" s="1">
        <v>393.0</v>
      </c>
      <c r="D631" s="1">
        <v>0.0</v>
      </c>
      <c r="E631" s="1" t="s">
        <v>12487</v>
      </c>
      <c r="F631" s="1" t="s">
        <v>26</v>
      </c>
      <c r="G631" s="1" t="s">
        <v>27</v>
      </c>
      <c r="H631" s="1" t="s">
        <v>16938</v>
      </c>
      <c r="I631" s="1" t="s">
        <v>16939</v>
      </c>
      <c r="J631" s="1" t="s">
        <v>16939</v>
      </c>
      <c r="K631" s="2"/>
      <c r="L631" s="1">
        <v>-13.0</v>
      </c>
      <c r="M631" s="1"/>
      <c r="N631" s="1">
        <v>11.84485</v>
      </c>
      <c r="O631" s="1" t="s">
        <v>15029</v>
      </c>
      <c r="P631" s="1" t="s">
        <v>16940</v>
      </c>
      <c r="Q631" s="2"/>
      <c r="S631" s="2"/>
      <c r="T631" s="2"/>
      <c r="U631" s="2"/>
      <c r="V631" s="2"/>
      <c r="W631" s="2"/>
      <c r="X631" s="2"/>
      <c r="Y631" s="2"/>
      <c r="Z631" s="2"/>
      <c r="AB631" s="2"/>
      <c r="AC631" s="2"/>
      <c r="AD631" s="2"/>
      <c r="AE631" s="2"/>
      <c r="AF631" s="2"/>
    </row>
    <row r="632">
      <c r="A632" s="1" t="s">
        <v>24</v>
      </c>
      <c r="B632" s="1" t="s">
        <v>17</v>
      </c>
      <c r="C632" s="1">
        <v>808.0</v>
      </c>
      <c r="D632" s="1">
        <v>0.0</v>
      </c>
      <c r="E632" s="1" t="s">
        <v>25</v>
      </c>
      <c r="F632" s="1" t="s">
        <v>26</v>
      </c>
      <c r="G632" s="1" t="s">
        <v>27</v>
      </c>
      <c r="H632" s="1" t="s">
        <v>16941</v>
      </c>
      <c r="I632" s="1" t="s">
        <v>16942</v>
      </c>
      <c r="J632" s="1" t="s">
        <v>16942</v>
      </c>
      <c r="K632" s="2"/>
      <c r="L632" s="1">
        <v>-16.0</v>
      </c>
      <c r="M632" s="1"/>
      <c r="N632" s="1">
        <v>11.509966666666667</v>
      </c>
      <c r="O632" s="1" t="s">
        <v>15029</v>
      </c>
      <c r="P632" s="1" t="s">
        <v>16943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16</v>
      </c>
      <c r="B633" s="1" t="s">
        <v>17</v>
      </c>
      <c r="C633" s="1">
        <v>249.0</v>
      </c>
      <c r="D633" s="1">
        <v>0.0</v>
      </c>
      <c r="E633" s="2"/>
      <c r="F633" s="1" t="s">
        <v>18</v>
      </c>
      <c r="G633" s="1" t="s">
        <v>19</v>
      </c>
      <c r="H633" s="1" t="s">
        <v>16944</v>
      </c>
      <c r="I633" s="1" t="s">
        <v>16945</v>
      </c>
      <c r="J633" s="1" t="s">
        <v>16945</v>
      </c>
      <c r="K633" s="2"/>
      <c r="L633" s="1">
        <v>-8.0</v>
      </c>
      <c r="M633" s="1"/>
      <c r="N633" s="1">
        <v>6.2042</v>
      </c>
      <c r="O633" s="1" t="s">
        <v>22</v>
      </c>
      <c r="P633" s="1" t="s">
        <v>16946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24</v>
      </c>
      <c r="B634" s="1" t="s">
        <v>17</v>
      </c>
      <c r="C634" s="1">
        <v>214.2</v>
      </c>
      <c r="D634" s="1">
        <v>0.0</v>
      </c>
      <c r="E634" s="1" t="s">
        <v>25</v>
      </c>
      <c r="F634" s="1" t="s">
        <v>26</v>
      </c>
      <c r="G634" s="1" t="s">
        <v>27</v>
      </c>
      <c r="H634" s="1" t="s">
        <v>16947</v>
      </c>
      <c r="I634" s="1" t="s">
        <v>16948</v>
      </c>
      <c r="J634" s="1" t="s">
        <v>16948</v>
      </c>
      <c r="K634" s="2"/>
      <c r="L634" s="1">
        <v>-15.0</v>
      </c>
      <c r="M634" s="1"/>
      <c r="N634" s="1">
        <v>9.2849</v>
      </c>
      <c r="O634" s="1" t="s">
        <v>15029</v>
      </c>
      <c r="P634" s="1" t="s">
        <v>15398</v>
      </c>
      <c r="Q634" s="2"/>
      <c r="S634" s="2"/>
      <c r="T634" s="2"/>
      <c r="U634" s="2"/>
      <c r="V634" s="2"/>
      <c r="W634" s="2"/>
      <c r="X634" s="2"/>
      <c r="Y634" s="2"/>
      <c r="Z634" s="2"/>
      <c r="AB634" s="2"/>
      <c r="AC634" s="2"/>
      <c r="AD634" s="2"/>
      <c r="AE634" s="2"/>
      <c r="AF634" s="2"/>
    </row>
    <row r="635">
      <c r="A635" s="1" t="s">
        <v>32</v>
      </c>
      <c r="B635" s="1" t="s">
        <v>17</v>
      </c>
      <c r="C635" s="1">
        <v>324.0</v>
      </c>
      <c r="D635" s="1">
        <v>0.0</v>
      </c>
      <c r="E635" s="2"/>
      <c r="F635" s="1" t="s">
        <v>26</v>
      </c>
      <c r="G635" s="1" t="s">
        <v>27</v>
      </c>
      <c r="H635" s="1" t="s">
        <v>16949</v>
      </c>
      <c r="I635" s="1" t="s">
        <v>16950</v>
      </c>
      <c r="J635" s="1" t="s">
        <v>16950</v>
      </c>
      <c r="K635" s="2"/>
      <c r="L635" s="1">
        <v>-10.0</v>
      </c>
      <c r="M635" s="1"/>
      <c r="N635" s="1">
        <v>9.419166666666667</v>
      </c>
      <c r="O635" s="1" t="s">
        <v>15029</v>
      </c>
      <c r="P635" s="1" t="s">
        <v>16951</v>
      </c>
      <c r="Q635" s="2"/>
      <c r="S635" s="2"/>
      <c r="T635" s="2"/>
      <c r="U635" s="2"/>
      <c r="V635" s="2"/>
      <c r="W635" s="2"/>
      <c r="X635" s="2"/>
      <c r="Y635" s="2"/>
      <c r="Z635" s="2"/>
      <c r="AB635" s="2"/>
      <c r="AC635" s="2"/>
      <c r="AD635" s="2"/>
      <c r="AE635" s="2"/>
      <c r="AF635" s="2"/>
    </row>
    <row r="636">
      <c r="A636" s="1" t="s">
        <v>24</v>
      </c>
      <c r="B636" s="1" t="s">
        <v>17</v>
      </c>
      <c r="C636" s="1">
        <v>299.0</v>
      </c>
      <c r="D636" s="1">
        <v>0.0</v>
      </c>
      <c r="E636" s="1" t="s">
        <v>25</v>
      </c>
      <c r="F636" s="1" t="s">
        <v>26</v>
      </c>
      <c r="G636" s="1" t="s">
        <v>27</v>
      </c>
      <c r="H636" s="1" t="s">
        <v>16952</v>
      </c>
      <c r="I636" s="1" t="s">
        <v>16953</v>
      </c>
      <c r="J636" s="1" t="s">
        <v>16953</v>
      </c>
      <c r="K636" s="2"/>
      <c r="L636" s="1">
        <v>-14.0</v>
      </c>
      <c r="M636" s="1"/>
      <c r="N636" s="1">
        <v>10.191566666666667</v>
      </c>
      <c r="O636" s="1" t="s">
        <v>15029</v>
      </c>
      <c r="P636" s="1" t="s">
        <v>16954</v>
      </c>
      <c r="Q636" s="2"/>
      <c r="S636" s="2"/>
      <c r="T636" s="2"/>
      <c r="U636" s="2"/>
      <c r="V636" s="2"/>
      <c r="W636" s="2"/>
      <c r="X636" s="2"/>
      <c r="Y636" s="2"/>
      <c r="Z636" s="2"/>
      <c r="AB636" s="2"/>
      <c r="AC636" s="2"/>
      <c r="AD636" s="2"/>
      <c r="AE636" s="2"/>
      <c r="AF636" s="2"/>
    </row>
    <row r="637">
      <c r="A637" s="1" t="s">
        <v>32</v>
      </c>
      <c r="B637" s="1" t="s">
        <v>17</v>
      </c>
      <c r="C637" s="1">
        <v>299.0</v>
      </c>
      <c r="D637" s="1">
        <v>0.0</v>
      </c>
      <c r="E637" s="2"/>
      <c r="F637" s="1" t="s">
        <v>26</v>
      </c>
      <c r="G637" s="1" t="s">
        <v>27</v>
      </c>
      <c r="H637" s="1" t="s">
        <v>16955</v>
      </c>
      <c r="I637" s="1" t="s">
        <v>16956</v>
      </c>
      <c r="J637" s="1" t="s">
        <v>16956</v>
      </c>
      <c r="K637" s="2"/>
      <c r="L637" s="1">
        <v>-11.0</v>
      </c>
      <c r="M637" s="1"/>
      <c r="N637" s="1">
        <v>7.828633333333333</v>
      </c>
      <c r="O637" s="1" t="s">
        <v>15029</v>
      </c>
      <c r="P637" s="1" t="s">
        <v>16957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24</v>
      </c>
      <c r="B638" s="1" t="s">
        <v>17</v>
      </c>
      <c r="C638" s="1">
        <v>214.2</v>
      </c>
      <c r="D638" s="1">
        <v>0.0</v>
      </c>
      <c r="E638" s="1" t="s">
        <v>25</v>
      </c>
      <c r="F638" s="1" t="s">
        <v>26</v>
      </c>
      <c r="G638" s="1" t="s">
        <v>27</v>
      </c>
      <c r="H638" s="1" t="s">
        <v>16958</v>
      </c>
      <c r="I638" s="1" t="s">
        <v>16959</v>
      </c>
      <c r="J638" s="1" t="s">
        <v>16959</v>
      </c>
      <c r="K638" s="2"/>
      <c r="L638" s="1">
        <v>-16.0</v>
      </c>
      <c r="M638" s="1"/>
      <c r="N638" s="1">
        <v>8.109983333333334</v>
      </c>
      <c r="O638" s="1" t="s">
        <v>15029</v>
      </c>
      <c r="P638" s="1" t="s">
        <v>15280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24</v>
      </c>
      <c r="B639" s="1" t="s">
        <v>17</v>
      </c>
      <c r="C639" s="1">
        <v>214.2</v>
      </c>
      <c r="D639" s="1">
        <v>0.0</v>
      </c>
      <c r="E639" s="1" t="s">
        <v>25</v>
      </c>
      <c r="F639" s="1" t="s">
        <v>26</v>
      </c>
      <c r="G639" s="1" t="s">
        <v>27</v>
      </c>
      <c r="H639" s="1" t="s">
        <v>16960</v>
      </c>
      <c r="I639" s="1" t="s">
        <v>16961</v>
      </c>
      <c r="J639" s="1" t="s">
        <v>16961</v>
      </c>
      <c r="K639" s="2"/>
      <c r="L639" s="1">
        <v>-16.0</v>
      </c>
      <c r="M639" s="1"/>
      <c r="N639" s="1">
        <v>8.2654</v>
      </c>
      <c r="O639" s="1" t="s">
        <v>15029</v>
      </c>
      <c r="P639" s="1" t="s">
        <v>15065</v>
      </c>
      <c r="Q639" s="2"/>
      <c r="S639" s="2"/>
      <c r="T639" s="2"/>
      <c r="U639" s="2"/>
      <c r="V639" s="2"/>
      <c r="W639" s="2"/>
      <c r="X639" s="2"/>
      <c r="Y639" s="2"/>
      <c r="Z639" s="2"/>
      <c r="AB639" s="2"/>
      <c r="AC639" s="2"/>
      <c r="AD639" s="2"/>
      <c r="AE639" s="2"/>
      <c r="AF639" s="2"/>
    </row>
    <row r="640">
      <c r="A640" s="1" t="s">
        <v>24</v>
      </c>
      <c r="B640" s="1" t="s">
        <v>17</v>
      </c>
      <c r="C640" s="1">
        <v>264.0</v>
      </c>
      <c r="D640" s="1">
        <v>0.0</v>
      </c>
      <c r="E640" s="1" t="s">
        <v>25</v>
      </c>
      <c r="F640" s="1" t="s">
        <v>26</v>
      </c>
      <c r="G640" s="1" t="s">
        <v>27</v>
      </c>
      <c r="H640" s="1" t="s">
        <v>16962</v>
      </c>
      <c r="I640" s="1" t="s">
        <v>16963</v>
      </c>
      <c r="J640" s="1" t="s">
        <v>16963</v>
      </c>
      <c r="K640" s="2"/>
      <c r="L640" s="1">
        <v>-16.0</v>
      </c>
      <c r="M640" s="1"/>
      <c r="N640" s="1">
        <v>8.444983333333333</v>
      </c>
      <c r="O640" s="1" t="s">
        <v>15029</v>
      </c>
      <c r="P640" s="1" t="s">
        <v>16964</v>
      </c>
      <c r="Q640" s="2"/>
      <c r="S640" s="2"/>
      <c r="T640" s="2"/>
      <c r="U640" s="2"/>
      <c r="V640" s="2"/>
      <c r="W640" s="2"/>
      <c r="X640" s="2"/>
      <c r="Y640" s="2"/>
      <c r="Z640" s="2"/>
      <c r="AB640" s="2"/>
      <c r="AC640" s="2"/>
      <c r="AD640" s="2"/>
      <c r="AE640" s="2"/>
      <c r="AF640" s="2"/>
    </row>
    <row r="641">
      <c r="A641" s="1" t="s">
        <v>48</v>
      </c>
      <c r="B641" s="1" t="s">
        <v>17</v>
      </c>
      <c r="C641" s="1">
        <v>546.0</v>
      </c>
      <c r="D641" s="1">
        <v>21.0</v>
      </c>
      <c r="E641" s="1" t="s">
        <v>25</v>
      </c>
      <c r="F641" s="1" t="s">
        <v>50</v>
      </c>
      <c r="G641" s="1" t="s">
        <v>27</v>
      </c>
      <c r="H641" s="1" t="s">
        <v>16965</v>
      </c>
      <c r="I641" s="1" t="s">
        <v>16966</v>
      </c>
      <c r="J641" s="1" t="s">
        <v>16967</v>
      </c>
      <c r="K641" s="1" t="s">
        <v>16968</v>
      </c>
      <c r="L641" s="1">
        <v>-30.0</v>
      </c>
      <c r="M641" s="1">
        <v>1.5443333333333333</v>
      </c>
      <c r="N641" s="1">
        <v>8.43495</v>
      </c>
      <c r="O641" s="1" t="s">
        <v>5142</v>
      </c>
      <c r="P641" s="1" t="s">
        <v>16969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24</v>
      </c>
      <c r="B642" s="1" t="s">
        <v>17</v>
      </c>
      <c r="C642" s="1">
        <v>214.2</v>
      </c>
      <c r="D642" s="1">
        <v>0.0</v>
      </c>
      <c r="E642" s="1" t="s">
        <v>25</v>
      </c>
      <c r="F642" s="1" t="s">
        <v>26</v>
      </c>
      <c r="G642" s="1" t="s">
        <v>27</v>
      </c>
      <c r="H642" s="1" t="s">
        <v>16970</v>
      </c>
      <c r="I642" s="1" t="s">
        <v>16971</v>
      </c>
      <c r="J642" s="1" t="s">
        <v>16971</v>
      </c>
      <c r="K642" s="2"/>
      <c r="L642" s="1">
        <v>-17.0</v>
      </c>
      <c r="M642" s="1"/>
      <c r="N642" s="1">
        <v>7.556016666666666</v>
      </c>
      <c r="O642" s="1" t="s">
        <v>15029</v>
      </c>
      <c r="P642" s="1" t="s">
        <v>16972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24</v>
      </c>
      <c r="B643" s="1" t="s">
        <v>17</v>
      </c>
      <c r="C643" s="1">
        <v>329.0</v>
      </c>
      <c r="D643" s="1">
        <v>0.0</v>
      </c>
      <c r="E643" s="1" t="s">
        <v>25</v>
      </c>
      <c r="F643" s="1" t="s">
        <v>26</v>
      </c>
      <c r="G643" s="1" t="s">
        <v>27</v>
      </c>
      <c r="H643" s="1" t="s">
        <v>16973</v>
      </c>
      <c r="I643" s="1" t="s">
        <v>16974</v>
      </c>
      <c r="J643" s="1" t="s">
        <v>16974</v>
      </c>
      <c r="K643" s="2"/>
      <c r="L643" s="1">
        <v>-17.0</v>
      </c>
      <c r="M643" s="1"/>
      <c r="N643" s="1">
        <v>7.3997</v>
      </c>
      <c r="O643" s="1" t="s">
        <v>15029</v>
      </c>
      <c r="P643" s="1" t="s">
        <v>16542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48</v>
      </c>
      <c r="B644" s="1" t="s">
        <v>17</v>
      </c>
      <c r="C644" s="1">
        <v>245.0</v>
      </c>
      <c r="D644" s="1">
        <v>61.0</v>
      </c>
      <c r="E644" s="2"/>
      <c r="F644" s="1" t="s">
        <v>18</v>
      </c>
      <c r="G644" s="1" t="s">
        <v>123</v>
      </c>
      <c r="H644" s="1" t="s">
        <v>16975</v>
      </c>
      <c r="I644" s="1" t="s">
        <v>16976</v>
      </c>
      <c r="J644" s="1" t="s">
        <v>16976</v>
      </c>
      <c r="K644" s="2"/>
      <c r="L644" s="1">
        <v>-13.0</v>
      </c>
      <c r="M644" s="1"/>
      <c r="N644" s="1">
        <v>15.91515</v>
      </c>
      <c r="O644" s="1" t="s">
        <v>5142</v>
      </c>
      <c r="P644" s="1" t="s">
        <v>8050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24</v>
      </c>
      <c r="B645" s="1" t="s">
        <v>17</v>
      </c>
      <c r="C645" s="1">
        <v>273.2</v>
      </c>
      <c r="D645" s="1">
        <v>0.0</v>
      </c>
      <c r="E645" s="1" t="s">
        <v>25</v>
      </c>
      <c r="F645" s="1" t="s">
        <v>26</v>
      </c>
      <c r="G645" s="1" t="s">
        <v>27</v>
      </c>
      <c r="H645" s="1" t="s">
        <v>16977</v>
      </c>
      <c r="I645" s="1" t="s">
        <v>16978</v>
      </c>
      <c r="J645" s="1" t="s">
        <v>16978</v>
      </c>
      <c r="K645" s="2"/>
      <c r="L645" s="1">
        <v>-3.0</v>
      </c>
      <c r="M645" s="1"/>
      <c r="N645" s="1">
        <v>21.972533333333335</v>
      </c>
      <c r="O645" s="1" t="s">
        <v>15029</v>
      </c>
      <c r="P645" s="1" t="s">
        <v>16979</v>
      </c>
      <c r="Q645" s="2"/>
      <c r="S645" s="2"/>
      <c r="T645" s="2"/>
      <c r="U645" s="2"/>
      <c r="V645" s="2"/>
      <c r="W645" s="2"/>
      <c r="X645" s="2"/>
      <c r="Y645" s="2"/>
      <c r="Z645" s="2"/>
      <c r="AB645" s="2"/>
      <c r="AC645" s="2"/>
      <c r="AD645" s="2"/>
      <c r="AE645" s="2"/>
      <c r="AF645" s="2"/>
    </row>
    <row r="646">
      <c r="A646" s="1" t="s">
        <v>24</v>
      </c>
      <c r="B646" s="1" t="s">
        <v>17</v>
      </c>
      <c r="C646" s="1">
        <v>329.0</v>
      </c>
      <c r="D646" s="1">
        <v>0.0</v>
      </c>
      <c r="E646" s="1" t="s">
        <v>25</v>
      </c>
      <c r="F646" s="1" t="s">
        <v>26</v>
      </c>
      <c r="G646" s="1" t="s">
        <v>27</v>
      </c>
      <c r="H646" s="1" t="s">
        <v>16980</v>
      </c>
      <c r="I646" s="1" t="s">
        <v>16981</v>
      </c>
      <c r="J646" s="1" t="s">
        <v>16981</v>
      </c>
      <c r="K646" s="2"/>
      <c r="L646" s="1">
        <v>-11.0</v>
      </c>
      <c r="M646" s="1"/>
      <c r="N646" s="1">
        <v>13.20875</v>
      </c>
      <c r="O646" s="1" t="s">
        <v>15029</v>
      </c>
      <c r="P646" s="1" t="s">
        <v>16982</v>
      </c>
      <c r="Q646" s="2"/>
      <c r="S646" s="2"/>
      <c r="T646" s="2"/>
      <c r="U646" s="2"/>
      <c r="V646" s="2"/>
      <c r="W646" s="2"/>
      <c r="X646" s="2"/>
      <c r="Y646" s="2"/>
      <c r="Z646" s="2"/>
      <c r="AB646" s="2"/>
      <c r="AC646" s="2"/>
      <c r="AD646" s="2"/>
      <c r="AE646" s="2"/>
      <c r="AF646" s="2"/>
    </row>
    <row r="647">
      <c r="A647" s="1" t="s">
        <v>24</v>
      </c>
      <c r="B647" s="1" t="s">
        <v>17</v>
      </c>
      <c r="C647" s="1">
        <v>582.2</v>
      </c>
      <c r="D647" s="1">
        <v>0.0</v>
      </c>
      <c r="E647" s="1" t="s">
        <v>25</v>
      </c>
      <c r="F647" s="1" t="s">
        <v>26</v>
      </c>
      <c r="G647" s="1" t="s">
        <v>27</v>
      </c>
      <c r="H647" s="1" t="s">
        <v>16983</v>
      </c>
      <c r="I647" s="1" t="s">
        <v>16984</v>
      </c>
      <c r="J647" s="1" t="s">
        <v>16984</v>
      </c>
      <c r="K647" s="2"/>
      <c r="L647" s="1">
        <v>-13.0</v>
      </c>
      <c r="M647" s="1"/>
      <c r="N647" s="1">
        <v>14.329916666666668</v>
      </c>
      <c r="O647" s="1" t="s">
        <v>15029</v>
      </c>
      <c r="P647" s="1" t="s">
        <v>16985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24</v>
      </c>
      <c r="B648" s="1" t="s">
        <v>17</v>
      </c>
      <c r="C648" s="1">
        <v>692.0</v>
      </c>
      <c r="D648" s="1">
        <v>0.0</v>
      </c>
      <c r="E648" s="1" t="s">
        <v>25</v>
      </c>
      <c r="F648" s="1" t="s">
        <v>26</v>
      </c>
      <c r="G648" s="1" t="s">
        <v>27</v>
      </c>
      <c r="H648" s="1" t="s">
        <v>16986</v>
      </c>
      <c r="I648" s="1" t="s">
        <v>16987</v>
      </c>
      <c r="J648" s="1" t="s">
        <v>16987</v>
      </c>
      <c r="K648" s="2"/>
      <c r="L648" s="1">
        <v>-16.0</v>
      </c>
      <c r="M648" s="1"/>
      <c r="N648" s="1">
        <v>11.725183333333334</v>
      </c>
      <c r="O648" s="1" t="s">
        <v>15029</v>
      </c>
      <c r="P648" s="1" t="s">
        <v>16988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1" t="s">
        <v>24</v>
      </c>
      <c r="B649" s="1" t="s">
        <v>17</v>
      </c>
      <c r="C649" s="1">
        <v>271.2</v>
      </c>
      <c r="D649" s="1">
        <v>0.0</v>
      </c>
      <c r="E649" s="1" t="s">
        <v>25</v>
      </c>
      <c r="F649" s="1" t="s">
        <v>26</v>
      </c>
      <c r="G649" s="1" t="s">
        <v>27</v>
      </c>
      <c r="H649" s="1" t="s">
        <v>16989</v>
      </c>
      <c r="I649" s="1" t="s">
        <v>16990</v>
      </c>
      <c r="J649" s="1" t="s">
        <v>16990</v>
      </c>
      <c r="K649" s="2"/>
      <c r="L649" s="1">
        <v>-18.0</v>
      </c>
      <c r="M649" s="1"/>
      <c r="N649" s="1">
        <v>6.812983333333333</v>
      </c>
      <c r="O649" s="1" t="s">
        <v>15029</v>
      </c>
      <c r="P649" s="1" t="s">
        <v>16991</v>
      </c>
      <c r="Q649" s="2"/>
      <c r="S649" s="2"/>
      <c r="T649" s="2"/>
      <c r="U649" s="2"/>
      <c r="V649" s="2"/>
      <c r="W649" s="2"/>
      <c r="X649" s="2"/>
      <c r="Y649" s="2"/>
      <c r="Z649" s="2"/>
      <c r="AB649" s="2"/>
      <c r="AC649" s="2"/>
      <c r="AD649" s="2"/>
      <c r="AE649" s="2"/>
      <c r="AF649" s="2"/>
    </row>
    <row r="650">
      <c r="A650" s="1" t="s">
        <v>24</v>
      </c>
      <c r="B650" s="1" t="s">
        <v>17</v>
      </c>
      <c r="C650" s="1">
        <v>223.0</v>
      </c>
      <c r="D650" s="1">
        <v>0.0</v>
      </c>
      <c r="E650" s="1" t="s">
        <v>25</v>
      </c>
      <c r="F650" s="1" t="s">
        <v>26</v>
      </c>
      <c r="G650" s="1" t="s">
        <v>27</v>
      </c>
      <c r="H650" s="1" t="s">
        <v>16992</v>
      </c>
      <c r="I650" s="1" t="s">
        <v>16993</v>
      </c>
      <c r="J650" s="1" t="s">
        <v>16993</v>
      </c>
      <c r="K650" s="2"/>
      <c r="L650" s="1">
        <v>-16.0</v>
      </c>
      <c r="M650" s="1"/>
      <c r="N650" s="1">
        <v>8.376033333333334</v>
      </c>
      <c r="O650" s="1" t="s">
        <v>15029</v>
      </c>
      <c r="P650" s="1" t="s">
        <v>16994</v>
      </c>
      <c r="Q650" s="2"/>
      <c r="S650" s="2"/>
      <c r="T650" s="2"/>
      <c r="U650" s="2"/>
      <c r="V650" s="2"/>
      <c r="W650" s="2"/>
      <c r="X650" s="2"/>
      <c r="Y650" s="2"/>
      <c r="Z650" s="2"/>
      <c r="AB650" s="2"/>
      <c r="AC650" s="2"/>
      <c r="AD650" s="2"/>
      <c r="AE650" s="2"/>
      <c r="AF650" s="2"/>
    </row>
    <row r="651">
      <c r="A651" s="1" t="s">
        <v>32</v>
      </c>
      <c r="B651" s="1" t="s">
        <v>17</v>
      </c>
      <c r="C651" s="1">
        <v>508.0</v>
      </c>
      <c r="D651" s="1">
        <v>0.0</v>
      </c>
      <c r="E651" s="2"/>
      <c r="F651" s="1" t="s">
        <v>26</v>
      </c>
      <c r="G651" s="1" t="s">
        <v>27</v>
      </c>
      <c r="H651" s="1" t="s">
        <v>16995</v>
      </c>
      <c r="I651" s="1" t="s">
        <v>16996</v>
      </c>
      <c r="J651" s="1" t="s">
        <v>16996</v>
      </c>
      <c r="K651" s="2"/>
      <c r="L651" s="1">
        <v>-5.0</v>
      </c>
      <c r="M651" s="1"/>
      <c r="N651" s="1">
        <v>15.6953</v>
      </c>
      <c r="O651" s="1" t="s">
        <v>15029</v>
      </c>
      <c r="P651" s="1" t="s">
        <v>16997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16</v>
      </c>
      <c r="B652" s="1" t="s">
        <v>17</v>
      </c>
      <c r="C652" s="1">
        <v>279.0</v>
      </c>
      <c r="D652" s="1">
        <v>0.0</v>
      </c>
      <c r="E652" s="2"/>
      <c r="F652" s="1" t="s">
        <v>18</v>
      </c>
      <c r="G652" s="1" t="s">
        <v>19</v>
      </c>
      <c r="H652" s="1" t="s">
        <v>16998</v>
      </c>
      <c r="I652" s="1" t="s">
        <v>16999</v>
      </c>
      <c r="J652" s="1" t="s">
        <v>16999</v>
      </c>
      <c r="K652" s="2"/>
      <c r="L652" s="1">
        <v>-1.0</v>
      </c>
      <c r="M652" s="1"/>
      <c r="N652" s="1">
        <v>13.55945</v>
      </c>
      <c r="O652" s="1" t="s">
        <v>22</v>
      </c>
      <c r="P652" s="1" t="s">
        <v>17000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16</v>
      </c>
      <c r="B653" s="1" t="s">
        <v>17</v>
      </c>
      <c r="C653" s="1">
        <v>772.0</v>
      </c>
      <c r="D653" s="1">
        <v>0.0</v>
      </c>
      <c r="E653" s="2"/>
      <c r="F653" s="1" t="s">
        <v>18</v>
      </c>
      <c r="G653" s="1" t="s">
        <v>19</v>
      </c>
      <c r="H653" s="1" t="s">
        <v>17001</v>
      </c>
      <c r="I653" s="1" t="s">
        <v>17002</v>
      </c>
      <c r="J653" s="1" t="s">
        <v>17002</v>
      </c>
      <c r="K653" s="2"/>
      <c r="L653" s="1">
        <v>-8.0</v>
      </c>
      <c r="M653" s="1"/>
      <c r="N653" s="1">
        <v>11.953833333333334</v>
      </c>
      <c r="O653" s="1" t="s">
        <v>22</v>
      </c>
      <c r="P653" s="1" t="s">
        <v>17003</v>
      </c>
      <c r="Q653" s="2"/>
      <c r="S653" s="2"/>
      <c r="T653" s="2"/>
      <c r="U653" s="2"/>
      <c r="V653" s="2"/>
      <c r="W653" s="2"/>
      <c r="X653" s="2"/>
      <c r="Y653" s="2"/>
      <c r="Z653" s="2"/>
      <c r="AB653" s="2"/>
      <c r="AC653" s="2"/>
      <c r="AD653" s="2"/>
      <c r="AE653" s="2"/>
      <c r="AF653" s="2"/>
    </row>
    <row r="654">
      <c r="A654" s="1" t="s">
        <v>32</v>
      </c>
      <c r="B654" s="1" t="s">
        <v>17</v>
      </c>
      <c r="C654" s="1">
        <v>469.0</v>
      </c>
      <c r="D654" s="1">
        <v>0.0</v>
      </c>
      <c r="E654" s="2"/>
      <c r="F654" s="1" t="s">
        <v>26</v>
      </c>
      <c r="G654" s="1" t="s">
        <v>27</v>
      </c>
      <c r="H654" s="1" t="s">
        <v>17004</v>
      </c>
      <c r="I654" s="1" t="s">
        <v>17005</v>
      </c>
      <c r="J654" s="1" t="s">
        <v>17005</v>
      </c>
      <c r="K654" s="2"/>
      <c r="L654" s="1">
        <v>-10.0</v>
      </c>
      <c r="M654" s="1"/>
      <c r="N654" s="1">
        <v>11.981383333333333</v>
      </c>
      <c r="O654" s="1" t="s">
        <v>15029</v>
      </c>
      <c r="P654" s="1" t="s">
        <v>17006</v>
      </c>
      <c r="Q654" s="2"/>
      <c r="S654" s="2"/>
      <c r="T654" s="2"/>
      <c r="U654" s="2"/>
      <c r="V654" s="2"/>
      <c r="W654" s="2"/>
      <c r="X654" s="2"/>
      <c r="Y654" s="2"/>
      <c r="Z654" s="2"/>
      <c r="AB654" s="2"/>
      <c r="AC654" s="2"/>
      <c r="AD654" s="2"/>
      <c r="AE654" s="2"/>
      <c r="AF654" s="2"/>
    </row>
    <row r="655">
      <c r="A655" s="1" t="s">
        <v>48</v>
      </c>
      <c r="B655" s="1" t="s">
        <v>17</v>
      </c>
      <c r="C655" s="1">
        <v>413.0</v>
      </c>
      <c r="D655" s="1">
        <v>20.0</v>
      </c>
      <c r="E655" s="1" t="s">
        <v>25</v>
      </c>
      <c r="F655" s="1" t="s">
        <v>50</v>
      </c>
      <c r="G655" s="1" t="s">
        <v>27</v>
      </c>
      <c r="H655" s="1" t="s">
        <v>17007</v>
      </c>
      <c r="I655" s="1" t="s">
        <v>17008</v>
      </c>
      <c r="J655" s="1" t="s">
        <v>17009</v>
      </c>
      <c r="K655" s="1" t="s">
        <v>17010</v>
      </c>
      <c r="L655" s="1">
        <v>-13.0</v>
      </c>
      <c r="M655" s="1">
        <v>0.47331666666666666</v>
      </c>
      <c r="N655" s="1">
        <v>7.6763</v>
      </c>
      <c r="O655" s="1" t="s">
        <v>5142</v>
      </c>
      <c r="P655" s="1" t="s">
        <v>17011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16</v>
      </c>
      <c r="B656" s="1" t="s">
        <v>17</v>
      </c>
      <c r="C656" s="1">
        <v>269.0</v>
      </c>
      <c r="D656" s="1">
        <v>0.0</v>
      </c>
      <c r="E656" s="2"/>
      <c r="F656" s="1" t="s">
        <v>18</v>
      </c>
      <c r="G656" s="1" t="s">
        <v>19</v>
      </c>
      <c r="H656" s="1" t="s">
        <v>17012</v>
      </c>
      <c r="I656" s="1" t="s">
        <v>17013</v>
      </c>
      <c r="J656" s="1" t="s">
        <v>17013</v>
      </c>
      <c r="K656" s="2"/>
      <c r="L656" s="1">
        <v>-8.0</v>
      </c>
      <c r="M656" s="1"/>
      <c r="N656" s="1">
        <v>6.458966666666667</v>
      </c>
      <c r="O656" s="1" t="s">
        <v>22</v>
      </c>
      <c r="P656" s="1" t="s">
        <v>17014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1" t="s">
        <v>32</v>
      </c>
      <c r="B657" s="1" t="s">
        <v>17</v>
      </c>
      <c r="C657" s="1">
        <v>613.0</v>
      </c>
      <c r="D657" s="1">
        <v>0.0</v>
      </c>
      <c r="E657" s="2"/>
      <c r="F657" s="1" t="s">
        <v>26</v>
      </c>
      <c r="G657" s="1" t="s">
        <v>27</v>
      </c>
      <c r="H657" s="1" t="s">
        <v>17015</v>
      </c>
      <c r="I657" s="1" t="s">
        <v>17016</v>
      </c>
      <c r="J657" s="1" t="s">
        <v>17016</v>
      </c>
      <c r="K657" s="2"/>
      <c r="L657" s="1">
        <v>-6.0</v>
      </c>
      <c r="M657" s="1"/>
      <c r="N657" s="1">
        <v>15.96685</v>
      </c>
      <c r="O657" s="1" t="s">
        <v>15029</v>
      </c>
      <c r="P657" s="1" t="s">
        <v>17017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1" t="s">
        <v>32</v>
      </c>
      <c r="B658" s="1" t="s">
        <v>17</v>
      </c>
      <c r="C658" s="1">
        <v>618.0</v>
      </c>
      <c r="D658" s="1">
        <v>0.0</v>
      </c>
      <c r="E658" s="2"/>
      <c r="F658" s="1" t="s">
        <v>26</v>
      </c>
      <c r="G658" s="1" t="s">
        <v>27</v>
      </c>
      <c r="H658" s="1" t="s">
        <v>17018</v>
      </c>
      <c r="I658" s="1" t="s">
        <v>17019</v>
      </c>
      <c r="J658" s="1" t="s">
        <v>17019</v>
      </c>
      <c r="K658" s="2"/>
      <c r="L658" s="1">
        <v>-10.0</v>
      </c>
      <c r="M658" s="1"/>
      <c r="N658" s="1">
        <v>11.85595</v>
      </c>
      <c r="O658" s="1" t="s">
        <v>15029</v>
      </c>
      <c r="P658" s="1" t="s">
        <v>17020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48</v>
      </c>
      <c r="B659" s="1" t="s">
        <v>17</v>
      </c>
      <c r="C659" s="1">
        <v>807.0</v>
      </c>
      <c r="D659" s="1">
        <v>0.0</v>
      </c>
      <c r="E659" s="1" t="s">
        <v>25</v>
      </c>
      <c r="F659" s="1" t="s">
        <v>50</v>
      </c>
      <c r="G659" s="1" t="s">
        <v>27</v>
      </c>
      <c r="H659" s="1" t="s">
        <v>17021</v>
      </c>
      <c r="I659" s="1" t="s">
        <v>17022</v>
      </c>
      <c r="J659" s="1" t="s">
        <v>17023</v>
      </c>
      <c r="K659" s="1" t="s">
        <v>17024</v>
      </c>
      <c r="L659" s="1">
        <v>-7.0</v>
      </c>
      <c r="M659" s="1">
        <v>0.22633333333333333</v>
      </c>
      <c r="N659" s="1">
        <v>11.749666666666666</v>
      </c>
      <c r="O659" s="1" t="s">
        <v>5142</v>
      </c>
      <c r="P659" s="1" t="s">
        <v>17025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16</v>
      </c>
      <c r="B660" s="1" t="s">
        <v>17</v>
      </c>
      <c r="C660" s="1">
        <v>209.0</v>
      </c>
      <c r="D660" s="1">
        <v>0.0</v>
      </c>
      <c r="E660" s="2"/>
      <c r="F660" s="1" t="s">
        <v>18</v>
      </c>
      <c r="G660" s="1" t="s">
        <v>19</v>
      </c>
      <c r="H660" s="1" t="s">
        <v>17026</v>
      </c>
      <c r="I660" s="1" t="s">
        <v>17027</v>
      </c>
      <c r="J660" s="1" t="s">
        <v>17027</v>
      </c>
      <c r="K660" s="2"/>
      <c r="L660" s="1">
        <v>-8.0</v>
      </c>
      <c r="M660" s="1"/>
      <c r="N660" s="1">
        <v>6.003933333333333</v>
      </c>
      <c r="O660" s="1" t="s">
        <v>22</v>
      </c>
      <c r="P660" s="1" t="s">
        <v>17028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1" t="s">
        <v>16</v>
      </c>
      <c r="B661" s="1" t="s">
        <v>17</v>
      </c>
      <c r="C661" s="1">
        <v>374.0</v>
      </c>
      <c r="D661" s="1">
        <v>0.0</v>
      </c>
      <c r="E661" s="2"/>
      <c r="F661" s="1" t="s">
        <v>18</v>
      </c>
      <c r="G661" s="1" t="s">
        <v>19</v>
      </c>
      <c r="H661" s="1" t="s">
        <v>17029</v>
      </c>
      <c r="I661" s="1" t="s">
        <v>17030</v>
      </c>
      <c r="J661" s="1" t="s">
        <v>17030</v>
      </c>
      <c r="K661" s="2"/>
      <c r="L661" s="1">
        <v>-6.0</v>
      </c>
      <c r="M661" s="1"/>
      <c r="N661" s="1">
        <v>8.077766666666667</v>
      </c>
      <c r="O661" s="1" t="s">
        <v>22</v>
      </c>
      <c r="P661" s="1" t="s">
        <v>17031</v>
      </c>
      <c r="Q661" s="2"/>
      <c r="S661" s="2"/>
      <c r="T661" s="2"/>
      <c r="U661" s="2"/>
      <c r="V661" s="2"/>
      <c r="W661" s="2"/>
      <c r="X661" s="2"/>
      <c r="Y661" s="2"/>
      <c r="Z661" s="2"/>
      <c r="AB661" s="2"/>
      <c r="AC661" s="2"/>
      <c r="AD661" s="2"/>
      <c r="AE661" s="2"/>
      <c r="AF661" s="2"/>
    </row>
    <row r="662">
      <c r="A662" s="1" t="s">
        <v>16</v>
      </c>
      <c r="B662" s="1" t="s">
        <v>17</v>
      </c>
      <c r="C662" s="1">
        <v>648.0</v>
      </c>
      <c r="D662" s="1">
        <v>0.0</v>
      </c>
      <c r="E662" s="2"/>
      <c r="F662" s="1" t="s">
        <v>18</v>
      </c>
      <c r="G662" s="1" t="s">
        <v>19</v>
      </c>
      <c r="H662" s="1" t="s">
        <v>17032</v>
      </c>
      <c r="I662" s="1" t="s">
        <v>17033</v>
      </c>
      <c r="J662" s="1" t="s">
        <v>17033</v>
      </c>
      <c r="K662" s="2"/>
      <c r="L662" s="1">
        <v>-11.0</v>
      </c>
      <c r="M662" s="1"/>
      <c r="N662" s="1">
        <v>8.760433333333333</v>
      </c>
      <c r="O662" s="1" t="s">
        <v>22</v>
      </c>
      <c r="P662" s="1" t="s">
        <v>17034</v>
      </c>
      <c r="Q662" s="2"/>
      <c r="S662" s="2"/>
      <c r="T662" s="2"/>
      <c r="U662" s="2"/>
      <c r="V662" s="2"/>
      <c r="W662" s="2"/>
      <c r="X662" s="2"/>
      <c r="Y662" s="2"/>
      <c r="Z662" s="2"/>
      <c r="AB662" s="2"/>
      <c r="AC662" s="2"/>
      <c r="AD662" s="2"/>
      <c r="AE662" s="2"/>
      <c r="AF662" s="2"/>
    </row>
    <row r="663">
      <c r="A663" s="1" t="s">
        <v>24</v>
      </c>
      <c r="B663" s="1" t="s">
        <v>17</v>
      </c>
      <c r="C663" s="1">
        <v>214.2</v>
      </c>
      <c r="D663" s="1">
        <v>0.0</v>
      </c>
      <c r="E663" s="1" t="s">
        <v>25</v>
      </c>
      <c r="F663" s="1" t="s">
        <v>26</v>
      </c>
      <c r="G663" s="1" t="s">
        <v>27</v>
      </c>
      <c r="H663" s="1" t="s">
        <v>17035</v>
      </c>
      <c r="I663" s="1" t="s">
        <v>17036</v>
      </c>
      <c r="J663" s="1" t="s">
        <v>17036</v>
      </c>
      <c r="K663" s="2"/>
      <c r="L663" s="1">
        <v>-18.0</v>
      </c>
      <c r="M663" s="1"/>
      <c r="N663" s="1">
        <v>6.4492666666666665</v>
      </c>
      <c r="O663" s="1" t="s">
        <v>15029</v>
      </c>
      <c r="P663" s="1" t="s">
        <v>15065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1" t="s">
        <v>24</v>
      </c>
      <c r="B664" s="1" t="s">
        <v>17</v>
      </c>
      <c r="C664" s="1">
        <v>396.4</v>
      </c>
      <c r="D664" s="1">
        <v>0.0</v>
      </c>
      <c r="E664" s="1" t="s">
        <v>25</v>
      </c>
      <c r="F664" s="1" t="s">
        <v>26</v>
      </c>
      <c r="G664" s="1" t="s">
        <v>27</v>
      </c>
      <c r="H664" s="1" t="s">
        <v>17037</v>
      </c>
      <c r="I664" s="1" t="s">
        <v>17038</v>
      </c>
      <c r="J664" s="1" t="s">
        <v>17038</v>
      </c>
      <c r="K664" s="2"/>
      <c r="L664" s="1">
        <v>-17.0</v>
      </c>
      <c r="M664" s="1"/>
      <c r="N664" s="1">
        <v>7.026883333333333</v>
      </c>
      <c r="O664" s="1" t="s">
        <v>15029</v>
      </c>
      <c r="P664" s="1" t="s">
        <v>17039</v>
      </c>
      <c r="Q664" s="2"/>
      <c r="S664" s="2"/>
      <c r="T664" s="2"/>
      <c r="U664" s="2"/>
      <c r="V664" s="2"/>
      <c r="W664" s="2"/>
      <c r="X664" s="2"/>
      <c r="Y664" s="2"/>
      <c r="Z664" s="2"/>
      <c r="AB664" s="2"/>
      <c r="AC664" s="2"/>
      <c r="AD664" s="2"/>
      <c r="AE664" s="2"/>
      <c r="AF664" s="2"/>
    </row>
    <row r="665">
      <c r="A665" s="1" t="s">
        <v>24</v>
      </c>
      <c r="B665" s="1" t="s">
        <v>17</v>
      </c>
      <c r="C665" s="1">
        <v>249.2</v>
      </c>
      <c r="D665" s="1">
        <v>0.0</v>
      </c>
      <c r="E665" s="1" t="s">
        <v>25</v>
      </c>
      <c r="F665" s="1" t="s">
        <v>26</v>
      </c>
      <c r="G665" s="1" t="s">
        <v>27</v>
      </c>
      <c r="H665" s="1" t="s">
        <v>17040</v>
      </c>
      <c r="I665" s="1" t="s">
        <v>17041</v>
      </c>
      <c r="J665" s="1" t="s">
        <v>17041</v>
      </c>
      <c r="K665" s="2"/>
      <c r="L665" s="1">
        <v>-16.0</v>
      </c>
      <c r="M665" s="1"/>
      <c r="N665" s="1">
        <v>8.3046</v>
      </c>
      <c r="O665" s="1" t="s">
        <v>15029</v>
      </c>
      <c r="P665" s="1" t="s">
        <v>17042</v>
      </c>
      <c r="Q665" s="2"/>
      <c r="S665" s="2"/>
      <c r="T665" s="2"/>
      <c r="U665" s="2"/>
      <c r="V665" s="2"/>
      <c r="W665" s="2"/>
      <c r="X665" s="2"/>
      <c r="Y665" s="2"/>
      <c r="Z665" s="2"/>
      <c r="AB665" s="2"/>
      <c r="AC665" s="2"/>
      <c r="AD665" s="2"/>
      <c r="AE665" s="2"/>
      <c r="AF665" s="2"/>
    </row>
    <row r="666">
      <c r="A666" s="1" t="s">
        <v>24</v>
      </c>
      <c r="B666" s="1" t="s">
        <v>17</v>
      </c>
      <c r="C666" s="1">
        <v>396.4</v>
      </c>
      <c r="D666" s="1">
        <v>0.0</v>
      </c>
      <c r="E666" s="1" t="s">
        <v>25</v>
      </c>
      <c r="F666" s="1" t="s">
        <v>26</v>
      </c>
      <c r="G666" s="1" t="s">
        <v>27</v>
      </c>
      <c r="H666" s="1" t="s">
        <v>17043</v>
      </c>
      <c r="I666" s="1" t="s">
        <v>17044</v>
      </c>
      <c r="J666" s="1" t="s">
        <v>17044</v>
      </c>
      <c r="K666" s="2"/>
      <c r="L666" s="1">
        <v>-17.0</v>
      </c>
      <c r="M666" s="1"/>
      <c r="N666" s="1">
        <v>7.961033333333333</v>
      </c>
      <c r="O666" s="1" t="s">
        <v>15029</v>
      </c>
      <c r="P666" s="1" t="s">
        <v>17045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1" t="s">
        <v>24</v>
      </c>
      <c r="B667" s="1" t="s">
        <v>17</v>
      </c>
      <c r="C667" s="1">
        <v>381.4</v>
      </c>
      <c r="D667" s="1">
        <v>0.0</v>
      </c>
      <c r="E667" s="1" t="s">
        <v>25</v>
      </c>
      <c r="F667" s="1" t="s">
        <v>26</v>
      </c>
      <c r="G667" s="1" t="s">
        <v>27</v>
      </c>
      <c r="H667" s="1" t="s">
        <v>17046</v>
      </c>
      <c r="I667" s="1" t="s">
        <v>17047</v>
      </c>
      <c r="J667" s="1" t="s">
        <v>17047</v>
      </c>
      <c r="K667" s="2"/>
      <c r="L667" s="1">
        <v>-11.0</v>
      </c>
      <c r="M667" s="1"/>
      <c r="N667" s="1">
        <v>13.110733333333334</v>
      </c>
      <c r="O667" s="1" t="s">
        <v>15029</v>
      </c>
      <c r="P667" s="1" t="s">
        <v>17048</v>
      </c>
      <c r="Q667" s="2"/>
      <c r="S667" s="2"/>
      <c r="T667" s="2"/>
      <c r="U667" s="2"/>
      <c r="V667" s="2"/>
      <c r="W667" s="2"/>
      <c r="X667" s="2"/>
      <c r="Y667" s="2"/>
      <c r="Z667" s="2"/>
      <c r="AB667" s="2"/>
      <c r="AC667" s="2"/>
      <c r="AD667" s="2"/>
      <c r="AE667" s="2"/>
      <c r="AF667" s="2"/>
    </row>
    <row r="668">
      <c r="A668" s="1" t="s">
        <v>32</v>
      </c>
      <c r="B668" s="1" t="s">
        <v>17</v>
      </c>
      <c r="C668" s="1">
        <v>756.0</v>
      </c>
      <c r="D668" s="1">
        <v>0.0</v>
      </c>
      <c r="E668" s="2"/>
      <c r="F668" s="1" t="s">
        <v>26</v>
      </c>
      <c r="G668" s="1" t="s">
        <v>27</v>
      </c>
      <c r="H668" s="1" t="s">
        <v>17049</v>
      </c>
      <c r="I668" s="1" t="s">
        <v>17050</v>
      </c>
      <c r="J668" s="1" t="s">
        <v>17050</v>
      </c>
      <c r="K668" s="2"/>
      <c r="L668" s="1">
        <v>0.0</v>
      </c>
      <c r="M668" s="1"/>
      <c r="N668" s="1">
        <v>22.12345</v>
      </c>
      <c r="O668" s="1" t="s">
        <v>15029</v>
      </c>
      <c r="P668" s="1" t="s">
        <v>17051</v>
      </c>
      <c r="Q668" s="2"/>
      <c r="S668" s="2"/>
      <c r="T668" s="2"/>
      <c r="U668" s="2"/>
      <c r="V668" s="2"/>
      <c r="W668" s="2"/>
      <c r="X668" s="2"/>
      <c r="Y668" s="2"/>
      <c r="Z668" s="2"/>
      <c r="AB668" s="2"/>
      <c r="AC668" s="2"/>
      <c r="AD668" s="2"/>
      <c r="AE668" s="2"/>
      <c r="AF668" s="2"/>
    </row>
    <row r="669">
      <c r="A669" s="1" t="s">
        <v>24</v>
      </c>
      <c r="B669" s="1" t="s">
        <v>17</v>
      </c>
      <c r="C669" s="1">
        <v>239.2</v>
      </c>
      <c r="D669" s="1">
        <v>0.0</v>
      </c>
      <c r="E669" s="1" t="s">
        <v>25</v>
      </c>
      <c r="F669" s="1" t="s">
        <v>26</v>
      </c>
      <c r="G669" s="1" t="s">
        <v>27</v>
      </c>
      <c r="H669" s="1" t="s">
        <v>17052</v>
      </c>
      <c r="I669" s="1" t="s">
        <v>17053</v>
      </c>
      <c r="J669" s="1" t="s">
        <v>17053</v>
      </c>
      <c r="K669" s="2"/>
      <c r="L669" s="1">
        <v>-15.0</v>
      </c>
      <c r="M669" s="1"/>
      <c r="N669" s="1">
        <v>9.493116666666667</v>
      </c>
      <c r="O669" s="1" t="s">
        <v>15029</v>
      </c>
      <c r="P669" s="1" t="s">
        <v>17054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24</v>
      </c>
      <c r="B670" s="1" t="s">
        <v>17</v>
      </c>
      <c r="C670" s="1">
        <v>466.0</v>
      </c>
      <c r="D670" s="1">
        <v>0.0</v>
      </c>
      <c r="E670" s="1" t="s">
        <v>25</v>
      </c>
      <c r="F670" s="1" t="s">
        <v>26</v>
      </c>
      <c r="G670" s="1" t="s">
        <v>27</v>
      </c>
      <c r="H670" s="1" t="s">
        <v>17055</v>
      </c>
      <c r="I670" s="1" t="s">
        <v>17056</v>
      </c>
      <c r="J670" s="1" t="s">
        <v>17056</v>
      </c>
      <c r="K670" s="2"/>
      <c r="L670" s="1">
        <v>-16.0</v>
      </c>
      <c r="M670" s="1"/>
      <c r="N670" s="1">
        <v>8.318383333333333</v>
      </c>
      <c r="O670" s="1" t="s">
        <v>15029</v>
      </c>
      <c r="P670" s="1" t="s">
        <v>17057</v>
      </c>
      <c r="Q670" s="2"/>
      <c r="S670" s="2"/>
      <c r="T670" s="2"/>
      <c r="U670" s="2"/>
      <c r="V670" s="2"/>
      <c r="W670" s="2"/>
      <c r="X670" s="2"/>
      <c r="Y670" s="2"/>
      <c r="Z670" s="2"/>
      <c r="AB670" s="2"/>
      <c r="AC670" s="2"/>
      <c r="AD670" s="2"/>
      <c r="AE670" s="2"/>
      <c r="AF670" s="2"/>
    </row>
    <row r="671">
      <c r="A671" s="1" t="s">
        <v>32</v>
      </c>
      <c r="B671" s="1" t="s">
        <v>17</v>
      </c>
      <c r="C671" s="1">
        <v>329.0</v>
      </c>
      <c r="D671" s="1">
        <v>0.0</v>
      </c>
      <c r="E671" s="2"/>
      <c r="F671" s="1" t="s">
        <v>26</v>
      </c>
      <c r="G671" s="1" t="s">
        <v>27</v>
      </c>
      <c r="H671" s="1" t="s">
        <v>17058</v>
      </c>
      <c r="I671" s="1" t="s">
        <v>17059</v>
      </c>
      <c r="J671" s="1" t="s">
        <v>17059</v>
      </c>
      <c r="K671" s="2"/>
      <c r="L671" s="1">
        <v>-5.0</v>
      </c>
      <c r="M671" s="1"/>
      <c r="N671" s="1">
        <v>13.479916666666666</v>
      </c>
      <c r="O671" s="1" t="s">
        <v>15029</v>
      </c>
      <c r="P671" s="1" t="s">
        <v>15699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1" t="s">
        <v>32</v>
      </c>
      <c r="B672" s="1" t="s">
        <v>17</v>
      </c>
      <c r="C672" s="1">
        <v>440.0</v>
      </c>
      <c r="D672" s="1">
        <v>0.0</v>
      </c>
      <c r="E672" s="2"/>
      <c r="F672" s="1" t="s">
        <v>26</v>
      </c>
      <c r="G672" s="1" t="s">
        <v>27</v>
      </c>
      <c r="H672" s="1" t="s">
        <v>17060</v>
      </c>
      <c r="I672" s="1" t="s">
        <v>17061</v>
      </c>
      <c r="J672" s="1" t="s">
        <v>17061</v>
      </c>
      <c r="K672" s="2"/>
      <c r="L672" s="1">
        <v>-12.0</v>
      </c>
      <c r="M672" s="1"/>
      <c r="N672" s="77">
        <v>8.4492</v>
      </c>
      <c r="O672" s="1" t="s">
        <v>15029</v>
      </c>
      <c r="P672" s="1" t="s">
        <v>17062</v>
      </c>
      <c r="Q672" s="2"/>
      <c r="S672" s="2"/>
      <c r="T672" s="2"/>
      <c r="U672" s="2"/>
      <c r="V672" s="2"/>
      <c r="W672" s="2"/>
      <c r="X672" s="2"/>
      <c r="Y672" s="2"/>
      <c r="Z672" s="2"/>
      <c r="AB672" s="2"/>
      <c r="AC672" s="2"/>
      <c r="AD672" s="2"/>
      <c r="AE672" s="2"/>
      <c r="AF672" s="2"/>
    </row>
    <row r="673">
      <c r="A673" s="1" t="s">
        <v>32</v>
      </c>
      <c r="B673" s="1" t="s">
        <v>17</v>
      </c>
      <c r="C673" s="1">
        <v>573.0</v>
      </c>
      <c r="D673" s="1">
        <v>0.0</v>
      </c>
      <c r="E673" s="2"/>
      <c r="F673" s="1" t="s">
        <v>26</v>
      </c>
      <c r="G673" s="1" t="s">
        <v>27</v>
      </c>
      <c r="H673" s="1" t="s">
        <v>17063</v>
      </c>
      <c r="I673" s="1" t="s">
        <v>17064</v>
      </c>
      <c r="J673" s="1" t="s">
        <v>17064</v>
      </c>
      <c r="K673" s="2"/>
      <c r="L673" s="1">
        <v>-8.0</v>
      </c>
      <c r="M673" s="1"/>
      <c r="N673" s="1">
        <v>12.277933333333333</v>
      </c>
      <c r="O673" s="1" t="s">
        <v>15029</v>
      </c>
      <c r="P673" s="1" t="s">
        <v>17065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1" t="s">
        <v>24</v>
      </c>
      <c r="B674" s="1" t="s">
        <v>17</v>
      </c>
      <c r="C674" s="1">
        <v>394.0</v>
      </c>
      <c r="D674" s="1">
        <v>0.0</v>
      </c>
      <c r="E674" s="1" t="s">
        <v>25</v>
      </c>
      <c r="F674" s="1" t="s">
        <v>26</v>
      </c>
      <c r="G674" s="1" t="s">
        <v>27</v>
      </c>
      <c r="H674" s="1" t="s">
        <v>17066</v>
      </c>
      <c r="I674" s="1" t="s">
        <v>17067</v>
      </c>
      <c r="J674" s="1" t="s">
        <v>17067</v>
      </c>
      <c r="K674" s="2"/>
      <c r="L674" s="1">
        <v>-16.0</v>
      </c>
      <c r="M674" s="1"/>
      <c r="N674" s="1">
        <v>8.229533333333332</v>
      </c>
      <c r="O674" s="1" t="s">
        <v>15029</v>
      </c>
      <c r="P674" s="1" t="s">
        <v>17068</v>
      </c>
      <c r="Q674" s="2"/>
      <c r="S674" s="2"/>
      <c r="T674" s="2"/>
      <c r="U674" s="2"/>
      <c r="V674" s="2"/>
      <c r="W674" s="2"/>
      <c r="X674" s="2"/>
      <c r="Y674" s="2"/>
      <c r="Z674" s="2"/>
      <c r="AB674" s="2"/>
      <c r="AC674" s="2"/>
      <c r="AD674" s="2"/>
      <c r="AE674" s="2"/>
      <c r="AF674" s="2"/>
    </row>
    <row r="675">
      <c r="A675" s="1" t="s">
        <v>48</v>
      </c>
      <c r="B675" s="1" t="s">
        <v>17</v>
      </c>
      <c r="C675" s="1">
        <v>409.0</v>
      </c>
      <c r="D675" s="1">
        <v>0.0</v>
      </c>
      <c r="E675" s="1" t="s">
        <v>25</v>
      </c>
      <c r="F675" s="1" t="s">
        <v>50</v>
      </c>
      <c r="G675" s="1" t="s">
        <v>27</v>
      </c>
      <c r="H675" s="1" t="s">
        <v>17069</v>
      </c>
      <c r="I675" s="1" t="s">
        <v>17070</v>
      </c>
      <c r="J675" s="1" t="s">
        <v>17071</v>
      </c>
      <c r="K675" s="1" t="s">
        <v>17072</v>
      </c>
      <c r="L675" s="1">
        <v>-16.0</v>
      </c>
      <c r="M675" s="1">
        <v>1.73485</v>
      </c>
      <c r="N675" s="1">
        <v>8.5607</v>
      </c>
      <c r="O675" s="1" t="s">
        <v>5142</v>
      </c>
      <c r="P675" s="1" t="s">
        <v>17073</v>
      </c>
      <c r="Q675" s="2"/>
      <c r="S675" s="2"/>
      <c r="T675" s="2"/>
      <c r="U675" s="2"/>
      <c r="V675" s="2"/>
      <c r="W675" s="2"/>
      <c r="X675" s="2"/>
      <c r="Y675" s="2"/>
      <c r="Z675" s="2"/>
      <c r="AB675" s="2"/>
      <c r="AC675" s="2"/>
      <c r="AD675" s="2"/>
      <c r="AE675" s="2"/>
      <c r="AF675" s="2"/>
    </row>
    <row r="676">
      <c r="A676" s="1" t="s">
        <v>24</v>
      </c>
      <c r="B676" s="1" t="s">
        <v>17</v>
      </c>
      <c r="C676" s="1">
        <v>394.0</v>
      </c>
      <c r="D676" s="1">
        <v>0.0</v>
      </c>
      <c r="E676" s="1" t="s">
        <v>25</v>
      </c>
      <c r="F676" s="1" t="s">
        <v>26</v>
      </c>
      <c r="G676" s="1" t="s">
        <v>27</v>
      </c>
      <c r="H676" s="1" t="s">
        <v>17074</v>
      </c>
      <c r="I676" s="1" t="s">
        <v>17075</v>
      </c>
      <c r="J676" s="1" t="s">
        <v>17075</v>
      </c>
      <c r="K676" s="2"/>
      <c r="L676" s="1">
        <v>-13.0</v>
      </c>
      <c r="M676" s="1"/>
      <c r="N676" s="1">
        <v>11.26395</v>
      </c>
      <c r="O676" s="1" t="s">
        <v>15029</v>
      </c>
      <c r="P676" s="1" t="s">
        <v>17076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1" t="s">
        <v>16</v>
      </c>
      <c r="B677" s="1" t="s">
        <v>17</v>
      </c>
      <c r="C677" s="1">
        <v>124.5</v>
      </c>
      <c r="D677" s="1">
        <v>124.5</v>
      </c>
      <c r="E677" s="2"/>
      <c r="F677" s="1" t="s">
        <v>18</v>
      </c>
      <c r="G677" s="1" t="s">
        <v>19</v>
      </c>
      <c r="H677" s="1" t="s">
        <v>17077</v>
      </c>
      <c r="I677" s="1" t="s">
        <v>17078</v>
      </c>
      <c r="J677" s="1" t="s">
        <v>17078</v>
      </c>
      <c r="K677" s="2"/>
      <c r="L677" s="1">
        <v>-7.0</v>
      </c>
      <c r="M677" s="1"/>
      <c r="N677" s="1">
        <v>7.6636</v>
      </c>
      <c r="O677" s="1" t="s">
        <v>22</v>
      </c>
      <c r="P677" s="1" t="s">
        <v>17079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16</v>
      </c>
      <c r="B678" s="1" t="s">
        <v>17</v>
      </c>
      <c r="C678" s="1">
        <v>209.0</v>
      </c>
      <c r="D678" s="1">
        <v>0.0</v>
      </c>
      <c r="E678" s="2"/>
      <c r="F678" s="1" t="s">
        <v>18</v>
      </c>
      <c r="G678" s="1" t="s">
        <v>19</v>
      </c>
      <c r="H678" s="1" t="s">
        <v>17080</v>
      </c>
      <c r="I678" s="1" t="s">
        <v>17081</v>
      </c>
      <c r="J678" s="1" t="s">
        <v>17081</v>
      </c>
      <c r="K678" s="2"/>
      <c r="L678" s="1">
        <v>-8.0</v>
      </c>
      <c r="M678" s="1"/>
      <c r="N678" s="1">
        <v>6.5834</v>
      </c>
      <c r="O678" s="1" t="s">
        <v>22</v>
      </c>
      <c r="P678" s="1" t="s">
        <v>17082</v>
      </c>
      <c r="Q678" s="2"/>
      <c r="S678" s="2"/>
      <c r="T678" s="2"/>
      <c r="U678" s="2"/>
      <c r="V678" s="2"/>
      <c r="W678" s="2"/>
      <c r="X678" s="2"/>
      <c r="Y678" s="2"/>
      <c r="Z678" s="2"/>
      <c r="AB678" s="2"/>
      <c r="AC678" s="2"/>
      <c r="AD678" s="2"/>
      <c r="AE678" s="2"/>
      <c r="AF678" s="2"/>
    </row>
    <row r="679">
      <c r="A679" s="1" t="s">
        <v>24</v>
      </c>
      <c r="B679" s="1" t="s">
        <v>17</v>
      </c>
      <c r="C679" s="1">
        <v>428.4</v>
      </c>
      <c r="D679" s="1">
        <v>0.0</v>
      </c>
      <c r="E679" s="1" t="s">
        <v>25</v>
      </c>
      <c r="F679" s="1" t="s">
        <v>26</v>
      </c>
      <c r="G679" s="1" t="s">
        <v>27</v>
      </c>
      <c r="H679" s="1" t="s">
        <v>17083</v>
      </c>
      <c r="I679" s="1" t="s">
        <v>17084</v>
      </c>
      <c r="J679" s="1" t="s">
        <v>17084</v>
      </c>
      <c r="K679" s="2"/>
      <c r="L679" s="1">
        <v>-14.0</v>
      </c>
      <c r="M679" s="1"/>
      <c r="N679" s="1">
        <v>10.327383333333334</v>
      </c>
      <c r="O679" s="1" t="s">
        <v>15029</v>
      </c>
      <c r="P679" s="1" t="s">
        <v>17085</v>
      </c>
      <c r="Q679" s="2"/>
      <c r="S679" s="2"/>
      <c r="T679" s="2"/>
      <c r="U679" s="2"/>
      <c r="V679" s="2"/>
      <c r="W679" s="2"/>
      <c r="X679" s="2"/>
      <c r="Y679" s="2"/>
      <c r="Z679" s="2"/>
      <c r="AB679" s="2"/>
      <c r="AC679" s="2"/>
      <c r="AD679" s="2"/>
      <c r="AE679" s="2"/>
      <c r="AF679" s="2"/>
    </row>
    <row r="680">
      <c r="A680" s="1" t="s">
        <v>24</v>
      </c>
      <c r="B680" s="1" t="s">
        <v>17</v>
      </c>
      <c r="C680" s="1">
        <v>214.2</v>
      </c>
      <c r="D680" s="1">
        <v>0.0</v>
      </c>
      <c r="E680" s="1" t="s">
        <v>25</v>
      </c>
      <c r="F680" s="1" t="s">
        <v>26</v>
      </c>
      <c r="G680" s="1" t="s">
        <v>27</v>
      </c>
      <c r="H680" s="1" t="s">
        <v>17086</v>
      </c>
      <c r="I680" s="1" t="s">
        <v>17087</v>
      </c>
      <c r="J680" s="1" t="s">
        <v>17087</v>
      </c>
      <c r="K680" s="2"/>
      <c r="L680" s="1">
        <v>-12.0</v>
      </c>
      <c r="M680" s="1"/>
      <c r="N680" s="1">
        <v>12.200616666666667</v>
      </c>
      <c r="O680" s="1" t="s">
        <v>15029</v>
      </c>
      <c r="P680" s="1" t="s">
        <v>15065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1" t="s">
        <v>32</v>
      </c>
      <c r="B681" s="1" t="s">
        <v>17</v>
      </c>
      <c r="C681" s="1">
        <v>399.0</v>
      </c>
      <c r="D681" s="1">
        <v>0.0</v>
      </c>
      <c r="E681" s="2"/>
      <c r="F681" s="1" t="s">
        <v>26</v>
      </c>
      <c r="G681" s="1" t="s">
        <v>27</v>
      </c>
      <c r="H681" s="1" t="s">
        <v>17088</v>
      </c>
      <c r="I681" s="1" t="s">
        <v>17089</v>
      </c>
      <c r="J681" s="1" t="s">
        <v>17089</v>
      </c>
      <c r="K681" s="2"/>
      <c r="L681" s="1">
        <v>1.0</v>
      </c>
      <c r="M681" s="1"/>
      <c r="N681" s="1">
        <v>21.7963</v>
      </c>
      <c r="O681" s="1" t="s">
        <v>15029</v>
      </c>
      <c r="P681" s="1" t="s">
        <v>17090</v>
      </c>
      <c r="Q681" s="2"/>
      <c r="S681" s="2"/>
      <c r="T681" s="2"/>
      <c r="U681" s="2"/>
      <c r="V681" s="2"/>
      <c r="W681" s="2"/>
      <c r="X681" s="2"/>
      <c r="Y681" s="2"/>
      <c r="Z681" s="2"/>
      <c r="AB681" s="2"/>
      <c r="AC681" s="2"/>
      <c r="AD681" s="2"/>
      <c r="AE681" s="2"/>
      <c r="AF681" s="2"/>
    </row>
    <row r="682">
      <c r="A682" s="1" t="s">
        <v>48</v>
      </c>
      <c r="B682" s="1" t="s">
        <v>17</v>
      </c>
      <c r="C682" s="1">
        <v>996.0</v>
      </c>
      <c r="D682" s="1">
        <v>0.0</v>
      </c>
      <c r="E682" s="1" t="s">
        <v>25</v>
      </c>
      <c r="F682" s="1" t="s">
        <v>50</v>
      </c>
      <c r="G682" s="1" t="s">
        <v>27</v>
      </c>
      <c r="H682" s="1" t="s">
        <v>17091</v>
      </c>
      <c r="I682" s="1" t="s">
        <v>17092</v>
      </c>
      <c r="J682" s="1" t="s">
        <v>17093</v>
      </c>
      <c r="K682" s="1" t="s">
        <v>17094</v>
      </c>
      <c r="L682" s="1">
        <v>7.0</v>
      </c>
      <c r="M682" s="1">
        <v>0.13881666666666667</v>
      </c>
      <c r="N682" s="1">
        <v>26.298333333333332</v>
      </c>
      <c r="O682" s="1" t="s">
        <v>5142</v>
      </c>
      <c r="P682" s="1" t="s">
        <v>17095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24</v>
      </c>
      <c r="B683" s="1" t="s">
        <v>17</v>
      </c>
      <c r="C683" s="1">
        <v>271.2</v>
      </c>
      <c r="D683" s="1">
        <v>0.0</v>
      </c>
      <c r="E683" s="1" t="s">
        <v>25</v>
      </c>
      <c r="F683" s="1" t="s">
        <v>26</v>
      </c>
      <c r="G683" s="1" t="s">
        <v>27</v>
      </c>
      <c r="H683" s="1" t="s">
        <v>17096</v>
      </c>
      <c r="I683" s="1" t="s">
        <v>17097</v>
      </c>
      <c r="J683" s="1" t="s">
        <v>17097</v>
      </c>
      <c r="K683" s="2"/>
      <c r="L683" s="1">
        <v>-6.0</v>
      </c>
      <c r="M683" s="1"/>
      <c r="N683" s="1">
        <v>18.291066666666666</v>
      </c>
      <c r="O683" s="1" t="s">
        <v>15029</v>
      </c>
      <c r="P683" s="1" t="s">
        <v>17098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32</v>
      </c>
      <c r="B684" s="1" t="s">
        <v>17</v>
      </c>
      <c r="C684" s="3">
        <v>716.0</v>
      </c>
      <c r="D684" s="1">
        <v>0.0</v>
      </c>
      <c r="E684" s="2"/>
      <c r="F684" s="1" t="s">
        <v>26</v>
      </c>
      <c r="G684" s="1" t="s">
        <v>27</v>
      </c>
      <c r="H684" s="1" t="s">
        <v>17099</v>
      </c>
      <c r="I684" s="1" t="s">
        <v>17100</v>
      </c>
      <c r="J684" s="1" t="s">
        <v>17100</v>
      </c>
      <c r="K684" s="2"/>
      <c r="L684" s="1">
        <v>-5.0</v>
      </c>
      <c r="M684" s="1"/>
      <c r="N684" s="1">
        <v>16.596466666666668</v>
      </c>
      <c r="O684" s="1" t="s">
        <v>15029</v>
      </c>
      <c r="P684" s="1" t="s">
        <v>17101</v>
      </c>
      <c r="Q684" s="2"/>
      <c r="S684" s="2"/>
      <c r="T684" s="2"/>
      <c r="U684" s="2"/>
      <c r="V684" s="2"/>
      <c r="W684" s="2"/>
      <c r="X684" s="2"/>
      <c r="Y684" s="2"/>
      <c r="Z684" s="2"/>
      <c r="AB684" s="2"/>
      <c r="AC684" s="2"/>
      <c r="AD684" s="2"/>
      <c r="AE684" s="2"/>
      <c r="AF684" s="2"/>
    </row>
    <row r="685">
      <c r="A685" s="1" t="s">
        <v>24</v>
      </c>
      <c r="B685" s="1" t="s">
        <v>17</v>
      </c>
      <c r="C685" s="1">
        <v>214.2</v>
      </c>
      <c r="D685" s="1">
        <v>0.0</v>
      </c>
      <c r="E685" s="1" t="s">
        <v>25</v>
      </c>
      <c r="F685" s="1" t="s">
        <v>26</v>
      </c>
      <c r="G685" s="1" t="s">
        <v>27</v>
      </c>
      <c r="H685" s="1" t="s">
        <v>17102</v>
      </c>
      <c r="I685" s="1" t="s">
        <v>17103</v>
      </c>
      <c r="J685" s="1" t="s">
        <v>17103</v>
      </c>
      <c r="K685" s="2"/>
      <c r="L685" s="1">
        <v>-18.0</v>
      </c>
      <c r="M685" s="1"/>
      <c r="N685" s="1">
        <v>6.30285</v>
      </c>
      <c r="O685" s="1" t="s">
        <v>15029</v>
      </c>
      <c r="P685" s="1" t="s">
        <v>15065</v>
      </c>
      <c r="Q685" s="2"/>
      <c r="S685" s="2"/>
      <c r="T685" s="2"/>
      <c r="U685" s="2"/>
      <c r="V685" s="2"/>
      <c r="W685" s="2"/>
      <c r="X685" s="2"/>
      <c r="Y685" s="2"/>
      <c r="Z685" s="2"/>
      <c r="AB685" s="2"/>
      <c r="AC685" s="2"/>
      <c r="AD685" s="2"/>
      <c r="AE685" s="2"/>
      <c r="AF685" s="2"/>
    </row>
    <row r="686">
      <c r="A686" s="1" t="s">
        <v>24</v>
      </c>
      <c r="B686" s="1" t="s">
        <v>17</v>
      </c>
      <c r="C686" s="1">
        <v>214.2</v>
      </c>
      <c r="D686" s="1">
        <v>0.0</v>
      </c>
      <c r="E686" s="1" t="s">
        <v>25</v>
      </c>
      <c r="F686" s="1" t="s">
        <v>26</v>
      </c>
      <c r="G686" s="1" t="s">
        <v>27</v>
      </c>
      <c r="H686" s="1" t="s">
        <v>17104</v>
      </c>
      <c r="I686" s="1" t="s">
        <v>17105</v>
      </c>
      <c r="J686" s="1" t="s">
        <v>17105</v>
      </c>
      <c r="K686" s="2"/>
      <c r="L686" s="1">
        <v>-19.0</v>
      </c>
      <c r="M686" s="1"/>
      <c r="N686" s="1">
        <v>5.453366666666667</v>
      </c>
      <c r="O686" s="1" t="s">
        <v>15029</v>
      </c>
      <c r="P686" s="1" t="s">
        <v>16503</v>
      </c>
      <c r="Q686" s="2"/>
      <c r="S686" s="2"/>
      <c r="T686" s="2"/>
      <c r="U686" s="2"/>
      <c r="V686" s="2"/>
      <c r="W686" s="2"/>
      <c r="X686" s="2"/>
      <c r="Y686" s="2"/>
      <c r="Z686" s="2"/>
      <c r="AB686" s="2"/>
      <c r="AC686" s="2"/>
      <c r="AD686" s="2"/>
      <c r="AE686" s="2"/>
      <c r="AF686" s="2"/>
    </row>
    <row r="687">
      <c r="A687" s="1" t="s">
        <v>16</v>
      </c>
      <c r="B687" s="1" t="s">
        <v>17</v>
      </c>
      <c r="C687" s="1">
        <v>996.0</v>
      </c>
      <c r="D687" s="1">
        <v>0.0</v>
      </c>
      <c r="E687" s="2"/>
      <c r="F687" s="1" t="s">
        <v>18</v>
      </c>
      <c r="G687" s="1" t="s">
        <v>19</v>
      </c>
      <c r="H687" s="1" t="s">
        <v>17106</v>
      </c>
      <c r="I687" s="1" t="s">
        <v>17107</v>
      </c>
      <c r="J687" s="1" t="s">
        <v>17107</v>
      </c>
      <c r="K687" s="2"/>
      <c r="L687" s="1">
        <v>-2.0</v>
      </c>
      <c r="M687" s="1"/>
      <c r="N687" s="1">
        <v>26.88768333333333</v>
      </c>
      <c r="O687" s="1" t="s">
        <v>22</v>
      </c>
      <c r="P687" s="1" t="s">
        <v>17108</v>
      </c>
      <c r="Q687" s="2"/>
      <c r="S687" s="2"/>
      <c r="T687" s="2"/>
      <c r="U687" s="2"/>
      <c r="V687" s="2"/>
      <c r="W687" s="2"/>
      <c r="X687" s="2"/>
      <c r="Y687" s="2"/>
      <c r="Z687" s="2"/>
      <c r="AB687" s="2"/>
      <c r="AC687" s="2"/>
      <c r="AD687" s="2"/>
      <c r="AE687" s="2"/>
      <c r="AF687" s="2"/>
    </row>
    <row r="688">
      <c r="A688" s="1" t="s">
        <v>24</v>
      </c>
      <c r="B688" s="1" t="s">
        <v>17</v>
      </c>
      <c r="C688" s="1">
        <v>237.2</v>
      </c>
      <c r="D688" s="1">
        <v>0.0</v>
      </c>
      <c r="E688" s="1" t="s">
        <v>25</v>
      </c>
      <c r="F688" s="1" t="s">
        <v>26</v>
      </c>
      <c r="G688" s="1" t="s">
        <v>27</v>
      </c>
      <c r="H688" s="1" t="s">
        <v>17109</v>
      </c>
      <c r="I688" s="1" t="s">
        <v>17110</v>
      </c>
      <c r="J688" s="1" t="s">
        <v>17110</v>
      </c>
      <c r="K688" s="2"/>
      <c r="L688" s="1">
        <v>-19.0</v>
      </c>
      <c r="M688" s="1"/>
      <c r="N688" s="77">
        <v>5.8997166666666665</v>
      </c>
      <c r="O688" s="1" t="s">
        <v>15029</v>
      </c>
      <c r="P688" s="1" t="s">
        <v>17111</v>
      </c>
      <c r="Q688" s="2"/>
      <c r="S688" s="2"/>
      <c r="T688" s="2"/>
      <c r="U688" s="2"/>
      <c r="V688" s="2"/>
      <c r="W688" s="2"/>
      <c r="X688" s="2"/>
      <c r="Y688" s="2"/>
      <c r="Z688" s="2"/>
      <c r="AB688" s="2"/>
      <c r="AC688" s="2"/>
      <c r="AD688" s="2"/>
      <c r="AE688" s="2"/>
      <c r="AF688" s="2"/>
    </row>
    <row r="689">
      <c r="A689" s="1" t="s">
        <v>24</v>
      </c>
      <c r="B689" s="1" t="s">
        <v>17</v>
      </c>
      <c r="C689" s="1">
        <v>214.2</v>
      </c>
      <c r="D689" s="1">
        <v>0.0</v>
      </c>
      <c r="E689" s="1" t="s">
        <v>25</v>
      </c>
      <c r="F689" s="1" t="s">
        <v>26</v>
      </c>
      <c r="G689" s="1" t="s">
        <v>27</v>
      </c>
      <c r="H689" s="1" t="s">
        <v>17112</v>
      </c>
      <c r="I689" s="1" t="s">
        <v>17113</v>
      </c>
      <c r="J689" s="1" t="s">
        <v>17113</v>
      </c>
      <c r="K689" s="2"/>
      <c r="L689" s="1">
        <v>-16.0</v>
      </c>
      <c r="M689" s="1"/>
      <c r="N689" s="1">
        <v>8.2161</v>
      </c>
      <c r="O689" s="1" t="s">
        <v>15029</v>
      </c>
      <c r="P689" s="1" t="s">
        <v>15327</v>
      </c>
      <c r="Q689" s="2"/>
      <c r="S689" s="2"/>
      <c r="T689" s="2"/>
      <c r="U689" s="2"/>
      <c r="V689" s="2"/>
      <c r="W689" s="2"/>
      <c r="X689" s="2"/>
      <c r="Y689" s="2"/>
      <c r="Z689" s="2"/>
      <c r="AB689" s="2"/>
      <c r="AC689" s="2"/>
      <c r="AD689" s="2"/>
      <c r="AE689" s="2"/>
      <c r="AF689" s="2"/>
    </row>
    <row r="690">
      <c r="A690" s="1" t="s">
        <v>24</v>
      </c>
      <c r="B690" s="1" t="s">
        <v>17</v>
      </c>
      <c r="C690" s="1">
        <v>264.0</v>
      </c>
      <c r="D690" s="1">
        <v>0.0</v>
      </c>
      <c r="E690" s="1" t="s">
        <v>25</v>
      </c>
      <c r="F690" s="1" t="s">
        <v>26</v>
      </c>
      <c r="G690" s="1" t="s">
        <v>27</v>
      </c>
      <c r="H690" s="1" t="s">
        <v>17114</v>
      </c>
      <c r="I690" s="1" t="s">
        <v>17115</v>
      </c>
      <c r="J690" s="1" t="s">
        <v>17115</v>
      </c>
      <c r="K690" s="2"/>
      <c r="L690" s="1">
        <v>-18.0</v>
      </c>
      <c r="M690" s="1"/>
      <c r="N690" s="1">
        <v>6.101183333333333</v>
      </c>
      <c r="O690" s="1" t="s">
        <v>15029</v>
      </c>
      <c r="P690" s="1" t="s">
        <v>15277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24</v>
      </c>
      <c r="B691" s="1" t="s">
        <v>17</v>
      </c>
      <c r="C691" s="1">
        <v>214.2</v>
      </c>
      <c r="D691" s="1">
        <v>0.0</v>
      </c>
      <c r="E691" s="1" t="s">
        <v>25</v>
      </c>
      <c r="F691" s="1" t="s">
        <v>26</v>
      </c>
      <c r="G691" s="1" t="s">
        <v>27</v>
      </c>
      <c r="H691" s="1" t="s">
        <v>17116</v>
      </c>
      <c r="I691" s="1" t="s">
        <v>17117</v>
      </c>
      <c r="J691" s="1" t="s">
        <v>17117</v>
      </c>
      <c r="K691" s="2"/>
      <c r="L691" s="1">
        <v>-18.0</v>
      </c>
      <c r="M691" s="1"/>
      <c r="N691" s="1">
        <v>6.711966666666667</v>
      </c>
      <c r="O691" s="1" t="s">
        <v>15029</v>
      </c>
      <c r="P691" s="1" t="s">
        <v>15327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24</v>
      </c>
      <c r="B692" s="1" t="s">
        <v>17</v>
      </c>
      <c r="C692" s="1">
        <v>274.2</v>
      </c>
      <c r="D692" s="1">
        <v>0.0</v>
      </c>
      <c r="E692" s="1" t="s">
        <v>25</v>
      </c>
      <c r="F692" s="1" t="s">
        <v>26</v>
      </c>
      <c r="G692" s="1" t="s">
        <v>27</v>
      </c>
      <c r="H692" s="1" t="s">
        <v>17118</v>
      </c>
      <c r="I692" s="1" t="s">
        <v>17119</v>
      </c>
      <c r="J692" s="1" t="s">
        <v>17119</v>
      </c>
      <c r="K692" s="2"/>
      <c r="L692" s="1">
        <v>-16.0</v>
      </c>
      <c r="M692" s="1"/>
      <c r="N692" s="1">
        <v>8.828016666666667</v>
      </c>
      <c r="O692" s="1" t="s">
        <v>15029</v>
      </c>
      <c r="P692" s="1" t="s">
        <v>17120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66</v>
      </c>
      <c r="B693" s="1" t="s">
        <v>17</v>
      </c>
      <c r="C693" s="1">
        <v>364.0</v>
      </c>
      <c r="D693" s="1">
        <v>0.0</v>
      </c>
      <c r="E693" s="1" t="s">
        <v>1240</v>
      </c>
      <c r="F693" s="1" t="s">
        <v>26</v>
      </c>
      <c r="G693" s="1" t="s">
        <v>27</v>
      </c>
      <c r="H693" s="1" t="s">
        <v>17121</v>
      </c>
      <c r="I693" s="1" t="s">
        <v>17122</v>
      </c>
      <c r="J693" s="1" t="s">
        <v>17122</v>
      </c>
      <c r="K693" s="2"/>
      <c r="L693" s="1">
        <v>-15.0</v>
      </c>
      <c r="M693" s="1"/>
      <c r="N693" s="1">
        <v>9.380133333333333</v>
      </c>
      <c r="O693" s="1" t="s">
        <v>15029</v>
      </c>
      <c r="P693" s="1" t="s">
        <v>17123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32</v>
      </c>
      <c r="B694" s="1" t="s">
        <v>17</v>
      </c>
      <c r="C694" s="1">
        <v>264.0</v>
      </c>
      <c r="D694" s="1">
        <v>0.0</v>
      </c>
      <c r="E694" s="2"/>
      <c r="F694" s="1" t="s">
        <v>26</v>
      </c>
      <c r="G694" s="1" t="s">
        <v>27</v>
      </c>
      <c r="H694" s="1" t="s">
        <v>17124</v>
      </c>
      <c r="I694" s="1" t="s">
        <v>17125</v>
      </c>
      <c r="J694" s="1" t="s">
        <v>17125</v>
      </c>
      <c r="K694" s="2"/>
      <c r="L694" s="1">
        <v>-12.0</v>
      </c>
      <c r="M694" s="1"/>
      <c r="N694" s="1">
        <v>6.885933333333333</v>
      </c>
      <c r="O694" s="1" t="s">
        <v>15029</v>
      </c>
      <c r="P694" s="1" t="s">
        <v>16770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24</v>
      </c>
      <c r="B695" s="1" t="s">
        <v>17</v>
      </c>
      <c r="C695" s="1">
        <v>354.2</v>
      </c>
      <c r="D695" s="1">
        <v>0.0</v>
      </c>
      <c r="E695" s="1" t="s">
        <v>25</v>
      </c>
      <c r="F695" s="1" t="s">
        <v>26</v>
      </c>
      <c r="G695" s="1" t="s">
        <v>27</v>
      </c>
      <c r="H695" s="1" t="s">
        <v>17126</v>
      </c>
      <c r="I695" s="1" t="s">
        <v>17127</v>
      </c>
      <c r="J695" s="1" t="s">
        <v>17127</v>
      </c>
      <c r="K695" s="2"/>
      <c r="L695" s="1">
        <v>-17.0</v>
      </c>
      <c r="M695" s="1"/>
      <c r="N695" s="1">
        <v>7.691966666666667</v>
      </c>
      <c r="O695" s="1" t="s">
        <v>15029</v>
      </c>
      <c r="P695" s="1" t="s">
        <v>17128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16</v>
      </c>
      <c r="B696" s="1" t="s">
        <v>17</v>
      </c>
      <c r="C696" s="1">
        <v>119.0</v>
      </c>
      <c r="D696" s="1">
        <v>0.0</v>
      </c>
      <c r="E696" s="2"/>
      <c r="F696" s="1" t="s">
        <v>18</v>
      </c>
      <c r="G696" s="1" t="s">
        <v>19</v>
      </c>
      <c r="H696" s="1" t="s">
        <v>17129</v>
      </c>
      <c r="I696" s="1" t="s">
        <v>17130</v>
      </c>
      <c r="J696" s="1" t="s">
        <v>17130</v>
      </c>
      <c r="K696" s="2"/>
      <c r="L696" s="1">
        <v>-6.0</v>
      </c>
      <c r="M696" s="1"/>
      <c r="N696" s="1">
        <v>8.1621</v>
      </c>
      <c r="O696" s="1" t="s">
        <v>22</v>
      </c>
      <c r="P696" s="1" t="s">
        <v>17131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16</v>
      </c>
      <c r="B697" s="1" t="s">
        <v>17</v>
      </c>
      <c r="C697" s="1">
        <v>119.0</v>
      </c>
      <c r="D697" s="1">
        <v>0.0</v>
      </c>
      <c r="E697" s="2"/>
      <c r="F697" s="1" t="s">
        <v>18</v>
      </c>
      <c r="G697" s="1" t="s">
        <v>19</v>
      </c>
      <c r="H697" s="1" t="s">
        <v>17132</v>
      </c>
      <c r="I697" s="1" t="s">
        <v>17133</v>
      </c>
      <c r="J697" s="1" t="s">
        <v>17133</v>
      </c>
      <c r="K697" s="2"/>
      <c r="L697" s="1">
        <v>-9.0</v>
      </c>
      <c r="M697" s="1"/>
      <c r="N697" s="1">
        <v>5.6174</v>
      </c>
      <c r="O697" s="1" t="s">
        <v>22</v>
      </c>
      <c r="P697" s="1" t="s">
        <v>17134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48</v>
      </c>
      <c r="B698" s="1" t="s">
        <v>17</v>
      </c>
      <c r="C698" s="1">
        <v>199.0</v>
      </c>
      <c r="D698" s="1">
        <v>50.0</v>
      </c>
      <c r="E698" s="2"/>
      <c r="F698" s="1" t="s">
        <v>18</v>
      </c>
      <c r="G698" s="1" t="s">
        <v>27</v>
      </c>
      <c r="H698" s="1" t="s">
        <v>17135</v>
      </c>
      <c r="I698" s="1" t="s">
        <v>17136</v>
      </c>
      <c r="J698" s="1" t="s">
        <v>17136</v>
      </c>
      <c r="K698" s="2"/>
      <c r="L698" s="1">
        <v>-22.0</v>
      </c>
      <c r="M698" s="1"/>
      <c r="N698" s="1">
        <v>5.9172</v>
      </c>
      <c r="O698" s="1" t="s">
        <v>5142</v>
      </c>
      <c r="P698" s="1" t="s">
        <v>16606</v>
      </c>
      <c r="Q698" s="2"/>
      <c r="S698" s="2"/>
      <c r="T698" s="2"/>
      <c r="U698" s="2"/>
      <c r="V698" s="2"/>
      <c r="W698" s="2"/>
      <c r="X698" s="2"/>
      <c r="Y698" s="2"/>
      <c r="Z698" s="2"/>
      <c r="AB698" s="2"/>
      <c r="AC698" s="2"/>
      <c r="AD698" s="2"/>
      <c r="AE698" s="2"/>
      <c r="AF698" s="2"/>
    </row>
    <row r="699">
      <c r="A699" s="1" t="s">
        <v>24</v>
      </c>
      <c r="B699" s="1" t="s">
        <v>17</v>
      </c>
      <c r="C699" s="1">
        <v>274.2</v>
      </c>
      <c r="D699" s="1">
        <v>0.0</v>
      </c>
      <c r="E699" s="1" t="s">
        <v>25</v>
      </c>
      <c r="F699" s="1" t="s">
        <v>26</v>
      </c>
      <c r="G699" s="1" t="s">
        <v>27</v>
      </c>
      <c r="H699" s="1" t="s">
        <v>17137</v>
      </c>
      <c r="I699" s="1" t="s">
        <v>17138</v>
      </c>
      <c r="J699" s="1" t="s">
        <v>17138</v>
      </c>
      <c r="K699" s="2"/>
      <c r="L699" s="1">
        <v>-17.0</v>
      </c>
      <c r="M699" s="1"/>
      <c r="N699" s="1">
        <v>7.837033333333333</v>
      </c>
      <c r="O699" s="1" t="s">
        <v>15029</v>
      </c>
      <c r="P699" s="1" t="s">
        <v>17139</v>
      </c>
      <c r="Q699" s="2"/>
      <c r="S699" s="2"/>
      <c r="T699" s="2"/>
      <c r="U699" s="2"/>
      <c r="V699" s="2"/>
      <c r="W699" s="2"/>
      <c r="X699" s="2"/>
      <c r="Y699" s="2"/>
      <c r="Z699" s="2"/>
      <c r="AB699" s="2"/>
      <c r="AC699" s="2"/>
      <c r="AD699" s="2"/>
      <c r="AE699" s="2"/>
      <c r="AF699" s="2"/>
    </row>
    <row r="700">
      <c r="A700" s="1" t="s">
        <v>24</v>
      </c>
      <c r="B700" s="1" t="s">
        <v>17</v>
      </c>
      <c r="C700" s="1">
        <v>271.2</v>
      </c>
      <c r="D700" s="1">
        <v>0.0</v>
      </c>
      <c r="E700" s="1" t="s">
        <v>25</v>
      </c>
      <c r="F700" s="1" t="s">
        <v>26</v>
      </c>
      <c r="G700" s="1" t="s">
        <v>27</v>
      </c>
      <c r="H700" s="1" t="s">
        <v>17140</v>
      </c>
      <c r="I700" s="1" t="s">
        <v>17141</v>
      </c>
      <c r="J700" s="1" t="s">
        <v>17141</v>
      </c>
      <c r="K700" s="2"/>
      <c r="L700" s="1">
        <v>-17.0</v>
      </c>
      <c r="M700" s="1"/>
      <c r="N700" s="1">
        <v>7.981833333333333</v>
      </c>
      <c r="O700" s="1" t="s">
        <v>15029</v>
      </c>
      <c r="P700" s="1" t="s">
        <v>17142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32</v>
      </c>
      <c r="B701" s="1" t="s">
        <v>17</v>
      </c>
      <c r="C701" s="1">
        <v>553.0</v>
      </c>
      <c r="D701" s="1">
        <v>0.0</v>
      </c>
      <c r="E701" s="2"/>
      <c r="F701" s="1" t="s">
        <v>26</v>
      </c>
      <c r="G701" s="1" t="s">
        <v>27</v>
      </c>
      <c r="H701" s="1" t="s">
        <v>17143</v>
      </c>
      <c r="I701" s="1" t="s">
        <v>17144</v>
      </c>
      <c r="J701" s="1" t="s">
        <v>17144</v>
      </c>
      <c r="K701" s="2"/>
      <c r="L701" s="1">
        <v>-1.0</v>
      </c>
      <c r="M701" s="1"/>
      <c r="N701" s="1">
        <v>9.37285</v>
      </c>
      <c r="O701" s="1" t="s">
        <v>15029</v>
      </c>
      <c r="P701" s="1" t="s">
        <v>17145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S703" s="2"/>
      <c r="T703" s="2"/>
      <c r="U703" s="2"/>
      <c r="V703" s="2"/>
      <c r="W703" s="2"/>
      <c r="X703" s="2"/>
      <c r="Y703" s="2"/>
      <c r="Z703" s="2"/>
      <c r="AB703" s="2"/>
      <c r="AC703" s="2"/>
      <c r="AD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S706" s="2"/>
      <c r="T706" s="2"/>
      <c r="U706" s="2"/>
      <c r="V706" s="2"/>
      <c r="W706" s="2"/>
      <c r="X706" s="2"/>
      <c r="Y706" s="2"/>
      <c r="Z706" s="2"/>
      <c r="AB706" s="2"/>
      <c r="AC706" s="2"/>
      <c r="AD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S707" s="2"/>
      <c r="T707" s="2"/>
      <c r="U707" s="2"/>
      <c r="V707" s="2"/>
      <c r="W707" s="2"/>
      <c r="X707" s="2"/>
      <c r="Y707" s="2"/>
      <c r="Z707" s="2"/>
      <c r="AB707" s="2"/>
      <c r="AC707" s="2"/>
      <c r="AD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S708" s="2"/>
      <c r="T708" s="2"/>
      <c r="U708" s="2"/>
      <c r="V708" s="2"/>
      <c r="W708" s="2"/>
      <c r="X708" s="2"/>
      <c r="Y708" s="2"/>
      <c r="Z708" s="2"/>
      <c r="AB708" s="2"/>
      <c r="AC708" s="2"/>
      <c r="AD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S709" s="2"/>
      <c r="T709" s="2"/>
      <c r="U709" s="2"/>
      <c r="V709" s="2"/>
      <c r="W709" s="2"/>
      <c r="X709" s="2"/>
      <c r="Y709" s="2"/>
      <c r="Z709" s="2"/>
      <c r="AB709" s="2"/>
      <c r="AC709" s="2"/>
      <c r="AD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S710" s="2"/>
      <c r="T710" s="2"/>
      <c r="U710" s="2"/>
      <c r="V710" s="2"/>
      <c r="W710" s="2"/>
      <c r="X710" s="2"/>
      <c r="Y710" s="2"/>
      <c r="Z710" s="2"/>
      <c r="AB710" s="2"/>
      <c r="AC710" s="2"/>
      <c r="AD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S711" s="2"/>
      <c r="T711" s="2"/>
      <c r="U711" s="2"/>
      <c r="V711" s="2"/>
      <c r="W711" s="2"/>
      <c r="X711" s="2"/>
      <c r="Y711" s="2"/>
      <c r="Z711" s="2"/>
      <c r="AB711" s="2"/>
      <c r="AC711" s="2"/>
      <c r="AD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S712" s="2"/>
      <c r="T712" s="2"/>
      <c r="U712" s="2"/>
      <c r="V712" s="2"/>
      <c r="W712" s="2"/>
      <c r="X712" s="2"/>
      <c r="Y712" s="2"/>
      <c r="Z712" s="2"/>
      <c r="AB712" s="2"/>
      <c r="AC712" s="2"/>
      <c r="AD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S713" s="2"/>
      <c r="T713" s="2"/>
      <c r="U713" s="2"/>
      <c r="V713" s="2"/>
      <c r="W713" s="2"/>
      <c r="X713" s="2"/>
      <c r="Y713" s="2"/>
      <c r="Z713" s="2"/>
      <c r="AB713" s="2"/>
      <c r="AC713" s="2"/>
      <c r="AD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O715" s="2"/>
      <c r="P715" s="2"/>
      <c r="Q715" s="2"/>
      <c r="S715" s="2"/>
      <c r="T715" s="2"/>
      <c r="U715" s="2"/>
      <c r="V715" s="2"/>
      <c r="W715" s="2"/>
      <c r="X715" s="2"/>
      <c r="Y715" s="2"/>
      <c r="Z715" s="2"/>
      <c r="AB715" s="2"/>
      <c r="AC715" s="2"/>
      <c r="AD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2"/>
      <c r="B722" s="2"/>
      <c r="C722" s="4"/>
      <c r="D722" s="2"/>
      <c r="E722" s="2"/>
      <c r="F722" s="2"/>
      <c r="G722" s="2"/>
      <c r="H722" s="2"/>
      <c r="I722" s="2"/>
      <c r="J722" s="2"/>
      <c r="K722" s="2"/>
      <c r="L722" s="2"/>
      <c r="M722" s="2"/>
      <c r="O722" s="2"/>
      <c r="P722" s="2"/>
      <c r="Q722" s="2"/>
      <c r="S722" s="2"/>
      <c r="T722" s="2"/>
      <c r="U722" s="2"/>
      <c r="V722" s="2"/>
      <c r="W722" s="2"/>
      <c r="X722" s="2"/>
      <c r="Y722" s="2"/>
      <c r="Z722" s="2"/>
      <c r="AB722" s="2"/>
      <c r="AC722" s="2"/>
      <c r="AD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S723" s="2"/>
      <c r="T723" s="2"/>
      <c r="U723" s="2"/>
      <c r="V723" s="2"/>
      <c r="W723" s="2"/>
      <c r="X723" s="2"/>
      <c r="Y723" s="2"/>
      <c r="Z723" s="2"/>
      <c r="AB723" s="2"/>
      <c r="AC723" s="2"/>
      <c r="AD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S724" s="2"/>
      <c r="T724" s="2"/>
      <c r="U724" s="2"/>
      <c r="V724" s="2"/>
      <c r="W724" s="2"/>
      <c r="X724" s="2"/>
      <c r="Y724" s="2"/>
      <c r="Z724" s="2"/>
      <c r="AB724" s="2"/>
      <c r="AC724" s="2"/>
      <c r="AD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S725" s="2"/>
      <c r="T725" s="2"/>
      <c r="U725" s="2"/>
      <c r="V725" s="2"/>
      <c r="W725" s="2"/>
      <c r="X725" s="2"/>
      <c r="Y725" s="2"/>
      <c r="Z725" s="2"/>
      <c r="AB725" s="2"/>
      <c r="AC725" s="2"/>
      <c r="AD725" s="2"/>
      <c r="AE725" s="2"/>
      <c r="AF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S726" s="2"/>
      <c r="T726" s="2"/>
      <c r="U726" s="2"/>
      <c r="V726" s="2"/>
      <c r="W726" s="2"/>
      <c r="X726" s="2"/>
      <c r="Y726" s="2"/>
      <c r="Z726" s="2"/>
      <c r="AB726" s="2"/>
      <c r="AC726" s="2"/>
      <c r="AD726" s="2"/>
      <c r="AE726" s="2"/>
      <c r="AF726" s="2"/>
    </row>
    <row r="727">
      <c r="A727" s="2"/>
      <c r="B727" s="2"/>
      <c r="C727" s="4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S727" s="2"/>
      <c r="T727" s="2"/>
      <c r="U727" s="2"/>
      <c r="V727" s="2"/>
      <c r="W727" s="2"/>
      <c r="X727" s="2"/>
      <c r="Y727" s="2"/>
      <c r="Z727" s="2"/>
      <c r="AB727" s="2"/>
      <c r="AC727" s="2"/>
      <c r="AD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S729" s="2"/>
      <c r="T729" s="2"/>
      <c r="U729" s="2"/>
      <c r="V729" s="2"/>
      <c r="W729" s="2"/>
      <c r="X729" s="2"/>
      <c r="Y729" s="2"/>
      <c r="Z729" s="2"/>
      <c r="AB729" s="2"/>
      <c r="AC729" s="2"/>
      <c r="AD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O731" s="2"/>
      <c r="P731" s="2"/>
      <c r="Q731" s="2"/>
      <c r="S731" s="2"/>
      <c r="T731" s="2"/>
      <c r="U731" s="2"/>
      <c r="V731" s="2"/>
      <c r="W731" s="2"/>
      <c r="X731" s="2"/>
      <c r="Y731" s="2"/>
      <c r="Z731" s="2"/>
      <c r="AB731" s="2"/>
      <c r="AC731" s="2"/>
      <c r="AD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S734" s="2"/>
      <c r="T734" s="2"/>
      <c r="U734" s="2"/>
      <c r="V734" s="2"/>
      <c r="W734" s="2"/>
      <c r="X734" s="2"/>
      <c r="Y734" s="2"/>
      <c r="Z734" s="2"/>
      <c r="AB734" s="2"/>
      <c r="AC734" s="2"/>
      <c r="AD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S735" s="2"/>
      <c r="T735" s="2"/>
      <c r="U735" s="2"/>
      <c r="V735" s="2"/>
      <c r="W735" s="2"/>
      <c r="X735" s="2"/>
      <c r="Y735" s="2"/>
      <c r="Z735" s="2"/>
      <c r="AB735" s="2"/>
      <c r="AC735" s="2"/>
      <c r="AD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S736" s="2"/>
      <c r="T736" s="2"/>
      <c r="U736" s="2"/>
      <c r="V736" s="2"/>
      <c r="W736" s="2"/>
      <c r="X736" s="2"/>
      <c r="Y736" s="2"/>
      <c r="Z736" s="2"/>
      <c r="AB736" s="2"/>
      <c r="AC736" s="2"/>
      <c r="AD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S738" s="2"/>
      <c r="T738" s="2"/>
      <c r="U738" s="2"/>
      <c r="V738" s="2"/>
      <c r="W738" s="2"/>
      <c r="X738" s="2"/>
      <c r="Y738" s="2"/>
      <c r="Z738" s="2"/>
      <c r="AB738" s="2"/>
      <c r="AC738" s="2"/>
      <c r="AD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S739" s="2"/>
      <c r="T739" s="2"/>
      <c r="U739" s="2"/>
      <c r="V739" s="2"/>
      <c r="W739" s="2"/>
      <c r="X739" s="2"/>
      <c r="Y739" s="2"/>
      <c r="Z739" s="2"/>
      <c r="AB739" s="2"/>
      <c r="AC739" s="2"/>
      <c r="AD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D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S742" s="2"/>
      <c r="T742" s="2"/>
      <c r="U742" s="2"/>
      <c r="V742" s="2"/>
      <c r="W742" s="2"/>
      <c r="X742" s="2"/>
      <c r="Y742" s="2"/>
      <c r="Z742" s="2"/>
      <c r="AB742" s="2"/>
      <c r="AC742" s="2"/>
      <c r="AD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S744" s="2"/>
      <c r="T744" s="2"/>
      <c r="U744" s="2"/>
      <c r="V744" s="2"/>
      <c r="W744" s="2"/>
      <c r="X744" s="2"/>
      <c r="Y744" s="2"/>
      <c r="Z744" s="2"/>
      <c r="AB744" s="2"/>
      <c r="AC744" s="2"/>
      <c r="AD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S745" s="2"/>
      <c r="T745" s="2"/>
      <c r="U745" s="2"/>
      <c r="V745" s="2"/>
      <c r="W745" s="2"/>
      <c r="X745" s="2"/>
      <c r="Y745" s="2"/>
      <c r="Z745" s="2"/>
      <c r="AB745" s="2"/>
      <c r="AC745" s="2"/>
      <c r="AD745" s="2"/>
      <c r="AE745" s="2"/>
      <c r="AF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S746" s="2"/>
      <c r="T746" s="2"/>
      <c r="U746" s="2"/>
      <c r="V746" s="2"/>
      <c r="W746" s="2"/>
      <c r="X746" s="2"/>
      <c r="Y746" s="2"/>
      <c r="Z746" s="2"/>
      <c r="AB746" s="2"/>
      <c r="AC746" s="2"/>
      <c r="AD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O752" s="2"/>
      <c r="P752" s="2"/>
      <c r="Q752" s="2"/>
      <c r="S752" s="2"/>
      <c r="T752" s="2"/>
      <c r="U752" s="2"/>
      <c r="V752" s="2"/>
      <c r="W752" s="2"/>
      <c r="X752" s="2"/>
      <c r="Y752" s="2"/>
      <c r="Z752" s="2"/>
      <c r="AB752" s="2"/>
      <c r="AC752" s="2"/>
      <c r="AD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S753" s="2"/>
      <c r="T753" s="2"/>
      <c r="U753" s="2"/>
      <c r="V753" s="2"/>
      <c r="W753" s="2"/>
      <c r="X753" s="2"/>
      <c r="Y753" s="2"/>
      <c r="Z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O755" s="2"/>
      <c r="P755" s="2"/>
      <c r="Q755" s="2"/>
      <c r="S755" s="2"/>
      <c r="T755" s="2"/>
      <c r="U755" s="2"/>
      <c r="V755" s="2"/>
      <c r="W755" s="2"/>
      <c r="X755" s="2"/>
      <c r="Y755" s="2"/>
      <c r="Z755" s="2"/>
      <c r="AB755" s="2"/>
      <c r="AC755" s="2"/>
      <c r="AD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D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S759" s="2"/>
      <c r="T759" s="2"/>
      <c r="U759" s="2"/>
      <c r="V759" s="2"/>
      <c r="W759" s="2"/>
      <c r="X759" s="2"/>
      <c r="Y759" s="2"/>
      <c r="Z759" s="2"/>
      <c r="AB759" s="2"/>
      <c r="AC759" s="2"/>
      <c r="AD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D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S763" s="2"/>
      <c r="T763" s="2"/>
      <c r="U763" s="2"/>
      <c r="V763" s="2"/>
      <c r="W763" s="2"/>
      <c r="X763" s="2"/>
      <c r="Y763" s="2"/>
      <c r="Z763" s="2"/>
      <c r="AB763" s="2"/>
      <c r="AC763" s="2"/>
      <c r="AD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S767" s="2"/>
      <c r="T767" s="2"/>
      <c r="U767" s="2"/>
      <c r="V767" s="2"/>
      <c r="W767" s="2"/>
      <c r="X767" s="2"/>
      <c r="Y767" s="2"/>
      <c r="Z767" s="2"/>
      <c r="AB767" s="2"/>
      <c r="AC767" s="2"/>
      <c r="AD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S768" s="2"/>
      <c r="T768" s="2"/>
      <c r="U768" s="2"/>
      <c r="V768" s="2"/>
      <c r="W768" s="2"/>
      <c r="X768" s="2"/>
      <c r="Y768" s="2"/>
      <c r="Z768" s="2"/>
      <c r="AB768" s="2"/>
      <c r="AC768" s="2"/>
      <c r="AD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S772" s="2"/>
      <c r="T772" s="2"/>
      <c r="U772" s="2"/>
      <c r="V772" s="2"/>
      <c r="W772" s="2"/>
      <c r="X772" s="2"/>
      <c r="Y772" s="2"/>
      <c r="Z772" s="2"/>
      <c r="AB772" s="2"/>
      <c r="AC772" s="2"/>
      <c r="AD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S773" s="2"/>
      <c r="T773" s="2"/>
      <c r="U773" s="2"/>
      <c r="V773" s="2"/>
      <c r="W773" s="2"/>
      <c r="X773" s="2"/>
      <c r="Y773" s="2"/>
      <c r="Z773" s="2"/>
      <c r="AB773" s="2"/>
      <c r="AC773" s="2"/>
      <c r="AD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S774" s="2"/>
      <c r="T774" s="2"/>
      <c r="U774" s="2"/>
      <c r="V774" s="2"/>
      <c r="W774" s="2"/>
      <c r="X774" s="2"/>
      <c r="Y774" s="2"/>
      <c r="Z774" s="2"/>
      <c r="AB774" s="2"/>
      <c r="AC774" s="2"/>
      <c r="AD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S775" s="2"/>
      <c r="T775" s="2"/>
      <c r="U775" s="2"/>
      <c r="V775" s="2"/>
      <c r="W775" s="2"/>
      <c r="X775" s="2"/>
      <c r="Y775" s="2"/>
      <c r="Z775" s="2"/>
      <c r="AB775" s="2"/>
      <c r="AC775" s="2"/>
      <c r="AD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S776" s="2"/>
      <c r="T776" s="2"/>
      <c r="U776" s="2"/>
      <c r="V776" s="2"/>
      <c r="W776" s="2"/>
      <c r="X776" s="2"/>
      <c r="Y776" s="2"/>
      <c r="Z776" s="2"/>
      <c r="AB776" s="2"/>
      <c r="AC776" s="2"/>
      <c r="AD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D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S779" s="2"/>
      <c r="T779" s="2"/>
      <c r="U779" s="2"/>
      <c r="V779" s="2"/>
      <c r="W779" s="2"/>
      <c r="X779" s="2"/>
      <c r="Y779" s="2"/>
      <c r="Z779" s="2"/>
      <c r="AB779" s="2"/>
      <c r="AC779" s="2"/>
      <c r="AD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S781" s="2"/>
      <c r="T781" s="2"/>
      <c r="U781" s="2"/>
      <c r="V781" s="2"/>
      <c r="W781" s="2"/>
      <c r="X781" s="2"/>
      <c r="Y781" s="2"/>
      <c r="Z781" s="2"/>
      <c r="AB781" s="2"/>
      <c r="AC781" s="2"/>
      <c r="AD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S783" s="2"/>
      <c r="T783" s="2"/>
      <c r="U783" s="2"/>
      <c r="V783" s="2"/>
      <c r="W783" s="2"/>
      <c r="X783" s="2"/>
      <c r="Y783" s="2"/>
      <c r="Z783" s="2"/>
      <c r="AB783" s="2"/>
      <c r="AC783" s="2"/>
      <c r="AD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S784" s="2"/>
      <c r="T784" s="2"/>
      <c r="U784" s="2"/>
      <c r="V784" s="2"/>
      <c r="W784" s="2"/>
      <c r="X784" s="2"/>
      <c r="Y784" s="2"/>
      <c r="Z784" s="2"/>
      <c r="AB784" s="2"/>
      <c r="AC784" s="2"/>
      <c r="AD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D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D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D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O789" s="2"/>
      <c r="P789" s="2"/>
      <c r="Q789" s="2"/>
      <c r="S789" s="2"/>
      <c r="T789" s="2"/>
      <c r="U789" s="2"/>
      <c r="V789" s="2"/>
      <c r="W789" s="2"/>
      <c r="X789" s="2"/>
      <c r="Y789" s="2"/>
      <c r="Z789" s="2"/>
      <c r="AB789" s="2"/>
      <c r="AC789" s="2"/>
      <c r="AD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S792" s="2"/>
      <c r="T792" s="2"/>
      <c r="U792" s="2"/>
      <c r="V792" s="2"/>
      <c r="W792" s="2"/>
      <c r="X792" s="2"/>
      <c r="Y792" s="2"/>
      <c r="Z792" s="2"/>
      <c r="AB792" s="2"/>
      <c r="AC792" s="2"/>
      <c r="AD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S793" s="2"/>
      <c r="T793" s="2"/>
      <c r="U793" s="2"/>
      <c r="V793" s="2"/>
      <c r="W793" s="2"/>
      <c r="X793" s="2"/>
      <c r="Y793" s="2"/>
      <c r="Z793" s="2"/>
      <c r="AB793" s="2"/>
      <c r="AC793" s="2"/>
      <c r="AD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D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S800" s="2"/>
      <c r="T800" s="2"/>
      <c r="U800" s="2"/>
      <c r="V800" s="2"/>
      <c r="W800" s="2"/>
      <c r="X800" s="2"/>
      <c r="Y800" s="2"/>
      <c r="Z800" s="2"/>
      <c r="AB800" s="2"/>
      <c r="AC800" s="2"/>
      <c r="AD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S802" s="2"/>
      <c r="T802" s="2"/>
      <c r="U802" s="2"/>
      <c r="V802" s="2"/>
      <c r="W802" s="2"/>
      <c r="X802" s="2"/>
      <c r="Y802" s="2"/>
      <c r="Z802" s="2"/>
      <c r="AB802" s="2"/>
      <c r="AC802" s="2"/>
      <c r="AD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S804" s="2"/>
      <c r="T804" s="2"/>
      <c r="U804" s="2"/>
      <c r="V804" s="2"/>
      <c r="W804" s="2"/>
      <c r="X804" s="2"/>
      <c r="Y804" s="2"/>
      <c r="Z804" s="2"/>
      <c r="AB804" s="2"/>
      <c r="AC804" s="2"/>
      <c r="AD804" s="2"/>
      <c r="AE804" s="2"/>
      <c r="AF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D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D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S808" s="2"/>
      <c r="T808" s="2"/>
      <c r="U808" s="2"/>
      <c r="V808" s="2"/>
      <c r="W808" s="2"/>
      <c r="X808" s="2"/>
      <c r="Y808" s="2"/>
      <c r="Z808" s="2"/>
      <c r="AB808" s="2"/>
      <c r="AC808" s="2"/>
      <c r="AD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S810" s="2"/>
      <c r="T810" s="2"/>
      <c r="U810" s="2"/>
      <c r="V810" s="2"/>
      <c r="W810" s="2"/>
      <c r="X810" s="2"/>
      <c r="Y810" s="2"/>
      <c r="Z810" s="2"/>
      <c r="AB810" s="2"/>
      <c r="AC810" s="2"/>
      <c r="AD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O812" s="2"/>
      <c r="P812" s="2"/>
      <c r="Q812" s="2"/>
      <c r="S812" s="2"/>
      <c r="T812" s="2"/>
      <c r="U812" s="2"/>
      <c r="V812" s="2"/>
      <c r="W812" s="2"/>
      <c r="X812" s="2"/>
      <c r="Y812" s="2"/>
      <c r="Z812" s="2"/>
      <c r="AB812" s="2"/>
      <c r="AC812" s="2"/>
      <c r="AD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S814" s="2"/>
      <c r="T814" s="2"/>
      <c r="U814" s="2"/>
      <c r="V814" s="2"/>
      <c r="W814" s="2"/>
      <c r="X814" s="2"/>
      <c r="Y814" s="2"/>
      <c r="Z814" s="2"/>
      <c r="AB814" s="2"/>
      <c r="AC814" s="2"/>
      <c r="AD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S815" s="2"/>
      <c r="T815" s="2"/>
      <c r="U815" s="2"/>
      <c r="V815" s="2"/>
      <c r="W815" s="2"/>
      <c r="X815" s="2"/>
      <c r="Y815" s="2"/>
      <c r="Z815" s="2"/>
      <c r="AB815" s="2"/>
      <c r="AC815" s="2"/>
      <c r="AD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D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D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S820" s="2"/>
      <c r="T820" s="2"/>
      <c r="U820" s="2"/>
      <c r="V820" s="2"/>
      <c r="W820" s="2"/>
      <c r="X820" s="2"/>
      <c r="Y820" s="2"/>
      <c r="Z820" s="2"/>
      <c r="AB820" s="2"/>
      <c r="AC820" s="2"/>
      <c r="AD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D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D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D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D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D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D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D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D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S832" s="2"/>
      <c r="T832" s="2"/>
      <c r="U832" s="2"/>
      <c r="V832" s="2"/>
      <c r="W832" s="2"/>
      <c r="X832" s="2"/>
      <c r="Y832" s="2"/>
      <c r="Z832" s="2"/>
      <c r="AB832" s="2"/>
      <c r="AC832" s="2"/>
      <c r="AD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S833" s="2"/>
      <c r="T833" s="2"/>
      <c r="U833" s="2"/>
      <c r="V833" s="2"/>
      <c r="W833" s="2"/>
      <c r="X833" s="2"/>
      <c r="Y833" s="2"/>
      <c r="Z833" s="2"/>
      <c r="AB833" s="2"/>
      <c r="AC833" s="2"/>
      <c r="AD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D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D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D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S840" s="2"/>
      <c r="T840" s="2"/>
      <c r="U840" s="2"/>
      <c r="V840" s="2"/>
      <c r="W840" s="2"/>
      <c r="X840" s="2"/>
      <c r="Y840" s="2"/>
      <c r="Z840" s="2"/>
      <c r="AB840" s="2"/>
      <c r="AC840" s="2"/>
      <c r="AD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S842" s="2"/>
      <c r="T842" s="2"/>
      <c r="U842" s="2"/>
      <c r="V842" s="2"/>
      <c r="W842" s="2"/>
      <c r="X842" s="2"/>
      <c r="Y842" s="2"/>
      <c r="Z842" s="2"/>
      <c r="AB842" s="2"/>
      <c r="AC842" s="2"/>
      <c r="AD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S844" s="2"/>
      <c r="T844" s="2"/>
      <c r="U844" s="2"/>
      <c r="V844" s="2"/>
      <c r="W844" s="2"/>
      <c r="X844" s="2"/>
      <c r="Y844" s="2"/>
      <c r="Z844" s="2"/>
      <c r="AB844" s="2"/>
      <c r="AC844" s="2"/>
      <c r="AD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D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O846" s="2"/>
      <c r="P846" s="2"/>
      <c r="Q846" s="2"/>
      <c r="S846" s="2"/>
      <c r="T846" s="2"/>
      <c r="U846" s="2"/>
      <c r="V846" s="2"/>
      <c r="W846" s="2"/>
      <c r="X846" s="2"/>
      <c r="Y846" s="2"/>
      <c r="Z846" s="2"/>
      <c r="AB846" s="2"/>
      <c r="AC846" s="2"/>
      <c r="AD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D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2"/>
      <c r="B849" s="2"/>
      <c r="C849" s="4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D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S851" s="2"/>
      <c r="T851" s="2"/>
      <c r="U851" s="2"/>
      <c r="V851" s="2"/>
      <c r="W851" s="2"/>
      <c r="X851" s="2"/>
      <c r="Y851" s="2"/>
      <c r="Z851" s="2"/>
      <c r="AB851" s="2"/>
      <c r="AC851" s="2"/>
      <c r="AD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S852" s="2"/>
      <c r="T852" s="2"/>
      <c r="U852" s="2"/>
      <c r="V852" s="2"/>
      <c r="W852" s="2"/>
      <c r="X852" s="2"/>
      <c r="Y852" s="2"/>
      <c r="Z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S853" s="2"/>
      <c r="T853" s="2"/>
      <c r="U853" s="2"/>
      <c r="V853" s="2"/>
      <c r="W853" s="2"/>
      <c r="X853" s="2"/>
      <c r="Y853" s="2"/>
      <c r="Z853" s="2"/>
      <c r="AB853" s="2"/>
      <c r="AC853" s="2"/>
      <c r="AD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O854" s="2"/>
      <c r="P854" s="2"/>
      <c r="Q854" s="2"/>
      <c r="S854" s="2"/>
      <c r="T854" s="2"/>
      <c r="U854" s="2"/>
      <c r="V854" s="2"/>
      <c r="W854" s="2"/>
      <c r="X854" s="2"/>
      <c r="Y854" s="2"/>
      <c r="Z854" s="2"/>
      <c r="AB854" s="2"/>
      <c r="AC854" s="2"/>
      <c r="AD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S855" s="2"/>
      <c r="T855" s="2"/>
      <c r="U855" s="2"/>
      <c r="V855" s="2"/>
      <c r="W855" s="2"/>
      <c r="X855" s="2"/>
      <c r="Y855" s="2"/>
      <c r="Z855" s="2"/>
      <c r="AB855" s="2"/>
      <c r="AC855" s="2"/>
      <c r="AD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S856" s="2"/>
      <c r="T856" s="2"/>
      <c r="U856" s="2"/>
      <c r="V856" s="2"/>
      <c r="W856" s="2"/>
      <c r="X856" s="2"/>
      <c r="Y856" s="2"/>
      <c r="Z856" s="2"/>
      <c r="AB856" s="2"/>
      <c r="AC856" s="2"/>
      <c r="AD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S857" s="2"/>
      <c r="T857" s="2"/>
      <c r="U857" s="2"/>
      <c r="V857" s="2"/>
      <c r="W857" s="2"/>
      <c r="X857" s="2"/>
      <c r="Y857" s="2"/>
      <c r="Z857" s="2"/>
      <c r="AB857" s="2"/>
      <c r="AC857" s="2"/>
      <c r="AD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D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D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D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D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D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D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D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D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D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D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S879" s="2"/>
      <c r="T879" s="2"/>
      <c r="U879" s="2"/>
      <c r="V879" s="2"/>
      <c r="W879" s="2"/>
      <c r="X879" s="2"/>
      <c r="Y879" s="2"/>
      <c r="Z879" s="2"/>
      <c r="AB879" s="2"/>
      <c r="AC879" s="2"/>
      <c r="AD879" s="2"/>
      <c r="AE879" s="2"/>
      <c r="AF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D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D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S882" s="2"/>
      <c r="T882" s="2"/>
      <c r="U882" s="2"/>
      <c r="V882" s="2"/>
      <c r="W882" s="2"/>
      <c r="X882" s="2"/>
      <c r="Y882" s="2"/>
      <c r="Z882" s="2"/>
      <c r="AB882" s="2"/>
      <c r="AC882" s="2"/>
      <c r="AD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S884" s="2"/>
      <c r="T884" s="2"/>
      <c r="U884" s="2"/>
      <c r="V884" s="2"/>
      <c r="W884" s="2"/>
      <c r="X884" s="2"/>
      <c r="Y884" s="2"/>
      <c r="Z884" s="2"/>
      <c r="AB884" s="2"/>
      <c r="AC884" s="2"/>
      <c r="AD884" s="2"/>
      <c r="AE884" s="2"/>
      <c r="AF884" s="2"/>
    </row>
    <row r="885">
      <c r="A885" s="2"/>
      <c r="B885" s="2"/>
      <c r="C885" s="4"/>
      <c r="D885" s="2"/>
      <c r="E885" s="2"/>
      <c r="F885" s="2"/>
      <c r="G885" s="2"/>
      <c r="H885" s="2"/>
      <c r="I885" s="2"/>
      <c r="J885" s="2"/>
      <c r="K885" s="2"/>
      <c r="L885" s="2"/>
      <c r="M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D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S887" s="2"/>
      <c r="T887" s="2"/>
      <c r="U887" s="2"/>
      <c r="V887" s="2"/>
      <c r="W887" s="2"/>
      <c r="X887" s="2"/>
      <c r="Y887" s="2"/>
      <c r="Z887" s="2"/>
      <c r="AB887" s="2"/>
      <c r="AC887" s="2"/>
      <c r="AD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D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S891" s="2"/>
      <c r="T891" s="2"/>
      <c r="U891" s="2"/>
      <c r="V891" s="2"/>
      <c r="W891" s="2"/>
      <c r="X891" s="2"/>
      <c r="Y891" s="2"/>
      <c r="Z891" s="2"/>
      <c r="AB891" s="2"/>
      <c r="AC891" s="2"/>
      <c r="AD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S892" s="2"/>
      <c r="T892" s="2"/>
      <c r="U892" s="2"/>
      <c r="V892" s="2"/>
      <c r="W892" s="2"/>
      <c r="X892" s="2"/>
      <c r="Y892" s="2"/>
      <c r="Z892" s="2"/>
      <c r="AB892" s="2"/>
      <c r="AC892" s="2"/>
      <c r="AD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S893" s="2"/>
      <c r="T893" s="2"/>
      <c r="U893" s="2"/>
      <c r="V893" s="2"/>
      <c r="W893" s="2"/>
      <c r="X893" s="2"/>
      <c r="Y893" s="2"/>
      <c r="Z893" s="2"/>
      <c r="AB893" s="2"/>
      <c r="AC893" s="2"/>
      <c r="AD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D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D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D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D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S905" s="2"/>
      <c r="T905" s="2"/>
      <c r="U905" s="2"/>
      <c r="V905" s="2"/>
      <c r="W905" s="2"/>
      <c r="X905" s="2"/>
      <c r="Y905" s="2"/>
      <c r="Z905" s="2"/>
      <c r="AB905" s="2"/>
      <c r="AC905" s="2"/>
      <c r="AD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D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S907" s="2"/>
      <c r="T907" s="2"/>
      <c r="U907" s="2"/>
      <c r="V907" s="2"/>
      <c r="W907" s="2"/>
      <c r="X907" s="2"/>
      <c r="Y907" s="2"/>
      <c r="Z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S909" s="2"/>
      <c r="T909" s="2"/>
      <c r="U909" s="2"/>
      <c r="V909" s="2"/>
      <c r="W909" s="2"/>
      <c r="X909" s="2"/>
      <c r="Y909" s="2"/>
      <c r="Z909" s="2"/>
      <c r="AB909" s="2"/>
      <c r="AC909" s="2"/>
      <c r="AD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D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S914" s="2"/>
      <c r="T914" s="2"/>
      <c r="U914" s="2"/>
      <c r="V914" s="2"/>
      <c r="W914" s="2"/>
      <c r="X914" s="2"/>
      <c r="Y914" s="2"/>
      <c r="Z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O916" s="2"/>
      <c r="P916" s="2"/>
      <c r="Q916" s="2"/>
      <c r="S916" s="2"/>
      <c r="T916" s="2"/>
      <c r="U916" s="2"/>
      <c r="V916" s="2"/>
      <c r="W916" s="2"/>
      <c r="X916" s="2"/>
      <c r="Y916" s="2"/>
      <c r="Z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S920" s="2"/>
      <c r="T920" s="2"/>
      <c r="U920" s="2"/>
      <c r="V920" s="2"/>
      <c r="W920" s="2"/>
      <c r="X920" s="2"/>
      <c r="Y920" s="2"/>
      <c r="Z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S923" s="2"/>
      <c r="T923" s="2"/>
      <c r="U923" s="2"/>
      <c r="V923" s="2"/>
      <c r="W923" s="2"/>
      <c r="X923" s="2"/>
      <c r="Y923" s="2"/>
      <c r="Z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S930" s="2"/>
      <c r="T930" s="2"/>
      <c r="U930" s="2"/>
      <c r="V930" s="2"/>
      <c r="W930" s="2"/>
      <c r="X930" s="2"/>
      <c r="Y930" s="2"/>
      <c r="Z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S932" s="2"/>
      <c r="T932" s="2"/>
      <c r="U932" s="2"/>
      <c r="V932" s="2"/>
      <c r="W932" s="2"/>
      <c r="X932" s="2"/>
      <c r="Y932" s="2"/>
      <c r="Z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S946" s="2"/>
      <c r="T946" s="2"/>
      <c r="U946" s="2"/>
      <c r="V946" s="2"/>
      <c r="W946" s="2"/>
      <c r="X946" s="2"/>
      <c r="Y946" s="2"/>
      <c r="Z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S950" s="2"/>
      <c r="T950" s="2"/>
      <c r="U950" s="2"/>
      <c r="V950" s="2"/>
      <c r="W950" s="2"/>
      <c r="X950" s="2"/>
      <c r="Y950" s="2"/>
      <c r="Z950" s="2"/>
      <c r="AB950" s="2"/>
      <c r="AC950" s="2"/>
      <c r="AD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D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S956" s="2"/>
      <c r="T956" s="2"/>
      <c r="U956" s="2"/>
      <c r="V956" s="2"/>
      <c r="W956" s="2"/>
      <c r="X956" s="2"/>
      <c r="Y956" s="2"/>
      <c r="Z956" s="2"/>
      <c r="AB956" s="2"/>
      <c r="AC956" s="2"/>
      <c r="AD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S963" s="2"/>
      <c r="T963" s="2"/>
      <c r="U963" s="2"/>
      <c r="V963" s="2"/>
      <c r="W963" s="2"/>
      <c r="X963" s="2"/>
      <c r="Y963" s="2"/>
      <c r="Z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S971" s="2"/>
      <c r="T971" s="2"/>
      <c r="U971" s="2"/>
      <c r="V971" s="2"/>
      <c r="W971" s="2"/>
      <c r="X971" s="2"/>
      <c r="Y971" s="2"/>
      <c r="Z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S977" s="2"/>
      <c r="T977" s="2"/>
      <c r="U977" s="2"/>
      <c r="V977" s="2"/>
      <c r="W977" s="2"/>
      <c r="X977" s="2"/>
      <c r="Y977" s="2"/>
      <c r="Z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S978" s="2"/>
      <c r="T978" s="2"/>
      <c r="U978" s="2"/>
      <c r="V978" s="2"/>
      <c r="W978" s="2"/>
      <c r="X978" s="2"/>
      <c r="Y978" s="2"/>
      <c r="Z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S984" s="2"/>
      <c r="T984" s="2"/>
      <c r="U984" s="2"/>
      <c r="V984" s="2"/>
      <c r="W984" s="2"/>
      <c r="X984" s="2"/>
      <c r="Y984" s="2"/>
      <c r="Z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S986" s="2"/>
      <c r="T986" s="2"/>
      <c r="U986" s="2"/>
      <c r="V986" s="2"/>
      <c r="W986" s="2"/>
      <c r="X986" s="2"/>
      <c r="Y986" s="2"/>
      <c r="Z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S988" s="2"/>
      <c r="T988" s="2"/>
      <c r="U988" s="2"/>
      <c r="V988" s="2"/>
      <c r="W988" s="2"/>
      <c r="X988" s="2"/>
      <c r="Y988" s="2"/>
      <c r="Z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S991" s="2"/>
      <c r="T991" s="2"/>
      <c r="U991" s="2"/>
      <c r="V991" s="2"/>
      <c r="W991" s="2"/>
      <c r="X991" s="2"/>
      <c r="Y991" s="2"/>
      <c r="Z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S993" s="2"/>
      <c r="T993" s="2"/>
      <c r="U993" s="2"/>
      <c r="V993" s="2"/>
      <c r="W993" s="2"/>
      <c r="X993" s="2"/>
      <c r="Y993" s="2"/>
      <c r="Z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S997" s="2"/>
      <c r="T997" s="2"/>
      <c r="U997" s="2"/>
      <c r="V997" s="2"/>
      <c r="W997" s="2"/>
      <c r="X997" s="2"/>
      <c r="Y997" s="2"/>
      <c r="Z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S1006" s="2"/>
      <c r="T1006" s="2"/>
      <c r="U1006" s="2"/>
      <c r="V1006" s="2"/>
      <c r="W1006" s="2"/>
      <c r="X1006" s="2"/>
      <c r="Y1006" s="2"/>
      <c r="Z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T1033" s="2"/>
      <c r="U1033" s="2"/>
      <c r="V1033" s="2"/>
      <c r="W1033" s="2"/>
      <c r="X1033" s="2"/>
      <c r="Y1033" s="2"/>
      <c r="Z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T1035" s="2"/>
      <c r="U1035" s="2"/>
      <c r="V1035" s="2"/>
      <c r="W1035" s="2"/>
      <c r="X1035" s="2"/>
      <c r="Y1035" s="2"/>
      <c r="Z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O1042" s="2"/>
      <c r="P1042" s="2"/>
      <c r="Q1042" s="2"/>
      <c r="S1042" s="2"/>
      <c r="T1042" s="2"/>
      <c r="U1042" s="2"/>
      <c r="V1042" s="2"/>
      <c r="W1042" s="2"/>
      <c r="X1042" s="2"/>
      <c r="Y1042" s="2"/>
      <c r="Z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T1043" s="2"/>
      <c r="U1043" s="2"/>
      <c r="V1043" s="2"/>
      <c r="W1043" s="2"/>
      <c r="X1043" s="2"/>
      <c r="Y1043" s="2"/>
      <c r="Z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O1045" s="2"/>
      <c r="P1045" s="2"/>
      <c r="Q1045" s="2"/>
      <c r="S1045" s="2"/>
      <c r="T1045" s="2"/>
      <c r="U1045" s="2"/>
      <c r="V1045" s="2"/>
      <c r="W1045" s="2"/>
      <c r="X1045" s="2"/>
      <c r="Y1045" s="2"/>
      <c r="Z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T1055" s="2"/>
      <c r="U1055" s="2"/>
      <c r="V1055" s="2"/>
      <c r="W1055" s="2"/>
      <c r="X1055" s="2"/>
      <c r="Y1055" s="2"/>
      <c r="Z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O1061" s="2"/>
      <c r="P1061" s="2"/>
      <c r="Q1061" s="2"/>
      <c r="S1061" s="2"/>
      <c r="T1061" s="2"/>
      <c r="U1061" s="2"/>
      <c r="V1061" s="2"/>
      <c r="W1061" s="2"/>
      <c r="X1061" s="2"/>
      <c r="Y1061" s="2"/>
      <c r="Z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O1064" s="2"/>
      <c r="P1064" s="2"/>
      <c r="Q1064" s="2"/>
      <c r="S1064" s="2"/>
      <c r="T1064" s="2"/>
      <c r="U1064" s="2"/>
      <c r="V1064" s="2"/>
      <c r="W1064" s="2"/>
      <c r="X1064" s="2"/>
      <c r="Y1064" s="2"/>
      <c r="Z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S1069" s="2"/>
      <c r="T1069" s="2"/>
      <c r="U1069" s="2"/>
      <c r="V1069" s="2"/>
      <c r="W1069" s="2"/>
      <c r="X1069" s="2"/>
      <c r="Y1069" s="2"/>
      <c r="Z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T1070" s="2"/>
      <c r="U1070" s="2"/>
      <c r="V1070" s="2"/>
      <c r="W1070" s="2"/>
      <c r="X1070" s="2"/>
      <c r="Y1070" s="2"/>
      <c r="Z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S1082" s="2"/>
      <c r="T1082" s="2"/>
      <c r="U1082" s="2"/>
      <c r="V1082" s="2"/>
      <c r="W1082" s="2"/>
      <c r="X1082" s="2"/>
      <c r="Y1082" s="2"/>
      <c r="Z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O1093" s="2"/>
      <c r="P1093" s="2"/>
      <c r="Q1093" s="2"/>
      <c r="S1093" s="2"/>
      <c r="T1093" s="2"/>
      <c r="U1093" s="2"/>
      <c r="V1093" s="2"/>
      <c r="W1093" s="2"/>
      <c r="X1093" s="2"/>
      <c r="Y1093" s="2"/>
      <c r="Z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O1122" s="2"/>
      <c r="P1122" s="2"/>
      <c r="Q1122" s="2"/>
      <c r="S1122" s="2"/>
      <c r="T1122" s="2"/>
      <c r="U1122" s="2"/>
      <c r="V1122" s="2"/>
      <c r="W1122" s="2"/>
      <c r="X1122" s="2"/>
      <c r="Y1122" s="2"/>
      <c r="Z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O1132" s="2"/>
      <c r="P1132" s="2"/>
      <c r="Q1132" s="2"/>
      <c r="S1132" s="2"/>
      <c r="T1132" s="2"/>
      <c r="U1132" s="2"/>
      <c r="V1132" s="2"/>
      <c r="W1132" s="2"/>
      <c r="X1132" s="2"/>
      <c r="Y1132" s="2"/>
      <c r="Z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